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mc:AlternateContent xmlns:mc="http://schemas.openxmlformats.org/markup-compatibility/2006">
    <mc:Choice Requires="x15">
      <x15ac:absPath xmlns:x15ac="http://schemas.microsoft.com/office/spreadsheetml/2010/11/ac" url="/Users/jb/Documents/Real Estate/Collie/Data/Underwriting/"/>
    </mc:Choice>
  </mc:AlternateContent>
  <xr:revisionPtr revIDLastSave="0" documentId="13_ncr:1_{C75A1075-575E-7A4D-B46A-6F930F8FAAC2}" xr6:coauthVersionLast="47" xr6:coauthVersionMax="47" xr10:uidLastSave="{00000000-0000-0000-0000-000000000000}"/>
  <bookViews>
    <workbookView xWindow="0" yWindow="600" windowWidth="29040" windowHeight="15840" tabRatio="851" activeTab="3" xr2:uid="{00000000-000D-0000-FFFF-FFFF00000000}"/>
  </bookViews>
  <sheets>
    <sheet name="Disclaimer" sheetId="4" r:id="rId1"/>
    <sheet name="Lease Audit Report" sheetId="36" state="hidden" r:id="rId2"/>
    <sheet name="Charts" sheetId="7" r:id="rId3"/>
    <sheet name="Assumptions" sheetId="1" r:id="rId4"/>
    <sheet name="Closing Costs" sheetId="37" state="hidden" r:id="rId5"/>
    <sheet name="Monthly Cash Flow" sheetId="2" r:id="rId6"/>
    <sheet name="Argus Drop" sheetId="16" r:id="rId7"/>
    <sheet name="ARGUS " sheetId="14" r:id="rId8"/>
    <sheet name="Comps" sheetId="33" r:id="rId9"/>
    <sheet name="Argus Occ." sheetId="17" r:id="rId10"/>
    <sheet name="1 mos LIBOR" sheetId="3" r:id="rId11"/>
    <sheet name="Debt" sheetId="9" r:id="rId12"/>
    <sheet name="Snapshot Charts" sheetId="21" state="hidden" r:id="rId13"/>
    <sheet name="DebtPerm" sheetId="32" r:id="rId14"/>
    <sheet name="Formatted Comps" sheetId="22" state="hidden" r:id="rId15"/>
  </sheets>
  <definedNames>
    <definedName name="________EXP1" localSheetId="13">#REF!</definedName>
    <definedName name="________EXP1">#REF!</definedName>
    <definedName name="________LTL1">#REF!</definedName>
    <definedName name="________LTL2">#REF!</definedName>
    <definedName name="________LTL3">#REF!</definedName>
    <definedName name="________LTL4">#REF!</definedName>
    <definedName name="________LTL5">#REF!</definedName>
    <definedName name="________LTL6">#REF!</definedName>
    <definedName name="_______EXP1" localSheetId="13">#REF!</definedName>
    <definedName name="_______EXP1">#REF!</definedName>
    <definedName name="_______LTL1">#REF!</definedName>
    <definedName name="_______LTL2">#REF!</definedName>
    <definedName name="_______LTL3">#REF!</definedName>
    <definedName name="_______LTL4">#REF!</definedName>
    <definedName name="_______LTL5">#REF!</definedName>
    <definedName name="_______LTL6">#REF!</definedName>
    <definedName name="_______wrn1" hidden="1">{"schedule1",#N/A,FALSE,"Sheet1";"schedule2",#N/A,FALSE,"Sheet1";"schedule3",#N/A,FALSE,"Sheet1";"schedule4",#N/A,FALSE,"Sheet1";"schedule5",#N/A,FALSE,"Sheet1";"schedule6",#N/A,FALSE,"Sheet1"}</definedName>
    <definedName name="______EXP1" localSheetId="13">#REF!</definedName>
    <definedName name="______EXP1">#REF!</definedName>
    <definedName name="______wrn1" hidden="1">{"schedule1",#N/A,FALSE,"Sheet1";"schedule2",#N/A,FALSE,"Sheet1";"schedule3",#N/A,FALSE,"Sheet1";"schedule4",#N/A,FALSE,"Sheet1";"schedule5",#N/A,FALSE,"Sheet1";"schedule6",#N/A,FALSE,"Sheet1"}</definedName>
    <definedName name="____GPR1">#REF!</definedName>
    <definedName name="____GPR2">#REF!</definedName>
    <definedName name="____GPR3">#REF!</definedName>
    <definedName name="____GPR4">#REF!</definedName>
    <definedName name="____GPR5">#REF!</definedName>
    <definedName name="____GPR6">#REF!</definedName>
    <definedName name="____LA1">#REF!</definedName>
    <definedName name="____REF1">#N/A</definedName>
    <definedName name="____REF2">#N/A</definedName>
    <definedName name="____wrn1" hidden="1">{"schedule1",#N/A,FALSE,"Sheet1";"schedule2",#N/A,FALSE,"Sheet1";"schedule3",#N/A,FALSE,"Sheet1";"schedule4",#N/A,FALSE,"Sheet1";"schedule5",#N/A,FALSE,"Sheet1";"schedule6",#N/A,FALSE,"Sheet1"}</definedName>
    <definedName name="___ASS1">#N/A</definedName>
    <definedName name="___ASS2">#N/A</definedName>
    <definedName name="___ass3">#N/A</definedName>
    <definedName name="___AVI1">#N/A</definedName>
    <definedName name="___CAM96" localSheetId="13">#REF!</definedName>
    <definedName name="___CAM96">#REF!</definedName>
    <definedName name="___CAM97">#REF!</definedName>
    <definedName name="___CAM9710" localSheetId="13">#REF!</definedName>
    <definedName name="___CAM9710">#REF!</definedName>
    <definedName name="___GPR1">#REF!</definedName>
    <definedName name="___GPR2">#REF!</definedName>
    <definedName name="___GPR3">#REF!</definedName>
    <definedName name="___GPR4">#REF!</definedName>
    <definedName name="___GPR5">#REF!</definedName>
    <definedName name="___GPR6">#REF!</definedName>
    <definedName name="___GSF2">#N/A</definedName>
    <definedName name="___INF1">#N/A</definedName>
    <definedName name="___INF2">#N/A</definedName>
    <definedName name="___INS97">#REF!</definedName>
    <definedName name="___LA1">#REF!</definedName>
    <definedName name="___LC1">#N/A</definedName>
    <definedName name="___LC2">#N/A</definedName>
    <definedName name="___LC3">#N/A</definedName>
    <definedName name="___LTL1">#REF!</definedName>
    <definedName name="___LTL2">#REF!</definedName>
    <definedName name="___LTL3">#REF!</definedName>
    <definedName name="___LTL4">#REF!</definedName>
    <definedName name="___LTL5">#REF!</definedName>
    <definedName name="___LTL6">#REF!</definedName>
    <definedName name="___MGT2">#N/A</definedName>
    <definedName name="___MGT3">#N/A</definedName>
    <definedName name="___PER1" localSheetId="13">#REF!</definedName>
    <definedName name="___PER1">#REF!</definedName>
    <definedName name="___ph1" localSheetId="13">#REF!</definedName>
    <definedName name="___ph1">#REF!</definedName>
    <definedName name="___ph2" localSheetId="13">#REF!</definedName>
    <definedName name="___ph2">#REF!</definedName>
    <definedName name="___pr3">#N/A</definedName>
    <definedName name="___REF1">#N/A</definedName>
    <definedName name="___REF2">#N/A</definedName>
    <definedName name="___RPC9">#N/A</definedName>
    <definedName name="___RR1">#N/A</definedName>
    <definedName name="___RR2">#N/A</definedName>
    <definedName name="___rsf2">#N/A</definedName>
    <definedName name="___SD1">#REF!</definedName>
    <definedName name="___SD10">#REF!</definedName>
    <definedName name="___SD11">#REF!</definedName>
    <definedName name="___SD12">#REF!</definedName>
    <definedName name="___SD13">#REF!</definedName>
    <definedName name="___SD14">#REF!</definedName>
    <definedName name="___SD15">#REF!</definedName>
    <definedName name="___SD16">#REF!</definedName>
    <definedName name="___SD17">#REF!</definedName>
    <definedName name="___SD18">#REF!</definedName>
    <definedName name="___SD19">#REF!</definedName>
    <definedName name="___SD2">#REF!</definedName>
    <definedName name="___SD20">#REF!</definedName>
    <definedName name="___SD21">#REF!</definedName>
    <definedName name="___SD22">#REF!</definedName>
    <definedName name="___SD23">#REF!</definedName>
    <definedName name="___SD24">#REF!</definedName>
    <definedName name="___SD25">#REF!</definedName>
    <definedName name="___SD26">#REF!</definedName>
    <definedName name="___SD27">#REF!</definedName>
    <definedName name="___SD28" localSheetId="13">#REF!</definedName>
    <definedName name="___SD28">#REF!</definedName>
    <definedName name="___SD29">#REF!</definedName>
    <definedName name="___SD3">#REF!</definedName>
    <definedName name="___SD30">#REF!</definedName>
    <definedName name="___SD31">#REF!</definedName>
    <definedName name="___SD32">#REF!</definedName>
    <definedName name="___SD33">#REF!</definedName>
    <definedName name="___SD4">#REF!</definedName>
    <definedName name="___SD5">#REF!</definedName>
    <definedName name="___SD6">#REF!</definedName>
    <definedName name="___SD7">#REF!</definedName>
    <definedName name="___SD8">#REF!</definedName>
    <definedName name="___SD9">#REF!</definedName>
    <definedName name="___SF1">#REF!</definedName>
    <definedName name="___SF10">#REF!</definedName>
    <definedName name="___SF11">#REF!</definedName>
    <definedName name="___SF12">#REF!</definedName>
    <definedName name="___SF13">#REF!</definedName>
    <definedName name="___SF14">#REF!</definedName>
    <definedName name="___SF15">#REF!</definedName>
    <definedName name="___SF16">#REF!</definedName>
    <definedName name="___SF17">#REF!</definedName>
    <definedName name="___SF18">#REF!</definedName>
    <definedName name="___SF19">#REF!</definedName>
    <definedName name="___SF2">#REF!</definedName>
    <definedName name="___SF20">#REF!</definedName>
    <definedName name="___SF21">#REF!</definedName>
    <definedName name="___SF22">#REF!</definedName>
    <definedName name="___SF23">#REF!</definedName>
    <definedName name="___SF24">#REF!</definedName>
    <definedName name="___SF25">#REF!</definedName>
    <definedName name="___SF26">#REF!</definedName>
    <definedName name="___SF27">#REF!</definedName>
    <definedName name="___SF28" localSheetId="13">#REF!</definedName>
    <definedName name="___SF28">#REF!</definedName>
    <definedName name="___SF29">#REF!</definedName>
    <definedName name="___SF3">#REF!</definedName>
    <definedName name="___SF30">#REF!</definedName>
    <definedName name="___SF31">#REF!</definedName>
    <definedName name="___SF32">#REF!</definedName>
    <definedName name="___SF33">#REF!</definedName>
    <definedName name="___SF4">#REF!</definedName>
    <definedName name="___SF5">#REF!</definedName>
    <definedName name="___SF6">#REF!</definedName>
    <definedName name="___SF7">#REF!</definedName>
    <definedName name="___SF8">#REF!</definedName>
    <definedName name="___SF9">#REF!</definedName>
    <definedName name="___SRS1">#N/A</definedName>
    <definedName name="___SRS2">#N/A</definedName>
    <definedName name="___std962">#N/A</definedName>
    <definedName name="___TAX97">#REF!</definedName>
    <definedName name="___tbl1">#N/A</definedName>
    <definedName name="___TI1">#N/A</definedName>
    <definedName name="___TI2">#N/A</definedName>
    <definedName name="___TI3">#N/A</definedName>
    <definedName name="___TN1">#REF!</definedName>
    <definedName name="___TN10">#REF!</definedName>
    <definedName name="___TN11">#REF!</definedName>
    <definedName name="___TN12">#REF!</definedName>
    <definedName name="___TN13">#REF!</definedName>
    <definedName name="___TN14">#REF!</definedName>
    <definedName name="___TN15">#REF!</definedName>
    <definedName name="___TN16">#REF!</definedName>
    <definedName name="___TN17">#REF!</definedName>
    <definedName name="___TN18">#REF!</definedName>
    <definedName name="___TN19">#REF!</definedName>
    <definedName name="___TN2">#REF!</definedName>
    <definedName name="___TN20">#REF!</definedName>
    <definedName name="___TN21">#REF!</definedName>
    <definedName name="___TN22">#REF!</definedName>
    <definedName name="___TN23">#REF!</definedName>
    <definedName name="___TN24">#REF!</definedName>
    <definedName name="___TN25">#REF!</definedName>
    <definedName name="___TN26">#REF!</definedName>
    <definedName name="___TN27">#REF!</definedName>
    <definedName name="___TN28" localSheetId="13">#REF!</definedName>
    <definedName name="___TN28">#REF!</definedName>
    <definedName name="___TN29">#REF!</definedName>
    <definedName name="___TN3">#REF!</definedName>
    <definedName name="___TN30">#REF!</definedName>
    <definedName name="___TN31">#REF!</definedName>
    <definedName name="___TN32">#REF!</definedName>
    <definedName name="___TN33">#REF!</definedName>
    <definedName name="___TN4">#REF!</definedName>
    <definedName name="___TN5">#REF!</definedName>
    <definedName name="___TN6">#REF!</definedName>
    <definedName name="___TN7">#REF!</definedName>
    <definedName name="___TN8">#REF!</definedName>
    <definedName name="___TN9">#REF!</definedName>
    <definedName name="___tot97" localSheetId="13">#REF!</definedName>
    <definedName name="___tot97">#REF!</definedName>
    <definedName name="___tot98" localSheetId="13">#REF!</definedName>
    <definedName name="___tot98">#REF!</definedName>
    <definedName name="___tpc2">#N/A</definedName>
    <definedName name="___tpc96">#N/A</definedName>
    <definedName name="___tpc963">#N/A</definedName>
    <definedName name="___tpc964">#N/A</definedName>
    <definedName name="___tpc965">#N/A</definedName>
    <definedName name="___tpc966">#N/A</definedName>
    <definedName name="___tpc967">#N/A</definedName>
    <definedName name="___tpc968">#N/A</definedName>
    <definedName name="___tpc97">#N/A</definedName>
    <definedName name="___tpc98">#N/A</definedName>
    <definedName name="___tpc99">#N/A</definedName>
    <definedName name="___UN1">#REF!</definedName>
    <definedName name="___UN10">#REF!</definedName>
    <definedName name="___UN11">#REF!</definedName>
    <definedName name="___UN12">#REF!</definedName>
    <definedName name="___UN13">#REF!</definedName>
    <definedName name="___UN14">#REF!</definedName>
    <definedName name="___UN15">#REF!</definedName>
    <definedName name="___UN16">#REF!</definedName>
    <definedName name="___UN17">#REF!</definedName>
    <definedName name="___UN18">#REF!</definedName>
    <definedName name="___UN19">#REF!</definedName>
    <definedName name="___UN2">#REF!</definedName>
    <definedName name="___UN20">#REF!</definedName>
    <definedName name="___UN21">#REF!</definedName>
    <definedName name="___UN22">#REF!</definedName>
    <definedName name="___UN23">#REF!</definedName>
    <definedName name="___UN24">#REF!</definedName>
    <definedName name="___UN25">#REF!</definedName>
    <definedName name="___UN26">#REF!</definedName>
    <definedName name="___UN27">#REF!</definedName>
    <definedName name="___UN28" localSheetId="13">#REF!</definedName>
    <definedName name="___UN28">#REF!</definedName>
    <definedName name="___UN29">#REF!</definedName>
    <definedName name="___UN3">#REF!</definedName>
    <definedName name="___UN30">#REF!</definedName>
    <definedName name="___UN31">#REF!</definedName>
    <definedName name="___UN32">#REF!</definedName>
    <definedName name="___UN33">#REF!</definedName>
    <definedName name="___UN4">#REF!</definedName>
    <definedName name="___UN5">#REF!</definedName>
    <definedName name="___UN6">#REF!</definedName>
    <definedName name="___UN7">#REF!</definedName>
    <definedName name="___UN8">#REF!</definedName>
    <definedName name="___UN9">#REF!</definedName>
    <definedName name="___wrn1" hidden="1">{"schedule1",#N/A,FALSE,"Sheet1";"schedule2",#N/A,FALSE,"Sheet1";"schedule3",#N/A,FALSE,"Sheet1";"schedule4",#N/A,FALSE,"Sheet1";"schedule5",#N/A,FALSE,"Sheet1";"schedule6",#N/A,FALSE,"Sheet1"}</definedName>
    <definedName name="___XD1">#REF!</definedName>
    <definedName name="___XD10">#REF!</definedName>
    <definedName name="___XD11">#REF!</definedName>
    <definedName name="___XD12">#REF!</definedName>
    <definedName name="___XD13">#REF!</definedName>
    <definedName name="___XD14">#REF!</definedName>
    <definedName name="___XD15">#REF!</definedName>
    <definedName name="___XD16">#REF!</definedName>
    <definedName name="___XD17">#REF!</definedName>
    <definedName name="___XD18">#REF!</definedName>
    <definedName name="___XD19">#REF!</definedName>
    <definedName name="___XD2">#REF!</definedName>
    <definedName name="___XD20">#REF!</definedName>
    <definedName name="___XD21">#REF!</definedName>
    <definedName name="___XD22">#REF!</definedName>
    <definedName name="___XD23">#REF!</definedName>
    <definedName name="___XD24">#REF!</definedName>
    <definedName name="___XD25">#REF!</definedName>
    <definedName name="___XD26">#REF!</definedName>
    <definedName name="___XD27">#REF!</definedName>
    <definedName name="___XD28" localSheetId="13">#REF!</definedName>
    <definedName name="___XD28">#REF!</definedName>
    <definedName name="___XD29">#REF!</definedName>
    <definedName name="___XD3">#REF!</definedName>
    <definedName name="___XD30">#REF!</definedName>
    <definedName name="___XD31">#REF!</definedName>
    <definedName name="___XD32">#REF!</definedName>
    <definedName name="___XD33">#REF!</definedName>
    <definedName name="___XD4">#REF!</definedName>
    <definedName name="___XD5">#REF!</definedName>
    <definedName name="___XD6">#REF!</definedName>
    <definedName name="___XD7">#REF!</definedName>
    <definedName name="___XD8">#REF!</definedName>
    <definedName name="___XD9">#REF!</definedName>
    <definedName name="__123Graph_A" localSheetId="8" hidden="1">#REF!</definedName>
    <definedName name="__123Graph_A" localSheetId="13" hidden="1">#REF!</definedName>
    <definedName name="__123Graph_A" hidden="1">#REF!</definedName>
    <definedName name="__123Graph_AGraph1" hidden="1">#REF!</definedName>
    <definedName name="__123Graph_AGraph10" hidden="1">#REF!</definedName>
    <definedName name="__123Graph_AGraph11" hidden="1">#REF!</definedName>
    <definedName name="__123Graph_AGraph3" hidden="1">#REF!</definedName>
    <definedName name="__123Graph_AGraph5" hidden="1">#REF!</definedName>
    <definedName name="__123Graph_AGraph6" hidden="1">#REF!</definedName>
    <definedName name="__123Graph_AGraph7" hidden="1">#REF!</definedName>
    <definedName name="__123Graph_AGraph8" hidden="1">#REF!</definedName>
    <definedName name="__123Graph_BGraph8" hidden="1">#REF!</definedName>
    <definedName name="__123Graph_CGraph8" hidden="1">#REF!</definedName>
    <definedName name="__123Graph_DGraph8" hidden="1">#REF!</definedName>
    <definedName name="__123Graph_X" hidden="1">#REF!</definedName>
    <definedName name="__123Graph_XGraph11" hidden="1">#REF!</definedName>
    <definedName name="__123Graph_XGraph3" hidden="1">#REF!</definedName>
    <definedName name="__123Graph_XGraph5" hidden="1">#REF!</definedName>
    <definedName name="__ASS1">#N/A</definedName>
    <definedName name="__ASS2">#N/A</definedName>
    <definedName name="__ass3">#N/A</definedName>
    <definedName name="__AVI1">#N/A</definedName>
    <definedName name="__b1" hidden="1">{"annual",#N/A,FALSE,"Pro Forma";#N/A,#N/A,FALSE,"Golf Operations"}</definedName>
    <definedName name="__CAM96" localSheetId="13">#REF!</definedName>
    <definedName name="__CAM96">#REF!</definedName>
    <definedName name="__CAM97">#REF!</definedName>
    <definedName name="__CAM9710" localSheetId="13">#REF!</definedName>
    <definedName name="__CAM9710">#REF!</definedName>
    <definedName name="__cd1" hidden="1">{"annual",#N/A,FALSE,"Pro Forma";#N/A,#N/A,FALSE,"Golf Operations"}</definedName>
    <definedName name="__EXP1" localSheetId="13">#REF!</definedName>
    <definedName name="__EXP1">#REF!</definedName>
    <definedName name="__GPR1">#REF!</definedName>
    <definedName name="__GPR2">#REF!</definedName>
    <definedName name="__GPR3">#REF!</definedName>
    <definedName name="__GPR4">#REF!</definedName>
    <definedName name="__GPR5">#REF!</definedName>
    <definedName name="__GPR6">#REF!</definedName>
    <definedName name="__gr1" hidden="1">{"three",#N/A,FALSE,"Capital";"four",#N/A,FALSE,"Capital"}</definedName>
    <definedName name="__GSF2">#N/A</definedName>
    <definedName name="__INF1">#N/A</definedName>
    <definedName name="__INF2">#N/A</definedName>
    <definedName name="__INS97">#REF!</definedName>
    <definedName name="__IntlFixup" hidden="1">TRUE</definedName>
    <definedName name="__LA1">#REF!</definedName>
    <definedName name="__LC1">#N/A</definedName>
    <definedName name="__LC2">#N/A</definedName>
    <definedName name="__LC3">#N/A</definedName>
    <definedName name="__MGT2">#N/A</definedName>
    <definedName name="__MGT3">#N/A</definedName>
    <definedName name="__ph1" localSheetId="13">#REF!</definedName>
    <definedName name="__ph1">#REF!</definedName>
    <definedName name="__ph2" localSheetId="13">#REF!</definedName>
    <definedName name="__ph2">#REF!</definedName>
    <definedName name="__pr3">#N/A</definedName>
    <definedName name="__REF1">#N/A</definedName>
    <definedName name="__REF2">#N/A</definedName>
    <definedName name="__RPC9">#N/A</definedName>
    <definedName name="__RR1">#N/A</definedName>
    <definedName name="__RR2">#N/A</definedName>
    <definedName name="__rsf2">#N/A</definedName>
    <definedName name="__SD1">#REF!</definedName>
    <definedName name="__SD10">#REF!</definedName>
    <definedName name="__SD11">#REF!</definedName>
    <definedName name="__SD12">#REF!</definedName>
    <definedName name="__SD13">#REF!</definedName>
    <definedName name="__SD14">#REF!</definedName>
    <definedName name="__SD15">#REF!</definedName>
    <definedName name="__SD16">#REF!</definedName>
    <definedName name="__SD17">#REF!</definedName>
    <definedName name="__SD18">#REF!</definedName>
    <definedName name="__SD19">#REF!</definedName>
    <definedName name="__SD2">#REF!</definedName>
    <definedName name="__SD20">#REF!</definedName>
    <definedName name="__SD21">#REF!</definedName>
    <definedName name="__SD22">#REF!</definedName>
    <definedName name="__SD23">#REF!</definedName>
    <definedName name="__SD24">#REF!</definedName>
    <definedName name="__SD25">#REF!</definedName>
    <definedName name="__SD26">#REF!</definedName>
    <definedName name="__SD27">#REF!</definedName>
    <definedName name="__SD28" localSheetId="13">#REF!</definedName>
    <definedName name="__SD28">#REF!</definedName>
    <definedName name="__SD29">#REF!</definedName>
    <definedName name="__SD3">#REF!</definedName>
    <definedName name="__SD30">#REF!</definedName>
    <definedName name="__SD31">#REF!</definedName>
    <definedName name="__SD32">#REF!</definedName>
    <definedName name="__SD33">#REF!</definedName>
    <definedName name="__SD4">#REF!</definedName>
    <definedName name="__SD5">#REF!</definedName>
    <definedName name="__SD6">#REF!</definedName>
    <definedName name="__SD7">#REF!</definedName>
    <definedName name="__SD8">#REF!</definedName>
    <definedName name="__SD9">#REF!</definedName>
    <definedName name="__SF1">#REF!</definedName>
    <definedName name="__SF10">#REF!</definedName>
    <definedName name="__SF11">#REF!</definedName>
    <definedName name="__SF12">#REF!</definedName>
    <definedName name="__SF13">#REF!</definedName>
    <definedName name="__SF14">#REF!</definedName>
    <definedName name="__SF15">#REF!</definedName>
    <definedName name="__SF16">#REF!</definedName>
    <definedName name="__SF17">#REF!</definedName>
    <definedName name="__SF18">#REF!</definedName>
    <definedName name="__SF19">#REF!</definedName>
    <definedName name="__SF2">#REF!</definedName>
    <definedName name="__SF20">#REF!</definedName>
    <definedName name="__SF21">#REF!</definedName>
    <definedName name="__SF22">#REF!</definedName>
    <definedName name="__SF23">#REF!</definedName>
    <definedName name="__SF24">#REF!</definedName>
    <definedName name="__SF25">#REF!</definedName>
    <definedName name="__SF26">#REF!</definedName>
    <definedName name="__SF27">#REF!</definedName>
    <definedName name="__SF28" localSheetId="13">#REF!</definedName>
    <definedName name="__SF28">#REF!</definedName>
    <definedName name="__SF29">#REF!</definedName>
    <definedName name="__SF3">#REF!</definedName>
    <definedName name="__SF30">#REF!</definedName>
    <definedName name="__SF31">#REF!</definedName>
    <definedName name="__SF32">#REF!</definedName>
    <definedName name="__SF33">#REF!</definedName>
    <definedName name="__SF4">#REF!</definedName>
    <definedName name="__SF5">#REF!</definedName>
    <definedName name="__SF6">#REF!</definedName>
    <definedName name="__SF7">#REF!</definedName>
    <definedName name="__SF8">#REF!</definedName>
    <definedName name="__SF9">#REF!</definedName>
    <definedName name="__SRS1">#N/A</definedName>
    <definedName name="__SRS2">#N/A</definedName>
    <definedName name="__std962">#N/A</definedName>
    <definedName name="__TAX97">#REF!</definedName>
    <definedName name="__tbl1">#N/A</definedName>
    <definedName name="__TI1">#N/A</definedName>
    <definedName name="__TI2">#N/A</definedName>
    <definedName name="__TI3">#N/A</definedName>
    <definedName name="__TN1">#REF!</definedName>
    <definedName name="__TN10">#REF!</definedName>
    <definedName name="__TN11">#REF!</definedName>
    <definedName name="__TN12">#REF!</definedName>
    <definedName name="__TN13">#REF!</definedName>
    <definedName name="__TN14">#REF!</definedName>
    <definedName name="__TN15">#REF!</definedName>
    <definedName name="__TN16">#REF!</definedName>
    <definedName name="__TN17">#REF!</definedName>
    <definedName name="__TN18">#REF!</definedName>
    <definedName name="__TN19">#REF!</definedName>
    <definedName name="__TN2">#REF!</definedName>
    <definedName name="__TN20">#REF!</definedName>
    <definedName name="__TN21">#REF!</definedName>
    <definedName name="__TN22">#REF!</definedName>
    <definedName name="__TN23">#REF!</definedName>
    <definedName name="__TN24">#REF!</definedName>
    <definedName name="__TN25">#REF!</definedName>
    <definedName name="__TN26">#REF!</definedName>
    <definedName name="__TN27">#REF!</definedName>
    <definedName name="__TN28" localSheetId="13">#REF!</definedName>
    <definedName name="__TN28">#REF!</definedName>
    <definedName name="__TN29">#REF!</definedName>
    <definedName name="__TN3">#REF!</definedName>
    <definedName name="__TN30">#REF!</definedName>
    <definedName name="__TN31">#REF!</definedName>
    <definedName name="__TN32">#REF!</definedName>
    <definedName name="__TN33">#REF!</definedName>
    <definedName name="__TN4">#REF!</definedName>
    <definedName name="__TN5">#REF!</definedName>
    <definedName name="__TN6">#REF!</definedName>
    <definedName name="__TN7">#REF!</definedName>
    <definedName name="__TN8">#REF!</definedName>
    <definedName name="__TN9">#REF!</definedName>
    <definedName name="__tot97" localSheetId="13">#REF!</definedName>
    <definedName name="__tot97">#REF!</definedName>
    <definedName name="__tot98" localSheetId="13">#REF!</definedName>
    <definedName name="__tot98">#REF!</definedName>
    <definedName name="__tpc2">#N/A</definedName>
    <definedName name="__tpc96">#N/A</definedName>
    <definedName name="__tpc963">#N/A</definedName>
    <definedName name="__tpc964">#N/A</definedName>
    <definedName name="__tpc965">#N/A</definedName>
    <definedName name="__tpc966">#N/A</definedName>
    <definedName name="__tpc967">#N/A</definedName>
    <definedName name="__tpc968">#N/A</definedName>
    <definedName name="__tpc97">#N/A</definedName>
    <definedName name="__tpc98">#N/A</definedName>
    <definedName name="__tpc99">#N/A</definedName>
    <definedName name="__UN1">#REF!</definedName>
    <definedName name="__UN10">#REF!</definedName>
    <definedName name="__UN11">#REF!</definedName>
    <definedName name="__UN12">#REF!</definedName>
    <definedName name="__UN13">#REF!</definedName>
    <definedName name="__UN14">#REF!</definedName>
    <definedName name="__UN15">#REF!</definedName>
    <definedName name="__UN16">#REF!</definedName>
    <definedName name="__UN17">#REF!</definedName>
    <definedName name="__UN18">#REF!</definedName>
    <definedName name="__UN19">#REF!</definedName>
    <definedName name="__UN2">#REF!</definedName>
    <definedName name="__UN20">#REF!</definedName>
    <definedName name="__UN21">#REF!</definedName>
    <definedName name="__UN22">#REF!</definedName>
    <definedName name="__UN23">#REF!</definedName>
    <definedName name="__UN24">#REF!</definedName>
    <definedName name="__UN25">#REF!</definedName>
    <definedName name="__UN26">#REF!</definedName>
    <definedName name="__UN27">#REF!</definedName>
    <definedName name="__UN28" localSheetId="13">#REF!</definedName>
    <definedName name="__UN28">#REF!</definedName>
    <definedName name="__UN29">#REF!</definedName>
    <definedName name="__UN3">#REF!</definedName>
    <definedName name="__UN30">#REF!</definedName>
    <definedName name="__UN31">#REF!</definedName>
    <definedName name="__UN32">#REF!</definedName>
    <definedName name="__UN33">#REF!</definedName>
    <definedName name="__UN4">#REF!</definedName>
    <definedName name="__UN5">#REF!</definedName>
    <definedName name="__UN6">#REF!</definedName>
    <definedName name="__UN7">#REF!</definedName>
    <definedName name="__UN8">#REF!</definedName>
    <definedName name="__UN9">#REF!</definedName>
    <definedName name="__wr1" hidden="1">{"Output-3Column",#N/A,FALSE,"Output"}</definedName>
    <definedName name="__wrn1" hidden="1">{"Inflation-BaseYear",#N/A,FALSE,"Inputs"}</definedName>
    <definedName name="__XD1">#REF!</definedName>
    <definedName name="__XD10">#REF!</definedName>
    <definedName name="__XD11">#REF!</definedName>
    <definedName name="__XD12">#REF!</definedName>
    <definedName name="__XD13">#REF!</definedName>
    <definedName name="__XD14">#REF!</definedName>
    <definedName name="__XD15">#REF!</definedName>
    <definedName name="__XD16">#REF!</definedName>
    <definedName name="__XD17">#REF!</definedName>
    <definedName name="__XD18">#REF!</definedName>
    <definedName name="__XD19">#REF!</definedName>
    <definedName name="__XD2">#REF!</definedName>
    <definedName name="__XD20">#REF!</definedName>
    <definedName name="__XD21">#REF!</definedName>
    <definedName name="__XD22">#REF!</definedName>
    <definedName name="__XD23">#REF!</definedName>
    <definedName name="__XD24">#REF!</definedName>
    <definedName name="__XD25">#REF!</definedName>
    <definedName name="__XD26">#REF!</definedName>
    <definedName name="__XD27">#REF!</definedName>
    <definedName name="__XD28" localSheetId="13">#REF!</definedName>
    <definedName name="__XD28">#REF!</definedName>
    <definedName name="__XD29">#REF!</definedName>
    <definedName name="__XD3">#REF!</definedName>
    <definedName name="__XD30">#REF!</definedName>
    <definedName name="__XD31">#REF!</definedName>
    <definedName name="__XD32">#REF!</definedName>
    <definedName name="__XD33">#REF!</definedName>
    <definedName name="__XD4">#REF!</definedName>
    <definedName name="__XD5">#REF!</definedName>
    <definedName name="__XD6">#REF!</definedName>
    <definedName name="__XD7">#REF!</definedName>
    <definedName name="__XD8">#REF!</definedName>
    <definedName name="__XD9">#REF!</definedName>
    <definedName name="_1__123Graph_ACHART_1" hidden="1">#REF!</definedName>
    <definedName name="_10__123Graph_XCHART_2" hidden="1">#REF!</definedName>
    <definedName name="_11__123Graph_XCHART_3" hidden="1">#REF!</definedName>
    <definedName name="_12__123Graph_XCHART_4" hidden="1">#REF!</definedName>
    <definedName name="_1AL">#N/A</definedName>
    <definedName name="_2__123Graph_ACHART_2" hidden="1">#REF!</definedName>
    <definedName name="_3__123Graph_ACHART_3" hidden="1">#REF!</definedName>
    <definedName name="_4">#N/A</definedName>
    <definedName name="_4__123Graph_ACHART_4" hidden="1">#REF!</definedName>
    <definedName name="_401k_Match" localSheetId="13">#REF!</definedName>
    <definedName name="_401k_Match">#REF!</definedName>
    <definedName name="_5">#N/A</definedName>
    <definedName name="_5__123Graph_BCHART_1" hidden="1">#REF!</definedName>
    <definedName name="_6">#N/A</definedName>
    <definedName name="_6__123Graph_BCHART_2" hidden="1">#REF!</definedName>
    <definedName name="_7">#N/A</definedName>
    <definedName name="_7__123Graph_BCHART_3" hidden="1">#REF!</definedName>
    <definedName name="_8">#N/A</definedName>
    <definedName name="_8__123Graph_BCHART_4" hidden="1">#REF!</definedName>
    <definedName name="_9__123Graph_XCHART_1" hidden="1">#REF!</definedName>
    <definedName name="_a1" hidden="1">{"Assump",#N/A,TRUE,"Proforma";"first",#N/A,TRUE,"Proforma";"second",#N/A,TRUE,"Proforma";"lease1",#N/A,TRUE,"Proforma";"lease2",#N/A,TRUE,"Proforma"}</definedName>
    <definedName name="_ASS1">#N/A</definedName>
    <definedName name="_ASS2">#N/A</definedName>
    <definedName name="_ass3">#N/A</definedName>
    <definedName name="_AVI1">#N/A</definedName>
    <definedName name="_b1" hidden="1">{"annual",#N/A,FALSE,"Pro Forma";#N/A,#N/A,FALSE,"Golf Operations"}</definedName>
    <definedName name="_BUD3000" localSheetId="13">#REF!</definedName>
    <definedName name="_BUD3000">#REF!</definedName>
    <definedName name="_BUD6005" localSheetId="13">#REF!</definedName>
    <definedName name="_BUD6005">#REF!</definedName>
    <definedName name="_BUD6100" localSheetId="13">#REF!</definedName>
    <definedName name="_BUD6100">#REF!</definedName>
    <definedName name="_bud6104" localSheetId="13">#REF!</definedName>
    <definedName name="_bud6104">#REF!</definedName>
    <definedName name="_BUD6230" localSheetId="13">#REF!</definedName>
    <definedName name="_BUD6230">#REF!</definedName>
    <definedName name="_BUD6400" localSheetId="13">#REF!</definedName>
    <definedName name="_BUD6400">#REF!</definedName>
    <definedName name="_BUD6447" localSheetId="13">#REF!</definedName>
    <definedName name="_BUD6447">#REF!</definedName>
    <definedName name="_BUD6460" localSheetId="13">#REF!</definedName>
    <definedName name="_BUD6460">#REF!</definedName>
    <definedName name="_BUD6465" localSheetId="13">#REF!</definedName>
    <definedName name="_BUD6465">#REF!</definedName>
    <definedName name="_BUD6700" localSheetId="13">#REF!</definedName>
    <definedName name="_BUD6700">#REF!</definedName>
    <definedName name="_BUD6999" localSheetId="13">#REF!</definedName>
    <definedName name="_BUD6999">#REF!</definedName>
    <definedName name="_BUD8285" localSheetId="13">#REF!</definedName>
    <definedName name="_BUD8285">#REF!</definedName>
    <definedName name="_BUD8300" localSheetId="13">#REF!</definedName>
    <definedName name="_BUD8300">#REF!</definedName>
    <definedName name="_BUD8375" localSheetId="13">#REF!</definedName>
    <definedName name="_BUD8375">#REF!</definedName>
    <definedName name="_BUD8900" localSheetId="13">#REF!</definedName>
    <definedName name="_BUD8900">#REF!</definedName>
    <definedName name="_BUD8910" localSheetId="13">#REF!</definedName>
    <definedName name="_BUD8910">#REF!</definedName>
    <definedName name="_CAM96" localSheetId="13">#REF!</definedName>
    <definedName name="_CAM96">#REF!</definedName>
    <definedName name="_CAM97">#REF!</definedName>
    <definedName name="_CAM9710" localSheetId="13">#REF!</definedName>
    <definedName name="_CAM9710">#REF!</definedName>
    <definedName name="_cd1" hidden="1">{"annual",#N/A,FALSE,"Pro Forma";#N/A,#N/A,FALSE,"Golf Operations"}</definedName>
    <definedName name="_Fil1" hidden="1">#REF!</definedName>
    <definedName name="_Fill" localSheetId="8" hidden="1">#REF!</definedName>
    <definedName name="_Fill" localSheetId="13" hidden="1">#REF!</definedName>
    <definedName name="_Fill" hidden="1">#REF!</definedName>
    <definedName name="_Fill_HO" hidden="1">#REF!</definedName>
    <definedName name="_Fill2" hidden="1">#REF!</definedName>
    <definedName name="_Fill3" hidden="1">#REF!</definedName>
    <definedName name="_GPR1">#REF!</definedName>
    <definedName name="_GPR2">#REF!</definedName>
    <definedName name="_GPR3">#REF!</definedName>
    <definedName name="_GPR4">#REF!</definedName>
    <definedName name="_GPR5">#REF!</definedName>
    <definedName name="_GPR6">#REF!</definedName>
    <definedName name="_gr1" hidden="1">{"three",#N/A,FALSE,"Capital";"four",#N/A,FALSE,"Capital"}</definedName>
    <definedName name="_GSF2">#N/A</definedName>
    <definedName name="_INF1">#N/A</definedName>
    <definedName name="_INF2">#N/A</definedName>
    <definedName name="_INS97">#REF!</definedName>
    <definedName name="_Key1" localSheetId="8" hidden="1">#REF!</definedName>
    <definedName name="_Key1" localSheetId="13" hidden="1">#REF!</definedName>
    <definedName name="_Key1" hidden="1">#REF!</definedName>
    <definedName name="_Key2" localSheetId="8" hidden="1">#REF!</definedName>
    <definedName name="_Key2" localSheetId="13" hidden="1">#REF!</definedName>
    <definedName name="_Key2" hidden="1">#REF!</definedName>
    <definedName name="_Key5" hidden="1">#REF!</definedName>
    <definedName name="_Key6" hidden="1">#REF!</definedName>
    <definedName name="_Key8" hidden="1">#REF!</definedName>
    <definedName name="_Key9" hidden="1">#REF!</definedName>
    <definedName name="_LA1">#REF!</definedName>
    <definedName name="_LC1">#N/A</definedName>
    <definedName name="_LC2">#N/A</definedName>
    <definedName name="_LC3">#N/A</definedName>
    <definedName name="_LTL1">#REF!</definedName>
    <definedName name="_LTL2">#REF!</definedName>
    <definedName name="_LTL3">#REF!</definedName>
    <definedName name="_LTL4">#REF!</definedName>
    <definedName name="_LTL5">#REF!</definedName>
    <definedName name="_LTL6">#REF!</definedName>
    <definedName name="_MGT2">#N/A</definedName>
    <definedName name="_MGT3">#N/A</definedName>
    <definedName name="_Order1" hidden="1">255</definedName>
    <definedName name="_Order2" localSheetId="8" hidden="1">255</definedName>
    <definedName name="_Order2" hidden="1">255</definedName>
    <definedName name="_ph1" localSheetId="13">#REF!</definedName>
    <definedName name="_ph1">#REF!</definedName>
    <definedName name="_ph2" localSheetId="13">#REF!</definedName>
    <definedName name="_ph2">#REF!</definedName>
    <definedName name="_pr3">#N/A</definedName>
    <definedName name="_REF1">#N/A</definedName>
    <definedName name="_REF2">#N/A</definedName>
    <definedName name="_Regression_X" hidden="1">#REF!</definedName>
    <definedName name="_Regression_Y" hidden="1">#REF!</definedName>
    <definedName name="_RPC9">#N/A</definedName>
    <definedName name="_RR1">#N/A</definedName>
    <definedName name="_RR2">#N/A</definedName>
    <definedName name="_rsf2">#N/A</definedName>
    <definedName name="_SD1">#REF!</definedName>
    <definedName name="_SD10">#REF!</definedName>
    <definedName name="_SD11">#REF!</definedName>
    <definedName name="_SD12">#REF!</definedName>
    <definedName name="_SD13">#REF!</definedName>
    <definedName name="_SD14">#REF!</definedName>
    <definedName name="_SD15">#REF!</definedName>
    <definedName name="_SD16">#REF!</definedName>
    <definedName name="_SD17">#REF!</definedName>
    <definedName name="_SD18">#REF!</definedName>
    <definedName name="_SD19">#REF!</definedName>
    <definedName name="_SD2">#REF!</definedName>
    <definedName name="_SD20">#REF!</definedName>
    <definedName name="_SD21">#REF!</definedName>
    <definedName name="_SD22">#REF!</definedName>
    <definedName name="_SD23">#REF!</definedName>
    <definedName name="_SD24">#REF!</definedName>
    <definedName name="_SD25">#REF!</definedName>
    <definedName name="_SD26">#REF!</definedName>
    <definedName name="_SD27">#REF!</definedName>
    <definedName name="_SD28" localSheetId="13">#REF!</definedName>
    <definedName name="_SD28">#REF!</definedName>
    <definedName name="_SD29">#REF!</definedName>
    <definedName name="_SD3">#REF!</definedName>
    <definedName name="_SD30">#REF!</definedName>
    <definedName name="_SD31">#REF!</definedName>
    <definedName name="_SD32">#REF!</definedName>
    <definedName name="_SD33">#REF!</definedName>
    <definedName name="_SD4">#REF!</definedName>
    <definedName name="_SD5">#REF!</definedName>
    <definedName name="_SD6">#REF!</definedName>
    <definedName name="_SD7">#REF!</definedName>
    <definedName name="_SD8">#REF!</definedName>
    <definedName name="_SD9">#REF!</definedName>
    <definedName name="_SF1">#REF!</definedName>
    <definedName name="_SF10">#REF!</definedName>
    <definedName name="_SF11">#REF!</definedName>
    <definedName name="_SF12">#REF!</definedName>
    <definedName name="_SF13">#REF!</definedName>
    <definedName name="_SF14">#REF!</definedName>
    <definedName name="_SF15">#REF!</definedName>
    <definedName name="_SF16">#REF!</definedName>
    <definedName name="_SF17">#REF!</definedName>
    <definedName name="_SF18">#REF!</definedName>
    <definedName name="_SF19">#REF!</definedName>
    <definedName name="_SF2">#REF!</definedName>
    <definedName name="_SF20">#REF!</definedName>
    <definedName name="_SF21">#REF!</definedName>
    <definedName name="_SF22">#REF!</definedName>
    <definedName name="_SF23">#REF!</definedName>
    <definedName name="_SF24">#REF!</definedName>
    <definedName name="_SF25">#REF!</definedName>
    <definedName name="_SF26">#REF!</definedName>
    <definedName name="_SF27">#REF!</definedName>
    <definedName name="_SF28" localSheetId="13">#REF!</definedName>
    <definedName name="_SF28">#REF!</definedName>
    <definedName name="_SF29">#REF!</definedName>
    <definedName name="_SF3">#REF!</definedName>
    <definedName name="_SF30">#REF!</definedName>
    <definedName name="_SF31">#REF!</definedName>
    <definedName name="_SF32">#REF!</definedName>
    <definedName name="_SF33">#REF!</definedName>
    <definedName name="_SF4">#REF!</definedName>
    <definedName name="_SF5">#REF!</definedName>
    <definedName name="_SF6">#REF!</definedName>
    <definedName name="_SF7">#REF!</definedName>
    <definedName name="_SF8">#REF!</definedName>
    <definedName name="_SF9">#REF!</definedName>
    <definedName name="_Sort" localSheetId="8" hidden="1">#REF!</definedName>
    <definedName name="_Sort" localSheetId="13" hidden="1">#REF!</definedName>
    <definedName name="_Sort" hidden="1">#REF!</definedName>
    <definedName name="_SRS1">#N/A</definedName>
    <definedName name="_SRS2">#N/A</definedName>
    <definedName name="_std962">#N/A</definedName>
    <definedName name="_Table1_In1" hidden="1">#REF!</definedName>
    <definedName name="_Table1_Out" hidden="1">#REF!</definedName>
    <definedName name="_Table2_In2" hidden="1">#REF!</definedName>
    <definedName name="_Table2_Out" hidden="1">#REF!</definedName>
    <definedName name="_TAX97">#REF!</definedName>
    <definedName name="_tbl1">#N/A</definedName>
    <definedName name="_TI1">#N/A</definedName>
    <definedName name="_TI2">#N/A</definedName>
    <definedName name="_TI3">#N/A</definedName>
    <definedName name="_TN1">#REF!</definedName>
    <definedName name="_TN10">#REF!</definedName>
    <definedName name="_TN11">#REF!</definedName>
    <definedName name="_TN12">#REF!</definedName>
    <definedName name="_TN13">#REF!</definedName>
    <definedName name="_TN14">#REF!</definedName>
    <definedName name="_TN15">#REF!</definedName>
    <definedName name="_TN16">#REF!</definedName>
    <definedName name="_TN17">#REF!</definedName>
    <definedName name="_TN18">#REF!</definedName>
    <definedName name="_TN19">#REF!</definedName>
    <definedName name="_TN2">#REF!</definedName>
    <definedName name="_TN20">#REF!</definedName>
    <definedName name="_TN21">#REF!</definedName>
    <definedName name="_TN22">#REF!</definedName>
    <definedName name="_TN23">#REF!</definedName>
    <definedName name="_TN24">#REF!</definedName>
    <definedName name="_TN25">#REF!</definedName>
    <definedName name="_TN26">#REF!</definedName>
    <definedName name="_TN27">#REF!</definedName>
    <definedName name="_TN28" localSheetId="13">#REF!</definedName>
    <definedName name="_TN28">#REF!</definedName>
    <definedName name="_TN29">#REF!</definedName>
    <definedName name="_TN3">#REF!</definedName>
    <definedName name="_TN30">#REF!</definedName>
    <definedName name="_TN31">#REF!</definedName>
    <definedName name="_TN32">#REF!</definedName>
    <definedName name="_TN33">#REF!</definedName>
    <definedName name="_TN4">#REF!</definedName>
    <definedName name="_TN5">#REF!</definedName>
    <definedName name="_TN6">#REF!</definedName>
    <definedName name="_TN7">#REF!</definedName>
    <definedName name="_TN8">#REF!</definedName>
    <definedName name="_TN9">#REF!</definedName>
    <definedName name="_tot97" localSheetId="13">#REF!</definedName>
    <definedName name="_tot97">#REF!</definedName>
    <definedName name="_tot98" localSheetId="13">#REF!</definedName>
    <definedName name="_tot98">#REF!</definedName>
    <definedName name="_tpc2">#N/A</definedName>
    <definedName name="_tpc96">#N/A</definedName>
    <definedName name="_tpc963">#N/A</definedName>
    <definedName name="_tpc964">#N/A</definedName>
    <definedName name="_tpc965">#N/A</definedName>
    <definedName name="_tpc966">#N/A</definedName>
    <definedName name="_tpc967">#N/A</definedName>
    <definedName name="_tpc968">#N/A</definedName>
    <definedName name="_tpc97">#N/A</definedName>
    <definedName name="_tpc98">#N/A</definedName>
    <definedName name="_tpc99">#N/A</definedName>
    <definedName name="_UN1">#REF!</definedName>
    <definedName name="_UN10">#REF!</definedName>
    <definedName name="_UN11">#REF!</definedName>
    <definedName name="_UN12">#REF!</definedName>
    <definedName name="_UN13">#REF!</definedName>
    <definedName name="_UN14">#REF!</definedName>
    <definedName name="_UN15">#REF!</definedName>
    <definedName name="_UN16">#REF!</definedName>
    <definedName name="_UN17">#REF!</definedName>
    <definedName name="_UN18">#REF!</definedName>
    <definedName name="_UN19">#REF!</definedName>
    <definedName name="_UN2">#REF!</definedName>
    <definedName name="_UN20">#REF!</definedName>
    <definedName name="_UN21">#REF!</definedName>
    <definedName name="_UN22">#REF!</definedName>
    <definedName name="_UN23">#REF!</definedName>
    <definedName name="_UN24">#REF!</definedName>
    <definedName name="_UN25">#REF!</definedName>
    <definedName name="_UN26">#REF!</definedName>
    <definedName name="_UN27">#REF!</definedName>
    <definedName name="_UN28" localSheetId="13">#REF!</definedName>
    <definedName name="_UN28">#REF!</definedName>
    <definedName name="_UN29">#REF!</definedName>
    <definedName name="_UN3">#REF!</definedName>
    <definedName name="_UN30">#REF!</definedName>
    <definedName name="_UN31">#REF!</definedName>
    <definedName name="_UN32">#REF!</definedName>
    <definedName name="_UN33">#REF!</definedName>
    <definedName name="_UN4">#REF!</definedName>
    <definedName name="_UN5">#REF!</definedName>
    <definedName name="_UN6">#REF!</definedName>
    <definedName name="_UN7">#REF!</definedName>
    <definedName name="_UN8">#REF!</definedName>
    <definedName name="_UN9">#REF!</definedName>
    <definedName name="_wr1" hidden="1">{"Output-3Column",#N/A,FALSE,"Output"}</definedName>
    <definedName name="_wrn1" hidden="1">{"schedule1",#N/A,FALSE,"Sheet1";"schedule2",#N/A,FALSE,"Sheet1";"schedule3",#N/A,FALSE,"Sheet1";"schedule4",#N/A,FALSE,"Sheet1";"schedule5",#N/A,FALSE,"Sheet1";"schedule6",#N/A,FALSE,"Sheet1"}</definedName>
    <definedName name="_XD1">#REF!</definedName>
    <definedName name="_XD10">#REF!</definedName>
    <definedName name="_XD11">#REF!</definedName>
    <definedName name="_XD12">#REF!</definedName>
    <definedName name="_XD13">#REF!</definedName>
    <definedName name="_XD14">#REF!</definedName>
    <definedName name="_XD15">#REF!</definedName>
    <definedName name="_XD16">#REF!</definedName>
    <definedName name="_XD17">#REF!</definedName>
    <definedName name="_XD18">#REF!</definedName>
    <definedName name="_XD19">#REF!</definedName>
    <definedName name="_XD2">#REF!</definedName>
    <definedName name="_XD20">#REF!</definedName>
    <definedName name="_XD21">#REF!</definedName>
    <definedName name="_XD22">#REF!</definedName>
    <definedName name="_XD23">#REF!</definedName>
    <definedName name="_XD24">#REF!</definedName>
    <definedName name="_XD25">#REF!</definedName>
    <definedName name="_XD26">#REF!</definedName>
    <definedName name="_XD27">#REF!</definedName>
    <definedName name="_XD28" localSheetId="13">#REF!</definedName>
    <definedName name="_XD28">#REF!</definedName>
    <definedName name="_XD29">#REF!</definedName>
    <definedName name="_XD3">#REF!</definedName>
    <definedName name="_XD30">#REF!</definedName>
    <definedName name="_XD31">#REF!</definedName>
    <definedName name="_XD32">#REF!</definedName>
    <definedName name="_XD33">#REF!</definedName>
    <definedName name="_XD4">#REF!</definedName>
    <definedName name="_XD5">#REF!</definedName>
    <definedName name="_XD6">#REF!</definedName>
    <definedName name="_XD7">#REF!</definedName>
    <definedName name="_XD8">#REF!</definedName>
    <definedName name="_XD9">#REF!</definedName>
    <definedName name="\a">#N/A</definedName>
    <definedName name="\b">#N/A</definedName>
    <definedName name="\C">#N/A</definedName>
    <definedName name="\d">#N/A</definedName>
    <definedName name="\E">#N/A</definedName>
    <definedName name="\G">#N/A</definedName>
    <definedName name="\M" localSheetId="13">#REF!</definedName>
    <definedName name="\M">#REF!</definedName>
    <definedName name="\P">#N/A</definedName>
    <definedName name="\S">#N/A</definedName>
    <definedName name="\T">#N/A</definedName>
    <definedName name="a">#N/A</definedName>
    <definedName name="AA" localSheetId="13">#REF!</definedName>
    <definedName name="AA">#REF!</definedName>
    <definedName name="AAA">#REF!</definedName>
    <definedName name="AAA_DOCTOPS" hidden="1">"AAA_SET"</definedName>
    <definedName name="AAA_duser" hidden="1">"OFF"</definedName>
    <definedName name="aaaaaaa" hidden="1">{"Outflow 1",#N/A,FALSE,"Outflows-Inflows";"Outflow 2",#N/A,FALSE,"Outflows-Inflows";"Inflow 1",#N/A,FALSE,"Outflows-Inflows";"Inflow 2",#N/A,FALSE,"Outflows-Inflows"}</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dfa" hidden="1">{"rtn",#N/A,FALSE,"RTN";"tables",#N/A,FALSE,"RTN";"cf",#N/A,FALSE,"CF";"stats",#N/A,FALSE,"Stats";"prop",#N/A,FALSE,"Prop"}</definedName>
    <definedName name="ABCaps" localSheetId="13">#REF!</definedName>
    <definedName name="ABCaps">#REF!</definedName>
    <definedName name="ABFixedAdvantage" localSheetId="13">#REF!</definedName>
    <definedName name="ABFixedAdvantage">#REF!</definedName>
    <definedName name="ABHedgeAdvantage" localSheetId="13">#REF!</definedName>
    <definedName name="ABHedgeAdvantage">#REF!</definedName>
    <definedName name="ABLIBORCap1" localSheetId="13">#REF!</definedName>
    <definedName name="ABLIBORCap1">#REF!</definedName>
    <definedName name="ABPrimeCap1" localSheetId="13">#REF!</definedName>
    <definedName name="ABPrimeCap1">#REF!</definedName>
    <definedName name="Absorption">#REF!</definedName>
    <definedName name="Access_Button" hidden="1">"Loan_Front_End_Input_List"</definedName>
    <definedName name="AccessDatabase" hidden="1">"C:\My Documents\DAVE\MODELS\Cash at Risk\Loan Front End.mdb"</definedName>
    <definedName name="acqfee" localSheetId="13">#REF!</definedName>
    <definedName name="acqfee">#REF!</definedName>
    <definedName name="AcqPrice" localSheetId="13">#REF!</definedName>
    <definedName name="AcqPrice">#REF!</definedName>
    <definedName name="AcqPriceMethod" hidden="1">#REF!</definedName>
    <definedName name="AcqValuationMethodType" hidden="1">#REF!</definedName>
    <definedName name="acre" localSheetId="13">#REF!</definedName>
    <definedName name="acre">#REF!</definedName>
    <definedName name="acres">#REF!</definedName>
    <definedName name="ActEconInputs" localSheetId="13">#REF!</definedName>
    <definedName name="ActEconInputs">#REF!</definedName>
    <definedName name="Activities_Exp_Override">#N/A</definedName>
    <definedName name="Activities_Expense">#N/A</definedName>
    <definedName name="Actual_Taxes">#N/A</definedName>
    <definedName name="actuals_thru">#REF!</definedName>
    <definedName name="ACwvu.allocations." hidden="1">#REF!</definedName>
    <definedName name="ACwvu.annual._.hotel." hidden="1">#REF!</definedName>
    <definedName name="ACwvu.bottom._.line." hidden="1">#REF!</definedName>
    <definedName name="ACwvu.cash._.flow." hidden="1">#REF!</definedName>
    <definedName name="ACwvu.combo." hidden="1">#REF!</definedName>
    <definedName name="ACwvu.full." hidden="1">#REF!</definedName>
    <definedName name="ACwvu.offsite." hidden="1">#REF!</definedName>
    <definedName name="ACwvu.onsite." hidden="1">#REF!</definedName>
    <definedName name="AddAssistantManager" localSheetId="13">#REF!</definedName>
    <definedName name="AddAssistantManager">#REF!</definedName>
    <definedName name="AddBookkeeper" localSheetId="13">#REF!</definedName>
    <definedName name="AddBookkeeper">#REF!</definedName>
    <definedName name="AddGrounds" localSheetId="13">#REF!</definedName>
    <definedName name="AddGrounds">#REF!</definedName>
    <definedName name="AddHousekeeper" localSheetId="13">#REF!</definedName>
    <definedName name="AddHousekeeper">#REF!</definedName>
    <definedName name="AddLeadMaintenance" localSheetId="13">#REF!</definedName>
    <definedName name="AddLeadMaintenance">#REF!</definedName>
    <definedName name="AddLeasingConsultant" localSheetId="13">#REF!</definedName>
    <definedName name="AddLeasingConsultant">#REF!</definedName>
    <definedName name="AddMaintenanceTech" localSheetId="13">#REF!</definedName>
    <definedName name="AddMaintenanceTech">#REF!</definedName>
    <definedName name="AddManager" localSheetId="13">#REF!</definedName>
    <definedName name="AddManager">#REF!</definedName>
    <definedName name="AddPainter" localSheetId="13">#REF!</definedName>
    <definedName name="AddPainter">#REF!</definedName>
    <definedName name="AddSecurity" localSheetId="13">#REF!</definedName>
    <definedName name="AddSecurity">#REF!</definedName>
    <definedName name="Adj_Net_Distribution">#REF!</definedName>
    <definedName name="ADJUST" localSheetId="13">#REF!</definedName>
    <definedName name="ADJUST">#REF!</definedName>
    <definedName name="ADMIN" localSheetId="13">#REF!</definedName>
    <definedName name="ADMIN">#REF!</definedName>
    <definedName name="Admin_Exp_Override">#N/A</definedName>
    <definedName name="Admin_Expense">#N/A</definedName>
    <definedName name="Adminbonusgl">#REF!</definedName>
    <definedName name="affordable">#REF!</definedName>
    <definedName name="AfterFee">#N/A</definedName>
    <definedName name="AIR" localSheetId="13">#REF!</definedName>
    <definedName name="AIR">#REF!</definedName>
    <definedName name="AJE">#N/A</definedName>
    <definedName name="AliasTable">#REF!</definedName>
    <definedName name="ALIGNB">#N/A</definedName>
    <definedName name="ALL">#N/A</definedName>
    <definedName name="all_HFA">#REF!</definedName>
    <definedName name="All_Years_Table">#N/A</definedName>
    <definedName name="AllocationLP4th_DvpFund">#REF!</definedName>
    <definedName name="AllocationLP4th_MstFund">#REF!</definedName>
    <definedName name="AllocationLP5th_DvpFund">#REF!</definedName>
    <definedName name="AllocationLP5th_MstFund">#REF!</definedName>
    <definedName name="ALLPAGES">#N/A</definedName>
    <definedName name="ALTPATH" localSheetId="13">#REF!</definedName>
    <definedName name="ALTPATH">#REF!</definedName>
    <definedName name="AM_FEE" localSheetId="13">#REF!</definedName>
    <definedName name="AM_FEE">#REF!</definedName>
    <definedName name="Amort_Term" localSheetId="13">#REF!</definedName>
    <definedName name="Amort_Term">#REF!</definedName>
    <definedName name="AmortEnd" localSheetId="13">#REF!</definedName>
    <definedName name="AmortEnd">#REF!</definedName>
    <definedName name="Amortized" localSheetId="13">[0]!PMT</definedName>
    <definedName name="Amortized">[0]!PMT</definedName>
    <definedName name="AmortLength" localSheetId="13">#REF!</definedName>
    <definedName name="AmortLength">#REF!</definedName>
    <definedName name="AmortStart" localSheetId="13">#REF!</definedName>
    <definedName name="AmortStart">#REF!</definedName>
    <definedName name="AmortToggle" localSheetId="13">#REF!</definedName>
    <definedName name="AmortToggle">#REF!</definedName>
    <definedName name="AmortType" localSheetId="13">#REF!</definedName>
    <definedName name="AmortType">#REF!</definedName>
    <definedName name="Amount">#REF!</definedName>
    <definedName name="amttobillothersatdavistownecrossing" localSheetId="13">#REF!</definedName>
    <definedName name="amttobillothersatdavistownecrossing">#REF!</definedName>
    <definedName name="AnalysisType">#REF!</definedName>
    <definedName name="AName">#REF!</definedName>
    <definedName name="AnchorCap" localSheetId="13">#REF!</definedName>
    <definedName name="AnchorCap">#REF!</definedName>
    <definedName name="AnchorIndication" localSheetId="13">#REF!</definedName>
    <definedName name="AnchorIndication">#REF!</definedName>
    <definedName name="AnnDebtSrv" localSheetId="13">#REF!</definedName>
    <definedName name="AnnDebtSrv">#REF!</definedName>
    <definedName name="ANNEX">#N/A</definedName>
    <definedName name="Annual_Entrance_Fee_Increase">#N/A</definedName>
    <definedName name="Annual_interest_rate" localSheetId="13">#REF!</definedName>
    <definedName name="Annual_interest_rate">#REF!</definedName>
    <definedName name="ANNUAL_RENT">#REF!</definedName>
    <definedName name="AnnualInterestRate">#REF!</definedName>
    <definedName name="annualize" localSheetId="13">#REF!</definedName>
    <definedName name="annualize">#REF!</definedName>
    <definedName name="anscount" hidden="1">2</definedName>
    <definedName name="aof_amrev_include" localSheetId="13">#REF!</definedName>
    <definedName name="aof_amrev_include">#REF!</definedName>
    <definedName name="API_Interest_Rate">#N/A</definedName>
    <definedName name="Appraised_LTV">#N/A</definedName>
    <definedName name="AppsPerMovein">#REF!</definedName>
    <definedName name="AProb">#N/A</definedName>
    <definedName name="APRTRASH" localSheetId="13">#REF!</definedName>
    <definedName name="APRTRASH">#REF!</definedName>
    <definedName name="AptCleanContractPerTurn" localSheetId="13">#REF!</definedName>
    <definedName name="AptCleanContractPerTurn">#REF!</definedName>
    <definedName name="AptCleanInHousePerTurn" localSheetId="13">#REF!</definedName>
    <definedName name="AptCleanInHousePerTurn">#REF!</definedName>
    <definedName name="aptvalue">#N/A</definedName>
    <definedName name="Argus">ROW()-ROW(rrFirstRow)-1</definedName>
    <definedName name="ARGUS_codes_1_search_line" localSheetId="13">#REF!</definedName>
    <definedName name="ARGUS_codes_1_search_line">#REF!</definedName>
    <definedName name="ARGUS_codes_2_search_line" localSheetId="13">#REF!</definedName>
    <definedName name="ARGUS_codes_2_search_line">#REF!</definedName>
    <definedName name="ARGUS1" localSheetId="13">#REF!</definedName>
    <definedName name="ARGUS1">#REF!</definedName>
    <definedName name="ARGUS10" localSheetId="13">#REF!</definedName>
    <definedName name="ARGUS10">#REF!</definedName>
    <definedName name="ARGUS11" localSheetId="13">#REF!</definedName>
    <definedName name="ARGUS11">#REF!</definedName>
    <definedName name="ARGUS12" localSheetId="13">#REF!</definedName>
    <definedName name="ARGUS12">#REF!</definedName>
    <definedName name="ARGUS13" localSheetId="13">#REF!</definedName>
    <definedName name="ARGUS13">#REF!</definedName>
    <definedName name="ARGUS14" localSheetId="13">#REF!</definedName>
    <definedName name="ARGUS14">#REF!</definedName>
    <definedName name="ARGUS15" localSheetId="13">#REF!</definedName>
    <definedName name="ARGUS15">#REF!</definedName>
    <definedName name="ARGUS16" localSheetId="13">#REF!</definedName>
    <definedName name="ARGUS16">#REF!</definedName>
    <definedName name="ARGUS17" localSheetId="13">#REF!</definedName>
    <definedName name="ARGUS17">#REF!</definedName>
    <definedName name="ARGUS18" localSheetId="13">#REF!</definedName>
    <definedName name="ARGUS18">#REF!</definedName>
    <definedName name="ARGUS19" localSheetId="13">#REF!</definedName>
    <definedName name="ARGUS19">#REF!</definedName>
    <definedName name="Argus2">#N/A</definedName>
    <definedName name="ARGUS20" localSheetId="13">#REF!</definedName>
    <definedName name="ARGUS20">#REF!</definedName>
    <definedName name="ARGUS21" localSheetId="13">#REF!</definedName>
    <definedName name="ARGUS21">#REF!</definedName>
    <definedName name="ARGUS22" localSheetId="13">#REF!</definedName>
    <definedName name="ARGUS22">#REF!</definedName>
    <definedName name="ARGUS23" localSheetId="13">#REF!</definedName>
    <definedName name="ARGUS23">#REF!</definedName>
    <definedName name="ARGUS24" localSheetId="13">#REF!</definedName>
    <definedName name="ARGUS24">#REF!</definedName>
    <definedName name="ARGUS25" localSheetId="13">#REF!</definedName>
    <definedName name="ARGUS25">#REF!</definedName>
    <definedName name="ARGUS3" localSheetId="13">#REF!</definedName>
    <definedName name="ARGUS3">#REF!</definedName>
    <definedName name="ARGUS4" localSheetId="13">#REF!</definedName>
    <definedName name="ARGUS4">#REF!</definedName>
    <definedName name="ARGUS5" localSheetId="13">#REF!</definedName>
    <definedName name="ARGUS5">#REF!</definedName>
    <definedName name="ARGUS6" localSheetId="13">#REF!</definedName>
    <definedName name="ARGUS6">#REF!</definedName>
    <definedName name="ARGUS7" localSheetId="13">#REF!</definedName>
    <definedName name="ARGUS7">#REF!</definedName>
    <definedName name="ARGUS8" localSheetId="13">#REF!</definedName>
    <definedName name="ARGUS8">#REF!</definedName>
    <definedName name="ARGUS9" localSheetId="13">#REF!</definedName>
    <definedName name="ARGUS9">#REF!</definedName>
    <definedName name="Article_11">#REF!</definedName>
    <definedName name="Article11">#REF!</definedName>
    <definedName name="as" hidden="1">{"Outflow 1",#N/A,FALSE,"Outflows-Inflows";"Outflow 2",#N/A,FALSE,"Outflows-Inflows";"Inflow 1",#N/A,FALSE,"Outflows-Inflows";"Inflow 2",#N/A,FALSE,"Outflows-Inflows"}</definedName>
    <definedName name="As_of_date">#REF!</definedName>
    <definedName name="asd" localSheetId="13">#REF!</definedName>
    <definedName name="asd">#REF!</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hidden="1">{"rtn",#N/A,FALSE,"RTN";"tables",#N/A,FALSE,"RTN";"cf",#N/A,FALSE,"CF";"stats",#N/A,FALSE,"Stats";"prop",#N/A,FALSE,"Prop"}</definedName>
    <definedName name="asdfasfasd" localSheetId="13">ROW()-ROW(#REF!)-1</definedName>
    <definedName name="asdfasfasd">ROW()-ROW(#REF!)-1</definedName>
    <definedName name="asdfsdfsdf" hidden="1">{#N/A,#N/A,FALSE,"Expense Comparison"}</definedName>
    <definedName name="ashish" localSheetId="8" hidden="1">{"'Assump'!$F$6:$J$6"}</definedName>
    <definedName name="ashish" hidden="1">{"'Assump'!$F$6:$J$6"}</definedName>
    <definedName name="ASNEquity">#REF!</definedName>
    <definedName name="ASNInterestRate">#REF!</definedName>
    <definedName name="ass" hidden="1">{"print 1.6",#N/A,FALSE,"Sheet1";"print 2.6",#N/A,FALSE,"Sheet1";"print 3.6",#N/A,FALSE,"Sheet1";"print 4.6",#N/A,FALSE,"Sheet1";"print 5.6",#N/A,FALSE,"Sheet1";"print 6.6",#N/A,FALSE,"Sheet1"}</definedName>
    <definedName name="AssessRatio">#REF!</definedName>
    <definedName name="AssetChart" localSheetId="13">#REF!</definedName>
    <definedName name="AssetChart">#REF!</definedName>
    <definedName name="assfee" localSheetId="13">#REF!</definedName>
    <definedName name="assfee">#REF!</definedName>
    <definedName name="assm1">#N/A</definedName>
    <definedName name="assm2">#N/A</definedName>
    <definedName name="assm3">#N/A</definedName>
    <definedName name="assm4">#N/A</definedName>
    <definedName name="asss" hidden="1">{"rtn",#N/A,FALSE,"RTN";"tables",#N/A,FALSE,"RTN";"cf",#N/A,FALSE,"CF";"stats",#N/A,FALSE,"Stats";"prop",#N/A,FALSE,"Prop"}</definedName>
    <definedName name="AsstMngtFee" localSheetId="13">#REF!</definedName>
    <definedName name="AsstMngtFee">#REF!</definedName>
    <definedName name="ASSUMPT" localSheetId="13">#REF!</definedName>
    <definedName name="ASSUMPT">#REF!</definedName>
    <definedName name="ASSUMPTIONS" localSheetId="13">#REF!</definedName>
    <definedName name="ASSUMPTIONS">#REF!</definedName>
    <definedName name="AUDIT" localSheetId="13">#REF!</definedName>
    <definedName name="AUDIT">#REF!</definedName>
    <definedName name="AUGTRASH" localSheetId="13">#REF!</definedName>
    <definedName name="AUGTRASH">#REF!</definedName>
    <definedName name="Average_Size_of_Units">#REF!</definedName>
    <definedName name="AVG_SF" localSheetId="13">#REF!</definedName>
    <definedName name="AVG_SF">#REF!</definedName>
    <definedName name="AvgEconRent" localSheetId="13">#REF!</definedName>
    <definedName name="AvgEconRent">#REF!</definedName>
    <definedName name="AvgInPlaceRent" localSheetId="13">#REF!</definedName>
    <definedName name="AvgInPlaceRent">#REF!</definedName>
    <definedName name="AvgPriceGrwth" localSheetId="13">#REF!</definedName>
    <definedName name="AvgPriceGrwth">#REF!</definedName>
    <definedName name="AvgSF">#REF!</definedName>
    <definedName name="AvgStreetRent" localSheetId="13">#REF!</definedName>
    <definedName name="AvgStreetRent">#REF!</definedName>
    <definedName name="AvgTerm">#N/A</definedName>
    <definedName name="AVI">#N/A</definedName>
    <definedName name="b" hidden="1">{"mgmt forecast",#N/A,FALSE,"Mgmt Forecast";"dcf table",#N/A,FALSE,"Mgmt Forecast";"sensitivity",#N/A,FALSE,"Mgmt Forecast";"table inputs",#N/A,FALSE,"Mgmt Forecast";"calculations",#N/A,FALSE,"Mgmt Forecast"}</definedName>
    <definedName name="back6">#N/A</definedName>
    <definedName name="back7">#N/A</definedName>
    <definedName name="BackendMgtFee" localSheetId="13">#REF!</definedName>
    <definedName name="BackendMgtFee">#REF!</definedName>
    <definedName name="Backfill" localSheetId="13">#REF!</definedName>
    <definedName name="Backfill">#REF!</definedName>
    <definedName name="BadLink" hidden="1">#REF!</definedName>
    <definedName name="Balloon_on_HDC_Second_Mortgage">#REF!</definedName>
    <definedName name="Bank_Hedge">#REF!</definedName>
    <definedName name="BaseRehabInputs" localSheetId="13">#REF!</definedName>
    <definedName name="BaseRehabInputs">#REF!</definedName>
    <definedName name="baserent" localSheetId="13">#REF!</definedName>
    <definedName name="baserent">#REF!</definedName>
    <definedName name="baserent2" localSheetId="13">#REF!</definedName>
    <definedName name="baserent2">#REF!</definedName>
    <definedName name="basis">#REF!</definedName>
    <definedName name="BBB">#REF!</definedName>
    <definedName name="beattle" hidden="1">{"Full Sheet",#N/A,FALSE,"Expense Comparison"}</definedName>
    <definedName name="BESTCAMBILL" localSheetId="13">#REF!</definedName>
    <definedName name="BESTCAMBILL">#REF!</definedName>
    <definedName name="BEx7GRP67NN67LXV4DG3BWL6MIGQ" hidden="1">#REF!</definedName>
    <definedName name="BExH25LU9OVJ5U8ABR6FREFPGX59" hidden="1">#REF!</definedName>
    <definedName name="BExZZYI8UQDNGHKHXCJ2JO4SHO80" hidden="1">#REF!</definedName>
    <definedName name="BidAskRates" localSheetId="13">#REF!</definedName>
    <definedName name="BidAskRates">#REF!</definedName>
    <definedName name="billforallothersatdavistownecrossing" localSheetId="13">#REF!</definedName>
    <definedName name="billforallothersatdavistownecrossing">#REF!</definedName>
    <definedName name="billforwamuatdavistwncrsg" localSheetId="13">#REF!</definedName>
    <definedName name="billforwamuatdavistwncrsg">#REF!</definedName>
    <definedName name="Bldg_1_CF">#N/A</definedName>
    <definedName name="Bldg_1_Debt_Funding">#N/A</definedName>
    <definedName name="Bldg_1_Net_Sales_Proceeds">#N/A</definedName>
    <definedName name="Bldg_1_NOI">#N/A</definedName>
    <definedName name="Bldg_2_CF">#N/A</definedName>
    <definedName name="Bldg_2_Debt_Funding">#N/A</definedName>
    <definedName name="Bldg_2_NOI">#N/A</definedName>
    <definedName name="Bldg_3_CF">#N/A</definedName>
    <definedName name="Bldg_3_Debt_Balance">#N/A</definedName>
    <definedName name="Bldg_3_Debt_Funding">#N/A</definedName>
    <definedName name="Bldg_3_NOI">#N/A</definedName>
    <definedName name="blkblot1" localSheetId="13">#REF!</definedName>
    <definedName name="blkblot1">#REF!</definedName>
    <definedName name="blkblot2" localSheetId="13">#REF!</definedName>
    <definedName name="blkblot2">#REF!</definedName>
    <definedName name="BloombergIndex">#REF!</definedName>
    <definedName name="BloombergRates">#REF!</definedName>
    <definedName name="BLPH1" hidden="1">#REF!</definedName>
    <definedName name="BLPH10" hidden="1">#REF!</definedName>
    <definedName name="BLPH11" hidden="1">#REF!</definedName>
    <definedName name="BLPH12" hidden="1">#REF!</definedName>
    <definedName name="BLPH13"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lueMoonFee" localSheetId="13">#REF!</definedName>
    <definedName name="BlueMoonFee">#REF!</definedName>
    <definedName name="BlueMoonPer" localSheetId="13">#REF!</definedName>
    <definedName name="BlueMoonPer">#REF!</definedName>
    <definedName name="BMA" localSheetId="13">#REF!</definedName>
    <definedName name="BMA">#REF!</definedName>
    <definedName name="BMACaps" localSheetId="13">#REF!</definedName>
    <definedName name="BMACaps">#REF!</definedName>
    <definedName name="BMACapsIO" localSheetId="13">#REF!</definedName>
    <definedName name="BMACapsIO">#REF!</definedName>
    <definedName name="BMACollars" localSheetId="13">#REF!</definedName>
    <definedName name="BMACollars">#REF!</definedName>
    <definedName name="BMACollarsIO" localSheetId="13">#REF!</definedName>
    <definedName name="BMACollarsIO">#REF!</definedName>
    <definedName name="BMASwap" localSheetId="13">#REF!</definedName>
    <definedName name="BMASwap">#REF!</definedName>
    <definedName name="BMASwap20" localSheetId="13">#REF!</definedName>
    <definedName name="BMASwap20">#REF!</definedName>
    <definedName name="BMASwaps" localSheetId="13">#REF!</definedName>
    <definedName name="BMASwaps">#REF!</definedName>
    <definedName name="BMASwapsIO" localSheetId="13">#REF!</definedName>
    <definedName name="BMASwapsIO">#REF!</definedName>
    <definedName name="BNE_MESSAGES_HIDDEN" hidden="1">#REF!</definedName>
    <definedName name="Bond_Hedge">#REF!</definedName>
    <definedName name="BondAmount">#REF!</definedName>
    <definedName name="BondRate">#REF!</definedName>
    <definedName name="BonusNames">#REF!,#REF!</definedName>
    <definedName name="BorderCF">#REF!</definedName>
    <definedName name="BorderNetProceed">#REF!</definedName>
    <definedName name="BorderValuation">#REF!</definedName>
    <definedName name="bpsf" localSheetId="13">#REF!</definedName>
    <definedName name="bpsf">#REF!</definedName>
    <definedName name="BROKER_COM" localSheetId="13">#REF!</definedName>
    <definedName name="BROKER_COM">#REF!</definedName>
    <definedName name="BROKER_COMMISSION" localSheetId="13">#REF!</definedName>
    <definedName name="BROKER_COMMISSION">#REF!</definedName>
    <definedName name="BrokerComm">#REF!</definedName>
    <definedName name="BUDDRAW">#N/A</definedName>
    <definedName name="BUDGET" localSheetId="13">#REF!</definedName>
    <definedName name="BUDGET">#REF!</definedName>
    <definedName name="BUDGET_OLD" localSheetId="13">#REF!</definedName>
    <definedName name="BUDGET_OLD">#REF!</definedName>
    <definedName name="Budget_Year">#REF!</definedName>
    <definedName name="BudStart" localSheetId="13">#REF!</definedName>
    <definedName name="BudStart">#REF!</definedName>
    <definedName name="BUDTITLE" localSheetId="13">#REF!</definedName>
    <definedName name="BUDTITLE">#REF!</definedName>
    <definedName name="BudYear" localSheetId="13">#REF!</definedName>
    <definedName name="BudYear">#REF!</definedName>
    <definedName name="BUILDEquity">#REF!</definedName>
    <definedName name="BuildName">#REF!</definedName>
    <definedName name="BURHANS__DELORE">#N/A</definedName>
    <definedName name="BuySell" localSheetId="13">#REF!</definedName>
    <definedName name="BuySell">#REF!</definedName>
    <definedName name="C_" localSheetId="13">#REF!</definedName>
    <definedName name="C_">#REF!</definedName>
    <definedName name="CalcBudEnd" localSheetId="13">#REF!</definedName>
    <definedName name="CalcBudEnd">#REF!</definedName>
    <definedName name="CalcDispEnd" localSheetId="13">#REF!</definedName>
    <definedName name="CalcDispEnd">#REF!</definedName>
    <definedName name="CalcdYield" localSheetId="13">#REF!</definedName>
    <definedName name="CalcdYield">#REF!</definedName>
    <definedName name="CalendarStartDate">#REF!</definedName>
    <definedName name="CAMAnnualDiffBtwnCostAndBase" localSheetId="13">#REF!</definedName>
    <definedName name="CAMAnnualDiffBtwnCostAndBase">#REF!</definedName>
    <definedName name="CAMAprDiffBtwnCostAndBase" localSheetId="13">#REF!</definedName>
    <definedName name="CAMAprDiffBtwnCostAndBase">#REF!</definedName>
    <definedName name="CAMAugDiffBtwnCostAndBase" localSheetId="13">#REF!</definedName>
    <definedName name="CAMAugDiffBtwnCostAndBase">#REF!</definedName>
    <definedName name="CAMDecDiffBtwnCostAndBase" localSheetId="13">#REF!</definedName>
    <definedName name="CAMDecDiffBtwnCostAndBase">#REF!</definedName>
    <definedName name="CAMExp" localSheetId="13">#REF!</definedName>
    <definedName name="CAMExp">#REF!</definedName>
    <definedName name="CAMExpPSF" localSheetId="13">#REF!</definedName>
    <definedName name="CAMExpPSF">#REF!</definedName>
    <definedName name="CAMFebDiffBtwnCostAndBase" localSheetId="13">#REF!</definedName>
    <definedName name="CAMFebDiffBtwnCostAndBase">#REF!</definedName>
    <definedName name="CAMJanDiffBtwnCostAndBase" localSheetId="13">#REF!</definedName>
    <definedName name="CAMJanDiffBtwnCostAndBase">#REF!</definedName>
    <definedName name="CAMJulDiffBtwnCostAndBase" localSheetId="13">#REF!</definedName>
    <definedName name="CAMJulDiffBtwnCostAndBase">#REF!</definedName>
    <definedName name="CAMJunDiffBtwnCostAndBase" localSheetId="13">#REF!</definedName>
    <definedName name="CAMJunDiffBtwnCostAndBase">#REF!</definedName>
    <definedName name="CAMMarDiffBtwnCostAndBase" localSheetId="13">#REF!</definedName>
    <definedName name="CAMMarDiffBtwnCostAndBase">#REF!</definedName>
    <definedName name="CAMMayDiffBtwnCostAndBase" localSheetId="13">#REF!</definedName>
    <definedName name="CAMMayDiffBtwnCostAndBase">#REF!</definedName>
    <definedName name="CAMNovDiffBtwnCostAndBase" localSheetId="13">#REF!</definedName>
    <definedName name="CAMNovDiffBtwnCostAndBase">#REF!</definedName>
    <definedName name="CAMOctDiffBtwnCostAndBase" localSheetId="13">#REF!</definedName>
    <definedName name="CAMOctDiffBtwnCostAndBase">#REF!</definedName>
    <definedName name="CAMPSF" localSheetId="13">#REF!</definedName>
    <definedName name="CAMPSF">#REF!</definedName>
    <definedName name="CAMSepDiffBtwnCostAndBase" localSheetId="13">#REF!</definedName>
    <definedName name="CAMSepDiffBtwnCostAndBase">#REF!</definedName>
    <definedName name="CAMSF97">#REF!</definedName>
    <definedName name="CAMSqFt" localSheetId="13">#REF!</definedName>
    <definedName name="CAMSqFt">#REF!</definedName>
    <definedName name="CAMTotAnnualDiffBtwnCostAndBase" localSheetId="13">#REF!</definedName>
    <definedName name="CAMTotAnnualDiffBtwnCostAndBase">#REF!</definedName>
    <definedName name="CAMTotAprDiffBtwnCostAndBase" localSheetId="13">#REF!</definedName>
    <definedName name="CAMTotAprDiffBtwnCostAndBase">#REF!</definedName>
    <definedName name="CAMTotAugDiffBtwnCostAndBase" localSheetId="13">#REF!</definedName>
    <definedName name="CAMTotAugDiffBtwnCostAndBase">#REF!</definedName>
    <definedName name="CAMTotDecDiffBtwnCostAndBase" localSheetId="13">#REF!</definedName>
    <definedName name="CAMTotDecDiffBtwnCostAndBase">#REF!</definedName>
    <definedName name="CAMTotExp" localSheetId="13">#REF!</definedName>
    <definedName name="CAMTotExp">#REF!</definedName>
    <definedName name="CAMTotFebDiffBtwnCostAndBase" localSheetId="13">#REF!</definedName>
    <definedName name="CAMTotFebDiffBtwnCostAndBase">#REF!</definedName>
    <definedName name="CAMTotJulDiffBtwnCostAndBase" localSheetId="13">#REF!</definedName>
    <definedName name="CAMTotJulDiffBtwnCostAndBase">#REF!</definedName>
    <definedName name="CAMTotJunDiffBtwnCostAndBase" localSheetId="13">#REF!</definedName>
    <definedName name="CAMTotJunDiffBtwnCostAndBase">#REF!</definedName>
    <definedName name="CAMTotMarDiffBtwnCostAndBase" localSheetId="13">#REF!</definedName>
    <definedName name="CAMTotMarDiffBtwnCostAndBase">#REF!</definedName>
    <definedName name="CAMTotMayDiffBtwnCostAndBase" localSheetId="13">#REF!</definedName>
    <definedName name="CAMTotMayDiffBtwnCostAndBase">#REF!</definedName>
    <definedName name="CAMTotNovDiffBtwnCostAndBase" localSheetId="13">#REF!</definedName>
    <definedName name="CAMTotNovDiffBtwnCostAndBase">#REF!</definedName>
    <definedName name="CAMTotOctDiffBtwnCostAndBase" localSheetId="13">#REF!</definedName>
    <definedName name="CAMTotOctDiffBtwnCostAndBase">#REF!</definedName>
    <definedName name="CAMTotSepDiffBtwnCostAndBase" localSheetId="13">#REF!</definedName>
    <definedName name="CAMTotSepDiffBtwnCostAndBase">#REF!</definedName>
    <definedName name="CAMTotSqFt" localSheetId="13">#REF!</definedName>
    <definedName name="CAMTotSqFt">#REF!</definedName>
    <definedName name="CAMTotType1Exp" localSheetId="13">#REF!</definedName>
    <definedName name="CAMTotType1Exp">#REF!</definedName>
    <definedName name="CAMTotType2Exp" localSheetId="13">#REF!</definedName>
    <definedName name="CAMTotType2Exp">#REF!</definedName>
    <definedName name="CAMType1Exp" localSheetId="13">#REF!</definedName>
    <definedName name="CAMType1Exp">#REF!</definedName>
    <definedName name="CAMType1ExpPSF" localSheetId="13">#REF!</definedName>
    <definedName name="CAMType1ExpPSF">#REF!</definedName>
    <definedName name="CAMType2Exp" localSheetId="13">#REF!</definedName>
    <definedName name="CAMType2Exp">#REF!</definedName>
    <definedName name="CAMType2ExpPSF" localSheetId="13">#REF!</definedName>
    <definedName name="CAMType2ExpPSF">#REF!</definedName>
    <definedName name="CAP_RATE" localSheetId="13">#REF!</definedName>
    <definedName name="CAP_RATE">#REF!</definedName>
    <definedName name="Cap_Rate_MF">#REF!</definedName>
    <definedName name="Cap_Rate_Retail">#REF!</definedName>
    <definedName name="CapAccrual1" localSheetId="13">#REF!</definedName>
    <definedName name="CapAccrual1">#REF!</definedName>
    <definedName name="CapAccrual2" localSheetId="13">#REF!</definedName>
    <definedName name="CapAccrual2">#REF!</definedName>
    <definedName name="CapBaseCCY" localSheetId="13">#REF!</definedName>
    <definedName name="CapBaseCCY">#REF!</definedName>
    <definedName name="CapBasis1" localSheetId="13">#REF!</definedName>
    <definedName name="CapBasis1">#REF!</definedName>
    <definedName name="CapBasis2" localSheetId="13">#REF!</definedName>
    <definedName name="CapBasis2">#REF!</definedName>
    <definedName name="CapBidAsk1" localSheetId="13">#REF!</definedName>
    <definedName name="CapBidAsk1">#REF!</definedName>
    <definedName name="CapBidAsk2" localSheetId="13">#REF!</definedName>
    <definedName name="CapBidAsk2">#REF!</definedName>
    <definedName name="CapBuySell1" localSheetId="13">#REF!</definedName>
    <definedName name="CapBuySell1">#REF!</definedName>
    <definedName name="CapBuySell2" localSheetId="13">#REF!</definedName>
    <definedName name="CapBuySell2">#REF!</definedName>
    <definedName name="CapCalcStatus" localSheetId="13">#REF!</definedName>
    <definedName name="CapCalcStatus">#REF!</definedName>
    <definedName name="CapComponent1" localSheetId="13">#REF!</definedName>
    <definedName name="CapComponent1">#REF!</definedName>
    <definedName name="CapComponent2" localSheetId="13">#REF!</definedName>
    <definedName name="CapComponent2">#REF!</definedName>
    <definedName name="CapCurr1" localSheetId="13">#REF!</definedName>
    <definedName name="CapCurr1">#REF!</definedName>
    <definedName name="CapCurr2" localSheetId="13">#REF!</definedName>
    <definedName name="CapCurr2">#REF!</definedName>
    <definedName name="CapCurve1" localSheetId="13">#REF!</definedName>
    <definedName name="CapCurve1">#REF!</definedName>
    <definedName name="CapCurve2" localSheetId="13">#REF!</definedName>
    <definedName name="CapCurve2">#REF!</definedName>
    <definedName name="CapDateShift" localSheetId="13">#REF!</definedName>
    <definedName name="CapDateShift">#REF!</definedName>
    <definedName name="CapDV011" localSheetId="13">#REF!</definedName>
    <definedName name="CapDV011">#REF!</definedName>
    <definedName name="CapDV012" localSheetId="13">#REF!</definedName>
    <definedName name="CapDV012">#REF!</definedName>
    <definedName name="CapEffDt" localSheetId="13">#REF!</definedName>
    <definedName name="CapEffDt">#REF!</definedName>
    <definedName name="CapEffFt" localSheetId="13">#REF!</definedName>
    <definedName name="CapEffFt">#REF!</definedName>
    <definedName name="CapExContingPct" localSheetId="13">#REF!</definedName>
    <definedName name="CapExContingPct">#REF!</definedName>
    <definedName name="CAPEXP" localSheetId="13">#REF!</definedName>
    <definedName name="CAPEXP">#REF!</definedName>
    <definedName name="CapFairValue" localSheetId="13">#REF!</definedName>
    <definedName name="CapFairValue">#REF!</definedName>
    <definedName name="CapFilterCells" localSheetId="13">#REF!</definedName>
    <definedName name="CapFilterCells">#REF!</definedName>
    <definedName name="CapFreq1" localSheetId="13">#REF!</definedName>
    <definedName name="CapFreq1">#REF!</definedName>
    <definedName name="CapFreq2" localSheetId="13">#REF!</definedName>
    <definedName name="CapFreq2">#REF!</definedName>
    <definedName name="CapFX1" localSheetId="13">#REF!</definedName>
    <definedName name="CapFX1">#REF!</definedName>
    <definedName name="CapFX2" localSheetId="13">#REF!</definedName>
    <definedName name="CapFX2">#REF!</definedName>
    <definedName name="CapHeader" localSheetId="13">#REF!</definedName>
    <definedName name="CapHeader">#REF!</definedName>
    <definedName name="CapIncr" localSheetId="13">#REF!</definedName>
    <definedName name="CapIncr">#REF!</definedName>
    <definedName name="CapIndex1" localSheetId="13">#REF!</definedName>
    <definedName name="CapIndex1">#REF!</definedName>
    <definedName name="CapIndex2" localSheetId="13">#REF!</definedName>
    <definedName name="CapIndex2">#REF!</definedName>
    <definedName name="CapIndexName1" localSheetId="13">#REF!</definedName>
    <definedName name="CapIndexName1">#REF!</definedName>
    <definedName name="CapIndexName2" localSheetId="13">#REF!</definedName>
    <definedName name="CapIndexName2">#REF!</definedName>
    <definedName name="CapIntrinsic" localSheetId="13">#REF!</definedName>
    <definedName name="CapIntrinsic">#REF!</definedName>
    <definedName name="Capital">#REF!</definedName>
    <definedName name="CAPITAL_BUDGET">#REF!</definedName>
    <definedName name="CapitalBudget">#REF!</definedName>
    <definedName name="CapitalTitle" localSheetId="13">#REF!</definedName>
    <definedName name="CapitalTitle">#REF!</definedName>
    <definedName name="CapKeyRate" localSheetId="13">#REF!</definedName>
    <definedName name="CapKeyRate">#REF!</definedName>
    <definedName name="CapLastUpdate" localSheetId="13">#REF!</definedName>
    <definedName name="CapLastUpdate">#REF!</definedName>
    <definedName name="CapLength">#REF!</definedName>
    <definedName name="CapMultiplier1" localSheetId="13">#REF!</definedName>
    <definedName name="CapMultiplier1">#REF!</definedName>
    <definedName name="CapMultiplier2" localSheetId="13">#REF!</definedName>
    <definedName name="CapMultiplier2">#REF!</definedName>
    <definedName name="CapNetAccrued" localSheetId="13">#REF!</definedName>
    <definedName name="CapNetAccrued">#REF!</definedName>
    <definedName name="CapNetDV01" localSheetId="13">#REF!</definedName>
    <definedName name="CapNetDV01">#REF!</definedName>
    <definedName name="CapNetVega" localSheetId="13">#REF!</definedName>
    <definedName name="CapNetVega">#REF!</definedName>
    <definedName name="CapNotional1" localSheetId="13">#REF!</definedName>
    <definedName name="CapNotional1">#REF!</definedName>
    <definedName name="CapNotional2" localSheetId="13">#REF!</definedName>
    <definedName name="CapNotional2">#REF!</definedName>
    <definedName name="CapProduct1" localSheetId="13">#REF!</definedName>
    <definedName name="CapProduct1">#REF!</definedName>
    <definedName name="CapProduct2" localSheetId="13">#REF!</definedName>
    <definedName name="CapProduct2">#REF!</definedName>
    <definedName name="CapPV01" localSheetId="13">#REF!</definedName>
    <definedName name="CapPV01">#REF!</definedName>
    <definedName name="CapPVPmt1" localSheetId="13">#REF!</definedName>
    <definedName name="CapPVPmt1">#REF!</definedName>
    <definedName name="CapPVPmt2" localSheetId="13">#REF!</definedName>
    <definedName name="CapPVPmt2">#REF!</definedName>
    <definedName name="CapQuoteId" localSheetId="13">#REF!</definedName>
    <definedName name="CapQuoteId">#REF!</definedName>
    <definedName name="CapReset1" localSheetId="13">#REF!</definedName>
    <definedName name="CapReset1">#REF!</definedName>
    <definedName name="CapReset2" localSheetId="13">#REF!</definedName>
    <definedName name="CapReset2">#REF!</definedName>
    <definedName name="CapRunTime" localSheetId="13">#REF!</definedName>
    <definedName name="CapRunTime">#REF!</definedName>
    <definedName name="CAPS" localSheetId="13">#REF!</definedName>
    <definedName name="CAPS">#REF!</definedName>
    <definedName name="CapShock" localSheetId="13">#REF!</definedName>
    <definedName name="CapShock">#REF!</definedName>
    <definedName name="CapSpread1" localSheetId="13">#REF!</definedName>
    <definedName name="CapSpread1">#REF!</definedName>
    <definedName name="CapSpread2" localSheetId="13">#REF!</definedName>
    <definedName name="CapSpread2">#REF!</definedName>
    <definedName name="Capstartdate" localSheetId="13">#REF!</definedName>
    <definedName name="Capstartdate">#REF!</definedName>
    <definedName name="CapStrike1" localSheetId="13">#REF!</definedName>
    <definedName name="CapStrike1">#REF!</definedName>
    <definedName name="CapStrike2" localSheetId="13">#REF!</definedName>
    <definedName name="CapStrike2">#REF!</definedName>
    <definedName name="CapTime" localSheetId="13">#REF!</definedName>
    <definedName name="CapTime">#REF!</definedName>
    <definedName name="CapValue" localSheetId="13">#REF!</definedName>
    <definedName name="CapValue">#REF!</definedName>
    <definedName name="CapValueDate" localSheetId="13">#REF!</definedName>
    <definedName name="CapValueDate">#REF!</definedName>
    <definedName name="CapVEGA1" localSheetId="13">#REF!</definedName>
    <definedName name="CapVEGA1">#REF!</definedName>
    <definedName name="CapVEGA2" localSheetId="13">#REF!</definedName>
    <definedName name="CapVEGA2">#REF!</definedName>
    <definedName name="CapVolShock" localSheetId="13">#REF!</definedName>
    <definedName name="CapVolShock">#REF!</definedName>
    <definedName name="CapX">#REF!</definedName>
    <definedName name="CapXGwthRate">#REF!</definedName>
    <definedName name="CapXMonth">#REF!</definedName>
    <definedName name="CARRY">#N/A</definedName>
    <definedName name="Case" localSheetId="13">#REF!</definedName>
    <definedName name="Case">#REF!</definedName>
    <definedName name="Case2" localSheetId="13">#REF!</definedName>
    <definedName name="Case2">#REF!</definedName>
    <definedName name="Case3" localSheetId="13">#REF!</definedName>
    <definedName name="Case3">#REF!</definedName>
    <definedName name="Case4" localSheetId="13">#REF!</definedName>
    <definedName name="Case4">#REF!</definedName>
    <definedName name="Case5" localSheetId="13">#REF!</definedName>
    <definedName name="Case5">#REF!</definedName>
    <definedName name="Case6" localSheetId="13">#REF!</definedName>
    <definedName name="Case6">#REF!</definedName>
    <definedName name="Case7" localSheetId="13">#REF!</definedName>
    <definedName name="Case7">#REF!</definedName>
    <definedName name="Case8" localSheetId="13">#REF!</definedName>
    <definedName name="Case8">#REF!</definedName>
    <definedName name="CASHFLOW">#REF!</definedName>
    <definedName name="cashflow2">#N/A</definedName>
    <definedName name="CashLoanExFee">#REF!</definedName>
    <definedName name="catch" localSheetId="13">#REF!</definedName>
    <definedName name="catch">#REF!</definedName>
    <definedName name="cbcfgb">#N/A</definedName>
    <definedName name="CC" localSheetId="13">#REF!</definedName>
    <definedName name="CC">#REF!</definedName>
    <definedName name="cd" hidden="1">{"annual",#N/A,FALSE,"Pro Forma";#N/A,#N/A,FALSE,"Golf Operations"}</definedName>
    <definedName name="CDB">#N/A</definedName>
    <definedName name="CET" localSheetId="13">#REF!</definedName>
    <definedName name="CET">#REF!</definedName>
    <definedName name="CEX" localSheetId="13">#REF!</definedName>
    <definedName name="CEX">#REF!</definedName>
    <definedName name="CF" localSheetId="13">#REF!</definedName>
    <definedName name="CF">#REF!</definedName>
    <definedName name="CF_COL">#N/A</definedName>
    <definedName name="CF_PRINT">#N/A</definedName>
    <definedName name="CF_ROW">#N/A</definedName>
    <definedName name="CFADS" localSheetId="13">#REF!</definedName>
    <definedName name="CFADS">#REF!</definedName>
    <definedName name="CFADS2" localSheetId="13">#REF!</definedName>
    <definedName name="CFADS2">#REF!</definedName>
    <definedName name="CFYears" hidden="1">#REF!</definedName>
    <definedName name="champ1" localSheetId="13">#REF!</definedName>
    <definedName name="champ1">#REF!</definedName>
    <definedName name="champ2" localSheetId="13">#REF!</definedName>
    <definedName name="champ2">#REF!</definedName>
    <definedName name="champ3" localSheetId="13">#REF!</definedName>
    <definedName name="champ3">#REF!</definedName>
    <definedName name="champs1" localSheetId="13">#REF!</definedName>
    <definedName name="champs1">#REF!</definedName>
    <definedName name="champs2" localSheetId="13">#REF!</definedName>
    <definedName name="champs2">#REF!</definedName>
    <definedName name="champs3" localSheetId="13">#REF!</definedName>
    <definedName name="champs3">#REF!</definedName>
    <definedName name="Chaparral" localSheetId="13">#REF!</definedName>
    <definedName name="Chaparral">#REF!</definedName>
    <definedName name="CHAPMAN__ADA">#N/A</definedName>
    <definedName name="City" localSheetId="8" hidden="1">#REF!</definedName>
    <definedName name="City">#REF!</definedName>
    <definedName name="CITY_OF_DALLAS">#REF!</definedName>
    <definedName name="CITY_STATE" localSheetId="13">#REF!</definedName>
    <definedName name="CITY_STATE">#REF!</definedName>
    <definedName name="ClassAPercent">#REF!</definedName>
    <definedName name="CLEAN" localSheetId="13">#REF!</definedName>
    <definedName name="CLEAN">#REF!</definedName>
    <definedName name="Clear_Amenity">#REF!,#REF!,#REF!,#REF!,#REF!,#REF!,#REF!,#REF!,#REF!,#REF!,#REF!</definedName>
    <definedName name="Clear_Amenity1">#REF!,#REF!,#REF!,#REF!,#REF!,#REF!</definedName>
    <definedName name="Clear_cf_1">#REF!,#REF!,#REF!,#REF!,#REF!,#REF!,#REF!,#REF!,#REF!</definedName>
    <definedName name="Clear_cf_11">#REF!,#REF!,#REF!,#REF!,#REF!,#REF!,#REF!</definedName>
    <definedName name="Clear_cf_2">#REF!,#REF!,#REF!,#REF!,#REF!,#REF!,#REF!,#REF!,#REF!</definedName>
    <definedName name="Clear_cf_21">#REF!,#REF!,#REF!,#REF!,#REF!,#REF!,#REF!</definedName>
    <definedName name="Clear_cf_3">#REF!,#REF!,#REF!,#REF!,#REF!,#REF!,#REF!,#REF!,#REF!</definedName>
    <definedName name="Clear_cf_31">#REF!,#REF!,#REF!,#REF!,#REF!,#REF!,#REF!</definedName>
    <definedName name="Clear_cf_4">#REF!,#REF!,#REF!,#REF!,#REF!,#REF!,#REF!,#REF!,#REF!</definedName>
    <definedName name="Clear_cf_41">#REF!,#REF!,#REF!,#REF!,#REF!,#REF!,#REF!</definedName>
    <definedName name="Clear_cf_5">#REF!,#REF!,#REF!,#REF!,#REF!,#REF!,#REF!,#REF!,#REF!</definedName>
    <definedName name="Clear_cf_51">#REF!,#REF!,#REF!,#REF!,#REF!,#REF!,#REF!</definedName>
    <definedName name="Clear_common">#REF!,#REF!,#REF!,#REF!,#REF!,#REF!,#REF!,#REF!,#REF!,#REF!</definedName>
    <definedName name="Clear_common1">#REF!,#REF!,#REF!,#REF!,#REF!,#REF!,#REF!</definedName>
    <definedName name="Clear_Overview">#REF!,#REF!,#REF!,#REF!,#REF!,#REF!,#REF!</definedName>
    <definedName name="Clear_Plan">#REF!,#REF!,#REF!,#REF!,#REF!,#REF!,#REF!,#REF!,#REF!,#REF!</definedName>
    <definedName name="Clear_Plan1">#REF!,#REF!,#REF!,#REF!,#REF!,#REF!,#REF!</definedName>
    <definedName name="Clear_Reimb">#REF!,#REF!,#REF!,#REF!,#REF!,#REF!,#REF!,#REF!,#REF!,#REF!,#REF!+#REF!</definedName>
    <definedName name="Clear_Reimb1">#REF!,#REF!,#REF!,#REF!,#REF!,#REF!,#REF!</definedName>
    <definedName name="Clear_S1a_1">#REF!,#REF!,#REF!,#REF!,#REF!,#REF!,#REF!</definedName>
    <definedName name="Clear_S1a_2">#REF!,#REF!,#REF!,#REF!,#REF!,#REF!,#REF!</definedName>
    <definedName name="Clear_S1a_3">#REF!,#REF!,#REF!,#REF!,#REF!,#REF!,#REF!</definedName>
    <definedName name="Clear_S3_Comm">#REF!,#REF!,#REF!,#REF!,#REF!,#REF!</definedName>
    <definedName name="Clear_S3_MFA">#REF!,#REF!,#REF!,#REF!,#REF!,#REF!</definedName>
    <definedName name="Close">#N/A</definedName>
    <definedName name="Closing">#REF!</definedName>
    <definedName name="Closing_Date">#REF!</definedName>
    <definedName name="ClosingAssump" localSheetId="13">#REF!</definedName>
    <definedName name="ClosingAssump">#REF!</definedName>
    <definedName name="ClosingComm" localSheetId="13">#REF!</definedName>
    <definedName name="ClosingComm">#REF!</definedName>
    <definedName name="ClosingCommRate" localSheetId="13">#REF!</definedName>
    <definedName name="ClosingCommRate">#REF!</definedName>
    <definedName name="closingcost" localSheetId="13">#REF!</definedName>
    <definedName name="closingcost">#REF!</definedName>
    <definedName name="ClosingCosts">#REF!</definedName>
    <definedName name="ClosingDate" localSheetId="8" hidden="1">#REF!</definedName>
    <definedName name="ClosingDate" localSheetId="13">#REF!</definedName>
    <definedName name="ClosingDate">#REF!</definedName>
    <definedName name="CLOWES__LOHIE">#N/A</definedName>
    <definedName name="Cmp1Rents" localSheetId="13">#REF!</definedName>
    <definedName name="Cmp1Rents">#REF!</definedName>
    <definedName name="Cmp2Rents" localSheetId="13">#REF!</definedName>
    <definedName name="Cmp2Rents">#REF!</definedName>
    <definedName name="Cmp3Rents" localSheetId="13">#REF!</definedName>
    <definedName name="Cmp3Rents">#REF!</definedName>
    <definedName name="Cmp4Rents" localSheetId="13">#REF!</definedName>
    <definedName name="Cmp4Rents">#REF!</definedName>
    <definedName name="Cmp5Rents" localSheetId="13">#REF!</definedName>
    <definedName name="Cmp5Rents">#REF!</definedName>
    <definedName name="Cmp6Rents" localSheetId="13">#REF!</definedName>
    <definedName name="Cmp6Rents">#REF!</definedName>
    <definedName name="Cmp7Rents" localSheetId="13">#REF!</definedName>
    <definedName name="Cmp7Rents">#REF!</definedName>
    <definedName name="CmpArea_0" localSheetId="13">#REF!</definedName>
    <definedName name="CmpArea_0">#REF!</definedName>
    <definedName name="CmpArea_1" localSheetId="13">#REF!</definedName>
    <definedName name="CmpArea_1">#REF!</definedName>
    <definedName name="CmpArea_2" localSheetId="13">#REF!</definedName>
    <definedName name="CmpArea_2">#REF!</definedName>
    <definedName name="CmpArea_3" localSheetId="13">#REF!</definedName>
    <definedName name="CmpArea_3">#REF!</definedName>
    <definedName name="CmpEff" localSheetId="13">#REF!</definedName>
    <definedName name="CmpEff">#REF!</definedName>
    <definedName name="CmpFooter" localSheetId="13">#REF!</definedName>
    <definedName name="CmpFooter">#REF!</definedName>
    <definedName name="CmpOne" localSheetId="13">#REF!</definedName>
    <definedName name="CmpOne">#REF!</definedName>
    <definedName name="CmpRef" localSheetId="13">#REF!</definedName>
    <definedName name="CmpRef">#REF!</definedName>
    <definedName name="CmpThree" localSheetId="13">#REF!</definedName>
    <definedName name="CmpThree">#REF!</definedName>
    <definedName name="CmpTwo" localSheetId="13">#REF!</definedName>
    <definedName name="CmpTwo">#REF!</definedName>
    <definedName name="COA_Affordable_carlisle" localSheetId="13">#REF!</definedName>
    <definedName name="COA_Affordable_carlisle">#REF!</definedName>
    <definedName name="COA_Affordable_rhc" localSheetId="13">#REF!</definedName>
    <definedName name="COA_Affordable_rhc">#REF!</definedName>
    <definedName name="COA_Affordable_system" localSheetId="13">#REF!</definedName>
    <definedName name="COA_Affordable_system">#REF!</definedName>
    <definedName name="COA_Generic" localSheetId="13">#REF!</definedName>
    <definedName name="COA_Generic">#REF!</definedName>
    <definedName name="COA_PASSCO_system" localSheetId="13">#REF!</definedName>
    <definedName name="COA_PASSCO_system">#REF!</definedName>
    <definedName name="COA_Residential_bbond" localSheetId="13">#REF!</definedName>
    <definedName name="COA_Residential_bbond">#REF!</definedName>
    <definedName name="COA_Residential_gfs" localSheetId="13">#REF!</definedName>
    <definedName name="COA_Residential_gfs">#REF!</definedName>
    <definedName name="COA_Residential_hap" localSheetId="13">#REF!</definedName>
    <definedName name="COA_Residential_hap">#REF!</definedName>
    <definedName name="COA_Residential_keg" localSheetId="13">#REF!</definedName>
    <definedName name="COA_Residential_keg">#REF!</definedName>
    <definedName name="COA_Residential_olympic" localSheetId="13">#REF!</definedName>
    <definedName name="COA_Residential_olympic">#REF!</definedName>
    <definedName name="COA_Residential_oregon" localSheetId="13">#REF!</definedName>
    <definedName name="COA_Residential_oregon">#REF!</definedName>
    <definedName name="COA_Residential_ppc" localSheetId="13">#REF!</definedName>
    <definedName name="COA_Residential_ppc">#REF!</definedName>
    <definedName name="COA_Residential_scasda" localSheetId="13">#REF!</definedName>
    <definedName name="COA_Residential_scasda">#REF!</definedName>
    <definedName name="COA_Residential_shs" localSheetId="13">#REF!</definedName>
    <definedName name="COA_Residential_shs">#REF!</definedName>
    <definedName name="COA_Residential_system" localSheetId="13">#REF!</definedName>
    <definedName name="COA_Residential_system">#REF!</definedName>
    <definedName name="codes" localSheetId="13">#REF!</definedName>
    <definedName name="codes">#REF!</definedName>
    <definedName name="COE">#REF!</definedName>
    <definedName name="COL_EXPDATE" localSheetId="13">#REF!</definedName>
    <definedName name="COL_EXPDATE">#REF!</definedName>
    <definedName name="COL_LEASERENT" localSheetId="13">#REF!</definedName>
    <definedName name="COL_LEASERENT">#REF!</definedName>
    <definedName name="COL_LTL" localSheetId="13">#REF!</definedName>
    <definedName name="COL_LTL">#REF!</definedName>
    <definedName name="COL_MKTRENT" localSheetId="13">#REF!</definedName>
    <definedName name="COL_MKTRENT">#REF!</definedName>
    <definedName name="COL_OCCLEASE">#REF!</definedName>
    <definedName name="COL_OCCMKT">#REF!</definedName>
    <definedName name="COL_PRORATED" localSheetId="13">#REF!</definedName>
    <definedName name="COL_PRORATED">#REF!</definedName>
    <definedName name="COL_SF" localSheetId="13">#REF!</definedName>
    <definedName name="COL_SF">#REF!</definedName>
    <definedName name="COL_STARTDATE" localSheetId="13">#REF!</definedName>
    <definedName name="COL_STARTDATE">#REF!</definedName>
    <definedName name="COL_TYPE" localSheetId="13">#REF!</definedName>
    <definedName name="COL_TYPE">#REF!</definedName>
    <definedName name="COL_UPFRONT" localSheetId="13">#REF!</definedName>
    <definedName name="COL_UPFRONT">#REF!</definedName>
    <definedName name="COL_VAC" localSheetId="13">#REF!</definedName>
    <definedName name="COL_VAC">#REF!</definedName>
    <definedName name="COL1STYR">7</definedName>
    <definedName name="ColDiff">COLUMN()-COL1STYR</definedName>
    <definedName name="ColDiff2">COLUMN()-COL1STYR</definedName>
    <definedName name="COLIHAN__SARA">#N/A</definedName>
    <definedName name="CollarLIBORGrid" localSheetId="13">#REF!</definedName>
    <definedName name="CollarLIBORGrid">#REF!</definedName>
    <definedName name="CollarPrimeGrid" localSheetId="13">#REF!</definedName>
    <definedName name="CollarPrimeGrid">#REF!</definedName>
    <definedName name="Collars" localSheetId="13">#REF!</definedName>
    <definedName name="Collars">#REF!</definedName>
    <definedName name="CollectionLoss">#REF!</definedName>
    <definedName name="COLLEGE_DISTRICT">#REF!</definedName>
    <definedName name="COLLINS__MAHIE">#N/A</definedName>
    <definedName name="com" localSheetId="13">#REF!</definedName>
    <definedName name="com">#REF!</definedName>
    <definedName name="com_fee">#REF!</definedName>
    <definedName name="CombineBurden" localSheetId="13">#REF!</definedName>
    <definedName name="CombineBurden">#REF!</definedName>
    <definedName name="Comm">#REF!</definedName>
    <definedName name="Comm1SF">#REF!</definedName>
    <definedName name="Comm2SF">#REF!</definedName>
    <definedName name="Common_Costs">#REF!,#REF!,#REF!,#REF!,#REF!,#REF!,#REF!,#REF!,#REF!,#REF!</definedName>
    <definedName name="Common_Costs1">#REF!,#REF!,#REF!,#REF!,#REF!,#REF!,#REF!</definedName>
    <definedName name="CommSF">#REF!</definedName>
    <definedName name="CommSt_Condo_Sale_PSF">#N/A</definedName>
    <definedName name="CommSt_Qty_1BR">#N/A</definedName>
    <definedName name="CommSt_Qty_2BR">#N/A</definedName>
    <definedName name="CommSt_Qty_Pkg_Spaces">#N/A</definedName>
    <definedName name="CommSt_Rent_1BR">#N/A</definedName>
    <definedName name="CommSt_Rent_2BR">#N/A</definedName>
    <definedName name="CommStab">#REF!</definedName>
    <definedName name="COMP2">#N/A</definedName>
    <definedName name="comp3">#N/A</definedName>
    <definedName name="compare">#N/A</definedName>
    <definedName name="comperc" localSheetId="13">#REF!</definedName>
    <definedName name="comperc">#REF!</definedName>
    <definedName name="comps">#N/A</definedName>
    <definedName name="CON_FEE" localSheetId="13">#REF!</definedName>
    <definedName name="CON_FEE">#REF!</definedName>
    <definedName name="ConCaverageYear1">#REF!</definedName>
    <definedName name="ConCYear1" localSheetId="13">#REF!</definedName>
    <definedName name="ConCYear1">#REF!</definedName>
    <definedName name="CondoConvert" localSheetId="13">#REF!</definedName>
    <definedName name="CondoConvert">#REF!</definedName>
    <definedName name="conmos">#REF!</definedName>
    <definedName name="consolidated" localSheetId="13">#REF!</definedName>
    <definedName name="consolidated">#REF!</definedName>
    <definedName name="CONST">#N/A</definedName>
    <definedName name="const_debt">#N/A</definedName>
    <definedName name="CONST_PERIOD" localSheetId="13">#REF!</definedName>
    <definedName name="CONST_PERIOD">#REF!</definedName>
    <definedName name="ConstLoan">#REF!</definedName>
    <definedName name="ConstLoanFunding">#REF!</definedName>
    <definedName name="ConstMngmtSvcFee">#REF!</definedName>
    <definedName name="Construction_Initial_Commit_Ratio">#REF!</definedName>
    <definedName name="Construction_Loan">#REF!</definedName>
    <definedName name="Construction_MF">#REF!</definedName>
    <definedName name="Construction_Period">#REF!</definedName>
    <definedName name="Construction_Period__Sources_of_Funds">#REF!</definedName>
    <definedName name="ConstructionLoan_Ori_Maturity">#REF!</definedName>
    <definedName name="ConstructionLoan_Payoff">#REF!</definedName>
    <definedName name="ConstStart">#REF!</definedName>
    <definedName name="contotal">#REF!</definedName>
    <definedName name="CONTRACTACT" localSheetId="13">#REF!</definedName>
    <definedName name="CONTRACTACT">#REF!</definedName>
    <definedName name="ContractPrice">#REF!</definedName>
    <definedName name="conversion_date">#REF!</definedName>
    <definedName name="CorporateSuite1" localSheetId="13">#REF!</definedName>
    <definedName name="CorporateSuite1">#REF!</definedName>
    <definedName name="CostOfSales" localSheetId="13">#REF!</definedName>
    <definedName name="CostOfSales">#REF!</definedName>
    <definedName name="counter">5</definedName>
    <definedName name="Coupon">#REF!</definedName>
    <definedName name="Coupon_Rate">#N/A</definedName>
    <definedName name="Coupon2">#REF!</definedName>
    <definedName name="Coupon3">#REF!</definedName>
    <definedName name="Coupon4">#REF!</definedName>
    <definedName name="Coupon5">#REF!</definedName>
    <definedName name="Coupon6">#REF!</definedName>
    <definedName name="Coupon7">#REF!</definedName>
    <definedName name="COVER">#N/A</definedName>
    <definedName name="CoverageTest" localSheetId="13">#REF!</definedName>
    <definedName name="CoverageTest">#REF!</definedName>
    <definedName name="CoveredbyInsurance" localSheetId="13">#REF!</definedName>
    <definedName name="CoveredbyInsurance">#REF!</definedName>
    <definedName name="CPI" localSheetId="13">#REF!</definedName>
    <definedName name="CPI">#REF!</definedName>
    <definedName name="cpirent" localSheetId="13">#REF!</definedName>
    <definedName name="cpirent">#REF!</definedName>
    <definedName name="cpirent2" localSheetId="13">#REF!</definedName>
    <definedName name="cpirent2">#REF!</definedName>
    <definedName name="CPRODADJ">#REF!</definedName>
    <definedName name="CreditCkFeePerTurn" localSheetId="13">#REF!</definedName>
    <definedName name="CreditCkFeePerTurn">#REF!</definedName>
    <definedName name="CreditCkFeePerTurnYr2" localSheetId="13">#REF!</definedName>
    <definedName name="CreditCkFeePerTurnYr2">#REF!</definedName>
    <definedName name="CreditCkFeePerTurnYr3" localSheetId="13">#REF!</definedName>
    <definedName name="CreditCkFeePerTurnYr3">#REF!</definedName>
    <definedName name="CreditLoss" localSheetId="13">#REF!</definedName>
    <definedName name="CreditLoss">#REF!</definedName>
    <definedName name="CreditSpread" localSheetId="13">#REF!</definedName>
    <definedName name="CreditSpread">#REF!</definedName>
    <definedName name="CREW">#REF!</definedName>
    <definedName name="CrptCleanContractPerTurn" localSheetId="13">#REF!</definedName>
    <definedName name="CrptCleanContractPerTurn">#REF!</definedName>
    <definedName name="CrptCleanInHousePerTurn" localSheetId="13">#REF!</definedName>
    <definedName name="CrptCleanInHousePerTurn">#REF!</definedName>
    <definedName name="CS">#N/A</definedName>
    <definedName name="CSP">#N/A</definedName>
    <definedName name="CSPRODADJ">#REF!</definedName>
    <definedName name="cSum">9</definedName>
    <definedName name="CSUMM" localSheetId="13">#REF!</definedName>
    <definedName name="CSUMM">#REF!</definedName>
    <definedName name="ctpc">#N/A</definedName>
    <definedName name="Curocc">#REF!</definedName>
    <definedName name="CurrBps" localSheetId="13">#REF!</definedName>
    <definedName name="CurrBps">#REF!</definedName>
    <definedName name="Currency" localSheetId="13">#REF!</definedName>
    <definedName name="Currency">#REF!</definedName>
    <definedName name="CurrencyList" localSheetId="13">#REF!</definedName>
    <definedName name="CurrencyList">#REF!</definedName>
    <definedName name="Current" localSheetId="13">#REF!</definedName>
    <definedName name="Current">#REF!</definedName>
    <definedName name="Currentmonth" localSheetId="13">#REF!</definedName>
    <definedName name="Currentmonth">#REF!</definedName>
    <definedName name="CurrentStreetRents" localSheetId="13">#REF!</definedName>
    <definedName name="CurrentStreetRents">#REF!</definedName>
    <definedName name="CurrentVacantUnits" localSheetId="13">#REF!</definedName>
    <definedName name="CurrentVacantUnits">#REF!</definedName>
    <definedName name="CurrMonth" localSheetId="13">#REF!</definedName>
    <definedName name="CurrMonth">#REF!</definedName>
    <definedName name="currocc">#REF!</definedName>
    <definedName name="CURROCCCAM" localSheetId="13">#REF!</definedName>
    <definedName name="CURROCCCAM">#REF!</definedName>
    <definedName name="CURROCCGLINS" localSheetId="13">#REF!</definedName>
    <definedName name="CURROCCGLINS">#REF!</definedName>
    <definedName name="CURROCCINS">#REF!</definedName>
    <definedName name="CURROCCPROPINS" localSheetId="13">#REF!</definedName>
    <definedName name="CURROCCPROPINS">#REF!</definedName>
    <definedName name="CURROCCTAX">#REF!</definedName>
    <definedName name="CurveAvailable">#REF!</definedName>
    <definedName name="CUSHION">#REF!</definedName>
    <definedName name="CustomMacro1" localSheetId="13">#REF!</definedName>
    <definedName name="CustomMacro1">#REF!</definedName>
    <definedName name="CustomPayments" localSheetId="13">#REF!</definedName>
    <definedName name="CustomPayments">#REF!</definedName>
    <definedName name="Cwvu.annual." hidden="1">#REF!,#REF!,#REF!,#REF!,#REF!,#REF!,#REF!,#REF!,#REF!,#REF!,#REF!,#REF!,#REF!,#REF!,#REF!,#REF!,#REF!,#REF!,#REF!,#REF!,#REF!,#REF!,#REF!,#REF!</definedName>
    <definedName name="Cwvu.annual._.hotel." hidden="1">#REF!,#REF!,#REF!,#REF!,#REF!,#REF!,#REF!,#REF!,#REF!,#REF!,#REF!,#REF!,#REF!,#REF!,#REF!,#REF!,#REF!,#REF!,#REF!</definedName>
    <definedName name="Cwvu.bottom._.line." hidden="1">#REF!,#REF!,#REF!,#REF!,#REF!,#REF!,#REF!,#REF!,#REF!,#REF!,#REF!,#REF!,#REF!,#REF!,#REF!,#REF!,#REF!,#REF!,#REF!,#REF!,#REF!,#REF!</definedName>
    <definedName name="Cwvu.cash._.flow." hidden="1">#REF!,#REF!,#REF!,#REF!,#REF!,#REF!,#REF!,#REF!,#REF!,#REF!,#REF!,#REF!,#REF!,#REF!,#REF!,#REF!,#REF!,#REF!,#REF!,#REF!,#REF!,#REF!,#REF!,#REF!,#REF!,#REF!,#REF!,#REF!,#REF!,#REF!,#REF!,#REF!,#REF!,#REF!,#REF!,#REF!,#REF!,#REF!,#REF!,#REF!,#REF!</definedName>
    <definedName name="Cwvu.combo." hidden="1">#REF!,#REF!,#REF!,#REF!,#REF!,#REF!,#REF!,#REF!,#REF!,#REF!,#REF!,#REF!,#REF!,#REF!,#REF!,#REF!,#REF!,#REF!,#REF!,#REF!,#REF!,#REF!</definedName>
    <definedName name="D" localSheetId="13">#REF!</definedName>
    <definedName name="D">#REF!</definedName>
    <definedName name="DACF" hidden="1">{"mgmt forecast",#N/A,FALSE,"Mgmt Forecast";"dcf table",#N/A,FALSE,"Mgmt Forecast";"sensitivity",#N/A,FALSE,"Mgmt Forecast";"table inputs",#N/A,FALSE,"Mgmt Forecast";"calculations",#N/A,FALSE,"Mgmt Forecast"}</definedName>
    <definedName name="DALLAS_COUNTY">#REF!</definedName>
    <definedName name="DAT" localSheetId="13">#REF!</definedName>
    <definedName name="DAT">#REF!</definedName>
    <definedName name="data" localSheetId="13">#REF!</definedName>
    <definedName name="data">#REF!</definedName>
    <definedName name="data1">#N/A</definedName>
    <definedName name="data2">#N/A</definedName>
    <definedName name="data3">#N/A</definedName>
    <definedName name="data4">#N/A</definedName>
    <definedName name="data5">#N/A</definedName>
    <definedName name="data6">#N/A</definedName>
    <definedName name="data64" localSheetId="13">#REF!</definedName>
    <definedName name="data64">#REF!</definedName>
    <definedName name="data7">#N/A</definedName>
    <definedName name="_xlnm.Database">#N/A</definedName>
    <definedName name="date">#REF!</definedName>
    <definedName name="DATE_VALUE" localSheetId="13">#REF!</definedName>
    <definedName name="DATE_VALUE">#REF!</definedName>
    <definedName name="date2" localSheetId="13">#REF!</definedName>
    <definedName name="date2">#REF!</definedName>
    <definedName name="DatePeriods">#REF!</definedName>
    <definedName name="dates">#N/A</definedName>
    <definedName name="DayCountConventions" localSheetId="13">#REF!</definedName>
    <definedName name="DayCountConventions">#REF!</definedName>
    <definedName name="daysinyear" localSheetId="13">#REF!</definedName>
    <definedName name="daysinyear">#REF!</definedName>
    <definedName name="DBSUM">#N/A</definedName>
    <definedName name="dddddd" localSheetId="8" hidden="1">{#N/A,#N/A,FALSE,"CAPREIT"}</definedName>
    <definedName name="dddddd" hidden="1">{#N/A,#N/A,FALSE,"CAPREIT"}</definedName>
    <definedName name="dddddd2" localSheetId="8" hidden="1">{#N/A,#N/A,FALSE,"CAPREIT"}</definedName>
    <definedName name="dddddd2" hidden="1">{#N/A,#N/A,FALSE,"CAPREIT"}</definedName>
    <definedName name="ddddddd" localSheetId="8" hidden="1">{#N/A,#N/A,FALSE,"CAPREIT"}</definedName>
    <definedName name="ddddddd" hidden="1">{#N/A,#N/A,FALSE,"CAPREIT"}</definedName>
    <definedName name="ddddddd2" localSheetId="8" hidden="1">{#N/A,#N/A,FALSE,"CAPREIT"}</definedName>
    <definedName name="ddddddd2" hidden="1">{#N/A,#N/A,FALSE,"CAPREIT"}</definedName>
    <definedName name="Debt" localSheetId="13">#REF!</definedName>
    <definedName name="Debt">#REF!</definedName>
    <definedName name="DEBT_PERCENT">#REF!</definedName>
    <definedName name="debt2">#N/A</definedName>
    <definedName name="debtperc" localSheetId="13">#REF!</definedName>
    <definedName name="debtperc">#REF!</definedName>
    <definedName name="DebtService">#REF!</definedName>
    <definedName name="DECTRASH" localSheetId="13">#REF!</definedName>
    <definedName name="DECTRASH">#REF!</definedName>
    <definedName name="DefExpenseGrowthRate" localSheetId="13">#REF!</definedName>
    <definedName name="DefExpenseGrowthRate">#REF!</definedName>
    <definedName name="del" hidden="1">{"Page1",#N/A,FALSE,"7979";"Page2",#N/A,FALSE,"7979";"Page3",#N/A,FALSE,"7979"}</definedName>
    <definedName name="DelCFYr" localSheetId="13">#REF!</definedName>
    <definedName name="DelCFYr">#REF!</definedName>
    <definedName name="DeleteBonus" localSheetId="13">#REF!</definedName>
    <definedName name="DeleteBonus">#REF!</definedName>
    <definedName name="DelExpYr" localSheetId="13">#REF!</definedName>
    <definedName name="DelExpYr">#REF!</definedName>
    <definedName name="DelinqPct" localSheetId="13">#REF!</definedName>
    <definedName name="DelinqPct">#REF!</definedName>
    <definedName name="DelLevClear">#REF!,#REF!,#REF!,#REF!,#REF!,#REF!,#REF!</definedName>
    <definedName name="delLevClearExec">#REF!,#REF!</definedName>
    <definedName name="DelLevYr" localSheetId="13">#REF!</definedName>
    <definedName name="DelLevYr">#REF!</definedName>
    <definedName name="DelNCF" localSheetId="13">#REF!</definedName>
    <definedName name="DelNCF">#REF!</definedName>
    <definedName name="DelOccupYr" localSheetId="13">#REF!</definedName>
    <definedName name="DelOccupYr">#REF!</definedName>
    <definedName name="DelRtnLev" localSheetId="13">#REF!</definedName>
    <definedName name="DelRtnLev">#REF!</definedName>
    <definedName name="DesiredYield" localSheetId="13">#REF!</definedName>
    <definedName name="DesiredYield">#REF!</definedName>
    <definedName name="Detail">#REF!</definedName>
    <definedName name="DEV_FEE" localSheetId="13">#REF!</definedName>
    <definedName name="DEV_FEE">#REF!</definedName>
    <definedName name="DevCost">#REF!</definedName>
    <definedName name="Development_Costs">#REF!</definedName>
    <definedName name="Development_Team">#REF!</definedName>
    <definedName name="DEVFEE">#REF!</definedName>
    <definedName name="devt_fees96">#N/A</definedName>
    <definedName name="devt_fees97">#N/A</definedName>
    <definedName name="devt_fees98">#N/A</definedName>
    <definedName name="devt_fees99">#N/A</definedName>
    <definedName name="DevTitle" localSheetId="13">#REF!</definedName>
    <definedName name="DevTitle">#REF!</definedName>
    <definedName name="dfh" localSheetId="13">#REF!</definedName>
    <definedName name="dfh">#REF!</definedName>
    <definedName name="dflt1">#N/A</definedName>
    <definedName name="DISC" localSheetId="13">#REF!</definedName>
    <definedName name="DISC">#REF!</definedName>
    <definedName name="DiscRate" localSheetId="13">#REF!</definedName>
    <definedName name="DiscRate">#REF!</definedName>
    <definedName name="DISD">#REF!</definedName>
    <definedName name="DISP_DATE">#REF!</definedName>
    <definedName name="DISP_FEE" localSheetId="13">#REF!</definedName>
    <definedName name="DISP_FEE">#REF!</definedName>
    <definedName name="display_area_2">#N/A</definedName>
    <definedName name="display_area_3">#N/A</definedName>
    <definedName name="display_area_4">#N/A</definedName>
    <definedName name="DisplayColumns" localSheetId="13">#REF!</definedName>
    <definedName name="DisplayColumns">#REF!</definedName>
    <definedName name="DisplayDNU" localSheetId="13">#REF!</definedName>
    <definedName name="DisplayDNU">#REF!</definedName>
    <definedName name="DisplayDoNotUse" localSheetId="13">#REF!</definedName>
    <definedName name="DisplayDoNotUse">#REF!</definedName>
    <definedName name="DisplayWholeRange" localSheetId="13">#REF!</definedName>
    <definedName name="DisplayWholeRange">#REF!</definedName>
    <definedName name="dispofee" localSheetId="13">#REF!</definedName>
    <definedName name="dispofee">#REF!</definedName>
    <definedName name="DISPOSITION" localSheetId="13">#REF!</definedName>
    <definedName name="DISPOSITION">#REF!</definedName>
    <definedName name="DispValuationType" hidden="1">#REF!</definedName>
    <definedName name="DIVIDENDS" localSheetId="13">#REF!</definedName>
    <definedName name="DIVIDENDS">#REF!</definedName>
    <definedName name="Division">#REF!</definedName>
    <definedName name="Dlg_TitleOfProject">"Edit Box 4"</definedName>
    <definedName name="Dominion_Capital">#N/A</definedName>
    <definedName name="DOREPORT" localSheetId="13">#REF!</definedName>
    <definedName name="DOREPORT">#REF!</definedName>
    <definedName name="DrapeCleanPerUnit" localSheetId="13">#REF!</definedName>
    <definedName name="DrapeCleanPerUnit">#REF!</definedName>
    <definedName name="DRM_EntityName">"Meadowbrook Tower/Mid-Cities"</definedName>
    <definedName name="Drop_down_list_Capital_Funded_method_for_Inputs" localSheetId="13">#REF!</definedName>
    <definedName name="Drop_down_list_Capital_Funded_method_for_Inputs">#REF!</definedName>
    <definedName name="Drop_down_list_Cash_Flow_Shortfalls" localSheetId="13">#REF!</definedName>
    <definedName name="Drop_down_list_Cash_Flow_Shortfalls">#REF!</definedName>
    <definedName name="Drop_down_list_Data_Input_for_Monthly_CF" localSheetId="13">#REF!</definedName>
    <definedName name="Drop_down_list_Data_Input_for_Monthly_CF">#REF!</definedName>
    <definedName name="Drop_down_list_Equity_Compounding_Method_for_Inputs" localSheetId="13">#REF!</definedName>
    <definedName name="Drop_down_list_Equity_Compounding_Method_for_Inputs">#REF!</definedName>
    <definedName name="Drop_down_list_Equity_Debt_Contribution_Method" localSheetId="13">#REF!</definedName>
    <definedName name="Drop_down_list_Equity_Debt_Contribution_Method">#REF!</definedName>
    <definedName name="Drop_down_list_Pay_down_of_Debt_or_Equity_with_Positive_Cash_Flow" localSheetId="13">#REF!</definedName>
    <definedName name="Drop_down_list_Pay_down_of_Debt_or_Equity_with_Positive_Cash_Flow">#REF!</definedName>
    <definedName name="Drop_down_list_Yes_or_No" localSheetId="13">#REF!</definedName>
    <definedName name="Drop_down_list_Yes_or_No">#REF!</definedName>
    <definedName name="DSCR" localSheetId="13">#REF!</definedName>
    <definedName name="DSCR">#REF!</definedName>
    <definedName name="DSCR_CashReserve_ConstructionLoan">#REF!</definedName>
    <definedName name="DSP">#N/A</definedName>
    <definedName name="DSPIMO">#N/A</definedName>
    <definedName name="DSPMO">#N/A</definedName>
    <definedName name="DSPTLMO">#N/A</definedName>
    <definedName name="DTS">#N/A</definedName>
    <definedName name="duedilifee" localSheetId="13">#REF!</definedName>
    <definedName name="duedilifee">#REF!</definedName>
    <definedName name="DvpFund_Pref_Return">#REF!</definedName>
    <definedName name="DvpFund_Pro_Rata">#REF!</definedName>
    <definedName name="E" hidden="1">{"mgmt forecast",#N/A,FALSE,"Mgmt Forecast";"dcf table",#N/A,FALSE,"Mgmt Forecast";"sensitivity",#N/A,FALSE,"Mgmt Forecast";"table inputs",#N/A,FALSE,"Mgmt Forecast";"calculations",#N/A,FALSE,"Mgmt Forecast"}</definedName>
    <definedName name="EconExpYr3Toggle" localSheetId="13">#REF!</definedName>
    <definedName name="EconExpYr3Toggle">#REF!</definedName>
    <definedName name="EconomicCaps" localSheetId="13">#REF!</definedName>
    <definedName name="EconomicCaps">#REF!</definedName>
    <definedName name="EconomicCollars" localSheetId="13">#REF!</definedName>
    <definedName name="EconomicCollars">#REF!</definedName>
    <definedName name="EconomicExpToggle" localSheetId="13">#REF!</definedName>
    <definedName name="EconomicExpToggle">#REF!</definedName>
    <definedName name="EconomicRents" localSheetId="13">#REF!</definedName>
    <definedName name="EconomicRents">#REF!</definedName>
    <definedName name="EconomicSwaps" localSheetId="13">#REF!</definedName>
    <definedName name="EconomicSwaps">#REF!</definedName>
    <definedName name="EconomicUpdate" localSheetId="13">#REF!</definedName>
    <definedName name="EconomicUpdate">#REF!</definedName>
    <definedName name="EconRubsPerUnit">#REF!</definedName>
    <definedName name="EconVacancyRate" localSheetId="13">#REF!</definedName>
    <definedName name="EconVacancyRate">#REF!</definedName>
    <definedName name="ee" hidden="1">{"Assump",#N/A,TRUE,"Proforma";"first",#N/A,TRUE,"Proforma";"second",#N/A,TRUE,"Proforma";"lease1",#N/A,TRUE,"Proforma";"lease2",#N/A,TRUE,"Proforma"}</definedName>
    <definedName name="EGI" localSheetId="13">#REF!</definedName>
    <definedName name="EGI">#REF!</definedName>
    <definedName name="Elc_R1998TotRepairMaintExpPSF" localSheetId="13">#REF!</definedName>
    <definedName name="Elc_R1998TotRepairMaintExpPSF">#REF!</definedName>
    <definedName name="Elc_R1999TotRepairMaintExpPSF" localSheetId="13">#REF!</definedName>
    <definedName name="Elc_R1999TotRepairMaintExpPSF">#REF!</definedName>
    <definedName name="Elc_RDiffBtwnYrTotRepairMaintExpPSF" localSheetId="13">#REF!</definedName>
    <definedName name="Elc_RDiffBtwnYrTotRepairMaintExpPSF">#REF!</definedName>
    <definedName name="ELECTACT">#REF!</definedName>
    <definedName name="ELGARCON" localSheetId="13">#REF!</definedName>
    <definedName name="ELGARCON">#REF!</definedName>
    <definedName name="ELGARM" localSheetId="13">#REF!</definedName>
    <definedName name="ELGARM">#REF!</definedName>
    <definedName name="ELOFFCON" localSheetId="13">#REF!</definedName>
    <definedName name="ELOFFCON">#REF!</definedName>
    <definedName name="ELOFFM" localSheetId="13">#REF!</definedName>
    <definedName name="ELOFFM">#REF!</definedName>
    <definedName name="ELRESCON" localSheetId="13">#REF!</definedName>
    <definedName name="ELRESCON">#REF!</definedName>
    <definedName name="ELRESM" localSheetId="13">#REF!</definedName>
    <definedName name="ELRESM">#REF!</definedName>
    <definedName name="ELRETCON" localSheetId="13">#REF!</definedName>
    <definedName name="ELRETCON">#REF!</definedName>
    <definedName name="ELRETM" localSheetId="13">#REF!</definedName>
    <definedName name="ELRETM">#REF!</definedName>
    <definedName name="EmployeeBonus">#REF!,#REF!</definedName>
    <definedName name="EmpUnits" localSheetId="13">#REF!</definedName>
    <definedName name="EmpUnits">#REF!</definedName>
    <definedName name="Entered_Pmt">#N/A</definedName>
    <definedName name="EnterPayCode" localSheetId="13">#REF!</definedName>
    <definedName name="EnterPayCode">#REF!</definedName>
    <definedName name="EOEAnnualDiffBtwnCostAndBase" localSheetId="13">#REF!</definedName>
    <definedName name="EOEAnnualDiffBtwnCostAndBase">#REF!</definedName>
    <definedName name="EOEAprDiffBtwnCostAndBase" localSheetId="13">#REF!</definedName>
    <definedName name="EOEAprDiffBtwnCostAndBase">#REF!</definedName>
    <definedName name="EOEAugDiffBtwnCostAndBase" localSheetId="13">#REF!</definedName>
    <definedName name="EOEAugDiffBtwnCostAndBase">#REF!</definedName>
    <definedName name="EOEDecDiffBtwnCostAndBase" localSheetId="13">#REF!</definedName>
    <definedName name="EOEDecDiffBtwnCostAndBase">#REF!</definedName>
    <definedName name="EOEFebDiffBtwnCostAndBase" localSheetId="13">#REF!</definedName>
    <definedName name="EOEFebDiffBtwnCostAndBase">#REF!</definedName>
    <definedName name="EOEJanDiffBtwnCostAndBase" localSheetId="13">#REF!</definedName>
    <definedName name="EOEJanDiffBtwnCostAndBase">#REF!</definedName>
    <definedName name="EOEJulDiffBtwnCostAndBase" localSheetId="13">#REF!</definedName>
    <definedName name="EOEJulDiffBtwnCostAndBase">#REF!</definedName>
    <definedName name="EOEJunDiffBtwnCostAndBase" localSheetId="13">#REF!</definedName>
    <definedName name="EOEJunDiffBtwnCostAndBase">#REF!</definedName>
    <definedName name="EOEMarDiffBtwnCostAndBase" localSheetId="13">#REF!</definedName>
    <definedName name="EOEMarDiffBtwnCostAndBase">#REF!</definedName>
    <definedName name="EOEMayDiffBtwnCostAndBase" localSheetId="13">#REF!</definedName>
    <definedName name="EOEMayDiffBtwnCostAndBase">#REF!</definedName>
    <definedName name="EOENovDiffBtwnCostAndBase" localSheetId="13">#REF!</definedName>
    <definedName name="EOENovDiffBtwnCostAndBase">#REF!</definedName>
    <definedName name="EOEOctDiffBtwnCostAndBase" localSheetId="13">#REF!</definedName>
    <definedName name="EOEOctDiffBtwnCostAndBase">#REF!</definedName>
    <definedName name="EOERecExp" localSheetId="13">#REF!</definedName>
    <definedName name="EOERecExp">#REF!</definedName>
    <definedName name="EOERecExpColK" localSheetId="13">#REF!</definedName>
    <definedName name="EOERecExpColK">#REF!</definedName>
    <definedName name="EOESepDiffBtwnCostAndBase" localSheetId="13">#REF!</definedName>
    <definedName name="EOESepDiffBtwnCostAndBase">#REF!</definedName>
    <definedName name="EOESqFt" localSheetId="13">#REF!</definedName>
    <definedName name="EOESqFt">#REF!</definedName>
    <definedName name="EOETotAnnualDiffBtwnCostAndBase" localSheetId="13">#REF!</definedName>
    <definedName name="EOETotAnnualDiffBtwnCostAndBase">#REF!</definedName>
    <definedName name="EOETotAprDiffBtwnCostAndBase" localSheetId="13">#REF!</definedName>
    <definedName name="EOETotAprDiffBtwnCostAndBase">#REF!</definedName>
    <definedName name="EOETotAugDiffBtwnCostAndBase" localSheetId="13">#REF!</definedName>
    <definedName name="EOETotAugDiffBtwnCostAndBase">#REF!</definedName>
    <definedName name="EOETotDecDiffBtwnCostAndBase" localSheetId="13">#REF!</definedName>
    <definedName name="EOETotDecDiffBtwnCostAndBase">#REF!</definedName>
    <definedName name="EOETotFebDiffBtwnCostAndBase" localSheetId="13">#REF!</definedName>
    <definedName name="EOETotFebDiffBtwnCostAndBase">#REF!</definedName>
    <definedName name="EOETotJanDiffBtwnCostAndBase" localSheetId="13">#REF!</definedName>
    <definedName name="EOETotJanDiffBtwnCostAndBase">#REF!</definedName>
    <definedName name="EOETotJulDiffBtwnCostAndBase" localSheetId="13">#REF!</definedName>
    <definedName name="EOETotJulDiffBtwnCostAndBase">#REF!</definedName>
    <definedName name="EOETotJunDiffBtwnCostAndBase" localSheetId="13">#REF!</definedName>
    <definedName name="EOETotJunDiffBtwnCostAndBase">#REF!</definedName>
    <definedName name="EOETotMarDiffBtwnCostAndBase" localSheetId="13">#REF!</definedName>
    <definedName name="EOETotMarDiffBtwnCostAndBase">#REF!</definedName>
    <definedName name="EOETotMayDiffBtwnCostAndBase" localSheetId="13">#REF!</definedName>
    <definedName name="EOETotMayDiffBtwnCostAndBase">#REF!</definedName>
    <definedName name="EOETotNovDiffBtwnCostAndBase" localSheetId="13">#REF!</definedName>
    <definedName name="EOETotNovDiffBtwnCostAndBase">#REF!</definedName>
    <definedName name="EOETotOctDiffBtwnCostAndBase" localSheetId="13">#REF!</definedName>
    <definedName name="EOETotOctDiffBtwnCostAndBase">#REF!</definedName>
    <definedName name="EOETotRecExp" localSheetId="13">#REF!</definedName>
    <definedName name="EOETotRecExp">#REF!</definedName>
    <definedName name="EOETotSepDiffBtwnCostAndBase" localSheetId="13">#REF!</definedName>
    <definedName name="EOETotSepDiffBtwnCostAndBase">#REF!</definedName>
    <definedName name="EOETotSqFt" localSheetId="13">#REF!</definedName>
    <definedName name="EOETotSqFt">#REF!</definedName>
    <definedName name="EOETotType1RecExp" localSheetId="13">#REF!</definedName>
    <definedName name="EOETotType1RecExp">#REF!</definedName>
    <definedName name="EOETyp2RecExp" localSheetId="13">#REF!</definedName>
    <definedName name="EOETyp2RecExp">#REF!</definedName>
    <definedName name="EOETyp3RecExp" localSheetId="13">#REF!</definedName>
    <definedName name="EOETyp3RecExp">#REF!</definedName>
    <definedName name="EOEType1RecExp" localSheetId="13">#REF!</definedName>
    <definedName name="EOEType1RecExp">#REF!</definedName>
    <definedName name="equit" localSheetId="13">#REF!</definedName>
    <definedName name="equit">#REF!</definedName>
    <definedName name="Equity" localSheetId="13">#REF!</definedName>
    <definedName name="Equity">#REF!</definedName>
    <definedName name="Equity_AssetFee">#REF!</definedName>
    <definedName name="Equity_B">#REF!</definedName>
    <definedName name="Equity_ClosingDate">#REF!</definedName>
    <definedName name="Equity_MgmtFee">#REF!</definedName>
    <definedName name="Equity_NetFunds">#REF!</definedName>
    <definedName name="EQUITY_PERCENT">#REF!</definedName>
    <definedName name="equity2">#N/A</definedName>
    <definedName name="equity96">#N/A</definedName>
    <definedName name="equity9697">#N/A</definedName>
    <definedName name="equity97">#N/A</definedName>
    <definedName name="equity971Q">#N/A</definedName>
    <definedName name="equity972Q">#N/A</definedName>
    <definedName name="equity9798">#N/A</definedName>
    <definedName name="equity98">#N/A</definedName>
    <definedName name="equity9899">#N/A</definedName>
    <definedName name="equity99">#N/A</definedName>
    <definedName name="erasdf" hidden="1">{"Assump",#N/A,TRUE,"Proforma";"first",#N/A,TRUE,"Proforma";"second",#N/A,TRUE,"Proforma";"lease1",#N/A,TRUE,"Proforma";"lease2",#N/A,TRUE,"Proforma"}</definedName>
    <definedName name="ErrorCap" localSheetId="13">#REF!</definedName>
    <definedName name="ErrorCap">#REF!</definedName>
    <definedName name="esAnchorGLA">#N/A</definedName>
    <definedName name="EsbApplication1">#REF!</definedName>
    <definedName name="EsbDatabase1">#REF!</definedName>
    <definedName name="EsbDetail1" localSheetId="13">#REF!</definedName>
    <definedName name="EsbDetail1">#REF!</definedName>
    <definedName name="EsbHeader1" localSheetId="13">#REF!</definedName>
    <definedName name="EsbHeader1">#REF!</definedName>
    <definedName name="EsbRetrieve1" localSheetId="13">#REF!</definedName>
    <definedName name="EsbRetrieve1">#REF!</definedName>
    <definedName name="ESC" localSheetId="13">#REF!</definedName>
    <definedName name="ESC">#REF!</definedName>
    <definedName name="esClosingCosts" localSheetId="13">#REF!</definedName>
    <definedName name="esClosingCosts">#REF!</definedName>
    <definedName name="esCollectionLoss" localSheetId="13">#REF!</definedName>
    <definedName name="esCollectionLoss">#REF!</definedName>
    <definedName name="esDiscount" localSheetId="13">#REF!</definedName>
    <definedName name="esDiscount">#REF!</definedName>
    <definedName name="esExitCap" localSheetId="13">#REF!</definedName>
    <definedName name="esExitCap">#REF!</definedName>
    <definedName name="esFloors" localSheetId="13">#REF!</definedName>
    <definedName name="esFloors">#REF!</definedName>
    <definedName name="esInlineCount">#N/A</definedName>
    <definedName name="esInlineGLA">#N/A</definedName>
    <definedName name="esLandAcres" localSheetId="13">#REF!</definedName>
    <definedName name="esLandAcres">#REF!</definedName>
    <definedName name="esLandSF" localSheetId="13">#REF!</definedName>
    <definedName name="esLandSF">#REF!</definedName>
    <definedName name="esLevHeader">#REF!,#REF!</definedName>
    <definedName name="esParkingSpaces" localSheetId="13">#REF!</definedName>
    <definedName name="esParkingSpaces">#REF!</definedName>
    <definedName name="esPropDesc" localSheetId="13">#REF!</definedName>
    <definedName name="esPropDesc">#REF!</definedName>
    <definedName name="esPropDescEnd" localSheetId="13">#REF!</definedName>
    <definedName name="esPropDescEnd">#REF!</definedName>
    <definedName name="esPropType" localSheetId="13">#REF!</definedName>
    <definedName name="esPropType">#REF!</definedName>
    <definedName name="esPurchasePrice" localSheetId="13">#REF!</definedName>
    <definedName name="esPurchasePrice">#REF!</definedName>
    <definedName name="esPurchasePricePSF" localSheetId="13">#REF!</definedName>
    <definedName name="esPurchasePricePSF">#REF!</definedName>
    <definedName name="esReplacementCost" localSheetId="13">#REF!</definedName>
    <definedName name="esReplacementCost">#REF!</definedName>
    <definedName name="esReserves" localSheetId="13">#REF!</definedName>
    <definedName name="esReserves">#REF!</definedName>
    <definedName name="esSellingExp" localSheetId="13">#REF!</definedName>
    <definedName name="esSellingExp">#REF!</definedName>
    <definedName name="esTaxRate" localSheetId="13">#REF!</definedName>
    <definedName name="esTaxRate">#REF!</definedName>
    <definedName name="ESTCAM" localSheetId="13">#REF!</definedName>
    <definedName name="ESTCAM">#REF!</definedName>
    <definedName name="ESTFEE" localSheetId="13">#REF!</definedName>
    <definedName name="ESTFEE">#REF!</definedName>
    <definedName name="ESTGLINS" localSheetId="13">#REF!</definedName>
    <definedName name="ESTGLINS">#REF!</definedName>
    <definedName name="Estimate" localSheetId="8" hidden="1">{#N/A,#N/A,FALSE,"Detail";#N/A,#N/A,FALSE,"Totals"}</definedName>
    <definedName name="Estimate" hidden="1">{#N/A,#N/A,FALSE,"Detail";#N/A,#N/A,FALSE,"Totals"}</definedName>
    <definedName name="ESTINS">#REF!</definedName>
    <definedName name="esTotalInvestment" localSheetId="13">#REF!</definedName>
    <definedName name="esTotalInvestment">#REF!</definedName>
    <definedName name="ESTPROPINS" localSheetId="13">#REF!</definedName>
    <definedName name="ESTPROPINS">#REF!</definedName>
    <definedName name="ESTTAX">#REF!</definedName>
    <definedName name="esVacancy" localSheetId="13">#REF!</definedName>
    <definedName name="esVacancy">#REF!</definedName>
    <definedName name="EV__LASTREFTIME__" hidden="1">40574.7767361111</definedName>
    <definedName name="EvictionsinProgress" localSheetId="13">#REF!</definedName>
    <definedName name="EvictionsinProgress">#REF!</definedName>
    <definedName name="ExCap">#REF!</definedName>
    <definedName name="execHold">10</definedName>
    <definedName name="exhibitb">#N/A</definedName>
    <definedName name="EXHIBITF1">#N/A</definedName>
    <definedName name="EXIST_AMORT" localSheetId="13">#REF!</definedName>
    <definedName name="EXIST_AMORT">#REF!</definedName>
    <definedName name="EXIST_BAL" localSheetId="13">#REF!</definedName>
    <definedName name="EXIST_BAL">#REF!</definedName>
    <definedName name="EXIST_DEBT" localSheetId="13">#REF!</definedName>
    <definedName name="EXIST_DEBT">#REF!</definedName>
    <definedName name="EXIST_DS" localSheetId="13">#REF!</definedName>
    <definedName name="EXIST_DS">#REF!</definedName>
    <definedName name="EXIST_INTEREST" localSheetId="13">#REF!</definedName>
    <definedName name="EXIST_INTEREST">#REF!</definedName>
    <definedName name="EXIST_ORIGDATE" localSheetId="13">#REF!</definedName>
    <definedName name="EXIST_ORIGDATE">#REF!</definedName>
    <definedName name="EXIST_TERM" localSheetId="13">#REF!</definedName>
    <definedName name="EXIST_TERM">#REF!</definedName>
    <definedName name="ExitCap" localSheetId="13">#REF!</definedName>
    <definedName name="ExitCap">#REF!</definedName>
    <definedName name="ExitCapRate" localSheetId="8" hidden="1">#REF!</definedName>
    <definedName name="ExitCapRate">#REF!</definedName>
    <definedName name="ExitCapYr1" localSheetId="13">#REF!</definedName>
    <definedName name="ExitCapYr1">#REF!</definedName>
    <definedName name="ExitCOS" localSheetId="13">#REF!</definedName>
    <definedName name="ExitCOS">#REF!</definedName>
    <definedName name="ExitCostPercentage">#REF!</definedName>
    <definedName name="exitfee" localSheetId="13">#REF!</definedName>
    <definedName name="exitfee">#REF!</definedName>
    <definedName name="ExitGRM" localSheetId="13">#REF!</definedName>
    <definedName name="ExitGRM">#REF!</definedName>
    <definedName name="ExitInfo" localSheetId="13">#REF!</definedName>
    <definedName name="ExitInfo">#REF!</definedName>
    <definedName name="ExitInterest" localSheetId="13">#REF!</definedName>
    <definedName name="ExitInterest">#REF!</definedName>
    <definedName name="ExitMgtFee">#REF!</definedName>
    <definedName name="ExitPriceMethod" hidden="1">#REF!</definedName>
    <definedName name="ExitVacancy">#REF!</definedName>
    <definedName name="Exp_As_Pct_Revenues">#N/A</definedName>
    <definedName name="Exp1stYr">#REF!</definedName>
    <definedName name="Expense">#REF!</definedName>
    <definedName name="Expenses">#REF!</definedName>
    <definedName name="ExpenseTitle" localSheetId="13">#REF!</definedName>
    <definedName name="ExpenseTitle">#REF!</definedName>
    <definedName name="ExpGrowth">#REF!</definedName>
    <definedName name="expinet">"Option Button 20"</definedName>
    <definedName name="expire1">#N/A</definedName>
    <definedName name="expire2">#N/A</definedName>
    <definedName name="ExpRowDiff">ROW()-5</definedName>
    <definedName name="extfee" localSheetId="13">#REF!</definedName>
    <definedName name="extfee">#REF!</definedName>
    <definedName name="EXTRACT2" localSheetId="13">#REF!</definedName>
    <definedName name="EXTRACT2">#REF!</definedName>
    <definedName name="FACILITY">#REF!</definedName>
    <definedName name="Factor">#N/A</definedName>
    <definedName name="FAR_ARCH" localSheetId="13">#REF!</definedName>
    <definedName name="FAR_ARCH">#REF!</definedName>
    <definedName name="FCRC_ExternalCommissions">"Budget!$D$42"</definedName>
    <definedName name="fdfdfd" localSheetId="8" hidden="1">{#N/A,#N/A,FALSE,"CAPREIT"}</definedName>
    <definedName name="fdfdfd" hidden="1">{#N/A,#N/A,FALSE,"CAPREIT"}</definedName>
    <definedName name="fdfdfdf" localSheetId="8" hidden="1">{#N/A,#N/A,FALSE,"CAPREIT"}</definedName>
    <definedName name="fdfdfdf" hidden="1">{#N/A,#N/A,FALSE,"CAPREIT"}</definedName>
    <definedName name="FEBTRASH" localSheetId="13">#REF!</definedName>
    <definedName name="FEBTRASH">#REF!</definedName>
    <definedName name="fedtaxes">#REF!</definedName>
    <definedName name="FEE_HEAD" localSheetId="13">#REF!</definedName>
    <definedName name="FEE_HEAD">#REF!</definedName>
    <definedName name="FEES" localSheetId="13">#REF!</definedName>
    <definedName name="FEES">#REF!</definedName>
    <definedName name="fees9610">#N/A</definedName>
    <definedName name="fees9611">#N/A</definedName>
    <definedName name="fees9612">#N/A</definedName>
    <definedName name="fees964">#N/A</definedName>
    <definedName name="fees965">#N/A</definedName>
    <definedName name="fees966">#N/A</definedName>
    <definedName name="fees967">#N/A</definedName>
    <definedName name="fees968">#N/A</definedName>
    <definedName name="fees969">#N/A</definedName>
    <definedName name="FF">#N/A</definedName>
    <definedName name="FFY">#REF!</definedName>
    <definedName name="FileName">#REF!</definedName>
    <definedName name="FILESETTING" localSheetId="13">#REF!</definedName>
    <definedName name="FILESETTING">#REF!</definedName>
    <definedName name="Finacials_Date">#N/A</definedName>
    <definedName name="FinalizedDate" localSheetId="13">#REF!</definedName>
    <definedName name="FinalizedDate">#REF!</definedName>
    <definedName name="FinalNOI" localSheetId="13">#REF!</definedName>
    <definedName name="FinalNOI">#REF!</definedName>
    <definedName name="FinalYearNom" localSheetId="13">#REF!</definedName>
    <definedName name="FinalYearNom">#REF!</definedName>
    <definedName name="Financing_Information">#REF!</definedName>
    <definedName name="finform" localSheetId="13">#REF!</definedName>
    <definedName name="finform">#REF!</definedName>
    <definedName name="FIRST">#REF!</definedName>
    <definedName name="FIRST_">#N/A</definedName>
    <definedName name="First_payment_due" localSheetId="13">#REF!</definedName>
    <definedName name="First_payment_due">#REF!</definedName>
    <definedName name="FirstGeneration" hidden="1">#REF!</definedName>
    <definedName name="Firstmo" localSheetId="13">#REF!</definedName>
    <definedName name="Firstmo">#REF!</definedName>
    <definedName name="FirstMortgage">#REF!</definedName>
    <definedName name="FirstTD">#REF!</definedName>
    <definedName name="FirstTDLessRehab" localSheetId="13">#REF!</definedName>
    <definedName name="FirstTDLessRehab">#REF!</definedName>
    <definedName name="FirstUnits">#REF!</definedName>
    <definedName name="FirstYear">#REF!</definedName>
    <definedName name="Five_Yr_UST" localSheetId="13">#REF!</definedName>
    <definedName name="Five_Yr_UST">#REF!</definedName>
    <definedName name="Fixed1" localSheetId="13">#REF!</definedName>
    <definedName name="Fixed1">#REF!</definedName>
    <definedName name="Fixed5" localSheetId="13">#REF!</definedName>
    <definedName name="Fixed5">#REF!</definedName>
    <definedName name="Follow" localSheetId="13">#REF!</definedName>
    <definedName name="Follow">#REF!</definedName>
    <definedName name="forward_switch">#REF!</definedName>
    <definedName name="ForwardLength">#REF!</definedName>
    <definedName name="ForwardRate" localSheetId="13">#REF!</definedName>
    <definedName name="ForwardRate">#REF!</definedName>
    <definedName name="ForwardRateOutput">#REF!</definedName>
    <definedName name="Forwards">#REF!</definedName>
    <definedName name="FPRODADJ">#REF!</definedName>
    <definedName name="FreeRent" localSheetId="13">#REF!</definedName>
    <definedName name="FreeRent">#REF!</definedName>
    <definedName name="freerent2" localSheetId="13">#REF!</definedName>
    <definedName name="freerent2">#REF!</definedName>
    <definedName name="FREILICH__ETHEL">#N/A</definedName>
    <definedName name="fundfee" localSheetId="13">#REF!</definedName>
    <definedName name="fundfee">#REF!</definedName>
    <definedName name="Funding">#REF!</definedName>
    <definedName name="g" hidden="1">{"mgmt forecast",#N/A,FALSE,"Mgmt Forecast";"dcf table",#N/A,FALSE,"Mgmt Forecast";"sensitivity",#N/A,FALSE,"Mgmt Forecast";"table inputs",#N/A,FALSE,"Mgmt Forecast";"calculations",#N/A,FALSE,"Mgmt Forecast"}</definedName>
    <definedName name="G1IMP">#N/A</definedName>
    <definedName name="G2IMP">#N/A</definedName>
    <definedName name="GeneralLinks" localSheetId="13">#REF!</definedName>
    <definedName name="GeneralLinks">#REF!</definedName>
    <definedName name="GENOP" localSheetId="13">#REF!</definedName>
    <definedName name="GENOP">#REF!</definedName>
    <definedName name="GenVac" localSheetId="13">#REF!</definedName>
    <definedName name="GenVac">#REF!</definedName>
    <definedName name="glid" localSheetId="13">#REF!</definedName>
    <definedName name="glid">#REF!</definedName>
    <definedName name="GLINSPSF" localSheetId="13">#REF!</definedName>
    <definedName name="GLINSPSF">#REF!</definedName>
    <definedName name="GlobalInflate">#REF!</definedName>
    <definedName name="GlobalInflateYr2" localSheetId="13">#REF!</definedName>
    <definedName name="GlobalInflateYr2">#REF!</definedName>
    <definedName name="GlobalInflateYr3" localSheetId="13">#REF!</definedName>
    <definedName name="GlobalInflateYr3">#REF!</definedName>
    <definedName name="GlobalInflateYr4" localSheetId="13">#REF!</definedName>
    <definedName name="GlobalInflateYr4">#REF!</definedName>
    <definedName name="GlobalInflateYr5" localSheetId="13">#REF!</definedName>
    <definedName name="GlobalInflateYr5">#REF!</definedName>
    <definedName name="GMP">#N/A</definedName>
    <definedName name="GMP_SCHEDULE">#N/A</definedName>
    <definedName name="GoAssetChart" localSheetId="13">#REF!</definedName>
    <definedName name="GoAssetChart">#REF!</definedName>
    <definedName name="GoBack" localSheetId="13">#REF!</definedName>
    <definedName name="GoBack">#REF!</definedName>
    <definedName name="GoBalanceSheet" localSheetId="13">#REF!</definedName>
    <definedName name="GoBalanceSheet">#REF!</definedName>
    <definedName name="GoCashFlow" localSheetId="13">#REF!</definedName>
    <definedName name="GoCashFlow">#REF!</definedName>
    <definedName name="GoData" localSheetId="13">#REF!</definedName>
    <definedName name="GoData">#REF!</definedName>
    <definedName name="GoIncomeChart" localSheetId="13">#REF!</definedName>
    <definedName name="GoIncomeChart">#REF!</definedName>
    <definedName name="GoingInCap">#REF!</definedName>
    <definedName name="GoingInCapRateSensitivityInput" hidden="1">#REF!</definedName>
    <definedName name="GP_H1" localSheetId="13">#REF!</definedName>
    <definedName name="GP_H1" localSheetId="14">#REF!</definedName>
    <definedName name="GP_H1">#REF!</definedName>
    <definedName name="GP_H2" localSheetId="13">#REF!</definedName>
    <definedName name="GP_H2">#REF!</definedName>
    <definedName name="GP_PR" localSheetId="13">#REF!</definedName>
    <definedName name="GP_PR">#REF!</definedName>
    <definedName name="GPProceeds_DvpFund">#REF!</definedName>
    <definedName name="GPProceeds_MstFund">#REF!</definedName>
    <definedName name="GPProceeds_RefiFund">#REF!</definedName>
    <definedName name="GPSHAREPR" localSheetId="13">#REF!</definedName>
    <definedName name="GPSHAREPR" localSheetId="14">#REF!</definedName>
    <definedName name="GPSHAREPR">#REF!</definedName>
    <definedName name="gr" hidden="1">{"three",#N/A,FALSE,"Capital";"four",#N/A,FALSE,"Capital"}</definedName>
    <definedName name="GRAND" localSheetId="13">#REF!</definedName>
    <definedName name="GRAND">#REF!</definedName>
    <definedName name="Grant_Amount">#REF!</definedName>
    <definedName name="Grant_Choice">#REF!</definedName>
    <definedName name="Grant_Months">#REF!</definedName>
    <definedName name="GRAPHS">#N/A</definedName>
    <definedName name="GRI" localSheetId="13">#REF!</definedName>
    <definedName name="GRI">#REF!</definedName>
    <definedName name="GridAnchor" localSheetId="13">#REF!</definedName>
    <definedName name="GridAnchor">#REF!</definedName>
    <definedName name="GridBase" localSheetId="13">#REF!</definedName>
    <definedName name="GridBase">#REF!</definedName>
    <definedName name="GROSRETONCOST">#REF!</definedName>
    <definedName name="Gross_Margin">#REF!</definedName>
    <definedName name="GrpInsRate" localSheetId="13">#REF!</definedName>
    <definedName name="GrpInsRate">#REF!</definedName>
    <definedName name="GrpInsurRate" localSheetId="13">#REF!</definedName>
    <definedName name="GrpInsurRate">#REF!</definedName>
    <definedName name="GRR">#REF!</definedName>
    <definedName name="GSF">#REF!</definedName>
    <definedName name="GT">#REF!</definedName>
    <definedName name="GVKey">""</definedName>
    <definedName name="H" localSheetId="13">#REF!</definedName>
    <definedName name="H">#REF!</definedName>
    <definedName name="hard_cost">#N/A</definedName>
    <definedName name="HDCDSC">#REF!</definedName>
    <definedName name="HEADASS" localSheetId="13">#REF!</definedName>
    <definedName name="HEADASS">#REF!</definedName>
    <definedName name="Header_Area">#N/A</definedName>
    <definedName name="HEALTH" localSheetId="13">#REF!</definedName>
    <definedName name="HEALTH">#REF!</definedName>
    <definedName name="Hedge_Advantage" localSheetId="13">#REF!</definedName>
    <definedName name="Hedge_Advantage">#REF!</definedName>
    <definedName name="Hedge10" localSheetId="13">#REF!</definedName>
    <definedName name="Hedge10">#REF!</definedName>
    <definedName name="Hedge120" localSheetId="13">#REF!</definedName>
    <definedName name="Hedge120">#REF!</definedName>
    <definedName name="Hedge50" localSheetId="13">#REF!</definedName>
    <definedName name="Hedge50">#REF!</definedName>
    <definedName name="Hedge520" localSheetId="13">#REF!</definedName>
    <definedName name="Hedge520">#REF!</definedName>
    <definedName name="HeritageGLA" localSheetId="13">#REF!</definedName>
    <definedName name="HeritageGLA">#REF!</definedName>
    <definedName name="HeritageGLAlesssepassessed" localSheetId="13">#REF!</definedName>
    <definedName name="HeritageGLAlesssepassessed">#REF!</definedName>
    <definedName name="HH_SizeA">#REF!</definedName>
    <definedName name="HH_SizeBC">#REF!</definedName>
    <definedName name="HiddenRows">#REF!</definedName>
    <definedName name="HIDECOLUMNS" localSheetId="13">#REF!</definedName>
    <definedName name="HIDECOLUMNS">#REF!</definedName>
    <definedName name="HIDELOOP" localSheetId="13">#REF!</definedName>
    <definedName name="HIDELOOP">#REF!</definedName>
    <definedName name="hist1">#N/A</definedName>
    <definedName name="Historical_Summary" localSheetId="13">#REF!</definedName>
    <definedName name="Historical_Summary">#REF!</definedName>
    <definedName name="HistoricalRate" localSheetId="13">#REF!</definedName>
    <definedName name="HistoricalRate">#REF!</definedName>
    <definedName name="HistoricalRateOutput">#REF!</definedName>
    <definedName name="HISTORYA?">#N/A</definedName>
    <definedName name="HISTORYP?">#N/A</definedName>
    <definedName name="HOBBY1997" localSheetId="13">#REF!</definedName>
    <definedName name="HOBBY1997">#REF!</definedName>
    <definedName name="HOBBY1998" localSheetId="13">#REF!</definedName>
    <definedName name="HOBBY1998">#REF!</definedName>
    <definedName name="HOBBY1999" localSheetId="13">#REF!</definedName>
    <definedName name="HOBBY1999">#REF!</definedName>
    <definedName name="HOBBY2000" localSheetId="13">#REF!</definedName>
    <definedName name="HOBBY2000">#REF!</definedName>
    <definedName name="Hold_MF">#REF!</definedName>
    <definedName name="Hold_Rtl">#REF!</definedName>
    <definedName name="HoldLength" localSheetId="13">#REF!</definedName>
    <definedName name="HoldLength">#REF!</definedName>
    <definedName name="holdper" localSheetId="13">#REF!</definedName>
    <definedName name="holdper">#REF!</definedName>
    <definedName name="HoldPeriod">#REF!</definedName>
    <definedName name="HOOD__AGNES">#N/A</definedName>
    <definedName name="HOSPITAL_DISTRICT">#REF!</definedName>
    <definedName name="HOTEL">#N/A</definedName>
    <definedName name="HousingBurdenRate" localSheetId="13">#REF!</definedName>
    <definedName name="HousingBurdenRate">#REF!</definedName>
    <definedName name="HousingCrdtCost" localSheetId="13">#REF!</definedName>
    <definedName name="HousingCrdtCost">#REF!</definedName>
    <definedName name="Housingcredit" localSheetId="13">#REF!</definedName>
    <definedName name="Housingcredit">#REF!</definedName>
    <definedName name="HOZMAN__DOROTHY">#N/A</definedName>
    <definedName name="html" localSheetId="8" hidden="1">{"'Assump'!$F$6:$J$6"}</definedName>
    <definedName name="html" hidden="1">{"'Assump'!$F$6:$J$6"}</definedName>
    <definedName name="HTML_CodePage" hidden="1">1252</definedName>
    <definedName name="HTML_Control" localSheetId="8" hidden="1">{"'Assump'!$F$6:$J$6"}</definedName>
    <definedName name="HTML_Control" hidden="1">{"'Assump'!$F$6:$J$6"}</definedName>
    <definedName name="HTML_Description" hidden="1">""</definedName>
    <definedName name="HTML_Email" hidden="1">""</definedName>
    <definedName name="HTML_Header" hidden="1">"Assump"</definedName>
    <definedName name="HTML_LastUpdate" hidden="1">"7/24/98"</definedName>
    <definedName name="HTML_LineAfter" hidden="1">FALSE</definedName>
    <definedName name="HTML_LineBefore" hidden="1">FALSE</definedName>
    <definedName name="HTML_Name" hidden="1">"Russell Caplin"</definedName>
    <definedName name="HTML_OBDlg2" hidden="1">TRUE</definedName>
    <definedName name="HTML_OBDlg4" hidden="1">TRUE</definedName>
    <definedName name="HTML_OS" hidden="1">0</definedName>
    <definedName name="HTML_PathFile" hidden="1">"C:\acg\MyHTML.htm"</definedName>
    <definedName name="HTML_Title" hidden="1">"ashish"</definedName>
    <definedName name="htmlnew" localSheetId="8" hidden="1">{"'Assump'!$F$6:$J$6"}</definedName>
    <definedName name="htmlnew" hidden="1">{"'Assump'!$F$6:$J$6"}</definedName>
    <definedName name="HURDLE1" localSheetId="13">#REF!</definedName>
    <definedName name="HURDLE1">#REF!</definedName>
    <definedName name="HURDLE2" localSheetId="13">#REF!</definedName>
    <definedName name="HURDLE2">#REF!</definedName>
    <definedName name="Hurdle3">#N/A</definedName>
    <definedName name="HUSKIEWICZ__MAR">#N/A</definedName>
    <definedName name="I" localSheetId="13">#REF!</definedName>
    <definedName name="I">#REF!</definedName>
    <definedName name="IMPORT_1" localSheetId="13">#REF!</definedName>
    <definedName name="IMPORT_1">#REF!</definedName>
    <definedName name="IMPORT_10" localSheetId="13">#REF!</definedName>
    <definedName name="IMPORT_10">#REF!</definedName>
    <definedName name="IMPORT_11" localSheetId="13">#REF!</definedName>
    <definedName name="IMPORT_11">#REF!</definedName>
    <definedName name="IMPORT_12" localSheetId="13">#REF!</definedName>
    <definedName name="IMPORT_12">#REF!</definedName>
    <definedName name="IMPORT_13" localSheetId="13">#REF!</definedName>
    <definedName name="IMPORT_13">#REF!</definedName>
    <definedName name="IMPORT_14" localSheetId="13">#REF!</definedName>
    <definedName name="IMPORT_14">#REF!</definedName>
    <definedName name="IMPORT_15" localSheetId="13">#REF!</definedName>
    <definedName name="IMPORT_15">#REF!</definedName>
    <definedName name="IMPORT_16" localSheetId="13">#REF!</definedName>
    <definedName name="IMPORT_16">#REF!</definedName>
    <definedName name="IMPORT_17" localSheetId="13">#REF!</definedName>
    <definedName name="IMPORT_17">#REF!</definedName>
    <definedName name="IMPORT_18" localSheetId="13">#REF!</definedName>
    <definedName name="IMPORT_18">#REF!</definedName>
    <definedName name="IMPORT_19" localSheetId="13">#REF!</definedName>
    <definedName name="IMPORT_19">#REF!</definedName>
    <definedName name="IMPORT_2" localSheetId="13">#REF!</definedName>
    <definedName name="IMPORT_2">#REF!</definedName>
    <definedName name="IMPORT_20" localSheetId="13">#REF!</definedName>
    <definedName name="IMPORT_20">#REF!</definedName>
    <definedName name="IMPORT_21" localSheetId="13">#REF!</definedName>
    <definedName name="IMPORT_21">#REF!</definedName>
    <definedName name="IMPORT_22" localSheetId="13">#REF!</definedName>
    <definedName name="IMPORT_22">#REF!</definedName>
    <definedName name="IMPORT_23" localSheetId="13">#REF!</definedName>
    <definedName name="IMPORT_23">#REF!</definedName>
    <definedName name="IMPORT_24" localSheetId="13">#REF!</definedName>
    <definedName name="IMPORT_24">#REF!</definedName>
    <definedName name="IMPORT_25" localSheetId="13">#REF!</definedName>
    <definedName name="IMPORT_25">#REF!</definedName>
    <definedName name="IMPORT_26" localSheetId="13">#REF!</definedName>
    <definedName name="IMPORT_26">#REF!</definedName>
    <definedName name="IMPORT_27" localSheetId="13">#REF!</definedName>
    <definedName name="IMPORT_27">#REF!</definedName>
    <definedName name="IMPORT_28" localSheetId="13">#REF!</definedName>
    <definedName name="IMPORT_28">#REF!</definedName>
    <definedName name="IMPORT_29" localSheetId="13">#REF!</definedName>
    <definedName name="IMPORT_29">#REF!</definedName>
    <definedName name="IMPORT_3" localSheetId="13">#REF!</definedName>
    <definedName name="IMPORT_3">#REF!</definedName>
    <definedName name="IMPORT_30" localSheetId="13">#REF!</definedName>
    <definedName name="IMPORT_30">#REF!</definedName>
    <definedName name="IMPORT_31" localSheetId="13">#REF!</definedName>
    <definedName name="IMPORT_31">#REF!</definedName>
    <definedName name="IMPORT_32" localSheetId="13">#REF!</definedName>
    <definedName name="IMPORT_32">#REF!</definedName>
    <definedName name="IMPORT_33" localSheetId="13">#REF!</definedName>
    <definedName name="IMPORT_33">#REF!</definedName>
    <definedName name="IMPORT_34" localSheetId="13">#REF!</definedName>
    <definedName name="IMPORT_34">#REF!</definedName>
    <definedName name="IMPORT_35" localSheetId="13">#REF!</definedName>
    <definedName name="IMPORT_35">#REF!</definedName>
    <definedName name="IMPORT_36" localSheetId="13">#REF!</definedName>
    <definedName name="IMPORT_36">#REF!</definedName>
    <definedName name="IMPORT_37" localSheetId="13">#REF!</definedName>
    <definedName name="IMPORT_37">#REF!</definedName>
    <definedName name="IMPORT_38" localSheetId="13">#REF!</definedName>
    <definedName name="IMPORT_38">#REF!</definedName>
    <definedName name="IMPORT_39" localSheetId="13">#REF!</definedName>
    <definedName name="IMPORT_39">#REF!</definedName>
    <definedName name="IMPORT_4" localSheetId="13">#REF!</definedName>
    <definedName name="IMPORT_4">#REF!</definedName>
    <definedName name="IMPORT_40" localSheetId="13">#REF!</definedName>
    <definedName name="IMPORT_40">#REF!</definedName>
    <definedName name="IMPORT_41" localSheetId="13">#REF!</definedName>
    <definedName name="IMPORT_41">#REF!</definedName>
    <definedName name="IMPORT_42" localSheetId="13">#REF!</definedName>
    <definedName name="IMPORT_42">#REF!</definedName>
    <definedName name="IMPORT_43" localSheetId="13">#REF!</definedName>
    <definedName name="IMPORT_43">#REF!</definedName>
    <definedName name="IMPORT_44" localSheetId="13">#REF!</definedName>
    <definedName name="IMPORT_44">#REF!</definedName>
    <definedName name="IMPORT_45" localSheetId="13">#REF!</definedName>
    <definedName name="IMPORT_45">#REF!</definedName>
    <definedName name="IMPORT_46" localSheetId="13">#REF!</definedName>
    <definedName name="IMPORT_46">#REF!</definedName>
    <definedName name="IMPORT_47" localSheetId="13">#REF!</definedName>
    <definedName name="IMPORT_47">#REF!</definedName>
    <definedName name="IMPORT_48" localSheetId="13">#REF!</definedName>
    <definedName name="IMPORT_48">#REF!</definedName>
    <definedName name="IMPORT_49" localSheetId="13">#REF!</definedName>
    <definedName name="IMPORT_49">#REF!</definedName>
    <definedName name="IMPORT_5" localSheetId="13">#REF!</definedName>
    <definedName name="IMPORT_5">#REF!</definedName>
    <definedName name="IMPORT_50" localSheetId="13">#REF!</definedName>
    <definedName name="IMPORT_50">#REF!</definedName>
    <definedName name="IMPORT_51" localSheetId="13">#REF!</definedName>
    <definedName name="IMPORT_51">#REF!</definedName>
    <definedName name="IMPORT_52" localSheetId="13">#REF!</definedName>
    <definedName name="IMPORT_52">#REF!</definedName>
    <definedName name="IMPORT_53" localSheetId="13">#REF!</definedName>
    <definedName name="IMPORT_53">#REF!</definedName>
    <definedName name="IMPORT_54" localSheetId="13">#REF!</definedName>
    <definedName name="IMPORT_54">#REF!</definedName>
    <definedName name="IMPORT_55" localSheetId="13">#REF!</definedName>
    <definedName name="IMPORT_55">#REF!</definedName>
    <definedName name="IMPORT_56" localSheetId="13">#REF!</definedName>
    <definedName name="IMPORT_56">#REF!</definedName>
    <definedName name="IMPORT_57" localSheetId="13">#REF!</definedName>
    <definedName name="IMPORT_57">#REF!</definedName>
    <definedName name="IMPORT_58" localSheetId="13">#REF!</definedName>
    <definedName name="IMPORT_58">#REF!</definedName>
    <definedName name="IMPORT_59" localSheetId="13">#REF!</definedName>
    <definedName name="IMPORT_59">#REF!</definedName>
    <definedName name="IMPORT_6" localSheetId="13">#REF!</definedName>
    <definedName name="IMPORT_6">#REF!</definedName>
    <definedName name="IMPORT_7" localSheetId="13">#REF!</definedName>
    <definedName name="IMPORT_7">#REF!</definedName>
    <definedName name="IMPORT_8" localSheetId="13">#REF!</definedName>
    <definedName name="IMPORT_8">#REF!</definedName>
    <definedName name="IMPORT_9" localSheetId="13">#REF!</definedName>
    <definedName name="IMPORT_9">#REF!</definedName>
    <definedName name="IMPORTADJ" localSheetId="13">#REF!</definedName>
    <definedName name="IMPORTADJ">#REF!</definedName>
    <definedName name="IMPORTDATA" localSheetId="13">#REF!</definedName>
    <definedName name="IMPORTDATA">#REF!</definedName>
    <definedName name="IMPORTLIST" localSheetId="13">#REF!</definedName>
    <definedName name="IMPORTLIST">#REF!</definedName>
    <definedName name="INC_EXP_SUMMARY" localSheetId="13">#REF!</definedName>
    <definedName name="INC_EXP_SUMMARY">#REF!</definedName>
    <definedName name="IncGrowth">#REF!</definedName>
    <definedName name="inctot">#REF!</definedName>
    <definedName name="IndexId" localSheetId="13">#REF!</definedName>
    <definedName name="IndexId">#REF!</definedName>
    <definedName name="IndexList">#REF!</definedName>
    <definedName name="IndexLookup">#REF!</definedName>
    <definedName name="IndexName" localSheetId="13">#REF!</definedName>
    <definedName name="IndexName">#REF!</definedName>
    <definedName name="INF">#N/A</definedName>
    <definedName name="infExpense" localSheetId="13">#REF!</definedName>
    <definedName name="infExpense">#REF!</definedName>
    <definedName name="inflat" localSheetId="13">#REF!</definedName>
    <definedName name="inflat">#REF!</definedName>
    <definedName name="Inflation" localSheetId="13">#REF!</definedName>
    <definedName name="Inflation">#REF!</definedName>
    <definedName name="inflationrate">#N/A</definedName>
    <definedName name="infRent" localSheetId="13">#REF!</definedName>
    <definedName name="infRent">#REF!</definedName>
    <definedName name="InitAmortPeriod" localSheetId="13">#REF!</definedName>
    <definedName name="InitAmortPeriod">#REF!</definedName>
    <definedName name="InitAnnualDebtService" localSheetId="13">#REF!</definedName>
    <definedName name="InitAnnualDebtService">#REF!</definedName>
    <definedName name="InitDCR" localSheetId="13">#REF!</definedName>
    <definedName name="InitDCR">#REF!</definedName>
    <definedName name="InitialBookValue" localSheetId="13">#REF!</definedName>
    <definedName name="InitialBookValue">#REF!</definedName>
    <definedName name="InitialEquity" localSheetId="13">#REF!</definedName>
    <definedName name="InitialEquity">#REF!</definedName>
    <definedName name="InitialLosstoLease" localSheetId="13">#REF!</definedName>
    <definedName name="InitialLosstoLease">#REF!</definedName>
    <definedName name="InitLoanAmt" localSheetId="13">#REF!</definedName>
    <definedName name="InitLoanAmt">#REF!</definedName>
    <definedName name="InitLoanIntRate" localSheetId="13">#REF!</definedName>
    <definedName name="InitLoanIntRate">#REF!</definedName>
    <definedName name="InitLoanPts" localSheetId="13">#REF!</definedName>
    <definedName name="InitLoanPts">#REF!</definedName>
    <definedName name="InitTaxesNoAssessment" localSheetId="13">#REF!</definedName>
    <definedName name="InitTaxesNoAssessment">#REF!</definedName>
    <definedName name="InPlaceNOI" hidden="1">#N/A</definedName>
    <definedName name="InPlaceRents" localSheetId="13">#REF!</definedName>
    <definedName name="InPlaceRents">#REF!</definedName>
    <definedName name="INPUT_2" localSheetId="13">#REF!</definedName>
    <definedName name="INPUT_2">#REF!</definedName>
    <definedName name="INPUT_32" localSheetId="13">#REF!</definedName>
    <definedName name="INPUT_32">#REF!</definedName>
    <definedName name="INPUT_47" localSheetId="13">#REF!</definedName>
    <definedName name="INPUT_47">#REF!</definedName>
    <definedName name="INPUT_60" localSheetId="13">#REF!</definedName>
    <definedName name="INPUT_60">#REF!</definedName>
    <definedName name="INS" localSheetId="13">#REF!</definedName>
    <definedName name="INS">#REF!</definedName>
    <definedName name="INSAnnualDiffBtwnCostAndBase" localSheetId="13">#REF!</definedName>
    <definedName name="INSAnnualDiffBtwnCostAndBase">#REF!</definedName>
    <definedName name="INSAprDiffBtwnCostAndBase" localSheetId="13">#REF!</definedName>
    <definedName name="INSAprDiffBtwnCostAndBase">#REF!</definedName>
    <definedName name="INSAugDiffBtwnCostAndBase" localSheetId="13">#REF!</definedName>
    <definedName name="INSAugDiffBtwnCostAndBase">#REF!</definedName>
    <definedName name="INSDecDiffBtwnCostAndBase" localSheetId="13">#REF!</definedName>
    <definedName name="INSDecDiffBtwnCostAndBase">#REF!</definedName>
    <definedName name="INSEXP" localSheetId="13">#REF!</definedName>
    <definedName name="INSEXP">#REF!</definedName>
    <definedName name="INSFebDiffBtwnCostAndBase" localSheetId="13">#REF!</definedName>
    <definedName name="INSFebDiffBtwnCostAndBase">#REF!</definedName>
    <definedName name="INSInsExp" localSheetId="13">#REF!</definedName>
    <definedName name="INSInsExp">#REF!</definedName>
    <definedName name="INSInsExpPSF" localSheetId="13">#REF!</definedName>
    <definedName name="INSInsExpPSF">#REF!</definedName>
    <definedName name="INSInsType1Exp" localSheetId="13">#REF!</definedName>
    <definedName name="INSInsType1Exp">#REF!</definedName>
    <definedName name="INSInsType1ExpPSF" localSheetId="13">#REF!</definedName>
    <definedName name="INSInsType1ExpPSF">#REF!</definedName>
    <definedName name="INSInsType2Exp" localSheetId="13">#REF!</definedName>
    <definedName name="INSInsType2Exp">#REF!</definedName>
    <definedName name="INSInsType2ExpPSF" localSheetId="13">#REF!</definedName>
    <definedName name="INSInsType2ExpPSF">#REF!</definedName>
    <definedName name="INSJanDiffBtwnCostAndBase" localSheetId="13">#REF!</definedName>
    <definedName name="INSJanDiffBtwnCostAndBase">#REF!</definedName>
    <definedName name="INSJulDiffBtwnCostAndBase" localSheetId="13">#REF!</definedName>
    <definedName name="INSJulDiffBtwnCostAndBase">#REF!</definedName>
    <definedName name="INSJunDiffBtwnCostAndBase" localSheetId="13">#REF!</definedName>
    <definedName name="INSJunDiffBtwnCostAndBase">#REF!</definedName>
    <definedName name="INSMarDiffBtwnCostAndBase" localSheetId="13">#REF!</definedName>
    <definedName name="INSMarDiffBtwnCostAndBase">#REF!</definedName>
    <definedName name="INSMayDiffBtwnCostAndBase" localSheetId="13">#REF!</definedName>
    <definedName name="INSMayDiffBtwnCostAndBase">#REF!</definedName>
    <definedName name="INSNovDiffBtwnCostAndBase" localSheetId="13">#REF!</definedName>
    <definedName name="INSNovDiffBtwnCostAndBase">#REF!</definedName>
    <definedName name="INSOctDiffBtwnCostAndBase" localSheetId="13">#REF!</definedName>
    <definedName name="INSOctDiffBtwnCostAndBase">#REF!</definedName>
    <definedName name="INSOGNA__PIA">#N/A</definedName>
    <definedName name="inspsf">#REF!</definedName>
    <definedName name="INSSepDiffBtwnCostAndBase" localSheetId="13">#REF!</definedName>
    <definedName name="INSSepDiffBtwnCostAndBase">#REF!</definedName>
    <definedName name="INSSF96">#REF!</definedName>
    <definedName name="INSSF97">#REF!</definedName>
    <definedName name="INSSqFt" localSheetId="13">#REF!</definedName>
    <definedName name="INSSqFt">#REF!</definedName>
    <definedName name="inst_equity">#N/A</definedName>
    <definedName name="InstitutionalExitToggle" localSheetId="13">#REF!</definedName>
    <definedName name="InstitutionalExitToggle">#REF!</definedName>
    <definedName name="InstitutionalExitVac" localSheetId="13">#REF!</definedName>
    <definedName name="InstitutionalExitVac">#REF!</definedName>
    <definedName name="INSTotAnnualDiffBtwnCostAndBase" localSheetId="13">#REF!</definedName>
    <definedName name="INSTotAnnualDiffBtwnCostAndBase">#REF!</definedName>
    <definedName name="INSTotAprDiffBtwnCostAndBase" localSheetId="13">#REF!</definedName>
    <definedName name="INSTotAprDiffBtwnCostAndBase">#REF!</definedName>
    <definedName name="INSTotAugDiffBtwnCostAndBase" localSheetId="13">#REF!</definedName>
    <definedName name="INSTotAugDiffBtwnCostAndBase">#REF!</definedName>
    <definedName name="INSTotDecDiffBtwnCostAndBase" localSheetId="13">#REF!</definedName>
    <definedName name="INSTotDecDiffBtwnCostAndBase">#REF!</definedName>
    <definedName name="INSTotFebDiffBtwnCostAndBase" localSheetId="13">#REF!</definedName>
    <definedName name="INSTotFebDiffBtwnCostAndBase">#REF!</definedName>
    <definedName name="INSTotInsExp" localSheetId="13">#REF!</definedName>
    <definedName name="INSTotInsExp">#REF!</definedName>
    <definedName name="INSTotInsType1Exp" localSheetId="13">#REF!</definedName>
    <definedName name="INSTotInsType1Exp">#REF!</definedName>
    <definedName name="INSTotInsType2Exp" localSheetId="13">#REF!</definedName>
    <definedName name="INSTotInsType2Exp">#REF!</definedName>
    <definedName name="INSTotJanDiffBtwnCostAndBase" localSheetId="13">#REF!</definedName>
    <definedName name="INSTotJanDiffBtwnCostAndBase">#REF!</definedName>
    <definedName name="INSTotJulDiffBtwnCostAndBase" localSheetId="13">#REF!</definedName>
    <definedName name="INSTotJulDiffBtwnCostAndBase">#REF!</definedName>
    <definedName name="INSTotJunDiffBtwnCostAndBase" localSheetId="13">#REF!</definedName>
    <definedName name="INSTotJunDiffBtwnCostAndBase">#REF!</definedName>
    <definedName name="INSTotMarDiffBtwnCostAndBase" localSheetId="13">#REF!</definedName>
    <definedName name="INSTotMarDiffBtwnCostAndBase">#REF!</definedName>
    <definedName name="INSTotMayDiffBtwnCostAndBase" localSheetId="13">#REF!</definedName>
    <definedName name="INSTotMayDiffBtwnCostAndBase">#REF!</definedName>
    <definedName name="INSTotNovDiffBtwnCostAndBase" localSheetId="13">#REF!</definedName>
    <definedName name="INSTotNovDiffBtwnCostAndBase">#REF!</definedName>
    <definedName name="INSTotOctDiffBtwnCostAndBase" localSheetId="13">#REF!</definedName>
    <definedName name="INSTotOctDiffBtwnCostAndBase">#REF!</definedName>
    <definedName name="INSTotSepDiffBtwnCostAndBase" localSheetId="13">#REF!</definedName>
    <definedName name="INSTotSepDiffBtwnCostAndBase">#REF!</definedName>
    <definedName name="INSTotSqFt" localSheetId="13">#REF!</definedName>
    <definedName name="INSTotSqFt">#REF!</definedName>
    <definedName name="INSTRUCT" localSheetId="13">#REF!</definedName>
    <definedName name="INSTRUCT">#REF!</definedName>
    <definedName name="INSTRUCTIONS">#N/A</definedName>
    <definedName name="Insurance">#N/A</definedName>
    <definedName name="InsurancePerUnit">#REF!</definedName>
    <definedName name="INT">#N/A</definedName>
    <definedName name="Int_rate">#REF!</definedName>
    <definedName name="Interest" localSheetId="13">#REF!</definedName>
    <definedName name="Interest">#REF!</definedName>
    <definedName name="Interest_Rate">#N/A</definedName>
    <definedName name="InterestRate">#REF!</definedName>
    <definedName name="InterestReserve">#REF!</definedName>
    <definedName name="IntIncr" localSheetId="13">#REF!</definedName>
    <definedName name="IntIncr">#REF!</definedName>
    <definedName name="IntOnly" localSheetId="13">#REF!</definedName>
    <definedName name="IntOnly">#REF!</definedName>
    <definedName name="IntRate" localSheetId="13">#REF!</definedName>
    <definedName name="IntRate">#REF!</definedName>
    <definedName name="IntReserve">#REF!</definedName>
    <definedName name="intro">"Dialog Frame 1"</definedName>
    <definedName name="inv_equity">#N/A</definedName>
    <definedName name="Investment_Yields" localSheetId="13">#REF!</definedName>
    <definedName name="Investment_Yields">#REF!</definedName>
    <definedName name="INVESTOR">#N/A</definedName>
    <definedName name="Investor_Capital">#N/A</definedName>
    <definedName name="Investor_Pct" localSheetId="13">#REF!</definedName>
    <definedName name="Investor_Pct">#REF!</definedName>
    <definedName name="Investor_Split">#N/A</definedName>
    <definedName name="IO_Period" localSheetId="13">#REF!</definedName>
    <definedName name="IO_Period">#REF!</definedName>
    <definedName name="IPRODADJ">#REF!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NUM_EST" hidden="1">"c374"</definedName>
    <definedName name="IQ_EBITDA_OVER_TOTAL_IE" hidden="1">"c373"</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42184.5659375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EST" hidden="1">"c1126"</definedName>
    <definedName name="IQ_REVENUE_HIGH_EST" hidden="1">"c1127"</definedName>
    <definedName name="IQ_REVENUE_LOW_EST" hidden="1">"c1128"</definedName>
    <definedName name="IQ_REVENUE_NUM_EST" hidden="1">"c1129"</definedName>
    <definedName name="IQ_REVISION_DATE_" hidden="1">39118.6601273148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_GP_DvpFund_Total">#REF!</definedName>
    <definedName name="IRR_GP_MstFund_Total">#REF!</definedName>
    <definedName name="IRR_HurdleRate">#REF!</definedName>
    <definedName name="IRR_LP_DvpFund_Total">#REF!</definedName>
    <definedName name="IRR_LP_MstFund_Total">#REF!</definedName>
    <definedName name="IRR_net" localSheetId="13">#REF!</definedName>
    <definedName name="IRR_net">#REF!</definedName>
    <definedName name="IRR_unlevered" localSheetId="13">#REF!</definedName>
    <definedName name="IRR_unlevered">#REF!</definedName>
    <definedName name="IRRIncr" localSheetId="13">#REF!</definedName>
    <definedName name="IRRIncr">#REF!</definedName>
    <definedName name="IRRless25" localSheetId="13">#REF!</definedName>
    <definedName name="IRRless25">#REF!</definedName>
    <definedName name="IRRless50" localSheetId="13">#REF!</definedName>
    <definedName name="IRRless50">#REF!</definedName>
    <definedName name="IRRplus25" localSheetId="13">#REF!</definedName>
    <definedName name="IRRplus25">#REF!</definedName>
    <definedName name="IRRplus50" localSheetId="13">#REF!</definedName>
    <definedName name="IRRplus50">#REF!</definedName>
    <definedName name="IRRS">#N/A</definedName>
    <definedName name="irrStream" localSheetId="13">#REF!</definedName>
    <definedName name="irrStream">#REF!</definedName>
    <definedName name="irrStreamLev" localSheetId="13">#REF!</definedName>
    <definedName name="irrStreamLev">#REF!</definedName>
    <definedName name="irrTiers" localSheetId="13">#REF!</definedName>
    <definedName name="irrTiers">#REF!</definedName>
    <definedName name="IRRYear1">#REF!</definedName>
    <definedName name="IsBudget" localSheetId="13">#REF!</definedName>
    <definedName name="IsBudget">#REF!</definedName>
    <definedName name="IsDisplay" localSheetId="13">#REF!</definedName>
    <definedName name="IsDisplay">#REF!</definedName>
    <definedName name="isFood" localSheetId="13">#REF!</definedName>
    <definedName name="isFood">#REF!</definedName>
    <definedName name="isFurnished" localSheetId="13">#REF!</definedName>
    <definedName name="isFurnished">#REF!</definedName>
    <definedName name="IsStudent" localSheetId="13">#REF!</definedName>
    <definedName name="IsStudent">#REF!</definedName>
    <definedName name="J" localSheetId="13">#REF!</definedName>
    <definedName name="J">#REF!</definedName>
    <definedName name="JANSAL" localSheetId="13">#REF!</definedName>
    <definedName name="JANSAL">#REF!</definedName>
    <definedName name="JANTRASH" localSheetId="13">#REF!</definedName>
    <definedName name="JANTRASH">#REF!</definedName>
    <definedName name="JAY">#N/A</definedName>
    <definedName name="Joel">#REF!</definedName>
    <definedName name="JORDAN__VIRGINI">#N/A</definedName>
    <definedName name="JULTRASH" localSheetId="13">#REF!</definedName>
    <definedName name="JULTRASH">#REF!</definedName>
    <definedName name="June" hidden="1">{"three",#N/A,FALSE,"Capital";"four",#N/A,FALSE,"Capital"}</definedName>
    <definedName name="junk" localSheetId="13">#REF!</definedName>
    <definedName name="junk">#REF!</definedName>
    <definedName name="JUNTRASH" localSheetId="13">#REF!</definedName>
    <definedName name="JUNTRASH">#REF!</definedName>
    <definedName name="JUSTP">#N/A</definedName>
    <definedName name="JVEQUITY2">#N/A</definedName>
    <definedName name="JVPREFERREDRETURN">#N/A</definedName>
    <definedName name="KESTER__SARAH">#N/A</definedName>
    <definedName name="KOEPPE__LAURA">#N/A</definedName>
    <definedName name="L" localSheetId="13">#REF!</definedName>
    <definedName name="L">#REF!</definedName>
    <definedName name="L2LCapture">#REF!</definedName>
    <definedName name="L2LCaptureEnd">#REF!</definedName>
    <definedName name="L2LCaptureStart">#REF!</definedName>
    <definedName name="LA" localSheetId="13">#REF!</definedName>
    <definedName name="LA">#REF!</definedName>
    <definedName name="LABORERRATES">#REF!</definedName>
    <definedName name="LagVac" localSheetId="13">#REF!</definedName>
    <definedName name="LagVac">#REF!</definedName>
    <definedName name="Land_Cost">#REF!</definedName>
    <definedName name="Land_Price">#N/A</definedName>
    <definedName name="LAND_SF" localSheetId="13">#REF!</definedName>
    <definedName name="LAND_SF">#REF!</definedName>
    <definedName name="LANDACT">#REF!</definedName>
    <definedName name="LANDCOST_SF" localSheetId="13">#REF!</definedName>
    <definedName name="LANDCOST_SF">#REF!</definedName>
    <definedName name="landpriceformula">#REF!</definedName>
    <definedName name="LandPurchDate1">#REF!</definedName>
    <definedName name="LandPurchDate2">#REF!</definedName>
    <definedName name="LandPurchDate3">#REF!</definedName>
    <definedName name="LandPurchdate4">#REF!</definedName>
    <definedName name="Last_Row">#N/A</definedName>
    <definedName name="lastmo" localSheetId="13">#REF!</definedName>
    <definedName name="lastmo">#REF!</definedName>
    <definedName name="LastPrintRow">#REF!</definedName>
    <definedName name="LastRow" localSheetId="13">#REF!</definedName>
    <definedName name="LastRow">#REF!</definedName>
    <definedName name="LastUnits">#REF!</definedName>
    <definedName name="LastYrEquity" localSheetId="13">#REF!</definedName>
    <definedName name="LastYrEquity">#REF!</definedName>
    <definedName name="LateChgFeesPct" localSheetId="13">#REF!</definedName>
    <definedName name="LateChgFeesPct">#REF!</definedName>
    <definedName name="LC">#N/A</definedName>
    <definedName name="LCDeposit">#N/A</definedName>
    <definedName name="LCMonths" localSheetId="13">#REF!</definedName>
    <definedName name="LCMonths">#REF!</definedName>
    <definedName name="LCNew">#N/A</definedName>
    <definedName name="LCRenew">#N/A</definedName>
    <definedName name="LEASE_DATE" localSheetId="13">#REF!</definedName>
    <definedName name="LEASE_DATE">#REF!</definedName>
    <definedName name="LeaseCredit">#REF!</definedName>
    <definedName name="leased">#N/A</definedName>
    <definedName name="LeaseEnd" localSheetId="13">#REF!</definedName>
    <definedName name="LeaseEnd">#REF!</definedName>
    <definedName name="LeaseUp" localSheetId="13">#REF!</definedName>
    <definedName name="LeaseUp">#REF!</definedName>
    <definedName name="Leaseup_AL">#N/A</definedName>
    <definedName name="Leaseup_Alz">#N/A</definedName>
    <definedName name="Leaseup_IL">#N/A</definedName>
    <definedName name="Leaseup_start">#N/A</definedName>
    <definedName name="LeaseupConc">#REF!</definedName>
    <definedName name="leaseupmonth">#REF!</definedName>
    <definedName name="leasing_A">#REF!</definedName>
    <definedName name="LEASING_COM" localSheetId="13">#REF!</definedName>
    <definedName name="LEASING_COM">#REF!</definedName>
    <definedName name="Ledger" localSheetId="13">#REF!</definedName>
    <definedName name="Ledger">#REF!</definedName>
    <definedName name="LEFT">#N/A</definedName>
    <definedName name="Leg1Override">#REF!</definedName>
    <definedName name="Leg2Override">#REF!</definedName>
    <definedName name="LessCapital" localSheetId="13">#REF!</definedName>
    <definedName name="LessCapital">#REF!</definedName>
    <definedName name="levConCaverageYear1" localSheetId="13">#REF!</definedName>
    <definedName name="levConCaverageYear1">#REF!</definedName>
    <definedName name="levConCYear1" localSheetId="13">#REF!</definedName>
    <definedName name="levConCYear1">#REF!</definedName>
    <definedName name="LevCutPt" localSheetId="13">#REF!</definedName>
    <definedName name="LevCutPt">#REF!</definedName>
    <definedName name="LevDelArea" localSheetId="13">#REF!,#REF!,#REF!,#REF!,#REF!</definedName>
    <definedName name="LevDelArea">#REF!,#REF!,#REF!,#REF!,#REF!</definedName>
    <definedName name="LeveredFundingReq" hidden="1">#REF!</definedName>
    <definedName name="LeveredIRR" hidden="1">#REF!</definedName>
    <definedName name="levIRRYear1" localSheetId="13">#REF!</definedName>
    <definedName name="levIRRYear1">#REF!</definedName>
    <definedName name="LevPlusIncr" localSheetId="13">#REF!</definedName>
    <definedName name="LevPlusIncr">#REF!</definedName>
    <definedName name="LIBOR" localSheetId="13">#REF!</definedName>
    <definedName name="LIBOR">#REF!</definedName>
    <definedName name="LIBORCap1" localSheetId="13">#REF!</definedName>
    <definedName name="LIBORCap1">#REF!</definedName>
    <definedName name="LiborCap2" localSheetId="13">#REF!</definedName>
    <definedName name="LiborCap2">#REF!</definedName>
    <definedName name="LiborSwap" localSheetId="13">#REF!</definedName>
    <definedName name="LiborSwap">#REF!</definedName>
    <definedName name="LiborSwap20" localSheetId="13">#REF!</definedName>
    <definedName name="LiborSwap20">#REF!</definedName>
    <definedName name="LifeCycle">#REF!</definedName>
    <definedName name="limcount" hidden="1">1</definedName>
    <definedName name="ljh">#N/A</definedName>
    <definedName name="LL" localSheetId="13">#REF!</definedName>
    <definedName name="LL">#REF!</definedName>
    <definedName name="LLORENS__MABEL">#N/A</definedName>
    <definedName name="LOAN" localSheetId="13">#REF!</definedName>
    <definedName name="LOAN">#REF!</definedName>
    <definedName name="Loan_Equity">#N/A</definedName>
    <definedName name="Loan_Term" localSheetId="13">#REF!</definedName>
    <definedName name="Loan_Term">#REF!</definedName>
    <definedName name="Loan_to_Value">#N/A</definedName>
    <definedName name="loan1" localSheetId="13">#REF!</definedName>
    <definedName name="loan1">#REF!</definedName>
    <definedName name="Loan2">#REF!</definedName>
    <definedName name="LoanAmount">#REF!</definedName>
    <definedName name="LoanBal5" localSheetId="13">#REF!</definedName>
    <definedName name="LoanBal5">#REF!</definedName>
    <definedName name="LoanBalance" localSheetId="13">#REF!</definedName>
    <definedName name="LoanBalance">#REF!</definedName>
    <definedName name="LoanBalLast" localSheetId="13">#REF!</definedName>
    <definedName name="LoanBalLast">#REF!</definedName>
    <definedName name="LoanExFee">#REF!</definedName>
    <definedName name="LoanFeeAmt" localSheetId="13">#REF!</definedName>
    <definedName name="LoanFeeAmt">#REF!</definedName>
    <definedName name="LoanFeePerc">#REF!</definedName>
    <definedName name="LoanPoints">#REF!</definedName>
    <definedName name="LoanTable">#N/A</definedName>
    <definedName name="LoanType">#REF!</definedName>
    <definedName name="LOC">#N/A</definedName>
    <definedName name="LOCALSF" localSheetId="13">#REF!</definedName>
    <definedName name="LOCALSF">#REF!</definedName>
    <definedName name="Location">#N/A</definedName>
    <definedName name="Location_Information">#REF!</definedName>
    <definedName name="look_up_yield" localSheetId="13">#REF!</definedName>
    <definedName name="look_up_yield">#REF!</definedName>
    <definedName name="LOOKUP_COM" localSheetId="13">#REF!</definedName>
    <definedName name="LOOKUP_COM">#REF!</definedName>
    <definedName name="LOOKUP_DATE">#REF!</definedName>
    <definedName name="LOOKUP_DATE1">#REF!</definedName>
    <definedName name="LOOKUP_MI" localSheetId="13">#REF!</definedName>
    <definedName name="LOOKUP_MI">#REF!</definedName>
    <definedName name="LOOKUP_SP" localSheetId="13">#REF!</definedName>
    <definedName name="LOOKUP_SP">#REF!</definedName>
    <definedName name="LOOKUP_TEN" localSheetId="13">#REF!</definedName>
    <definedName name="LOOKUP_TEN">#REF!</definedName>
    <definedName name="LOOKUP_TI" localSheetId="13">#REF!</definedName>
    <definedName name="LOOKUP_TI">#REF!</definedName>
    <definedName name="LOOKUP_YEAR">#REF!</definedName>
    <definedName name="LOOPSUM">#N/A</definedName>
    <definedName name="LP_H1" localSheetId="13">#REF!</definedName>
    <definedName name="LP_H1" localSheetId="14">#REF!</definedName>
    <definedName name="LP_H1">#REF!</definedName>
    <definedName name="LP_H2" localSheetId="13">#REF!</definedName>
    <definedName name="LP_H2">#REF!</definedName>
    <definedName name="LP_PR" localSheetId="13">#REF!</definedName>
    <definedName name="LP_PR">#REF!</definedName>
    <definedName name="LPFirstRow" localSheetId="13">#REF!</definedName>
    <definedName name="LPFirstRow">#REF!</definedName>
    <definedName name="LPRODADJ">#REF!</definedName>
    <definedName name="LPS" localSheetId="13">#REF!</definedName>
    <definedName name="LPS">#REF!</definedName>
    <definedName name="LSF">#N/A</definedName>
    <definedName name="LTL_RR">#REF!</definedName>
    <definedName name="LTV" localSheetId="13">#REF!</definedName>
    <definedName name="LTV">#REF!</definedName>
    <definedName name="LTVIncr" localSheetId="13">#REF!</definedName>
    <definedName name="LTVIncr">#REF!</definedName>
    <definedName name="LTVPerc" localSheetId="13">#REF!</definedName>
    <definedName name="LTVPerc">#REF!</definedName>
    <definedName name="LUP">#N/A</definedName>
    <definedName name="M" localSheetId="13">#REF!</definedName>
    <definedName name="M">#REF!</definedName>
    <definedName name="Maint_Exp_Override">#N/A</definedName>
    <definedName name="Maint_Expense">#N/A</definedName>
    <definedName name="maintbonusgl">#REF!</definedName>
    <definedName name="ManageFee">#REF!</definedName>
    <definedName name="MapBudMos" localSheetId="13">#REF!</definedName>
    <definedName name="MapBudMos">#REF!</definedName>
    <definedName name="MapBudStart" localSheetId="13">#REF!</definedName>
    <definedName name="MapBudStart">#REF!</definedName>
    <definedName name="MapDispMos" localSheetId="13">#REF!</definedName>
    <definedName name="MapDispMos">#REF!</definedName>
    <definedName name="MapDispStart" localSheetId="13">#REF!</definedName>
    <definedName name="MapDispStart">#REF!</definedName>
    <definedName name="MarketRents">#N/A</definedName>
    <definedName name="MarketUpdate" localSheetId="13">#REF!</definedName>
    <definedName name="MarketUpdate">#REF!</definedName>
    <definedName name="MARQUEZ__ELVIRA">#N/A</definedName>
    <definedName name="MARTRASH" localSheetId="13">#REF!</definedName>
    <definedName name="MARTRASH">#REF!</definedName>
    <definedName name="master_def">#REF!</definedName>
    <definedName name="MATADJ">#REF!</definedName>
    <definedName name="MatchPayCode" localSheetId="13">#REF!</definedName>
    <definedName name="MatchPayCode">#REF!</definedName>
    <definedName name="MATHESON__JOHN">#N/A</definedName>
    <definedName name="MATTAX">#REF!</definedName>
    <definedName name="Max_LTV" localSheetId="13">#REF!</definedName>
    <definedName name="Max_LTV">#REF!</definedName>
    <definedName name="MAYTRASH" localSheetId="13">#REF!</definedName>
    <definedName name="MAYTRASH">#REF!</definedName>
    <definedName name="MCFADDEN__CECIL">#N/A</definedName>
    <definedName name="Meals_Associate">#N/A</definedName>
    <definedName name="Meals_Avg_Guest">#N/A</definedName>
    <definedName name="Meals_Avg_Residents">#N/A</definedName>
    <definedName name="Mezz_Int_Rate">#REF!</definedName>
    <definedName name="Mezz_Int_Reserve">#REF!</definedName>
    <definedName name="Mezz_Interest_Rate">#N/A</definedName>
    <definedName name="Mezz_Loan">#REF!</definedName>
    <definedName name="Mezz_Ori_Ratio">#REF!</definedName>
    <definedName name="Mezz_PayRate">#REF!</definedName>
    <definedName name="Mezz_Prepay">#REF!</definedName>
    <definedName name="MezzLoan_Ori_Maturity">#REF!</definedName>
    <definedName name="MezzLoan_Payoff">#REF!</definedName>
    <definedName name="MezzLoan_Subsequent_Disbursement">#REF!</definedName>
    <definedName name="MF_Absptn_Unit">#REF!</definedName>
    <definedName name="MF_Occupancy_Economic">#REF!</definedName>
    <definedName name="MF_Units">#REF!</definedName>
    <definedName name="Mgmt_Fee">#N/A</definedName>
    <definedName name="MgmtBadDebt" localSheetId="13">#REF!</definedName>
    <definedName name="MgmtBadDebt">#REF!</definedName>
    <definedName name="MgmtConcierge" localSheetId="13">#REF!</definedName>
    <definedName name="MgmtConcierge">#REF!</definedName>
    <definedName name="MgmtElectric" localSheetId="13">#REF!</definedName>
    <definedName name="MgmtElectric">#REF!</definedName>
    <definedName name="MgmtGas" localSheetId="13">#REF!</definedName>
    <definedName name="MgmtGas">#REF!</definedName>
    <definedName name="MgmtOfficer" localSheetId="13">#REF!</definedName>
    <definedName name="MgmtOfficer">#REF!</definedName>
    <definedName name="MgmtPest" localSheetId="13">#REF!</definedName>
    <definedName name="MgmtPest">#REF!</definedName>
    <definedName name="MgmtTrash" localSheetId="13">#REF!</definedName>
    <definedName name="MgmtTrash">#REF!</definedName>
    <definedName name="MgmtWater" localSheetId="13">#REF!</definedName>
    <definedName name="MgmtWater">#REF!</definedName>
    <definedName name="MGT">#N/A</definedName>
    <definedName name="MGTCO">#N/A</definedName>
    <definedName name="MgtFee">#REF!</definedName>
    <definedName name="MgtFeePct">#REF!</definedName>
    <definedName name="Millage">#REF!</definedName>
    <definedName name="MillageRate">#REF!</definedName>
    <definedName name="MILLER__OLGA">#N/A</definedName>
    <definedName name="MinMgtFee" localSheetId="13">#REF!</definedName>
    <definedName name="MinMgtFee">#REF!</definedName>
    <definedName name="MISCACT" localSheetId="13">#REF!</definedName>
    <definedName name="MISCACT">#REF!</definedName>
    <definedName name="MiscInc">#REF!</definedName>
    <definedName name="MiscIncome" localSheetId="13">#REF!</definedName>
    <definedName name="MiscIncome">#REF!</definedName>
    <definedName name="MiscRev">#REF!</definedName>
    <definedName name="MissingText" localSheetId="13">#REF!</definedName>
    <definedName name="MissingText">#REF!</definedName>
    <definedName name="MKRows" localSheetId="13">#REF!</definedName>
    <definedName name="MKRows">#REF!</definedName>
    <definedName name="Mkt_Retail_Rent_PSF">#N/A</definedName>
    <definedName name="Mktg_Exp_Override">#N/A</definedName>
    <definedName name="Mktg_Expense">#N/A</definedName>
    <definedName name="mlaLastRow" localSheetId="13">#REF!</definedName>
    <definedName name="mlaLastRow">#REF!</definedName>
    <definedName name="MM_AssistantManager" localSheetId="13">#REF!</definedName>
    <definedName name="MM_AssistantManager">#REF!</definedName>
    <definedName name="MM_Bookkeeper" localSheetId="13">#REF!</definedName>
    <definedName name="MM_Bookkeeper">#REF!</definedName>
    <definedName name="MM_LeasingConsultant" localSheetId="13">#REF!</definedName>
    <definedName name="MM_LeasingConsultant">#REF!</definedName>
    <definedName name="MM_Manager" localSheetId="13">#REF!</definedName>
    <definedName name="MM_Manager">#REF!</definedName>
    <definedName name="mnum" localSheetId="13">#REF!</definedName>
    <definedName name="mnum">#REF!</definedName>
    <definedName name="Model" localSheetId="13">#REF!</definedName>
    <definedName name="Model">#REF!</definedName>
    <definedName name="ModelMngr" localSheetId="13">#REF!</definedName>
    <definedName name="ModelMngr">#REF!</definedName>
    <definedName name="MOLY_ROW">#N/A</definedName>
    <definedName name="month_table">#N/A</definedName>
    <definedName name="Monthly">#N/A</definedName>
    <definedName name="monthlydraw">#N/A</definedName>
    <definedName name="Monthlytrends" localSheetId="13">#REF!</definedName>
    <definedName name="Monthlytrends">#REF!</definedName>
    <definedName name="MonthsToStabilize">#REF!</definedName>
    <definedName name="MOORE__FLETCHER">#N/A</definedName>
    <definedName name="MOORE__RUTH">#N/A</definedName>
    <definedName name="MOORIS__ALICE">#N/A</definedName>
    <definedName name="MortTerm">#REF!</definedName>
    <definedName name="MPRODADJ">#REF!</definedName>
    <definedName name="MstFund_Pref_Return">#REF!</definedName>
    <definedName name="MstFund_Pro_Rata">#REF!</definedName>
    <definedName name="MULLER__MARJORI">#N/A</definedName>
    <definedName name="NAME">#REF!</definedName>
    <definedName name="name1" hidden="1">{"SIMPLIFD_P1",#N/A,FALSE,"SIMPLIFD"}</definedName>
    <definedName name="Nane2" hidden="1">{"TEST1",#N/A,FALSE,"SIMPLIFD"}</definedName>
    <definedName name="NAProb">#N/A</definedName>
    <definedName name="NCCONEST" localSheetId="13">#REF!</definedName>
    <definedName name="NCCONEST">#REF!</definedName>
    <definedName name="NELSON__CARRIE">#N/A</definedName>
    <definedName name="net_sales_proceeds">#N/A</definedName>
    <definedName name="NetAcreage" localSheetId="13">#REF!</definedName>
    <definedName name="NetAcreage">#REF!</definedName>
    <definedName name="NetProceedFinal" localSheetId="13">#REF!</definedName>
    <definedName name="NetProceedFinal">#REF!</definedName>
    <definedName name="netpurchaseprice">#REF!</definedName>
    <definedName name="NetSalesPrice">#REF!</definedName>
    <definedName name="NetSalesPricePV">#REF!</definedName>
    <definedName name="NETSF">#REF!</definedName>
    <definedName name="networkingcapital" localSheetId="13">#REF!</definedName>
    <definedName name="networkingcapital">#REF!</definedName>
    <definedName name="NewAccount" localSheetId="13">#REF!</definedName>
    <definedName name="NewAccount">#REF!</definedName>
    <definedName name="newdeals">#N/A</definedName>
    <definedName name="NEWDEBT" localSheetId="13">#REF!</definedName>
    <definedName name="NEWDEBT">#REF!</definedName>
    <definedName name="NewEmployee" localSheetId="13">#REF!</definedName>
    <definedName name="NewEmployee">#REF!</definedName>
    <definedName name="newhtml" localSheetId="8" hidden="1">{"'Assump'!$F$6:$J$6"}</definedName>
    <definedName name="newhtml" hidden="1">{"'Assump'!$F$6:$J$6"}</definedName>
    <definedName name="NEWSTARTDATE">#N/A</definedName>
    <definedName name="NiacCapital">#N/A</definedName>
    <definedName name="nn"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n" localSheetId="13">#REF!</definedName>
    <definedName name="nnn">#REF!</definedName>
    <definedName name="No_Financial_Months">#N/A</definedName>
    <definedName name="NOI" localSheetId="13">#REF!</definedName>
    <definedName name="NOI">#REF!</definedName>
    <definedName name="NOI_offset">#REF!</definedName>
    <definedName name="noiReturnYear1">#REF!</definedName>
    <definedName name="NOMO">#N/A</definedName>
    <definedName name="NONAdmin.EquipmentRentalRep." localSheetId="13">#REF!</definedName>
    <definedName name="NONAdmin.EquipmentRentalRep.">#REF!</definedName>
    <definedName name="NONAdmin.SupportAssetMgt." localSheetId="13">#REF!</definedName>
    <definedName name="NONAdmin.SupportAssetMgt.">#REF!</definedName>
    <definedName name="NONAdmin.SupportFinancial" localSheetId="13">#REF!</definedName>
    <definedName name="NONAdmin.SupportFinancial">#REF!</definedName>
    <definedName name="NONAdmin.SupportLeasing" localSheetId="13">#REF!</definedName>
    <definedName name="NONAdmin.SupportLeasing">#REF!</definedName>
    <definedName name="NONAdmin.SupportMIS" localSheetId="13">#REF!</definedName>
    <definedName name="NONAdmin.SupportMIS">#REF!</definedName>
    <definedName name="NONAdmin.SupportTenantRel." localSheetId="13">#REF!</definedName>
    <definedName name="NONAdmin.SupportTenantRel.">#REF!</definedName>
    <definedName name="NONArchitectureSpacePlanning" localSheetId="13">#REF!</definedName>
    <definedName name="NONArchitectureSpacePlanning">#REF!</definedName>
    <definedName name="NONAuto" localSheetId="13">#REF!</definedName>
    <definedName name="NONAuto">#REF!</definedName>
    <definedName name="NONBadDebtExpense" localSheetId="13">#REF!</definedName>
    <definedName name="NONBadDebtExpense">#REF!</definedName>
    <definedName name="NONBillableElectricity" localSheetId="13">#REF!</definedName>
    <definedName name="NONBillableElectricity">#REF!</definedName>
    <definedName name="NONCableCosts" localSheetId="13">#REF!</definedName>
    <definedName name="NONCableCosts">#REF!</definedName>
    <definedName name="NONCarpetFloorRepairMaint." localSheetId="13">#REF!</definedName>
    <definedName name="NONCarpetFloorRepairMaint.">#REF!</definedName>
    <definedName name="NONCentralPlantCost" localSheetId="13">#REF!</definedName>
    <definedName name="NONCentralPlantCost">#REF!</definedName>
    <definedName name="NONCentralPlantElectricity" localSheetId="13">#REF!</definedName>
    <definedName name="NONCentralPlantElectricity">#REF!</definedName>
    <definedName name="NONCharitableContributions" localSheetId="13">#REF!</definedName>
    <definedName name="NONCharitableContributions">#REF!</definedName>
    <definedName name="NONCleaningSupplies" localSheetId="13">#REF!</definedName>
    <definedName name="NONCleaningSupplies">#REF!</definedName>
    <definedName name="NONClubDues" localSheetId="13">#REF!</definedName>
    <definedName name="NONClubDues">#REF!</definedName>
    <definedName name="NONCommunications" localSheetId="13">#REF!</definedName>
    <definedName name="NONCommunications">#REF!</definedName>
    <definedName name="NONConciergeExpense" localSheetId="13">#REF!</definedName>
    <definedName name="NONConciergeExpense">#REF!</definedName>
    <definedName name="NONConsultingFees" localSheetId="13">#REF!</definedName>
    <definedName name="NONConsultingFees">#REF!</definedName>
    <definedName name="NONContractServicesCleaning" localSheetId="13">#REF!</definedName>
    <definedName name="NONContractServicesCleaning">#REF!</definedName>
    <definedName name="NONContractServicesElectrical" localSheetId="13">#REF!</definedName>
    <definedName name="NONContractServicesElectrical">#REF!</definedName>
    <definedName name="NONContractServicesElevator" localSheetId="13">#REF!</definedName>
    <definedName name="NONContractServicesElevator">#REF!</definedName>
    <definedName name="NONContractServicesHVAC" localSheetId="13">#REF!</definedName>
    <definedName name="NONContractServicesHVAC">#REF!</definedName>
    <definedName name="NONContractServicesSecurity" localSheetId="13">#REF!</definedName>
    <definedName name="NONContractServicesSecurity">#REF!</definedName>
    <definedName name="NONContractSvc.Ext.Landscape" localSheetId="13">#REF!</definedName>
    <definedName name="NONContractSvc.Ext.Landscape">#REF!</definedName>
    <definedName name="NONContractSvc.FireLifeSafety" localSheetId="13">#REF!</definedName>
    <definedName name="NONContractSvc.FireLifeSafety">#REF!</definedName>
    <definedName name="NONContractSvc.Gen.Building" localSheetId="13">#REF!</definedName>
    <definedName name="NONContractSvc.Gen.Building">#REF!</definedName>
    <definedName name="NONContractSvc.Int.Landscape" localSheetId="13">#REF!</definedName>
    <definedName name="NONContractSvc.Int.Landscape">#REF!</definedName>
    <definedName name="NONCourierDeliveryCharges" localSheetId="13">#REF!</definedName>
    <definedName name="NONCourierDeliveryCharges">#REF!</definedName>
    <definedName name="NONDataProcessingExpense" localSheetId="13">#REF!</definedName>
    <definedName name="NONDataProcessingExpense">#REF!</definedName>
    <definedName name="NONDayCleaningLabor" localSheetId="13">#REF!</definedName>
    <definedName name="NONDayCleaningLabor">#REF!</definedName>
    <definedName name="NONDecoratingPublicArea" localSheetId="13">#REF!</definedName>
    <definedName name="NONDecoratingPublicArea">#REF!</definedName>
    <definedName name="NONdvertisingPromotion" localSheetId="13">#REF!</definedName>
    <definedName name="NONdvertisingPromotion">#REF!</definedName>
    <definedName name="NONEIC" localSheetId="13">#REF!</definedName>
    <definedName name="NONEIC">#REF!</definedName>
    <definedName name="NONElectricalSupplies" localSheetId="13">#REF!</definedName>
    <definedName name="NONElectricalSupplies">#REF!</definedName>
    <definedName name="NONElectricity" localSheetId="13">#REF!</definedName>
    <definedName name="NONElectricity">#REF!</definedName>
    <definedName name="NONElevatorServiceCalls" localSheetId="13">#REF!</definedName>
    <definedName name="NONElevatorServiceCalls">#REF!</definedName>
    <definedName name="NONElevatorSupplies" localSheetId="13">#REF!</definedName>
    <definedName name="NONElevatorSupplies">#REF!</definedName>
    <definedName name="NONEmployeeBenefits" localSheetId="13">#REF!</definedName>
    <definedName name="NONEmployeeBenefits">#REF!</definedName>
    <definedName name="NONEmployeeParking" localSheetId="13">#REF!</definedName>
    <definedName name="NONEmployeeParking">#REF!</definedName>
    <definedName name="NONEmployeeRelations" localSheetId="13">#REF!</definedName>
    <definedName name="NONEmployeeRelations">#REF!</definedName>
    <definedName name="NONEngineeringEIC" localSheetId="13">#REF!</definedName>
    <definedName name="NONEngineeringEIC">#REF!</definedName>
    <definedName name="NONEngineeringEmployeeBenefits" localSheetId="13">#REF!</definedName>
    <definedName name="NONEngineeringEmployeeBenefits">#REF!</definedName>
    <definedName name="NONEngineeringHealthLife" localSheetId="13">#REF!</definedName>
    <definedName name="NONEngineeringHealthLife">#REF!</definedName>
    <definedName name="NONEngineeringLTD" localSheetId="13">#REF!</definedName>
    <definedName name="NONEngineeringLTD">#REF!</definedName>
    <definedName name="NONEngineeringPRTaxes" localSheetId="13">#REF!</definedName>
    <definedName name="NONEngineeringPRTaxes">#REF!</definedName>
    <definedName name="NONEngineeringPRTaxesFUI" localSheetId="13">#REF!</definedName>
    <definedName name="NONEngineeringPRTaxesFUI">#REF!</definedName>
    <definedName name="NONEngineeringPRTaxesSUI" localSheetId="13">#REF!</definedName>
    <definedName name="NONEngineeringPRTaxesSUI">#REF!</definedName>
    <definedName name="NONEngineeringSalaries" localSheetId="13">#REF!</definedName>
    <definedName name="NONEngineeringSalaries">#REF!</definedName>
    <definedName name="NONEngineeringSupplies" localSheetId="13">#REF!</definedName>
    <definedName name="NONEngineeringSupplies">#REF!</definedName>
    <definedName name="NONEntertainment" localSheetId="13">#REF!</definedName>
    <definedName name="NONEntertainment">#REF!</definedName>
    <definedName name="NONEquipmentRental" localSheetId="13">#REF!</definedName>
    <definedName name="NONEquipmentRental">#REF!</definedName>
    <definedName name="NONExteriorRepairsMaint." localSheetId="13">#REF!</definedName>
    <definedName name="NONExteriorRepairsMaint.">#REF!</definedName>
    <definedName name="NONFireLifeSafetySupplies" localSheetId="13">#REF!</definedName>
    <definedName name="NONFireLifeSafetySupplies">#REF!</definedName>
    <definedName name="NONGarageExpense" localSheetId="13">#REF!</definedName>
    <definedName name="NONGarageExpense">#REF!</definedName>
    <definedName name="NONGas" localSheetId="13">#REF!</definedName>
    <definedName name="NONGas">#REF!</definedName>
    <definedName name="NONGeneralBuildingSupplies" localSheetId="13">#REF!</definedName>
    <definedName name="NONGeneralBuildingSupplies">#REF!</definedName>
    <definedName name="NONGiftLeasebackExpense" localSheetId="13">#REF!</definedName>
    <definedName name="NONGiftLeasebackExpense">#REF!</definedName>
    <definedName name="NONGlassRepair" localSheetId="13">#REF!</definedName>
    <definedName name="NONGlassRepair">#REF!</definedName>
    <definedName name="NONGroundLeaseExpense" localSheetId="13">#REF!</definedName>
    <definedName name="NONGroundLeaseExpense">#REF!</definedName>
    <definedName name="NONHealthAndLifeInsurance" localSheetId="13">#REF!</definedName>
    <definedName name="NONHealthAndLifeInsurance">#REF!</definedName>
    <definedName name="NONHiringFees" localSheetId="13">#REF!</definedName>
    <definedName name="NONHiringFees">#REF!</definedName>
    <definedName name="NONHVCSupplies" localSheetId="13">#REF!</definedName>
    <definedName name="NONHVCSupplies">#REF!</definedName>
    <definedName name="NONInteriorMaintenanceRepair" localSheetId="13">#REF!</definedName>
    <definedName name="NONInteriorMaintenanceRepair">#REF!</definedName>
    <definedName name="NONLandscapeSupplies" localSheetId="13">#REF!</definedName>
    <definedName name="NONLandscapeSupplies">#REF!</definedName>
    <definedName name="NONLeasingClubDues" localSheetId="13">#REF!</definedName>
    <definedName name="NONLeasingClubDues">#REF!</definedName>
    <definedName name="NONLeasingEntertainment" localSheetId="13">#REF!</definedName>
    <definedName name="NONLeasingEntertainment">#REF!</definedName>
    <definedName name="NONLeasingGeneral" localSheetId="13">#REF!</definedName>
    <definedName name="NONLeasingGeneral">#REF!</definedName>
    <definedName name="NONLeasingMeals" localSheetId="13">#REF!</definedName>
    <definedName name="NONLeasingMeals">#REF!</definedName>
    <definedName name="NONLeasingProfessionalDues" localSheetId="13">#REF!</definedName>
    <definedName name="NONLeasingProfessionalDues">#REF!</definedName>
    <definedName name="NONLeasingTravelExpense" localSheetId="13">#REF!</definedName>
    <definedName name="NONLeasingTravelExpense">#REF!</definedName>
    <definedName name="NONLegalFees" localSheetId="13">#REF!</definedName>
    <definedName name="NONLegalFees">#REF!</definedName>
    <definedName name="NONLightBulbs" localSheetId="13">#REF!</definedName>
    <definedName name="NONLightBulbs">#REF!</definedName>
    <definedName name="NONLockSetKeys" localSheetId="13">#REF!</definedName>
    <definedName name="NONLockSetKeys">#REF!</definedName>
    <definedName name="NONLongTermDisability" localSheetId="13">#REF!</definedName>
    <definedName name="NONLongTermDisability">#REF!</definedName>
    <definedName name="NONManagementFee" localSheetId="13">#REF!</definedName>
    <definedName name="NONManagementFee">#REF!</definedName>
    <definedName name="NONMeals" localSheetId="13">#REF!</definedName>
    <definedName name="NONMeals">#REF!</definedName>
    <definedName name="NONMetalRefinishing" localSheetId="13">#REF!</definedName>
    <definedName name="NONMetalRefinishing">#REF!</definedName>
    <definedName name="NonMkt_Retail_Rent_PSF">#N/A</definedName>
    <definedName name="NONMovingExpense" localSheetId="13">#REF!</definedName>
    <definedName name="NONMovingExpense">#REF!</definedName>
    <definedName name="NONNewPlantPurchase" localSheetId="13">#REF!</definedName>
    <definedName name="NONNewPlantPurchase">#REF!</definedName>
    <definedName name="NONNightCleaningLabor" localSheetId="13">#REF!</definedName>
    <definedName name="NONNightCleaningLabor">#REF!</definedName>
    <definedName name="NONOfficeSupplies" localSheetId="13">#REF!</definedName>
    <definedName name="NONOfficeSupplies">#REF!</definedName>
    <definedName name="NONOtherInsuranceClaims" localSheetId="13">#REF!</definedName>
    <definedName name="NONOtherInsuranceClaims">#REF!</definedName>
    <definedName name="NONOtherManagementFee" localSheetId="13">#REF!</definedName>
    <definedName name="NONOtherManagementFee">#REF!</definedName>
    <definedName name="NONOtherTaxAssessments" localSheetId="13">#REF!</definedName>
    <definedName name="NONOtherTaxAssessments">#REF!</definedName>
    <definedName name="NONPaintingSupplies" localSheetId="13">#REF!</definedName>
    <definedName name="NONPaintingSupplies">#REF!</definedName>
    <definedName name="NONParkingLotRentExpense" localSheetId="13">#REF!</definedName>
    <definedName name="NONParkingLotRentExpense">#REF!</definedName>
    <definedName name="NONParkingLotRepairs" localSheetId="13">#REF!</definedName>
    <definedName name="NONParkingLotRepairs">#REF!</definedName>
    <definedName name="NONPayrollProcessing" localSheetId="13">#REF!</definedName>
    <definedName name="NONPayrollProcessing">#REF!</definedName>
    <definedName name="NONPayrollTaxes" localSheetId="13">#REF!</definedName>
    <definedName name="NONPayrollTaxes">#REF!</definedName>
    <definedName name="NONPayrollTaxesFUI" localSheetId="13">#REF!</definedName>
    <definedName name="NONPayrollTaxesFUI">#REF!</definedName>
    <definedName name="NONPayrollTaxesSUI" localSheetId="13">#REF!</definedName>
    <definedName name="NONPayrollTaxesSUI">#REF!</definedName>
    <definedName name="NONPensionPlan" localSheetId="13">#REF!</definedName>
    <definedName name="NONPensionPlan">#REF!</definedName>
    <definedName name="NONPestControl" localSheetId="13">#REF!</definedName>
    <definedName name="NONPestControl">#REF!</definedName>
    <definedName name="NONPlumbingSuppliesRepairs" localSheetId="13">#REF!</definedName>
    <definedName name="NONPlumbingSuppliesRepairs">#REF!</definedName>
    <definedName name="NONPostage" localSheetId="13">#REF!</definedName>
    <definedName name="NONPostage">#REF!</definedName>
    <definedName name="NONPrinting" localSheetId="13">#REF!</definedName>
    <definedName name="NONPrinting">#REF!</definedName>
    <definedName name="NONProfessionalDues" localSheetId="13">#REF!</definedName>
    <definedName name="NONProfessionalDues">#REF!</definedName>
    <definedName name="NONPropertyInsurance" localSheetId="13">#REF!</definedName>
    <definedName name="NONPropertyInsurance">#REF!</definedName>
    <definedName name="NONPropertyManagementCost" localSheetId="13">#REF!</definedName>
    <definedName name="NONPropertyManagementCost">#REF!</definedName>
    <definedName name="NONPropertyTaxes" localSheetId="13">#REF!</definedName>
    <definedName name="NONPropertyTaxes">#REF!</definedName>
    <definedName name="NONRecycling" localSheetId="13">#REF!</definedName>
    <definedName name="NONRecycling">#REF!</definedName>
    <definedName name="NonRefFeePerTurn" localSheetId="13">#REF!</definedName>
    <definedName name="NonRefFeePerTurn">#REF!</definedName>
    <definedName name="NonRefFeePerTurnYr2" localSheetId="13">#REF!</definedName>
    <definedName name="NonRefFeePerTurnYr2">#REF!</definedName>
    <definedName name="NonRefFeePerTurnYr3" localSheetId="13">#REF!</definedName>
    <definedName name="NonRefFeePerTurnYr3">#REF!</definedName>
    <definedName name="NONRentExpense" localSheetId="13">#REF!</definedName>
    <definedName name="NONRentExpense">#REF!</definedName>
    <definedName name="NONRepairsMaint.Electrical" localSheetId="13">#REF!</definedName>
    <definedName name="NONRepairsMaint.Electrical">#REF!</definedName>
    <definedName name="NONRepairsMaint.FireLifeSafety" localSheetId="13">#REF!</definedName>
    <definedName name="NONRepairsMaint.FireLifeSafety">#REF!</definedName>
    <definedName name="NONRepairsMaint.HVAC" localSheetId="13">#REF!</definedName>
    <definedName name="NONRepairsMaint.HVAC">#REF!</definedName>
    <definedName name="NONRepairsMaint.Security" localSheetId="13">#REF!</definedName>
    <definedName name="NONRepairsMaint.Security">#REF!</definedName>
    <definedName name="Nonrevenue" localSheetId="13">#REF!</definedName>
    <definedName name="Nonrevenue">#REF!</definedName>
    <definedName name="NONREVUN">#N/A</definedName>
    <definedName name="NONRoofTopRepairs" localSheetId="13">#REF!</definedName>
    <definedName name="NONRoofTopRepairs">#REF!</definedName>
    <definedName name="NONSalaries" localSheetId="13">#REF!</definedName>
    <definedName name="NONSalaries">#REF!</definedName>
    <definedName name="NONSalesTaxExpense" localSheetId="13">#REF!</definedName>
    <definedName name="NONSalesTaxExpense">#REF!</definedName>
    <definedName name="NONSecurityEIC" localSheetId="13">#REF!</definedName>
    <definedName name="NONSecurityEIC">#REF!</definedName>
    <definedName name="NONSecurityEmployeeBenefits" localSheetId="13">#REF!</definedName>
    <definedName name="NONSecurityEmployeeBenefits">#REF!</definedName>
    <definedName name="NONSecurityHealthLifeIns." localSheetId="13">#REF!</definedName>
    <definedName name="NONSecurityHealthLifeIns.">#REF!</definedName>
    <definedName name="NONSecurityLTD" localSheetId="13">#REF!</definedName>
    <definedName name="NONSecurityLTD">#REF!</definedName>
    <definedName name="NONSecurityPRTaxes" localSheetId="13">#REF!</definedName>
    <definedName name="NONSecurityPRTaxes">#REF!</definedName>
    <definedName name="NONSecurityPRTaxesFUI" localSheetId="13">#REF!</definedName>
    <definedName name="NONSecurityPRTaxesFUI">#REF!</definedName>
    <definedName name="NONSecurityPRTaxesSUI" localSheetId="13">#REF!</definedName>
    <definedName name="NONSecurityPRTaxesSUI">#REF!</definedName>
    <definedName name="NONSecuritySalaries" localSheetId="13">#REF!</definedName>
    <definedName name="NONSecuritySalaries">#REF!</definedName>
    <definedName name="NONSecuritySupplies" localSheetId="13">#REF!</definedName>
    <definedName name="NONSecuritySupplies">#REF!</definedName>
    <definedName name="NONSecuritySystemMonitoring" localSheetId="13">#REF!</definedName>
    <definedName name="NONSecuritySystemMonitoring">#REF!</definedName>
    <definedName name="NONSecurityTelephone" localSheetId="13">#REF!</definedName>
    <definedName name="NONSecurityTelephone">#REF!</definedName>
    <definedName name="NONSewer" localSheetId="13">#REF!</definedName>
    <definedName name="NONSewer">#REF!</definedName>
    <definedName name="NONSignage" localSheetId="13">#REF!</definedName>
    <definedName name="NONSignage">#REF!</definedName>
    <definedName name="NONSnowRemoval" localSheetId="13">#REF!</definedName>
    <definedName name="NONSnowRemoval">#REF!</definedName>
    <definedName name="NONSteam" localSheetId="13">#REF!</definedName>
    <definedName name="NONSteam">#REF!</definedName>
    <definedName name="NONSubscriptionsPublications" localSheetId="13">#REF!</definedName>
    <definedName name="NONSubscriptionsPublications">#REF!</definedName>
    <definedName name="NONTelephone" localSheetId="13">#REF!</definedName>
    <definedName name="NONTelephone">#REF!</definedName>
    <definedName name="NONTemporaryWages" localSheetId="13">#REF!</definedName>
    <definedName name="NONTemporaryWages">#REF!</definedName>
    <definedName name="NONTenantRelations" localSheetId="13">#REF!</definedName>
    <definedName name="NONTenantRelations">#REF!</definedName>
    <definedName name="NONThriftPlan401K" localSheetId="13">#REF!</definedName>
    <definedName name="NONThriftPlan401K">#REF!</definedName>
    <definedName name="NONTrainingSeminars" localSheetId="13">#REF!</definedName>
    <definedName name="NONTrainingSeminars">#REF!</definedName>
    <definedName name="NONTrashPickup" localSheetId="13">#REF!</definedName>
    <definedName name="NONTrashPickup">#REF!</definedName>
    <definedName name="NONTravelExpense" localSheetId="13">#REF!</definedName>
    <definedName name="NONTravelExpense">#REF!</definedName>
    <definedName name="NONUnemploymentTax" localSheetId="13">#REF!</definedName>
    <definedName name="NONUnemploymentTax">#REF!</definedName>
    <definedName name="NONUniformRental" localSheetId="13">#REF!</definedName>
    <definedName name="NONUniformRental">#REF!</definedName>
    <definedName name="NONValetParking" localSheetId="13">#REF!</definedName>
    <definedName name="NONValetParking">#REF!</definedName>
    <definedName name="NONWater" localSheetId="13">#REF!</definedName>
    <definedName name="NONWater">#REF!</definedName>
    <definedName name="NONWaterTreatment" localSheetId="13">#REF!</definedName>
    <definedName name="NONWaterTreatment">#REF!</definedName>
    <definedName name="NONWindowWashing" localSheetId="13">#REF!</definedName>
    <definedName name="NONWindowWashing">#REF!</definedName>
    <definedName name="NONWorkersCompensationIns." localSheetId="13">#REF!</definedName>
    <definedName name="NONWorkersCompensationIns.">#REF!</definedName>
    <definedName name="NOP" localSheetId="13">#REF!</definedName>
    <definedName name="NOP">#REF!</definedName>
    <definedName name="notes" localSheetId="13">#REF!</definedName>
    <definedName name="notes">#REF!</definedName>
    <definedName name="Notional" localSheetId="13">#REF!</definedName>
    <definedName name="Notional">#REF!</definedName>
    <definedName name="NOVTRASH" localSheetId="13">#REF!</definedName>
    <definedName name="NOVTRASH">#REF!</definedName>
    <definedName name="NPV_Project">#N/A</definedName>
    <definedName name="NPYA" localSheetId="13">#REF!</definedName>
    <definedName name="NPYA">#REF!</definedName>
    <definedName name="NRA" localSheetId="13">#REF!</definedName>
    <definedName name="NRA">#REF!</definedName>
    <definedName name="nratot" localSheetId="13">#REF!</definedName>
    <definedName name="nratot">#REF!</definedName>
    <definedName name="NRPinflation">#REF!</definedName>
    <definedName name="NRSF" localSheetId="13">#REF!</definedName>
    <definedName name="NRSF">#REF!</definedName>
    <definedName name="NRUnit01" localSheetId="13">#REF!</definedName>
    <definedName name="NRUnit01">#REF!</definedName>
    <definedName name="NRUnit01AnnualDiscount" localSheetId="13">#REF!</definedName>
    <definedName name="NRUnit01AnnualDiscount">#REF!</definedName>
    <definedName name="NRUnit01Description" localSheetId="13">#REF!</definedName>
    <definedName name="NRUnit01Description">#REF!</definedName>
    <definedName name="NRUnit01Discount" localSheetId="13">#REF!</definedName>
    <definedName name="NRUnit01Discount">#REF!</definedName>
    <definedName name="NRUnit01Discountpercent" localSheetId="13">#REF!</definedName>
    <definedName name="NRUnit01Discountpercent">#REF!</definedName>
    <definedName name="NRUnit01ProjectedRent" localSheetId="13">#REF!</definedName>
    <definedName name="NRUnit01ProjectedRent">#REF!</definedName>
    <definedName name="NRUnit01Type" localSheetId="13">#REF!</definedName>
    <definedName name="NRUnit01Type">#REF!</definedName>
    <definedName name="NRUnit01Use" localSheetId="13">#REF!</definedName>
    <definedName name="NRUnit01Use">#REF!</definedName>
    <definedName name="NRUnit02" localSheetId="13">#REF!</definedName>
    <definedName name="NRUnit02">#REF!</definedName>
    <definedName name="NRUnit02Annualdiscount" localSheetId="13">#REF!</definedName>
    <definedName name="NRUnit02Annualdiscount">#REF!</definedName>
    <definedName name="NRUnit02Description" localSheetId="13">#REF!</definedName>
    <definedName name="NRUnit02Description">#REF!</definedName>
    <definedName name="NRUnit02Discountpercent" localSheetId="13">#REF!</definedName>
    <definedName name="NRUnit02Discountpercent">#REF!</definedName>
    <definedName name="NRUnit02ProjectedRent" localSheetId="13">#REF!</definedName>
    <definedName name="NRUnit02ProjectedRent">#REF!</definedName>
    <definedName name="NRUnit02Type" localSheetId="13">#REF!</definedName>
    <definedName name="NRUnit02Type">#REF!</definedName>
    <definedName name="NRUnit02Use" localSheetId="13">#REF!</definedName>
    <definedName name="NRUnit02Use">#REF!</definedName>
    <definedName name="NRUnit03" localSheetId="13">#REF!</definedName>
    <definedName name="NRUnit03">#REF!</definedName>
    <definedName name="NRUnit03AnnualDiscount" localSheetId="13">#REF!</definedName>
    <definedName name="NRUnit03AnnualDiscount">#REF!</definedName>
    <definedName name="NRUnit03Description" localSheetId="13">#REF!</definedName>
    <definedName name="NRUnit03Description">#REF!</definedName>
    <definedName name="NRUnit03Discountpercent" localSheetId="13">#REF!</definedName>
    <definedName name="NRUnit03Discountpercent">#REF!</definedName>
    <definedName name="NRUnit03ProjectedRent" localSheetId="13">#REF!</definedName>
    <definedName name="NRUnit03ProjectedRent">#REF!</definedName>
    <definedName name="NRUnit03Type" localSheetId="13">#REF!</definedName>
    <definedName name="NRUnit03Type">#REF!</definedName>
    <definedName name="NRUnit03Use" localSheetId="13">#REF!</definedName>
    <definedName name="NRUnit03Use">#REF!</definedName>
    <definedName name="NRUnitsTotal" localSheetId="13">#REF!</definedName>
    <definedName name="NRUnitsTotal">#REF!</definedName>
    <definedName name="NRUnitsTotalAnnualDiscount" localSheetId="13">#REF!</definedName>
    <definedName name="NRUnitsTotalAnnualDiscount">#REF!</definedName>
    <definedName name="NRUnitsTotalDiscountPercent" localSheetId="13">#REF!</definedName>
    <definedName name="NRUnitsTotalDiscountPercent">#REF!</definedName>
    <definedName name="NRUnitsTotalProjectedRent" localSheetId="13">#REF!</definedName>
    <definedName name="NRUnitsTotalProjectedRent">#REF!</definedName>
    <definedName name="NS">#N/A</definedName>
    <definedName name="nsf">#REF!</definedName>
    <definedName name="nssss" localSheetId="13">#REF!</definedName>
    <definedName name="nssss">#REF!</definedName>
    <definedName name="Number" localSheetId="13">#REF!</definedName>
    <definedName name="Number">#REF!</definedName>
    <definedName name="Number_of_Payments" localSheetId="13">MATCH(0.01,End_Bal,-1)+1</definedName>
    <definedName name="Number_of_Payments" localSheetId="14">MATCH(0.01,End_Bal,-1)+1</definedName>
    <definedName name="Number_of_Payments">MATCH(0.01,End_Bal,-1)+1</definedName>
    <definedName name="NumberYears">#REF!</definedName>
    <definedName name="NUMCHECK">#N/A</definedName>
    <definedName name="NUMCOPIES" localSheetId="13">#REF!</definedName>
    <definedName name="NUMCOPIES">#REF!</definedName>
    <definedName name="NUMENTRIES">#N/A</definedName>
    <definedName name="NumGrids" localSheetId="13">#REF!</definedName>
    <definedName name="NumGrids">#REF!</definedName>
    <definedName name="NumUnitsByType" localSheetId="13">#REF!</definedName>
    <definedName name="NumUnitsByType">#REF!</definedName>
    <definedName name="NUSSBAUM__ANNA">#N/A</definedName>
    <definedName name="NvsAnswerCol">"[MA0610701_PC008.xls]Sheet2!$A$4:$A$7628"</definedName>
    <definedName name="NvsASD">"V2007-09-30"</definedName>
    <definedName name="NvsAutoDrillOk">"VY"</definedName>
    <definedName name="NvsElapsedTime">0.000277777777228039</definedName>
    <definedName name="NvsEndTime">39364.4517824074</definedName>
    <definedName name="NvsInstLang">"VENG"</definedName>
    <definedName name="NvsInstSpec">"%,FPROJECT_ID,VMA0610701"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PanelBusUnit">"V"</definedName>
    <definedName name="NvsPanelEffdt">"V1999-01-01"</definedName>
    <definedName name="NvsPanelSetid">"V04000"</definedName>
    <definedName name="NvsReqBU">"V04000"</definedName>
    <definedName name="NvsReqBUOnly">"VN"</definedName>
    <definedName name="NvsTransLed">"VN"</definedName>
    <definedName name="NvsTreeASD">"V2007-09-30"</definedName>
    <definedName name="NvsValTbl.RESOURCE_CATEGORY">"PROJ_CATG_TBL"</definedName>
    <definedName name="OAAbatementModifier" localSheetId="13">#REF!</definedName>
    <definedName name="OAAbatementModifier">#REF!</definedName>
    <definedName name="OAAccountCodes" localSheetId="13">#REF!</definedName>
    <definedName name="OAAccountCodes">#REF!</definedName>
    <definedName name="OAApartment" localSheetId="13">#REF!</definedName>
    <definedName name="OAApartment">#REF!</definedName>
    <definedName name="OAAreaMeasures" localSheetId="13">#REF!</definedName>
    <definedName name="OAAreaMeasures">#REF!</definedName>
    <definedName name="OABreakpoints" localSheetId="13">#REF!</definedName>
    <definedName name="OABreakpoints">#REF!</definedName>
    <definedName name="OAConProps" localSheetId="13">#REF!</definedName>
    <definedName name="OAConProps">#REF!</definedName>
    <definedName name="OACPIRent" localSheetId="13">#REF!</definedName>
    <definedName name="OACPIRent">#REF!</definedName>
    <definedName name="OACriteria" localSheetId="13">#REF!</definedName>
    <definedName name="OACriteria">#REF!</definedName>
    <definedName name="OADebt" localSheetId="13">#REF!</definedName>
    <definedName name="OADebt">#REF!</definedName>
    <definedName name="OADefault" localSheetId="13">#REF!</definedName>
    <definedName name="OADefault">#REF!</definedName>
    <definedName name="OADetailedReimbursementMethods" localSheetId="13">#REF!</definedName>
    <definedName name="OADetailedReimbursementMethods">#REF!</definedName>
    <definedName name="OADistribution" localSheetId="13">#REF!</definedName>
    <definedName name="OADistribution">#REF!</definedName>
    <definedName name="OADIV" localSheetId="13">#REF!</definedName>
    <definedName name="OADIV">#REF!</definedName>
    <definedName name="OADIV2" localSheetId="13">#REF!</definedName>
    <definedName name="OADIV2">#REF!</definedName>
    <definedName name="OAEscrow" localSheetId="13">#REF!</definedName>
    <definedName name="OAEscrow">#REF!</definedName>
    <definedName name="OAExpenseGrp" localSheetId="13">#REF!</definedName>
    <definedName name="OAExpenseGrp">#REF!</definedName>
    <definedName name="OAFootnotes" localSheetId="13">#REF!</definedName>
    <definedName name="OAFootnotes">#REF!</definedName>
    <definedName name="OAGCur" localSheetId="13">#REF!</definedName>
    <definedName name="OAGCur">#REF!</definedName>
    <definedName name="OAGDIV" localSheetId="13">#REF!</definedName>
    <definedName name="OAGDIV">#REF!</definedName>
    <definedName name="OAGDIVC" localSheetId="13">#REF!</definedName>
    <definedName name="OAGDIVC">#REF!</definedName>
    <definedName name="OAGFor" localSheetId="13">#REF!</definedName>
    <definedName name="OAGFor">#REF!</definedName>
    <definedName name="OAGIGroups" localSheetId="13">#REF!</definedName>
    <definedName name="OAGIGroups">#REF!</definedName>
    <definedName name="OAGLeaseType" localSheetId="13">#REF!</definedName>
    <definedName name="OAGLeaseType">#REF!</definedName>
    <definedName name="OAGLMod" localSheetId="13">#REF!</definedName>
    <definedName name="OAGLMod">#REF!</definedName>
    <definedName name="OAGLV" localSheetId="13">#REF!</definedName>
    <definedName name="OAGLV">#REF!</definedName>
    <definedName name="OAGPLabels" localSheetId="13">#REF!</definedName>
    <definedName name="OAGPLabels">#REF!</definedName>
    <definedName name="OAGPType" localSheetId="13">#REF!</definedName>
    <definedName name="OAGPType">#REF!</definedName>
    <definedName name="OAGRepPackage" localSheetId="13">#REF!</definedName>
    <definedName name="OAGRepPackage">#REF!</definedName>
    <definedName name="OAGTenantCat" localSheetId="13">#REF!</definedName>
    <definedName name="OAGTenantCat">#REF!</definedName>
    <definedName name="OAHotelRooms" localSheetId="13">#REF!</definedName>
    <definedName name="OAHotelRooms">#REF!</definedName>
    <definedName name="OAIntelligentRenewals" localSheetId="13">#REF!</definedName>
    <definedName name="OAIntelligentRenewals">#REF!</definedName>
    <definedName name="OALAssoc" localSheetId="13">#REF!</definedName>
    <definedName name="OALAssoc">#REF!</definedName>
    <definedName name="OALeaseType" localSheetId="13">#REF!</definedName>
    <definedName name="OALeaseType">#REF!</definedName>
    <definedName name="OALevels" localSheetId="13">#REF!</definedName>
    <definedName name="OALevels">#REF!</definedName>
    <definedName name="OALGroup" localSheetId="13">#REF!</definedName>
    <definedName name="OALGroup">#REF!</definedName>
    <definedName name="OALPart" localSheetId="13">#REF!</definedName>
    <definedName name="OALPart">#REF!</definedName>
    <definedName name="OAMarketLeasing" localSheetId="13">#REF!</definedName>
    <definedName name="OAMarketLeasing">#REF!</definedName>
    <definedName name="OAMaster" localSheetId="13">#REF!</definedName>
    <definedName name="OAMaster">#REF!</definedName>
    <definedName name="OAMasterScenario" localSheetId="13">#REF!</definedName>
    <definedName name="OAMasterScenario">#REF!</definedName>
    <definedName name="OAMiscellaneousRent" localSheetId="13">#REF!</definedName>
    <definedName name="OAMiscellaneousRent">#REF!</definedName>
    <definedName name="OAMonthsInput" localSheetId="13">#REF!</definedName>
    <definedName name="OAMonthsInput">#REF!</definedName>
    <definedName name="OAMultipleScenarios" localSheetId="13">#REF!</definedName>
    <definedName name="OAMultipleScenarios">#REF!</definedName>
    <definedName name="OAMVA" localSheetId="13">#REF!</definedName>
    <definedName name="OAMVA">#REF!</definedName>
    <definedName name="OANPV" localSheetId="13">#REF!</definedName>
    <definedName name="OANPV">#REF!</definedName>
    <definedName name="OAOutput" localSheetId="13">#REF!</definedName>
    <definedName name="OAOutput">#REF!</definedName>
    <definedName name="OAPartnerGroups" localSheetId="13">#REF!</definedName>
    <definedName name="OAPartnerGroups">#REF!</definedName>
    <definedName name="OAPayOpt" localSheetId="13">#REF!</definedName>
    <definedName name="OAPayOpt">#REF!</definedName>
    <definedName name="OAPercentOfLine" localSheetId="13">#REF!</definedName>
    <definedName name="OAPercentOfLine">#REF!</definedName>
    <definedName name="OAPeriodicity" localSheetId="13">#REF!</definedName>
    <definedName name="OAPeriodicity">#REF!</definedName>
    <definedName name="OAPortersWage" localSheetId="13">#REF!</definedName>
    <definedName name="OAPortersWage">#REF!</definedName>
    <definedName name="OAPortfolio" localSheetId="13">#REF!</definedName>
    <definedName name="OAPortfolio">#REF!</definedName>
    <definedName name="OAPropDescription" localSheetId="13">#REF!</definedName>
    <definedName name="OAPropDescription">#REF!</definedName>
    <definedName name="OAProperty" localSheetId="13">#REF!</definedName>
    <definedName name="OAProperty">#REF!</definedName>
    <definedName name="OAPropertyRange" localSheetId="13">#REF!</definedName>
    <definedName name="OAPropertyRange">#REF!</definedName>
    <definedName name="OAPRRColumn" localSheetId="13">#REF!</definedName>
    <definedName name="OAPRRColumn">#REF!</definedName>
    <definedName name="OARange" localSheetId="13">#REF!</definedName>
    <definedName name="OARange">#REF!</definedName>
    <definedName name="OARefDate" localSheetId="13">#REF!</definedName>
    <definedName name="OARefDate">#REF!</definedName>
    <definedName name="OARentRoll" localSheetId="13">#REF!</definedName>
    <definedName name="OARentRoll">#REF!</definedName>
    <definedName name="OAReportOptions" localSheetId="13">#REF!</definedName>
    <definedName name="OAReportOptions">#REF!</definedName>
    <definedName name="OARepPackage" localSheetId="13">#REF!</definedName>
    <definedName name="OARepPackage">#REF!</definedName>
    <definedName name="OARevCurve" localSheetId="13">#REF!</definedName>
    <definedName name="OARevCurve">#REF!</definedName>
    <definedName name="OARevEx" localSheetId="13">#REF!</definedName>
    <definedName name="OARevEx">#REF!</definedName>
    <definedName name="OASales" localSheetId="13">#REF!</definedName>
    <definedName name="OASales">#REF!</definedName>
    <definedName name="OASalesVolume" localSheetId="13">#REF!</definedName>
    <definedName name="OASalesVolume">#REF!</definedName>
    <definedName name="OAScenario" localSheetId="13">#REF!</definedName>
    <definedName name="OAScenario">#REF!</definedName>
    <definedName name="OASCurve" localSheetId="13">#REF!</definedName>
    <definedName name="OASCurve">#REF!</definedName>
    <definedName name="OAStatus" localSheetId="13">#REF!</definedName>
    <definedName name="OAStatus">#REF!</definedName>
    <definedName name="OASteppedInput" localSheetId="13">#REF!</definedName>
    <definedName name="OASteppedInput">#REF!</definedName>
    <definedName name="OATax" localSheetId="13">#REF!</definedName>
    <definedName name="OATax">#REF!</definedName>
    <definedName name="OATenantCat" localSheetId="13">#REF!</definedName>
    <definedName name="OATenantCat">#REF!</definedName>
    <definedName name="OATenantGroups" localSheetId="13">#REF!</definedName>
    <definedName name="OATenantGroups">#REF!</definedName>
    <definedName name="OATenantRange" localSheetId="13">#REF!</definedName>
    <definedName name="OATenantRange">#REF!</definedName>
    <definedName name="OAUnitData" localSheetId="13">#REF!</definedName>
    <definedName name="OAUnitData">#REF!</definedName>
    <definedName name="OAYearsCategory" localSheetId="13">#REF!</definedName>
    <definedName name="OAYearsCategory">#REF!</definedName>
    <definedName name="OAYearsInput" localSheetId="13">#REF!</definedName>
    <definedName name="OAYearsInput">#REF!</definedName>
    <definedName name="OCC">#N/A</definedName>
    <definedName name="OccUnits">#REF!</definedName>
    <definedName name="occupancy">#N/A</definedName>
    <definedName name="OccupBorder">#REF!</definedName>
    <definedName name="OccupEcon" localSheetId="13">#REF!</definedName>
    <definedName name="OccupEcon">#REF!</definedName>
    <definedName name="OccupEconAvg">#REF!</definedName>
    <definedName name="OccupPerc" localSheetId="13">#REF!</definedName>
    <definedName name="OccupPerc">#REF!</definedName>
    <definedName name="OccupSF" localSheetId="13">#REF!</definedName>
    <definedName name="OccupSF">#REF!</definedName>
    <definedName name="OccupStart">#REF!</definedName>
    <definedName name="OCTTRASH" localSheetId="13">#REF!</definedName>
    <definedName name="OCTTRASH">#REF!</definedName>
    <definedName name="OEIPSF" localSheetId="13">#REF!</definedName>
    <definedName name="OEIPSF">#REF!</definedName>
    <definedName name="oeirent" localSheetId="13">#REF!</definedName>
    <definedName name="oeirent">#REF!</definedName>
    <definedName name="oeirent2" localSheetId="13">#REF!</definedName>
    <definedName name="oeirent2">#REF!</definedName>
    <definedName name="OFFICE" localSheetId="13">#REF!</definedName>
    <definedName name="OFFICE">#REF!</definedName>
    <definedName name="oldhtl" localSheetId="8" hidden="1">{"'Assump'!$F$6:$J$6"}</definedName>
    <definedName name="oldhtl" hidden="1">{"'Assump'!$F$6:$J$6"}</definedName>
    <definedName name="OneBRData" localSheetId="13">#REF!</definedName>
    <definedName name="OneBRData">#REF!</definedName>
    <definedName name="OneBRRents" localSheetId="13">#REF!</definedName>
    <definedName name="OneBRRents">#REF!</definedName>
    <definedName name="OpDef">#N/A</definedName>
    <definedName name="OPENGRATES">#REF!</definedName>
    <definedName name="Operating_Budget">#REF!</definedName>
    <definedName name="OperatingComparison">#N/A</definedName>
    <definedName name="OPRODADJ">#REF!</definedName>
    <definedName name="OpSt_Date" localSheetId="13">#REF!</definedName>
    <definedName name="OpSt_Date">#REF!</definedName>
    <definedName name="optPrint">#REF!</definedName>
    <definedName name="Ori_AmortizationTerm">#REF!</definedName>
    <definedName name="OriginalDealID" hidden="1">#REF!</definedName>
    <definedName name="origs">#N/A</definedName>
    <definedName name="OTHER">#N/A</definedName>
    <definedName name="OTHER_FEE" localSheetId="13">#REF!</definedName>
    <definedName name="OTHER_FEE">#REF!</definedName>
    <definedName name="Other_Revenue">#N/A</definedName>
    <definedName name="OTHERACT">#REF!</definedName>
    <definedName name="OtherClosingCosts" localSheetId="13">#REF!</definedName>
    <definedName name="OtherClosingCosts">#REF!</definedName>
    <definedName name="OtherClosingCosts2" localSheetId="13">#REF!</definedName>
    <definedName name="OtherClosingCosts2">#REF!</definedName>
    <definedName name="otherincome">#N/A</definedName>
    <definedName name="over">#N/A</definedName>
    <definedName name="Overage" localSheetId="13">#REF!</definedName>
    <definedName name="Overage">#REF!</definedName>
    <definedName name="override_insurance">#N/A</definedName>
    <definedName name="override_taxes">#N/A</definedName>
    <definedName name="override_utilities">#N/A</definedName>
    <definedName name="Owner">#REF!</definedName>
    <definedName name="Ownership">#REF!</definedName>
    <definedName name="P_A" localSheetId="13">#REF!</definedName>
    <definedName name="P_A">#REF!</definedName>
    <definedName name="Package" localSheetId="8" hidden="1">{#N/A,#N/A,FALSE,"Cover Page";#N/A,#N/A,FALSE,"Table of Contents";#N/A,#N/A,FALSE,"Executive Summary";#N/A,#N/A,FALSE,"Investment-Acquisition Costs";#N/A,#N/A,FALSE,"Financing Assumptions";#N/A,#N/A,FALSE,"Rent Roll";#N/A,#N/A,FALSE,"Taxes and Assessments"}</definedName>
    <definedName name="Package" hidden="1">{#N/A,#N/A,FALSE,"Cover Page";#N/A,#N/A,FALSE,"Table of Contents";#N/A,#N/A,FALSE,"Executive Summary";#N/A,#N/A,FALSE,"Investment-Acquisition Costs";#N/A,#N/A,FALSE,"Financing Assumptions";#N/A,#N/A,FALSE,"Rent Roll";#N/A,#N/A,FALSE,"Taxes and Assessments"}</definedName>
    <definedName name="PadAmount" localSheetId="13">#REF!</definedName>
    <definedName name="PadAmount">#REF!</definedName>
    <definedName name="PaddingAmounts" localSheetId="13">#REF!</definedName>
    <definedName name="PaddingAmounts">#REF!</definedName>
    <definedName name="PAGE1" localSheetId="13">#REF!</definedName>
    <definedName name="PAGE1">#REF!</definedName>
    <definedName name="PAGE10">#N/A</definedName>
    <definedName name="PAGE11">#N/A</definedName>
    <definedName name="PAGE12">#N/A</definedName>
    <definedName name="PAGE2" localSheetId="13">#REF!</definedName>
    <definedName name="PAGE2">#REF!</definedName>
    <definedName name="PAGE3" localSheetId="13">#REF!</definedName>
    <definedName name="PAGE3">#REF!</definedName>
    <definedName name="PAGE4" localSheetId="13">#REF!</definedName>
    <definedName name="PAGE4">#REF!</definedName>
    <definedName name="PAGE5">#N/A</definedName>
    <definedName name="PAGE6" localSheetId="13">#REF!</definedName>
    <definedName name="PAGE6">#REF!</definedName>
    <definedName name="PAGE7" localSheetId="13">#REF!</definedName>
    <definedName name="PAGE7">#REF!</definedName>
    <definedName name="PAGE8" localSheetId="13">#REF!</definedName>
    <definedName name="PAGE8">#REF!</definedName>
    <definedName name="PAGE9" localSheetId="13">#REF!</definedName>
    <definedName name="PAGE9">#REF!</definedName>
    <definedName name="PageBreak1" localSheetId="13">#REF!</definedName>
    <definedName name="PageBreak1">#REF!</definedName>
    <definedName name="PaintContractPerTurn" localSheetId="13">#REF!</definedName>
    <definedName name="PaintContractPerTurn">#REF!</definedName>
    <definedName name="PaintInHousePerTurn" localSheetId="13">#REF!</definedName>
    <definedName name="PaintInHousePerTurn">#REF!</definedName>
    <definedName name="PARKERSON__NETT">#N/A</definedName>
    <definedName name="PARKING" localSheetId="13">#REF!</definedName>
    <definedName name="PARKING">#REF!</definedName>
    <definedName name="Parking_Rate_Monthly">#N/A</definedName>
    <definedName name="ParkRev">#REF!</definedName>
    <definedName name="PARTIALYRMONTHS">#REF!</definedName>
    <definedName name="partner1" localSheetId="13">#REF!</definedName>
    <definedName name="partner1">#REF!</definedName>
    <definedName name="partner2" localSheetId="13">#REF!</definedName>
    <definedName name="partner2">#REF!</definedName>
    <definedName name="partner3" localSheetId="13">#REF!</definedName>
    <definedName name="partner3">#REF!</definedName>
    <definedName name="PartnershipIRR" hidden="1">#REF!</definedName>
    <definedName name="PATH" localSheetId="13">#REF!</definedName>
    <definedName name="PATH">#REF!</definedName>
    <definedName name="PayDetail" localSheetId="13">#REF!</definedName>
    <definedName name="PayDetail">#REF!</definedName>
    <definedName name="Payment_Date" localSheetId="13">DATE(YEAR(Loan_Start),MONTH(Loan_Start)+Payment_Number,DAY(Loan_Start))</definedName>
    <definedName name="Payment_Date" localSheetId="14">DATE(YEAR(Loan_Start),MONTH(Loan_Start)+Payment_Number,DAY(Loan_Start))</definedName>
    <definedName name="Payment_Date">DATE(YEAR(Loan_Start),MONTH(Loan_Start)+Payment_Number,DAY(Loan_Start))</definedName>
    <definedName name="Payments_per_year" localSheetId="13">#REF!</definedName>
    <definedName name="Payments_per_year">#REF!</definedName>
    <definedName name="PaymentsAnchor" localSheetId="13">#REF!</definedName>
    <definedName name="PaymentsAnchor">#REF!</definedName>
    <definedName name="PaymentsPerYear">#REF!</definedName>
    <definedName name="Payroll_Taxes">#N/A</definedName>
    <definedName name="Payroll11" localSheetId="13">#REF!</definedName>
    <definedName name="Payroll11">#REF!</definedName>
    <definedName name="Payrollaccounts">OFFSET(#REF!,0,0,COUNTA(#REF!)-1,1)</definedName>
    <definedName name="PayrollAssump" localSheetId="13">#REF!</definedName>
    <definedName name="PayrollAssump">#REF!</definedName>
    <definedName name="PayrollBurdenRate" localSheetId="13">#REF!</definedName>
    <definedName name="PayrollBurdenRate">#REF!</definedName>
    <definedName name="PayrollDetail" localSheetId="13">#REF!</definedName>
    <definedName name="PayrollDetail">#REF!</definedName>
    <definedName name="PayrollInsert" localSheetId="13">#REF!</definedName>
    <definedName name="PayrollInsert">#REF!</definedName>
    <definedName name="PayrollProForma" localSheetId="13">#REF!</definedName>
    <definedName name="PayrollProForma">#REF!</definedName>
    <definedName name="PayrollRow1" localSheetId="13">#REF!</definedName>
    <definedName name="PayrollRow1">#REF!</definedName>
    <definedName name="PayrollTemplate" localSheetId="13">#REF!</definedName>
    <definedName name="PayrollTemplate">#REF!</definedName>
    <definedName name="PayRows" localSheetId="13">#REF!</definedName>
    <definedName name="PayRows">#REF!</definedName>
    <definedName name="PaySpread" localSheetId="13">#REF!</definedName>
    <definedName name="PaySpread">#REF!</definedName>
    <definedName name="paysvc" localSheetId="13">#REF!</definedName>
    <definedName name="paysvc">#REF!</definedName>
    <definedName name="PCP">#N/A</definedName>
    <definedName name="pdocc" localSheetId="13">#REF!</definedName>
    <definedName name="pdocc">#REF!</definedName>
    <definedName name="Percent" localSheetId="13">#REF!</definedName>
    <definedName name="Percent">#REF!</definedName>
    <definedName name="Periodic" localSheetId="13">#REF!/#REF!</definedName>
    <definedName name="Periodic">#REF!/#REF!</definedName>
    <definedName name="perm_debt2">#N/A</definedName>
    <definedName name="Permanent_Sources_of_Funds">#REF!</definedName>
    <definedName name="PermLoan">#REF!</definedName>
    <definedName name="PermLoanFunding">#REF!</definedName>
    <definedName name="PERYR">#N/A</definedName>
    <definedName name="PESTACT" localSheetId="13">#REF!</definedName>
    <definedName name="PESTACT">#REF!</definedName>
    <definedName name="PETSCAMBILL" localSheetId="13">#REF!</definedName>
    <definedName name="PETSCAMBILL">#REF!</definedName>
    <definedName name="PFRevCapRate">#N/A</definedName>
    <definedName name="PG_1" localSheetId="13">#REF!</definedName>
    <definedName name="PG_1">#REF!</definedName>
    <definedName name="PG_2" localSheetId="13">#REF!</definedName>
    <definedName name="PG_2">#REF!</definedName>
    <definedName name="PG_3" localSheetId="13">#REF!</definedName>
    <definedName name="PG_3">#REF!</definedName>
    <definedName name="PG_4" localSheetId="13">#REF!</definedName>
    <definedName name="PG_4">#REF!</definedName>
    <definedName name="PGB">#N/A</definedName>
    <definedName name="PHASE1">#N/A</definedName>
    <definedName name="PHILLIPS__WILLI">#N/A</definedName>
    <definedName name="PIERCAMBILL" localSheetId="13">#REF!</definedName>
    <definedName name="PIERCAMBILL">#REF!</definedName>
    <definedName name="Pkg_Unit_Sale_Price">#N/A</definedName>
    <definedName name="PLAY">#N/A</definedName>
    <definedName name="PMFee">#REF!</definedName>
    <definedName name="pmnt">#N/A</definedName>
    <definedName name="Pmt_to_use" localSheetId="13">#REF!</definedName>
    <definedName name="Pmt_to_use">#REF!</definedName>
    <definedName name="POITEVINT__NATA">#N/A</definedName>
    <definedName name="POITEVINT__R.L.">#N/A</definedName>
    <definedName name="Porjects">#N/A</definedName>
    <definedName name="PorterRev">#REF!</definedName>
    <definedName name="PORTFOLIO_NAME" localSheetId="13">#REF!</definedName>
    <definedName name="PORTFOLIO_NAME">#REF!</definedName>
    <definedName name="PostRehabRents" localSheetId="13">#REF!</definedName>
    <definedName name="PostRehabRents">#REF!</definedName>
    <definedName name="PostRehabRubsPerUnit" localSheetId="13">#REF!</definedName>
    <definedName name="PostRehabRubsPerUnit">#REF!</definedName>
    <definedName name="PotRent">#REF!</definedName>
    <definedName name="POWERACT">#REF!</definedName>
    <definedName name="PPRICE">#N/A</definedName>
    <definedName name="PPRODADJ">#REF!</definedName>
    <definedName name="ppsf" localSheetId="13">#REF!</definedName>
    <definedName name="ppsf">#REF!</definedName>
    <definedName name="PPY" localSheetId="13">#REF!</definedName>
    <definedName name="PPY">#REF!</definedName>
    <definedName name="PR" localSheetId="13">#REF!</definedName>
    <definedName name="PR" localSheetId="14">#REF!</definedName>
    <definedName name="PR">#REF!</definedName>
    <definedName name="Pref">#REF!</definedName>
    <definedName name="pref_equity2">#N/A</definedName>
    <definedName name="PrefRtn_DvpFund">#REF!</definedName>
    <definedName name="PrefRtn_MstFund">#REF!</definedName>
    <definedName name="PrefRtn_RefiFund">#REF!</definedName>
    <definedName name="PreliminaryDate" localSheetId="13">#REF!</definedName>
    <definedName name="PreliminaryDate">#REF!</definedName>
    <definedName name="Presale9.0">#N/A</definedName>
    <definedName name="Presale9.25">#N/A</definedName>
    <definedName name="PreSale9.5">#N/A</definedName>
    <definedName name="Presentation" localSheetId="13">#REF!</definedName>
    <definedName name="Presentation">#REF!</definedName>
    <definedName name="PrestabVac">#REF!</definedName>
    <definedName name="price" localSheetId="13">#REF!</definedName>
    <definedName name="price">#REF!</definedName>
    <definedName name="PRICE_EXISTDEBT">#REF!</definedName>
    <definedName name="PRICE_NEWDEBT" localSheetId="13">#REF!</definedName>
    <definedName name="PRICE_NEWDEBT">#REF!</definedName>
    <definedName name="price1" localSheetId="13">#REF!</definedName>
    <definedName name="price1">#REF!</definedName>
    <definedName name="PriceFinal" localSheetId="13">#REF!</definedName>
    <definedName name="PriceFinal">#REF!</definedName>
    <definedName name="PricePerSF">#REF!</definedName>
    <definedName name="PrimaryShockingCell">#REF!</definedName>
    <definedName name="Prime">#REF!</definedName>
    <definedName name="PrimeCap1" localSheetId="13">#REF!</definedName>
    <definedName name="PrimeCap1">#REF!</definedName>
    <definedName name="PrimeSwap" localSheetId="13">#REF!</definedName>
    <definedName name="PrimeSwap">#REF!</definedName>
    <definedName name="PrimeSwap20" localSheetId="13">#REF!</definedName>
    <definedName name="PrimeSwap20">#REF!</definedName>
    <definedName name="Prin" localSheetId="13">#REF!</definedName>
    <definedName name="Prin">#REF!</definedName>
    <definedName name="Principal">#N/A</definedName>
    <definedName name="Pring_Area_MI1">#REF!</definedName>
    <definedName name="PRINT">#N/A</definedName>
    <definedName name="PRINT_A" localSheetId="13">#REF!</definedName>
    <definedName name="PRINT_A">#REF!</definedName>
    <definedName name="_xlnm.Print_Area" localSheetId="3">Assumptions!$B$2:$U$80</definedName>
    <definedName name="_xlnm.Print_Area" localSheetId="2">Charts!$A$1:$M$69</definedName>
    <definedName name="_xlnm.Print_Area" localSheetId="13">#REF!</definedName>
    <definedName name="_xlnm.Print_Area" localSheetId="0">Disclaimer!$B$1:$B$7</definedName>
    <definedName name="_xlnm.Print_Area" localSheetId="5">'Monthly Cash Flow'!$B$10:$CE$219</definedName>
    <definedName name="_xlnm.Print_Area">#REF!</definedName>
    <definedName name="Print_Area_1">#N/A</definedName>
    <definedName name="Print_Area_2">#N/A</definedName>
    <definedName name="Print_Area_3">#N/A</definedName>
    <definedName name="Print_Area_4">#N/A</definedName>
    <definedName name="Print_Area_MI" localSheetId="13">#REF!</definedName>
    <definedName name="Print_Area_MI">#REF!</definedName>
    <definedName name="Print_Area_Reset" localSheetId="13">OFFSET(Full_Print,0,0,[0]!Last_Row)</definedName>
    <definedName name="Print_Area_Reset" localSheetId="14">OFFSET(Full_Print,0,0,Last_Row)</definedName>
    <definedName name="Print_Area_Reset">OFFSET(Full_Print,0,0,Last_Row)</definedName>
    <definedName name="PRINT_B" localSheetId="13">#REF!</definedName>
    <definedName name="PRINT_B">#REF!</definedName>
    <definedName name="PRINT_C" localSheetId="13">#REF!</definedName>
    <definedName name="PRINT_C">#REF!</definedName>
    <definedName name="PRINT_D" localSheetId="13">#REF!</definedName>
    <definedName name="PRINT_D">#REF!</definedName>
    <definedName name="PRINT_E" localSheetId="13">#REF!</definedName>
    <definedName name="PRINT_E">#REF!</definedName>
    <definedName name="_xlnm.Print_Titles" localSheetId="13">#REF!</definedName>
    <definedName name="_xlnm.Print_Titles" localSheetId="5">'Monthly Cash Flow'!$B:$I,'Monthly Cash Flow'!$10:$14</definedName>
    <definedName name="_xlnm.Print_Titles">#REF!</definedName>
    <definedName name="PRINT_TITLES_MI" localSheetId="13">#REF!</definedName>
    <definedName name="PRINT_TITLES_MI">#REF!</definedName>
    <definedName name="Print_Zone" localSheetId="13">#REF!</definedName>
    <definedName name="Print_Zone">#REF!</definedName>
    <definedName name="PRINT1" localSheetId="13">#REF!</definedName>
    <definedName name="PRINT1">#REF!</definedName>
    <definedName name="PRINT2" localSheetId="13">#REF!</definedName>
    <definedName name="PRINT2">#REF!</definedName>
    <definedName name="PRINT3" localSheetId="13">#REF!</definedName>
    <definedName name="PRINT3">#REF!</definedName>
    <definedName name="PRINT4" localSheetId="13">#REF!</definedName>
    <definedName name="PRINT4">#REF!</definedName>
    <definedName name="PRINT5" localSheetId="13">#REF!</definedName>
    <definedName name="PRINT5">#REF!</definedName>
    <definedName name="PRINT6" localSheetId="13">#REF!</definedName>
    <definedName name="PRINT6">#REF!</definedName>
    <definedName name="PRINT7" localSheetId="13">#REF!</definedName>
    <definedName name="PRINT7">#REF!</definedName>
    <definedName name="PRINT8" localSheetId="13">#REF!</definedName>
    <definedName name="PRINT8">#REF!</definedName>
    <definedName name="PrintAll" localSheetId="13">#REF!</definedName>
    <definedName name="PrintAll">#REF!</definedName>
    <definedName name="PrintFormat" hidden="1">#REF!</definedName>
    <definedName name="PRINTRANGE_1" localSheetId="13">#REF!</definedName>
    <definedName name="PRINTRANGE_1">#REF!</definedName>
    <definedName name="PRINTREPORT" localSheetId="13">#REF!</definedName>
    <definedName name="PRINTREPORT">#REF!</definedName>
    <definedName name="PrintStart">#REF!</definedName>
    <definedName name="Products" localSheetId="13">#REF!</definedName>
    <definedName name="Products">#REF!</definedName>
    <definedName name="PROFORMA" localSheetId="13">#REF!</definedName>
    <definedName name="PROFORMA">#REF!</definedName>
    <definedName name="PROFORMA1">#N/A</definedName>
    <definedName name="ProFormaCashOnCash" hidden="1">#REF!</definedName>
    <definedName name="PROGRW">#REF!</definedName>
    <definedName name="Project">#REF!</definedName>
    <definedName name="Project_Col">#N/A</definedName>
    <definedName name="PROJECT_DATE" localSheetId="13">#REF!</definedName>
    <definedName name="PROJECT_DATE">#REF!</definedName>
    <definedName name="Project_Equity">#N/A</definedName>
    <definedName name="PROJECT_NAME" localSheetId="13">#REF!</definedName>
    <definedName name="PROJECT_NAME">#REF!</definedName>
    <definedName name="Project_Print">#N/A</definedName>
    <definedName name="Project_row">#N/A</definedName>
    <definedName name="Project_Summary">#REF!</definedName>
    <definedName name="PROJECT_TYPE" localSheetId="13">#REF!</definedName>
    <definedName name="PROJECT_TYPE">#REF!</definedName>
    <definedName name="ProjectLocation" localSheetId="13">#REF!</definedName>
    <definedName name="ProjectLocation">#REF!</definedName>
    <definedName name="projectname">#N/A</definedName>
    <definedName name="ProjectPhoneNo" localSheetId="13">#REF!</definedName>
    <definedName name="ProjectPhoneNo">#REF!</definedName>
    <definedName name="ProjectStartDate">#REF!</definedName>
    <definedName name="ProjectTitle">#REF!</definedName>
    <definedName name="ProjectType">#REF!</definedName>
    <definedName name="PROJNAME">#REF!</definedName>
    <definedName name="ProjNum">#REF!</definedName>
    <definedName name="promo" localSheetId="13">#REF!</definedName>
    <definedName name="promo">#REF!</definedName>
    <definedName name="promote" localSheetId="13">#REF!</definedName>
    <definedName name="promote">#REF!</definedName>
    <definedName name="promote2" localSheetId="13">#REF!</definedName>
    <definedName name="promote2">#REF!</definedName>
    <definedName name="PropDescription" localSheetId="13">#REF!</definedName>
    <definedName name="PropDescription">#REF!</definedName>
    <definedName name="PROPERTY">#REF!</definedName>
    <definedName name="PROPERTY_NAME" localSheetId="13">#REF!</definedName>
    <definedName name="PROPERTY_NAME">#REF!</definedName>
    <definedName name="PROPERTY_TYPE" localSheetId="13">#REF!</definedName>
    <definedName name="PROPERTY_TYPE">#REF!</definedName>
    <definedName name="propertyname">#REF!</definedName>
    <definedName name="PropertyProfile" localSheetId="13">#REF!</definedName>
    <definedName name="PropertyProfile">#REF!</definedName>
    <definedName name="propertysf">#REF!</definedName>
    <definedName name="PROPINSPSF" localSheetId="13">#REF!</definedName>
    <definedName name="PROPINSPSF">#REF!</definedName>
    <definedName name="PropName" localSheetId="13">#REF!</definedName>
    <definedName name="PropName">#REF!</definedName>
    <definedName name="PropType">#REF!</definedName>
    <definedName name="proxy1" hidden="1">{"Full Sheet",#N/A,FALSE,"Expense Comparison"}</definedName>
    <definedName name="proxy2" hidden="1">{#N/A,#N/A,FALSE,"Expense Comparison"}</definedName>
    <definedName name="proxy3" hidden="1">{"Full Sheet",#N/A,FALSE,"Expense Comparison"}</definedName>
    <definedName name="proxy4" hidden="1">{#N/A,#N/A,FALSE,"Expense Comparison"}</definedName>
    <definedName name="ptnr1" localSheetId="13">#REF!</definedName>
    <definedName name="ptnr1">#REF!</definedName>
    <definedName name="ptnr2" localSheetId="13">#REF!</definedName>
    <definedName name="ptnr2">#REF!</definedName>
    <definedName name="ptnr3" localSheetId="13">#REF!</definedName>
    <definedName name="ptnr3">#REF!</definedName>
    <definedName name="ptspaysown" localSheetId="13">#REF!</definedName>
    <definedName name="ptspaysown">#REF!</definedName>
    <definedName name="ptspaystheirown" localSheetId="13">#REF!</definedName>
    <definedName name="ptspaystheirown">#REF!</definedName>
    <definedName name="PTU" localSheetId="13">#REF!</definedName>
    <definedName name="PTU">#REF!</definedName>
    <definedName name="Purchase_Price_Input">#REF!</definedName>
    <definedName name="PurchaseBase">#REF!</definedName>
    <definedName name="PurchaseClosing">#REF!</definedName>
    <definedName name="PurchaseOther">#REF!</definedName>
    <definedName name="PurchasePrice" localSheetId="8" hidden="1">#REF!</definedName>
    <definedName name="PurchasePrice" localSheetId="13">#REF!</definedName>
    <definedName name="PurchasePrice">#REF!</definedName>
    <definedName name="pv">#N/A</definedName>
    <definedName name="PVtoDate">#REF!</definedName>
    <definedName name="pyoccp" localSheetId="13">#REF!</definedName>
    <definedName name="pyoccp">#REF!</definedName>
    <definedName name="q" hidden="1">{"mgmt forecast",#N/A,FALSE,"Mgmt Forecast";"dcf table",#N/A,FALSE,"Mgmt Forecast";"sensitivity",#N/A,FALSE,"Mgmt Forecast";"table inputs",#N/A,FALSE,"Mgmt Forecast";"calculations",#N/A,FALSE,"Mgmt Forecast"}</definedName>
    <definedName name="Q3TRASHMASTER">#N/A</definedName>
    <definedName name="qq" hidden="1">{"SIMPLIFD_P1",#N/A,FALSE,"SIMPLIFD"}</definedName>
    <definedName name="qqq" hidden="1">{"TEST1",#N/A,FALSE,"SIMPLIFD"}</definedName>
    <definedName name="qtr_end" localSheetId="13">#REF!</definedName>
    <definedName name="qtr_end">#REF!</definedName>
    <definedName name="qtrend" localSheetId="13">#REF!</definedName>
    <definedName name="qtrend">#REF!</definedName>
    <definedName name="Qty_CommSt_Condo_SF">#N/A</definedName>
    <definedName name="Qty_Mkt_Retail_SF">#N/A</definedName>
    <definedName name="Qty_NonMkt_Retail_SF">#N/A</definedName>
    <definedName name="quarter" localSheetId="13">#REF!</definedName>
    <definedName name="quarter">#REF!</definedName>
    <definedName name="quarter_ended" localSheetId="13">#REF!</definedName>
    <definedName name="quarter_ended">#REF!</definedName>
    <definedName name="R_10">#REF!</definedName>
    <definedName name="R_M" localSheetId="13">#REF!</definedName>
    <definedName name="R_M">#REF!</definedName>
    <definedName name="RANDO__SALVATOR">#N/A</definedName>
    <definedName name="RANGE1">#N/A</definedName>
    <definedName name="RATE">#N/A</definedName>
    <definedName name="RateCurve">#REF!</definedName>
    <definedName name="RATES" localSheetId="13">#REF!</definedName>
    <definedName name="RATES">#REF!</definedName>
    <definedName name="Rateset">#REF!</definedName>
    <definedName name="RatesStartDate">#REF!</definedName>
    <definedName name="Raw_Food">#N/A</definedName>
    <definedName name="RawContractPrice">#REF!</definedName>
    <definedName name="RAYMOND__EDNA">#N/A</definedName>
    <definedName name="RealTime_Switch">#REF!</definedName>
    <definedName name="RebillAccounts" localSheetId="13">#REF!</definedName>
    <definedName name="RebillAccounts">#REF!</definedName>
    <definedName name="RebillBadDebt" localSheetId="13">#REF!</definedName>
    <definedName name="RebillBadDebt">#REF!</definedName>
    <definedName name="RebillConcierge" localSheetId="13">#REF!</definedName>
    <definedName name="RebillConcierge">#REF!</definedName>
    <definedName name="RebillElectric" localSheetId="13">#REF!</definedName>
    <definedName name="RebillElectric">#REF!</definedName>
    <definedName name="RebillGas" localSheetId="13">#REF!</definedName>
    <definedName name="RebillGas">#REF!</definedName>
    <definedName name="RebillOfficer" localSheetId="13">#REF!</definedName>
    <definedName name="RebillOfficer">#REF!</definedName>
    <definedName name="RebillPest" localSheetId="13">#REF!</definedName>
    <definedName name="RebillPest">#REF!</definedName>
    <definedName name="RebillTrash" localSheetId="13">#REF!</definedName>
    <definedName name="RebillTrash">#REF!</definedName>
    <definedName name="RebillWater" localSheetId="13">#REF!</definedName>
    <definedName name="RebillWater">#REF!</definedName>
    <definedName name="RebillWaterGL" localSheetId="13">#REF!</definedName>
    <definedName name="RebillWaterGL">#REF!</definedName>
    <definedName name="Recap" localSheetId="13">#REF!</definedName>
    <definedName name="Recap">#REF!</definedName>
    <definedName name="RECOMPARE">#N/A</definedName>
    <definedName name="recon">#N/A</definedName>
    <definedName name="_xlnm.Recorder" localSheetId="13">#REF!</definedName>
    <definedName name="_xlnm.Recorder">#REF!</definedName>
    <definedName name="Recovery">#REF!</definedName>
    <definedName name="RecoveryTitle" localSheetId="13">#REF!</definedName>
    <definedName name="RecoveryTitle">#REF!</definedName>
    <definedName name="Refi_2_ClosingDate">#REF!</definedName>
    <definedName name="Refi_2_ExitFee">#REF!</definedName>
    <definedName name="Refi_2_ExtFee">#REF!</definedName>
    <definedName name="Refi_2_IntRate">#REF!</definedName>
    <definedName name="Refi_2_IntReserve">#REF!</definedName>
    <definedName name="Refi_2_Loan">#REF!</definedName>
    <definedName name="Refi_2_OriMaturity">#REF!</definedName>
    <definedName name="Refi_2_Payoff">#REF!</definedName>
    <definedName name="Refi_ClosingCost">#REF!</definedName>
    <definedName name="Refi_ClosingDate">#REF!</definedName>
    <definedName name="Refi_Cox_Reserve">#REF!</definedName>
    <definedName name="Refi_ExitFee">#REF!</definedName>
    <definedName name="Refi_ExtFee">#REF!</definedName>
    <definedName name="Refi_Int_Rate">#REF!</definedName>
    <definedName name="Refi_Int_Reserve">#REF!</definedName>
    <definedName name="Refi_Loan">#REF!</definedName>
    <definedName name="Refi_Ori_Maturity">#REF!</definedName>
    <definedName name="Refi_Payoff">#REF!</definedName>
    <definedName name="RefiAmortPeriod" localSheetId="13">#REF!</definedName>
    <definedName name="RefiAmortPeriod">#REF!</definedName>
    <definedName name="RefiAmortToggle" localSheetId="13">#REF!</definedName>
    <definedName name="RefiAmortToggle">#REF!</definedName>
    <definedName name="RefiAssump" localSheetId="13">#REF!</definedName>
    <definedName name="RefiAssump">#REF!</definedName>
    <definedName name="RefiConstant" localSheetId="13">#REF!</definedName>
    <definedName name="RefiConstant">#REF!</definedName>
    <definedName name="reficosts" localSheetId="13">#REF!</definedName>
    <definedName name="reficosts">#REF!</definedName>
    <definedName name="RefiDate">#REF!</definedName>
    <definedName name="RefiDCR" localSheetId="13">#REF!</definedName>
    <definedName name="RefiDCR">#REF!</definedName>
    <definedName name="RefiFund_Pref_Return">#REF!</definedName>
    <definedName name="RefiFund_Pro_Rata">#REF!</definedName>
    <definedName name="RefiInterestRate" localSheetId="13">#REF!</definedName>
    <definedName name="RefiInterestRate">#REF!</definedName>
    <definedName name="RefiMonthStart" localSheetId="13">#REF!</definedName>
    <definedName name="RefiMonthStart">#REF!</definedName>
    <definedName name="refipoints" localSheetId="13">#REF!</definedName>
    <definedName name="refipoints">#REF!</definedName>
    <definedName name="RefiProceeds">#REF!</definedName>
    <definedName name="RefreshArea">#N/A</definedName>
    <definedName name="RehabBudget">#REF!</definedName>
    <definedName name="RehabMonthEnd" localSheetId="13">#REF!</definedName>
    <definedName name="RehabMonthEnd">#REF!</definedName>
    <definedName name="RehabMonthStart" localSheetId="13">#REF!</definedName>
    <definedName name="RehabMonthStart">#REF!</definedName>
    <definedName name="RehabPeriod">#REF!</definedName>
    <definedName name="RehabRentStart">#REF!</definedName>
    <definedName name="RehabStart">#REF!</definedName>
    <definedName name="RehabTime">#REF!</definedName>
    <definedName name="REIMAdmin.EquipmentRentalRep." localSheetId="13">#REF!</definedName>
    <definedName name="REIMAdmin.EquipmentRentalRep.">#REF!</definedName>
    <definedName name="REIMAdmin.SupportAssetMgt." localSheetId="13">#REF!</definedName>
    <definedName name="REIMAdmin.SupportAssetMgt.">#REF!</definedName>
    <definedName name="REIMAdmin.SupportFinancial" localSheetId="13">#REF!</definedName>
    <definedName name="REIMAdmin.SupportFinancial">#REF!</definedName>
    <definedName name="REIMAdmin.SupportMIS" localSheetId="13">#REF!</definedName>
    <definedName name="REIMAdmin.SupportMIS">#REF!</definedName>
    <definedName name="REIMAdmin.SupportTenantRel." localSheetId="13">#REF!</definedName>
    <definedName name="REIMAdmin.SupportTenantRel.">#REF!</definedName>
    <definedName name="REIMAdvertisingPromotion" localSheetId="13">#REF!</definedName>
    <definedName name="REIMAdvertisingPromotion">#REF!</definedName>
    <definedName name="REIMArchitectureSpacePlanning" localSheetId="13">#REF!</definedName>
    <definedName name="REIMArchitectureSpacePlanning">#REF!</definedName>
    <definedName name="REIMAuto" localSheetId="13">#REF!</definedName>
    <definedName name="REIMAuto">#REF!</definedName>
    <definedName name="REIMBillableElectricity" localSheetId="13">#REF!</definedName>
    <definedName name="REIMBillableElectricity">#REF!</definedName>
    <definedName name="REIMCableCosts" localSheetId="13">#REF!</definedName>
    <definedName name="REIMCableCosts">#REF!</definedName>
    <definedName name="REIMCarpetFloorRepairMaint." localSheetId="13">#REF!</definedName>
    <definedName name="REIMCarpetFloorRepairMaint.">#REF!</definedName>
    <definedName name="REIMCentralPlantCost" localSheetId="13">#REF!</definedName>
    <definedName name="REIMCentralPlantCost">#REF!</definedName>
    <definedName name="REIMCentralPlantElectricity" localSheetId="13">#REF!</definedName>
    <definedName name="REIMCentralPlantElectricity">#REF!</definedName>
    <definedName name="REIMCharitableContributions" localSheetId="13">#REF!</definedName>
    <definedName name="REIMCharitableContributions">#REF!</definedName>
    <definedName name="REIMCleaningSupplies" localSheetId="13">#REF!</definedName>
    <definedName name="REIMCleaningSupplies">#REF!</definedName>
    <definedName name="REIMClubDues" localSheetId="13">#REF!</definedName>
    <definedName name="REIMClubDues">#REF!</definedName>
    <definedName name="REIMCommunications" localSheetId="13">#REF!</definedName>
    <definedName name="REIMCommunications">#REF!</definedName>
    <definedName name="REIMConciergeExpense" localSheetId="13">#REF!</definedName>
    <definedName name="REIMConciergeExpense">#REF!</definedName>
    <definedName name="REIMConsultingFees" localSheetId="13">#REF!</definedName>
    <definedName name="REIMConsultingFees">#REF!</definedName>
    <definedName name="REIMContractServicesCleaning" localSheetId="13">#REF!</definedName>
    <definedName name="REIMContractServicesCleaning">#REF!</definedName>
    <definedName name="REIMContractServicesElectrical" localSheetId="13">#REF!</definedName>
    <definedName name="REIMContractServicesElectrical">#REF!</definedName>
    <definedName name="REIMContractServicesElevator" localSheetId="13">#REF!</definedName>
    <definedName name="REIMContractServicesElevator">#REF!</definedName>
    <definedName name="REIMContractServicesHVAC" localSheetId="13">#REF!</definedName>
    <definedName name="REIMContractServicesHVAC">#REF!</definedName>
    <definedName name="REIMContractServicesSecurity" localSheetId="13">#REF!</definedName>
    <definedName name="REIMContractServicesSecurity">#REF!</definedName>
    <definedName name="REIMContractSvc.FireLifeSafety" localSheetId="13">#REF!</definedName>
    <definedName name="REIMContractSvc.FireLifeSafety">#REF!</definedName>
    <definedName name="REIMContractSvc.Gen.Building" localSheetId="13">#REF!</definedName>
    <definedName name="REIMContractSvc.Gen.Building">#REF!</definedName>
    <definedName name="REIMContractSvc.Int.Landscape" localSheetId="13">#REF!</definedName>
    <definedName name="REIMContractSvc.Int.Landscape">#REF!</definedName>
    <definedName name="REIMContractSvcExtLandscape" localSheetId="13">#REF!</definedName>
    <definedName name="REIMContractSvcExtLandscape">#REF!</definedName>
    <definedName name="REIMCourierDeliveryCharges" localSheetId="13">#REF!</definedName>
    <definedName name="REIMCourierDeliveryCharges">#REF!</definedName>
    <definedName name="REIMDataProcessingExpense" localSheetId="13">#REF!</definedName>
    <definedName name="REIMDataProcessingExpense">#REF!</definedName>
    <definedName name="REIMDayCleaningLabor" localSheetId="13">#REF!</definedName>
    <definedName name="REIMDayCleaningLabor">#REF!</definedName>
    <definedName name="REIMDecoratingPublicArea" localSheetId="13">#REF!</definedName>
    <definedName name="REIMDecoratingPublicArea">#REF!</definedName>
    <definedName name="REIMEIC" localSheetId="13">#REF!</definedName>
    <definedName name="REIMEIC">#REF!</definedName>
    <definedName name="REIMElectricalSupplies" localSheetId="13">#REF!</definedName>
    <definedName name="REIMElectricalSupplies">#REF!</definedName>
    <definedName name="REIMElectricity" localSheetId="13">#REF!</definedName>
    <definedName name="REIMElectricity">#REF!</definedName>
    <definedName name="REIMElevatorServiceCalls" localSheetId="13">#REF!</definedName>
    <definedName name="REIMElevatorServiceCalls">#REF!</definedName>
    <definedName name="REIMElevatorSupplies" localSheetId="13">#REF!</definedName>
    <definedName name="REIMElevatorSupplies">#REF!</definedName>
    <definedName name="REIMEmployeeBenefits" localSheetId="13">#REF!</definedName>
    <definedName name="REIMEmployeeBenefits">#REF!</definedName>
    <definedName name="REIMEmployeeParking" localSheetId="13">#REF!</definedName>
    <definedName name="REIMEmployeeParking">#REF!</definedName>
    <definedName name="REIMEmployeeRelations" localSheetId="13">#REF!</definedName>
    <definedName name="REIMEmployeeRelations">#REF!</definedName>
    <definedName name="REIMEngineeringEIC" localSheetId="13">#REF!</definedName>
    <definedName name="REIMEngineeringEIC">#REF!</definedName>
    <definedName name="REIMEngineeringEmployeeBenefits" localSheetId="13">#REF!</definedName>
    <definedName name="REIMEngineeringEmployeeBenefits">#REF!</definedName>
    <definedName name="REIMEngineeringHealthAndLife" localSheetId="13">#REF!</definedName>
    <definedName name="REIMEngineeringHealthAndLife">#REF!</definedName>
    <definedName name="REIMEngineeringLTD" localSheetId="13">#REF!</definedName>
    <definedName name="REIMEngineeringLTD">#REF!</definedName>
    <definedName name="REIMEngineeringPRTaxes" localSheetId="13">#REF!</definedName>
    <definedName name="REIMEngineeringPRTaxes">#REF!</definedName>
    <definedName name="REIMEngineeringPRTaxesFUI" localSheetId="13">#REF!</definedName>
    <definedName name="REIMEngineeringPRTaxesFUI">#REF!</definedName>
    <definedName name="REIMEngineeringPRTaxesSUI" localSheetId="13">#REF!</definedName>
    <definedName name="REIMEngineeringPRTaxesSUI">#REF!</definedName>
    <definedName name="REIMEngineeringSalaries" localSheetId="13">#REF!</definedName>
    <definedName name="REIMEngineeringSalaries">#REF!</definedName>
    <definedName name="REIMEngineeringSupplies" localSheetId="13">#REF!</definedName>
    <definedName name="REIMEngineeringSupplies">#REF!</definedName>
    <definedName name="REIMEntertainment" localSheetId="13">#REF!</definedName>
    <definedName name="REIMEntertainment">#REF!</definedName>
    <definedName name="REIMEquipmentRental" localSheetId="13">#REF!</definedName>
    <definedName name="REIMEquipmentRental">#REF!</definedName>
    <definedName name="REIMExteriorRepairsAndMaint." localSheetId="13">#REF!</definedName>
    <definedName name="REIMExteriorRepairsAndMaint.">#REF!</definedName>
    <definedName name="REIMFireLifeSafetySupplies" localSheetId="13">#REF!</definedName>
    <definedName name="REIMFireLifeSafetySupplies">#REF!</definedName>
    <definedName name="REIMGarageExpense" localSheetId="13">#REF!</definedName>
    <definedName name="REIMGarageExpense">#REF!</definedName>
    <definedName name="REIMGas" localSheetId="13">#REF!</definedName>
    <definedName name="REIMGas">#REF!</definedName>
    <definedName name="REIMGeneralBuildingSupplies" localSheetId="13">#REF!</definedName>
    <definedName name="REIMGeneralBuildingSupplies">#REF!</definedName>
    <definedName name="REIMGiftLeasebackExpense" localSheetId="13">#REF!</definedName>
    <definedName name="REIMGiftLeasebackExpense">#REF!</definedName>
    <definedName name="REIMGlassRepair" localSheetId="13">#REF!</definedName>
    <definedName name="REIMGlassRepair">#REF!</definedName>
    <definedName name="REIMGroundLeaseExpense" localSheetId="13">#REF!</definedName>
    <definedName name="REIMGroundLeaseExpense">#REF!</definedName>
    <definedName name="REIMHealthAndLifeInsurance" localSheetId="13">#REF!</definedName>
    <definedName name="REIMHealthAndLifeInsurance">#REF!</definedName>
    <definedName name="REIMHiringFees" localSheetId="13">#REF!</definedName>
    <definedName name="REIMHiringFees">#REF!</definedName>
    <definedName name="REIMHVCSupplies" localSheetId="13">#REF!</definedName>
    <definedName name="REIMHVCSupplies">#REF!</definedName>
    <definedName name="REIMInteriorMaintenanceAndRepair" localSheetId="13">#REF!</definedName>
    <definedName name="REIMInteriorMaintenanceAndRepair">#REF!</definedName>
    <definedName name="REIMLandscapeSupplies" localSheetId="13">#REF!</definedName>
    <definedName name="REIMLandscapeSupplies">#REF!</definedName>
    <definedName name="REIMLegalFees" localSheetId="13">#REF!</definedName>
    <definedName name="REIMLegalFees">#REF!</definedName>
    <definedName name="REIMLightBulbs" localSheetId="13">#REF!</definedName>
    <definedName name="REIMLightBulbs">#REF!</definedName>
    <definedName name="REIMLockSetKeys" localSheetId="13">#REF!</definedName>
    <definedName name="REIMLockSetKeys">#REF!</definedName>
    <definedName name="REIMLongTermDisability" localSheetId="13">#REF!</definedName>
    <definedName name="REIMLongTermDisability">#REF!</definedName>
    <definedName name="REIMManagementFee" localSheetId="13">#REF!</definedName>
    <definedName name="REIMManagementFee">#REF!</definedName>
    <definedName name="REIMMeals" localSheetId="13">#REF!</definedName>
    <definedName name="REIMMeals">#REF!</definedName>
    <definedName name="REIMMetalRefinishing" localSheetId="13">#REF!</definedName>
    <definedName name="REIMMetalRefinishing">#REF!</definedName>
    <definedName name="REIMMovingExpense" localSheetId="13">#REF!</definedName>
    <definedName name="REIMMovingExpense">#REF!</definedName>
    <definedName name="REIMNewPlantPurchase" localSheetId="13">#REF!</definedName>
    <definedName name="REIMNewPlantPurchase">#REF!</definedName>
    <definedName name="REIMNightCleaningLabor" localSheetId="13">#REF!</definedName>
    <definedName name="REIMNightCleaningLabor">#REF!</definedName>
    <definedName name="REIMOfficeSupplies" localSheetId="13">#REF!</definedName>
    <definedName name="REIMOfficeSupplies">#REF!</definedName>
    <definedName name="REIMOtherInsuranceClaims" localSheetId="13">#REF!</definedName>
    <definedName name="REIMOtherInsuranceClaims">#REF!</definedName>
    <definedName name="REIMOtherManagementFee" localSheetId="13">#REF!</definedName>
    <definedName name="REIMOtherManagementFee">#REF!</definedName>
    <definedName name="REIMOtherTaxAssessments" localSheetId="13">#REF!</definedName>
    <definedName name="REIMOtherTaxAssessments">#REF!</definedName>
    <definedName name="REIMPaintingSupplies" localSheetId="13">#REF!</definedName>
    <definedName name="REIMPaintingSupplies">#REF!</definedName>
    <definedName name="REIMParkingLotRentExpense" localSheetId="13">#REF!</definedName>
    <definedName name="REIMParkingLotRentExpense">#REF!</definedName>
    <definedName name="REIMParkingLotRepairs" localSheetId="13">#REF!</definedName>
    <definedName name="REIMParkingLotRepairs">#REF!</definedName>
    <definedName name="REIMPayrollProcessing" localSheetId="13">#REF!</definedName>
    <definedName name="REIMPayrollProcessing">#REF!</definedName>
    <definedName name="REIMPayrollTaxes" localSheetId="13">#REF!</definedName>
    <definedName name="REIMPayrollTaxes">#REF!</definedName>
    <definedName name="REIMPayrollTaxesFUI" localSheetId="13">#REF!</definedName>
    <definedName name="REIMPayrollTaxesFUI">#REF!</definedName>
    <definedName name="REIMPayrollTaxesSUI" localSheetId="13">#REF!</definedName>
    <definedName name="REIMPayrollTaxesSUI">#REF!</definedName>
    <definedName name="REIMPensionPlan" localSheetId="13">#REF!</definedName>
    <definedName name="REIMPensionPlan">#REF!</definedName>
    <definedName name="REIMPestControl" localSheetId="13">#REF!</definedName>
    <definedName name="REIMPestControl">#REF!</definedName>
    <definedName name="REIMPlumbingSuppliesRepairs" localSheetId="13">#REF!</definedName>
    <definedName name="REIMPlumbingSuppliesRepairs">#REF!</definedName>
    <definedName name="REIMPostage" localSheetId="13">#REF!</definedName>
    <definedName name="REIMPostage">#REF!</definedName>
    <definedName name="REIMPrinting" localSheetId="13">#REF!</definedName>
    <definedName name="REIMPrinting">#REF!</definedName>
    <definedName name="REIMProfessionalDues" localSheetId="13">#REF!</definedName>
    <definedName name="REIMProfessionalDues">#REF!</definedName>
    <definedName name="REIMPropertyInsurance" localSheetId="13">#REF!</definedName>
    <definedName name="REIMPropertyInsurance">#REF!</definedName>
    <definedName name="REIMPropertyManagementCost" localSheetId="13">#REF!</definedName>
    <definedName name="REIMPropertyManagementCost">#REF!</definedName>
    <definedName name="REIMPropertyTaxes" localSheetId="13">#REF!</definedName>
    <definedName name="REIMPropertyTaxes">#REF!</definedName>
    <definedName name="REIMRecycling" localSheetId="13">#REF!</definedName>
    <definedName name="REIMRecycling">#REF!</definedName>
    <definedName name="REIMRentExpense" localSheetId="13">#REF!</definedName>
    <definedName name="REIMRentExpense">#REF!</definedName>
    <definedName name="REIMRepairsAndMaint.FireLifeSafety" localSheetId="13">#REF!</definedName>
    <definedName name="REIMRepairsAndMaint.FireLifeSafety">#REF!</definedName>
    <definedName name="REIMRepairsAndMaint.Security" localSheetId="13">#REF!</definedName>
    <definedName name="REIMRepairsAndMaint.Security">#REF!</definedName>
    <definedName name="REIMRepairsMaint.Electrical" localSheetId="13">#REF!</definedName>
    <definedName name="REIMRepairsMaint.Electrical">#REF!</definedName>
    <definedName name="REIMRepairsMaint.HVAC" localSheetId="13">#REF!</definedName>
    <definedName name="REIMRepairsMaint.HVAC">#REF!</definedName>
    <definedName name="REIMRoofTopRepairs" localSheetId="13">#REF!</definedName>
    <definedName name="REIMRoofTopRepairs">#REF!</definedName>
    <definedName name="REIMSalaries" localSheetId="13">#REF!</definedName>
    <definedName name="REIMSalaries">#REF!</definedName>
    <definedName name="REIMSalesTaxExpense" localSheetId="13">#REF!</definedName>
    <definedName name="REIMSalesTaxExpense">#REF!</definedName>
    <definedName name="REIMSecurityEIC" localSheetId="13">#REF!</definedName>
    <definedName name="REIMSecurityEIC">#REF!</definedName>
    <definedName name="REIMSecurityEmployeeBenefits" localSheetId="13">#REF!</definedName>
    <definedName name="REIMSecurityEmployeeBenefits">#REF!</definedName>
    <definedName name="REIMSecurityHealthAndLifeIns." localSheetId="13">#REF!</definedName>
    <definedName name="REIMSecurityHealthAndLifeIns.">#REF!</definedName>
    <definedName name="REIMSecurityLTD" localSheetId="13">#REF!</definedName>
    <definedName name="REIMSecurityLTD">#REF!</definedName>
    <definedName name="REIMSecurityPRTaxes" localSheetId="13">#REF!</definedName>
    <definedName name="REIMSecurityPRTaxes">#REF!</definedName>
    <definedName name="REIMSecurityPRTaxesFUI" localSheetId="13">#REF!</definedName>
    <definedName name="REIMSecurityPRTaxesFUI">#REF!</definedName>
    <definedName name="REIMSecurityPRTaxesSUI" localSheetId="13">#REF!</definedName>
    <definedName name="REIMSecurityPRTaxesSUI">#REF!</definedName>
    <definedName name="REIMSecuritySalaries" localSheetId="13">#REF!</definedName>
    <definedName name="REIMSecuritySalaries">#REF!</definedName>
    <definedName name="REIMSecuritySupplies" localSheetId="13">#REF!</definedName>
    <definedName name="REIMSecuritySupplies">#REF!</definedName>
    <definedName name="REIMSecuritySystemMonitoring" localSheetId="13">#REF!</definedName>
    <definedName name="REIMSecuritySystemMonitoring">#REF!</definedName>
    <definedName name="REIMSecurityTelephone" localSheetId="13">#REF!</definedName>
    <definedName name="REIMSecurityTelephone">#REF!</definedName>
    <definedName name="REIMSewer" localSheetId="13">#REF!</definedName>
    <definedName name="REIMSewer">#REF!</definedName>
    <definedName name="REIMSignage" localSheetId="13">#REF!</definedName>
    <definedName name="REIMSignage">#REF!</definedName>
    <definedName name="REIMSnowRemoval" localSheetId="13">#REF!</definedName>
    <definedName name="REIMSnowRemoval">#REF!</definedName>
    <definedName name="REIMSteam" localSheetId="13">#REF!</definedName>
    <definedName name="REIMSteam">#REF!</definedName>
    <definedName name="REIMSubscriptionsPublications" localSheetId="13">#REF!</definedName>
    <definedName name="REIMSubscriptionsPublications">#REF!</definedName>
    <definedName name="REIMTelephone" localSheetId="13">#REF!</definedName>
    <definedName name="REIMTelephone">#REF!</definedName>
    <definedName name="REIMTemporaryWages" localSheetId="13">#REF!</definedName>
    <definedName name="REIMTemporaryWages">#REF!</definedName>
    <definedName name="REIMTenantRelations" localSheetId="13">#REF!</definedName>
    <definedName name="REIMTenantRelations">#REF!</definedName>
    <definedName name="REIMThriftPlan401K" localSheetId="13">#REF!</definedName>
    <definedName name="REIMThriftPlan401K">#REF!</definedName>
    <definedName name="REIMTrainingSeminars" localSheetId="13">#REF!</definedName>
    <definedName name="REIMTrainingSeminars">#REF!</definedName>
    <definedName name="REIMTrashPickup" localSheetId="13">#REF!</definedName>
    <definedName name="REIMTrashPickup">#REF!</definedName>
    <definedName name="REIMTravelExpense" localSheetId="13">#REF!</definedName>
    <definedName name="REIMTravelExpense">#REF!</definedName>
    <definedName name="REIMUnemploymentTax" localSheetId="13">#REF!</definedName>
    <definedName name="REIMUnemploymentTax">#REF!</definedName>
    <definedName name="REIMUniformRental" localSheetId="13">#REF!</definedName>
    <definedName name="REIMUniformRental">#REF!</definedName>
    <definedName name="REIMValetParking" localSheetId="13">#REF!</definedName>
    <definedName name="REIMValetParking">#REF!</definedName>
    <definedName name="REIMWater" localSheetId="13">#REF!</definedName>
    <definedName name="REIMWater">#REF!</definedName>
    <definedName name="REIMWaterTreatment" localSheetId="13">#REF!</definedName>
    <definedName name="REIMWaterTreatment">#REF!</definedName>
    <definedName name="REIMWindowWashing" localSheetId="13">#REF!</definedName>
    <definedName name="REIMWindowWashing">#REF!</definedName>
    <definedName name="REIMWorkersCompensationIns." localSheetId="13">#REF!</definedName>
    <definedName name="REIMWorkersCompensationIns.">#REF!</definedName>
    <definedName name="Rent" localSheetId="8" hidden="1">{#N/A,#N/A,TRUE,"XL Cash Flow";#N/A,#N/A,TRUE,"Prop Valuation";#N/A,#N/A,TRUE,"Equity";#N/A,#N/A,TRUE,"Modeling assumptions";#N/A,#N/A,TRUE,"NER Model";#N/A,#N/A,TRUE,"Lease Exp";#N/A,#N/A,TRUE,"Inc &amp; Exp";#N/A,#N/A,TRUE,"Formatted - roll";#N/A,#N/A,TRUE,"Debt Model";#N/A,#N/A,TRUE,"Debt-Moody";#N/A,#N/A,TRUE,"Debt"}</definedName>
    <definedName name="Rent" localSheetId="13">#REF!</definedName>
    <definedName name="Rent">#REF!</definedName>
    <definedName name="Rent_Results">#N/A</definedName>
    <definedName name="Rent0" hidden="1">{#N/A,#N/A,TRUE,"XL Cash Flow";#N/A,#N/A,TRUE,"Prop Valuation";#N/A,#N/A,TRUE,"Equity";#N/A,#N/A,TRUE,"Modeling assumptions";#N/A,#N/A,TRUE,"NER Model";#N/A,#N/A,TRUE,"Lease Exp";#N/A,#N/A,TRUE,"Inc &amp; Exp";#N/A,#N/A,TRUE,"Formatted - roll";#N/A,#N/A,TRUE,"Debt Model";#N/A,#N/A,TRUE,"Debt-Moody";#N/A,#N/A,TRUE,"Debt"}</definedName>
    <definedName name="Rent0a" hidden="1">{#N/A,#N/A,TRUE,"XL Cash Flow";#N/A,#N/A,TRUE,"Prop Valuation";#N/A,#N/A,TRUE,"Equity";#N/A,#N/A,TRUE,"Modeling assumptions";#N/A,#N/A,TRUE,"NER Model";#N/A,#N/A,TRUE,"Lease Exp";#N/A,#N/A,TRUE,"Inc &amp; Exp";#N/A,#N/A,TRUE,"Formatted - roll";#N/A,#N/A,TRUE,"Debt Model";#N/A,#N/A,TRUE,"Debt-Moody";#N/A,#N/A,TRUE,"Debt"}</definedName>
    <definedName name="rent2" hidden="1">{#N/A,#N/A,TRUE,"XL Cash Flow";#N/A,#N/A,TRUE,"Prop Valuation";#N/A,#N/A,TRUE,"Equity";#N/A,#N/A,TRUE,"Modeling assumptions";#N/A,#N/A,TRUE,"NER Model";#N/A,#N/A,TRUE,"Lease Exp";#N/A,#N/A,TRUE,"Inc &amp; Exp";#N/A,#N/A,TRUE,"Formatted - roll";#N/A,#N/A,TRUE,"Debt Model";#N/A,#N/A,TRUE,"Debt-Moody";#N/A,#N/A,TRUE,"Debt"}</definedName>
    <definedName name="RentalIncome" localSheetId="13">#REF!</definedName>
    <definedName name="RentalIncome">#REF!</definedName>
    <definedName name="RentAssump" localSheetId="13">#REF!</definedName>
    <definedName name="RentAssump">#REF!</definedName>
    <definedName name="RentCommPerTurn" localSheetId="13">#REF!</definedName>
    <definedName name="RentCommPerTurn">#REF!</definedName>
    <definedName name="RentCommPerTurnYr2" localSheetId="13">#REF!</definedName>
    <definedName name="RentCommPerTurnYr2">#REF!</definedName>
    <definedName name="RentCommPerTurnYr3" localSheetId="13">#REF!</definedName>
    <definedName name="RentCommPerTurnYr3">#REF!</definedName>
    <definedName name="RentControlToggle" localSheetId="13">#REF!</definedName>
    <definedName name="RentControlToggle">#REF!</definedName>
    <definedName name="RentRoll">#N/A</definedName>
    <definedName name="rentrollFirstRow" localSheetId="13">#REF!</definedName>
    <definedName name="rentrollFirstRow">#REF!</definedName>
    <definedName name="RentRollLastRow" localSheetId="13">#REF!</definedName>
    <definedName name="RentRollLastRow">#REF!</definedName>
    <definedName name="RentTitle" localSheetId="13">#REF!</definedName>
    <definedName name="RentTitle">#REF!</definedName>
    <definedName name="REPAIRSACT">#REF!</definedName>
    <definedName name="replacementcost">#REF!</definedName>
    <definedName name="ReplaceReserveRefund">#REF!</definedName>
    <definedName name="ReplRsvMonth">#REF!</definedName>
    <definedName name="RepLvl" localSheetId="13">#REF!</definedName>
    <definedName name="RepLvl">#REF!</definedName>
    <definedName name="REPORT" localSheetId="13">#REF!</definedName>
    <definedName name="REPORT">#REF!</definedName>
    <definedName name="REPORT2" localSheetId="13">#REF!</definedName>
    <definedName name="REPORT2">#REF!</definedName>
    <definedName name="REPORTCOUNTER_1" localSheetId="13">#REF!</definedName>
    <definedName name="REPORTCOUNTER_1">#REF!</definedName>
    <definedName name="res" localSheetId="13">#REF!</definedName>
    <definedName name="res">#REF!</definedName>
    <definedName name="Res_DUs">#REF!</definedName>
    <definedName name="reserve">#REF!</definedName>
    <definedName name="ReservesPerUnit">#REF!</definedName>
    <definedName name="ResetConvention" localSheetId="13">#REF!</definedName>
    <definedName name="ResetConvention">#REF!</definedName>
    <definedName name="Residential_Data">#REF!</definedName>
    <definedName name="residual">#REF!</definedName>
    <definedName name="residual_cap" localSheetId="13">#REF!</definedName>
    <definedName name="residual_cap">#REF!</definedName>
    <definedName name="Residual_Debt">#N/A</definedName>
    <definedName name="RESTART">#N/A</definedName>
    <definedName name="RETAIL" localSheetId="13">#REF!</definedName>
    <definedName name="RETAIL">#REF!</definedName>
    <definedName name="RetenPctYr2" localSheetId="13">#REF!</definedName>
    <definedName name="RetenPctYr2">#REF!</definedName>
    <definedName name="RetenPctYr3" localSheetId="13">#REF!</definedName>
    <definedName name="RetenPctYr3">#REF!</definedName>
    <definedName name="Retention">#REF!</definedName>
    <definedName name="rev_inst_equity">#N/A</definedName>
    <definedName name="Revenue_Increase">#N/A</definedName>
    <definedName name="reversion">#N/A</definedName>
    <definedName name="ReversionNOI" hidden="1">#REF!</definedName>
    <definedName name="ReversionYear" localSheetId="13">#REF!</definedName>
    <definedName name="ReversionYear">#REF!</definedName>
    <definedName name="RntCntrlGwthYr1" localSheetId="13">#REF!</definedName>
    <definedName name="RntCntrlGwthYr1">#REF!</definedName>
    <definedName name="RntCntrlGwthYr2" localSheetId="13">#REF!</definedName>
    <definedName name="RntCntrlGwthYr2">#REF!</definedName>
    <definedName name="RntCntrlGwthYr3" localSheetId="13">#REF!</definedName>
    <definedName name="RntCntrlGwthYr3">#REF!</definedName>
    <definedName name="RntCntrlGwthYr4" localSheetId="13">#REF!</definedName>
    <definedName name="RntCntrlGwthYr4">#REF!</definedName>
    <definedName name="RntCntrlGwthYr5" localSheetId="13">#REF!</definedName>
    <definedName name="RntCntrlGwthYr5">#REF!</definedName>
    <definedName name="Rollover">#N/A</definedName>
    <definedName name="RolloverSchedule">#N/A</definedName>
    <definedName name="Roof" localSheetId="8" hidden="1">{"Roofs Page 1",#N/A,FALSE,"Roof Outline";"Roofs Page 2",#N/A,FALSE,"Roof Outline"}</definedName>
    <definedName name="Roof" hidden="1">{"Roofs Page 1",#N/A,FALSE,"Roof Outline";"Roofs Page 2",#N/A,FALSE,"Roof Outline"}</definedName>
    <definedName name="rooms">#N/A</definedName>
    <definedName name="ROSSE__ESTHER">#N/A</definedName>
    <definedName name="Round" localSheetId="13">#REF!</definedName>
    <definedName name="Round">#REF!</definedName>
    <definedName name="rpc_equity">#N/A</definedName>
    <definedName name="rpc_equity2">#N/A</definedName>
    <definedName name="rpc_rev_equity">#N/A</definedName>
    <definedName name="RPCCFYr1">#N/A</definedName>
    <definedName name="RPCCFYr10">#N/A</definedName>
    <definedName name="RPCCFYr2">#N/A</definedName>
    <definedName name="RPCCFYr3">#N/A</definedName>
    <definedName name="RPCCFYr4">#N/A</definedName>
    <definedName name="RPCCFYr5">#N/A</definedName>
    <definedName name="RPCCFYr6">#N/A</definedName>
    <definedName name="RPCCFYr7">#N/A</definedName>
    <definedName name="RPCCFYr8">#N/A</definedName>
    <definedName name="RPCCFYr9">#N/A</definedName>
    <definedName name="RPCNSPYr1">#N/A</definedName>
    <definedName name="RPCNSPYr10">#N/A</definedName>
    <definedName name="RPMPayCode" localSheetId="13">#REF!</definedName>
    <definedName name="RPMPayCode">#REF!</definedName>
    <definedName name="RPRODADJ">#REF!</definedName>
    <definedName name="rpt_advert" localSheetId="13">#REF!</definedName>
    <definedName name="rpt_advert">#REF!</definedName>
    <definedName name="rpt_Contract" localSheetId="13">#REF!</definedName>
    <definedName name="rpt_Contract">#REF!</definedName>
    <definedName name="rpt_cover" localSheetId="13">#REF!</definedName>
    <definedName name="rpt_cover">#REF!</definedName>
    <definedName name="rpt_DebtService" localSheetId="13">#REF!</definedName>
    <definedName name="rpt_DebtService">#REF!</definedName>
    <definedName name="rpt_income" localSheetId="13">#REF!</definedName>
    <definedName name="rpt_income">#REF!</definedName>
    <definedName name="rpt_Intro" localSheetId="13">#REF!</definedName>
    <definedName name="rpt_Intro">#REF!</definedName>
    <definedName name="rpt_makeready" localSheetId="13">#REF!</definedName>
    <definedName name="rpt_makeready">#REF!</definedName>
    <definedName name="rpt_marketrent" localSheetId="13">#REF!</definedName>
    <definedName name="rpt_marketrent">#REF!</definedName>
    <definedName name="rpt_nonop" localSheetId="13">#REF!</definedName>
    <definedName name="rpt_nonop">#REF!</definedName>
    <definedName name="rpt_officega" localSheetId="13">#REF!</definedName>
    <definedName name="rpt_officega">#REF!</definedName>
    <definedName name="rpt_OtherIncome" localSheetId="13">#REF!</definedName>
    <definedName name="rpt_OtherIncome">#REF!</definedName>
    <definedName name="rpt_payroll" localSheetId="13">#REF!</definedName>
    <definedName name="rpt_payroll">#REF!</definedName>
    <definedName name="rpt_reforecast" localSheetId="13">#REF!</definedName>
    <definedName name="rpt_reforecast">#REF!</definedName>
    <definedName name="rpt_Renovation" localSheetId="13">#REF!</definedName>
    <definedName name="rpt_Renovation">#REF!</definedName>
    <definedName name="rpt_repairs" localSheetId="13">#REF!</definedName>
    <definedName name="rpt_repairs">#REF!</definedName>
    <definedName name="rpt_replacement" localSheetId="13">#REF!</definedName>
    <definedName name="rpt_replacement">#REF!</definedName>
    <definedName name="rpt_summ" localSheetId="13">#REF!</definedName>
    <definedName name="rpt_summ">#REF!</definedName>
    <definedName name="rpt_summdtlvar" localSheetId="13">#REF!</definedName>
    <definedName name="rpt_summdtlvar">#REF!</definedName>
    <definedName name="rpt_summuw" localSheetId="13">#REF!</definedName>
    <definedName name="rpt_summuw">#REF!</definedName>
    <definedName name="rpt_utilities" localSheetId="13">#REF!</definedName>
    <definedName name="rpt_utilities">#REF!</definedName>
    <definedName name="rr" localSheetId="13">#REF!</definedName>
    <definedName name="rr">#REF!</definedName>
    <definedName name="RR_AREA" localSheetId="13">#REF!</definedName>
    <definedName name="RR_AREA">#REF!</definedName>
    <definedName name="RR_DATE">#REF!</definedName>
    <definedName name="RR_VAC" localSheetId="13">#REF!</definedName>
    <definedName name="RR_VAC">#REF!</definedName>
    <definedName name="rrExp">#REF!</definedName>
    <definedName name="rrFirstRow">#REF!</definedName>
    <definedName name="rrLast">ROW()-ROW(rrFirstRow)-1</definedName>
    <definedName name="RROccupiedLosstoleasedollars" localSheetId="13">#REF!</definedName>
    <definedName name="RROccupiedLosstoleasedollars">#REF!</definedName>
    <definedName name="rrTenant">#REF!</definedName>
    <definedName name="rrTFirst" localSheetId="13">#REF!</definedName>
    <definedName name="rrTFirst">#REF!</definedName>
    <definedName name="RRTotalUnits" localSheetId="13">#REF!</definedName>
    <definedName name="RRTotalUnits">#REF!</definedName>
    <definedName name="rrUponEx">#REF!</definedName>
    <definedName name="RRVacantunits" localSheetId="13">#REF!</definedName>
    <definedName name="RRVacantunits">#REF!</definedName>
    <definedName name="RSF" localSheetId="13">#REF!</definedName>
    <definedName name="RSF">#REF!</definedName>
    <definedName name="RsvGwthRate">#REF!</definedName>
    <definedName name="RsvPerUnit">#REF!</definedName>
    <definedName name="Rwvu.allocations." hidden="1">#REF!</definedName>
    <definedName name="Rwvu.annual._.hotel." hidden="1">#REF!</definedName>
    <definedName name="Rwvu.bottom._.line." hidden="1">#REF!</definedName>
    <definedName name="Rwvu.cash._.flow." hidden="1">#REF!</definedName>
    <definedName name="Rwvu.combo." hidden="1">#REF!</definedName>
    <definedName name="Rwvu.offsite." hidden="1">#REF!</definedName>
    <definedName name="Rwvu.onsite." hidden="1">#REF!</definedName>
    <definedName name="RYALS__RITA">#N/A</definedName>
    <definedName name="s">#N/A</definedName>
    <definedName name="saa" hidden="1">{"rtn",#N/A,FALSE,"RTN";"tables",#N/A,FALSE,"RTN";"cf",#N/A,FALSE,"CF";"stats",#N/A,FALSE,"Stats";"prop",#N/A,FALSE,"Prop"}</definedName>
    <definedName name="sadsadsa" localSheetId="8" hidden="1">{"'Assump'!$F$6:$J$6"}</definedName>
    <definedName name="sadsadsa" hidden="1">{"'Assump'!$F$6:$J$6"}</definedName>
    <definedName name="Safe">#N/A</definedName>
    <definedName name="SalConcierge" localSheetId="13">#REF!</definedName>
    <definedName name="SalConcierge">#REF!</definedName>
    <definedName name="Sale">#REF!</definedName>
    <definedName name="Sale_Year">#N/A</definedName>
    <definedName name="salecosts" localSheetId="13">#REF!</definedName>
    <definedName name="salecosts">#REF!</definedName>
    <definedName name="SaleDate">#REF!</definedName>
    <definedName name="SaleMonth">#N/A</definedName>
    <definedName name="SaleNOI" localSheetId="13">#REF!</definedName>
    <definedName name="SaleNOI">#REF!</definedName>
    <definedName name="SaleProceeds">#REF!</definedName>
    <definedName name="Sales" localSheetId="8" hidden="1">{#N/A,#N/A,FALSE,"Cover Page";#N/A,#N/A,FALSE,"Table of Contents";#N/A,#N/A,FALSE,"Investment-Acquisition Costs";#N/A,#N/A,FALSE,"Financing Assumptions";#N/A,#N/A,FALSE,"Proforma Assumptions";#N/A,#N/A,FALSE,"Rent Roll";#N/A,#N/A,FALSE,"Taxes and Assessments"}</definedName>
    <definedName name="Sales" hidden="1">{#N/A,#N/A,FALSE,"Cover Page";#N/A,#N/A,FALSE,"Table of Contents";#N/A,#N/A,FALSE,"Investment-Acquisition Costs";#N/A,#N/A,FALSE,"Financing Assumptions";#N/A,#N/A,FALSE,"Proforma Assumptions";#N/A,#N/A,FALSE,"Rent Roll";#N/A,#N/A,FALSE,"Taxes and Assessments"}</definedName>
    <definedName name="SalesPrice" hidden="1">#REF!</definedName>
    <definedName name="SalPainter" localSheetId="13">#REF!</definedName>
    <definedName name="SalPainter">#REF!</definedName>
    <definedName name="Sample1" localSheetId="13">#REF!</definedName>
    <definedName name="Sample1">#REF!</definedName>
    <definedName name="SampleRow" localSheetId="13">#REF!</definedName>
    <definedName name="SampleRow">#REF!</definedName>
    <definedName name="SARA">#REF!</definedName>
    <definedName name="SARANITI__GEMMA">#N/A</definedName>
    <definedName name="sas" hidden="1">{"Outflow 1",#N/A,FALSE,"Outflows-Inflows";"Outflow 2",#N/A,FALSE,"Outflows-Inflows";"Inflow 1",#N/A,FALSE,"Outflows-Inflows";"Inflow 2",#N/A,FALSE,"Outflows-Inflows"}</definedName>
    <definedName name="SAYGER__EDNA">#N/A</definedName>
    <definedName name="SBINS">#N/A</definedName>
    <definedName name="SBRID">#N/A</definedName>
    <definedName name="Scenario" localSheetId="13">#REF!</definedName>
    <definedName name="Scenario">#REF!</definedName>
    <definedName name="ScenarioAnalysisData" localSheetId="13">#REF!</definedName>
    <definedName name="ScenarioAnalysisData">#REF!</definedName>
    <definedName name="ScenarioToggle" localSheetId="13">#REF!</definedName>
    <definedName name="ScenarioToggle">#REF!</definedName>
    <definedName name="SCHED" localSheetId="13">#REF!</definedName>
    <definedName name="SCHED">#REF!</definedName>
    <definedName name="SchedStrike1" localSheetId="13">#REF!</definedName>
    <definedName name="SchedStrike1">#REF!</definedName>
    <definedName name="SchedStrike2" localSheetId="13">#REF!</definedName>
    <definedName name="SchedStrike2">#REF!</definedName>
    <definedName name="ScheduleDayCount" localSheetId="13">#REF!</definedName>
    <definedName name="ScheduleDayCount">#REF!</definedName>
    <definedName name="ScheduleEffective" localSheetId="13">#REF!</definedName>
    <definedName name="ScheduleEffective">#REF!</definedName>
    <definedName name="ScheduleMaturity" localSheetId="13">#REF!</definedName>
    <definedName name="ScheduleMaturity">#REF!</definedName>
    <definedName name="ScheduleNotional" localSheetId="13">#REF!</definedName>
    <definedName name="ScheduleNotional">#REF!</definedName>
    <definedName name="SchedulePayFreq" localSheetId="13">#REF!</definedName>
    <definedName name="SchedulePayFreq">#REF!</definedName>
    <definedName name="SCHOENE__GEORGE">#N/A</definedName>
    <definedName name="SCHOOL_EQUALIZATION">#REF!</definedName>
    <definedName name="SCONT">#N/A</definedName>
    <definedName name="sd" localSheetId="13">#REF!</definedName>
    <definedName name="sd">#REF!</definedName>
    <definedName name="sdcds" localSheetId="8" hidden="1">{"'Assump'!$F$6:$J$6"}</definedName>
    <definedName name="sdcds" hidden="1">{"'Assump'!$F$6:$J$6"}</definedName>
    <definedName name="sdf" hidden="1">{"Assump",#N/A,TRUE,"Proforma";"first",#N/A,TRUE,"Proforma";"second",#N/A,TRUE,"Proforma";"lease1",#N/A,TRUE,"Proforma";"lease2",#N/A,TRUE,"Proforma"}</definedName>
    <definedName name="sdfass" hidden="1">{"Outflow 1",#N/A,FALSE,"Outflows-Inflows";"Outflow 2",#N/A,FALSE,"Outflows-Inflows";"Inflow 1",#N/A,FALSE,"Outflows-Inflows";"Inflow 2",#N/A,FALSE,"Outflows-Inflows"}</definedName>
    <definedName name="sdfg" hidden="1">{"Summaryall",#N/A,FALSE,"Model";"5 Year Argus Office/Retail Properties",#N/A,FALSE,"Office-Retail Argus 2002-2006";"Joint Ventures",#N/A,FALSE,"Joint Ventures";"Hotelall",#N/A,FALSE,"Hotel";"RDVall",#N/A,FALSE,"LDV";"Otherall",#N/A,FALSE,"Other";"Dispoall",#N/A,FALSE,"Dispositions"}</definedName>
    <definedName name="SECOND">#REF!</definedName>
    <definedName name="SECOND_">#N/A</definedName>
    <definedName name="Second_resident">#N/A</definedName>
    <definedName name="SecondTD">#REF!</definedName>
    <definedName name="SecondTDLessRehab" localSheetId="13">#REF!</definedName>
    <definedName name="SecondTDLessRehab">#REF!</definedName>
    <definedName name="Security_Exp_Override">#N/A</definedName>
    <definedName name="Security_Expense">#N/A</definedName>
    <definedName name="SECURITYACT">#REF!</definedName>
    <definedName name="SELEC">#N/A</definedName>
    <definedName name="SelectedFrequency" localSheetId="13">#REF!</definedName>
    <definedName name="SelectedFrequency">#REF!</definedName>
    <definedName name="SelectedIndex" localSheetId="13">#REF!</definedName>
    <definedName name="SelectedIndex">#REF!</definedName>
    <definedName name="sencount" hidden="1">2</definedName>
    <definedName name="Sensitivity" localSheetId="8" hidden="1">{"mgmt forecast",#N/A,FALSE,"Mgmt Forecast";"dcf table",#N/A,FALSE,"Mgmt Forecast";"sensitivity",#N/A,FALSE,"Mgmt Forecast";"table inputs",#N/A,FALSE,"Mgmt Forecast";"calculations",#N/A,FALSE,"Mgmt Forecast"}</definedName>
    <definedName name="SENSITIVITY">#N/A</definedName>
    <definedName name="SEPTRASH" localSheetId="13">#REF!</definedName>
    <definedName name="SEPTRASH">#REF!</definedName>
    <definedName name="SEQUP">#N/A</definedName>
    <definedName name="SERVCAMBILL" localSheetId="13">#REF!</definedName>
    <definedName name="SERVCAMBILL">#REF!</definedName>
    <definedName name="SEXCV">#N/A</definedName>
    <definedName name="SEXCVA">#N/A</definedName>
    <definedName name="SEXCVB">#N/A</definedName>
    <definedName name="SEXTW">#N/A</definedName>
    <definedName name="SF">#REF!</definedName>
    <definedName name="SFARM">#N/A</definedName>
    <definedName name="SFEE_">#N/A</definedName>
    <definedName name="SFINS">#N/A</definedName>
    <definedName name="SFLOO">#N/A</definedName>
    <definedName name="SFPRT">#N/A</definedName>
    <definedName name="SFR" localSheetId="13">#REF!/DebtPerm!SFT</definedName>
    <definedName name="SFR">#REF!/SFT</definedName>
    <definedName name="SFT" localSheetId="13">#REF!</definedName>
    <definedName name="SFT">#REF!</definedName>
    <definedName name="SGENC">#N/A</definedName>
    <definedName name="SHARP__MARGARET">#N/A</definedName>
    <definedName name="SHEARER__CATHER">#N/A</definedName>
    <definedName name="ShopInternet" localSheetId="13">#REF!</definedName>
    <definedName name="ShopInternet">#REF!</definedName>
    <definedName name="ShopStaffAnnual" localSheetId="13">#REF!</definedName>
    <definedName name="ShopStaffAnnual">#REF!</definedName>
    <definedName name="ShopStaffFactor" localSheetId="13">#REF!</definedName>
    <definedName name="ShopStaffFactor">#REF!</definedName>
    <definedName name="shortaft">#N/A</definedName>
    <definedName name="shortpre">#N/A</definedName>
    <definedName name="SHVAC">#N/A</definedName>
    <definedName name="SIMMS__MAMIE">#N/A</definedName>
    <definedName name="SLAVEN__RUBY">#N/A</definedName>
    <definedName name="Smonth">#N/A</definedName>
    <definedName name="SNOWACT" localSheetId="13">#REF!</definedName>
    <definedName name="SNOWACT">#REF!</definedName>
    <definedName name="Socsvc_Exp_Override">#N/A</definedName>
    <definedName name="Socsvc_Expense">#N/A</definedName>
    <definedName name="solver_drv" hidden="1">1</definedName>
    <definedName name="solver_est" hidden="1">1</definedName>
    <definedName name="solver_itr" hidden="1">100</definedName>
    <definedName name="solver_lin" hidden="1">1</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1</definedName>
    <definedName name="solver_val" hidden="1">0</definedName>
    <definedName name="SPCL_6A1" localSheetId="13">#REF!</definedName>
    <definedName name="SPCL_6A1">#REF!</definedName>
    <definedName name="SPCL_6A2" localSheetId="13">#REF!</definedName>
    <definedName name="SPCL_6A2">#REF!</definedName>
    <definedName name="SPCL_6B1" localSheetId="13">#REF!</definedName>
    <definedName name="SPCL_6B1">#REF!</definedName>
    <definedName name="SPCL_6B2" localSheetId="13">#REF!</definedName>
    <definedName name="SPCL_6B2">#REF!</definedName>
    <definedName name="SPCL_6C1" localSheetId="13">#REF!</definedName>
    <definedName name="SPCL_6C1">#REF!</definedName>
    <definedName name="SPCL_6C2" localSheetId="13">#REF!</definedName>
    <definedName name="SPCL_6C2">#REF!</definedName>
    <definedName name="SPCL_6D" localSheetId="13">#REF!</definedName>
    <definedName name="SPCL_6D">#REF!</definedName>
    <definedName name="SPCL_6F" localSheetId="13">#REF!</definedName>
    <definedName name="SPCL_6F">#REF!</definedName>
    <definedName name="SPCL_6J" localSheetId="13">#REF!</definedName>
    <definedName name="SPCL_6J">#REF!</definedName>
    <definedName name="SPCL_6K" localSheetId="13">#REF!</definedName>
    <definedName name="SPCL_6K">#REF!</definedName>
    <definedName name="SPCL_6L" localSheetId="13">#REF!</definedName>
    <definedName name="SPCL_6L">#REF!</definedName>
    <definedName name="SPDSHT1" localSheetId="13">#REF!</definedName>
    <definedName name="SPDSHT1">#REF!</definedName>
    <definedName name="SPDSHT2" localSheetId="13">#REF!</definedName>
    <definedName name="SPDSHT2">#REF!</definedName>
    <definedName name="SPDSHT3" localSheetId="13">#REF!</definedName>
    <definedName name="SPDSHT3">#REF!</definedName>
    <definedName name="SpecialAssess">#REF!</definedName>
    <definedName name="SpecialAssessments">#REF!</definedName>
    <definedName name="SPECIALLIST" localSheetId="13">#REF!</definedName>
    <definedName name="SPECIALLIST">#REF!</definedName>
    <definedName name="SPECIALS2" localSheetId="13">#REF!</definedName>
    <definedName name="SPECIALS2">#REF!</definedName>
    <definedName name="SpecifiedPrice" localSheetId="13">#REF!</definedName>
    <definedName name="SpecifiedPrice">#REF!</definedName>
    <definedName name="SPERM">#N/A</definedName>
    <definedName name="SPLBG">#N/A</definedName>
    <definedName name="Split1">#N/A</definedName>
    <definedName name="Split2">#N/A</definedName>
    <definedName name="Split3">#N/A</definedName>
    <definedName name="spon" localSheetId="13">#REF!</definedName>
    <definedName name="spon">#REF!</definedName>
    <definedName name="Sponsor_Pct" localSheetId="13">#REF!</definedName>
    <definedName name="Sponsor_Pct">#REF!</definedName>
    <definedName name="Spread" localSheetId="13">#REF!</definedName>
    <definedName name="Spread">#REF!</definedName>
    <definedName name="SqFeet">#REF!</definedName>
    <definedName name="Square_Footage">#REF!</definedName>
    <definedName name="SRFWP">#N/A</definedName>
    <definedName name="SRFWPA">#N/A</definedName>
    <definedName name="SRFWPB">#N/A</definedName>
    <definedName name="SS" localSheetId="8" hidden="1">{#N/A,#N/A,FALSE,"Summary Schedule Heller Ltd";#N/A,#N/A,FALSE,"Qtrly  heller Page 1";#N/A,#N/A,FALSE,"Qtrly heller Page 3"}</definedName>
    <definedName name="SS">#N/A</definedName>
    <definedName name="SSCON">#N/A</definedName>
    <definedName name="SSERV">#N/A</definedName>
    <definedName name="SSITE">#N/A</definedName>
    <definedName name="SSPEC">#N/A</definedName>
    <definedName name="SSTRU">#N/A</definedName>
    <definedName name="SSTRUA">#N/A</definedName>
    <definedName name="SSTRUB">#N/A</definedName>
    <definedName name="Stab_Ancil_Inc">#N/A</definedName>
    <definedName name="Stabilization">#REF!</definedName>
    <definedName name="STABILIZED_OCC">#REF!</definedName>
    <definedName name="StabLossToLease" localSheetId="13">#REF!</definedName>
    <definedName name="StabLossToLease">#REF!</definedName>
    <definedName name="StabMiscInc">#REF!</definedName>
    <definedName name="StabUnits">#REF!</definedName>
    <definedName name="StabVacancy">#REF!</definedName>
    <definedName name="StackingPlan">#N/A</definedName>
    <definedName name="StaffAcct" localSheetId="13">#REF!</definedName>
    <definedName name="StaffAcct">#REF!</definedName>
    <definedName name="StaffTitle" localSheetId="13">#REF!</definedName>
    <definedName name="StaffTitle">#REF!</definedName>
    <definedName name="STALLINGS__MARJ">#N/A</definedName>
    <definedName name="stand">#N/A</definedName>
    <definedName name="stand98">#N/A</definedName>
    <definedName name="Start_Date">#N/A</definedName>
    <definedName name="StartDate">#REF!</definedName>
    <definedName name="StartDate_Var" localSheetId="13">#REF!</definedName>
    <definedName name="StartDate_Var">#REF!</definedName>
    <definedName name="startleasing">#REF!</definedName>
    <definedName name="StartRehab">#REF!</definedName>
    <definedName name="Startup" localSheetId="13">#REF!</definedName>
    <definedName name="Startup">#REF!</definedName>
    <definedName name="STAT">#N/A</definedName>
    <definedName name="State" localSheetId="8" hidden="1">#REF!</definedName>
    <definedName name="STATE" localSheetId="13">#REF!</definedName>
    <definedName name="STATE">#REF!</definedName>
    <definedName name="STATECODES">#REF!</definedName>
    <definedName name="staterates">#REF!</definedName>
    <definedName name="STATS">#N/A</definedName>
    <definedName name="Status" localSheetId="13">#REF!</definedName>
    <definedName name="Status">#REF!</definedName>
    <definedName name="StepRev">#REF!</definedName>
    <definedName name="STORAGE" localSheetId="13">#REF!</definedName>
    <definedName name="STORAGE">#REF!</definedName>
    <definedName name="Structure">#REF!</definedName>
    <definedName name="stuff">#N/A</definedName>
    <definedName name="submeter" localSheetId="13">#REF!</definedName>
    <definedName name="submeter">#REF!</definedName>
    <definedName name="Submeterinitialcost" localSheetId="13">#REF!</definedName>
    <definedName name="Submeterinitialcost">#REF!</definedName>
    <definedName name="submetermonthlybilling" localSheetId="13">#REF!</definedName>
    <definedName name="submetermonthlybilling">#REF!</definedName>
    <definedName name="Submeterpercentreduction" localSheetId="13">#REF!</definedName>
    <definedName name="Submeterpercentreduction">#REF!</definedName>
    <definedName name="submeterpercentsewer" localSheetId="13">#REF!</definedName>
    <definedName name="submeterpercentsewer">#REF!</definedName>
    <definedName name="submeterpercentwater" localSheetId="13">#REF!</definedName>
    <definedName name="submeterpercentwater">#REF!</definedName>
    <definedName name="SUMMARY">#N/A</definedName>
    <definedName name="SUMMERLIN__ETHE">#N/A</definedName>
    <definedName name="SUNTICH__MILAN">#N/A</definedName>
    <definedName name="SUNTRUST">#N/A</definedName>
    <definedName name="SUPPLIESACT">#REF!</definedName>
    <definedName name="SVERT">#N/A</definedName>
    <definedName name="SwapBaseCCY" localSheetId="13">#REF!</definedName>
    <definedName name="SwapBaseCCY">#REF!</definedName>
    <definedName name="SwapComponent1" localSheetId="13">#REF!</definedName>
    <definedName name="SwapComponent1">#REF!</definedName>
    <definedName name="SwapComponent2" localSheetId="13">#REF!</definedName>
    <definedName name="SwapComponent2">#REF!</definedName>
    <definedName name="SwapDCConv1" localSheetId="13">#REF!</definedName>
    <definedName name="SwapDCConv1">#REF!</definedName>
    <definedName name="SwapDuration1" localSheetId="13">#REF!</definedName>
    <definedName name="SwapDuration1">#REF!</definedName>
    <definedName name="SwapDV011" localSheetId="13">#REF!</definedName>
    <definedName name="SwapDV011">#REF!</definedName>
    <definedName name="SwapEffDt" localSheetId="13">#REF!</definedName>
    <definedName name="SwapEffDt">#REF!</definedName>
    <definedName name="SwapFairValue" localSheetId="13">#REF!</definedName>
    <definedName name="SwapFairValue">#REF!</definedName>
    <definedName name="SwapFilterCells" localSheetId="13">#REF!</definedName>
    <definedName name="SwapFilterCells">#REF!</definedName>
    <definedName name="SwapFreq1" localSheetId="13">#REF!</definedName>
    <definedName name="SwapFreq1">#REF!</definedName>
    <definedName name="SwapFX1" localSheetId="13">#REF!</definedName>
    <definedName name="SwapFX1">#REF!</definedName>
    <definedName name="SwapFX2" localSheetId="13">#REF!</definedName>
    <definedName name="SwapFX2">#REF!</definedName>
    <definedName name="SwapHeader" localSheetId="13">#REF!</definedName>
    <definedName name="SwapHeader">#REF!</definedName>
    <definedName name="SwapKeyRate" localSheetId="13">#REF!</definedName>
    <definedName name="SwapKeyRate">#REF!</definedName>
    <definedName name="SwapLastUpdate" localSheetId="13">#REF!</definedName>
    <definedName name="SwapLastUpdate">#REF!</definedName>
    <definedName name="SwapLeg1Monthly" localSheetId="13">#REF!</definedName>
    <definedName name="SwapLeg1Monthly">#REF!</definedName>
    <definedName name="SwapLeg1Quarterly" localSheetId="13">#REF!</definedName>
    <definedName name="SwapLeg1Quarterly">#REF!</definedName>
    <definedName name="SwapLeg1QuarterlyDefault" localSheetId="13">#REF!</definedName>
    <definedName name="SwapLeg1QuarterlyDefault">#REF!</definedName>
    <definedName name="SwapLeg2Monthly" localSheetId="13">#REF!</definedName>
    <definedName name="SwapLeg2Monthly">#REF!</definedName>
    <definedName name="SwapLeg2Quarterly" localSheetId="13">#REF!</definedName>
    <definedName name="SwapLeg2Quarterly">#REF!</definedName>
    <definedName name="SwapMaturityDt" localSheetId="13">#REF!</definedName>
    <definedName name="SwapMaturityDt">#REF!</definedName>
    <definedName name="SwapMTM" localSheetId="13">#REF!</definedName>
    <definedName name="SwapMTM">#REF!</definedName>
    <definedName name="SwapMultiplier1" localSheetId="13">#REF!</definedName>
    <definedName name="SwapMultiplier1">#REF!</definedName>
    <definedName name="SwapNETAccrued" localSheetId="13">#REF!</definedName>
    <definedName name="SwapNETAccrued">#REF!</definedName>
    <definedName name="SwapNETDuration" localSheetId="13">#REF!</definedName>
    <definedName name="SwapNETDuration">#REF!</definedName>
    <definedName name="SwapNetDV01" localSheetId="13">#REF!</definedName>
    <definedName name="SwapNetDV01">#REF!</definedName>
    <definedName name="SwapNotional1" localSheetId="13">#REF!</definedName>
    <definedName name="SwapNotional1">#REF!</definedName>
    <definedName name="SwapPayRec1" localSheetId="13">#REF!</definedName>
    <definedName name="SwapPayRec1">#REF!</definedName>
    <definedName name="SwapPVPmt1" localSheetId="13">#REF!</definedName>
    <definedName name="SwapPVPmt1">#REF!</definedName>
    <definedName name="SwapQuoteId" localSheetId="13">#REF!</definedName>
    <definedName name="SwapQuoteId">#REF!</definedName>
    <definedName name="SwapRunTime" localSheetId="13">#REF!</definedName>
    <definedName name="SwapRunTime">#REF!</definedName>
    <definedName name="Swaps" localSheetId="13">#REF!</definedName>
    <definedName name="Swaps">#REF!</definedName>
    <definedName name="SwapShock" localSheetId="13">#REF!</definedName>
    <definedName name="SwapShock">#REF!</definedName>
    <definedName name="SwapSpread1" localSheetId="13">#REF!</definedName>
    <definedName name="SwapSpread1">#REF!</definedName>
    <definedName name="SwaptionpayDV10" localSheetId="13">#REF!</definedName>
    <definedName name="SwaptionpayDV10">#REF!</definedName>
    <definedName name="SwaptionreceiveDV10" localSheetId="13">#REF!</definedName>
    <definedName name="SwaptionreceiveDV10">#REF!</definedName>
    <definedName name="SwaptionVolMatrixCoordinates" localSheetId="13">#REF!</definedName>
    <definedName name="SwaptionVolMatrixCoordinates">#REF!</definedName>
    <definedName name="SwapValueDate" localSheetId="13">#REF!</definedName>
    <definedName name="SwapValueDate">#REF!</definedName>
    <definedName name="SwapVolOveride" localSheetId="13">#REF!</definedName>
    <definedName name="SwapVolOveride">#REF!</definedName>
    <definedName name="SWEEPACT">#REF!</definedName>
    <definedName name="Swvu.allocations." hidden="1">#REF!</definedName>
    <definedName name="Swvu.annual._.hotel." hidden="1">#REF!</definedName>
    <definedName name="Swvu.bottom._.line." hidden="1">#REF!</definedName>
    <definedName name="Swvu.cash._.flow." hidden="1">#REF!</definedName>
    <definedName name="Swvu.combo." hidden="1">#REF!</definedName>
    <definedName name="Swvu.full." hidden="1">#REF!</definedName>
    <definedName name="Swvu.offsite." hidden="1">#REF!</definedName>
    <definedName name="Swvu.onsite." hidden="1">#REF!</definedName>
    <definedName name="SYSBORDER">#N/A</definedName>
    <definedName name="SYSTEMSPRINT">#N/A</definedName>
    <definedName name="T_K">#N/A</definedName>
    <definedName name="T_S" localSheetId="13">#REF!</definedName>
    <definedName name="T_S">#REF!</definedName>
    <definedName name="T10CAM" localSheetId="13">#REF!</definedName>
    <definedName name="T10CAM">#REF!</definedName>
    <definedName name="T10INM" localSheetId="13">#REF!</definedName>
    <definedName name="T10INM">#REF!</definedName>
    <definedName name="T10PTM" localSheetId="13">#REF!</definedName>
    <definedName name="T10PTM">#REF!</definedName>
    <definedName name="T11CAM" localSheetId="13">#REF!</definedName>
    <definedName name="T11CAM">#REF!</definedName>
    <definedName name="T11INM" localSheetId="13">#REF!</definedName>
    <definedName name="T11INM">#REF!</definedName>
    <definedName name="T11PTM" localSheetId="13">#REF!</definedName>
    <definedName name="T11PTM">#REF!</definedName>
    <definedName name="T12CAM" localSheetId="13">#REF!</definedName>
    <definedName name="T12CAM">#REF!</definedName>
    <definedName name="T12INM" localSheetId="13">#REF!</definedName>
    <definedName name="T12INM">#REF!</definedName>
    <definedName name="T12PTM" localSheetId="13">#REF!</definedName>
    <definedName name="T12PTM">#REF!</definedName>
    <definedName name="T12WTE" localSheetId="13">#REF!</definedName>
    <definedName name="T12WTE">#REF!</definedName>
    <definedName name="T13CAM" localSheetId="13">#REF!</definedName>
    <definedName name="T13CAM">#REF!</definedName>
    <definedName name="T13INM" localSheetId="13">#REF!</definedName>
    <definedName name="T13INM">#REF!</definedName>
    <definedName name="T13PTM" localSheetId="13">#REF!</definedName>
    <definedName name="T13PTM">#REF!</definedName>
    <definedName name="T13WTE" localSheetId="13">#REF!</definedName>
    <definedName name="T13WTE">#REF!</definedName>
    <definedName name="T14CAM" localSheetId="13">#REF!</definedName>
    <definedName name="T14CAM">#REF!</definedName>
    <definedName name="T14INM" localSheetId="13">#REF!</definedName>
    <definedName name="T14INM">#REF!</definedName>
    <definedName name="T14PTM" localSheetId="13">#REF!</definedName>
    <definedName name="T14PTM">#REF!</definedName>
    <definedName name="T15CAM" localSheetId="13">#REF!</definedName>
    <definedName name="T15CAM">#REF!</definedName>
    <definedName name="T15INM" localSheetId="13">#REF!</definedName>
    <definedName name="T15INM">#REF!</definedName>
    <definedName name="T15PTM" localSheetId="13">#REF!</definedName>
    <definedName name="T15PTM">#REF!</definedName>
    <definedName name="T16CAM" localSheetId="13">#REF!</definedName>
    <definedName name="T16CAM">#REF!</definedName>
    <definedName name="T16INM" localSheetId="13">#REF!</definedName>
    <definedName name="T16INM">#REF!</definedName>
    <definedName name="T16PTM" localSheetId="13">#REF!</definedName>
    <definedName name="T16PTM">#REF!</definedName>
    <definedName name="T17CAM" localSheetId="13">#REF!</definedName>
    <definedName name="T17CAM">#REF!</definedName>
    <definedName name="T17INM" localSheetId="13">#REF!</definedName>
    <definedName name="T17INM">#REF!</definedName>
    <definedName name="T17PTM" localSheetId="13">#REF!</definedName>
    <definedName name="T17PTM">#REF!</definedName>
    <definedName name="T17WTE" localSheetId="13">#REF!</definedName>
    <definedName name="T17WTE">#REF!</definedName>
    <definedName name="T18CAM" localSheetId="13">#REF!</definedName>
    <definedName name="T18CAM">#REF!</definedName>
    <definedName name="T18INM" localSheetId="13">#REF!</definedName>
    <definedName name="T18INM">#REF!</definedName>
    <definedName name="T18PTM" localSheetId="13">#REF!</definedName>
    <definedName name="T18PTM">#REF!</definedName>
    <definedName name="T18WTE" localSheetId="13">#REF!</definedName>
    <definedName name="T18WTE">#REF!</definedName>
    <definedName name="T19CAM" localSheetId="13">#REF!</definedName>
    <definedName name="T19CAM">#REF!</definedName>
    <definedName name="T19INM" localSheetId="13">#REF!</definedName>
    <definedName name="T19INM">#REF!</definedName>
    <definedName name="T19PTM" localSheetId="13">#REF!</definedName>
    <definedName name="T19PTM">#REF!</definedName>
    <definedName name="T19WTE" localSheetId="13">#REF!</definedName>
    <definedName name="T19WTE">#REF!</definedName>
    <definedName name="T1CAM" localSheetId="13">#REF!</definedName>
    <definedName name="T1CAM">#REF!</definedName>
    <definedName name="T1INM" localSheetId="13">#REF!</definedName>
    <definedName name="T1INM">#REF!</definedName>
    <definedName name="T1PTM" localSheetId="13">#REF!</definedName>
    <definedName name="T1PTM">#REF!</definedName>
    <definedName name="T20CAM" localSheetId="13">#REF!</definedName>
    <definedName name="T20CAM">#REF!</definedName>
    <definedName name="T20INM" localSheetId="13">#REF!</definedName>
    <definedName name="T20INM">#REF!</definedName>
    <definedName name="T20PTM" localSheetId="13">#REF!</definedName>
    <definedName name="T20PTM">#REF!</definedName>
    <definedName name="T21CAM" localSheetId="13">#REF!</definedName>
    <definedName name="T21CAM">#REF!</definedName>
    <definedName name="T21INM" localSheetId="13">#REF!</definedName>
    <definedName name="T21INM">#REF!</definedName>
    <definedName name="T21PTM" localSheetId="13">#REF!</definedName>
    <definedName name="T21PTM">#REF!</definedName>
    <definedName name="T22CAM" localSheetId="13">#REF!</definedName>
    <definedName name="T22CAM">#REF!</definedName>
    <definedName name="T22INM" localSheetId="13">#REF!</definedName>
    <definedName name="T22INM">#REF!</definedName>
    <definedName name="T22PTM" localSheetId="13">#REF!</definedName>
    <definedName name="T22PTM">#REF!</definedName>
    <definedName name="T22WTE" localSheetId="13">#REF!</definedName>
    <definedName name="T22WTE">#REF!</definedName>
    <definedName name="T23CAM" localSheetId="13">#REF!</definedName>
    <definedName name="T23CAM">#REF!</definedName>
    <definedName name="T23INM" localSheetId="13">#REF!</definedName>
    <definedName name="T23INM">#REF!</definedName>
    <definedName name="T23PTM" localSheetId="13">#REF!</definedName>
    <definedName name="T23PTM">#REF!</definedName>
    <definedName name="T23WTE" localSheetId="13">#REF!</definedName>
    <definedName name="T23WTE">#REF!</definedName>
    <definedName name="T24CAM" localSheetId="13">#REF!</definedName>
    <definedName name="T24CAM">#REF!</definedName>
    <definedName name="T24INM" localSheetId="13">#REF!</definedName>
    <definedName name="T24INM">#REF!</definedName>
    <definedName name="T24PTM" localSheetId="13">#REF!</definedName>
    <definedName name="T24PTM">#REF!</definedName>
    <definedName name="T24WTE" localSheetId="13">#REF!</definedName>
    <definedName name="T24WTE">#REF!</definedName>
    <definedName name="T25CAM" localSheetId="13">#REF!</definedName>
    <definedName name="T25CAM">#REF!</definedName>
    <definedName name="T25INM" localSheetId="13">#REF!</definedName>
    <definedName name="T25INM">#REF!</definedName>
    <definedName name="T25PTM" localSheetId="13">#REF!</definedName>
    <definedName name="T25PTM">#REF!</definedName>
    <definedName name="T26CAM" localSheetId="13">#REF!</definedName>
    <definedName name="T26CAM">#REF!</definedName>
    <definedName name="T26CME" localSheetId="13">#REF!</definedName>
    <definedName name="T26CME">#REF!</definedName>
    <definedName name="T26INE" localSheetId="13">#REF!</definedName>
    <definedName name="T26INE">#REF!</definedName>
    <definedName name="T26INM" localSheetId="13">#REF!</definedName>
    <definedName name="T26INM">#REF!</definedName>
    <definedName name="T26PTE" localSheetId="13">#REF!</definedName>
    <definedName name="T26PTE">#REF!</definedName>
    <definedName name="T26PTM" localSheetId="13">#REF!</definedName>
    <definedName name="T26PTM">#REF!</definedName>
    <definedName name="T27CAM" localSheetId="13">#REF!</definedName>
    <definedName name="T27CAM">#REF!</definedName>
    <definedName name="T27CME" localSheetId="13">#REF!</definedName>
    <definedName name="T27CME">#REF!</definedName>
    <definedName name="T27INE" localSheetId="13">#REF!</definedName>
    <definedName name="T27INE">#REF!</definedName>
    <definedName name="T27INM" localSheetId="13">#REF!</definedName>
    <definedName name="T27INM">#REF!</definedName>
    <definedName name="T27PTE" localSheetId="13">#REF!</definedName>
    <definedName name="T27PTE">#REF!</definedName>
    <definedName name="T27PTM" localSheetId="13">#REF!</definedName>
    <definedName name="T27PTM">#REF!</definedName>
    <definedName name="T27WTE" localSheetId="13">#REF!</definedName>
    <definedName name="T27WTE">#REF!</definedName>
    <definedName name="T27WTR" localSheetId="13">#REF!</definedName>
    <definedName name="T27WTR">#REF!</definedName>
    <definedName name="T28CAM" localSheetId="13">#REF!</definedName>
    <definedName name="T28CAM">#REF!</definedName>
    <definedName name="T28CME" localSheetId="13">#REF!</definedName>
    <definedName name="T28CME">#REF!</definedName>
    <definedName name="T28INE" localSheetId="13">#REF!</definedName>
    <definedName name="T28INE">#REF!</definedName>
    <definedName name="T28INM" localSheetId="13">#REF!</definedName>
    <definedName name="T28INM">#REF!</definedName>
    <definedName name="T28PTE" localSheetId="13">#REF!</definedName>
    <definedName name="T28PTE">#REF!</definedName>
    <definedName name="T28PTM" localSheetId="13">#REF!</definedName>
    <definedName name="T28PTM">#REF!</definedName>
    <definedName name="T29CAM" localSheetId="13">#REF!</definedName>
    <definedName name="T29CAM">#REF!</definedName>
    <definedName name="T29CME" localSheetId="13">#REF!</definedName>
    <definedName name="T29CME">#REF!</definedName>
    <definedName name="T29INE" localSheetId="13">#REF!</definedName>
    <definedName name="T29INE">#REF!</definedName>
    <definedName name="T29INM" localSheetId="13">#REF!</definedName>
    <definedName name="T29INM">#REF!</definedName>
    <definedName name="T29PTE" localSheetId="13">#REF!</definedName>
    <definedName name="T29PTE">#REF!</definedName>
    <definedName name="T29PTM" localSheetId="13">#REF!</definedName>
    <definedName name="T29PTM">#REF!</definedName>
    <definedName name="T2CAM" localSheetId="13">#REF!</definedName>
    <definedName name="T2CAM">#REF!</definedName>
    <definedName name="T2INM" localSheetId="13">#REF!</definedName>
    <definedName name="T2INM">#REF!</definedName>
    <definedName name="T2PTM" localSheetId="13">#REF!</definedName>
    <definedName name="T2PTM">#REF!</definedName>
    <definedName name="T2WTE" localSheetId="13">#REF!</definedName>
    <definedName name="T2WTE">#REF!</definedName>
    <definedName name="T30CAM" localSheetId="13">#REF!</definedName>
    <definedName name="T30CAM">#REF!</definedName>
    <definedName name="T30CME" localSheetId="13">#REF!</definedName>
    <definedName name="T30CME">#REF!</definedName>
    <definedName name="T30INE" localSheetId="13">#REF!</definedName>
    <definedName name="T30INE">#REF!</definedName>
    <definedName name="T30INM" localSheetId="13">#REF!</definedName>
    <definedName name="T30INM">#REF!</definedName>
    <definedName name="T30PTE" localSheetId="13">#REF!</definedName>
    <definedName name="T30PTE">#REF!</definedName>
    <definedName name="T30PTM" localSheetId="13">#REF!</definedName>
    <definedName name="T30PTM">#REF!</definedName>
    <definedName name="T31CAM" localSheetId="13">#REF!</definedName>
    <definedName name="T31CAM">#REF!</definedName>
    <definedName name="T31CME" localSheetId="13">#REF!</definedName>
    <definedName name="T31CME">#REF!</definedName>
    <definedName name="T31INE" localSheetId="13">#REF!</definedName>
    <definedName name="T31INE">#REF!</definedName>
    <definedName name="T31INM" localSheetId="13">#REF!</definedName>
    <definedName name="T31INM">#REF!</definedName>
    <definedName name="T31PTE" localSheetId="13">#REF!</definedName>
    <definedName name="T31PTE">#REF!</definedName>
    <definedName name="T31PTM" localSheetId="13">#REF!</definedName>
    <definedName name="T31PTM">#REF!</definedName>
    <definedName name="T32CAM" localSheetId="13">#REF!</definedName>
    <definedName name="T32CAM">#REF!</definedName>
    <definedName name="T32CME" localSheetId="13">#REF!</definedName>
    <definedName name="T32CME">#REF!</definedName>
    <definedName name="T32INE" localSheetId="13">#REF!</definedName>
    <definedName name="T32INE">#REF!</definedName>
    <definedName name="T32INM" localSheetId="13">#REF!</definedName>
    <definedName name="T32INM">#REF!</definedName>
    <definedName name="T32PTE" localSheetId="13">#REF!</definedName>
    <definedName name="T32PTE">#REF!</definedName>
    <definedName name="T32PTM" localSheetId="13">#REF!</definedName>
    <definedName name="T32PTM">#REF!</definedName>
    <definedName name="T33CAM" localSheetId="13">#REF!</definedName>
    <definedName name="T33CAM">#REF!</definedName>
    <definedName name="T33CME" localSheetId="13">#REF!</definedName>
    <definedName name="T33CME">#REF!</definedName>
    <definedName name="T33INE" localSheetId="13">#REF!</definedName>
    <definedName name="T33INE">#REF!</definedName>
    <definedName name="T33INM" localSheetId="13">#REF!</definedName>
    <definedName name="T33INM">#REF!</definedName>
    <definedName name="T33PTE" localSheetId="13">#REF!</definedName>
    <definedName name="T33PTE">#REF!</definedName>
    <definedName name="T33PTM" localSheetId="13">#REF!</definedName>
    <definedName name="T33PTM">#REF!</definedName>
    <definedName name="T34CAM" localSheetId="13">#REF!</definedName>
    <definedName name="T34CAM">#REF!</definedName>
    <definedName name="T34CME" localSheetId="13">#REF!</definedName>
    <definedName name="T34CME">#REF!</definedName>
    <definedName name="T34INE" localSheetId="13">#REF!</definedName>
    <definedName name="T34INE">#REF!</definedName>
    <definedName name="T34INM" localSheetId="13">#REF!</definedName>
    <definedName name="T34INM">#REF!</definedName>
    <definedName name="T34PTE" localSheetId="13">#REF!</definedName>
    <definedName name="T34PTE">#REF!</definedName>
    <definedName name="T34PTM" localSheetId="13">#REF!</definedName>
    <definedName name="T34PTM">#REF!</definedName>
    <definedName name="T35CAM" localSheetId="13">#REF!</definedName>
    <definedName name="T35CAM">#REF!</definedName>
    <definedName name="T35CME" localSheetId="13">#REF!</definedName>
    <definedName name="T35CME">#REF!</definedName>
    <definedName name="T35INE" localSheetId="13">#REF!</definedName>
    <definedName name="T35INE">#REF!</definedName>
    <definedName name="T35INM" localSheetId="13">#REF!</definedName>
    <definedName name="T35INM">#REF!</definedName>
    <definedName name="T35PTE" localSheetId="13">#REF!</definedName>
    <definedName name="T35PTE">#REF!</definedName>
    <definedName name="T35PTM" localSheetId="13">#REF!</definedName>
    <definedName name="T35PTM">#REF!</definedName>
    <definedName name="T36CAM" localSheetId="13">#REF!</definedName>
    <definedName name="T36CAM">#REF!</definedName>
    <definedName name="T36CME" localSheetId="13">#REF!</definedName>
    <definedName name="T36CME">#REF!</definedName>
    <definedName name="T36INE" localSheetId="13">#REF!</definedName>
    <definedName name="T36INE">#REF!</definedName>
    <definedName name="T36INM" localSheetId="13">#REF!</definedName>
    <definedName name="T36INM">#REF!</definedName>
    <definedName name="T36PTE" localSheetId="13">#REF!</definedName>
    <definedName name="T36PTE">#REF!</definedName>
    <definedName name="T36PTM" localSheetId="13">#REF!</definedName>
    <definedName name="T36PTM">#REF!</definedName>
    <definedName name="T37CAM" localSheetId="13">#REF!</definedName>
    <definedName name="T37CAM">#REF!</definedName>
    <definedName name="T37CME" localSheetId="13">#REF!</definedName>
    <definedName name="T37CME">#REF!</definedName>
    <definedName name="T37INE" localSheetId="13">#REF!</definedName>
    <definedName name="T37INE">#REF!</definedName>
    <definedName name="T37INM" localSheetId="13">#REF!</definedName>
    <definedName name="T37INM">#REF!</definedName>
    <definedName name="T37PTE" localSheetId="13">#REF!</definedName>
    <definedName name="T37PTE">#REF!</definedName>
    <definedName name="T37PTM" localSheetId="13">#REF!</definedName>
    <definedName name="T37PTM">#REF!</definedName>
    <definedName name="T38CAM" localSheetId="13">#REF!</definedName>
    <definedName name="T38CAM">#REF!</definedName>
    <definedName name="T38CME" localSheetId="13">#REF!</definedName>
    <definedName name="T38CME">#REF!</definedName>
    <definedName name="T38INE" localSheetId="13">#REF!</definedName>
    <definedName name="T38INE">#REF!</definedName>
    <definedName name="T38INM" localSheetId="13">#REF!</definedName>
    <definedName name="T38INM">#REF!</definedName>
    <definedName name="T38PTE" localSheetId="13">#REF!</definedName>
    <definedName name="T38PTE">#REF!</definedName>
    <definedName name="T38PTM" localSheetId="13">#REF!</definedName>
    <definedName name="T38PTM">#REF!</definedName>
    <definedName name="T39CAM" localSheetId="13">#REF!</definedName>
    <definedName name="T39CAM">#REF!</definedName>
    <definedName name="T39CME" localSheetId="13">#REF!</definedName>
    <definedName name="T39CME">#REF!</definedName>
    <definedName name="T39INE" localSheetId="13">#REF!</definedName>
    <definedName name="T39INE">#REF!</definedName>
    <definedName name="T39INM" localSheetId="13">#REF!</definedName>
    <definedName name="T39INM">#REF!</definedName>
    <definedName name="T39PTE" localSheetId="13">#REF!</definedName>
    <definedName name="T39PTE">#REF!</definedName>
    <definedName name="T39PTM" localSheetId="13">#REF!</definedName>
    <definedName name="T39PTM">#REF!</definedName>
    <definedName name="T3CAM" localSheetId="13">#REF!</definedName>
    <definedName name="T3CAM">#REF!</definedName>
    <definedName name="T3INM" localSheetId="13">#REF!</definedName>
    <definedName name="T3INM">#REF!</definedName>
    <definedName name="T3PTM" localSheetId="13">#REF!</definedName>
    <definedName name="T3PTM">#REF!</definedName>
    <definedName name="T40CAM" localSheetId="13">#REF!</definedName>
    <definedName name="T40CAM">#REF!</definedName>
    <definedName name="T40CME" localSheetId="13">#REF!</definedName>
    <definedName name="T40CME">#REF!</definedName>
    <definedName name="T40INE" localSheetId="13">#REF!</definedName>
    <definedName name="T40INE">#REF!</definedName>
    <definedName name="T40INM" localSheetId="13">#REF!</definedName>
    <definedName name="T40INM">#REF!</definedName>
    <definedName name="T40PTE" localSheetId="13">#REF!</definedName>
    <definedName name="T40PTE">#REF!</definedName>
    <definedName name="T40PTM" localSheetId="13">#REF!</definedName>
    <definedName name="T40PTM">#REF!</definedName>
    <definedName name="T41CAM" localSheetId="13">#REF!</definedName>
    <definedName name="T41CAM">#REF!</definedName>
    <definedName name="T41CME" localSheetId="13">#REF!</definedName>
    <definedName name="T41CME">#REF!</definedName>
    <definedName name="T41INE" localSheetId="13">#REF!</definedName>
    <definedName name="T41INE">#REF!</definedName>
    <definedName name="T41INM" localSheetId="13">#REF!</definedName>
    <definedName name="T41INM">#REF!</definedName>
    <definedName name="T41PTE" localSheetId="13">#REF!</definedName>
    <definedName name="T41PTE">#REF!</definedName>
    <definedName name="T41PTM" localSheetId="13">#REF!</definedName>
    <definedName name="T41PTM">#REF!</definedName>
    <definedName name="T4CAM" localSheetId="13">#REF!</definedName>
    <definedName name="T4CAM">#REF!</definedName>
    <definedName name="T4INM" localSheetId="13">#REF!</definedName>
    <definedName name="T4INM">#REF!</definedName>
    <definedName name="T4PTM" localSheetId="13">#REF!</definedName>
    <definedName name="T4PTM">#REF!</definedName>
    <definedName name="T4WTE" localSheetId="13">#REF!</definedName>
    <definedName name="T4WTE">#REF!</definedName>
    <definedName name="T5CAM" localSheetId="13">#REF!</definedName>
    <definedName name="T5CAM">#REF!</definedName>
    <definedName name="T5INM" localSheetId="13">#REF!</definedName>
    <definedName name="T5INM">#REF!</definedName>
    <definedName name="T5PTM" localSheetId="13">#REF!</definedName>
    <definedName name="T5PTM">#REF!</definedName>
    <definedName name="T5WTE" localSheetId="13">#REF!</definedName>
    <definedName name="T5WTE">#REF!</definedName>
    <definedName name="T5WTR" localSheetId="13">#REF!</definedName>
    <definedName name="T5WTR">#REF!</definedName>
    <definedName name="T6CAM" localSheetId="13">#REF!</definedName>
    <definedName name="T6CAM">#REF!</definedName>
    <definedName name="T6INM" localSheetId="13">#REF!</definedName>
    <definedName name="T6INM">#REF!</definedName>
    <definedName name="T6PTM" localSheetId="13">#REF!</definedName>
    <definedName name="T6PTM">#REF!</definedName>
    <definedName name="T7CAM" localSheetId="13">#REF!</definedName>
    <definedName name="T7CAM">#REF!</definedName>
    <definedName name="T7INM" localSheetId="13">#REF!</definedName>
    <definedName name="T7INM">#REF!</definedName>
    <definedName name="T7PTM" localSheetId="13">#REF!</definedName>
    <definedName name="T7PTM">#REF!</definedName>
    <definedName name="T7WTE" localSheetId="13">#REF!</definedName>
    <definedName name="T7WTE">#REF!</definedName>
    <definedName name="T8CAM" localSheetId="13">#REF!</definedName>
    <definedName name="T8CAM">#REF!</definedName>
    <definedName name="T8INM" localSheetId="13">#REF!</definedName>
    <definedName name="T8INM">#REF!</definedName>
    <definedName name="T8PTM" localSheetId="13">#REF!</definedName>
    <definedName name="T8PTM">#REF!</definedName>
    <definedName name="T8WTE" localSheetId="13">#REF!</definedName>
    <definedName name="T8WTE">#REF!</definedName>
    <definedName name="T9CAM" localSheetId="13">#REF!</definedName>
    <definedName name="T9CAM">#REF!</definedName>
    <definedName name="T9INM" localSheetId="13">#REF!</definedName>
    <definedName name="T9INM">#REF!</definedName>
    <definedName name="T9PTM" localSheetId="13">#REF!</definedName>
    <definedName name="T9PTM">#REF!</definedName>
    <definedName name="T9WTE" localSheetId="13">#REF!</definedName>
    <definedName name="T9WTE">#REF!</definedName>
    <definedName name="Table1">#N/A</definedName>
    <definedName name="tacobell" localSheetId="13">#REF!</definedName>
    <definedName name="tacobell">#REF!</definedName>
    <definedName name="TAKACS__ELIZABE">#N/A</definedName>
    <definedName name="tall_switch">#REF!</definedName>
    <definedName name="TargetIRR" localSheetId="13">#REF!</definedName>
    <definedName name="TargetIRR">#REF!</definedName>
    <definedName name="Tax">#N/A</definedName>
    <definedName name="Tax_Credits">#REF!</definedName>
    <definedName name="TAX_DATE" localSheetId="13">#REF!</definedName>
    <definedName name="TAX_DATE">#REF!</definedName>
    <definedName name="TAXAnnualDiffBtwnCostAndBase" localSheetId="13">#REF!</definedName>
    <definedName name="TAXAnnualDiffBtwnCostAndBase">#REF!</definedName>
    <definedName name="TAXAprDiffBtwnCostAndBase" localSheetId="13">#REF!</definedName>
    <definedName name="TAXAprDiffBtwnCostAndBase">#REF!</definedName>
    <definedName name="TAXAugDiffBtwnCostAndBase" localSheetId="13">#REF!</definedName>
    <definedName name="TAXAugDiffBtwnCostAndBase">#REF!</definedName>
    <definedName name="taxbill">#REF!</definedName>
    <definedName name="TAXCNS96">#REF!</definedName>
    <definedName name="TAXDecDiffBtwnCostAndBase" localSheetId="13">#REF!</definedName>
    <definedName name="TAXDecDiffBtwnCostAndBase">#REF!</definedName>
    <definedName name="taxes">#N/A</definedName>
    <definedName name="taxesassessed2" localSheetId="13">#REF!</definedName>
    <definedName name="taxesassessed2">#REF!</definedName>
    <definedName name="taxesassessed3" localSheetId="13">#REF!</definedName>
    <definedName name="taxesassessed3">#REF!</definedName>
    <definedName name="taxesassessedcurrent" localSheetId="13">#REF!</definedName>
    <definedName name="taxesassessedcurrent">#REF!</definedName>
    <definedName name="taxesassessedprior" localSheetId="13">#REF!</definedName>
    <definedName name="taxesassessedprior">#REF!</definedName>
    <definedName name="taxesfmv2" localSheetId="13">#REF!</definedName>
    <definedName name="taxesfmv2">#REF!</definedName>
    <definedName name="taxesfmv3" localSheetId="13">#REF!</definedName>
    <definedName name="taxesfmv3">#REF!</definedName>
    <definedName name="taxesfmvcurrent" localSheetId="13">#REF!</definedName>
    <definedName name="taxesfmvcurrent">#REF!</definedName>
    <definedName name="taxesfmvprior" localSheetId="13">#REF!</definedName>
    <definedName name="taxesfmvprior">#REF!</definedName>
    <definedName name="taxespayment2" localSheetId="13">#REF!</definedName>
    <definedName name="taxespayment2">#REF!</definedName>
    <definedName name="taxespayment3" localSheetId="13">#REF!</definedName>
    <definedName name="taxespayment3">#REF!</definedName>
    <definedName name="taxespaymentcurrent" localSheetId="13">#REF!</definedName>
    <definedName name="taxespaymentcurrent">#REF!</definedName>
    <definedName name="taxespaymentprior" localSheetId="13">#REF!</definedName>
    <definedName name="taxespaymentprior">#REF!</definedName>
    <definedName name="taxesperunit2" localSheetId="13">#REF!</definedName>
    <definedName name="taxesperunit2">#REF!</definedName>
    <definedName name="taxesperunit3" localSheetId="13">#REF!</definedName>
    <definedName name="taxesperunit3">#REF!</definedName>
    <definedName name="taxesperunitcurrent" localSheetId="13">#REF!</definedName>
    <definedName name="taxesperunitcurrent">#REF!</definedName>
    <definedName name="taxesperunitprior" localSheetId="13">#REF!</definedName>
    <definedName name="taxesperunitprior">#REF!</definedName>
    <definedName name="taxesrate2" localSheetId="13">#REF!</definedName>
    <definedName name="taxesrate2">#REF!</definedName>
    <definedName name="taxesrate3" localSheetId="13">#REF!</definedName>
    <definedName name="taxesrate3">#REF!</definedName>
    <definedName name="taxesratecurrent" localSheetId="13">#REF!</definedName>
    <definedName name="taxesratecurrent">#REF!</definedName>
    <definedName name="taxesrateprior" localSheetId="13">#REF!</definedName>
    <definedName name="taxesrateprior">#REF!</definedName>
    <definedName name="TAXEXP" localSheetId="13">#REF!</definedName>
    <definedName name="TAXEXP">#REF!</definedName>
    <definedName name="TAXFebDiffBtwnCostAndBase" localSheetId="13">#REF!</definedName>
    <definedName name="TAXFebDiffBtwnCostAndBase">#REF!</definedName>
    <definedName name="TaxGrowth">#REF!</definedName>
    <definedName name="TaxINFLAT">#REF!</definedName>
    <definedName name="TAXJanDiffBtwnCostAndBase" localSheetId="13">#REF!</definedName>
    <definedName name="TAXJanDiffBtwnCostAndBase">#REF!</definedName>
    <definedName name="TAXJulDiffBtwnCostAndBase" localSheetId="13">#REF!</definedName>
    <definedName name="TAXJulDiffBtwnCostAndBase">#REF!</definedName>
    <definedName name="TAXJunDiffBtwnCostAndBase" localSheetId="13">#REF!</definedName>
    <definedName name="TAXJunDiffBtwnCostAndBase">#REF!</definedName>
    <definedName name="TAXMarDiffBtwnCostAndBase" localSheetId="13">#REF!</definedName>
    <definedName name="TAXMarDiffBtwnCostAndBase">#REF!</definedName>
    <definedName name="TAXMayDiffBtwnCostAndBase" localSheetId="13">#REF!</definedName>
    <definedName name="TAXMayDiffBtwnCostAndBase">#REF!</definedName>
    <definedName name="TAXNovDiffBtwnCostAndBase" localSheetId="13">#REF!</definedName>
    <definedName name="TAXNovDiffBtwnCostAndBase">#REF!</definedName>
    <definedName name="TAXOctDiffBtwnCostAndBase" localSheetId="13">#REF!</definedName>
    <definedName name="TAXOctDiffBtwnCostAndBase">#REF!</definedName>
    <definedName name="TAXPSF">#REF!</definedName>
    <definedName name="taxrate">#REF!</definedName>
    <definedName name="Taxrates">#REF!</definedName>
    <definedName name="taxredux" localSheetId="13">#REF!</definedName>
    <definedName name="taxredux">#REF!</definedName>
    <definedName name="taxrent" localSheetId="13">#REF!</definedName>
    <definedName name="taxrent">#REF!</definedName>
    <definedName name="taxrent2" localSheetId="13">#REF!</definedName>
    <definedName name="taxrent2">#REF!</definedName>
    <definedName name="TAXRETax" localSheetId="13">#REF!</definedName>
    <definedName name="TAXRETax">#REF!</definedName>
    <definedName name="TAXREType1Tax" localSheetId="13">#REF!</definedName>
    <definedName name="TAXREType1Tax">#REF!</definedName>
    <definedName name="TAXREType1TaxPSF" localSheetId="13">#REF!</definedName>
    <definedName name="TAXREType1TaxPSF">#REF!</definedName>
    <definedName name="TAXREType2Tax" localSheetId="13">#REF!</definedName>
    <definedName name="TAXREType2Tax">#REF!</definedName>
    <definedName name="TAXREType2TaxPSF" localSheetId="13">#REF!</definedName>
    <definedName name="TAXREType2TaxPSF">#REF!</definedName>
    <definedName name="TAXSepDiffBtwnCostAndBase" localSheetId="13">#REF!</definedName>
    <definedName name="TAXSepDiffBtwnCostAndBase">#REF!</definedName>
    <definedName name="TAXSF97">#REF!</definedName>
    <definedName name="TAXSqFt" localSheetId="13">#REF!</definedName>
    <definedName name="TAXSqFt">#REF!</definedName>
    <definedName name="TAXSTATUS">#REF!</definedName>
    <definedName name="TAXTABLE">#REF!</definedName>
    <definedName name="TAXTotAnnualDiffBtwnCostAndBase" localSheetId="13">#REF!</definedName>
    <definedName name="TAXTotAnnualDiffBtwnCostAndBase">#REF!</definedName>
    <definedName name="TAXTotAprDiffBtwnCostAndBase" localSheetId="13">#REF!</definedName>
    <definedName name="TAXTotAprDiffBtwnCostAndBase">#REF!</definedName>
    <definedName name="TAXTotAugDiffBtwnCostAndBase" localSheetId="13">#REF!</definedName>
    <definedName name="TAXTotAugDiffBtwnCostAndBase">#REF!</definedName>
    <definedName name="TAXTotDecDiffBtwnCostAndBase" localSheetId="13">#REF!</definedName>
    <definedName name="TAXTotDecDiffBtwnCostAndBase">#REF!</definedName>
    <definedName name="TAXTotFebDiffBtwnCostAndBase" localSheetId="13">#REF!</definedName>
    <definedName name="TAXTotFebDiffBtwnCostAndBase">#REF!</definedName>
    <definedName name="TAXTotJanDiffBtwnCostAndBase" localSheetId="13">#REF!</definedName>
    <definedName name="TAXTotJanDiffBtwnCostAndBase">#REF!</definedName>
    <definedName name="TAXTotJulDiffBtwnCostAndBase" localSheetId="13">#REF!</definedName>
    <definedName name="TAXTotJulDiffBtwnCostAndBase">#REF!</definedName>
    <definedName name="TAXTotJunDiffBtwnCostAndBase" localSheetId="13">#REF!</definedName>
    <definedName name="TAXTotJunDiffBtwnCostAndBase">#REF!</definedName>
    <definedName name="TAXTotMarDiffBtwnCostAndBase" localSheetId="13">#REF!</definedName>
    <definedName name="TAXTotMarDiffBtwnCostAndBase">#REF!</definedName>
    <definedName name="TAXTotMayDiffBtwnCostAndBase" localSheetId="13">#REF!</definedName>
    <definedName name="TAXTotMayDiffBtwnCostAndBase">#REF!</definedName>
    <definedName name="TAXTotNovDiffBtwnCostAndBase" localSheetId="13">#REF!</definedName>
    <definedName name="TAXTotNovDiffBtwnCostAndBase">#REF!</definedName>
    <definedName name="TAXTotOctDiffBtwnCostAndBase" localSheetId="13">#REF!</definedName>
    <definedName name="TAXTotOctDiffBtwnCostAndBase">#REF!</definedName>
    <definedName name="TAXTotRETax" localSheetId="13">#REF!</definedName>
    <definedName name="TAXTotRETax">#REF!</definedName>
    <definedName name="TAXTotRETaxPSF" localSheetId="13">#REF!</definedName>
    <definedName name="TAXTotRETaxPSF">#REF!</definedName>
    <definedName name="TAXTotREType1Tax" localSheetId="13">#REF!</definedName>
    <definedName name="TAXTotREType1Tax">#REF!</definedName>
    <definedName name="TAXTotREType2Tax" localSheetId="13">#REF!</definedName>
    <definedName name="TAXTotREType2Tax">#REF!</definedName>
    <definedName name="TAXTotSepDiffBtwnCostAndBase" localSheetId="13">#REF!</definedName>
    <definedName name="TAXTotSepDiffBtwnCostAndBase">#REF!</definedName>
    <definedName name="TAXTotSqFt" localSheetId="13">#REF!</definedName>
    <definedName name="TAXTotSqFt">#REF!</definedName>
    <definedName name="TDC">#REF!</definedName>
    <definedName name="Template">#REF!</definedName>
    <definedName name="Ten_Yr_UST" localSheetId="13">#REF!</definedName>
    <definedName name="Ten_Yr_UST">#REF!</definedName>
    <definedName name="Tenant_Name" localSheetId="13">#REF!</definedName>
    <definedName name="Tenant_Name">#REF!</definedName>
    <definedName name="Tenor">#REF!</definedName>
    <definedName name="TERM">#N/A</definedName>
    <definedName name="Term_in_years" localSheetId="13">#REF!</definedName>
    <definedName name="Term_in_years">#REF!</definedName>
    <definedName name="TerminalCap" localSheetId="13">#REF!</definedName>
    <definedName name="TerminalCap">#REF!</definedName>
    <definedName name="test">#N/A</definedName>
    <definedName name="Testing" localSheetId="13">#REF!</definedName>
    <definedName name="Testing">#REF!</definedName>
    <definedName name="Testnonrevenue" localSheetId="13">#REF!</definedName>
    <definedName name="Testnonrevenue">#REF!</definedName>
    <definedName name="Testrange" localSheetId="13">#REF!</definedName>
    <definedName name="Testrange">#REF!</definedName>
    <definedName name="that" localSheetId="13">#REF!</definedName>
    <definedName name="that">#REF!</definedName>
    <definedName name="ThirdPartyCosts" localSheetId="13">#REF!</definedName>
    <definedName name="ThirdPartyCosts">#REF!</definedName>
    <definedName name="ThirdPartyEquity">#REF!</definedName>
    <definedName name="this" localSheetId="13">#REF!</definedName>
    <definedName name="this">#REF!</definedName>
    <definedName name="ThreeBRRents" localSheetId="13">#REF!</definedName>
    <definedName name="ThreeBRRents">#REF!</definedName>
    <definedName name="TI">#REF!</definedName>
    <definedName name="TI_LC" localSheetId="13">#REF!</definedName>
    <definedName name="TI_LC">#REF!</definedName>
    <definedName name="TIDeposit">#N/A</definedName>
    <definedName name="TIF_Date">#REF!</definedName>
    <definedName name="TILC">COLUMN()-COL1STYR</definedName>
    <definedName name="TILL__ALBERTA">#N/A</definedName>
    <definedName name="TIME_PERIOD" localSheetId="13">#REF!</definedName>
    <definedName name="TIME_PERIOD">#REF!</definedName>
    <definedName name="timestamp">#REF!</definedName>
    <definedName name="TINew">#N/A</definedName>
    <definedName name="TIRenew">#N/A</definedName>
    <definedName name="tis" localSheetId="13">#REF!</definedName>
    <definedName name="tis">#REF!</definedName>
    <definedName name="Title" localSheetId="13">#REF!</definedName>
    <definedName name="Title">#REF!</definedName>
    <definedName name="TitleCosts" localSheetId="13">#REF!</definedName>
    <definedName name="TitleCosts">#REF!</definedName>
    <definedName name="TitleFormat" localSheetId="13">#REF!,#REF!,#REF!,#REF!,#REF!,#REF!,#REF!,#REF!,#REF!,#REF!,#REF!</definedName>
    <definedName name="TitleFormat">#REF!,#REF!,#REF!,#REF!,#REF!,#REF!,#REF!,#REF!,#REF!,#REF!,#REF!</definedName>
    <definedName name="TK">#N/A</definedName>
    <definedName name="TOE" localSheetId="13">#REF!</definedName>
    <definedName name="TOE">#REF!</definedName>
    <definedName name="Top_Print">#N/A</definedName>
    <definedName name="Tot" localSheetId="13">#REF!</definedName>
    <definedName name="Tot">#REF!</definedName>
    <definedName name="TOTADMIN" localSheetId="13">#REF!</definedName>
    <definedName name="TOTADMIN">#REF!</definedName>
    <definedName name="TOTAL_ACRES" localSheetId="13">#REF!</definedName>
    <definedName name="TOTAL_ACRES">#REF!</definedName>
    <definedName name="Total_Capital_1__Inputs_Tab" localSheetId="13">#REF!</definedName>
    <definedName name="Total_Capital_1__Inputs_Tab">#REF!</definedName>
    <definedName name="Total_Capital_2__Inputs_Tab" localSheetId="13">#REF!</definedName>
    <definedName name="Total_Capital_2__Inputs_Tab">#REF!</definedName>
    <definedName name="Total_Capital_3__Inputs_Tab" localSheetId="13">#REF!</definedName>
    <definedName name="Total_Capital_3__Inputs_Tab">#REF!</definedName>
    <definedName name="TOTAL_COST">#REF!</definedName>
    <definedName name="total_investment" localSheetId="13">#REF!</definedName>
    <definedName name="total_investment">#REF!</definedName>
    <definedName name="Total_Project_Cost" localSheetId="13">#REF!</definedName>
    <definedName name="Total_Project_Cost">#REF!</definedName>
    <definedName name="Total_Qty_Units">#N/A</definedName>
    <definedName name="totalbillforallbutpts" localSheetId="13">#REF!</definedName>
    <definedName name="totalbillforallbutpts">#REF!</definedName>
    <definedName name="totalbillforparcels" localSheetId="13">#REF!</definedName>
    <definedName name="totalbillforparcels">#REF!</definedName>
    <definedName name="totalbillshoppesnewhope" localSheetId="13">#REF!</definedName>
    <definedName name="totalbillshoppesnewhope">#REF!</definedName>
    <definedName name="TotalCapBudget">#REF!</definedName>
    <definedName name="TotalCapital" localSheetId="13">#REF!</definedName>
    <definedName name="TotalCapital">#REF!</definedName>
    <definedName name="TotalCost" localSheetId="13">#REF!</definedName>
    <definedName name="TotalCost">#REF!</definedName>
    <definedName name="TotalDeferredMaint" localSheetId="13">#REF!</definedName>
    <definedName name="TotalDeferredMaint">#REF!</definedName>
    <definedName name="TotalDev" localSheetId="13">#REF!</definedName>
    <definedName name="TotalDev">#REF!</definedName>
    <definedName name="TotalEconRents" localSheetId="13">#REF!</definedName>
    <definedName name="TotalEconRents">#REF!</definedName>
    <definedName name="TotalExp" localSheetId="13">#REF!</definedName>
    <definedName name="TotalExp">#REF!</definedName>
    <definedName name="TotalExpenses" localSheetId="13">#REF!</definedName>
    <definedName name="TotalExpenses">#REF!</definedName>
    <definedName name="TotalGrids" localSheetId="13">#REF!</definedName>
    <definedName name="TotalGrids">#REF!</definedName>
    <definedName name="totalheritage2004bill" localSheetId="13">#REF!</definedName>
    <definedName name="totalheritage2004bill">#REF!</definedName>
    <definedName name="TotalHeritage2004taxbill" localSheetId="13">#REF!</definedName>
    <definedName name="TotalHeritage2004taxbill">#REF!</definedName>
    <definedName name="TotalInPlaceRents" localSheetId="13">#REF!</definedName>
    <definedName name="TotalInPlaceRents">#REF!</definedName>
    <definedName name="totalleasedsqft">#REF!</definedName>
    <definedName name="totalplazadelnortesqft" localSheetId="13">#REF!</definedName>
    <definedName name="totalplazadelnortesqft">#REF!</definedName>
    <definedName name="TotalProjectCost">#REF!</definedName>
    <definedName name="TotalRec" localSheetId="13">#REF!</definedName>
    <definedName name="TotalRec">#REF!</definedName>
    <definedName name="TotalRent" localSheetId="13">#REF!</definedName>
    <definedName name="TotalRent">#REF!</definedName>
    <definedName name="TotalSF">#REF!</definedName>
    <definedName name="totalsqftdavistownecrossing" localSheetId="13">#REF!</definedName>
    <definedName name="totalsqftdavistownecrossing">#REF!</definedName>
    <definedName name="totalsqftshoppesnewhope" localSheetId="13">#REF!</definedName>
    <definedName name="totalsqftshoppesnewhope">#REF!</definedName>
    <definedName name="TotalStreetRents" localSheetId="13">#REF!</definedName>
    <definedName name="TotalStreetRents">#REF!</definedName>
    <definedName name="TOTALSUM">#N/A</definedName>
    <definedName name="TOTALUNIT">#REF!</definedName>
    <definedName name="totalunits">#REF!</definedName>
    <definedName name="TotalUpgrades" localSheetId="13">#REF!</definedName>
    <definedName name="TotalUpgrades">#REF!</definedName>
    <definedName name="TotalVal1USD" localSheetId="13">#REF!</definedName>
    <definedName name="TotalVal1USD">#REF!</definedName>
    <definedName name="TotalYears">#REF!</definedName>
    <definedName name="TOTBLD" localSheetId="13">#REF!</definedName>
    <definedName name="TOTBLD">#REF!</definedName>
    <definedName name="TOTCAMEXP">#REF!</definedName>
    <definedName name="TOTCLEAN" localSheetId="13">#REF!</definedName>
    <definedName name="TOTCLEAN">#REF!</definedName>
    <definedName name="TOTCOM" localSheetId="13">#REF!</definedName>
    <definedName name="TOTCOM">#REF!</definedName>
    <definedName name="totcost">#REF!</definedName>
    <definedName name="totga" localSheetId="13">#REF!</definedName>
    <definedName name="totga">#REF!</definedName>
    <definedName name="TOTGENOP" localSheetId="13">#REF!</definedName>
    <definedName name="TOTGENOP">#REF!</definedName>
    <definedName name="TOTINS" localSheetId="13">#REF!</definedName>
    <definedName name="TOTINS">#REF!</definedName>
    <definedName name="TOTLL" localSheetId="13">#REF!</definedName>
    <definedName name="TOTLL">#REF!</definedName>
    <definedName name="TOTMGMT" localSheetId="13">#REF!</definedName>
    <definedName name="TOTMGMT">#REF!</definedName>
    <definedName name="TOTR_M" localSheetId="13">#REF!</definedName>
    <definedName name="TOTR_M">#REF!</definedName>
    <definedName name="TotSF" localSheetId="13">#REF!</definedName>
    <definedName name="TotSF">#REF!</definedName>
    <definedName name="TOTTAX" localSheetId="13">#REF!</definedName>
    <definedName name="TOTTAX">#REF!</definedName>
    <definedName name="TOTUTIL" localSheetId="13">#REF!</definedName>
    <definedName name="TOTUTIL">#REF!</definedName>
    <definedName name="TOWER">#N/A</definedName>
    <definedName name="TOWER1">#N/A</definedName>
    <definedName name="TOYSCAMBILL" localSheetId="13">#REF!</definedName>
    <definedName name="TOYSCAMBILL">#REF!</definedName>
    <definedName name="TPC">#N/A</definedName>
    <definedName name="tr_lc" localSheetId="13">#REF!</definedName>
    <definedName name="tr_lc">#REF!</definedName>
    <definedName name="TRADEBORDER">#N/A</definedName>
    <definedName name="TRADEPRINT">#N/A</definedName>
    <definedName name="Trans_Exp_Override">#N/A</definedName>
    <definedName name="Trans_Expense">#N/A</definedName>
    <definedName name="TransDetails" localSheetId="13">#REF!</definedName>
    <definedName name="TransDetails">#REF!</definedName>
    <definedName name="TransferTax">#REF!</definedName>
    <definedName name="TRAUTFIELD__GRA">#N/A</definedName>
    <definedName name="Trbidask" localSheetId="13">#REF!</definedName>
    <definedName name="Trbidask">#REF!</definedName>
    <definedName name="trimet">#REF!</definedName>
    <definedName name="truecenterarea" localSheetId="13">#REF!</definedName>
    <definedName name="truecenterarea">#REF!</definedName>
    <definedName name="ts" localSheetId="13">#REF!</definedName>
    <definedName name="ts">#REF!</definedName>
    <definedName name="TTLBMRUNITS" localSheetId="13">#REF!</definedName>
    <definedName name="TTLBMRUNITS">#REF!</definedName>
    <definedName name="TtlPostRehabRents" localSheetId="13">#REF!</definedName>
    <definedName name="TtlPostRehabRents">#REF!</definedName>
    <definedName name="ttlsqftdavistc" localSheetId="13">#REF!</definedName>
    <definedName name="ttlsqftdavistc">#REF!</definedName>
    <definedName name="TTMSale">#REF!</definedName>
    <definedName name="TurnCollectionPerTurn" localSheetId="13">#REF!</definedName>
    <definedName name="TurnCollectionPerTurn">#REF!</definedName>
    <definedName name="TurnoverYr2" localSheetId="13">#REF!</definedName>
    <definedName name="TurnoverYr2">#REF!</definedName>
    <definedName name="TurnoverYr3" localSheetId="13">#REF!</definedName>
    <definedName name="TurnoverYr3">#REF!</definedName>
    <definedName name="TurnPctYr3" localSheetId="13">#REF!</definedName>
    <definedName name="TurnPctYr3">#REF!</definedName>
    <definedName name="TurnSuppPerTurn" localSheetId="13">#REF!</definedName>
    <definedName name="TurnSuppPerTurn">#REF!</definedName>
    <definedName name="TuroverYr1" localSheetId="13">#REF!</definedName>
    <definedName name="TuroverYr1">#REF!</definedName>
    <definedName name="TwoBRRents" localSheetId="13">#REF!</definedName>
    <definedName name="TwoBRRents">#REF!</definedName>
    <definedName name="TypeLoan">#REF!</definedName>
    <definedName name="TypeLoan2nd">#REF!</definedName>
    <definedName name="U.I.D.1">#REF!</definedName>
    <definedName name="UANCHOREDTI">#N/A</definedName>
    <definedName name="UANCHORTI">#N/A</definedName>
    <definedName name="UMINSACT" localSheetId="13">#REF!</definedName>
    <definedName name="UMINSACT">#REF!</definedName>
    <definedName name="UMINSEST" localSheetId="13">#REF!</definedName>
    <definedName name="UMINSEST">#REF!</definedName>
    <definedName name="UNACNHOREDLC">#N/A</definedName>
    <definedName name="Unhide" localSheetId="13">#REF!</definedName>
    <definedName name="Unhide">#REF!</definedName>
    <definedName name="Unit_Breakdown_by_Rent_Level">#REF!</definedName>
    <definedName name="Unit_Distribution_by_Monthly_Rent">#REF!</definedName>
    <definedName name="Unit_Distribution_by_Rent_Level">#REF!</definedName>
    <definedName name="Unit_SF" localSheetId="13">#REF!</definedName>
    <definedName name="Unit_SF">#REF!</definedName>
    <definedName name="Unit_Summary">#REF!</definedName>
    <definedName name="UnitIncome" localSheetId="13">#REF!</definedName>
    <definedName name="UnitIncome">#REF!</definedName>
    <definedName name="Units">#REF!</definedName>
    <definedName name="UnitSF" localSheetId="13">#REF!</definedName>
    <definedName name="UnitSF">#REF!</definedName>
    <definedName name="UnitType" localSheetId="13">#REF!</definedName>
    <definedName name="UnitType">#REF!</definedName>
    <definedName name="UOM" localSheetId="13">#REF!</definedName>
    <definedName name="UOM">#REF!</definedName>
    <definedName name="UOMS" localSheetId="13">#REF!</definedName>
    <definedName name="UOMS">#REF!</definedName>
    <definedName name="Used_for_Leveraged_Yield_Calculations__Do_Not_Delete">#REF!,#REF!,#REF!,#REF!,#REF!,#REF!</definedName>
    <definedName name="UTIL" localSheetId="13">#REF!</definedName>
    <definedName name="UTIL">#REF!</definedName>
    <definedName name="Utilities">#N/A</definedName>
    <definedName name="uuuuuuu" localSheetId="13">#REF!</definedName>
    <definedName name="uuuuuuu">#REF!</definedName>
    <definedName name="VAC">#N/A</definedName>
    <definedName name="Vacancy">#REF!</definedName>
    <definedName name="Vacancy_5007" localSheetId="13">#REF!</definedName>
    <definedName name="Vacancy_5007">#REF!</definedName>
    <definedName name="Vacancy_5031" localSheetId="13">#REF!</definedName>
    <definedName name="Vacancy_5031">#REF!</definedName>
    <definedName name="Vacancy_5032" localSheetId="13">#REF!</definedName>
    <definedName name="Vacancy_5032">#REF!</definedName>
    <definedName name="Vacancy_5035">#REF!</definedName>
    <definedName name="Vacancy_5067" localSheetId="13">#REF!</definedName>
    <definedName name="Vacancy_5067">#REF!</definedName>
    <definedName name="Vacancy_5070" localSheetId="13">#REF!</definedName>
    <definedName name="Vacancy_5070">#REF!</definedName>
    <definedName name="Vacancy_5086" localSheetId="13">#REF!</definedName>
    <definedName name="Vacancy_5086">#REF!</definedName>
    <definedName name="Vacancy_6005" localSheetId="13">#REF!</definedName>
    <definedName name="Vacancy_6005">#REF!</definedName>
    <definedName name="Vacancy_6006" localSheetId="13">#REF!</definedName>
    <definedName name="Vacancy_6006">#REF!</definedName>
    <definedName name="Vacancy_6010" localSheetId="13">#REF!</definedName>
    <definedName name="Vacancy_6010">#REF!</definedName>
    <definedName name="Vacancy_6023" localSheetId="13">#REF!</definedName>
    <definedName name="Vacancy_6023">#REF!</definedName>
    <definedName name="Vacancy_6024" localSheetId="13">#REF!</definedName>
    <definedName name="Vacancy_6024">#REF!</definedName>
    <definedName name="Vacancy_6030" localSheetId="13">#REF!</definedName>
    <definedName name="Vacancy_6030">#REF!</definedName>
    <definedName name="Vacancy_6033" localSheetId="13">#REF!</definedName>
    <definedName name="Vacancy_6033">#REF!</definedName>
    <definedName name="Vacancy_6038" localSheetId="13">#REF!</definedName>
    <definedName name="Vacancy_6038">#REF!</definedName>
    <definedName name="Vacancy_6041" localSheetId="13">#REF!</definedName>
    <definedName name="Vacancy_6041">#REF!</definedName>
    <definedName name="Vacancy_6048" localSheetId="13">#REF!</definedName>
    <definedName name="Vacancy_6048">#REF!</definedName>
    <definedName name="Vacancy_6049" localSheetId="13">#REF!</definedName>
    <definedName name="Vacancy_6049">#REF!</definedName>
    <definedName name="Vacancy_6064" localSheetId="13">#REF!</definedName>
    <definedName name="Vacancy_6064">#REF!</definedName>
    <definedName name="Vacancy_6069" localSheetId="13">#REF!</definedName>
    <definedName name="Vacancy_6069">#REF!</definedName>
    <definedName name="Vacancy_6074" localSheetId="13">#REF!</definedName>
    <definedName name="Vacancy_6074">#REF!</definedName>
    <definedName name="Vacancy_6081" localSheetId="13">#REF!</definedName>
    <definedName name="Vacancy_6081">#REF!</definedName>
    <definedName name="Vacancy_6084_85" localSheetId="13">#REF!</definedName>
    <definedName name="Vacancy_6084_85">#REF!</definedName>
    <definedName name="Vacancy_6095" localSheetId="13">#REF!</definedName>
    <definedName name="Vacancy_6095">#REF!</definedName>
    <definedName name="Vacancy_6125" localSheetId="13">#REF!</definedName>
    <definedName name="Vacancy_6125">#REF!</definedName>
    <definedName name="Vacancy_6126" localSheetId="13">#REF!</definedName>
    <definedName name="Vacancy_6126">#REF!</definedName>
    <definedName name="Vacancy_6150" localSheetId="13">#REF!</definedName>
    <definedName name="Vacancy_6150">#REF!</definedName>
    <definedName name="Vacancy_6188">#REF!</definedName>
    <definedName name="vacancy_Retail">#REF!</definedName>
    <definedName name="VacancyRateYear1" localSheetId="13">#REF!</definedName>
    <definedName name="VacancyRateYear1">#REF!</definedName>
    <definedName name="value">#N/A</definedName>
    <definedName name="Values_Entered" localSheetId="13">IF(Loan_Amount*[0]!Interest_Rate*Loan_Years*Loan_Start&gt;0,1,0)</definedName>
    <definedName name="Values_Entered" localSheetId="14">IF(Loan_Amount*Interest_Rate*Loan_Years*Loan_Start&gt;0,1,0)</definedName>
    <definedName name="Values_Entered">IF(Loan_Amount*Interest_Rate*Loan_Years*Loan_Start&gt;0,1,0)</definedName>
    <definedName name="VAUGHN__ELIZABE">#N/A</definedName>
    <definedName name="Version">#REF!</definedName>
    <definedName name="ViewMan">#N/A</definedName>
    <definedName name="VILLENEUVE__IDA">#N/A</definedName>
    <definedName name="vlpcoe">#REF!</definedName>
    <definedName name="vlpcontactprice">#REF!</definedName>
    <definedName name="VSAccrual" localSheetId="13">#REF!</definedName>
    <definedName name="VSAccrual">#REF!</definedName>
    <definedName name="VSUse" localSheetId="13">#REF!</definedName>
    <definedName name="VSUse">#REF!</definedName>
    <definedName name="vv" hidden="1">{"mgmt forecast",#N/A,FALSE,"Mgmt Forecast";"dcf table",#N/A,FALSE,"Mgmt Forecast";"sensitivity",#N/A,FALSE,"Mgmt Forecast";"table inputs",#N/A,FALSE,"Mgmt Forecast";"calculations",#N/A,FALSE,"Mgmt Forecast"}</definedName>
    <definedName name="vz"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w_AD005">#REF!</definedName>
    <definedName name="w_AD006">#REF!</definedName>
    <definedName name="w_CE001" localSheetId="13">#REF!</definedName>
    <definedName name="w_CE001">#REF!</definedName>
    <definedName name="w_CE002" localSheetId="13">#REF!</definedName>
    <definedName name="w_CE002">#REF!</definedName>
    <definedName name="w_CE003" localSheetId="13">#REF!</definedName>
    <definedName name="w_CE003">#REF!</definedName>
    <definedName name="w_CE004" localSheetId="13">#REF!</definedName>
    <definedName name="w_CE004">#REF!</definedName>
    <definedName name="w_CE005" localSheetId="13">#REF!</definedName>
    <definedName name="w_CE005">#REF!</definedName>
    <definedName name="w_CE006" localSheetId="13">#REF!</definedName>
    <definedName name="w_CE006">#REF!</definedName>
    <definedName name="w_CE007" localSheetId="13">#REF!</definedName>
    <definedName name="w_CE007">#REF!</definedName>
    <definedName name="w_CE008" localSheetId="13">#REF!</definedName>
    <definedName name="w_CE008">#REF!</definedName>
    <definedName name="w_CE009" localSheetId="13">#REF!</definedName>
    <definedName name="w_CE009">#REF!</definedName>
    <definedName name="w_CE010" localSheetId="13">#REF!</definedName>
    <definedName name="w_CE010">#REF!</definedName>
    <definedName name="w_CE011" localSheetId="13">#REF!</definedName>
    <definedName name="w_CE011">#REF!</definedName>
    <definedName name="w_CE012" localSheetId="13">#REF!</definedName>
    <definedName name="w_CE012">#REF!</definedName>
    <definedName name="w_CE013" localSheetId="13">#REF!</definedName>
    <definedName name="w_CE013">#REF!</definedName>
    <definedName name="w_CE014" localSheetId="13">#REF!</definedName>
    <definedName name="w_CE014">#REF!</definedName>
    <definedName name="w_CE015" localSheetId="13">#REF!</definedName>
    <definedName name="w_CE015">#REF!</definedName>
    <definedName name="w_CE016" localSheetId="13">#REF!</definedName>
    <definedName name="w_CE016">#REF!</definedName>
    <definedName name="w_CE017" localSheetId="13">#REF!</definedName>
    <definedName name="w_CE017">#REF!</definedName>
    <definedName name="w_CE018" localSheetId="13">#REF!</definedName>
    <definedName name="w_CE018">#REF!</definedName>
    <definedName name="w_CE019" localSheetId="13">#REF!</definedName>
    <definedName name="w_CE019">#REF!</definedName>
    <definedName name="w_CE020" localSheetId="13">#REF!</definedName>
    <definedName name="w_CE020">#REF!</definedName>
    <definedName name="w_CE021" localSheetId="13">#REF!</definedName>
    <definedName name="w_CE021">#REF!</definedName>
    <definedName name="w_CE022" localSheetId="13">#REF!</definedName>
    <definedName name="w_CE022">#REF!</definedName>
    <definedName name="w_CE023" localSheetId="13">#REF!</definedName>
    <definedName name="w_CE023">#REF!</definedName>
    <definedName name="w_ER_Std" localSheetId="13">#REF!</definedName>
    <definedName name="w_ER_Std">#REF!</definedName>
    <definedName name="w_MR017">#REF!</definedName>
    <definedName name="w_MR020">#REF!</definedName>
    <definedName name="w_MR021">#REF!</definedName>
    <definedName name="w_MR024">#REF!</definedName>
    <definedName name="w_OI003">#REF!</definedName>
    <definedName name="w_OI060">#REF!</definedName>
    <definedName name="w_OI061">#REF!</definedName>
    <definedName name="w_OI062">#REF!</definedName>
    <definedName name="w_OI063">#REF!</definedName>
    <definedName name="w_OI065">#REF!</definedName>
    <definedName name="w_OI066">#REF!</definedName>
    <definedName name="w_OI068">#REF!</definedName>
    <definedName name="w_OI069">#REF!</definedName>
    <definedName name="w_OI070">#REF!</definedName>
    <definedName name="w_OI071">#REF!</definedName>
    <definedName name="w_OI072">#REF!</definedName>
    <definedName name="w_OI073">#REF!</definedName>
    <definedName name="w_OI074">#REF!</definedName>
    <definedName name="w_OI076">#REF!</definedName>
    <definedName name="w_OI077">#REF!</definedName>
    <definedName name="w_OI078">#REF!</definedName>
    <definedName name="w_OI079">#REF!</definedName>
    <definedName name="w_OI080">#REF!</definedName>
    <definedName name="w_OI081">#REF!</definedName>
    <definedName name="w_OI082">#REF!</definedName>
    <definedName name="w_OI083">#REF!</definedName>
    <definedName name="w_OI084">#REF!</definedName>
    <definedName name="w_OI085">#REF!</definedName>
    <definedName name="w_OI086">#REF!</definedName>
    <definedName name="w_OI087">#REF!</definedName>
    <definedName name="w_OI088">#REF!</definedName>
    <definedName name="w_OI089">#REF!</definedName>
    <definedName name="w_OI090">#REF!</definedName>
    <definedName name="w_OI091">#REF!</definedName>
    <definedName name="w_OI092">#REF!</definedName>
    <definedName name="w_OI093">#REF!</definedName>
    <definedName name="w_OI094">#REF!</definedName>
    <definedName name="w_OI095">#REF!</definedName>
    <definedName name="w_OI096">#REF!</definedName>
    <definedName name="w_OI097">#REF!</definedName>
    <definedName name="w_RM002">#REF!</definedName>
    <definedName name="w_RM024">#REF!</definedName>
    <definedName name="w_RM025">#REF!</definedName>
    <definedName name="w_RM026">#REF!</definedName>
    <definedName name="WALLACE__MARY">#N/A</definedName>
    <definedName name="wamubill" localSheetId="13">#REF!</definedName>
    <definedName name="wamubill">#REF!</definedName>
    <definedName name="warn1">#N/A</definedName>
    <definedName name="warn2">#N/A</definedName>
    <definedName name="WATERACT">#REF!</definedName>
    <definedName name="WCIMP">#N/A</definedName>
    <definedName name="wdanalysis" localSheetId="13">#REF!</definedName>
    <definedName name="wdanalysis">#REF!</definedName>
    <definedName name="WebBase" localSheetId="13">#REF!</definedName>
    <definedName name="WebBase">#REF!</definedName>
    <definedName name="wetadf" hidden="1">{"Assump",#N/A,TRUE,"Proforma";"first",#N/A,TRUE,"Proforma";"second",#N/A,TRUE,"Proforma";"lease1",#N/A,TRUE,"Proforma";"lease2",#N/A,TRUE,"Proforma"}</definedName>
    <definedName name="Wharf_Qty_1BR">#N/A</definedName>
    <definedName name="Wharf_Qty_1BRplus">#N/A</definedName>
    <definedName name="Wharf_Qty_2BR">#N/A</definedName>
    <definedName name="Wharf_Qty_Pkg_Spaces">#N/A</definedName>
    <definedName name="Wharf_Rent_1BR">#N/A</definedName>
    <definedName name="Wharf_Rent_1BRplus">#N/A</definedName>
    <definedName name="Wharf_Rent_2BR">#N/A</definedName>
    <definedName name="what" hidden="1">{#N/A,#N/A,TRUE,"XL Cash Flow";#N/A,#N/A,TRUE,"Prop Valuation";#N/A,#N/A,TRUE,"Equity";#N/A,#N/A,TRUE,"Modeling assumptions";#N/A,#N/A,TRUE,"NER Model";#N/A,#N/A,TRUE,"Lease Exp";#N/A,#N/A,TRUE,"Inc &amp; Exp";#N/A,#N/A,TRUE,"Formatted - roll";#N/A,#N/A,TRUE,"Debt Model";#N/A,#N/A,TRUE,"Debt-Moody";#N/A,#N/A,TRUE,"Debt"}</definedName>
    <definedName name="what2" hidden="1">{#N/A,#N/A,TRUE,"XL Cash Flow";#N/A,#N/A,TRUE,"Prop Valuation";#N/A,#N/A,TRUE,"Equity";#N/A,#N/A,TRUE,"Modeling assumptions";#N/A,#N/A,TRUE,"NER Model";#N/A,#N/A,TRUE,"Lease Exp";#N/A,#N/A,TRUE,"Inc &amp; Exp";#N/A,#N/A,TRUE,"Formatted - roll";#N/A,#N/A,TRUE,"Debt Model";#N/A,#N/A,TRUE,"Debt-Moody";#N/A,#N/A,TRUE,"Debt"}</definedName>
    <definedName name="WHAT2PRINT" localSheetId="13">#REF!</definedName>
    <definedName name="WHAT2PRINT">#REF!</definedName>
    <definedName name="whataburger" localSheetId="13">#REF!</definedName>
    <definedName name="whataburger">#REF!</definedName>
    <definedName name="wr" hidden="1">{"Output-3Column",#N/A,FALSE,"Output"}</definedName>
    <definedName name="wrn" hidden="1">{"Inflation-BaseYear",#N/A,FALSE,"Inputs"}</definedName>
    <definedName name="wrn.2001._.Budget._.by._.Qtr." hidden="1">{"Qtr2001",#N/A,FALSE,"Model";"Office/Retail 2001 by Qtr",#N/A,FALSE,"Formatted Office-Retail Page";"Other Income 2001 by Qtr",#N/A,FALSE,"Other";"Resort/Hotel 2001 by Qtr",#N/A,FALSE,"Hotel";"LDV 2001 by Qtr",#N/A,FALSE,"LDV";"Disp 2001 by Qtr",#N/A,FALSE,"Dispositions"}</definedName>
    <definedName name="wrn.2001._.Budget._.by._.Year."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hidden="1">{"Qtr2001",#N/A,FALSE,"Model";"Office/Retail 2001 by Qtr",#N/A,FALSE,"Formatted Office-Retail Page";"Other Income 2001 by Qtr",#N/A,FALSE,"Other";"Resort/Hotel 2001 by Qtr",#N/A,FALSE,"Hotel";"LDV 2001 by Qtr",#N/A,FALSE,"LDV";"Disp 2001 by Qtr",#N/A,FALSE,"Dispositions"}</definedName>
    <definedName name="wrn.2001._.by._.Month."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hidden="1">{"2001 by Month",#N/A,FALSE,"Model";"Resort/Hotel 2001 by Month",#N/A,FALSE,"Hotel";"LDV 2001 By Month",#N/A,FALSE,"LDV";"Other Income By Month",#N/A,FALSE,"Other";"Office/Retail 2001 by Month",#N/A,FALSE,"Formatted Office-Retail Page";"Dispo 2001 by Month",#N/A,FALSE,"Dispositions"}</definedName>
    <definedName name="wrn.3._.Year._.Summary." localSheetId="8" hidden="1">{#N/A,#N/A,FALSE,"3-Year Summary"}</definedName>
    <definedName name="wrn.3._.Year._.Summary." hidden="1">{#N/A,#N/A,FALSE,"3-Year Summary"}</definedName>
    <definedName name="wrn.3yr.CF." hidden="1">{"assume",#N/A,FALSE,"K&amp;20th Month CF";"MoCF",#N/A,FALSE,"K&amp;20th Month CF";"AnCF",#N/A,FALSE,"K&amp;20th Month CF"}</definedName>
    <definedName name="wrn.All_Reports." localSheetId="8" hidden="1">{"Summary",#N/A,TRUE,"Summary";"CashFlow",#N/A,TRUE,"Reports";"FinanceSummary",#N/A,TRUE,"Reports";"ProjectEquity",#N/A,TRUE,"Reports";"CalLandEquity",#N/A,TRUE,"Reports";"NTFCEquity",#N/A,TRUE,"Reports";"Fees1",#N/A,TRUE,"Reports";"Fees2",#N/A,TRUE,"Reports";"Inputs",#N/A,TRUE,"Inputs";"Loan_Assumptions",#N/A,TRUE,"A&amp;D Loan";"Loan_Results",#N/A,TRUE,"A&amp;D Loan";"Carryback",#N/A,TRUE,"CarryBack"}</definedName>
    <definedName name="wrn.All_Reports." hidden="1">{"Summary",#N/A,TRUE,"Summary";"CashFlow",#N/A,TRUE,"Reports";"FinanceSummary",#N/A,TRUE,"Reports";"ProjectEquity",#N/A,TRUE,"Reports";"CalLandEquity",#N/A,TRUE,"Reports";"NTFCEquity",#N/A,TRUE,"Reports";"Fees1",#N/A,TRUE,"Reports";"Fees2",#N/A,TRUE,"Reports";"Inputs",#N/A,TRUE,"Inputs";"Loan_Assumptions",#N/A,TRUE,"A&amp;D Loan";"Loan_Results",#N/A,TRUE,"A&amp;D Loan";"Carryback",#N/A,TRUE,"CarryBack"}</definedName>
    <definedName name="wrn.all." localSheetId="8"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_.Budget._.Detail_Forecast." localSheetId="8" hidden="1">{"All Budget Detail-Forecast",#N/A,FALSE,"Forecast"}</definedName>
    <definedName name="wrn.All._.Budget._.Detail_Forecast." hidden="1">{"All Budget Detail-Forecast",#N/A,FALSE,"Forecast"}</definedName>
    <definedName name="wrn.All._.Budget._.Detail_Reit." localSheetId="8" hidden="1">{"All Budget Detail-Reit",#N/A,FALSE,"Forecast"}</definedName>
    <definedName name="wrn.All._.Budget._.Detail_Reit." hidden="1">{"All Budget Detail-Reit",#N/A,FALSE,"Forecast"}</definedName>
    <definedName name="wrn.All._.Non._.Recov._.Op._.Exp_Forecast." localSheetId="8" hidden="1">{"All Non-Recov. Op. Exp-Forecast",#N/A,FALSE,"Forecast"}</definedName>
    <definedName name="wrn.All._.Non._.Recov._.Op._.Exp_Forecast." hidden="1">{"All Non-Recov. Op. Exp-Forecast",#N/A,FALSE,"Forecast"}</definedName>
    <definedName name="wrn.All._.Non._.Recov._.Op._.Exp_Reit." localSheetId="8" hidden="1">{"All Non-Recov. Op. Exp-Reit",#N/A,FALSE,"Forecast"}</definedName>
    <definedName name="wrn.All._.Non._.Recov._.Op._.Exp_Reit." hidden="1">{"All Non-Recov. Op. Exp-Reit",#N/A,FALSE,"Forecast"}</definedName>
    <definedName name="wrn.all._.periods."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Rental._.Income_Forecast." localSheetId="8" hidden="1">{"All Rental Income-Reforecast",#N/A,FALSE,"Forecast"}</definedName>
    <definedName name="wrn.All._.Rental._.Income_Forecast." hidden="1">{"All Rental Income-Reforecast",#N/A,FALSE,"Forecast"}</definedName>
    <definedName name="wrn.All._.Rental._.Income_Reit." localSheetId="8" hidden="1">{"All Rental Income-Reit",#N/A,FALSE,"Forecast"}</definedName>
    <definedName name="wrn.All._.Rental._.Income_Reit." hidden="1">{"All Rental Income-Reit",#N/A,FALSE,"Forecast"}</definedName>
    <definedName name="wrn.All.0" hidden="1">{#N/A,#N/A,TRUE,"hist_5yr";#N/A,#N/A,TRUE,"Summary";#N/A,#N/A,TRUE,"Detail";#N/A,#N/A,TRUE,"Prop Issues";#N/A,#N/A,TRUE,"Acq";#N/A,#N/A,TRUE,"Other Dept"}</definedName>
    <definedName name="wrn.allper."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thout._.Office._.Detail."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hidden="1">{"Summaryall",#N/A,FALSE,"Model";"5 Year Argus Office/Retail Properties",#N/A,FALSE,"Office-Retail Argus 2002-2006";"Joint Ventures",#N/A,FALSE,"Joint Ventures";"Hotelall",#N/A,FALSE,"Hotel";"RDVall",#N/A,FALSE,"LDV";"Otherall",#N/A,FALSE,"Other";"Dispoall",#N/A,FALSE,"Dispositions"}</definedName>
    <definedName name="wrn.Allperiods.0" hidden="1">{"Summaryall",#N/A,FALSE,"Model";"5Officeall",#N/A,FALSE,"Office-Retail Argus 2002-2006";"Officelegal",#N/A,FALSE,"Formatted Office-Retail Page";"Joint Ventures",#N/A,FALSE,"Joint Ventures";"Hotelall",#N/A,FALSE,"Hotel";"RDVall",#N/A,FALSE,"LDV";"Otherall",#N/A,FALSE,"Other";"Dispoall",#N/A,FALSE,"Dispositions"}</definedName>
    <definedName name="wrn.annual." hidden="1">{"annual",#N/A,FALSE,"Pro Forma"}</definedName>
    <definedName name="wrn.Annual._.Detail." hidden="1">{"annualsum",#N/A,FALSE,"Cost Summary";"annual1",#N/A,FALSE,"Phase_1";"annual2",#N/A,FALSE,"Phase_2";"annual3",#N/A,FALSE,"Phase_3";"annual4",#N/A,FALSE,"Phase_4"}</definedName>
    <definedName name="wrn.Annual._.Golf." hidden="1">{"a_dev",#N/A,FALSE,"Golf Development";"a_memstats",#N/A,FALSE,"Golf Development";"a_opstats",#N/A,FALSE,"Golf Development";"a_rev",#N/A,FALSE,"Golf Development";"a_return",#N/A,FALSE,"Golf Development"}</definedName>
    <definedName name="wrn.Annual._.Hotel." hidden="1">{"annual hotel",#N/A,FALSE,"Hotel Development"}</definedName>
    <definedName name="wrn.Annual._.Land._.Sales." hidden="1">{"annual",#N/A,FALSE,"Land Sales"}</definedName>
    <definedName name="wrn.Annual._.Report." localSheetId="8" hidden="1">{"annual",#N/A,FALSE,"Pro Forma";#N/A,#N/A,FALSE,"Golf Operations"}</definedName>
    <definedName name="wrn.Annual._.Report." hidden="1">{"annual",#N/A,FALSE,"Pro Forma";#N/A,#N/A,FALSE,"Golf Operations"}</definedName>
    <definedName name="wrn.Annual._.Report._.no._.releases." hidden="1">{"a_sales",#N/A,FALSE,"Summary";"a_debt",#N/A,FALSE,"Summary";"a_cash",#N/A,FALSE,"Summary";"a_accrual",#N/A,FALSE,"Summary"}</definedName>
    <definedName name="wrn.Annual._.Report._.with._.releases." hidden="1">{"a_sales",#N/A,FALSE,"Summary";"a_debt",#N/A,FALSE,"Summary";"a_releases",#N/A,FALSE,"Summary";"a_cash",#N/A,FALSE,"Summary";"a_accrual",#N/A,FALSE,"Summary"}</definedName>
    <definedName name="wrn.Annual._.Summary." localSheetId="8" hidden="1">{"Annual Cash Flows",#N/A,FALSE,"Annual Summary"}</definedName>
    <definedName name="wrn.Annual._.Summary." hidden="1">{"Annual Cash Flows",#N/A,FALSE,"Annual Summary"}</definedName>
    <definedName name="wrn.Assumptions." localSheetId="8" hidden="1">{"Assumptions",#N/A,FALSE,"Assumptions"}</definedName>
    <definedName name="wrn.Assumptions." hidden="1">{"Assumptions",#N/A,FALSE,"Assumptions"}</definedName>
    <definedName name="wrn.Base._.Case._.Print." hidden="1">{#N/A,#N/A,FALSE,"Assumptions";#N/A,#N/A,FALSE,"Ground Rent";#N/A,#N/A,FALSE,"SQFT SUMMARY";#N/A,#N/A,FALSE,"PROJECT COSTS";#N/A,#N/A,FALSE,"Financing";#N/A,#N/A,FALSE,"RE Tax Analysis";#N/A,#N/A,FALSE,"Oper Pro Forma";#N/A,#N/A,FALSE,"Sale and IRR";#N/A,#N/A,FALSE,"Int BackUP"}</definedName>
    <definedName name="wrn.BlackWhite." hidden="1">{#N/A,#N/A,FALSE,"NNN sum";#N/A,#N/A,FALSE,"10-yr Opt. A Sum";#N/A,#N/A,FALSE,"10-yr Opt A Other Costs";#N/A,#N/A,FALSE,"Purchase Sum";#N/A,#N/A,FALSE,"Purchase Other Costs"}</definedName>
    <definedName name="wrn.Blue._.Book._.Sections." hidden="1">{#N/A,#N/A,TRUE,"Summary";#N/A,#N/A,TRUE,"Program Scheme";#N/A,#N/A,TRUE,"Assumptions";#N/A,#N/A,TRUE,"Development Budget &amp; Timing";#N/A,#N/A,TRUE,"Cash Flow";#N/A,#N/A,TRUE,"Cash Flow to Debt &amp; Equity"}</definedName>
    <definedName name="wrn.BOOK." localSheetId="8"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CALLAND." localSheetId="8" hidden="1">{"Summary",#N/A,TRUE,"Summary";"Inputs",#N/A,TRUE,"Inputs";"Cash_Flow_Summary",#N/A,TRUE,"Reports";"Project_Equity_Accounts",#N/A,TRUE,"Reports";"Cal_Land_Equity_Accounts",#N/A,TRUE,"Reports";"NTFC_Equity_Accounts",#N/A,TRUE,"Reports";"Loan_Assumptions",#N/A,TRUE,"A&amp;D Loan";"Loan_Results",#N/A,TRUE,"A&amp;D Loan";"Carryback",#N/A,TRUE,"CarryBack";"Advisory_Fees",#N/A,TRUE,"Reports"}</definedName>
    <definedName name="wrn.CALLAND." hidden="1">{"Summary",#N/A,TRUE,"Summary";"Inputs",#N/A,TRUE,"Inputs";"Cash_Flow_Summary",#N/A,TRUE,"Reports";"Project_Equity_Accounts",#N/A,TRUE,"Reports";"Cal_Land_Equity_Accounts",#N/A,TRUE,"Reports";"NTFC_Equity_Accounts",#N/A,TRUE,"Reports";"Loan_Assumptions",#N/A,TRUE,"A&amp;D Loan";"Loan_Results",#N/A,TRUE,"A&amp;D Loan";"Carryback",#N/A,TRUE,"CarryBack";"Advisory_Fees",#N/A,TRUE,"Reports"}</definedName>
    <definedName name="wrn.Capital_Increm.." localSheetId="8" hidden="1">{#N/A,#N/A,FALSE,"Capital-Incremental"}</definedName>
    <definedName name="wrn.Capital_Increm.." hidden="1">{#N/A,#N/A,FALSE,"Capital-Incremental"}</definedName>
    <definedName name="wrn.Capital_Nonincre.." localSheetId="8" hidden="1">{#N/A,#N/A,FALSE,"Capital-Nonincremental"}</definedName>
    <definedName name="wrn.Capital_Nonincre.." hidden="1">{#N/A,#N/A,FALSE,"Capital-Nonincremental"}</definedName>
    <definedName name="wrn.CAPREIT." localSheetId="8" hidden="1">{#N/A,#N/A,FALSE,"CAPREIT"}</definedName>
    <definedName name="wrn.CAPREIT." hidden="1">{#N/A,#N/A,FALSE,"CAPREIT"}</definedName>
    <definedName name="wrn.CAPREIT2" localSheetId="8" hidden="1">{#N/A,#N/A,FALSE,"CAPREIT"}</definedName>
    <definedName name="wrn.CAPREIT2" hidden="1">{#N/A,#N/A,FALSE,"CAPREIT"}</definedName>
    <definedName name="wrn.Cash._.and._.Accrual." hidden="1">{"a_cash",#N/A,FALSE,"Summary";"a_accrual",#N/A,FALSE,"Summary"}</definedName>
    <definedName name="wrn.Cash._.Flow._.Analysis." hidden="1">{"CF",#N/A,FALSE,"Cash Flow";"RET",#N/A,FALSE,"Returns";"NPV",#N/A,FALSE,"Values";"ASMPT",#N/A,FALSE,"Assumptions"}</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ombined." hidden="1">{#N/A,#N/A,FALSE,"Page 2";#N/A,#N/A,FALSE,"Page 1A";#N/A,#N/A,FALSE,"Page 1B";#N/A,#N/A,FALSE,"ExecSum";#N/A,#N/A,FALSE,"Budget";#N/A,#N/A,FALSE,"Lease Summary";#N/A,#N/A,FALSE,"Summary1";#N/A,#N/A,FALSE,"CashFlow";#N/A,#N/A,FALSE,"Page 3";#N/A,#N/A,FALSE,"Page 4";#N/A,#N/A,FALSE,"Carry"}</definedName>
    <definedName name="wrn.Competition." hidden="1">{#N/A,#N/A,FALSE,"CompSummary";#N/A,#N/A,FALSE,"Comp1";#N/A,#N/A,FALSE,"Comp2";#N/A,#N/A,FALSE,"Comp3";#N/A,#N/A,FALSE,"Comp4";#N/A,#N/A,FALSE,"Comp5";#N/A,#N/A,FALSE,"Our Prop";#N/A,#N/A,FALSE,"Projection Sheet"}</definedName>
    <definedName name="wrn.Complete._.Review." hidden="1">{#N/A,#N/A,FALSE,"Occ and Rate";#N/A,#N/A,FALSE,"PF Input";#N/A,#N/A,FALSE,"Capital Input";#N/A,#N/A,FALSE,"Proforma Five Yr";#N/A,#N/A,FALSE,"Calculations";#N/A,#N/A,FALSE,"Transaction Summary-DTW"}</definedName>
    <definedName name="wrn.condensed." hidden="1">{#N/A,#N/A,FALSE,"Unconsolidated Debt"}</definedName>
    <definedName name="wrn.condensed.0" hidden="1">{#N/A,#N/A,FALSE,"Unconsolidated Debt"}</definedName>
    <definedName name="wrn.Construction._.Costs." localSheetId="8" hidden="1">{"Construction Costs",#N/A,FALSE,"Total Costs"}</definedName>
    <definedName name="wrn.Construction._.Costs." hidden="1">{"Construction Costs",#N/A,FALSE,"Total Costs"}</definedName>
    <definedName name="wrn.contribution." hidden="1">{#N/A,#N/A,FALSE,"Contribution Analysis"}</definedName>
    <definedName name="wrn.contribution.1" hidden="1">{#N/A,#N/A,FALSE,"Contribution Analysis"}</definedName>
    <definedName name="wrn.Cottage._.Summary." localSheetId="8" hidden="1">{"cot1",#N/A,FALSE,"Cottages";"cot2",#N/A,FALSE,"Cottages";"cot3",#N/A,FALSE,"Cottages"}</definedName>
    <definedName name="wrn.Cottage._.Summary." hidden="1">{"cot1",#N/A,FALSE,"Cottages";"cot2",#N/A,FALSE,"Cottages";"cot3",#N/A,FALSE,"Cottages"}</definedName>
    <definedName name="wrn.csc." hidden="1">{"orixcsc",#N/A,FALSE,"ORIX CSC";"orixcsc2",#N/A,FALSE,"ORIX CSC"}</definedName>
    <definedName name="wrn.csc.1" hidden="1">{"orixcsc",#N/A,FALSE,"ORIX CSC";"orixcsc2",#N/A,FALSE,"ORIX CSC"}</definedName>
    <definedName name="wrn.csc.3" hidden="1">{#N/A,#N/A,FALSE,"ORIX CSC"}</definedName>
    <definedName name="wrn.csc2." hidden="1">{#N/A,#N/A,FALSE,"ORIX CSC"}</definedName>
    <definedName name="wrn.data." hidden="1">{"data",#N/A,FALSE,"INPUT"}</definedName>
    <definedName name="wrn.dcf." hidden="1">{"mgmt forecast",#N/A,FALSE,"Mgmt Forecast";"dcf table",#N/A,FALSE,"Mgmt Forecast";"sensitivity",#N/A,FALSE,"Mgmt Forecast";"table inputs",#N/A,FALSE,"Mgmt Forecast";"calculations",#N/A,FALSE,"Mgmt Forecast"}</definedName>
    <definedName name="wrn.detail." hidden="1">{"detail1",#N/A,FALSE,"Sheet1";"detail2",#N/A,FALSE,"Sheet1";"detail3",#N/A,FALSE,"Sheet1";"detail4",#N/A,FALSE,"Sheet1";"detail5",#N/A,FALSE,"Sheet1";"detail6",#N/A,FALSE,"Sheet1";"detail7",#N/A,FALSE,"Sheet1";"detail8",#N/A,FALSE,"Sheet1";"detail9",#N/A,FALSE,"Sheet1"}</definedName>
    <definedName name="wrn.DETAIL._.SCHEDULES." hidden="1">{"ACCOUNT DETAIL",#N/A,FALSE,"SCHEDULE E";"ACCOUNT DETAIL",#N/A,FALSE,"SCHEDULE G";"ACCOUNT DETAIL",#N/A,FALSE,"SCHEDULE H";"ACCOUNT DETAIL",#N/A,FALSE,"SCHEDULE I"}</definedName>
    <definedName name="wrn.Downside." localSheetId="8" hidden="1">{"Downside",#N/A,FALSE,"Downside"}</definedName>
    <definedName name="wrn.Downside." hidden="1">{"Downside",#N/A,FALSE,"Downside"}</definedName>
    <definedName name="wrn.equity." hidden="1">{#N/A,#N/A,FALSE,"Cover";#N/A,#N/A,FALSE,"Equity Sum";#N/A,#N/A,FALSE,"Constr Phase";#N/A,#N/A,FALSE,"Graph";#N/A,#N/A,FALSE,"Proforma";#N/A,#N/A,FALSE,"SQFT";#N/A,#N/A,FALSE,"TDC";#N/A,#N/A,FALSE,"Loan";#N/A,#N/A,FALSE,"Start Costs";#N/A,#N/A,FALSE,"Oper Exp";#N/A,#N/A,FALSE,"Grid"}</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_.Report__detail._.hidden." hidden="1">{"CREELP external",#N/A,FALSE,"CREELP";#N/A,#N/A,FALSE,"Funding 1 &amp; 2";#N/A,#N/A,FALSE,"Funding 8"}</definedName>
    <definedName name="wrn.External._Report_detail._.hidden.0" hidden="1">{"CREELP external",#N/A,FALSE,"CREELP";#N/A,#N/A,FALSE,"Funding 1 &amp; 2";#N/A,#N/A,FALSE,"Funding 8"}</definedName>
    <definedName name="wrn.Financial._.Model." hidden="1">{#N/A,#N/A,TRUE,"Input Sheet Model";#N/A,#N/A,TRUE,"Project Proforma Detail";#N/A,#N/A,TRUE,"Signoff Summary";#N/A,#N/A,TRUE,"Assumptions";#N/A,#N/A,TRUE,"Constr. Int. Inc.";#N/A,#N/A,TRUE,"Cashflow Projection"}</definedName>
    <definedName name="wrn.Financial._.Reports." hidden="1">{#N/A,#N/A,FALSE,"Overview";#N/A,#N/A,FALSE,"santafe";#N/A,#N/A,FALSE,"noble";#N/A,#N/A,FALSE,"Combined Results";#N/A,#N/A,FALSE,"Earnings"}</definedName>
    <definedName name="wrn.Financial._.Statements." localSheetId="8" hidden="1">{#N/A,#N/A,FALSE,"BS";#N/A,#N/A,FALSE,"IS";#N/A,#N/A,FALSE,"CF";#N/A,#N/A,FALSE,"EXP";#N/A,#N/A,FALSE,"FURN";#N/A,#N/A,FALSE,"MANNOI"}</definedName>
    <definedName name="wrn.Financial._.Statements." hidden="1">{#N/A,#N/A,FALSE,"BS";#N/A,#N/A,FALSE,"IS";#N/A,#N/A,FALSE,"CF";#N/A,#N/A,FALSE,"EXP";#N/A,#N/A,FALSE,"FURN";#N/A,#N/A,FALSE,"MANNOI"}</definedName>
    <definedName name="wrn.Fleet." hidden="1">{"FleetDetailsNE",#N/A,FALSE,"NEForecast"}</definedName>
    <definedName name="wrn.Fmgmtfee." localSheetId="8" hidden="1">{#N/A,#N/A,FALSE,"Fmgmtfee"}</definedName>
    <definedName name="wrn.Fmgmtfee." hidden="1">{#N/A,#N/A,FALSE,"Fmgmtfee"}</definedName>
    <definedName name="wrn.FOschedules." hidden="1">{"FOschedule1",#N/A,FALSE,"Sheet1";"FOschedule2",#N/A,FALSE,"Sheet1";"FOschedule3",#N/A,FALSE,"Sheet1"}</definedName>
    <definedName name="wrn.FULL." localSheetId="8" hidden="1">{#N/A,#N/A,TRUE,"Overview";#N/A,#N/A,TRUE,"Cash Flow";#N/A,#N/A,TRUE,"S-1";#N/A,#N/A,TRUE,"S-1a";#N/A,#N/A,TRUE,"S-3"}</definedName>
    <definedName name="wrn.FULL." hidden="1">{#N/A,#N/A,TRUE,"Overview";#N/A,#N/A,TRUE,"Cash Flow";#N/A,#N/A,TRUE,"S-1";#N/A,#N/A,TRUE,"S-1a";#N/A,#N/A,TRUE,"S-3"}</definedName>
    <definedName name="wrn.FULL._.COMPARISON." hidden="1">{"Full Sheet",#N/A,FALSE,"Expense Comparison"}</definedName>
    <definedName name="wrn.Full._.Print."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Golf._.Summary." localSheetId="8" hidden="1">{"View1",#N/A,FALSE,"Golf";"View2",#N/A,FALSE,"Golf";"View3",#N/A,FALSE,"Golf";"View4",#N/A,FALSE,"Golf";"View5",#N/A,FALSE,"Golf";"View6",#N/A,FALSE,"Golf";"View7",#N/A,FALSE,"Golf";"View8",#N/A,FALSE,"Golf";"View9",#N/A,FALSE,"Golf";"View10",#N/A,FALSE,"Golf";"View11",#N/A,FALSE,"Golf";"View12",#N/A,FALSE,"Golf"}</definedName>
    <definedName name="wrn.Golf._.Summary." hidden="1">{"View1",#N/A,FALSE,"Golf";"View2",#N/A,FALSE,"Golf";"View3",#N/A,FALSE,"Golf";"View4",#N/A,FALSE,"Golf";"View5",#N/A,FALSE,"Golf";"View6",#N/A,FALSE,"Golf";"View7",#N/A,FALSE,"Golf";"View8",#N/A,FALSE,"Golf";"View9",#N/A,FALSE,"Golf";"View10",#N/A,FALSE,"Golf";"View11",#N/A,FALSE,"Golf";"View12",#N/A,FALSE,"Golf"}</definedName>
    <definedName name="wrn.greg." hidden="1">{"three",#N/A,FALSE,"Capital";"four",#N/A,FALSE,"Capital"}</definedName>
    <definedName name="wrn.Gross._.up." localSheetId="8" hidden="1">{#N/A,#N/A,FALSE,"Gross-Up"}</definedName>
    <definedName name="wrn.Gross._.up." hidden="1">{#N/A,#N/A,FALSE,"Gross-Up"}</definedName>
    <definedName name="wrn.GSA._.PRINT." hidden="1">{#N/A,#N/A,FALSE,"DEV COSTS";#N/A,#N/A,FALSE,"10-YR C. F."}</definedName>
    <definedName name="wrn.Inputs." hidden="1">{"Inflation-BaseYear",#N/A,FALSE,"Inputs"}</definedName>
    <definedName name="wrn.Internal._.Report__detail._.displayed." hidden="1">{"CREELP Internal",#N/A,FALSE,"CREELP";#N/A,#N/A,FALSE,"Funding 1 &amp; 2";#N/A,#N/A,FALSE,"Funding 8";#N/A,#N/A,FALSE,"Capitalization";#N/A,#N/A,FALSE,"Company EBITDA"}</definedName>
    <definedName name="wrn.Internal._.Report_detail._.displated.0" hidden="1">{"CREELP Internal",#N/A,FALSE,"CREELP";#N/A,#N/A,FALSE,"Funding 1 &amp; 2";#N/A,#N/A,FALSE,"Funding 8";#N/A,#N/A,FALSE,"Capitalization";#N/A,#N/A,FALSE,"Company EBITDA"}</definedName>
    <definedName name="wrn.Investment._.Review." hidden="1">{#N/A,#N/A,FALSE,"Proforma Five Yr";#N/A,#N/A,FALSE,"Capital Input";#N/A,#N/A,FALSE,"Calculations";#N/A,#N/A,FALSE,"Transaction Summary-DTW"}</definedName>
    <definedName name="wrn.Land._.Takedown._.Summary." localSheetId="8" hidden="1">{"land1",#N/A,FALSE,"Land";"land2",#N/A,FALSE,"Land";"land3",#N/A,FALSE,"Land"}</definedName>
    <definedName name="wrn.Land._.Takedown._.Summary." hidden="1">{"land1",#N/A,FALSE,"Land";"land2",#N/A,FALSE,"Land";"land3",#N/A,FALSE,"Land"}</definedName>
    <definedName name="wrn.Leasing._.Variance." hidden="1">{#N/A,#N/A,FALSE,"Leasing 6A"}</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oan._.Summary." hidden="1">{"Loan Summary",#N/A,FALSE,"Phase 1 loan &amp; data"}</definedName>
    <definedName name="wrn.Lot._.Inventory." localSheetId="8" hidden="1">{"lot inventory",#N/A,FALSE,"Lot List"}</definedName>
    <definedName name="wrn.Lot._.Inventory." hidden="1">{"lot inventory",#N/A,FALSE,"Lot List"}</definedName>
    <definedName name="wrn.Lot._.Summary." localSheetId="8" hidden="1">{"Lot Prices",#N/A,FALSE,"LOTS-PRICING";"lot1",#N/A,FALSE,"Lots";"lot2",#N/A,FALSE,"Lots";"Lot3",#N/A,FALSE,"Lots";"lot4",#N/A,FALSE,"Lots";"lot5",#N/A,FALSE,"Lots";"lot6",#N/A,FALSE,"Lots";"lot7",#N/A,FALSE,"Lots";"lot8",#N/A,FALSE,"Lots";"lot9",#N/A,FALSE,"Lots";"lot10",#N/A,FALSE,"Lots";"lot11",#N/A,FALSE,"Lots";"lot12",#N/A,FALSE,"Lots"}</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Market._.Values." hidden="1">{#N/A,#N/A,TRUE,"10 Yr Hold";#N/A,#N/A,TRUE,"7 Yr Hold";#N/A,#N/A,TRUE,"5 Yr Hold";#N/A,#N/A,TRUE,"3 Yr Hold"}</definedName>
    <definedName name="wrn.MARKETING." hidden="1">{#N/A,#N/A,FALSE,"MARKETING I";#N/A,#N/A,FALSE,"MARKETING II";#N/A,#N/A,FALSE,"MARKETING III"}</definedName>
    <definedName name="wrn.MERGER._.PLANS." hidden="1">{"Assumptions1",#N/A,FALSE,"Assumptions";"MergerPlans1","20yearamort",FALSE,"MergerPlans";"MergerPlans1","40yearamort",FALSE,"MergerPlans";"MergerPlans2",#N/A,FALSE,"MergerPlans";"inputs",#N/A,FALSE,"MergerPlans"}</definedName>
    <definedName name="wrn.MINRENT." hidden="1">{"MINRENT2",#N/A,FALSE,"SCHEDULE B"}</definedName>
    <definedName name="wrn.MODEL." hidden="1">{"IS",#N/A,FALSE,"Income Statement";"ISR",#N/A,FALSE,"Income Statement Ratios";"BS",#N/A,FALSE,"Balance Sheet";"BSR",#N/A,FALSE,"Balance Sheet Ratios";"CF",#N/A,FALSE,"Cash Flow";"SALES",#N/A,FALSE,"Sales Analysis";"RR",#N/A,FALSE,"Recent Results"}</definedName>
    <definedName name="wrn.ModelReview."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ly._.financial." hidden="1">{#N/A,#N/A,FALSE,"SUMMARY 4a";#N/A,#N/A,FALSE,"GBA 4b";#N/A,#N/A,FALSE,"TENANT 4c";#N/A,#N/A,FALSE,"BUDGET DETAIL";#N/A,#N/A,FALSE,"PRO FORMA"}</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pen." hidden="1">{#N/A,#N/A,FALSE,"Unconsolidated Debt"}</definedName>
    <definedName name="wrn.open.0" hidden="1">{#N/A,#N/A,FALSE,"Unconsolidated Debt"}</definedName>
    <definedName name="wrn.Operations._.Review." hidden="1">{#N/A,#N/A,FALSE,"Proforma Five Yr";#N/A,#N/A,FALSE,"Occ and Rate";#N/A,#N/A,FALSE,"PF Input";#N/A,#N/A,FALSE,"Hotcomps"}</definedName>
    <definedName name="wrn.OtherDetail." localSheetId="8" hidden="1">{"Inputs",#N/A,FALSE,"Fees Detail";"Inputs",#N/A,FALSE,"Inputs"}</definedName>
    <definedName name="wrn.OtherDetail." hidden="1">{"Inputs",#N/A,FALSE,"Fees Detail";"Inputs",#N/A,FALSE,"Inputs"}</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Palms._.at._.South._.Shore." localSheetId="8" hidden="1">{#N/A,#N/A,FALSE,"loananalysis";#N/A,#N/A,FALSE,"proforma";#N/A,#N/A,FALSE,"unitmix"}</definedName>
    <definedName name="wrn.Palms._.at._.South._.Shore." hidden="1">{#N/A,#N/A,FALSE,"loananalysis";#N/A,#N/A,FALSE,"proforma";#N/A,#N/A,FALSE,"unitmix"}</definedName>
    <definedName name="wrn.Partial_Template." localSheetId="8" hidden="1">{#N/A,#N/A,FALSE,"1Summary";#N/A,#N/A,FALSE,"2Assumptions";#N/A,#N/A,FALSE,"3Cash Flow";#N/A,#N/A,FALSE,"6Residual";#N/A,#N/A,FALSE,"AExpiration Schedule"}</definedName>
    <definedName name="wrn.Partial_Template." hidden="1">{#N/A,#N/A,FALSE,"1Summary";#N/A,#N/A,FALSE,"2Assumptions";#N/A,#N/A,FALSE,"3Cash Flow";#N/A,#N/A,FALSE,"6Residual";#N/A,#N/A,FALSE,"AExpiration Schedule"}</definedName>
    <definedName name="wrn.Partial." localSheetId="8" hidden="1">{#N/A,#N/A,FALSE,"1Summary";#N/A,#N/A,FALSE,"Assumptions";#N/A,#N/A,FALSE,"Rent Roll Summary";#N/A,#N/A,FALSE,"Effective Rental Income Detail";#N/A,#N/A,FALSE,"Cash Flow Projections";#N/A,#N/A,FALSE,"Operating Statement";#N/A,#N/A,FALSE,"Pricing Matrix"}</definedName>
    <definedName name="wrn.Partial." hidden="1">{#N/A,#N/A,FALSE,"1Summary";#N/A,#N/A,FALSE,"Assumptions";#N/A,#N/A,FALSE,"Rent Roll Summary";#N/A,#N/A,FALSE,"Effective Rental Income Detail";#N/A,#N/A,FALSE,"Cash Flow Projections";#N/A,#N/A,FALSE,"Operating Statement";#N/A,#N/A,FALSE,"Pricing Matrix"}</definedName>
    <definedName name="wrn.PERCENTAGE._.RENT." hidden="1">{"PERCENTAGE RENT",#N/A,TRUE,"SCHEDULE B"}</definedName>
    <definedName name="wrn.Phase._.I." hidden="1">{#N/A,#N/A,FALSE,"Transaction Summary-DTW";#N/A,#N/A,FALSE,"Proforma Five Yr";#N/A,#N/A,FALSE,"Occ and Rate"}</definedName>
    <definedName name="wrn.Pineway." localSheetId="8" hidden="1">{#N/A,#N/A,FALSE,"rent schedule";#N/A,#N/A,FALSE,"income expenses";#N/A,#N/A,FALSE,"proforma";#N/A,#N/A,FALSE,"proforma stab";#N/A,#N/A,FALSE,"loan analysis";#N/A,#N/A,FALSE,"loan analysis stab";#N/A,#N/A,FALSE,"income expenses"}</definedName>
    <definedName name="wrn.Pineway." hidden="1">{#N/A,#N/A,FALSE,"rent schedule";#N/A,#N/A,FALSE,"income expenses";#N/A,#N/A,FALSE,"proforma";#N/A,#N/A,FALSE,"proforma stab";#N/A,#N/A,FALSE,"loan analysis";#N/A,#N/A,FALSE,"loan analysis stab";#N/A,#N/A,FALSE,"income expenses"}</definedName>
    <definedName name="wrn.Portfolio." localSheetId="8" hidden="1">{#N/A,#N/A,FALSE,"Portfolio Summary";#N/A,#N/A,FALSE,"Portfolio Operating Stmt";#N/A,#N/A,FALSE,"Portfolio Cash Flow"}</definedName>
    <definedName name="wrn.Portfolio." hidden="1">{#N/A,#N/A,FALSE,"Portfolio Summary";#N/A,#N/A,FALSE,"Portfolio Operating Stmt";#N/A,#N/A,FALSE,"Portfolio Cash Flow"}</definedName>
    <definedName name="wrn.Prepaid_Recov.." localSheetId="8" hidden="1">{#N/A,#N/A,FALSE,"Prepaid Recoverable"}</definedName>
    <definedName name="wrn.Prepaid_Recov.." hidden="1">{#N/A,#N/A,FALSE,"Prepaid Recoverable"}</definedName>
    <definedName name="wrn.Print_Heller." hidden="1">{#N/A,#N/A,TRUE,"Summary Schedule Heller";#N/A,#N/A,TRUE,"Qtrly  heller Page 1";#N/A,#N/A,TRUE,"Qtrly heller Page 2";#N/A,#N/A,TRUE,"Qtrly heller Page 2A";#N/A,#N/A,TRUE,"Qtrly heller Page 3";#N/A,#N/A,TRUE,"Qtrly heller Page 3A";#N/A,#N/A,TRUE,"Summary Schedule Heller Ltd";#N/A,#N/A,TRUE,"Qtrly  heller 4 yr"}</definedName>
    <definedName name="wrn.print." hidden="1">{"Assump",#N/A,TRUE,"Proforma";"first",#N/A,TRUE,"Proforma";"second",#N/A,TRUE,"Proforma";"lease1",#N/A,TRUE,"Proforma";"lease2",#N/A,TRUE,"Proforma"}</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Entire._.Workbook." localSheetId="8"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It." hidden="1">{#N/A,#N/A,TRUE,"base case";#N/A,#N/A,TRUE,"valuation";#N/A,#N/A,TRUE,"sources and uses";#N/A,#N/A,TRUE,"recapitalization";#N/A,#N/A,TRUE,"flowchart";#N/A,#N/A,TRUE,"summary";#N/A,#N/A,TRUE,"sensitivities";#N/A,#N/A,TRUE,"pro forma";#N/A,#N/A,TRUE,"PAC shares"}</definedName>
    <definedName name="wrn.Print._.Ltd._.Ptr._.Heller." hidden="1">{#N/A,#N/A,FALSE,"Summary Schedule Heller Ltd";#N/A,#N/A,FALSE,"Qtrly  heller Page 1";#N/A,#N/A,FALSE,"Qtrly heller Page 3"}</definedName>
    <definedName name="wrn.print._.standalone." hidden="1">{"standalone1",#N/A,FALSE,"DCFBase";"standalone2",#N/A,FALSE,"DCFBase"}</definedName>
    <definedName name="wrn.Print._.sum." hidden="1">{#N/A,#N/A,FALSE,"Summary Schedule";#N/A,#N/A,FALSE,"Use of Proceeds";#N/A,#N/A,FALSE,"Yield Cal";#N/A,#N/A,FALSE,"Qtrly Distributions";#N/A,#N/A,FALSE,"RATE";#N/A,#N/A,FALSE,"OPERATIONS";#N/A,#N/A,FALSE,"Draw";#N/A,#N/A,FALSE,"COMPARISON SCHEDULE";#N/A,#N/A,FALSE,"Dev. Budget";#N/A,#N/A,FALSE,"Investor10";#N/A,#N/A,FALSE,"10 year a";#N/A,#N/A,FALSE,"Assum."}</definedName>
    <definedName name="wrn.Proforma._.Review." hidden="1">{#N/A,#N/A,FALSE,"Occ and Rate";#N/A,#N/A,FALSE,"PF Input";#N/A,#N/A,FALSE,"Proforma Five Yr";#N/A,#N/A,FALSE,"Hotcomps"}</definedName>
    <definedName name="wrn.ProjectDebtSummary." localSheetId="8" hidden="1">{"Carryback",#N/A,TRUE,"CarryBack";"Loan_Assumptions",#N/A,TRUE,"A&amp;D Loan";"Loan_Results",#N/A,TRUE,"A&amp;D Loan"}</definedName>
    <definedName name="wrn.ProjectDebtSummary." hidden="1">{"Carryback",#N/A,TRUE,"CarryBack";"Loan_Assumptions",#N/A,TRUE,"A&amp;D Loan";"Loan_Results",#N/A,TRUE,"A&amp;D Loan"}</definedName>
    <definedName name="wrn.ProjectSummary." localSheetId="8" hidden="1">{"Summary",#N/A,TRUE,"Summary";"CashFlow",#N/A,TRUE,"Reports";"Inputs",#N/A,TRUE,"Inputs"}</definedName>
    <definedName name="wrn.ProjectSummary." hidden="1">{"Summary",#N/A,TRUE,"Summary";"CashFlow",#N/A,TRUE,"Reports";"Inputs",#N/A,TRUE,"Inputs"}</definedName>
    <definedName name="wrn.quarterly." hidden="1">{"quarterly",#N/A,FALSE,"Pro Forma"}</definedName>
    <definedName name="wrn.Quarterly._.Summary." localSheetId="8" hidden="1">{"qtrl1",#N/A,TRUE,"Annual Summary";"qtrl2",#N/A,TRUE,"Annual Summary";"qtrl3",#N/A,TRUE,"Annual Summary";"qtrl4",#N/A,TRUE,"QTLY Summary";"qtrl5",#N/A,TRUE,"QTLY Summary";"qtrl6",#N/A,TRUE,"QTLY Summary"}</definedName>
    <definedName name="wrn.Quarterly._.Summary." hidden="1">{"qtrl1",#N/A,TRUE,"Annual Summary";"qtrl2",#N/A,TRUE,"Annual Summary";"qtrl3",#N/A,TRUE,"Annual Summary";"qtrl4",#N/A,TRUE,"QTLY Summary";"qtrl5",#N/A,TRUE,"QTLY Summary";"qtrl6",#N/A,TRUE,"QTLY Summary"}</definedName>
    <definedName name="wrn.RATES." hidden="1">{"RATES",#N/A,FALSE,"RECOVERY RATES";"CONTRIBUTIONS",#N/A,FALSE,"RECOVERY RATES";"GLA CATEGORY SUMMARY",#N/A,FALSE,"RECOVERY RATES"}</definedName>
    <definedName name="wrn.Releases._.Cash._.Accrual." hidden="1">{"a_releases",#N/A,FALSE,"Summary";"a_cash",#N/A,FALSE,"Summary";"a_accrual",#N/A,FALSE,"Summary"}</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PORT_1." hidden="1">{"SIMPLIFD_P1",#N/A,FALSE,"SIMPLIFD"}</definedName>
    <definedName name="wrn.Report."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mgmtfee." localSheetId="8" hidden="1">{#N/A,#N/A,FALSE,"Rmgmtfee"}</definedName>
    <definedName name="wrn.Rmgmtfee." hidden="1">{#N/A,#N/A,FALSE,"Rmgmtfee"}</definedName>
    <definedName name="wrn.Roof._.Report." localSheetId="8" hidden="1">{"Roofs Page 1",#N/A,FALSE,"Roof Outline";"Roofs Page 2",#N/A,FALSE,"Roof Outline"}</definedName>
    <definedName name="wrn.Roof._.Report." hidden="1">{"Roofs Page 1",#N/A,FALSE,"Roof Outline";"Roofs Page 2",#N/A,FALSE,"Roof Outline"}</definedName>
    <definedName name="wrn.rpt96." hidden="1">{"rmrev1",#N/A,FALSE,"Forecast96";"rmrev2",#N/A,FALSE,"Forecast96";"rmrev3",#N/A,FALSE,"Forecast96"}</definedName>
    <definedName name="wrn.Sales._.and._.Debt." hidden="1">{"a_sales",#N/A,FALSE,"Summary";"a_debt",#N/A,FALSE,"Summary"}</definedName>
    <definedName name="wrn.Sales._.Information." localSheetId="8" hidden="1">{#N/A,#N/A,FALSE,"Cover Page";#N/A,#N/A,FALSE,"Table of Contents";#N/A,#N/A,FALSE,"Investment-Acquisition Costs";#N/A,#N/A,FALSE,"Financing Assumptions";#N/A,#N/A,FALSE,"Proforma Assumptions";#N/A,#N/A,FALSE,"Rent Roll";#N/A,#N/A,FALSE,"Taxes and Assessments"}</definedName>
    <definedName name="wrn.Sales._.Information." hidden="1">{#N/A,#N/A,FALSE,"Cover Page";#N/A,#N/A,FALSE,"Table of Contents";#N/A,#N/A,FALSE,"Investment-Acquisition Costs";#N/A,#N/A,FALSE,"Financing Assumptions";#N/A,#N/A,FALSE,"Proforma Assumptions";#N/A,#N/A,FALSE,"Rent Roll";#N/A,#N/A,FALSE,"Taxes and Assessments"}</definedName>
    <definedName name="wrn.Sales._.Package._.MPS._.01." localSheetId="8" hidden="1">{#N/A,#N/A,FALSE,"Cover Page";#N/A,#N/A,FALSE,"Table of Contents";#N/A,#N/A,FALSE,"Executive Summary";#N/A,#N/A,FALSE,"Investment-Acquisition Costs";#N/A,#N/A,FALSE,"Financing Assumptions";#N/A,#N/A,FALSE,"Rent Roll";#N/A,#N/A,FALSE,"Taxes and Assessments"}</definedName>
    <definedName name="wrn.Sales._.Package._.MPS._.01." hidden="1">{#N/A,#N/A,FALSE,"Cover Page";#N/A,#N/A,FALSE,"Table of Contents";#N/A,#N/A,FALSE,"Executive Summary";#N/A,#N/A,FALSE,"Investment-Acquisition Costs";#N/A,#N/A,FALSE,"Financing Assumptions";#N/A,#N/A,FALSE,"Rent Roll";#N/A,#N/A,FALSE,"Taxes and Assessments"}</definedName>
    <definedName name="wrn.Scenario." localSheetId="8" hidden="1">{"scen1",#N/A,FALSE,"Scenarios";"scen2",#N/A,FALSE,"Scenarios"}</definedName>
    <definedName name="wrn.Scenario." hidden="1">{"scen1",#N/A,FALSE,"Scenarios";"scen2",#N/A,FALSE,"Scenarios"}</definedName>
    <definedName name="wrn.SCHAs." hidden="1">{"ACCOUNTING COPY",#N/A,FALSE,"SCHEDULE A";"FINANCE COPY",#N/A,FALSE,"SCHEDULE A";"P.L. COPY",#N/A,FALSE,"SCHEDULE A"}</definedName>
    <definedName name="wrn.schedules." hidden="1">{"schedule1",#N/A,FALSE,"Sheet1";"schedule2",#N/A,FALSE,"Sheet1";"schedule3",#N/A,FALSE,"Sheet1";"schedule4",#N/A,FALSE,"Sheet1";"schedule5",#N/A,FALSE,"Sheet1";"schedule6",#N/A,FALSE,"Sheet1"}</definedName>
    <definedName name="wrn.SCHEDULES._.ABC." hidden="1">{#N/A,#N/A,FALSE,"SCHEDULE A";"MINIMUM RENT",#N/A,FALSE,"SCHEDULES B &amp; C";"PERCENTAGE RENT",#N/A,FALSE,"SCHEDULES B &amp; C"}</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hared._.Costs." hidden="1">{"cash flow",#N/A,FALSE,"Shared Costs";"allocations",#N/A,FALSE,"Shared Costs"}</definedName>
    <definedName name="wrn.SKSCS1." hidden="1">{#N/A,#N/A,FALSE,"Antony Financials";#N/A,#N/A,FALSE,"Cowboy Financials";#N/A,#N/A,FALSE,"Combined";#N/A,#N/A,FALSE,"Valuematrix";#N/A,#N/A,FALSE,"DCFAntony";#N/A,#N/A,FALSE,"DCFCowboy";#N/A,#N/A,FALSE,"DCFCombined"}</definedName>
    <definedName name="wrn.SPG._.Estimate." localSheetId="8" hidden="1">{#N/A,#N/A,FALSE,"Detail";#N/A,#N/A,FALSE,"Totals"}</definedName>
    <definedName name="wrn.SPG._.Estimate." hidden="1">{#N/A,#N/A,FALSE,"Detail";#N/A,#N/A,FALSE,"Totals"}</definedName>
    <definedName name="wrn.Submittal._.Reconciliation._.Schedule." hidden="1">{"Submittable Reconciliation Schedule",#N/A,FALSE,"Reconciliation";"GSCP2 PCS 30 Day",#N/A,FALSE,"GSCP2 PCS 30 Day Activity List"}</definedName>
    <definedName name="wrn.Summary." localSheetId="8" hidden="1">{"Annual Cash Flows",#N/A,FALSE,"Annual Summary";"qtrl1",#N/A,FALSE,"QTLY Summary";"qtrl2",#N/A,FALSE,"QTLY Summary";"qtrl3",#N/A,FALSE,"QTLY Summary";"qtrl4",#N/A,FALSE,"QTLY Summary";"qtrl5",#N/A,FALSE,"QTLY Summary";"qtrl6",#N/A,FALSE,"QTLY Summary"}</definedName>
    <definedName name="wrn.Summary." hidden="1">{"Annual Cash Flows",#N/A,FALSE,"Annual Summary";"qtrl1",#N/A,FALSE,"QTLY Summary";"qtrl2",#N/A,FALSE,"QTLY Summary";"qtrl3",#N/A,FALSE,"QTLY Summary";"qtrl4",#N/A,FALSE,"QTLY Summary";"qtrl5",#N/A,FALSE,"QTLY Summary";"qtrl6",#N/A,FALSE,"QTLY Summary"}</definedName>
    <definedName name="wrn.SummaryPgs." hidden="1">{#N/A,#N/A,FALSE,"CreditStat";#N/A,#N/A,FALSE,"SPbrkup";#N/A,#N/A,FALSE,"MerSPsyn";#N/A,#N/A,FALSE,"MerSPwKCsyn";#N/A,#N/A,FALSE,"MerSPwKCsyn (2)";#N/A,#N/A,FALSE,"CreditStat (2)"}</definedName>
    <definedName name="wrn.TANASBOURNE._.ONLY." hidden="1">{#N/A,#N/A,FALSE,"Expense Comparison"}</definedName>
    <definedName name="wrn.TEST." hidden="1">{#N/A,#N/A,FALSE,"SCHEDULE G"}</definedName>
    <definedName name="wrn.TEST1." hidden="1">{"TEST1",#N/A,FALSE,"SIMPLIFD"}</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SHEETS." hidden="1">{#N/A,#N/A,FALSE,"DEV COSTS";#N/A,#N/A,FALSE,"10-YR C. F."}</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valuation." hidden="1">{"Page1",#N/A,FALSE,"7979";"Page2",#N/A,FALSE,"7979";"Page3",#N/A,FALSE,"7979"}</definedName>
    <definedName name="wrn.XL._.DTR." hidden="1">{#N/A,#N/A,TRUE,"XL Cash Flow";#N/A,#N/A,TRUE,"Prop Valuation";#N/A,#N/A,TRUE,"Equity";#N/A,#N/A,TRUE,"Modeling assumptions";#N/A,#N/A,TRUE,"NER Model";#N/A,#N/A,TRUE,"Lease Exp";#N/A,#N/A,TRUE,"Inc &amp; Exp";#N/A,#N/A,TRUE,"Formatted - roll";#N/A,#N/A,TRUE,"Debt Model";#N/A,#N/A,TRUE,"Debt-Moody";#N/A,#N/A,TRUE,"Debt"}</definedName>
    <definedName name="wrn.XL.DTR.0" hidden="1">{#N/A,#N/A,TRUE,"XL Cash Flow";#N/A,#N/A,TRUE,"Prop Valuation";#N/A,#N/A,TRUE,"Equity";#N/A,#N/A,TRUE,"Modeling assumptions";#N/A,#N/A,TRUE,"NER Model";#N/A,#N/A,TRUE,"Lease Exp";#N/A,#N/A,TRUE,"Inc &amp; Exp";#N/A,#N/A,TRUE,"Formatted - roll";#N/A,#N/A,TRUE,"Debt Model";#N/A,#N/A,TRUE,"Debt-Moody";#N/A,#N/A,TRUE,"Debt"}</definedName>
    <definedName name="wrn.Yield._.Graph." localSheetId="8" hidden="1">{#N/A,#N/A,FALSE,"Yield Graph"}</definedName>
    <definedName name="wrn.Yield._.Graph." hidden="1">{#N/A,#N/A,FALSE,"Yield Graph"}</definedName>
    <definedName name="wrn.Yield._.Graph._.plus._.Input." localSheetId="8" hidden="1">{#N/A,#N/A,FALSE,"Yield Graph";#N/A,#N/A,FALSE,"Rent Roll";#N/A,#N/A,FALSE,"OE Yr1";#N/A,#N/A,FALSE,"Repl.Cst.+Ins."}</definedName>
    <definedName name="wrn.Yield._.Graph._.plus._.Input." hidden="1">{#N/A,#N/A,FALSE,"Yield Graph";#N/A,#N/A,FALSE,"Rent Roll";#N/A,#N/A,FALSE,"OE Yr1";#N/A,#N/A,FALSE,"Repl.Cst.+Ins."}</definedName>
    <definedName name="wrng" hidden="1">{"Output-BaseYear",#N/A,FALSE,"Output"}</definedName>
    <definedName name="wrnh" hidden="1">{"Output-All",#N/A,FALSE,"Output"}</definedName>
    <definedName name="wvu.allocations."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bottom._.line."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sh._.flow."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full."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offsite."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x" localSheetId="8" hidden="1">{"mgmt forecast",#N/A,FALSE,"Mgmt Forecast";"dcf table",#N/A,FALSE,"Mgmt Forecast";"sensitivity",#N/A,FALSE,"Mgmt Forecast";"table inputs",#N/A,FALSE,"Mgmt Forecast";"calculations",#N/A,FALSE,"Mgmt Forecast"}</definedName>
    <definedName name="x">#N/A</definedName>
    <definedName name="xxx">#N/A</definedName>
    <definedName name="xxxx" hidden="1">{"mgmt forecast",#N/A,FALSE,"Mgmt Forecast";"dcf table",#N/A,FALSE,"Mgmt Forecast";"sensitivity",#N/A,FALSE,"Mgmt Forecast";"table inputs",#N/A,FALSE,"Mgmt Forecast";"calculations",#N/A,FALSE,"Mgmt Forecast"}</definedName>
    <definedName name="xyz" hidden="1">{#N/A,#N/A,TRUE,"XL Cash Flow";#N/A,#N/A,TRUE,"Prop Valuation";#N/A,#N/A,TRUE,"Equity";#N/A,#N/A,TRUE,"Modeling assumptions";#N/A,#N/A,TRUE,"NER Model";#N/A,#N/A,TRUE,"Lease Exp";#N/A,#N/A,TRUE,"Inc &amp; Exp";#N/A,#N/A,TRUE,"Formatted - roll";#N/A,#N/A,TRUE,"Debt Model";#N/A,#N/A,TRUE,"Debt-Moody";#N/A,#N/A,TRUE,"Debt"}</definedName>
    <definedName name="xyz.0" hidden="1">{#N/A,#N/A,TRUE,"XL Cash Flow";#N/A,#N/A,TRUE,"Prop Valuation";#N/A,#N/A,TRUE,"Equity";#N/A,#N/A,TRUE,"Modeling assumptions";#N/A,#N/A,TRUE,"NER Model";#N/A,#N/A,TRUE,"Lease Exp";#N/A,#N/A,TRUE,"Inc &amp; Exp";#N/A,#N/A,TRUE,"Formatted - roll";#N/A,#N/A,TRUE,"Debt Model";#N/A,#N/A,TRUE,"Debt-Moody";#N/A,#N/A,TRUE,"Debt"}</definedName>
    <definedName name="y" localSheetId="8" hidden="1">{"mgmt forecast",#N/A,FALSE,"Mgmt Forecast";"dcf table",#N/A,FALSE,"Mgmt Forecast";"sensitivity",#N/A,FALSE,"Mgmt Forecast";"table inputs",#N/A,FALSE,"Mgmt Forecast";"calculations",#N/A,FALSE,"Mgmt Forecast"}</definedName>
    <definedName name="Y">#N/A</definedName>
    <definedName name="yardifees">#REF!</definedName>
    <definedName name="Year">#VALUE!</definedName>
    <definedName name="Year_End" localSheetId="13">DATEVALUE("12/31/"&amp;TEXT(#REF!,"0000"))</definedName>
    <definedName name="Year_End">DATEVALUE("12/31/"&amp;TEXT(#REF!,"0000"))</definedName>
    <definedName name="Year_Frac">#VALUE!</definedName>
    <definedName name="YEAR1" localSheetId="13">#REF!</definedName>
    <definedName name="YEAR1">#REF!</definedName>
    <definedName name="Year1NOI" hidden="1">#REF!</definedName>
    <definedName name="Years">#REF!</definedName>
    <definedName name="YearsHeld">#REF!</definedName>
    <definedName name="YearStat" localSheetId="13">#REF!</definedName>
    <definedName name="YearStat">#REF!</definedName>
    <definedName name="Yes">#N/A</definedName>
    <definedName name="YesOrNo" hidden="1">#REF!</definedName>
    <definedName name="yield_1" localSheetId="13">#REF!</definedName>
    <definedName name="yield_1">#REF!</definedName>
    <definedName name="yield_2" localSheetId="13">#REF!</definedName>
    <definedName name="yield_2">#REF!</definedName>
    <definedName name="yield_3" localSheetId="13">#REF!</definedName>
    <definedName name="yield_3">#REF!</definedName>
    <definedName name="YLD_MAINT" localSheetId="13">#REF!</definedName>
    <definedName name="YLD_MAINT">#REF!</definedName>
    <definedName name="YR1_CASHFLOW" localSheetId="13">#REF!</definedName>
    <definedName name="YR1_CASHFLOW">#REF!</definedName>
    <definedName name="YR1_NOI" localSheetId="13">#REF!</definedName>
    <definedName name="YR1_NOI">#REF!</definedName>
    <definedName name="Yr1EconGrowth" localSheetId="13">#REF!</definedName>
    <definedName name="Yr1EconGrowth">#REF!</definedName>
    <definedName name="YR1GR">#REF!</definedName>
    <definedName name="Yr1Growth">#REF!</definedName>
    <definedName name="Yr1Vac">#REF!</definedName>
    <definedName name="Yr2EconGrowth" localSheetId="13">#REF!</definedName>
    <definedName name="Yr2EconGrowth">#REF!</definedName>
    <definedName name="Yr2Growth">#REF!</definedName>
    <definedName name="YR2GRW">#REF!</definedName>
    <definedName name="Yr2Vac">#REF!</definedName>
    <definedName name="Yr3EconGrowth" localSheetId="13">#REF!</definedName>
    <definedName name="Yr3EconGrowth">#REF!</definedName>
    <definedName name="Yr3Growth">#REF!</definedName>
    <definedName name="YR3GRW">#REF!</definedName>
    <definedName name="Yr3Vac">#REF!</definedName>
    <definedName name="Yr4EconGrowth" localSheetId="13">#REF!</definedName>
    <definedName name="Yr4EconGrowth">#REF!</definedName>
    <definedName name="Yr4Growth">#REF!</definedName>
    <definedName name="YR4GRW">#REF!</definedName>
    <definedName name="Yr4Vac">#REF!</definedName>
    <definedName name="Yr5EconGrowth" localSheetId="13">#REF!</definedName>
    <definedName name="Yr5EconGrowth">#REF!</definedName>
    <definedName name="Yr5Growth">#REF!</definedName>
    <definedName name="YR5GRW">#REF!</definedName>
    <definedName name="Yr5Vac">#REF!</definedName>
    <definedName name="YR6GRW">#REF!</definedName>
    <definedName name="YR7GRW">#REF!</definedName>
    <definedName name="ysnCapReduc" localSheetId="13">#REF!</definedName>
    <definedName name="ysnCapReduc">#REF!</definedName>
    <definedName name="YTD">#N/A</definedName>
    <definedName name="YTDColumn" localSheetId="13">#REF!</definedName>
    <definedName name="YTDColumn">#REF!</definedName>
    <definedName name="zApps">#REF!</definedName>
    <definedName name="zero" localSheetId="13">#REF!</definedName>
    <definedName name="zero">#REF!</definedName>
    <definedName name="zMoveIns">#REF!</definedName>
    <definedName name="zMoveOuts">#REF!</definedName>
    <definedName name="zMTM">#REF!</definedName>
    <definedName name="zOccupiedCount">#REF!</definedName>
    <definedName name="ZoomPercent" localSheetId="13">#REF!</definedName>
    <definedName name="ZoomPercent">#REF!</definedName>
    <definedName name="zRenewals">#REF!</definedName>
    <definedName name="zxc" hidden="1">{"mgmt forecast",#N/A,FALSE,"Mgmt Forecast";"dcf table",#N/A,FALSE,"Mgmt Forecast";"sensitivity",#N/A,FALSE,"Mgmt Forecast";"table inputs",#N/A,FALSE,"Mgmt Forecast";"calculations",#N/A,FALSE,"Mgmt Forecast"}</definedName>
    <definedName name="ZZ">#N/A</definedName>
  </definedNames>
  <calcPr calcId="191029" calcMode="autoNoTable" iterate="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37" l="1"/>
  <c r="E16" i="37"/>
  <c r="E19" i="37" l="1"/>
  <c r="F135" i="2"/>
  <c r="F53" i="1"/>
  <c r="EP211" i="2"/>
  <c r="K144" i="2"/>
  <c r="H143" i="2"/>
  <c r="G143" i="2"/>
  <c r="R60" i="33"/>
  <c r="L39" i="33"/>
  <c r="S38" i="33"/>
  <c r="C13" i="1" l="1"/>
  <c r="H150" i="2"/>
  <c r="G76" i="33" l="1"/>
  <c r="I95" i="33"/>
  <c r="I97" i="33" s="1"/>
  <c r="H95" i="33"/>
  <c r="U37" i="33"/>
  <c r="R71" i="33"/>
  <c r="R70" i="33"/>
  <c r="R69" i="33"/>
  <c r="R66" i="33"/>
  <c r="R62" i="33"/>
  <c r="R61" i="33"/>
  <c r="U40" i="33"/>
  <c r="L40" i="33"/>
  <c r="Q62" i="33" s="1"/>
  <c r="S39" i="33"/>
  <c r="Q61" i="33" l="1"/>
  <c r="L41" i="33"/>
  <c r="Q63" i="33" s="1"/>
  <c r="S40" i="33"/>
  <c r="R59" i="33"/>
  <c r="Q59" i="33"/>
  <c r="S44" i="33"/>
  <c r="S43" i="33"/>
  <c r="S41" i="33"/>
  <c r="S42" i="33"/>
  <c r="I28" i="33"/>
  <c r="I30" i="33" s="1"/>
  <c r="K40" i="2"/>
  <c r="EM45" i="2"/>
  <c r="EL45" i="2"/>
  <c r="EK45" i="2"/>
  <c r="EJ45" i="2"/>
  <c r="EI45" i="2"/>
  <c r="EH45" i="2"/>
  <c r="EG45" i="2"/>
  <c r="EF45" i="2"/>
  <c r="EE45" i="2"/>
  <c r="ED45" i="2"/>
  <c r="EC45" i="2"/>
  <c r="EB45" i="2"/>
  <c r="EA45" i="2"/>
  <c r="DZ45" i="2"/>
  <c r="DY45" i="2"/>
  <c r="DX45" i="2"/>
  <c r="DW45" i="2"/>
  <c r="DV45" i="2"/>
  <c r="DU45" i="2"/>
  <c r="DT45" i="2"/>
  <c r="DS45" i="2"/>
  <c r="DR45" i="2"/>
  <c r="DQ45" i="2"/>
  <c r="DP45" i="2"/>
  <c r="DO45" i="2"/>
  <c r="DN45" i="2"/>
  <c r="DM45" i="2"/>
  <c r="DL45" i="2"/>
  <c r="DK45" i="2"/>
  <c r="DJ45" i="2"/>
  <c r="DI45" i="2"/>
  <c r="DH45" i="2"/>
  <c r="DG45" i="2"/>
  <c r="DF45" i="2"/>
  <c r="DE45" i="2"/>
  <c r="DD45" i="2"/>
  <c r="DC45" i="2"/>
  <c r="DB45" i="2"/>
  <c r="DA45" i="2"/>
  <c r="CZ45" i="2"/>
  <c r="CY45" i="2"/>
  <c r="CX45" i="2"/>
  <c r="CW45" i="2"/>
  <c r="CV45" i="2"/>
  <c r="CU45" i="2"/>
  <c r="CT45" i="2"/>
  <c r="CS45" i="2"/>
  <c r="CR45" i="2"/>
  <c r="CQ45" i="2"/>
  <c r="CP45" i="2"/>
  <c r="CO45" i="2"/>
  <c r="CN45" i="2"/>
  <c r="CM45" i="2"/>
  <c r="CL45" i="2"/>
  <c r="CK45" i="2"/>
  <c r="CJ45" i="2"/>
  <c r="CI45" i="2"/>
  <c r="CH45" i="2"/>
  <c r="CG45" i="2"/>
  <c r="CF45" i="2"/>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F6" i="1"/>
  <c r="L42" i="33" l="1"/>
  <c r="EM202" i="2"/>
  <c r="EL202" i="2"/>
  <c r="EK202" i="2"/>
  <c r="EJ202" i="2"/>
  <c r="EI202" i="2"/>
  <c r="EH202" i="2"/>
  <c r="EG202" i="2"/>
  <c r="EF202" i="2"/>
  <c r="EE202" i="2"/>
  <c r="ED202" i="2"/>
  <c r="EC202" i="2"/>
  <c r="EB202" i="2"/>
  <c r="EA202" i="2"/>
  <c r="DZ202" i="2"/>
  <c r="DY202" i="2"/>
  <c r="DX202" i="2"/>
  <c r="DW202" i="2"/>
  <c r="DV202" i="2"/>
  <c r="DU202" i="2"/>
  <c r="DT202" i="2"/>
  <c r="DS202" i="2"/>
  <c r="DR202" i="2"/>
  <c r="DQ202" i="2"/>
  <c r="DP202" i="2"/>
  <c r="DO202" i="2"/>
  <c r="DN202" i="2"/>
  <c r="DM202" i="2"/>
  <c r="DL202" i="2"/>
  <c r="DK202" i="2"/>
  <c r="DJ202" i="2"/>
  <c r="DI202" i="2"/>
  <c r="DH202" i="2"/>
  <c r="DG202" i="2"/>
  <c r="DF202" i="2"/>
  <c r="DE202" i="2"/>
  <c r="DD202" i="2"/>
  <c r="DC202" i="2"/>
  <c r="DB202" i="2"/>
  <c r="DA202" i="2"/>
  <c r="CZ202" i="2"/>
  <c r="CY202" i="2"/>
  <c r="CX202" i="2"/>
  <c r="CW202" i="2"/>
  <c r="CV202" i="2"/>
  <c r="CU202" i="2"/>
  <c r="CT202" i="2"/>
  <c r="CS202" i="2"/>
  <c r="CR202" i="2"/>
  <c r="CQ202" i="2"/>
  <c r="CP202" i="2"/>
  <c r="CO202" i="2"/>
  <c r="CN202" i="2"/>
  <c r="CM202" i="2"/>
  <c r="CL202" i="2"/>
  <c r="CK202" i="2"/>
  <c r="CJ202" i="2"/>
  <c r="CI202" i="2"/>
  <c r="CH202" i="2"/>
  <c r="CG202" i="2"/>
  <c r="CF202" i="2"/>
  <c r="CE202" i="2"/>
  <c r="CD202" i="2"/>
  <c r="CC202" i="2"/>
  <c r="CB202" i="2"/>
  <c r="CA202" i="2"/>
  <c r="BZ202" i="2"/>
  <c r="BY202" i="2"/>
  <c r="BX202" i="2"/>
  <c r="BW202" i="2"/>
  <c r="BV202" i="2"/>
  <c r="BU202" i="2"/>
  <c r="BT202" i="2"/>
  <c r="BS202" i="2"/>
  <c r="BR202" i="2"/>
  <c r="BQ202" i="2"/>
  <c r="BP202" i="2"/>
  <c r="BO202" i="2"/>
  <c r="BN202" i="2"/>
  <c r="BM202" i="2"/>
  <c r="BL202" i="2"/>
  <c r="BK202" i="2"/>
  <c r="BJ202" i="2"/>
  <c r="BI202" i="2"/>
  <c r="BH202" i="2"/>
  <c r="BG202" i="2"/>
  <c r="BF202" i="2"/>
  <c r="BE202" i="2"/>
  <c r="BD202" i="2"/>
  <c r="BC202" i="2"/>
  <c r="BB202" i="2"/>
  <c r="BA202" i="2"/>
  <c r="AZ202" i="2"/>
  <c r="AY202" i="2"/>
  <c r="AX202" i="2"/>
  <c r="AW202" i="2"/>
  <c r="AV202" i="2"/>
  <c r="AU202" i="2"/>
  <c r="AT202" i="2"/>
  <c r="AS202" i="2"/>
  <c r="AR202" i="2"/>
  <c r="AQ202" i="2"/>
  <c r="AP202" i="2"/>
  <c r="AO202" i="2"/>
  <c r="AN202" i="2"/>
  <c r="AM202" i="2"/>
  <c r="AL202" i="2"/>
  <c r="AK202" i="2"/>
  <c r="AJ202" i="2"/>
  <c r="AI202" i="2"/>
  <c r="AH202" i="2"/>
  <c r="AG202" i="2"/>
  <c r="AF202" i="2"/>
  <c r="AE202" i="2"/>
  <c r="AD202" i="2"/>
  <c r="AC202" i="2"/>
  <c r="AB202" i="2"/>
  <c r="AA202" i="2"/>
  <c r="L43" i="33" l="1"/>
  <c r="Q65" i="33" s="1"/>
  <c r="Q64" i="33"/>
  <c r="N55" i="7"/>
  <c r="M55" i="7"/>
  <c r="L55" i="7"/>
  <c r="K55" i="7"/>
  <c r="J55" i="7"/>
  <c r="I55" i="7"/>
  <c r="H55" i="7"/>
  <c r="G55" i="7"/>
  <c r="AN5" i="36"/>
  <c r="AZ5" i="36" s="1"/>
  <c r="BL5" i="36" s="1"/>
  <c r="BX5" i="36" s="1"/>
  <c r="CJ5" i="36" s="1"/>
  <c r="CV5" i="36" s="1"/>
  <c r="DH5" i="36" s="1"/>
  <c r="DT5" i="36" s="1"/>
  <c r="AM5" i="36"/>
  <c r="AY5" i="36" s="1"/>
  <c r="BK5" i="36" s="1"/>
  <c r="BW5" i="36" s="1"/>
  <c r="CI5" i="36" s="1"/>
  <c r="CU5" i="36" s="1"/>
  <c r="DG5" i="36" s="1"/>
  <c r="DS5" i="36" s="1"/>
  <c r="AH5" i="36"/>
  <c r="AT5" i="36" s="1"/>
  <c r="BF5" i="36" s="1"/>
  <c r="BR5" i="36" s="1"/>
  <c r="CD5" i="36" s="1"/>
  <c r="CP5" i="36" s="1"/>
  <c r="DB5" i="36" s="1"/>
  <c r="DN5" i="36" s="1"/>
  <c r="DZ5" i="36" s="1"/>
  <c r="AG5" i="36"/>
  <c r="AS5" i="36" s="1"/>
  <c r="BE5" i="36" s="1"/>
  <c r="BQ5" i="36" s="1"/>
  <c r="CC5" i="36" s="1"/>
  <c r="CO5" i="36" s="1"/>
  <c r="DA5" i="36" s="1"/>
  <c r="DM5" i="36" s="1"/>
  <c r="DY5" i="36" s="1"/>
  <c r="AF5" i="36"/>
  <c r="AR5" i="36" s="1"/>
  <c r="BD5" i="36" s="1"/>
  <c r="BP5" i="36" s="1"/>
  <c r="CB5" i="36" s="1"/>
  <c r="CN5" i="36" s="1"/>
  <c r="CZ5" i="36" s="1"/>
  <c r="DL5" i="36" s="1"/>
  <c r="DX5" i="36" s="1"/>
  <c r="AE5" i="36"/>
  <c r="AQ5" i="36" s="1"/>
  <c r="BC5" i="36" s="1"/>
  <c r="BO5" i="36" s="1"/>
  <c r="CA5" i="36" s="1"/>
  <c r="CM5" i="36" s="1"/>
  <c r="CY5" i="36" s="1"/>
  <c r="DK5" i="36" s="1"/>
  <c r="DW5" i="36" s="1"/>
  <c r="AB5" i="36"/>
  <c r="AA5" i="36"/>
  <c r="Z5" i="36"/>
  <c r="AL5" i="36" s="1"/>
  <c r="AX5" i="36" s="1"/>
  <c r="BJ5" i="36" s="1"/>
  <c r="BV5" i="36" s="1"/>
  <c r="CH5" i="36" s="1"/>
  <c r="CT5" i="36" s="1"/>
  <c r="DF5" i="36" s="1"/>
  <c r="DR5" i="36" s="1"/>
  <c r="ED5" i="36" s="1"/>
  <c r="Y5" i="36"/>
  <c r="AK5" i="36" s="1"/>
  <c r="AW5" i="36" s="1"/>
  <c r="BI5" i="36" s="1"/>
  <c r="BU5" i="36" s="1"/>
  <c r="CG5" i="36" s="1"/>
  <c r="CS5" i="36" s="1"/>
  <c r="DE5" i="36" s="1"/>
  <c r="DQ5" i="36" s="1"/>
  <c r="EC5" i="36" s="1"/>
  <c r="X5" i="36"/>
  <c r="AJ5" i="36" s="1"/>
  <c r="AV5" i="36" s="1"/>
  <c r="BH5" i="36" s="1"/>
  <c r="BT5" i="36" s="1"/>
  <c r="CF5" i="36" s="1"/>
  <c r="CR5" i="36" s="1"/>
  <c r="DD5" i="36" s="1"/>
  <c r="DP5" i="36" s="1"/>
  <c r="EB5" i="36" s="1"/>
  <c r="W5" i="36"/>
  <c r="AI5" i="36" s="1"/>
  <c r="AU5" i="36" s="1"/>
  <c r="BG5" i="36" s="1"/>
  <c r="BS5" i="36" s="1"/>
  <c r="CE5" i="36" s="1"/>
  <c r="CQ5" i="36" s="1"/>
  <c r="DC5" i="36" s="1"/>
  <c r="DO5" i="36" s="1"/>
  <c r="EA5" i="36" s="1"/>
  <c r="V5" i="36"/>
  <c r="U5" i="36"/>
  <c r="T5" i="36"/>
  <c r="S5" i="36"/>
  <c r="R5" i="36"/>
  <c r="AD5" i="36" s="1"/>
  <c r="AP5" i="36" s="1"/>
  <c r="BB5" i="36" s="1"/>
  <c r="BN5" i="36" s="1"/>
  <c r="BZ5" i="36" s="1"/>
  <c r="CL5" i="36" s="1"/>
  <c r="CX5" i="36" s="1"/>
  <c r="DJ5" i="36" s="1"/>
  <c r="DV5" i="36" s="1"/>
  <c r="Q5" i="36"/>
  <c r="AC5" i="36" s="1"/>
  <c r="AO5" i="36" s="1"/>
  <c r="BA5" i="36" s="1"/>
  <c r="BM5" i="36" s="1"/>
  <c r="BY5" i="36" s="1"/>
  <c r="CK5" i="36" s="1"/>
  <c r="CW5" i="36" s="1"/>
  <c r="DI5" i="36" s="1"/>
  <c r="DU5" i="36" s="1"/>
  <c r="P5" i="36"/>
  <c r="E77" i="36"/>
  <c r="D77" i="36"/>
  <c r="C77" i="36"/>
  <c r="ED77" i="36"/>
  <c r="EC77" i="36"/>
  <c r="EB77" i="36"/>
  <c r="EA77" i="36"/>
  <c r="DZ77" i="36"/>
  <c r="DY77" i="36"/>
  <c r="DX77" i="36"/>
  <c r="DW77" i="36"/>
  <c r="DV77" i="36"/>
  <c r="DU77" i="36"/>
  <c r="DT77" i="36"/>
  <c r="DS77" i="36"/>
  <c r="DR77" i="36"/>
  <c r="DQ77" i="36"/>
  <c r="DP77" i="36"/>
  <c r="DO77" i="36"/>
  <c r="DN77" i="36"/>
  <c r="DM77" i="36"/>
  <c r="DL77" i="36"/>
  <c r="DK77" i="36"/>
  <c r="DJ77" i="36"/>
  <c r="DI77" i="36"/>
  <c r="DH77" i="36"/>
  <c r="DG77" i="36"/>
  <c r="DF77" i="36"/>
  <c r="DE77" i="36"/>
  <c r="DD77" i="36"/>
  <c r="DC77" i="36"/>
  <c r="DB77" i="36"/>
  <c r="DA77" i="36"/>
  <c r="CZ77" i="36"/>
  <c r="CY77" i="36"/>
  <c r="CX77" i="36"/>
  <c r="CW77" i="36"/>
  <c r="CV77" i="36"/>
  <c r="CU77" i="36"/>
  <c r="CT77" i="36"/>
  <c r="CS77" i="36"/>
  <c r="CR77" i="36"/>
  <c r="CQ77" i="36"/>
  <c r="CP77" i="36"/>
  <c r="CO77" i="36"/>
  <c r="CN77" i="36"/>
  <c r="CM77" i="36"/>
  <c r="CL77" i="36"/>
  <c r="CK77" i="36"/>
  <c r="CJ77" i="36"/>
  <c r="CI77" i="36"/>
  <c r="CH77" i="36"/>
  <c r="CG77" i="36"/>
  <c r="CF77" i="36"/>
  <c r="CE77" i="36"/>
  <c r="CD77" i="36"/>
  <c r="CC77" i="36"/>
  <c r="CB77" i="36"/>
  <c r="CA77" i="36"/>
  <c r="BZ77" i="36"/>
  <c r="BY77" i="36"/>
  <c r="BX77" i="36"/>
  <c r="BW77" i="36"/>
  <c r="BV77" i="36"/>
  <c r="BU77" i="36"/>
  <c r="BT77" i="36"/>
  <c r="BS77" i="36"/>
  <c r="BR77" i="36"/>
  <c r="BQ77" i="36"/>
  <c r="BP77" i="36"/>
  <c r="BO77" i="36"/>
  <c r="BN77" i="36"/>
  <c r="BM77" i="36"/>
  <c r="BL77" i="36"/>
  <c r="BK77" i="36"/>
  <c r="BJ77" i="36"/>
  <c r="BI77" i="36"/>
  <c r="BH77" i="36"/>
  <c r="BG77" i="36"/>
  <c r="BF77" i="36"/>
  <c r="BE77" i="36"/>
  <c r="BD77" i="36"/>
  <c r="BC77" i="36"/>
  <c r="BB77" i="36"/>
  <c r="BA77" i="36"/>
  <c r="AZ77" i="36"/>
  <c r="AY77" i="36"/>
  <c r="AX77" i="36"/>
  <c r="AW77" i="36"/>
  <c r="AV77" i="36"/>
  <c r="AU77" i="36"/>
  <c r="AT77" i="36"/>
  <c r="AS77" i="36"/>
  <c r="AR77" i="36"/>
  <c r="AQ77" i="36"/>
  <c r="AP77" i="36"/>
  <c r="AO77" i="36"/>
  <c r="AN77" i="36"/>
  <c r="AM77" i="36"/>
  <c r="AL77" i="36"/>
  <c r="AK77" i="36"/>
  <c r="AJ77" i="36"/>
  <c r="AI77" i="36"/>
  <c r="AH77" i="36"/>
  <c r="AG77" i="36"/>
  <c r="AF77" i="36"/>
  <c r="AE77" i="36"/>
  <c r="AD77" i="36"/>
  <c r="AC77" i="36"/>
  <c r="AB77" i="36"/>
  <c r="AA77" i="36"/>
  <c r="Z77" i="36"/>
  <c r="Y77" i="36"/>
  <c r="X77" i="36"/>
  <c r="W77" i="36"/>
  <c r="V77" i="36"/>
  <c r="U77" i="36"/>
  <c r="T77" i="36"/>
  <c r="S77" i="36"/>
  <c r="R77" i="36"/>
  <c r="Q77" i="36"/>
  <c r="P77" i="36"/>
  <c r="O77" i="36"/>
  <c r="N77" i="36"/>
  <c r="M77" i="36"/>
  <c r="L77" i="36"/>
  <c r="K77" i="36"/>
  <c r="J77" i="36"/>
  <c r="I77" i="36"/>
  <c r="H77" i="36"/>
  <c r="G77" i="36"/>
  <c r="F77" i="36"/>
  <c r="G36" i="7"/>
  <c r="H36" i="7" s="1"/>
  <c r="I36" i="7" s="1"/>
  <c r="J36" i="7" s="1"/>
  <c r="K36" i="7" s="1"/>
  <c r="L36" i="7" s="1"/>
  <c r="M36" i="7" s="1"/>
  <c r="N36" i="7" s="1"/>
  <c r="L44" i="33" l="1"/>
  <c r="L45" i="33" s="1"/>
  <c r="Q67" i="33" s="1"/>
  <c r="P51" i="33"/>
  <c r="P53" i="33" s="1"/>
  <c r="S50" i="33"/>
  <c r="S49" i="33"/>
  <c r="S48" i="33"/>
  <c r="N53" i="33"/>
  <c r="Q66" i="33" l="1"/>
  <c r="L46" i="33"/>
  <c r="Q68" i="33" s="1"/>
  <c r="H21" i="2"/>
  <c r="L47" i="33" l="1"/>
  <c r="Q69" i="33" s="1"/>
  <c r="C19" i="1"/>
  <c r="K21" i="2"/>
  <c r="G22" i="7"/>
  <c r="L48" i="33" l="1"/>
  <c r="Q70" i="33" s="1"/>
  <c r="L49" i="33" l="1"/>
  <c r="Q71" i="33" s="1"/>
  <c r="N51" i="33"/>
  <c r="K204" i="2"/>
  <c r="H89" i="2"/>
  <c r="F21" i="2"/>
  <c r="F16" i="1"/>
  <c r="L8" i="1"/>
  <c r="G21" i="2" s="1"/>
  <c r="S47" i="33"/>
  <c r="S46" i="33"/>
  <c r="S45" i="33"/>
  <c r="S37" i="33"/>
  <c r="H28" i="33" l="1"/>
  <c r="R51" i="33"/>
  <c r="S51" i="33" s="1"/>
  <c r="R50" i="33"/>
  <c r="B7" i="14"/>
  <c r="B8" i="14"/>
  <c r="B9" i="14"/>
  <c r="B14" i="14"/>
  <c r="B22" i="14"/>
  <c r="B20" i="14"/>
  <c r="B28" i="14"/>
  <c r="B34" i="14"/>
  <c r="B35" i="14"/>
  <c r="B36" i="14"/>
  <c r="B37" i="14"/>
  <c r="B39" i="14"/>
  <c r="B38" i="14"/>
  <c r="B60" i="14"/>
  <c r="B50" i="14"/>
  <c r="B45" i="14"/>
  <c r="B46" i="14"/>
  <c r="K41" i="2"/>
  <c r="K44" i="2" s="1"/>
  <c r="K45" i="2" s="1"/>
  <c r="F149" i="2"/>
  <c r="E17" i="1"/>
  <c r="H22" i="2" s="1"/>
  <c r="C9" i="9"/>
  <c r="EC60" i="14"/>
  <c r="EB60" i="14"/>
  <c r="EA60" i="14"/>
  <c r="DZ60" i="14"/>
  <c r="DY60" i="14"/>
  <c r="DX60" i="14"/>
  <c r="DW60" i="14"/>
  <c r="DV60" i="14"/>
  <c r="DU60" i="14"/>
  <c r="DT60" i="14"/>
  <c r="DS60" i="14"/>
  <c r="DR60" i="14"/>
  <c r="DQ60" i="14"/>
  <c r="DP60" i="14"/>
  <c r="DO60" i="14"/>
  <c r="DN60" i="14"/>
  <c r="DM60" i="14"/>
  <c r="DL60" i="14"/>
  <c r="DK60" i="14"/>
  <c r="DJ60" i="14"/>
  <c r="DI60" i="14"/>
  <c r="DH60" i="14"/>
  <c r="DG60" i="14"/>
  <c r="DF60" i="14"/>
  <c r="DE60" i="14"/>
  <c r="DD60" i="14"/>
  <c r="DC60" i="14"/>
  <c r="DB60" i="14"/>
  <c r="DA60" i="14"/>
  <c r="CZ60" i="14"/>
  <c r="CY60" i="14"/>
  <c r="CX60" i="14"/>
  <c r="CW60" i="14"/>
  <c r="CV60" i="14"/>
  <c r="CU60" i="14"/>
  <c r="CT60" i="14"/>
  <c r="CS60" i="14"/>
  <c r="CR60" i="14"/>
  <c r="CQ60" i="14"/>
  <c r="CP60" i="14"/>
  <c r="CO60" i="14"/>
  <c r="CN60" i="14"/>
  <c r="CM60" i="14"/>
  <c r="CL60" i="14"/>
  <c r="CK60" i="14"/>
  <c r="CJ60" i="14"/>
  <c r="CI60" i="14"/>
  <c r="CH60" i="14"/>
  <c r="CG60" i="14"/>
  <c r="CF60" i="14"/>
  <c r="CE60" i="14"/>
  <c r="CD60" i="14"/>
  <c r="CC60" i="14"/>
  <c r="CB60" i="14"/>
  <c r="CA60" i="14"/>
  <c r="BZ60" i="14"/>
  <c r="BY60" i="14"/>
  <c r="BX60" i="14"/>
  <c r="BW60" i="14"/>
  <c r="BV60" i="14"/>
  <c r="BU60" i="14"/>
  <c r="BT60" i="14"/>
  <c r="BS60" i="14"/>
  <c r="BR60" i="14"/>
  <c r="BQ60" i="14"/>
  <c r="BP60" i="14"/>
  <c r="BO60" i="14"/>
  <c r="BN60" i="14"/>
  <c r="BM60" i="14"/>
  <c r="BL60" i="14"/>
  <c r="BK60" i="14"/>
  <c r="BJ60" i="14"/>
  <c r="BI60" i="14"/>
  <c r="BH60" i="14"/>
  <c r="BG60" i="14"/>
  <c r="BF60" i="14"/>
  <c r="BE60" i="14"/>
  <c r="BD60" i="14"/>
  <c r="BC60" i="14"/>
  <c r="BB60" i="14"/>
  <c r="BA60" i="14"/>
  <c r="AZ60" i="14"/>
  <c r="AY60" i="14"/>
  <c r="AX60" i="14"/>
  <c r="AW60" i="14"/>
  <c r="AV60" i="14"/>
  <c r="AU60" i="14"/>
  <c r="AT60" i="14"/>
  <c r="AS60" i="14"/>
  <c r="AR60" i="14"/>
  <c r="AQ60" i="14"/>
  <c r="AP60" i="14"/>
  <c r="AO60" i="14"/>
  <c r="AN60" i="14"/>
  <c r="AM60" i="14"/>
  <c r="AL60" i="14"/>
  <c r="AK60" i="14"/>
  <c r="AJ60" i="14"/>
  <c r="AI60" i="14"/>
  <c r="AH60" i="14"/>
  <c r="AG60" i="14"/>
  <c r="AF60" i="14"/>
  <c r="AE60" i="14"/>
  <c r="AD60" i="14"/>
  <c r="AC60" i="14"/>
  <c r="AB60" i="14"/>
  <c r="AA60" i="14"/>
  <c r="Z60" i="14"/>
  <c r="Y60" i="14"/>
  <c r="X60" i="14"/>
  <c r="W60" i="14"/>
  <c r="V60" i="14"/>
  <c r="U60" i="14"/>
  <c r="T60" i="14"/>
  <c r="S60" i="14"/>
  <c r="R60" i="14"/>
  <c r="Q60" i="14"/>
  <c r="P60" i="14"/>
  <c r="O60" i="14"/>
  <c r="N60" i="14"/>
  <c r="M60" i="14"/>
  <c r="L60" i="14"/>
  <c r="K60" i="14"/>
  <c r="J60" i="14"/>
  <c r="I60" i="14"/>
  <c r="H60" i="14"/>
  <c r="G60" i="14"/>
  <c r="F60" i="14"/>
  <c r="E60" i="14"/>
  <c r="D60" i="14"/>
  <c r="C60" i="14"/>
  <c r="EC58" i="14"/>
  <c r="EB58" i="14"/>
  <c r="EA58" i="14"/>
  <c r="DZ58" i="14"/>
  <c r="DY58" i="14"/>
  <c r="DX58" i="14"/>
  <c r="DW58" i="14"/>
  <c r="DV58" i="14"/>
  <c r="DU58" i="14"/>
  <c r="DT58" i="14"/>
  <c r="DS58" i="14"/>
  <c r="DR58" i="14"/>
  <c r="DQ58" i="14"/>
  <c r="DP58" i="14"/>
  <c r="DO58" i="14"/>
  <c r="DN58" i="14"/>
  <c r="DM58" i="14"/>
  <c r="DL58" i="14"/>
  <c r="DK58" i="14"/>
  <c r="DJ58" i="14"/>
  <c r="DI58" i="14"/>
  <c r="DH58" i="14"/>
  <c r="DG58" i="14"/>
  <c r="DF58" i="14"/>
  <c r="DE58" i="14"/>
  <c r="DD58" i="14"/>
  <c r="DC58" i="14"/>
  <c r="DB58" i="14"/>
  <c r="DA58" i="14"/>
  <c r="CZ58" i="14"/>
  <c r="CY58" i="14"/>
  <c r="CX58" i="14"/>
  <c r="CW58" i="14"/>
  <c r="CV58" i="14"/>
  <c r="CU58" i="14"/>
  <c r="CT58" i="14"/>
  <c r="CS58" i="14"/>
  <c r="CR58" i="14"/>
  <c r="CQ58" i="14"/>
  <c r="CP58" i="14"/>
  <c r="CO58" i="14"/>
  <c r="CN58" i="14"/>
  <c r="CM58" i="14"/>
  <c r="CL58" i="14"/>
  <c r="CK58" i="14"/>
  <c r="CJ58" i="14"/>
  <c r="CI58" i="14"/>
  <c r="CH58" i="14"/>
  <c r="CG58" i="14"/>
  <c r="CF58" i="14"/>
  <c r="CE58" i="14"/>
  <c r="CD58" i="14"/>
  <c r="CC58" i="14"/>
  <c r="CB58" i="14"/>
  <c r="CA58" i="14"/>
  <c r="BZ58" i="14"/>
  <c r="BY58" i="14"/>
  <c r="BX58" i="14"/>
  <c r="BW58" i="14"/>
  <c r="BV58" i="14"/>
  <c r="BU58" i="14"/>
  <c r="BT58" i="14"/>
  <c r="BS58" i="14"/>
  <c r="BR58" i="14"/>
  <c r="BQ58" i="14"/>
  <c r="BP58" i="14"/>
  <c r="BO58" i="14"/>
  <c r="BN58" i="14"/>
  <c r="BM58" i="14"/>
  <c r="BL58" i="14"/>
  <c r="BK58" i="14"/>
  <c r="BJ58" i="14"/>
  <c r="BI58" i="14"/>
  <c r="BH58" i="14"/>
  <c r="BG58" i="14"/>
  <c r="BF58" i="14"/>
  <c r="BE58" i="14"/>
  <c r="BD58" i="14"/>
  <c r="BC58" i="14"/>
  <c r="BB58" i="14"/>
  <c r="BA58" i="14"/>
  <c r="AZ58" i="14"/>
  <c r="AY58" i="14"/>
  <c r="AX58" i="14"/>
  <c r="AW58" i="14"/>
  <c r="AV58" i="14"/>
  <c r="AU58" i="14"/>
  <c r="AT58" i="14"/>
  <c r="AS58" i="14"/>
  <c r="AR58" i="14"/>
  <c r="AQ58" i="14"/>
  <c r="AP58" i="14"/>
  <c r="AO58" i="14"/>
  <c r="AN58" i="14"/>
  <c r="AM58" i="14"/>
  <c r="AL58" i="14"/>
  <c r="AK58" i="14"/>
  <c r="AJ58" i="14"/>
  <c r="AI58" i="14"/>
  <c r="AH58" i="14"/>
  <c r="AG58" i="14"/>
  <c r="AF58" i="14"/>
  <c r="AE58" i="14"/>
  <c r="AD58" i="14"/>
  <c r="AC58" i="14"/>
  <c r="AB58" i="14"/>
  <c r="AA58"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EC56" i="14"/>
  <c r="EB56" i="14"/>
  <c r="EA56" i="14"/>
  <c r="DZ56" i="14"/>
  <c r="DY56" i="14"/>
  <c r="DX56" i="14"/>
  <c r="DW56" i="14"/>
  <c r="DV56" i="14"/>
  <c r="DU56" i="14"/>
  <c r="DT56" i="14"/>
  <c r="DS56" i="14"/>
  <c r="DR56" i="14"/>
  <c r="DQ56" i="14"/>
  <c r="DP56" i="14"/>
  <c r="DO56" i="14"/>
  <c r="DN56" i="14"/>
  <c r="DM56" i="14"/>
  <c r="DL56" i="14"/>
  <c r="DK56" i="14"/>
  <c r="DJ56" i="14"/>
  <c r="DI56" i="14"/>
  <c r="DH56" i="14"/>
  <c r="DG56" i="14"/>
  <c r="DF56" i="14"/>
  <c r="DE56" i="14"/>
  <c r="DD56" i="14"/>
  <c r="DC56" i="14"/>
  <c r="DB56" i="14"/>
  <c r="DA56" i="14"/>
  <c r="CZ56" i="14"/>
  <c r="CY56" i="14"/>
  <c r="CX56" i="14"/>
  <c r="CW56" i="14"/>
  <c r="CV56" i="14"/>
  <c r="CU56" i="14"/>
  <c r="CT56" i="14"/>
  <c r="CS56" i="14"/>
  <c r="CR56" i="14"/>
  <c r="CQ56" i="14"/>
  <c r="CP56" i="14"/>
  <c r="CO56" i="14"/>
  <c r="CN56" i="14"/>
  <c r="CM56" i="14"/>
  <c r="CL56" i="14"/>
  <c r="CK56" i="14"/>
  <c r="CJ56" i="14"/>
  <c r="CI56" i="14"/>
  <c r="CH56" i="14"/>
  <c r="CG56" i="14"/>
  <c r="CF56" i="14"/>
  <c r="CE56" i="14"/>
  <c r="CD56" i="14"/>
  <c r="CC56" i="14"/>
  <c r="CB56" i="14"/>
  <c r="CA56" i="14"/>
  <c r="BZ56" i="14"/>
  <c r="BY56" i="14"/>
  <c r="BX56" i="14"/>
  <c r="BW56" i="14"/>
  <c r="BV56" i="14"/>
  <c r="BU56" i="14"/>
  <c r="BT56" i="14"/>
  <c r="BS56" i="14"/>
  <c r="BR56" i="14"/>
  <c r="BQ56" i="14"/>
  <c r="BP56" i="14"/>
  <c r="BO56" i="14"/>
  <c r="BN56" i="14"/>
  <c r="BM56" i="14"/>
  <c r="BL56" i="14"/>
  <c r="BK56" i="14"/>
  <c r="BJ56" i="14"/>
  <c r="BI56" i="14"/>
  <c r="BH56" i="14"/>
  <c r="BG56" i="14"/>
  <c r="BF56" i="14"/>
  <c r="BE56" i="14"/>
  <c r="BD56" i="14"/>
  <c r="BC56" i="14"/>
  <c r="BB56" i="14"/>
  <c r="BA56" i="14"/>
  <c r="AZ56" i="14"/>
  <c r="AY56" i="14"/>
  <c r="AX56" i="14"/>
  <c r="AW56" i="14"/>
  <c r="AV56" i="14"/>
  <c r="AU56" i="14"/>
  <c r="AT56" i="14"/>
  <c r="AS56" i="14"/>
  <c r="AR56" i="14"/>
  <c r="AQ56" i="14"/>
  <c r="AP56" i="14"/>
  <c r="AO56" i="14"/>
  <c r="AN56" i="14"/>
  <c r="AM56" i="14"/>
  <c r="AL56" i="14"/>
  <c r="AK56" i="14"/>
  <c r="AJ56" i="14"/>
  <c r="AI56" i="14"/>
  <c r="AH56" i="14"/>
  <c r="AG56" i="14"/>
  <c r="AF56" i="14"/>
  <c r="AE56" i="14"/>
  <c r="AD56" i="14"/>
  <c r="AC56" i="14"/>
  <c r="AB56" i="14"/>
  <c r="AA56"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EC54" i="14"/>
  <c r="EB54" i="14"/>
  <c r="EA54" i="14"/>
  <c r="DZ54" i="14"/>
  <c r="DY54" i="14"/>
  <c r="DX54" i="14"/>
  <c r="DW54" i="14"/>
  <c r="DV54" i="14"/>
  <c r="DU54" i="14"/>
  <c r="DT54" i="14"/>
  <c r="DS54" i="14"/>
  <c r="DR54" i="14"/>
  <c r="DQ54" i="14"/>
  <c r="DP54" i="14"/>
  <c r="DO54" i="14"/>
  <c r="DN54" i="14"/>
  <c r="DM54" i="14"/>
  <c r="DL54" i="14"/>
  <c r="DK54" i="14"/>
  <c r="DJ54" i="14"/>
  <c r="DI54" i="14"/>
  <c r="DH54" i="14"/>
  <c r="DG54" i="14"/>
  <c r="DF54" i="14"/>
  <c r="DE54" i="14"/>
  <c r="DD54" i="14"/>
  <c r="DC54" i="14"/>
  <c r="DB54" i="14"/>
  <c r="DA54" i="14"/>
  <c r="CZ54" i="14"/>
  <c r="CY54" i="14"/>
  <c r="CX54" i="14"/>
  <c r="CW54" i="14"/>
  <c r="CV54" i="14"/>
  <c r="CU54" i="14"/>
  <c r="CT54" i="14"/>
  <c r="CS54" i="14"/>
  <c r="CR54" i="14"/>
  <c r="CQ54" i="14"/>
  <c r="CP54" i="14"/>
  <c r="CO54" i="14"/>
  <c r="CN54" i="14"/>
  <c r="CM54" i="14"/>
  <c r="CL54" i="14"/>
  <c r="CK54" i="14"/>
  <c r="CJ54" i="14"/>
  <c r="CI54" i="14"/>
  <c r="CH54" i="14"/>
  <c r="CG54" i="14"/>
  <c r="CF54" i="14"/>
  <c r="CE54" i="14"/>
  <c r="CD54" i="14"/>
  <c r="CC54" i="14"/>
  <c r="CB54" i="14"/>
  <c r="CA54" i="14"/>
  <c r="BZ54" i="14"/>
  <c r="BY54" i="14"/>
  <c r="BX54" i="14"/>
  <c r="BW54" i="14"/>
  <c r="BV54" i="14"/>
  <c r="BU54" i="14"/>
  <c r="BT54" i="14"/>
  <c r="BS54" i="14"/>
  <c r="BR54" i="14"/>
  <c r="BQ54" i="14"/>
  <c r="BP54" i="14"/>
  <c r="BO54" i="14"/>
  <c r="BN54" i="14"/>
  <c r="BM54" i="14"/>
  <c r="BL54" i="14"/>
  <c r="BK54" i="14"/>
  <c r="BJ54" i="14"/>
  <c r="BI54" i="14"/>
  <c r="BH54" i="14"/>
  <c r="BG54" i="14"/>
  <c r="BF54" i="14"/>
  <c r="BE54" i="14"/>
  <c r="BD54" i="14"/>
  <c r="BC54" i="14"/>
  <c r="BB54" i="14"/>
  <c r="BA54" i="14"/>
  <c r="AZ54" i="14"/>
  <c r="AY54" i="14"/>
  <c r="AX54" i="14"/>
  <c r="AW54" i="14"/>
  <c r="AV54" i="14"/>
  <c r="AU54" i="14"/>
  <c r="AT54" i="14"/>
  <c r="AS54" i="14"/>
  <c r="AR54" i="14"/>
  <c r="AQ54" i="14"/>
  <c r="AP54" i="14"/>
  <c r="AO54" i="14"/>
  <c r="AN54" i="14"/>
  <c r="AM54" i="14"/>
  <c r="AL54" i="14"/>
  <c r="AK54" i="14"/>
  <c r="AJ54" i="14"/>
  <c r="AI54" i="14"/>
  <c r="AH54" i="14"/>
  <c r="AG54" i="14"/>
  <c r="AF54" i="14"/>
  <c r="AE54" i="14"/>
  <c r="AD54" i="14"/>
  <c r="AC54" i="14"/>
  <c r="AB54" i="14"/>
  <c r="AA54"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EC52" i="14"/>
  <c r="EB52" i="14"/>
  <c r="EA52" i="14"/>
  <c r="DZ52" i="14"/>
  <c r="DY52" i="14"/>
  <c r="DX52" i="14"/>
  <c r="DW52" i="14"/>
  <c r="DV52" i="14"/>
  <c r="DU52" i="14"/>
  <c r="DT52" i="14"/>
  <c r="DS52" i="14"/>
  <c r="DR52" i="14"/>
  <c r="DQ52" i="14"/>
  <c r="DP52" i="14"/>
  <c r="DO52" i="14"/>
  <c r="DN52" i="14"/>
  <c r="DM52" i="14"/>
  <c r="DL52" i="14"/>
  <c r="DK52" i="14"/>
  <c r="DJ52" i="14"/>
  <c r="DI52" i="14"/>
  <c r="DH52" i="14"/>
  <c r="DG52" i="14"/>
  <c r="DF52" i="14"/>
  <c r="DE52" i="14"/>
  <c r="DD52" i="14"/>
  <c r="DC52" i="14"/>
  <c r="DB52" i="14"/>
  <c r="DA52" i="14"/>
  <c r="CZ52" i="14"/>
  <c r="CY52" i="14"/>
  <c r="CX52" i="14"/>
  <c r="CW52" i="14"/>
  <c r="CV52" i="14"/>
  <c r="CU52" i="14"/>
  <c r="CT52" i="14"/>
  <c r="CS52" i="14"/>
  <c r="CR52" i="14"/>
  <c r="CQ52" i="14"/>
  <c r="CP52" i="14"/>
  <c r="CO52" i="14"/>
  <c r="CN52" i="14"/>
  <c r="CM52" i="14"/>
  <c r="CL52" i="14"/>
  <c r="CK52" i="14"/>
  <c r="CJ52" i="14"/>
  <c r="CI52" i="14"/>
  <c r="CH52" i="14"/>
  <c r="CG52" i="14"/>
  <c r="CF52" i="14"/>
  <c r="CE52" i="14"/>
  <c r="CD52" i="14"/>
  <c r="CC52" i="14"/>
  <c r="CB52" i="14"/>
  <c r="CA52" i="14"/>
  <c r="BZ52" i="14"/>
  <c r="BY52" i="14"/>
  <c r="BX52" i="14"/>
  <c r="BW52" i="14"/>
  <c r="BV52" i="14"/>
  <c r="BU52" i="14"/>
  <c r="BT52" i="14"/>
  <c r="BS52" i="14"/>
  <c r="BR52" i="14"/>
  <c r="BQ52" i="14"/>
  <c r="BP52" i="14"/>
  <c r="BO52" i="14"/>
  <c r="BN52" i="14"/>
  <c r="BM52" i="14"/>
  <c r="BL52" i="14"/>
  <c r="BK52" i="14"/>
  <c r="BJ52" i="14"/>
  <c r="BI52" i="14"/>
  <c r="BH52" i="14"/>
  <c r="BG52" i="14"/>
  <c r="BF52" i="14"/>
  <c r="BE52" i="14"/>
  <c r="BD52" i="14"/>
  <c r="BC52" i="14"/>
  <c r="BB52" i="14"/>
  <c r="BA52" i="14"/>
  <c r="AZ52" i="14"/>
  <c r="AY52" i="14"/>
  <c r="AX52" i="14"/>
  <c r="AW52" i="14"/>
  <c r="AV52" i="14"/>
  <c r="AU52" i="14"/>
  <c r="AT52" i="14"/>
  <c r="AS52" i="14"/>
  <c r="AR52" i="14"/>
  <c r="AQ52" i="14"/>
  <c r="AP52" i="14"/>
  <c r="AO52" i="14"/>
  <c r="AN52" i="14"/>
  <c r="AM52" i="14"/>
  <c r="AL52" i="14"/>
  <c r="AK52" i="14"/>
  <c r="AJ52" i="14"/>
  <c r="AI52" i="14"/>
  <c r="AH52" i="14"/>
  <c r="AG52" i="14"/>
  <c r="AF52" i="14"/>
  <c r="AE52" i="14"/>
  <c r="AD52" i="14"/>
  <c r="AC52" i="14"/>
  <c r="AB52" i="14"/>
  <c r="AA52"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EC51" i="14"/>
  <c r="EB51" i="14"/>
  <c r="EA51" i="14"/>
  <c r="DZ51" i="14"/>
  <c r="DY51" i="14"/>
  <c r="DX51" i="14"/>
  <c r="DW51" i="14"/>
  <c r="DV51" i="14"/>
  <c r="DU51" i="14"/>
  <c r="DT51" i="14"/>
  <c r="DS51" i="14"/>
  <c r="DR51" i="14"/>
  <c r="DQ51" i="14"/>
  <c r="DP51" i="14"/>
  <c r="DO51" i="14"/>
  <c r="DN51" i="14"/>
  <c r="DM51" i="14"/>
  <c r="DL51" i="14"/>
  <c r="DK51" i="14"/>
  <c r="DJ51" i="14"/>
  <c r="DI51" i="14"/>
  <c r="DH51" i="14"/>
  <c r="DG51" i="14"/>
  <c r="DF51" i="14"/>
  <c r="DE51" i="14"/>
  <c r="DD51" i="14"/>
  <c r="DC51" i="14"/>
  <c r="DB51" i="14"/>
  <c r="DA51" i="14"/>
  <c r="CZ51" i="14"/>
  <c r="CY51" i="14"/>
  <c r="CX51" i="14"/>
  <c r="CW51" i="14"/>
  <c r="CV51" i="14"/>
  <c r="CU51" i="14"/>
  <c r="CT51" i="14"/>
  <c r="CS51" i="14"/>
  <c r="CR51" i="14"/>
  <c r="CQ51" i="14"/>
  <c r="CP51" i="14"/>
  <c r="CO51" i="14"/>
  <c r="CN51" i="14"/>
  <c r="CM51" i="14"/>
  <c r="CL51" i="14"/>
  <c r="CK51" i="14"/>
  <c r="CJ51" i="14"/>
  <c r="CI51" i="14"/>
  <c r="CH51" i="14"/>
  <c r="CG51" i="14"/>
  <c r="CF51" i="14"/>
  <c r="CE51" i="14"/>
  <c r="CD51" i="14"/>
  <c r="CC51" i="14"/>
  <c r="CB51" i="14"/>
  <c r="CA51" i="14"/>
  <c r="BZ51" i="14"/>
  <c r="BY51" i="14"/>
  <c r="BX51" i="14"/>
  <c r="BW51" i="14"/>
  <c r="BV51" i="14"/>
  <c r="BU51" i="14"/>
  <c r="BT51" i="14"/>
  <c r="BS51" i="14"/>
  <c r="BR51" i="14"/>
  <c r="BQ51" i="14"/>
  <c r="BP51" i="14"/>
  <c r="BO51" i="14"/>
  <c r="BN51" i="14"/>
  <c r="BM51" i="14"/>
  <c r="BL51" i="14"/>
  <c r="BK51" i="14"/>
  <c r="BJ51" i="14"/>
  <c r="BI51" i="14"/>
  <c r="BH51" i="14"/>
  <c r="BG51" i="14"/>
  <c r="BF51" i="14"/>
  <c r="BE51" i="14"/>
  <c r="BD51" i="14"/>
  <c r="BC51" i="14"/>
  <c r="BB51" i="14"/>
  <c r="BA51" i="14"/>
  <c r="AZ51" i="14"/>
  <c r="AY51" i="14"/>
  <c r="AX51" i="14"/>
  <c r="AW51" i="14"/>
  <c r="AV51" i="14"/>
  <c r="AU51" i="14"/>
  <c r="AT51" i="14"/>
  <c r="AS51" i="14"/>
  <c r="AR51" i="14"/>
  <c r="AQ51" i="14"/>
  <c r="AP51" i="14"/>
  <c r="AO51" i="14"/>
  <c r="AN51" i="14"/>
  <c r="AM51" i="14"/>
  <c r="AL51" i="14"/>
  <c r="AK51" i="14"/>
  <c r="AJ51" i="14"/>
  <c r="AI51" i="14"/>
  <c r="AH51" i="14"/>
  <c r="AG51" i="14"/>
  <c r="AF51" i="14"/>
  <c r="AE51" i="14"/>
  <c r="AD51" i="14"/>
  <c r="AC51" i="14"/>
  <c r="AB51" i="14"/>
  <c r="AA51"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EC50" i="14"/>
  <c r="EB50" i="14"/>
  <c r="EA50" i="14"/>
  <c r="DZ50" i="14"/>
  <c r="DY50" i="14"/>
  <c r="DX50" i="14"/>
  <c r="DW50" i="14"/>
  <c r="DV50" i="14"/>
  <c r="DU50" i="14"/>
  <c r="DT50" i="14"/>
  <c r="DS50" i="14"/>
  <c r="DR50" i="14"/>
  <c r="DQ50" i="14"/>
  <c r="DP50" i="14"/>
  <c r="DO50" i="14"/>
  <c r="DN50" i="14"/>
  <c r="DM50" i="14"/>
  <c r="DL50" i="14"/>
  <c r="DK50" i="14"/>
  <c r="DJ50" i="14"/>
  <c r="DI50" i="14"/>
  <c r="DH50" i="14"/>
  <c r="DG50" i="14"/>
  <c r="DF50" i="14"/>
  <c r="DE50" i="14"/>
  <c r="DD50" i="14"/>
  <c r="DC50" i="14"/>
  <c r="DB50" i="14"/>
  <c r="DA50" i="14"/>
  <c r="CZ50" i="14"/>
  <c r="CY50" i="14"/>
  <c r="CX50" i="14"/>
  <c r="CW50" i="14"/>
  <c r="CV50" i="14"/>
  <c r="CU50" i="14"/>
  <c r="CT50" i="14"/>
  <c r="CS50" i="14"/>
  <c r="CR50" i="14"/>
  <c r="CQ50" i="14"/>
  <c r="CP50" i="14"/>
  <c r="CO50" i="14"/>
  <c r="CN50" i="14"/>
  <c r="CM50" i="14"/>
  <c r="CL50" i="14"/>
  <c r="CK50" i="14"/>
  <c r="CJ50" i="14"/>
  <c r="CI50" i="14"/>
  <c r="CH50" i="14"/>
  <c r="CG50" i="14"/>
  <c r="CF50" i="14"/>
  <c r="CE50" i="14"/>
  <c r="CD50" i="14"/>
  <c r="CC50" i="14"/>
  <c r="CB50" i="14"/>
  <c r="CA50" i="14"/>
  <c r="BZ50" i="14"/>
  <c r="BY50" i="14"/>
  <c r="BX50" i="14"/>
  <c r="BW50" i="14"/>
  <c r="BV50" i="14"/>
  <c r="BU50" i="14"/>
  <c r="BT50" i="14"/>
  <c r="BS50" i="14"/>
  <c r="BR50" i="14"/>
  <c r="BQ50" i="14"/>
  <c r="BP50" i="14"/>
  <c r="BO50" i="14"/>
  <c r="BN50" i="14"/>
  <c r="BM50" i="14"/>
  <c r="BL50" i="14"/>
  <c r="BK50" i="14"/>
  <c r="BJ50" i="14"/>
  <c r="BI50" i="14"/>
  <c r="BH50" i="14"/>
  <c r="BG50" i="14"/>
  <c r="BF50" i="14"/>
  <c r="BE50" i="14"/>
  <c r="BD50" i="14"/>
  <c r="BC50" i="14"/>
  <c r="BB50" i="14"/>
  <c r="BA50" i="14"/>
  <c r="AZ50" i="14"/>
  <c r="AY50" i="14"/>
  <c r="AX50" i="14"/>
  <c r="AW50" i="14"/>
  <c r="AV50" i="14"/>
  <c r="AU50" i="14"/>
  <c r="AT50" i="14"/>
  <c r="AS50" i="14"/>
  <c r="AR50" i="14"/>
  <c r="AQ50" i="14"/>
  <c r="AP50" i="14"/>
  <c r="AO50" i="14"/>
  <c r="AN50" i="14"/>
  <c r="AM50" i="14"/>
  <c r="AL50" i="14"/>
  <c r="AK50" i="14"/>
  <c r="AJ50" i="14"/>
  <c r="AI50" i="14"/>
  <c r="AH50" i="14"/>
  <c r="AG50" i="14"/>
  <c r="AF50" i="14"/>
  <c r="AE50" i="14"/>
  <c r="AD50" i="14"/>
  <c r="AC50" i="14"/>
  <c r="AB50" i="14"/>
  <c r="AA50" i="14"/>
  <c r="Z50" i="14"/>
  <c r="Y50" i="14"/>
  <c r="X50" i="14"/>
  <c r="W50" i="14"/>
  <c r="V50" i="14"/>
  <c r="U50" i="14"/>
  <c r="T50" i="14"/>
  <c r="S50" i="14"/>
  <c r="R50" i="14"/>
  <c r="Q50" i="14"/>
  <c r="P50" i="14"/>
  <c r="O50" i="14"/>
  <c r="N50" i="14"/>
  <c r="M50" i="14"/>
  <c r="L50" i="14"/>
  <c r="K50" i="14"/>
  <c r="J50" i="14"/>
  <c r="I50" i="14"/>
  <c r="H50" i="14"/>
  <c r="G50" i="14"/>
  <c r="F50" i="14"/>
  <c r="E50" i="14"/>
  <c r="D50" i="14"/>
  <c r="C50" i="14"/>
  <c r="EC47" i="14"/>
  <c r="EB47" i="14"/>
  <c r="EA47" i="14"/>
  <c r="DZ47" i="14"/>
  <c r="DY47" i="14"/>
  <c r="DX47" i="14"/>
  <c r="DW47" i="14"/>
  <c r="DV47" i="14"/>
  <c r="DU47" i="14"/>
  <c r="DT47" i="14"/>
  <c r="DS47" i="14"/>
  <c r="DR47" i="14"/>
  <c r="DQ47" i="14"/>
  <c r="DP47" i="14"/>
  <c r="DO47" i="14"/>
  <c r="DN47" i="14"/>
  <c r="DM47" i="14"/>
  <c r="DL47" i="14"/>
  <c r="DK47" i="14"/>
  <c r="DJ47" i="14"/>
  <c r="DI47" i="14"/>
  <c r="DH47" i="14"/>
  <c r="DG47" i="14"/>
  <c r="DF47" i="14"/>
  <c r="DE47" i="14"/>
  <c r="DD47" i="14"/>
  <c r="DC47" i="14"/>
  <c r="DB47" i="14"/>
  <c r="DA47" i="14"/>
  <c r="CZ47" i="14"/>
  <c r="CY47" i="14"/>
  <c r="CX47" i="14"/>
  <c r="CW47" i="14"/>
  <c r="CV47" i="14"/>
  <c r="CU47" i="14"/>
  <c r="CT47" i="14"/>
  <c r="CS47" i="14"/>
  <c r="CR47" i="14"/>
  <c r="CQ47" i="14"/>
  <c r="CP47" i="14"/>
  <c r="CO47" i="14"/>
  <c r="CN47" i="14"/>
  <c r="CM47" i="14"/>
  <c r="CL47" i="14"/>
  <c r="CK47" i="14"/>
  <c r="CJ47" i="14"/>
  <c r="CI47" i="14"/>
  <c r="CH47" i="14"/>
  <c r="CG47" i="14"/>
  <c r="CF47" i="14"/>
  <c r="CE47" i="14"/>
  <c r="CD47" i="14"/>
  <c r="CC47" i="14"/>
  <c r="CB47" i="14"/>
  <c r="CA47" i="14"/>
  <c r="BZ47" i="14"/>
  <c r="BY47" i="14"/>
  <c r="BX47" i="14"/>
  <c r="BW47" i="14"/>
  <c r="BV47" i="14"/>
  <c r="BU47" i="14"/>
  <c r="BT47" i="14"/>
  <c r="BS47" i="14"/>
  <c r="BR47" i="14"/>
  <c r="BQ47" i="14"/>
  <c r="BP47" i="14"/>
  <c r="BO47" i="14"/>
  <c r="BN47" i="14"/>
  <c r="BM47" i="14"/>
  <c r="BL47" i="14"/>
  <c r="BK47" i="14"/>
  <c r="BJ47" i="14"/>
  <c r="BI47" i="14"/>
  <c r="BH47" i="14"/>
  <c r="BG47" i="14"/>
  <c r="BF47" i="14"/>
  <c r="BE47" i="14"/>
  <c r="BD47" i="14"/>
  <c r="BC47" i="14"/>
  <c r="BB47" i="14"/>
  <c r="BA47" i="14"/>
  <c r="AZ47" i="14"/>
  <c r="AY47" i="14"/>
  <c r="AX47" i="14"/>
  <c r="AW47" i="14"/>
  <c r="AV47" i="14"/>
  <c r="AU47" i="14"/>
  <c r="AT47" i="14"/>
  <c r="AS47" i="14"/>
  <c r="AR47" i="14"/>
  <c r="AQ47" i="14"/>
  <c r="AP47" i="14"/>
  <c r="AO47" i="14"/>
  <c r="AN47" i="14"/>
  <c r="AM47" i="14"/>
  <c r="AL47" i="14"/>
  <c r="AK47" i="14"/>
  <c r="AJ47" i="14"/>
  <c r="AI47" i="14"/>
  <c r="AH47" i="14"/>
  <c r="AG47" i="14"/>
  <c r="AF47" i="14"/>
  <c r="AE47" i="14"/>
  <c r="AD47" i="14"/>
  <c r="AC47" i="14"/>
  <c r="AB47" i="14"/>
  <c r="AA47"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EC46" i="14"/>
  <c r="EB46" i="14"/>
  <c r="EA46" i="14"/>
  <c r="DZ46" i="14"/>
  <c r="DY46" i="14"/>
  <c r="DX46" i="14"/>
  <c r="DW46" i="14"/>
  <c r="DV46" i="14"/>
  <c r="DU46" i="14"/>
  <c r="DT46" i="14"/>
  <c r="DS46" i="14"/>
  <c r="DR46" i="14"/>
  <c r="DQ46" i="14"/>
  <c r="DP46" i="14"/>
  <c r="DO46" i="14"/>
  <c r="DN46" i="14"/>
  <c r="DM46" i="14"/>
  <c r="DL46" i="14"/>
  <c r="DK46" i="14"/>
  <c r="DJ46" i="14"/>
  <c r="DI46" i="14"/>
  <c r="DH46" i="14"/>
  <c r="DG46" i="14"/>
  <c r="DF46" i="14"/>
  <c r="DE46" i="14"/>
  <c r="DD46" i="14"/>
  <c r="DC46" i="14"/>
  <c r="DB46" i="14"/>
  <c r="DA46" i="14"/>
  <c r="CZ46" i="14"/>
  <c r="CY46" i="14"/>
  <c r="CX46" i="14"/>
  <c r="CW46" i="14"/>
  <c r="CV46" i="14"/>
  <c r="CU46" i="14"/>
  <c r="CT46" i="14"/>
  <c r="CS46" i="14"/>
  <c r="CR46" i="14"/>
  <c r="CQ46" i="14"/>
  <c r="CP46" i="14"/>
  <c r="CO46" i="14"/>
  <c r="CN46" i="14"/>
  <c r="CM46" i="14"/>
  <c r="CL46" i="14"/>
  <c r="CK46" i="14"/>
  <c r="CJ46" i="14"/>
  <c r="CI46" i="14"/>
  <c r="CH46" i="14"/>
  <c r="CG46" i="14"/>
  <c r="CF46" i="14"/>
  <c r="CE46" i="14"/>
  <c r="CD46" i="14"/>
  <c r="CC46" i="14"/>
  <c r="CB46" i="14"/>
  <c r="CA46" i="14"/>
  <c r="BZ46" i="14"/>
  <c r="BY46" i="14"/>
  <c r="BX46" i="14"/>
  <c r="BW46" i="14"/>
  <c r="BV46" i="14"/>
  <c r="BU46" i="14"/>
  <c r="BT46" i="14"/>
  <c r="BS46" i="14"/>
  <c r="BR46" i="14"/>
  <c r="BQ46" i="14"/>
  <c r="BP46" i="14"/>
  <c r="BO46" i="14"/>
  <c r="BN46" i="14"/>
  <c r="BM46" i="14"/>
  <c r="BL46" i="14"/>
  <c r="BK46" i="14"/>
  <c r="BJ46" i="14"/>
  <c r="BI46" i="14"/>
  <c r="BH46" i="14"/>
  <c r="BG46" i="14"/>
  <c r="BF46" i="14"/>
  <c r="BE46" i="14"/>
  <c r="BD46" i="14"/>
  <c r="BC46" i="14"/>
  <c r="BB46" i="14"/>
  <c r="BA46" i="14"/>
  <c r="AZ46" i="14"/>
  <c r="AY46" i="14"/>
  <c r="AX46" i="14"/>
  <c r="AW46" i="14"/>
  <c r="AV46" i="14"/>
  <c r="AU46" i="14"/>
  <c r="AT46" i="14"/>
  <c r="AS46" i="14"/>
  <c r="AR46" i="14"/>
  <c r="AQ46" i="14"/>
  <c r="AP46" i="14"/>
  <c r="AO46" i="14"/>
  <c r="AN46" i="14"/>
  <c r="AM46" i="14"/>
  <c r="AL46" i="14"/>
  <c r="AK46" i="14"/>
  <c r="AJ46" i="14"/>
  <c r="AI46" i="14"/>
  <c r="AH46" i="14"/>
  <c r="AG46" i="14"/>
  <c r="AF46" i="14"/>
  <c r="AE46" i="14"/>
  <c r="AD46" i="14"/>
  <c r="AC46" i="14"/>
  <c r="AB46" i="14"/>
  <c r="AA46" i="14"/>
  <c r="Z46" i="14"/>
  <c r="Y46" i="14"/>
  <c r="X46" i="14"/>
  <c r="W46" i="14"/>
  <c r="V46" i="14"/>
  <c r="U46" i="14"/>
  <c r="T46" i="14"/>
  <c r="S46" i="14"/>
  <c r="R46" i="14"/>
  <c r="Q46" i="14"/>
  <c r="P46" i="14"/>
  <c r="O46" i="14"/>
  <c r="N46" i="14"/>
  <c r="M46" i="14"/>
  <c r="L46" i="14"/>
  <c r="K46" i="14"/>
  <c r="J46" i="14"/>
  <c r="I46" i="14"/>
  <c r="H46" i="14"/>
  <c r="G46" i="14"/>
  <c r="F46" i="14"/>
  <c r="E46" i="14"/>
  <c r="D46" i="14"/>
  <c r="C46" i="14"/>
  <c r="EC45" i="14"/>
  <c r="EB45" i="14"/>
  <c r="EA45" i="14"/>
  <c r="DZ45" i="14"/>
  <c r="DY45" i="14"/>
  <c r="DX45" i="14"/>
  <c r="DW45" i="14"/>
  <c r="DV45" i="14"/>
  <c r="DU45" i="14"/>
  <c r="DT45" i="14"/>
  <c r="DS45" i="14"/>
  <c r="DR45" i="14"/>
  <c r="DQ45" i="14"/>
  <c r="DP45" i="14"/>
  <c r="DO45" i="14"/>
  <c r="DN45" i="14"/>
  <c r="DM45" i="14"/>
  <c r="DL45" i="14"/>
  <c r="DK45" i="14"/>
  <c r="DJ45" i="14"/>
  <c r="DI45" i="14"/>
  <c r="DH45" i="14"/>
  <c r="DG45" i="14"/>
  <c r="DF45" i="14"/>
  <c r="DE45" i="14"/>
  <c r="DD45" i="14"/>
  <c r="DC45" i="14"/>
  <c r="DB45" i="14"/>
  <c r="DA45" i="14"/>
  <c r="CZ45" i="14"/>
  <c r="CY45" i="14"/>
  <c r="CX45" i="14"/>
  <c r="CW45" i="14"/>
  <c r="CV45" i="14"/>
  <c r="CU45" i="14"/>
  <c r="CT45" i="14"/>
  <c r="CS45" i="14"/>
  <c r="CR45" i="14"/>
  <c r="CQ45" i="14"/>
  <c r="CP45" i="14"/>
  <c r="CO45" i="14"/>
  <c r="CN45" i="14"/>
  <c r="CM45" i="14"/>
  <c r="CL45" i="14"/>
  <c r="CK45" i="14"/>
  <c r="CJ45" i="14"/>
  <c r="CI45" i="14"/>
  <c r="CH45" i="14"/>
  <c r="CG45" i="14"/>
  <c r="CF45" i="14"/>
  <c r="CE45" i="14"/>
  <c r="CD45" i="14"/>
  <c r="CC45" i="14"/>
  <c r="CB45" i="14"/>
  <c r="CA45" i="14"/>
  <c r="BZ45" i="14"/>
  <c r="BY45" i="14"/>
  <c r="BX45" i="14"/>
  <c r="BW45" i="14"/>
  <c r="BV45" i="14"/>
  <c r="BU45" i="14"/>
  <c r="BT45" i="14"/>
  <c r="BS45" i="14"/>
  <c r="BR45" i="14"/>
  <c r="BQ45" i="14"/>
  <c r="BP45" i="14"/>
  <c r="BO45" i="14"/>
  <c r="BN45" i="14"/>
  <c r="BM45" i="14"/>
  <c r="BL45" i="14"/>
  <c r="BK45" i="14"/>
  <c r="BJ45" i="14"/>
  <c r="BI45" i="14"/>
  <c r="BH45" i="14"/>
  <c r="BG45" i="14"/>
  <c r="BF45" i="14"/>
  <c r="BE45" i="14"/>
  <c r="BD45" i="14"/>
  <c r="BC45" i="14"/>
  <c r="BB45" i="14"/>
  <c r="BA45" i="14"/>
  <c r="AZ45" i="14"/>
  <c r="AY45" i="14"/>
  <c r="AX45" i="14"/>
  <c r="AW45" i="14"/>
  <c r="AV45" i="14"/>
  <c r="AU45" i="14"/>
  <c r="AT45" i="14"/>
  <c r="AS45" i="14"/>
  <c r="AR45" i="14"/>
  <c r="AQ45" i="14"/>
  <c r="AP45" i="14"/>
  <c r="AO45" i="14"/>
  <c r="AN45" i="14"/>
  <c r="AM45" i="14"/>
  <c r="AL45" i="14"/>
  <c r="AK45" i="14"/>
  <c r="AJ45" i="14"/>
  <c r="AI45" i="14"/>
  <c r="AH45" i="14"/>
  <c r="AG45" i="14"/>
  <c r="AF45" i="14"/>
  <c r="AE45" i="14"/>
  <c r="AD45" i="14"/>
  <c r="AC45" i="14"/>
  <c r="AB45" i="14"/>
  <c r="AA45" i="14"/>
  <c r="Z45" i="14"/>
  <c r="Y45" i="14"/>
  <c r="X45" i="14"/>
  <c r="W45" i="14"/>
  <c r="V45" i="14"/>
  <c r="U45" i="14"/>
  <c r="T45" i="14"/>
  <c r="S45" i="14"/>
  <c r="R45" i="14"/>
  <c r="Q45" i="14"/>
  <c r="P45" i="14"/>
  <c r="O45" i="14"/>
  <c r="N45" i="14"/>
  <c r="M45" i="14"/>
  <c r="L45" i="14"/>
  <c r="K45" i="14"/>
  <c r="J45" i="14"/>
  <c r="I45" i="14"/>
  <c r="H45" i="14"/>
  <c r="G45" i="14"/>
  <c r="F45" i="14"/>
  <c r="E45" i="14"/>
  <c r="D45" i="14"/>
  <c r="C45" i="14"/>
  <c r="EC42" i="14"/>
  <c r="EB42" i="14"/>
  <c r="EA42" i="14"/>
  <c r="DZ42" i="14"/>
  <c r="DY42" i="14"/>
  <c r="DX42" i="14"/>
  <c r="DW42" i="14"/>
  <c r="DV42" i="14"/>
  <c r="DU42" i="14"/>
  <c r="DT42" i="14"/>
  <c r="DS42" i="14"/>
  <c r="DR42" i="14"/>
  <c r="DQ42" i="14"/>
  <c r="DP42" i="14"/>
  <c r="DO42" i="14"/>
  <c r="DN42" i="14"/>
  <c r="DM42" i="14"/>
  <c r="DL42" i="14"/>
  <c r="DK42" i="14"/>
  <c r="DJ42" i="14"/>
  <c r="DI42" i="14"/>
  <c r="DH42" i="14"/>
  <c r="DG42" i="14"/>
  <c r="DF42" i="14"/>
  <c r="DE42" i="14"/>
  <c r="DD42" i="14"/>
  <c r="DC42" i="14"/>
  <c r="DB42" i="14"/>
  <c r="DA42" i="14"/>
  <c r="CZ42" i="14"/>
  <c r="CY42" i="14"/>
  <c r="CX42" i="14"/>
  <c r="CW42" i="14"/>
  <c r="CV42" i="14"/>
  <c r="CU42" i="14"/>
  <c r="CT42" i="14"/>
  <c r="CS42" i="14"/>
  <c r="CR42" i="14"/>
  <c r="CQ42" i="14"/>
  <c r="CP42" i="14"/>
  <c r="CO42" i="14"/>
  <c r="CN42" i="14"/>
  <c r="CM42" i="14"/>
  <c r="CL42" i="14"/>
  <c r="CK42" i="14"/>
  <c r="CJ42" i="14"/>
  <c r="CI42" i="14"/>
  <c r="CH42" i="14"/>
  <c r="CG42" i="14"/>
  <c r="CF42" i="14"/>
  <c r="CE42" i="14"/>
  <c r="CD42" i="14"/>
  <c r="CC42" i="14"/>
  <c r="CB42" i="14"/>
  <c r="CA42" i="14"/>
  <c r="BZ42" i="14"/>
  <c r="BY42" i="14"/>
  <c r="BX42" i="14"/>
  <c r="BW42" i="14"/>
  <c r="BV42" i="14"/>
  <c r="BU42" i="14"/>
  <c r="BT42" i="14"/>
  <c r="BS42" i="14"/>
  <c r="BR42" i="14"/>
  <c r="BQ42" i="14"/>
  <c r="BP42" i="14"/>
  <c r="BO42" i="14"/>
  <c r="BN42" i="14"/>
  <c r="BM42" i="14"/>
  <c r="BL42" i="14"/>
  <c r="BK42" i="14"/>
  <c r="BJ42" i="14"/>
  <c r="BI42" i="14"/>
  <c r="BH42" i="14"/>
  <c r="BG42" i="14"/>
  <c r="BF42" i="14"/>
  <c r="BE42" i="14"/>
  <c r="BD42" i="14"/>
  <c r="BC42" i="14"/>
  <c r="BB42" i="14"/>
  <c r="BA42" i="14"/>
  <c r="AZ42" i="14"/>
  <c r="AY42" i="14"/>
  <c r="AX42" i="14"/>
  <c r="AW42" i="14"/>
  <c r="AV42" i="14"/>
  <c r="AU42" i="14"/>
  <c r="AT42" i="14"/>
  <c r="AS42" i="14"/>
  <c r="AR42" i="14"/>
  <c r="AQ42" i="14"/>
  <c r="AP42" i="14"/>
  <c r="AO42" i="14"/>
  <c r="AN42" i="14"/>
  <c r="AM42" i="14"/>
  <c r="AL42" i="14"/>
  <c r="AK42" i="14"/>
  <c r="AJ42" i="14"/>
  <c r="AI42" i="14"/>
  <c r="AH42" i="14"/>
  <c r="AG42" i="14"/>
  <c r="AF42" i="14"/>
  <c r="AE42" i="14"/>
  <c r="AD42" i="14"/>
  <c r="AC42" i="14"/>
  <c r="AB42" i="14"/>
  <c r="AA42"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EC40" i="14"/>
  <c r="EB40" i="14"/>
  <c r="EA40" i="14"/>
  <c r="DZ40" i="14"/>
  <c r="DY40" i="14"/>
  <c r="DX40" i="14"/>
  <c r="DW40" i="14"/>
  <c r="DV40" i="14"/>
  <c r="DU40" i="14"/>
  <c r="DT40" i="14"/>
  <c r="DS40" i="14"/>
  <c r="DR40" i="14"/>
  <c r="DQ40" i="14"/>
  <c r="DP40" i="14"/>
  <c r="DO40" i="14"/>
  <c r="DN40" i="14"/>
  <c r="DM40" i="14"/>
  <c r="DL40" i="14"/>
  <c r="DK40" i="14"/>
  <c r="DJ40" i="14"/>
  <c r="DI40" i="14"/>
  <c r="DH40" i="14"/>
  <c r="DG40" i="14"/>
  <c r="DF40" i="14"/>
  <c r="DE40" i="14"/>
  <c r="DD40" i="14"/>
  <c r="DC40" i="14"/>
  <c r="DB40" i="14"/>
  <c r="DA40" i="14"/>
  <c r="CZ40" i="14"/>
  <c r="CY40" i="14"/>
  <c r="CX40" i="14"/>
  <c r="CW40" i="14"/>
  <c r="CV40" i="14"/>
  <c r="CU40" i="14"/>
  <c r="CT40" i="14"/>
  <c r="CS40" i="14"/>
  <c r="CR40" i="14"/>
  <c r="CQ40" i="14"/>
  <c r="CP40" i="14"/>
  <c r="CO40" i="14"/>
  <c r="CN40" i="14"/>
  <c r="CM40" i="14"/>
  <c r="CL40" i="14"/>
  <c r="CK40" i="14"/>
  <c r="CJ40" i="14"/>
  <c r="CI40" i="14"/>
  <c r="CH40" i="14"/>
  <c r="CG40" i="14"/>
  <c r="CF40" i="14"/>
  <c r="CE40" i="14"/>
  <c r="CD40" i="14"/>
  <c r="CC40" i="14"/>
  <c r="CB40" i="14"/>
  <c r="CA40" i="14"/>
  <c r="BZ40" i="14"/>
  <c r="BY40" i="14"/>
  <c r="BX40" i="14"/>
  <c r="BW40" i="14"/>
  <c r="BV40" i="14"/>
  <c r="BU40" i="14"/>
  <c r="BT40" i="14"/>
  <c r="BS40" i="14"/>
  <c r="BR40" i="14"/>
  <c r="BQ40" i="14"/>
  <c r="BP40" i="14"/>
  <c r="BO40" i="14"/>
  <c r="BN40" i="14"/>
  <c r="BM40" i="14"/>
  <c r="BL40" i="14"/>
  <c r="BK40" i="14"/>
  <c r="BJ40" i="14"/>
  <c r="BI40" i="14"/>
  <c r="BH40" i="14"/>
  <c r="BG40" i="14"/>
  <c r="BF40" i="14"/>
  <c r="BE40" i="14"/>
  <c r="BD40" i="14"/>
  <c r="BC40" i="14"/>
  <c r="BB40" i="14"/>
  <c r="BA40" i="14"/>
  <c r="AZ40" i="14"/>
  <c r="AY40" i="14"/>
  <c r="AX40" i="14"/>
  <c r="AW40" i="14"/>
  <c r="AV40" i="14"/>
  <c r="AU40" i="14"/>
  <c r="AT40" i="14"/>
  <c r="AS40" i="14"/>
  <c r="AR40" i="14"/>
  <c r="AQ40" i="14"/>
  <c r="AP40" i="14"/>
  <c r="AO40" i="14"/>
  <c r="AN40" i="14"/>
  <c r="AM40" i="14"/>
  <c r="AL40" i="14"/>
  <c r="AK40" i="14"/>
  <c r="AJ40" i="14"/>
  <c r="AI40" i="14"/>
  <c r="AH40" i="14"/>
  <c r="AG40" i="14"/>
  <c r="AF40" i="14"/>
  <c r="AE40" i="14"/>
  <c r="AD40" i="14"/>
  <c r="AC40" i="14"/>
  <c r="AB40" i="14"/>
  <c r="AA40"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EC39" i="14"/>
  <c r="EB39" i="14"/>
  <c r="EA39" i="14"/>
  <c r="DZ39" i="14"/>
  <c r="DY39" i="14"/>
  <c r="DX39" i="14"/>
  <c r="DW39" i="14"/>
  <c r="DV39" i="14"/>
  <c r="DU39" i="14"/>
  <c r="DT39" i="14"/>
  <c r="DS39" i="14"/>
  <c r="DR39" i="14"/>
  <c r="DQ39" i="14"/>
  <c r="DP39" i="14"/>
  <c r="DO39" i="14"/>
  <c r="DN39" i="14"/>
  <c r="DM39" i="14"/>
  <c r="DL39" i="14"/>
  <c r="DK39" i="14"/>
  <c r="DJ39" i="14"/>
  <c r="DI39" i="14"/>
  <c r="DH39" i="14"/>
  <c r="DG39" i="14"/>
  <c r="DF39" i="14"/>
  <c r="DE39" i="14"/>
  <c r="DD39" i="14"/>
  <c r="DC39" i="14"/>
  <c r="DB39" i="14"/>
  <c r="DA39" i="14"/>
  <c r="CZ39" i="14"/>
  <c r="CY39" i="14"/>
  <c r="CX39" i="14"/>
  <c r="CW39" i="14"/>
  <c r="CV39" i="14"/>
  <c r="CU39" i="14"/>
  <c r="CT39" i="14"/>
  <c r="CS39" i="14"/>
  <c r="CR39" i="14"/>
  <c r="CQ39" i="14"/>
  <c r="CP39" i="14"/>
  <c r="CO39" i="14"/>
  <c r="CN39" i="14"/>
  <c r="CM39" i="14"/>
  <c r="CL39" i="14"/>
  <c r="CK39" i="14"/>
  <c r="CJ39" i="14"/>
  <c r="CI39" i="14"/>
  <c r="CH39" i="14"/>
  <c r="CG39" i="14"/>
  <c r="CF39" i="14"/>
  <c r="CE39" i="14"/>
  <c r="CD39" i="14"/>
  <c r="CC39" i="14"/>
  <c r="CB39" i="14"/>
  <c r="CA39" i="14"/>
  <c r="BZ39" i="14"/>
  <c r="BY39" i="14"/>
  <c r="BX39" i="14"/>
  <c r="BW39" i="14"/>
  <c r="BV39" i="14"/>
  <c r="BU39" i="14"/>
  <c r="BT39" i="14"/>
  <c r="BS39" i="14"/>
  <c r="BR39" i="14"/>
  <c r="BQ39" i="14"/>
  <c r="BP39" i="14"/>
  <c r="BO39" i="14"/>
  <c r="BN39" i="14"/>
  <c r="BM39" i="14"/>
  <c r="BL39" i="14"/>
  <c r="BK39" i="14"/>
  <c r="BJ39" i="14"/>
  <c r="BI39" i="14"/>
  <c r="BH39" i="14"/>
  <c r="BG39" i="14"/>
  <c r="BF39" i="14"/>
  <c r="BE39" i="14"/>
  <c r="BD39" i="14"/>
  <c r="BC39" i="14"/>
  <c r="BB39" i="14"/>
  <c r="BA39" i="14"/>
  <c r="AZ39" i="14"/>
  <c r="AY39" i="14"/>
  <c r="AX39" i="14"/>
  <c r="AW39" i="14"/>
  <c r="AV39" i="14"/>
  <c r="AU39" i="14"/>
  <c r="AT39" i="14"/>
  <c r="AS39" i="14"/>
  <c r="AR39" i="14"/>
  <c r="AQ39" i="14"/>
  <c r="AP39" i="14"/>
  <c r="AO39" i="14"/>
  <c r="AN39" i="14"/>
  <c r="AM39" i="14"/>
  <c r="AL39" i="14"/>
  <c r="AK39" i="14"/>
  <c r="AJ39" i="14"/>
  <c r="AI39" i="14"/>
  <c r="AH39" i="14"/>
  <c r="AG39" i="14"/>
  <c r="AF39" i="14"/>
  <c r="AE39" i="14"/>
  <c r="AD39" i="14"/>
  <c r="AC39" i="14"/>
  <c r="AB39" i="14"/>
  <c r="AA39" i="14"/>
  <c r="Z39" i="14"/>
  <c r="Y39" i="14"/>
  <c r="X39" i="14"/>
  <c r="W39" i="14"/>
  <c r="V39" i="14"/>
  <c r="U39" i="14"/>
  <c r="T39" i="14"/>
  <c r="S39" i="14"/>
  <c r="R39" i="14"/>
  <c r="Q39" i="14"/>
  <c r="P39" i="14"/>
  <c r="O39" i="14"/>
  <c r="N39" i="14"/>
  <c r="M39" i="14"/>
  <c r="L39" i="14"/>
  <c r="K39" i="14"/>
  <c r="J39" i="14"/>
  <c r="I39" i="14"/>
  <c r="H39" i="14"/>
  <c r="G39" i="14"/>
  <c r="F39" i="14"/>
  <c r="E39" i="14"/>
  <c r="D39" i="14"/>
  <c r="C39" i="14"/>
  <c r="EC38" i="14"/>
  <c r="EB38" i="14"/>
  <c r="EA38" i="14"/>
  <c r="DZ38" i="14"/>
  <c r="DY38" i="14"/>
  <c r="DX38" i="14"/>
  <c r="DW38" i="14"/>
  <c r="DV38" i="14"/>
  <c r="DU38" i="14"/>
  <c r="DT38" i="14"/>
  <c r="DS38" i="14"/>
  <c r="DR38" i="14"/>
  <c r="DQ38" i="14"/>
  <c r="DP38" i="14"/>
  <c r="DO38" i="14"/>
  <c r="DN38" i="14"/>
  <c r="DM38" i="14"/>
  <c r="DL38" i="14"/>
  <c r="DK38" i="14"/>
  <c r="DJ38" i="14"/>
  <c r="DI38" i="14"/>
  <c r="DH38" i="14"/>
  <c r="DG38" i="14"/>
  <c r="DF38" i="14"/>
  <c r="DE38" i="14"/>
  <c r="DD38" i="14"/>
  <c r="DC38" i="14"/>
  <c r="DB38" i="14"/>
  <c r="DA38" i="14"/>
  <c r="CZ38" i="14"/>
  <c r="CY38" i="14"/>
  <c r="CX38" i="14"/>
  <c r="CW38" i="14"/>
  <c r="CV38" i="14"/>
  <c r="CU38" i="14"/>
  <c r="CT38" i="14"/>
  <c r="CS38" i="14"/>
  <c r="CR38" i="14"/>
  <c r="CQ38" i="14"/>
  <c r="CP38" i="14"/>
  <c r="CO38" i="14"/>
  <c r="CN38" i="14"/>
  <c r="CM38" i="14"/>
  <c r="CL38" i="14"/>
  <c r="CK38" i="14"/>
  <c r="CJ38" i="14"/>
  <c r="CI38" i="14"/>
  <c r="CH38" i="14"/>
  <c r="CG38" i="14"/>
  <c r="CF38" i="14"/>
  <c r="CE38" i="14"/>
  <c r="CD38" i="14"/>
  <c r="CC38" i="14"/>
  <c r="CB38" i="14"/>
  <c r="CA38" i="14"/>
  <c r="BZ38" i="14"/>
  <c r="BY38" i="14"/>
  <c r="BX38" i="14"/>
  <c r="BW38" i="14"/>
  <c r="BV38" i="14"/>
  <c r="BU38" i="14"/>
  <c r="BT38" i="14"/>
  <c r="BS38" i="14"/>
  <c r="BR38" i="14"/>
  <c r="BQ38" i="14"/>
  <c r="BP38" i="14"/>
  <c r="BO38" i="14"/>
  <c r="BN38" i="14"/>
  <c r="BM38" i="14"/>
  <c r="BL38" i="14"/>
  <c r="BK38" i="14"/>
  <c r="BJ38" i="14"/>
  <c r="BI38" i="14"/>
  <c r="BH38" i="14"/>
  <c r="BG38" i="14"/>
  <c r="BF38" i="14"/>
  <c r="BE38" i="14"/>
  <c r="BD38" i="14"/>
  <c r="BC38" i="14"/>
  <c r="BB38" i="14"/>
  <c r="BA38" i="14"/>
  <c r="AZ38" i="14"/>
  <c r="AY38" i="14"/>
  <c r="AX38" i="14"/>
  <c r="AW38" i="14"/>
  <c r="AV38" i="14"/>
  <c r="AU38" i="14"/>
  <c r="AT38" i="14"/>
  <c r="AS38" i="14"/>
  <c r="AR38" i="14"/>
  <c r="AQ38" i="14"/>
  <c r="AP38" i="14"/>
  <c r="AO38" i="14"/>
  <c r="AN38" i="14"/>
  <c r="AM38" i="14"/>
  <c r="AL38" i="14"/>
  <c r="AK38" i="14"/>
  <c r="AJ38" i="14"/>
  <c r="AI38" i="14"/>
  <c r="AH38" i="14"/>
  <c r="AG38" i="14"/>
  <c r="AF38" i="14"/>
  <c r="AE38" i="14"/>
  <c r="AD38" i="14"/>
  <c r="AC38" i="14"/>
  <c r="AB38" i="14"/>
  <c r="AA38" i="14"/>
  <c r="Z38" i="14"/>
  <c r="Y38" i="14"/>
  <c r="X38" i="14"/>
  <c r="W38" i="14"/>
  <c r="V38" i="14"/>
  <c r="U38" i="14"/>
  <c r="T38" i="14"/>
  <c r="S38" i="14"/>
  <c r="R38" i="14"/>
  <c r="Q38" i="14"/>
  <c r="P38" i="14"/>
  <c r="O38" i="14"/>
  <c r="N38" i="14"/>
  <c r="M38" i="14"/>
  <c r="L38" i="14"/>
  <c r="K38" i="14"/>
  <c r="J38" i="14"/>
  <c r="I38" i="14"/>
  <c r="H38" i="14"/>
  <c r="G38" i="14"/>
  <c r="F38" i="14"/>
  <c r="E38" i="14"/>
  <c r="D38" i="14"/>
  <c r="C38" i="14"/>
  <c r="EC37" i="14"/>
  <c r="EB37" i="14"/>
  <c r="EA37" i="14"/>
  <c r="DZ37" i="14"/>
  <c r="DY37" i="14"/>
  <c r="DX37" i="14"/>
  <c r="DW37" i="14"/>
  <c r="DV37" i="14"/>
  <c r="DU37" i="14"/>
  <c r="DT37" i="14"/>
  <c r="DS37" i="14"/>
  <c r="DR37" i="14"/>
  <c r="DQ37" i="14"/>
  <c r="DP37" i="14"/>
  <c r="DO37" i="14"/>
  <c r="DN37" i="14"/>
  <c r="DM37" i="14"/>
  <c r="DL37" i="14"/>
  <c r="DK37" i="14"/>
  <c r="DJ37" i="14"/>
  <c r="DI37" i="14"/>
  <c r="DH37" i="14"/>
  <c r="DG37" i="14"/>
  <c r="DF37" i="14"/>
  <c r="DE37" i="14"/>
  <c r="DD37" i="14"/>
  <c r="DC37" i="14"/>
  <c r="DB37" i="14"/>
  <c r="DA37" i="14"/>
  <c r="CZ37" i="14"/>
  <c r="CY37" i="14"/>
  <c r="CX37" i="14"/>
  <c r="CW37" i="14"/>
  <c r="CV37" i="14"/>
  <c r="CU37" i="14"/>
  <c r="CT37" i="14"/>
  <c r="CS37" i="14"/>
  <c r="CR37" i="14"/>
  <c r="CQ37" i="14"/>
  <c r="CP37" i="14"/>
  <c r="CO37" i="14"/>
  <c r="CN37" i="14"/>
  <c r="CM37" i="14"/>
  <c r="CL37" i="14"/>
  <c r="CK37" i="14"/>
  <c r="CJ37" i="14"/>
  <c r="CI37" i="14"/>
  <c r="CH37" i="14"/>
  <c r="CG37" i="14"/>
  <c r="CF37" i="14"/>
  <c r="CE37" i="14"/>
  <c r="CD37" i="14"/>
  <c r="CC37" i="14"/>
  <c r="CB37" i="14"/>
  <c r="CA37" i="14"/>
  <c r="BZ37" i="14"/>
  <c r="BY37" i="14"/>
  <c r="BX37" i="14"/>
  <c r="BW37" i="14"/>
  <c r="BV37" i="14"/>
  <c r="BU37" i="14"/>
  <c r="BT37" i="14"/>
  <c r="BS37" i="14"/>
  <c r="BR37" i="14"/>
  <c r="BQ37" i="14"/>
  <c r="BP37" i="14"/>
  <c r="BO37" i="14"/>
  <c r="BN37" i="14"/>
  <c r="BM37" i="14"/>
  <c r="BL37" i="14"/>
  <c r="BK37" i="14"/>
  <c r="BJ37" i="14"/>
  <c r="BI37" i="14"/>
  <c r="BH37" i="14"/>
  <c r="BG37" i="14"/>
  <c r="BF37" i="14"/>
  <c r="BE37" i="14"/>
  <c r="BD37" i="14"/>
  <c r="BC37" i="14"/>
  <c r="BB37" i="14"/>
  <c r="BA37" i="14"/>
  <c r="AZ37" i="14"/>
  <c r="AY37" i="14"/>
  <c r="AX37" i="14"/>
  <c r="AW37" i="14"/>
  <c r="AV37" i="14"/>
  <c r="AU37" i="14"/>
  <c r="AT37" i="14"/>
  <c r="AS37" i="14"/>
  <c r="AR37" i="14"/>
  <c r="AQ37" i="14"/>
  <c r="AP37" i="14"/>
  <c r="AO37" i="14"/>
  <c r="AN37" i="14"/>
  <c r="AM37" i="14"/>
  <c r="AL37" i="14"/>
  <c r="AK37" i="14"/>
  <c r="AJ37" i="14"/>
  <c r="AI37" i="14"/>
  <c r="AH37" i="14"/>
  <c r="AG37" i="14"/>
  <c r="AF37" i="14"/>
  <c r="AE37" i="14"/>
  <c r="AD37" i="14"/>
  <c r="AC37" i="14"/>
  <c r="AB37" i="14"/>
  <c r="AA37" i="14"/>
  <c r="Z37" i="14"/>
  <c r="Y37" i="14"/>
  <c r="X37" i="14"/>
  <c r="W37" i="14"/>
  <c r="V37" i="14"/>
  <c r="U37" i="14"/>
  <c r="T37" i="14"/>
  <c r="S37" i="14"/>
  <c r="R37" i="14"/>
  <c r="Q37" i="14"/>
  <c r="P37" i="14"/>
  <c r="O37" i="14"/>
  <c r="N37" i="14"/>
  <c r="M37" i="14"/>
  <c r="L37" i="14"/>
  <c r="K37" i="14"/>
  <c r="J37" i="14"/>
  <c r="I37" i="14"/>
  <c r="H37" i="14"/>
  <c r="G37" i="14"/>
  <c r="F37" i="14"/>
  <c r="E37" i="14"/>
  <c r="D37" i="14"/>
  <c r="C37" i="14"/>
  <c r="EC36" i="14"/>
  <c r="EB36" i="14"/>
  <c r="EA36" i="14"/>
  <c r="DZ36" i="14"/>
  <c r="DY36" i="14"/>
  <c r="DX36" i="14"/>
  <c r="DW36" i="14"/>
  <c r="DV36" i="14"/>
  <c r="DU36" i="14"/>
  <c r="DT36" i="14"/>
  <c r="DS36" i="14"/>
  <c r="DR36" i="14"/>
  <c r="DQ36" i="14"/>
  <c r="DP36" i="14"/>
  <c r="DO36" i="14"/>
  <c r="DN36" i="14"/>
  <c r="DM36" i="14"/>
  <c r="DL36" i="14"/>
  <c r="DK36" i="14"/>
  <c r="DJ36" i="14"/>
  <c r="DI36" i="14"/>
  <c r="DH36" i="14"/>
  <c r="DG36" i="14"/>
  <c r="DF36" i="14"/>
  <c r="DE36" i="14"/>
  <c r="DD36" i="14"/>
  <c r="DC36" i="14"/>
  <c r="DB36" i="14"/>
  <c r="DA36" i="14"/>
  <c r="CZ36" i="14"/>
  <c r="CY36" i="14"/>
  <c r="CX36" i="14"/>
  <c r="CW36" i="14"/>
  <c r="CV36" i="14"/>
  <c r="CU36" i="14"/>
  <c r="CT36" i="14"/>
  <c r="CS36" i="14"/>
  <c r="CR36" i="14"/>
  <c r="CQ36" i="14"/>
  <c r="CP36" i="14"/>
  <c r="CO36" i="14"/>
  <c r="CN36" i="14"/>
  <c r="CM36" i="14"/>
  <c r="CL36" i="14"/>
  <c r="CK36" i="14"/>
  <c r="CJ36" i="14"/>
  <c r="CI36" i="14"/>
  <c r="CH36" i="14"/>
  <c r="CG36" i="14"/>
  <c r="CF36" i="14"/>
  <c r="CE36" i="14"/>
  <c r="CD36" i="14"/>
  <c r="CC36" i="14"/>
  <c r="CB36" i="14"/>
  <c r="CA36" i="14"/>
  <c r="BZ36" i="14"/>
  <c r="BY36" i="14"/>
  <c r="BX36" i="14"/>
  <c r="BW36" i="14"/>
  <c r="BV36" i="14"/>
  <c r="BU36" i="14"/>
  <c r="BT36" i="14"/>
  <c r="BS36" i="14"/>
  <c r="BR36" i="14"/>
  <c r="BQ36" i="14"/>
  <c r="BP36" i="14"/>
  <c r="BO36" i="14"/>
  <c r="BN36" i="14"/>
  <c r="BM36" i="14"/>
  <c r="BL36" i="14"/>
  <c r="BK36" i="14"/>
  <c r="BJ36" i="14"/>
  <c r="BI36" i="14"/>
  <c r="BH36" i="14"/>
  <c r="BG36" i="14"/>
  <c r="BF36" i="14"/>
  <c r="BE36" i="14"/>
  <c r="BD36" i="14"/>
  <c r="BC36" i="14"/>
  <c r="BB36" i="14"/>
  <c r="BA36" i="14"/>
  <c r="AZ36" i="14"/>
  <c r="AY36" i="14"/>
  <c r="AX36" i="14"/>
  <c r="AW36" i="14"/>
  <c r="AV36" i="14"/>
  <c r="AU36" i="14"/>
  <c r="AT36" i="14"/>
  <c r="AS36" i="14"/>
  <c r="AR36" i="14"/>
  <c r="AQ36" i="14"/>
  <c r="AP36" i="14"/>
  <c r="AO36" i="14"/>
  <c r="AN36" i="14"/>
  <c r="AM36" i="14"/>
  <c r="AL36" i="14"/>
  <c r="AK36" i="14"/>
  <c r="AJ36" i="14"/>
  <c r="AI36" i="14"/>
  <c r="AH36" i="14"/>
  <c r="AG36" i="14"/>
  <c r="AF36" i="14"/>
  <c r="AE36" i="14"/>
  <c r="AD36" i="14"/>
  <c r="AC36" i="14"/>
  <c r="AB36" i="14"/>
  <c r="AA36" i="14"/>
  <c r="Z36" i="14"/>
  <c r="Y36" i="14"/>
  <c r="X36" i="14"/>
  <c r="W36" i="14"/>
  <c r="V36" i="14"/>
  <c r="U36" i="14"/>
  <c r="T36" i="14"/>
  <c r="S36" i="14"/>
  <c r="R36" i="14"/>
  <c r="Q36" i="14"/>
  <c r="P36" i="14"/>
  <c r="O36" i="14"/>
  <c r="N36" i="14"/>
  <c r="M36" i="14"/>
  <c r="L36" i="14"/>
  <c r="K36" i="14"/>
  <c r="J36" i="14"/>
  <c r="I36" i="14"/>
  <c r="H36" i="14"/>
  <c r="G36" i="14"/>
  <c r="F36" i="14"/>
  <c r="E36" i="14"/>
  <c r="D36" i="14"/>
  <c r="C36" i="14"/>
  <c r="EC35" i="14"/>
  <c r="EB35" i="14"/>
  <c r="EA35" i="14"/>
  <c r="DZ35" i="14"/>
  <c r="DY35" i="14"/>
  <c r="DX35" i="14"/>
  <c r="DW35" i="14"/>
  <c r="DV35" i="14"/>
  <c r="DU35" i="14"/>
  <c r="DT35" i="14"/>
  <c r="DS35" i="14"/>
  <c r="DR35" i="14"/>
  <c r="DQ35" i="14"/>
  <c r="DP35" i="14"/>
  <c r="DO35" i="14"/>
  <c r="DN35" i="14"/>
  <c r="DM35" i="14"/>
  <c r="DL35" i="14"/>
  <c r="DK35" i="14"/>
  <c r="DJ35" i="14"/>
  <c r="DI35" i="14"/>
  <c r="DH35" i="14"/>
  <c r="DG35" i="14"/>
  <c r="DF35" i="14"/>
  <c r="DE35" i="14"/>
  <c r="DD35" i="14"/>
  <c r="DC35" i="14"/>
  <c r="DB35" i="14"/>
  <c r="DA35" i="14"/>
  <c r="CZ35" i="14"/>
  <c r="CY35" i="14"/>
  <c r="CX35" i="14"/>
  <c r="CW35" i="14"/>
  <c r="CV35" i="14"/>
  <c r="CU35" i="14"/>
  <c r="CT35" i="14"/>
  <c r="CS35" i="14"/>
  <c r="CR35" i="14"/>
  <c r="CQ35" i="14"/>
  <c r="CP35" i="14"/>
  <c r="CO35" i="14"/>
  <c r="CN35" i="14"/>
  <c r="CM35" i="14"/>
  <c r="CL35" i="14"/>
  <c r="CK35" i="14"/>
  <c r="CJ35" i="14"/>
  <c r="CI35" i="14"/>
  <c r="CH35" i="14"/>
  <c r="CG35" i="14"/>
  <c r="CF35" i="14"/>
  <c r="CE35" i="14"/>
  <c r="CD35" i="14"/>
  <c r="CC35" i="14"/>
  <c r="CB35" i="14"/>
  <c r="CA35" i="14"/>
  <c r="BZ35" i="14"/>
  <c r="BY35" i="14"/>
  <c r="BX35" i="14"/>
  <c r="BW35" i="14"/>
  <c r="BV35" i="14"/>
  <c r="BU35" i="14"/>
  <c r="BT35" i="14"/>
  <c r="BS35" i="14"/>
  <c r="BR35" i="14"/>
  <c r="BQ35" i="14"/>
  <c r="BP35" i="14"/>
  <c r="BO35" i="14"/>
  <c r="BN35" i="14"/>
  <c r="BM35" i="14"/>
  <c r="BL35" i="14"/>
  <c r="BK35" i="14"/>
  <c r="BJ35" i="14"/>
  <c r="BI35" i="14"/>
  <c r="BH35" i="14"/>
  <c r="BG35" i="14"/>
  <c r="BF35" i="14"/>
  <c r="BE35" i="14"/>
  <c r="BD35" i="14"/>
  <c r="BC35" i="14"/>
  <c r="BB35" i="14"/>
  <c r="BA35" i="14"/>
  <c r="AZ35" i="14"/>
  <c r="AY35" i="14"/>
  <c r="AX35" i="14"/>
  <c r="AW35" i="14"/>
  <c r="AV35" i="14"/>
  <c r="AU35" i="14"/>
  <c r="AT35" i="14"/>
  <c r="AS35" i="14"/>
  <c r="AR35" i="14"/>
  <c r="AQ35" i="14"/>
  <c r="AP35" i="14"/>
  <c r="AO35" i="14"/>
  <c r="AN35" i="14"/>
  <c r="AM35" i="14"/>
  <c r="AL35" i="14"/>
  <c r="AK35" i="14"/>
  <c r="AJ35" i="14"/>
  <c r="AI35" i="14"/>
  <c r="AH35" i="14"/>
  <c r="AG35" i="14"/>
  <c r="AF35" i="14"/>
  <c r="AE35" i="14"/>
  <c r="AD35" i="14"/>
  <c r="AC35" i="14"/>
  <c r="AB35" i="14"/>
  <c r="AA35" i="14"/>
  <c r="Z35" i="14"/>
  <c r="Y35" i="14"/>
  <c r="X35" i="14"/>
  <c r="W35" i="14"/>
  <c r="V35" i="14"/>
  <c r="U35" i="14"/>
  <c r="T35" i="14"/>
  <c r="S35" i="14"/>
  <c r="R35" i="14"/>
  <c r="Q35" i="14"/>
  <c r="P35" i="14"/>
  <c r="O35" i="14"/>
  <c r="N35" i="14"/>
  <c r="M35" i="14"/>
  <c r="L35" i="14"/>
  <c r="K35" i="14"/>
  <c r="J35" i="14"/>
  <c r="I35" i="14"/>
  <c r="H35" i="14"/>
  <c r="G35" i="14"/>
  <c r="F35" i="14"/>
  <c r="E35" i="14"/>
  <c r="D35" i="14"/>
  <c r="C35" i="14"/>
  <c r="EC34" i="14"/>
  <c r="EB34" i="14"/>
  <c r="EA34" i="14"/>
  <c r="DZ34" i="14"/>
  <c r="DY34" i="14"/>
  <c r="DX34" i="14"/>
  <c r="DW34" i="14"/>
  <c r="DV34" i="14"/>
  <c r="DU34" i="14"/>
  <c r="DT34" i="14"/>
  <c r="DS34" i="14"/>
  <c r="DR34" i="14"/>
  <c r="DQ34" i="14"/>
  <c r="DP34" i="14"/>
  <c r="DO34" i="14"/>
  <c r="DN34" i="14"/>
  <c r="DM34" i="14"/>
  <c r="DL34" i="14"/>
  <c r="DK34" i="14"/>
  <c r="DJ34" i="14"/>
  <c r="DI34" i="14"/>
  <c r="DH34" i="14"/>
  <c r="DG34" i="14"/>
  <c r="DF34" i="14"/>
  <c r="DE34" i="14"/>
  <c r="DD34" i="14"/>
  <c r="DC34" i="14"/>
  <c r="DB34" i="14"/>
  <c r="DA34" i="14"/>
  <c r="CZ34" i="14"/>
  <c r="CY34" i="14"/>
  <c r="CX34" i="14"/>
  <c r="CW34" i="14"/>
  <c r="CV34" i="14"/>
  <c r="CU34" i="14"/>
  <c r="CT34" i="14"/>
  <c r="CS34" i="14"/>
  <c r="CR34" i="14"/>
  <c r="CQ34" i="14"/>
  <c r="CP34" i="14"/>
  <c r="CO34" i="14"/>
  <c r="CN34" i="14"/>
  <c r="CM34" i="14"/>
  <c r="CL34" i="14"/>
  <c r="CK34" i="14"/>
  <c r="CJ34" i="14"/>
  <c r="CI34" i="14"/>
  <c r="CH34" i="14"/>
  <c r="CG34" i="14"/>
  <c r="CF34" i="14"/>
  <c r="CE34" i="14"/>
  <c r="CD34" i="14"/>
  <c r="CC34" i="14"/>
  <c r="CB34" i="14"/>
  <c r="CA34" i="14"/>
  <c r="BZ34" i="14"/>
  <c r="BY34" i="14"/>
  <c r="BX34" i="14"/>
  <c r="BW34" i="14"/>
  <c r="BV34" i="14"/>
  <c r="BU34" i="14"/>
  <c r="BT34" i="14"/>
  <c r="BS34" i="14"/>
  <c r="BR34" i="14"/>
  <c r="BQ34" i="14"/>
  <c r="BP34" i="14"/>
  <c r="BO34" i="14"/>
  <c r="BN34" i="14"/>
  <c r="BM34" i="14"/>
  <c r="BL34" i="14"/>
  <c r="BK34" i="14"/>
  <c r="BJ34" i="14"/>
  <c r="BI34" i="14"/>
  <c r="BH34" i="14"/>
  <c r="BG34" i="14"/>
  <c r="BF34" i="14"/>
  <c r="BE34" i="14"/>
  <c r="BD34" i="14"/>
  <c r="BC34" i="14"/>
  <c r="BB34" i="14"/>
  <c r="BA34" i="14"/>
  <c r="AZ34" i="14"/>
  <c r="AY34" i="14"/>
  <c r="AX34" i="14"/>
  <c r="AW34" i="14"/>
  <c r="AV34" i="14"/>
  <c r="AU34" i="14"/>
  <c r="AT34" i="14"/>
  <c r="AS34" i="14"/>
  <c r="AR34" i="14"/>
  <c r="AQ34" i="14"/>
  <c r="AP34" i="14"/>
  <c r="AO34" i="14"/>
  <c r="AN34" i="14"/>
  <c r="AM34" i="14"/>
  <c r="AL34" i="14"/>
  <c r="AK34" i="14"/>
  <c r="AJ34" i="14"/>
  <c r="AI34" i="14"/>
  <c r="AH34" i="14"/>
  <c r="AG34" i="14"/>
  <c r="AF34" i="14"/>
  <c r="AE34" i="14"/>
  <c r="AD34" i="14"/>
  <c r="AC34" i="14"/>
  <c r="AB34" i="14"/>
  <c r="AA34" i="14"/>
  <c r="Z34" i="14"/>
  <c r="Y34" i="14"/>
  <c r="X34" i="14"/>
  <c r="W34" i="14"/>
  <c r="V34" i="14"/>
  <c r="U34" i="14"/>
  <c r="T34" i="14"/>
  <c r="S34" i="14"/>
  <c r="R34" i="14"/>
  <c r="Q34" i="14"/>
  <c r="P34" i="14"/>
  <c r="O34" i="14"/>
  <c r="N34" i="14"/>
  <c r="M34" i="14"/>
  <c r="L34" i="14"/>
  <c r="K34" i="14"/>
  <c r="J34" i="14"/>
  <c r="I34" i="14"/>
  <c r="H34" i="14"/>
  <c r="G34" i="14"/>
  <c r="F34" i="14"/>
  <c r="E34" i="14"/>
  <c r="D34" i="14"/>
  <c r="C34" i="14"/>
  <c r="EC31" i="14"/>
  <c r="EB31" i="14"/>
  <c r="EA31" i="14"/>
  <c r="DZ31" i="14"/>
  <c r="DY31" i="14"/>
  <c r="DX31" i="14"/>
  <c r="DW31" i="14"/>
  <c r="DV31" i="14"/>
  <c r="DU31" i="14"/>
  <c r="DT31" i="14"/>
  <c r="DS31" i="14"/>
  <c r="DR31" i="14"/>
  <c r="DQ31" i="14"/>
  <c r="DP31" i="14"/>
  <c r="DO31" i="14"/>
  <c r="DN31" i="14"/>
  <c r="DM31" i="14"/>
  <c r="DL31" i="14"/>
  <c r="DK31" i="14"/>
  <c r="DJ31" i="14"/>
  <c r="DI31" i="14"/>
  <c r="DH31" i="14"/>
  <c r="DG31" i="14"/>
  <c r="DF31" i="14"/>
  <c r="DE31" i="14"/>
  <c r="DD31" i="14"/>
  <c r="DC31" i="14"/>
  <c r="DB31" i="14"/>
  <c r="DA31" i="14"/>
  <c r="CZ31" i="14"/>
  <c r="CY31" i="14"/>
  <c r="CX31" i="14"/>
  <c r="CW31" i="14"/>
  <c r="CV31" i="14"/>
  <c r="CU31" i="14"/>
  <c r="CT31" i="14"/>
  <c r="CS31" i="14"/>
  <c r="CR31" i="14"/>
  <c r="CQ31" i="14"/>
  <c r="CP31" i="14"/>
  <c r="CO31" i="14"/>
  <c r="CN31" i="14"/>
  <c r="CM31" i="14"/>
  <c r="CL31" i="14"/>
  <c r="CK31" i="14"/>
  <c r="CJ31" i="14"/>
  <c r="CI31" i="14"/>
  <c r="CH31" i="14"/>
  <c r="CG31" i="14"/>
  <c r="CF31" i="14"/>
  <c r="CE31" i="14"/>
  <c r="CD31" i="14"/>
  <c r="CC31" i="14"/>
  <c r="CB31" i="14"/>
  <c r="CA31" i="14"/>
  <c r="BZ31" i="14"/>
  <c r="BY31" i="14"/>
  <c r="BX31" i="14"/>
  <c r="BW31" i="14"/>
  <c r="BV31" i="14"/>
  <c r="BU31" i="14"/>
  <c r="BT31" i="14"/>
  <c r="BS31" i="14"/>
  <c r="BR31" i="14"/>
  <c r="BQ31" i="14"/>
  <c r="BP31" i="14"/>
  <c r="BO31" i="14"/>
  <c r="BN31" i="14"/>
  <c r="BM31" i="14"/>
  <c r="BL31" i="14"/>
  <c r="BK31" i="14"/>
  <c r="BJ31" i="14"/>
  <c r="BI31" i="14"/>
  <c r="BH31" i="14"/>
  <c r="BG31" i="14"/>
  <c r="BF31" i="14"/>
  <c r="BE31" i="14"/>
  <c r="BD31" i="14"/>
  <c r="BC31" i="14"/>
  <c r="BB31" i="14"/>
  <c r="BA31" i="14"/>
  <c r="AZ31" i="14"/>
  <c r="AY31" i="14"/>
  <c r="AX31" i="14"/>
  <c r="AW31" i="14"/>
  <c r="AV31" i="14"/>
  <c r="AU31" i="14"/>
  <c r="AT31" i="14"/>
  <c r="AS31" i="14"/>
  <c r="AR31" i="14"/>
  <c r="AQ31" i="14"/>
  <c r="AP31" i="14"/>
  <c r="AO31" i="14"/>
  <c r="AN31" i="14"/>
  <c r="AM31" i="14"/>
  <c r="AL31" i="14"/>
  <c r="AK31" i="14"/>
  <c r="AJ31" i="14"/>
  <c r="AI31" i="14"/>
  <c r="AH31" i="14"/>
  <c r="AG31" i="14"/>
  <c r="AF31" i="14"/>
  <c r="AE31" i="14"/>
  <c r="AD31" i="14"/>
  <c r="AC31" i="14"/>
  <c r="AB31" i="14"/>
  <c r="AA31"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EC29" i="14"/>
  <c r="EB29" i="14"/>
  <c r="EA29" i="14"/>
  <c r="DZ29" i="14"/>
  <c r="DY29" i="14"/>
  <c r="DX29" i="14"/>
  <c r="DW29" i="14"/>
  <c r="DV29" i="14"/>
  <c r="DU29" i="14"/>
  <c r="DT29" i="14"/>
  <c r="DS29" i="14"/>
  <c r="DR29" i="14"/>
  <c r="DQ29" i="14"/>
  <c r="DP29" i="14"/>
  <c r="DO29" i="14"/>
  <c r="DN29" i="14"/>
  <c r="DM29" i="14"/>
  <c r="DL29" i="14"/>
  <c r="DK29" i="14"/>
  <c r="DJ29" i="14"/>
  <c r="DI29" i="14"/>
  <c r="DH29" i="14"/>
  <c r="DG29" i="14"/>
  <c r="DF29" i="14"/>
  <c r="DE29" i="14"/>
  <c r="DD29" i="14"/>
  <c r="DC29" i="14"/>
  <c r="DB29" i="14"/>
  <c r="DA29" i="14"/>
  <c r="CZ29" i="14"/>
  <c r="CY29" i="14"/>
  <c r="CX29" i="14"/>
  <c r="CW29" i="14"/>
  <c r="CV29" i="14"/>
  <c r="CU29" i="14"/>
  <c r="CT29" i="14"/>
  <c r="CS29" i="14"/>
  <c r="CR29" i="14"/>
  <c r="CQ29" i="14"/>
  <c r="CP29" i="14"/>
  <c r="CO29" i="14"/>
  <c r="CN29" i="14"/>
  <c r="CM29" i="14"/>
  <c r="CL29" i="14"/>
  <c r="CK29" i="14"/>
  <c r="CJ29" i="14"/>
  <c r="CI29" i="14"/>
  <c r="CH29" i="14"/>
  <c r="CG29" i="14"/>
  <c r="CF29" i="14"/>
  <c r="CE29" i="14"/>
  <c r="CD29" i="14"/>
  <c r="CC29" i="14"/>
  <c r="CB29" i="14"/>
  <c r="CA29" i="14"/>
  <c r="BZ29" i="14"/>
  <c r="BY29" i="14"/>
  <c r="BX29" i="14"/>
  <c r="BW29" i="14"/>
  <c r="BV29" i="14"/>
  <c r="BU29" i="14"/>
  <c r="BT29" i="14"/>
  <c r="BS29" i="14"/>
  <c r="BR29" i="14"/>
  <c r="BQ29" i="14"/>
  <c r="BP29" i="14"/>
  <c r="BO29" i="14"/>
  <c r="BN29" i="14"/>
  <c r="BM29" i="14"/>
  <c r="BL29" i="14"/>
  <c r="BK29" i="14"/>
  <c r="BJ29" i="14"/>
  <c r="BI29" i="14"/>
  <c r="BH29" i="14"/>
  <c r="BG29" i="14"/>
  <c r="BF29" i="14"/>
  <c r="BE29" i="14"/>
  <c r="BD29" i="14"/>
  <c r="BC29" i="14"/>
  <c r="BB29" i="14"/>
  <c r="BA29" i="14"/>
  <c r="AZ29" i="14"/>
  <c r="AY29" i="14"/>
  <c r="AX29" i="14"/>
  <c r="AW29" i="14"/>
  <c r="AV29" i="14"/>
  <c r="AU29" i="14"/>
  <c r="AT29" i="14"/>
  <c r="AS29" i="14"/>
  <c r="AR29" i="14"/>
  <c r="AQ29" i="14"/>
  <c r="AP29" i="14"/>
  <c r="AO29" i="14"/>
  <c r="AN29" i="14"/>
  <c r="AM29" i="14"/>
  <c r="AL29" i="14"/>
  <c r="AK29" i="14"/>
  <c r="AJ29" i="14"/>
  <c r="AI29" i="14"/>
  <c r="AH29" i="14"/>
  <c r="AG29" i="14"/>
  <c r="AF29" i="14"/>
  <c r="AE29" i="14"/>
  <c r="AD29" i="14"/>
  <c r="AC29" i="14"/>
  <c r="AB29" i="14"/>
  <c r="AA29"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EC28" i="14"/>
  <c r="EB28" i="14"/>
  <c r="EA28" i="14"/>
  <c r="DZ28" i="14"/>
  <c r="DY28" i="14"/>
  <c r="DX28" i="14"/>
  <c r="DW28" i="14"/>
  <c r="DV28" i="14"/>
  <c r="DU28" i="14"/>
  <c r="DT28" i="14"/>
  <c r="DS28" i="14"/>
  <c r="DR28" i="14"/>
  <c r="DQ28" i="14"/>
  <c r="DP28" i="14"/>
  <c r="DO28" i="14"/>
  <c r="DN28" i="14"/>
  <c r="DM28" i="14"/>
  <c r="DL28" i="14"/>
  <c r="DK28" i="14"/>
  <c r="DJ28" i="14"/>
  <c r="DI28" i="14"/>
  <c r="DH28" i="14"/>
  <c r="DG28" i="14"/>
  <c r="DF28" i="14"/>
  <c r="DE28" i="14"/>
  <c r="DD28" i="14"/>
  <c r="DC28" i="14"/>
  <c r="DB28" i="14"/>
  <c r="DA28" i="14"/>
  <c r="CZ28" i="14"/>
  <c r="CY28" i="14"/>
  <c r="CX28" i="14"/>
  <c r="CW28" i="14"/>
  <c r="CV28" i="14"/>
  <c r="CU28" i="14"/>
  <c r="CT28" i="14"/>
  <c r="CS28" i="14"/>
  <c r="CR28" i="14"/>
  <c r="CQ28" i="14"/>
  <c r="CP28" i="14"/>
  <c r="CO28" i="14"/>
  <c r="CN28" i="14"/>
  <c r="CM28" i="14"/>
  <c r="CL28" i="14"/>
  <c r="CK28" i="14"/>
  <c r="CJ28" i="14"/>
  <c r="CI28" i="14"/>
  <c r="CH28" i="14"/>
  <c r="CG28" i="14"/>
  <c r="CF28" i="14"/>
  <c r="CE28" i="14"/>
  <c r="CD28" i="14"/>
  <c r="CC28" i="14"/>
  <c r="CB28" i="14"/>
  <c r="CA28" i="14"/>
  <c r="BZ28" i="14"/>
  <c r="BY28" i="14"/>
  <c r="BX28" i="14"/>
  <c r="BW28" i="14"/>
  <c r="BV28" i="14"/>
  <c r="BU28" i="14"/>
  <c r="BT28" i="14"/>
  <c r="BS28" i="14"/>
  <c r="BR28" i="14"/>
  <c r="BQ28" i="14"/>
  <c r="BP28" i="14"/>
  <c r="BO28" i="14"/>
  <c r="BN28" i="14"/>
  <c r="BM28" i="14"/>
  <c r="BL28" i="14"/>
  <c r="BK28" i="14"/>
  <c r="BJ28" i="14"/>
  <c r="BI28" i="14"/>
  <c r="BH28" i="14"/>
  <c r="BG28" i="14"/>
  <c r="BF28" i="14"/>
  <c r="BE28" i="14"/>
  <c r="BD28" i="14"/>
  <c r="BC28" i="14"/>
  <c r="BB28" i="14"/>
  <c r="BA28" i="14"/>
  <c r="AZ28" i="14"/>
  <c r="AY28" i="14"/>
  <c r="AX28" i="14"/>
  <c r="AW28" i="14"/>
  <c r="AV28" i="14"/>
  <c r="AU28" i="14"/>
  <c r="AT28" i="14"/>
  <c r="AS28" i="14"/>
  <c r="AR28" i="14"/>
  <c r="AQ28" i="14"/>
  <c r="AP28" i="14"/>
  <c r="AO28" i="14"/>
  <c r="AN28" i="14"/>
  <c r="AM28" i="14"/>
  <c r="AL28" i="14"/>
  <c r="AK28" i="14"/>
  <c r="AJ28" i="14"/>
  <c r="AI28" i="14"/>
  <c r="AH28" i="14"/>
  <c r="AG28" i="14"/>
  <c r="AF28" i="14"/>
  <c r="AE28" i="14"/>
  <c r="AD28" i="14"/>
  <c r="AC28" i="14"/>
  <c r="AB28" i="14"/>
  <c r="AA28" i="14"/>
  <c r="Z28" i="14"/>
  <c r="Y28" i="14"/>
  <c r="X28" i="14"/>
  <c r="W28" i="14"/>
  <c r="V28" i="14"/>
  <c r="U28" i="14"/>
  <c r="T28" i="14"/>
  <c r="S28" i="14"/>
  <c r="R28" i="14"/>
  <c r="Q28" i="14"/>
  <c r="P28" i="14"/>
  <c r="O28" i="14"/>
  <c r="N28" i="14"/>
  <c r="M28" i="14"/>
  <c r="L28" i="14"/>
  <c r="K28" i="14"/>
  <c r="J28" i="14"/>
  <c r="I28" i="14"/>
  <c r="H28" i="14"/>
  <c r="G28" i="14"/>
  <c r="F28" i="14"/>
  <c r="E28" i="14"/>
  <c r="D28" i="14"/>
  <c r="C28" i="14"/>
  <c r="EC25" i="14"/>
  <c r="EB25" i="14"/>
  <c r="EA25" i="14"/>
  <c r="DZ25" i="14"/>
  <c r="DY25" i="14"/>
  <c r="DX25" i="14"/>
  <c r="DW25" i="14"/>
  <c r="DV25" i="14"/>
  <c r="DU25" i="14"/>
  <c r="DT25" i="14"/>
  <c r="DS25" i="14"/>
  <c r="DR25" i="14"/>
  <c r="DQ25" i="14"/>
  <c r="DP25" i="14"/>
  <c r="DO25" i="14"/>
  <c r="DN25" i="14"/>
  <c r="DM25" i="14"/>
  <c r="DL25" i="14"/>
  <c r="DK25" i="14"/>
  <c r="DJ25" i="14"/>
  <c r="DI25" i="14"/>
  <c r="DH25" i="14"/>
  <c r="DG25" i="14"/>
  <c r="DF25" i="14"/>
  <c r="DE25" i="14"/>
  <c r="DD25" i="14"/>
  <c r="DC25" i="14"/>
  <c r="DB25" i="14"/>
  <c r="DA25" i="14"/>
  <c r="CZ25" i="14"/>
  <c r="CY25" i="14"/>
  <c r="CX25" i="14"/>
  <c r="CW25" i="14"/>
  <c r="CV25" i="14"/>
  <c r="CU25" i="14"/>
  <c r="CT25" i="14"/>
  <c r="CS25" i="14"/>
  <c r="CR25" i="14"/>
  <c r="CQ25" i="14"/>
  <c r="CP25" i="14"/>
  <c r="CO25" i="14"/>
  <c r="CN25" i="14"/>
  <c r="CM25" i="14"/>
  <c r="CL25" i="14"/>
  <c r="CK25" i="14"/>
  <c r="CJ25" i="14"/>
  <c r="CI25" i="14"/>
  <c r="CH25" i="14"/>
  <c r="CG25" i="14"/>
  <c r="CF25" i="14"/>
  <c r="CE25" i="14"/>
  <c r="CD25" i="14"/>
  <c r="CC25" i="14"/>
  <c r="CB25" i="14"/>
  <c r="CA25" i="14"/>
  <c r="BZ25" i="14"/>
  <c r="BY25" i="14"/>
  <c r="BX25" i="14"/>
  <c r="BW25" i="14"/>
  <c r="BV25" i="14"/>
  <c r="BU25" i="14"/>
  <c r="BT25" i="14"/>
  <c r="BS25" i="14"/>
  <c r="BR25" i="14"/>
  <c r="BQ25" i="14"/>
  <c r="BP25" i="14"/>
  <c r="BO25" i="14"/>
  <c r="BN25" i="14"/>
  <c r="BM25" i="14"/>
  <c r="BL25" i="14"/>
  <c r="BK25" i="14"/>
  <c r="BJ25" i="14"/>
  <c r="BI25" i="14"/>
  <c r="BH25" i="14"/>
  <c r="BG25" i="14"/>
  <c r="BF25" i="14"/>
  <c r="BE25" i="14"/>
  <c r="BD25" i="14"/>
  <c r="BC25" i="14"/>
  <c r="BB25" i="14"/>
  <c r="BA25" i="14"/>
  <c r="AZ25" i="14"/>
  <c r="AY25" i="14"/>
  <c r="AX25" i="14"/>
  <c r="AW25" i="14"/>
  <c r="AV25" i="14"/>
  <c r="AU25" i="14"/>
  <c r="AT25" i="14"/>
  <c r="AS25" i="14"/>
  <c r="AR25" i="14"/>
  <c r="AQ25" i="14"/>
  <c r="AP25" i="14"/>
  <c r="AO25" i="14"/>
  <c r="AN25" i="14"/>
  <c r="AM25" i="14"/>
  <c r="AL25" i="14"/>
  <c r="AK25" i="14"/>
  <c r="AJ25" i="14"/>
  <c r="AI25" i="14"/>
  <c r="AH25" i="14"/>
  <c r="AG25" i="14"/>
  <c r="AF25" i="14"/>
  <c r="AE25" i="14"/>
  <c r="AD25" i="14"/>
  <c r="AC25" i="14"/>
  <c r="AB25" i="14"/>
  <c r="AA25"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EC23" i="14"/>
  <c r="EB23" i="14"/>
  <c r="EA23" i="14"/>
  <c r="DZ23" i="14"/>
  <c r="DY23" i="14"/>
  <c r="DX23" i="14"/>
  <c r="DW23" i="14"/>
  <c r="DV23" i="14"/>
  <c r="DU23" i="14"/>
  <c r="DT23" i="14"/>
  <c r="DS23" i="14"/>
  <c r="DR23" i="14"/>
  <c r="DQ23" i="14"/>
  <c r="DP23" i="14"/>
  <c r="DO23" i="14"/>
  <c r="DN23" i="14"/>
  <c r="DM23" i="14"/>
  <c r="DL23" i="14"/>
  <c r="DK23" i="14"/>
  <c r="DJ23" i="14"/>
  <c r="DI23" i="14"/>
  <c r="DH23" i="14"/>
  <c r="DG23" i="14"/>
  <c r="DF23" i="14"/>
  <c r="DE23" i="14"/>
  <c r="DD23" i="14"/>
  <c r="DC23" i="14"/>
  <c r="DB23" i="14"/>
  <c r="DA23" i="14"/>
  <c r="CZ23" i="14"/>
  <c r="CY23" i="14"/>
  <c r="CX23" i="14"/>
  <c r="CW23" i="14"/>
  <c r="CV23" i="14"/>
  <c r="CU23" i="14"/>
  <c r="CT23" i="14"/>
  <c r="CS23" i="14"/>
  <c r="CR23" i="14"/>
  <c r="CQ23" i="14"/>
  <c r="CP23" i="14"/>
  <c r="CO23" i="14"/>
  <c r="CN23" i="14"/>
  <c r="CM23" i="14"/>
  <c r="CL23" i="14"/>
  <c r="CK23" i="14"/>
  <c r="CJ23" i="14"/>
  <c r="CI23" i="14"/>
  <c r="CH23" i="14"/>
  <c r="CG23" i="14"/>
  <c r="CF23" i="14"/>
  <c r="CE23" i="14"/>
  <c r="CD23" i="14"/>
  <c r="CC23" i="14"/>
  <c r="CB23" i="14"/>
  <c r="CA23" i="14"/>
  <c r="BZ23" i="14"/>
  <c r="BY23" i="14"/>
  <c r="BX23" i="14"/>
  <c r="BW23" i="14"/>
  <c r="BV23" i="14"/>
  <c r="BU23" i="14"/>
  <c r="BT23" i="14"/>
  <c r="BS23" i="14"/>
  <c r="BR23" i="14"/>
  <c r="BQ23" i="14"/>
  <c r="BP23" i="14"/>
  <c r="BO23" i="14"/>
  <c r="BN23" i="14"/>
  <c r="BM23" i="14"/>
  <c r="BL23" i="14"/>
  <c r="BK23" i="14"/>
  <c r="BJ23" i="14"/>
  <c r="BI23" i="14"/>
  <c r="BH23" i="14"/>
  <c r="BG23" i="14"/>
  <c r="BF23" i="14"/>
  <c r="BE23" i="14"/>
  <c r="BD23" i="14"/>
  <c r="BC23" i="14"/>
  <c r="BB23" i="14"/>
  <c r="BA23" i="14"/>
  <c r="AZ23" i="14"/>
  <c r="AY23" i="14"/>
  <c r="AX23" i="14"/>
  <c r="AW23" i="14"/>
  <c r="AV23" i="14"/>
  <c r="AU23" i="14"/>
  <c r="AT23" i="14"/>
  <c r="AS23" i="14"/>
  <c r="AR23" i="14"/>
  <c r="AQ23" i="14"/>
  <c r="AP23" i="14"/>
  <c r="AO23" i="14"/>
  <c r="AN23" i="14"/>
  <c r="AM23" i="14"/>
  <c r="AL23" i="14"/>
  <c r="AK23" i="14"/>
  <c r="AJ23" i="14"/>
  <c r="AI23" i="14"/>
  <c r="AH23" i="14"/>
  <c r="AG23" i="14"/>
  <c r="AF23" i="14"/>
  <c r="AE23" i="14"/>
  <c r="AD23" i="14"/>
  <c r="AC23" i="14"/>
  <c r="AB23" i="14"/>
  <c r="AA23"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EC22" i="14"/>
  <c r="EB22" i="14"/>
  <c r="EA22" i="14"/>
  <c r="DZ22" i="14"/>
  <c r="DY22" i="14"/>
  <c r="DX22" i="14"/>
  <c r="DW22" i="14"/>
  <c r="DV22" i="14"/>
  <c r="DU22" i="14"/>
  <c r="DT22" i="14"/>
  <c r="DS22" i="14"/>
  <c r="DR22" i="14"/>
  <c r="DQ22" i="14"/>
  <c r="DP22" i="14"/>
  <c r="DO22" i="14"/>
  <c r="DN22" i="14"/>
  <c r="DM22" i="14"/>
  <c r="DL22" i="14"/>
  <c r="DK22" i="14"/>
  <c r="DJ22" i="14"/>
  <c r="DI22" i="14"/>
  <c r="DH22" i="14"/>
  <c r="DG22" i="14"/>
  <c r="DF22" i="14"/>
  <c r="DE22" i="14"/>
  <c r="DD22" i="14"/>
  <c r="DC22" i="14"/>
  <c r="DB22" i="14"/>
  <c r="DA22" i="14"/>
  <c r="CZ22" i="14"/>
  <c r="CY22" i="14"/>
  <c r="CX22" i="14"/>
  <c r="CW22" i="14"/>
  <c r="CV22" i="14"/>
  <c r="CU22" i="14"/>
  <c r="CT22" i="14"/>
  <c r="CS22" i="14"/>
  <c r="CR22" i="14"/>
  <c r="CQ22" i="14"/>
  <c r="CP22" i="14"/>
  <c r="CO22" i="14"/>
  <c r="CN22" i="14"/>
  <c r="CM22" i="14"/>
  <c r="CL22" i="14"/>
  <c r="CK22" i="14"/>
  <c r="CJ22" i="14"/>
  <c r="CI22" i="14"/>
  <c r="CH22" i="14"/>
  <c r="CG22" i="14"/>
  <c r="CF22" i="14"/>
  <c r="CE22" i="14"/>
  <c r="CD22" i="14"/>
  <c r="CC22" i="14"/>
  <c r="CB22" i="14"/>
  <c r="CA22" i="14"/>
  <c r="BZ22" i="14"/>
  <c r="BY22" i="14"/>
  <c r="BX22" i="14"/>
  <c r="BW22" i="14"/>
  <c r="BV22" i="14"/>
  <c r="BU22" i="14"/>
  <c r="BT22" i="14"/>
  <c r="BS22" i="14"/>
  <c r="BR22" i="14"/>
  <c r="BQ22" i="14"/>
  <c r="BP22" i="14"/>
  <c r="BO22" i="14"/>
  <c r="BN22" i="14"/>
  <c r="BM22" i="14"/>
  <c r="BL22" i="14"/>
  <c r="BK22" i="14"/>
  <c r="BJ22" i="14"/>
  <c r="BI22" i="14"/>
  <c r="BH22" i="14"/>
  <c r="BG22" i="14"/>
  <c r="BF22" i="14"/>
  <c r="BE22" i="14"/>
  <c r="BD22" i="14"/>
  <c r="BC22" i="14"/>
  <c r="BB22" i="14"/>
  <c r="BA22" i="14"/>
  <c r="AZ22" i="14"/>
  <c r="AY22" i="14"/>
  <c r="AX22" i="14"/>
  <c r="AW22" i="14"/>
  <c r="AV22" i="14"/>
  <c r="AU22" i="14"/>
  <c r="AT22" i="14"/>
  <c r="AS22" i="14"/>
  <c r="AR22" i="14"/>
  <c r="AQ22" i="14"/>
  <c r="AP22" i="14"/>
  <c r="AO22" i="14"/>
  <c r="AN22" i="14"/>
  <c r="AM22" i="14"/>
  <c r="AL22" i="14"/>
  <c r="AK22" i="14"/>
  <c r="AJ22" i="14"/>
  <c r="AI22" i="14"/>
  <c r="AH22" i="14"/>
  <c r="AG22" i="14"/>
  <c r="AF22" i="14"/>
  <c r="AE22" i="14"/>
  <c r="AD22" i="14"/>
  <c r="AC22" i="14"/>
  <c r="AB22" i="14"/>
  <c r="AA22" i="14"/>
  <c r="Z22" i="14"/>
  <c r="Y22" i="14"/>
  <c r="X22" i="14"/>
  <c r="W22" i="14"/>
  <c r="V22" i="14"/>
  <c r="U22" i="14"/>
  <c r="T22" i="14"/>
  <c r="S22" i="14"/>
  <c r="R22" i="14"/>
  <c r="Q22" i="14"/>
  <c r="P22" i="14"/>
  <c r="O22" i="14"/>
  <c r="N22" i="14"/>
  <c r="M22" i="14"/>
  <c r="L22" i="14"/>
  <c r="K22" i="14"/>
  <c r="J22" i="14"/>
  <c r="I22" i="14"/>
  <c r="H22" i="14"/>
  <c r="G22" i="14"/>
  <c r="F22" i="14"/>
  <c r="E22" i="14"/>
  <c r="D22" i="14"/>
  <c r="C22" i="14"/>
  <c r="EC21" i="14"/>
  <c r="EB21" i="14"/>
  <c r="EA21" i="14"/>
  <c r="DZ21" i="14"/>
  <c r="DY21" i="14"/>
  <c r="DX21" i="14"/>
  <c r="DW21" i="14"/>
  <c r="DV21" i="14"/>
  <c r="DU21" i="14"/>
  <c r="DT21" i="14"/>
  <c r="DS21" i="14"/>
  <c r="DR21" i="14"/>
  <c r="DQ21" i="14"/>
  <c r="DP21" i="14"/>
  <c r="DO21" i="14"/>
  <c r="DN21" i="14"/>
  <c r="DM21" i="14"/>
  <c r="DL21" i="14"/>
  <c r="DK21" i="14"/>
  <c r="DJ21" i="14"/>
  <c r="DI21" i="14"/>
  <c r="DH21" i="14"/>
  <c r="DG21" i="14"/>
  <c r="DF21" i="14"/>
  <c r="DE21" i="14"/>
  <c r="DD21" i="14"/>
  <c r="DC21" i="14"/>
  <c r="DB21" i="14"/>
  <c r="DA21" i="14"/>
  <c r="CZ21" i="14"/>
  <c r="CY21" i="14"/>
  <c r="CX21" i="14"/>
  <c r="CW21" i="14"/>
  <c r="CV21" i="14"/>
  <c r="CU21" i="14"/>
  <c r="CT21" i="14"/>
  <c r="CS21" i="14"/>
  <c r="CR21" i="14"/>
  <c r="CQ21" i="14"/>
  <c r="CP21" i="14"/>
  <c r="CO21" i="14"/>
  <c r="CN21" i="14"/>
  <c r="CM21" i="14"/>
  <c r="CL21" i="14"/>
  <c r="CK21" i="14"/>
  <c r="CJ21" i="14"/>
  <c r="CI21" i="14"/>
  <c r="CH21" i="14"/>
  <c r="CG21" i="14"/>
  <c r="CF21" i="14"/>
  <c r="CE21" i="14"/>
  <c r="CD21" i="14"/>
  <c r="CC21" i="14"/>
  <c r="CB21" i="14"/>
  <c r="CA21" i="14"/>
  <c r="BZ21" i="14"/>
  <c r="BY21" i="14"/>
  <c r="BX21" i="14"/>
  <c r="BW21" i="14"/>
  <c r="BV21" i="14"/>
  <c r="BU21" i="14"/>
  <c r="BT21" i="14"/>
  <c r="BS21" i="14"/>
  <c r="BR21" i="14"/>
  <c r="BQ21" i="14"/>
  <c r="BP21" i="14"/>
  <c r="BO21" i="14"/>
  <c r="BN21" i="14"/>
  <c r="BM21" i="14"/>
  <c r="BL21" i="14"/>
  <c r="BK21" i="14"/>
  <c r="BJ21" i="14"/>
  <c r="BI21" i="14"/>
  <c r="BH21" i="14"/>
  <c r="BG21" i="14"/>
  <c r="BF21" i="14"/>
  <c r="BE21" i="14"/>
  <c r="BD21" i="14"/>
  <c r="BC21" i="14"/>
  <c r="BB21" i="14"/>
  <c r="BA21" i="14"/>
  <c r="AZ21" i="14"/>
  <c r="AY21" i="14"/>
  <c r="AX21" i="14"/>
  <c r="AW21" i="14"/>
  <c r="AV21" i="14"/>
  <c r="AU21" i="14"/>
  <c r="AT21" i="14"/>
  <c r="AS21" i="14"/>
  <c r="AR21" i="14"/>
  <c r="AQ21" i="14"/>
  <c r="AP21" i="14"/>
  <c r="AO21" i="14"/>
  <c r="AN21" i="14"/>
  <c r="AM21" i="14"/>
  <c r="AL21" i="14"/>
  <c r="AK21" i="14"/>
  <c r="AJ21" i="14"/>
  <c r="AI21" i="14"/>
  <c r="AH21" i="14"/>
  <c r="AG21" i="14"/>
  <c r="AF21" i="14"/>
  <c r="AE21" i="14"/>
  <c r="AD21" i="14"/>
  <c r="AC21" i="14"/>
  <c r="AB21" i="14"/>
  <c r="AA21"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EC20" i="14"/>
  <c r="EB20" i="14"/>
  <c r="EA20" i="14"/>
  <c r="DZ20" i="14"/>
  <c r="DY20" i="14"/>
  <c r="DX20" i="14"/>
  <c r="DW20" i="14"/>
  <c r="DV20" i="14"/>
  <c r="DU20" i="14"/>
  <c r="DT20" i="14"/>
  <c r="DS20" i="14"/>
  <c r="DR20" i="14"/>
  <c r="DQ20" i="14"/>
  <c r="DP20" i="14"/>
  <c r="DO20" i="14"/>
  <c r="DN20" i="14"/>
  <c r="DM20" i="14"/>
  <c r="DL20" i="14"/>
  <c r="DK20" i="14"/>
  <c r="DJ20" i="14"/>
  <c r="DI20" i="14"/>
  <c r="DH20" i="14"/>
  <c r="DG20" i="14"/>
  <c r="DF20" i="14"/>
  <c r="DE20" i="14"/>
  <c r="DD20" i="14"/>
  <c r="DC20" i="14"/>
  <c r="DB20" i="14"/>
  <c r="DA20" i="14"/>
  <c r="CZ20" i="14"/>
  <c r="CY20" i="14"/>
  <c r="CX20" i="14"/>
  <c r="CW20" i="14"/>
  <c r="CV20" i="14"/>
  <c r="CU20" i="14"/>
  <c r="CT20" i="14"/>
  <c r="CS20" i="14"/>
  <c r="CR20" i="14"/>
  <c r="CQ20" i="14"/>
  <c r="CP20" i="14"/>
  <c r="CO20" i="14"/>
  <c r="CN20" i="14"/>
  <c r="CM20" i="14"/>
  <c r="CL20" i="14"/>
  <c r="CK20" i="14"/>
  <c r="CJ20" i="14"/>
  <c r="CI20" i="14"/>
  <c r="CH20" i="14"/>
  <c r="CG20" i="14"/>
  <c r="CF20" i="14"/>
  <c r="CE20" i="14"/>
  <c r="CD20" i="14"/>
  <c r="CC20" i="14"/>
  <c r="CB20" i="14"/>
  <c r="CA20" i="14"/>
  <c r="BZ20" i="14"/>
  <c r="BY20" i="14"/>
  <c r="BX20" i="14"/>
  <c r="BW20" i="14"/>
  <c r="BV20" i="14"/>
  <c r="BU20" i="14"/>
  <c r="BT20" i="14"/>
  <c r="BS20" i="14"/>
  <c r="BR20" i="14"/>
  <c r="BQ20" i="14"/>
  <c r="BP20" i="14"/>
  <c r="BO20" i="14"/>
  <c r="BN20" i="14"/>
  <c r="BM20" i="14"/>
  <c r="BL20" i="14"/>
  <c r="BK20" i="14"/>
  <c r="BJ20" i="14"/>
  <c r="BI20" i="14"/>
  <c r="BH20" i="14"/>
  <c r="BG20" i="14"/>
  <c r="BF20" i="14"/>
  <c r="BE20" i="14"/>
  <c r="BD20" i="14"/>
  <c r="BC20" i="14"/>
  <c r="BB20" i="14"/>
  <c r="BA20" i="14"/>
  <c r="AZ20" i="14"/>
  <c r="AY20" i="14"/>
  <c r="AX20" i="14"/>
  <c r="AW20" i="14"/>
  <c r="AV20" i="14"/>
  <c r="AU20" i="14"/>
  <c r="AT20" i="14"/>
  <c r="AS20" i="14"/>
  <c r="AR20" i="14"/>
  <c r="AQ20" i="14"/>
  <c r="AP20" i="14"/>
  <c r="AO20" i="14"/>
  <c r="AN20" i="14"/>
  <c r="AM20" i="14"/>
  <c r="AL20" i="14"/>
  <c r="AK20" i="14"/>
  <c r="AJ20" i="14"/>
  <c r="AI20" i="14"/>
  <c r="AH20" i="14"/>
  <c r="AG20" i="14"/>
  <c r="AF20" i="14"/>
  <c r="AE20" i="14"/>
  <c r="AD20" i="14"/>
  <c r="AC20" i="14"/>
  <c r="AB20" i="14"/>
  <c r="AA20" i="14"/>
  <c r="Z20" i="14"/>
  <c r="Y20" i="14"/>
  <c r="X20" i="14"/>
  <c r="W20" i="14"/>
  <c r="V20" i="14"/>
  <c r="U20" i="14"/>
  <c r="T20" i="14"/>
  <c r="S20" i="14"/>
  <c r="R20" i="14"/>
  <c r="Q20" i="14"/>
  <c r="P20" i="14"/>
  <c r="O20" i="14"/>
  <c r="N20" i="14"/>
  <c r="M20" i="14"/>
  <c r="L20" i="14"/>
  <c r="K20" i="14"/>
  <c r="J20" i="14"/>
  <c r="I20" i="14"/>
  <c r="H20" i="14"/>
  <c r="G20" i="14"/>
  <c r="F20" i="14"/>
  <c r="E20" i="14"/>
  <c r="D20" i="14"/>
  <c r="C20" i="14"/>
  <c r="EC17" i="14"/>
  <c r="EB17" i="14"/>
  <c r="EA17" i="14"/>
  <c r="DZ17" i="14"/>
  <c r="DY17" i="14"/>
  <c r="DX17" i="14"/>
  <c r="DW17" i="14"/>
  <c r="DV17" i="14"/>
  <c r="DU17" i="14"/>
  <c r="DT17" i="14"/>
  <c r="DS17" i="14"/>
  <c r="DR17" i="14"/>
  <c r="DQ17" i="14"/>
  <c r="DP17" i="14"/>
  <c r="DO17" i="14"/>
  <c r="DN17" i="14"/>
  <c r="DM17" i="14"/>
  <c r="DL17" i="14"/>
  <c r="DK17" i="14"/>
  <c r="DJ17" i="14"/>
  <c r="DI17" i="14"/>
  <c r="DH17" i="14"/>
  <c r="DG17" i="14"/>
  <c r="DF17" i="14"/>
  <c r="DE17" i="14"/>
  <c r="DD17" i="14"/>
  <c r="DC17" i="14"/>
  <c r="DB17" i="14"/>
  <c r="DA17" i="14"/>
  <c r="CZ17" i="14"/>
  <c r="CY17" i="14"/>
  <c r="CX17" i="14"/>
  <c r="CW17" i="14"/>
  <c r="CV17" i="14"/>
  <c r="CU17" i="14"/>
  <c r="CT17" i="14"/>
  <c r="CS17" i="14"/>
  <c r="CR17" i="14"/>
  <c r="CQ17" i="14"/>
  <c r="CP17" i="14"/>
  <c r="CO17" i="14"/>
  <c r="CN17" i="14"/>
  <c r="CM17" i="14"/>
  <c r="CL17" i="14"/>
  <c r="CK17" i="14"/>
  <c r="CJ17" i="14"/>
  <c r="CI17" i="14"/>
  <c r="CH17" i="14"/>
  <c r="CG17" i="14"/>
  <c r="CF17" i="14"/>
  <c r="CE17" i="14"/>
  <c r="CD17" i="14"/>
  <c r="CC17" i="14"/>
  <c r="CB17" i="14"/>
  <c r="CA17" i="14"/>
  <c r="BZ17" i="14"/>
  <c r="BY17" i="14"/>
  <c r="BX17" i="14"/>
  <c r="BW17" i="14"/>
  <c r="BV17" i="14"/>
  <c r="BU17" i="14"/>
  <c r="BT17" i="14"/>
  <c r="BS17" i="14"/>
  <c r="BR17" i="14"/>
  <c r="BQ17" i="14"/>
  <c r="BP17" i="14"/>
  <c r="BO17" i="14"/>
  <c r="BN17" i="14"/>
  <c r="BM17" i="14"/>
  <c r="BL17" i="14"/>
  <c r="BK17" i="14"/>
  <c r="BJ17" i="14"/>
  <c r="BI17" i="14"/>
  <c r="BH17" i="14"/>
  <c r="BG17" i="14"/>
  <c r="BF17" i="14"/>
  <c r="BE17" i="14"/>
  <c r="BD17" i="14"/>
  <c r="BC17" i="14"/>
  <c r="BB17" i="14"/>
  <c r="BA17" i="14"/>
  <c r="AZ17" i="14"/>
  <c r="AY17" i="14"/>
  <c r="AX17" i="14"/>
  <c r="AW17" i="14"/>
  <c r="AV17" i="14"/>
  <c r="AU17" i="14"/>
  <c r="AT17" i="14"/>
  <c r="AS17" i="14"/>
  <c r="AR17" i="14"/>
  <c r="AQ17" i="14"/>
  <c r="AP17" i="14"/>
  <c r="AO17" i="14"/>
  <c r="AN17" i="14"/>
  <c r="AM17" i="14"/>
  <c r="AL17" i="14"/>
  <c r="AK17" i="14"/>
  <c r="AJ17" i="14"/>
  <c r="AI17" i="14"/>
  <c r="AH17" i="14"/>
  <c r="AG17" i="14"/>
  <c r="AF17" i="14"/>
  <c r="AE17" i="14"/>
  <c r="AD17" i="14"/>
  <c r="AC17" i="14"/>
  <c r="AB17" i="14"/>
  <c r="AA17"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EC15" i="14"/>
  <c r="EB15" i="14"/>
  <c r="EA15" i="14"/>
  <c r="DZ15" i="14"/>
  <c r="DY15" i="14"/>
  <c r="DX15" i="14"/>
  <c r="DW15" i="14"/>
  <c r="DV15" i="14"/>
  <c r="DU15" i="14"/>
  <c r="DT15" i="14"/>
  <c r="DS15" i="14"/>
  <c r="DR15" i="14"/>
  <c r="DQ15" i="14"/>
  <c r="DP15" i="14"/>
  <c r="DO15" i="14"/>
  <c r="DN15" i="14"/>
  <c r="DM15" i="14"/>
  <c r="DL15" i="14"/>
  <c r="DK15" i="14"/>
  <c r="DJ15" i="14"/>
  <c r="DI15" i="14"/>
  <c r="DH15" i="14"/>
  <c r="DG15" i="14"/>
  <c r="DF15" i="14"/>
  <c r="DE15" i="14"/>
  <c r="DD15" i="14"/>
  <c r="DC15" i="14"/>
  <c r="DB15" i="14"/>
  <c r="DA15" i="14"/>
  <c r="CZ15" i="14"/>
  <c r="CY15" i="14"/>
  <c r="CX15" i="14"/>
  <c r="CW15" i="14"/>
  <c r="CV15" i="14"/>
  <c r="CU15" i="14"/>
  <c r="CT15" i="14"/>
  <c r="CS15" i="14"/>
  <c r="CR15" i="14"/>
  <c r="CQ15" i="14"/>
  <c r="CP15" i="14"/>
  <c r="CO15" i="14"/>
  <c r="CN15" i="14"/>
  <c r="CM15" i="14"/>
  <c r="CL15" i="14"/>
  <c r="CK15" i="14"/>
  <c r="CJ15" i="14"/>
  <c r="CI15" i="14"/>
  <c r="CH15" i="14"/>
  <c r="CG15" i="14"/>
  <c r="CF15" i="14"/>
  <c r="CE15" i="14"/>
  <c r="CD15" i="14"/>
  <c r="CC15" i="14"/>
  <c r="CB15" i="14"/>
  <c r="CA15" i="14"/>
  <c r="BZ15" i="14"/>
  <c r="BY15" i="14"/>
  <c r="BX15" i="14"/>
  <c r="BW15" i="14"/>
  <c r="BV15" i="14"/>
  <c r="BU15" i="14"/>
  <c r="BT15" i="14"/>
  <c r="BS15" i="14"/>
  <c r="BR15" i="14"/>
  <c r="BQ15" i="14"/>
  <c r="BP15" i="14"/>
  <c r="BO15" i="14"/>
  <c r="BN15" i="14"/>
  <c r="BM15" i="14"/>
  <c r="BL15" i="14"/>
  <c r="BK15" i="14"/>
  <c r="BJ15" i="14"/>
  <c r="BI15" i="14"/>
  <c r="BH15" i="14"/>
  <c r="BG15" i="14"/>
  <c r="BF15" i="14"/>
  <c r="BE15" i="14"/>
  <c r="BD15" i="14"/>
  <c r="BC15" i="14"/>
  <c r="BB15" i="14"/>
  <c r="BA15" i="14"/>
  <c r="AZ15" i="14"/>
  <c r="AY15" i="14"/>
  <c r="AX15" i="14"/>
  <c r="AW15" i="14"/>
  <c r="AV15" i="14"/>
  <c r="AU15" i="14"/>
  <c r="AT15" i="14"/>
  <c r="AS15" i="14"/>
  <c r="AR15" i="14"/>
  <c r="AQ15" i="14"/>
  <c r="AP15" i="14"/>
  <c r="AO15" i="14"/>
  <c r="AN15" i="14"/>
  <c r="AM15" i="14"/>
  <c r="AL15" i="14"/>
  <c r="AK15" i="14"/>
  <c r="AJ15" i="14"/>
  <c r="AI15" i="14"/>
  <c r="AH15" i="14"/>
  <c r="AG15" i="14"/>
  <c r="AF15" i="14"/>
  <c r="AE15" i="14"/>
  <c r="AD15" i="14"/>
  <c r="AC15" i="14"/>
  <c r="AB15" i="14"/>
  <c r="AA15"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EC14" i="14"/>
  <c r="EB14" i="14"/>
  <c r="EA14" i="14"/>
  <c r="DZ14" i="14"/>
  <c r="DY14" i="14"/>
  <c r="DX14" i="14"/>
  <c r="DW14" i="14"/>
  <c r="DV14" i="14"/>
  <c r="DU14" i="14"/>
  <c r="DT14" i="14"/>
  <c r="DS14" i="14"/>
  <c r="DR14" i="14"/>
  <c r="DQ14" i="14"/>
  <c r="DP14" i="14"/>
  <c r="DO14" i="14"/>
  <c r="DN14" i="14"/>
  <c r="DM14" i="14"/>
  <c r="DL14" i="14"/>
  <c r="DK14" i="14"/>
  <c r="DJ14" i="14"/>
  <c r="DI14" i="14"/>
  <c r="DH14" i="14"/>
  <c r="DG14" i="14"/>
  <c r="DF14" i="14"/>
  <c r="DE14" i="14"/>
  <c r="DD14" i="14"/>
  <c r="DC14" i="14"/>
  <c r="DB14" i="14"/>
  <c r="DA14" i="14"/>
  <c r="CZ14" i="14"/>
  <c r="CY14" i="14"/>
  <c r="CX14" i="14"/>
  <c r="CW14" i="14"/>
  <c r="CV14" i="14"/>
  <c r="CU14" i="14"/>
  <c r="CT14" i="14"/>
  <c r="CS14" i="14"/>
  <c r="CR14" i="14"/>
  <c r="CQ14" i="14"/>
  <c r="CP14" i="14"/>
  <c r="CO14" i="14"/>
  <c r="CN14" i="14"/>
  <c r="CM14" i="14"/>
  <c r="CL14" i="14"/>
  <c r="CK14" i="14"/>
  <c r="CJ14" i="14"/>
  <c r="CI14" i="14"/>
  <c r="CH14" i="14"/>
  <c r="CG14" i="14"/>
  <c r="CF14" i="14"/>
  <c r="CE14" i="14"/>
  <c r="CD14" i="14"/>
  <c r="CC14" i="14"/>
  <c r="CB14" i="14"/>
  <c r="CA14" i="14"/>
  <c r="BZ14" i="14"/>
  <c r="BY14" i="14"/>
  <c r="BX14" i="14"/>
  <c r="BW14" i="14"/>
  <c r="BV14" i="14"/>
  <c r="BU14" i="14"/>
  <c r="BT14" i="14"/>
  <c r="BS14" i="14"/>
  <c r="BR14" i="14"/>
  <c r="BQ14" i="14"/>
  <c r="BP14" i="14"/>
  <c r="BO14" i="14"/>
  <c r="BN14" i="14"/>
  <c r="BM14" i="14"/>
  <c r="BL14" i="14"/>
  <c r="BK14" i="14"/>
  <c r="BJ14" i="14"/>
  <c r="BI14" i="14"/>
  <c r="BH14" i="14"/>
  <c r="BG14" i="14"/>
  <c r="BF14" i="14"/>
  <c r="BE14" i="14"/>
  <c r="BD14" i="14"/>
  <c r="BC14" i="14"/>
  <c r="BB14" i="14"/>
  <c r="BA14" i="14"/>
  <c r="AZ14" i="14"/>
  <c r="AY14" i="14"/>
  <c r="AX14" i="14"/>
  <c r="AW14" i="14"/>
  <c r="AV14" i="14"/>
  <c r="AU14" i="14"/>
  <c r="AT14" i="14"/>
  <c r="AS14" i="14"/>
  <c r="AR14" i="14"/>
  <c r="AQ14" i="14"/>
  <c r="AP14" i="14"/>
  <c r="AO14" i="14"/>
  <c r="AN14" i="14"/>
  <c r="AM14" i="14"/>
  <c r="AL14" i="14"/>
  <c r="AK14" i="14"/>
  <c r="AJ14" i="14"/>
  <c r="AI14" i="14"/>
  <c r="AH14" i="14"/>
  <c r="AG14" i="14"/>
  <c r="AF14" i="14"/>
  <c r="AE14" i="14"/>
  <c r="AD14" i="14"/>
  <c r="AC14" i="14"/>
  <c r="AB14" i="14"/>
  <c r="AA14" i="14"/>
  <c r="Z14" i="14"/>
  <c r="Y14" i="14"/>
  <c r="X14" i="14"/>
  <c r="W14" i="14"/>
  <c r="V14" i="14"/>
  <c r="U14" i="14"/>
  <c r="T14" i="14"/>
  <c r="S14" i="14"/>
  <c r="R14" i="14"/>
  <c r="Q14" i="14"/>
  <c r="P14" i="14"/>
  <c r="O14" i="14"/>
  <c r="N14" i="14"/>
  <c r="M14" i="14"/>
  <c r="L14" i="14"/>
  <c r="K14" i="14"/>
  <c r="J14" i="14"/>
  <c r="I14" i="14"/>
  <c r="H14" i="14"/>
  <c r="G14" i="14"/>
  <c r="F14" i="14"/>
  <c r="E14" i="14"/>
  <c r="D14" i="14"/>
  <c r="C14" i="14"/>
  <c r="EC11" i="14"/>
  <c r="EB11" i="14"/>
  <c r="EA11" i="14"/>
  <c r="DZ11" i="14"/>
  <c r="DY11" i="14"/>
  <c r="DX11" i="14"/>
  <c r="DW11" i="14"/>
  <c r="DV11" i="14"/>
  <c r="DU11" i="14"/>
  <c r="DT11" i="14"/>
  <c r="DS11" i="14"/>
  <c r="DR11" i="14"/>
  <c r="DQ11" i="14"/>
  <c r="DP11" i="14"/>
  <c r="DO11" i="14"/>
  <c r="DN11" i="14"/>
  <c r="DM11" i="14"/>
  <c r="DL11" i="14"/>
  <c r="DK11" i="14"/>
  <c r="DJ11" i="14"/>
  <c r="DI11" i="14"/>
  <c r="DH11" i="14"/>
  <c r="DG11" i="14"/>
  <c r="DF11" i="14"/>
  <c r="DE11" i="14"/>
  <c r="DD11" i="14"/>
  <c r="DC11" i="14"/>
  <c r="DB11" i="14"/>
  <c r="DA11" i="14"/>
  <c r="CZ11" i="14"/>
  <c r="CY11" i="14"/>
  <c r="CX11" i="14"/>
  <c r="CW11" i="14"/>
  <c r="CV11" i="14"/>
  <c r="CU11" i="14"/>
  <c r="CT11" i="14"/>
  <c r="CS11" i="14"/>
  <c r="CR11" i="14"/>
  <c r="CQ11" i="14"/>
  <c r="CP11" i="14"/>
  <c r="CO11" i="14"/>
  <c r="CN11" i="14"/>
  <c r="CM11" i="14"/>
  <c r="CL11" i="14"/>
  <c r="CK11" i="14"/>
  <c r="CJ11" i="14"/>
  <c r="CI11" i="14"/>
  <c r="CH11" i="14"/>
  <c r="CG11" i="14"/>
  <c r="CF11" i="14"/>
  <c r="CE11" i="14"/>
  <c r="CD11" i="14"/>
  <c r="CC11" i="14"/>
  <c r="CB11" i="14"/>
  <c r="CA11" i="14"/>
  <c r="BZ11" i="14"/>
  <c r="BY11" i="14"/>
  <c r="BX11" i="14"/>
  <c r="BW11" i="14"/>
  <c r="BV11" i="14"/>
  <c r="BU11" i="14"/>
  <c r="BT11" i="14"/>
  <c r="BS11" i="14"/>
  <c r="BR11" i="14"/>
  <c r="BQ11" i="14"/>
  <c r="BP11" i="14"/>
  <c r="BO11" i="14"/>
  <c r="BN11" i="14"/>
  <c r="BM11" i="14"/>
  <c r="BL11" i="14"/>
  <c r="BK11" i="14"/>
  <c r="BJ11" i="14"/>
  <c r="BI11" i="14"/>
  <c r="BH11" i="14"/>
  <c r="BG11" i="14"/>
  <c r="BF11" i="14"/>
  <c r="BE11" i="14"/>
  <c r="BD11" i="14"/>
  <c r="BC11" i="14"/>
  <c r="BB11" i="14"/>
  <c r="BA11" i="14"/>
  <c r="AZ11" i="14"/>
  <c r="AY11" i="14"/>
  <c r="AX11" i="14"/>
  <c r="AW11" i="14"/>
  <c r="AV11" i="14"/>
  <c r="AU11" i="14"/>
  <c r="AT11" i="14"/>
  <c r="AS11" i="14"/>
  <c r="AR11" i="14"/>
  <c r="AQ11" i="14"/>
  <c r="AP11" i="14"/>
  <c r="AO11" i="14"/>
  <c r="AN11" i="14"/>
  <c r="AM11" i="14"/>
  <c r="AL11" i="14"/>
  <c r="AK11" i="14"/>
  <c r="AJ11" i="14"/>
  <c r="AI11" i="14"/>
  <c r="AH11" i="14"/>
  <c r="AG11" i="14"/>
  <c r="AF11" i="14"/>
  <c r="AE11" i="14"/>
  <c r="AD11" i="14"/>
  <c r="AC11" i="14"/>
  <c r="AB11" i="14"/>
  <c r="AA11"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EC10" i="14"/>
  <c r="EB10" i="14"/>
  <c r="EA10" i="14"/>
  <c r="DZ10" i="14"/>
  <c r="DY10" i="14"/>
  <c r="DX10" i="14"/>
  <c r="DW10" i="14"/>
  <c r="DV10" i="14"/>
  <c r="DU10" i="14"/>
  <c r="DT10" i="14"/>
  <c r="DS10" i="14"/>
  <c r="DR10" i="14"/>
  <c r="DQ10" i="14"/>
  <c r="DP10" i="14"/>
  <c r="DO10" i="14"/>
  <c r="DN10" i="14"/>
  <c r="DM10" i="14"/>
  <c r="DL10" i="14"/>
  <c r="DK10" i="14"/>
  <c r="DJ10" i="14"/>
  <c r="DI10" i="14"/>
  <c r="DH10" i="14"/>
  <c r="DG10" i="14"/>
  <c r="DF10" i="14"/>
  <c r="DE10" i="14"/>
  <c r="DD10" i="14"/>
  <c r="DC10" i="14"/>
  <c r="DB10" i="14"/>
  <c r="DA10" i="14"/>
  <c r="CZ10" i="14"/>
  <c r="CY10" i="14"/>
  <c r="CX10" i="14"/>
  <c r="CW10" i="14"/>
  <c r="CV10" i="14"/>
  <c r="CU10" i="14"/>
  <c r="CT10" i="14"/>
  <c r="CS10" i="14"/>
  <c r="CR10" i="14"/>
  <c r="CQ10" i="14"/>
  <c r="CP10" i="14"/>
  <c r="CO10" i="14"/>
  <c r="CN10" i="14"/>
  <c r="CM10" i="14"/>
  <c r="CL10" i="14"/>
  <c r="CK10" i="14"/>
  <c r="CJ10" i="14"/>
  <c r="CI10" i="14"/>
  <c r="CH10" i="14"/>
  <c r="CG10" i="14"/>
  <c r="CF10" i="14"/>
  <c r="CE10" i="14"/>
  <c r="CD10" i="14"/>
  <c r="CC10" i="14"/>
  <c r="CB10" i="14"/>
  <c r="CA10" i="14"/>
  <c r="BZ10" i="14"/>
  <c r="BY10" i="14"/>
  <c r="BX10" i="14"/>
  <c r="BW10" i="14"/>
  <c r="BV10" i="14"/>
  <c r="BU10" i="14"/>
  <c r="BT10" i="14"/>
  <c r="BS10" i="14"/>
  <c r="BR10" i="14"/>
  <c r="BQ10" i="14"/>
  <c r="BP10" i="14"/>
  <c r="BO10" i="14"/>
  <c r="BN10" i="14"/>
  <c r="BM10" i="14"/>
  <c r="BL10" i="14"/>
  <c r="BK10" i="14"/>
  <c r="BJ10" i="14"/>
  <c r="BI10" i="14"/>
  <c r="BH10" i="14"/>
  <c r="BG10" i="14"/>
  <c r="BF10" i="14"/>
  <c r="BE10" i="14"/>
  <c r="BD10" i="14"/>
  <c r="BC10" i="14"/>
  <c r="BB10" i="14"/>
  <c r="BA10" i="14"/>
  <c r="AZ10" i="14"/>
  <c r="AY10" i="14"/>
  <c r="AX10" i="14"/>
  <c r="AW10" i="14"/>
  <c r="AV10" i="14"/>
  <c r="AU10" i="14"/>
  <c r="AT10" i="14"/>
  <c r="AS10" i="14"/>
  <c r="AR10" i="14"/>
  <c r="AQ10" i="14"/>
  <c r="AP10" i="14"/>
  <c r="AO10" i="14"/>
  <c r="AN10" i="14"/>
  <c r="AM10" i="14"/>
  <c r="AL10" i="14"/>
  <c r="AK10" i="14"/>
  <c r="AJ10" i="14"/>
  <c r="AI10" i="14"/>
  <c r="AH10" i="14"/>
  <c r="AG10" i="14"/>
  <c r="AF10" i="14"/>
  <c r="AE10" i="14"/>
  <c r="AD10" i="14"/>
  <c r="AC10" i="14"/>
  <c r="AB10" i="14"/>
  <c r="AA10"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EC9" i="14"/>
  <c r="EB9" i="14"/>
  <c r="EA9" i="14"/>
  <c r="DZ9" i="14"/>
  <c r="DY9" i="14"/>
  <c r="DX9" i="14"/>
  <c r="DW9" i="14"/>
  <c r="DV9" i="14"/>
  <c r="DU9" i="14"/>
  <c r="DT9" i="14"/>
  <c r="DS9" i="14"/>
  <c r="DR9" i="14"/>
  <c r="DQ9" i="14"/>
  <c r="DP9" i="14"/>
  <c r="DO9" i="14"/>
  <c r="DN9" i="14"/>
  <c r="DM9" i="14"/>
  <c r="DL9" i="14"/>
  <c r="DK9" i="14"/>
  <c r="DJ9" i="14"/>
  <c r="DI9" i="14"/>
  <c r="DH9" i="14"/>
  <c r="DG9" i="14"/>
  <c r="DF9" i="14"/>
  <c r="DE9" i="14"/>
  <c r="DD9" i="14"/>
  <c r="DC9" i="14"/>
  <c r="DB9" i="14"/>
  <c r="DA9" i="14"/>
  <c r="CZ9" i="14"/>
  <c r="CY9" i="14"/>
  <c r="CX9" i="14"/>
  <c r="CW9" i="14"/>
  <c r="CV9" i="14"/>
  <c r="CU9" i="14"/>
  <c r="CT9" i="14"/>
  <c r="CS9" i="14"/>
  <c r="CR9" i="14"/>
  <c r="CQ9" i="14"/>
  <c r="CP9" i="14"/>
  <c r="CO9" i="14"/>
  <c r="CN9" i="14"/>
  <c r="CM9" i="14"/>
  <c r="CL9" i="14"/>
  <c r="CK9" i="14"/>
  <c r="CJ9" i="14"/>
  <c r="CI9" i="14"/>
  <c r="CH9" i="14"/>
  <c r="CG9" i="14"/>
  <c r="CF9" i="14"/>
  <c r="CE9" i="14"/>
  <c r="CD9" i="14"/>
  <c r="CC9" i="14"/>
  <c r="CB9" i="14"/>
  <c r="CA9" i="14"/>
  <c r="BZ9" i="14"/>
  <c r="BY9" i="14"/>
  <c r="BX9" i="14"/>
  <c r="BW9" i="14"/>
  <c r="BV9" i="14"/>
  <c r="BU9" i="14"/>
  <c r="BT9" i="14"/>
  <c r="BS9" i="14"/>
  <c r="BR9" i="14"/>
  <c r="BQ9" i="14"/>
  <c r="BP9" i="14"/>
  <c r="BO9" i="14"/>
  <c r="BN9" i="14"/>
  <c r="BM9" i="14"/>
  <c r="BL9" i="14"/>
  <c r="BK9" i="14"/>
  <c r="BJ9" i="14"/>
  <c r="BI9" i="14"/>
  <c r="BH9" i="14"/>
  <c r="BG9" i="14"/>
  <c r="BF9" i="14"/>
  <c r="BE9" i="14"/>
  <c r="BD9" i="14"/>
  <c r="BC9" i="14"/>
  <c r="BB9" i="14"/>
  <c r="BA9" i="14"/>
  <c r="AZ9" i="14"/>
  <c r="AY9" i="14"/>
  <c r="AX9" i="14"/>
  <c r="AW9" i="14"/>
  <c r="AV9" i="14"/>
  <c r="AU9" i="14"/>
  <c r="AT9" i="14"/>
  <c r="AS9" i="14"/>
  <c r="AR9" i="14"/>
  <c r="AQ9" i="14"/>
  <c r="AP9" i="14"/>
  <c r="AO9" i="14"/>
  <c r="AN9" i="14"/>
  <c r="AM9" i="14"/>
  <c r="AL9" i="14"/>
  <c r="AK9" i="14"/>
  <c r="AJ9" i="14"/>
  <c r="AI9" i="14"/>
  <c r="AH9" i="14"/>
  <c r="AG9" i="14"/>
  <c r="AF9" i="14"/>
  <c r="AE9" i="14"/>
  <c r="AD9" i="14"/>
  <c r="AC9" i="14"/>
  <c r="AB9" i="14"/>
  <c r="AA9" i="14"/>
  <c r="Z9" i="14"/>
  <c r="Y9" i="14"/>
  <c r="X9" i="14"/>
  <c r="W9" i="14"/>
  <c r="V9" i="14"/>
  <c r="U9" i="14"/>
  <c r="T9" i="14"/>
  <c r="S9" i="14"/>
  <c r="R9" i="14"/>
  <c r="Q9" i="14"/>
  <c r="P9" i="14"/>
  <c r="O9" i="14"/>
  <c r="N9" i="14"/>
  <c r="M9" i="14"/>
  <c r="L9" i="14"/>
  <c r="K9" i="14"/>
  <c r="J9" i="14"/>
  <c r="I9" i="14"/>
  <c r="H9" i="14"/>
  <c r="G9" i="14"/>
  <c r="F9" i="14"/>
  <c r="E9" i="14"/>
  <c r="D9" i="14"/>
  <c r="C9" i="14"/>
  <c r="EC8" i="14"/>
  <c r="EB8" i="14"/>
  <c r="EA8" i="14"/>
  <c r="DZ8" i="14"/>
  <c r="DY8" i="14"/>
  <c r="DX8" i="14"/>
  <c r="DW8" i="14"/>
  <c r="DV8" i="14"/>
  <c r="DU8" i="14"/>
  <c r="DT8" i="14"/>
  <c r="DS8" i="14"/>
  <c r="DR8" i="14"/>
  <c r="DQ8" i="14"/>
  <c r="DP8" i="14"/>
  <c r="DO8" i="14"/>
  <c r="DN8" i="14"/>
  <c r="DM8" i="14"/>
  <c r="DL8" i="14"/>
  <c r="DK8" i="14"/>
  <c r="DJ8" i="14"/>
  <c r="DI8" i="14"/>
  <c r="DH8" i="14"/>
  <c r="DG8" i="14"/>
  <c r="DF8" i="14"/>
  <c r="DE8" i="14"/>
  <c r="DD8" i="14"/>
  <c r="DC8" i="14"/>
  <c r="DB8" i="14"/>
  <c r="DA8" i="14"/>
  <c r="CZ8" i="14"/>
  <c r="CY8" i="14"/>
  <c r="CX8" i="14"/>
  <c r="CW8" i="14"/>
  <c r="CV8" i="14"/>
  <c r="CU8" i="14"/>
  <c r="CT8" i="14"/>
  <c r="CS8" i="14"/>
  <c r="CR8" i="14"/>
  <c r="CQ8" i="14"/>
  <c r="CP8" i="14"/>
  <c r="CO8" i="14"/>
  <c r="CN8" i="14"/>
  <c r="CM8" i="14"/>
  <c r="CL8" i="14"/>
  <c r="CK8" i="14"/>
  <c r="CJ8" i="14"/>
  <c r="CI8" i="14"/>
  <c r="CH8" i="14"/>
  <c r="CG8" i="14"/>
  <c r="CF8" i="14"/>
  <c r="CE8" i="14"/>
  <c r="CD8" i="14"/>
  <c r="CC8" i="14"/>
  <c r="CB8" i="14"/>
  <c r="CA8" i="14"/>
  <c r="BZ8" i="14"/>
  <c r="BY8" i="14"/>
  <c r="BX8" i="14"/>
  <c r="BW8" i="14"/>
  <c r="BV8" i="14"/>
  <c r="BU8" i="14"/>
  <c r="BT8" i="14"/>
  <c r="BS8" i="14"/>
  <c r="BR8" i="14"/>
  <c r="BQ8" i="14"/>
  <c r="BP8" i="14"/>
  <c r="BO8" i="14"/>
  <c r="BN8" i="14"/>
  <c r="BM8" i="14"/>
  <c r="BL8" i="14"/>
  <c r="BK8" i="14"/>
  <c r="BJ8" i="14"/>
  <c r="BI8" i="14"/>
  <c r="BH8" i="14"/>
  <c r="BG8" i="14"/>
  <c r="BF8" i="14"/>
  <c r="BE8" i="14"/>
  <c r="BD8" i="14"/>
  <c r="BC8" i="14"/>
  <c r="BB8" i="14"/>
  <c r="BA8" i="14"/>
  <c r="AZ8" i="14"/>
  <c r="AY8" i="14"/>
  <c r="AX8" i="14"/>
  <c r="AW8" i="14"/>
  <c r="AV8" i="14"/>
  <c r="AU8" i="14"/>
  <c r="AT8" i="14"/>
  <c r="AS8" i="14"/>
  <c r="AR8" i="14"/>
  <c r="AQ8" i="14"/>
  <c r="AP8" i="14"/>
  <c r="AO8" i="14"/>
  <c r="AN8" i="14"/>
  <c r="AM8" i="14"/>
  <c r="AL8" i="14"/>
  <c r="AK8" i="14"/>
  <c r="AJ8" i="14"/>
  <c r="AI8" i="14"/>
  <c r="AH8" i="14"/>
  <c r="AG8" i="14"/>
  <c r="AF8" i="14"/>
  <c r="AE8" i="14"/>
  <c r="AD8" i="14"/>
  <c r="AC8" i="14"/>
  <c r="AB8" i="14"/>
  <c r="AA8" i="14"/>
  <c r="Z8" i="14"/>
  <c r="Y8" i="14"/>
  <c r="X8" i="14"/>
  <c r="W8" i="14"/>
  <c r="V8" i="14"/>
  <c r="U8" i="14"/>
  <c r="T8" i="14"/>
  <c r="S8" i="14"/>
  <c r="R8" i="14"/>
  <c r="Q8" i="14"/>
  <c r="P8" i="14"/>
  <c r="O8" i="14"/>
  <c r="N8" i="14"/>
  <c r="M8" i="14"/>
  <c r="L8" i="14"/>
  <c r="K8" i="14"/>
  <c r="J8" i="14"/>
  <c r="I8" i="14"/>
  <c r="H8" i="14"/>
  <c r="G8" i="14"/>
  <c r="F8" i="14"/>
  <c r="E8" i="14"/>
  <c r="D8" i="14"/>
  <c r="C8" i="14"/>
  <c r="EC7" i="14"/>
  <c r="EB7" i="14"/>
  <c r="EA7" i="14"/>
  <c r="DZ7" i="14"/>
  <c r="DY7" i="14"/>
  <c r="DX7" i="14"/>
  <c r="DW7" i="14"/>
  <c r="DV7" i="14"/>
  <c r="DU7" i="14"/>
  <c r="DT7" i="14"/>
  <c r="DS7" i="14"/>
  <c r="DR7" i="14"/>
  <c r="DQ7" i="14"/>
  <c r="DP7" i="14"/>
  <c r="DO7" i="14"/>
  <c r="DN7" i="14"/>
  <c r="DM7" i="14"/>
  <c r="DL7" i="14"/>
  <c r="DK7" i="14"/>
  <c r="DJ7" i="14"/>
  <c r="DI7" i="14"/>
  <c r="DH7" i="14"/>
  <c r="DG7" i="14"/>
  <c r="DF7" i="14"/>
  <c r="DE7" i="14"/>
  <c r="DD7" i="14"/>
  <c r="DC7" i="14"/>
  <c r="DB7" i="14"/>
  <c r="DA7" i="14"/>
  <c r="CZ7" i="14"/>
  <c r="CY7" i="14"/>
  <c r="CX7" i="14"/>
  <c r="CW7" i="14"/>
  <c r="CV7" i="14"/>
  <c r="CU7" i="14"/>
  <c r="CT7" i="14"/>
  <c r="CS7" i="14"/>
  <c r="CR7" i="14"/>
  <c r="CQ7" i="14"/>
  <c r="CP7" i="14"/>
  <c r="CO7" i="14"/>
  <c r="CN7" i="14"/>
  <c r="CM7" i="14"/>
  <c r="CL7" i="14"/>
  <c r="CK7" i="14"/>
  <c r="CJ7" i="14"/>
  <c r="CI7" i="14"/>
  <c r="CH7" i="14"/>
  <c r="CG7" i="14"/>
  <c r="CF7" i="14"/>
  <c r="CE7" i="14"/>
  <c r="CD7" i="14"/>
  <c r="CC7" i="14"/>
  <c r="CB7" i="14"/>
  <c r="CA7" i="14"/>
  <c r="BZ7" i="14"/>
  <c r="BY7" i="14"/>
  <c r="BX7" i="14"/>
  <c r="BW7" i="14"/>
  <c r="BV7" i="14"/>
  <c r="BU7" i="14"/>
  <c r="BT7" i="14"/>
  <c r="BS7" i="14"/>
  <c r="BR7" i="14"/>
  <c r="BQ7" i="14"/>
  <c r="BP7" i="14"/>
  <c r="BO7" i="14"/>
  <c r="BN7" i="14"/>
  <c r="BM7" i="14"/>
  <c r="BL7" i="14"/>
  <c r="BK7" i="14"/>
  <c r="BJ7" i="14"/>
  <c r="BI7" i="14"/>
  <c r="BH7" i="14"/>
  <c r="BG7" i="14"/>
  <c r="BF7" i="14"/>
  <c r="BE7" i="14"/>
  <c r="BD7" i="14"/>
  <c r="BC7" i="14"/>
  <c r="BB7" i="14"/>
  <c r="BA7" i="14"/>
  <c r="AZ7" i="14"/>
  <c r="AY7" i="14"/>
  <c r="AX7" i="14"/>
  <c r="AW7" i="14"/>
  <c r="AV7" i="14"/>
  <c r="AU7" i="14"/>
  <c r="AT7" i="14"/>
  <c r="AS7" i="14"/>
  <c r="AR7" i="14"/>
  <c r="AQ7" i="14"/>
  <c r="AP7" i="14"/>
  <c r="AO7" i="14"/>
  <c r="AN7" i="14"/>
  <c r="AM7" i="14"/>
  <c r="AL7" i="14"/>
  <c r="AK7" i="14"/>
  <c r="AJ7" i="14"/>
  <c r="AI7" i="14"/>
  <c r="AH7" i="14"/>
  <c r="AG7" i="14"/>
  <c r="AF7" i="14"/>
  <c r="AE7" i="14"/>
  <c r="AD7" i="14"/>
  <c r="AC7" i="14"/>
  <c r="AB7" i="14"/>
  <c r="AA7" i="14"/>
  <c r="Z7" i="14"/>
  <c r="Y7" i="14"/>
  <c r="X7" i="14"/>
  <c r="W7" i="14"/>
  <c r="V7" i="14"/>
  <c r="U7" i="14"/>
  <c r="T7" i="14"/>
  <c r="S7" i="14"/>
  <c r="R7" i="14"/>
  <c r="Q7" i="14"/>
  <c r="P7" i="14"/>
  <c r="O7" i="14"/>
  <c r="N7" i="14"/>
  <c r="M7" i="14"/>
  <c r="L7" i="14"/>
  <c r="K7" i="14"/>
  <c r="J7" i="14"/>
  <c r="I7" i="14"/>
  <c r="H7" i="14"/>
  <c r="G7" i="14"/>
  <c r="F7" i="14"/>
  <c r="E7" i="14"/>
  <c r="D7" i="14"/>
  <c r="C7" i="14"/>
  <c r="K14" i="2"/>
  <c r="K12" i="2"/>
  <c r="L12" i="2" s="1"/>
  <c r="L13" i="2" s="1"/>
  <c r="D78" i="1"/>
  <c r="E2" i="32"/>
  <c r="J5" i="32"/>
  <c r="J4" i="32"/>
  <c r="J3" i="32"/>
  <c r="I2" i="32"/>
  <c r="C9" i="32"/>
  <c r="C10" i="32" s="1"/>
  <c r="C11" i="32" s="1"/>
  <c r="C12" i="32" s="1"/>
  <c r="C13" i="32" s="1"/>
  <c r="C14" i="32" s="1"/>
  <c r="C15" i="32" s="1"/>
  <c r="C16" i="32" s="1"/>
  <c r="C17" i="32" s="1"/>
  <c r="C18" i="32" s="1"/>
  <c r="C19" i="32" s="1"/>
  <c r="C20" i="32" s="1"/>
  <c r="C21" i="32" s="1"/>
  <c r="C22" i="32" s="1"/>
  <c r="C23" i="32" s="1"/>
  <c r="C24" i="32" s="1"/>
  <c r="C25" i="32" s="1"/>
  <c r="C26" i="32" s="1"/>
  <c r="C27" i="32" s="1"/>
  <c r="C28" i="32" s="1"/>
  <c r="C29" i="32" s="1"/>
  <c r="C30" i="32" s="1"/>
  <c r="C31" i="32" s="1"/>
  <c r="C32" i="32" s="1"/>
  <c r="C33" i="32" s="1"/>
  <c r="C34" i="32" s="1"/>
  <c r="C35" i="32" s="1"/>
  <c r="C36" i="32" s="1"/>
  <c r="C37" i="32" s="1"/>
  <c r="C38" i="32" s="1"/>
  <c r="C39" i="32" s="1"/>
  <c r="C40" i="32" s="1"/>
  <c r="C41" i="32" s="1"/>
  <c r="C42" i="32" s="1"/>
  <c r="C43" i="32" s="1"/>
  <c r="C44" i="32" s="1"/>
  <c r="C45" i="32" s="1"/>
  <c r="C46" i="32" s="1"/>
  <c r="C47" i="32" s="1"/>
  <c r="C48" i="32" s="1"/>
  <c r="C49" i="32" s="1"/>
  <c r="C50" i="32" s="1"/>
  <c r="C51" i="32" s="1"/>
  <c r="C52" i="32" s="1"/>
  <c r="C53" i="32" s="1"/>
  <c r="C54" i="32" s="1"/>
  <c r="C55" i="32" s="1"/>
  <c r="C56" i="32" s="1"/>
  <c r="C57" i="32" s="1"/>
  <c r="C58" i="32" s="1"/>
  <c r="C59" i="32" s="1"/>
  <c r="C60" i="32" s="1"/>
  <c r="C61" i="32" s="1"/>
  <c r="C62" i="32" s="1"/>
  <c r="C63" i="32" s="1"/>
  <c r="C64" i="32" s="1"/>
  <c r="C65" i="32" s="1"/>
  <c r="C66" i="32" s="1"/>
  <c r="C67" i="32" s="1"/>
  <c r="C68" i="32" s="1"/>
  <c r="C69" i="32" s="1"/>
  <c r="C70" i="32" s="1"/>
  <c r="C71" i="32" s="1"/>
  <c r="C72" i="32" s="1"/>
  <c r="C73" i="32" s="1"/>
  <c r="C74" i="32" s="1"/>
  <c r="C75" i="32" s="1"/>
  <c r="C76" i="32" s="1"/>
  <c r="C77" i="32" s="1"/>
  <c r="C78" i="32" s="1"/>
  <c r="C79" i="32" s="1"/>
  <c r="C80" i="32" s="1"/>
  <c r="C81" i="32" s="1"/>
  <c r="C82" i="32" s="1"/>
  <c r="C83" i="32" s="1"/>
  <c r="C84" i="32" s="1"/>
  <c r="C85" i="32" s="1"/>
  <c r="C86" i="32" s="1"/>
  <c r="C87" i="32" s="1"/>
  <c r="C88" i="32" s="1"/>
  <c r="C89" i="32" s="1"/>
  <c r="C90" i="32" s="1"/>
  <c r="C91" i="32" s="1"/>
  <c r="C92" i="32" s="1"/>
  <c r="C93" i="32" s="1"/>
  <c r="C94" i="32" s="1"/>
  <c r="C95" i="32" s="1"/>
  <c r="C96" i="32" s="1"/>
  <c r="C97" i="32" s="1"/>
  <c r="C98" i="32" s="1"/>
  <c r="C99" i="32" s="1"/>
  <c r="C100" i="32" s="1"/>
  <c r="C101" i="32" s="1"/>
  <c r="C102" i="32" s="1"/>
  <c r="C103" i="32" s="1"/>
  <c r="C104" i="32" s="1"/>
  <c r="C105" i="32" s="1"/>
  <c r="C106" i="32" s="1"/>
  <c r="C107" i="32" s="1"/>
  <c r="C108" i="32" s="1"/>
  <c r="C109" i="32" s="1"/>
  <c r="C110" i="32" s="1"/>
  <c r="C111" i="32" s="1"/>
  <c r="C112" i="32" s="1"/>
  <c r="C113" i="32" s="1"/>
  <c r="C114" i="32" s="1"/>
  <c r="C115" i="32" s="1"/>
  <c r="C116" i="32" s="1"/>
  <c r="C117" i="32" s="1"/>
  <c r="C118" i="32" s="1"/>
  <c r="C119" i="32" s="1"/>
  <c r="C120" i="32" s="1"/>
  <c r="C121" i="32" s="1"/>
  <c r="C122" i="32" s="1"/>
  <c r="C123" i="32" s="1"/>
  <c r="C124" i="32" s="1"/>
  <c r="C125" i="32" s="1"/>
  <c r="C126" i="32" s="1"/>
  <c r="C127" i="32" s="1"/>
  <c r="C128" i="32" s="1"/>
  <c r="C129" i="32" s="1"/>
  <c r="C130" i="32" s="1"/>
  <c r="C131" i="32" s="1"/>
  <c r="C132" i="32" s="1"/>
  <c r="C133" i="32" s="1"/>
  <c r="C134" i="32" s="1"/>
  <c r="C135" i="32" s="1"/>
  <c r="C136" i="32" s="1"/>
  <c r="C137" i="32" s="1"/>
  <c r="C138" i="32" s="1"/>
  <c r="C139" i="32" s="1"/>
  <c r="C140" i="32" s="1"/>
  <c r="C141" i="32" s="1"/>
  <c r="C142" i="32" s="1"/>
  <c r="C143" i="32" s="1"/>
  <c r="C144" i="32" s="1"/>
  <c r="C145" i="32" s="1"/>
  <c r="C146" i="32" s="1"/>
  <c r="C147" i="32" s="1"/>
  <c r="C148" i="32" s="1"/>
  <c r="C149" i="32" s="1"/>
  <c r="C150" i="32" s="1"/>
  <c r="C151" i="32" s="1"/>
  <c r="C152" i="32" s="1"/>
  <c r="C153" i="32" s="1"/>
  <c r="C154" i="32" s="1"/>
  <c r="C155" i="32" s="1"/>
  <c r="C156" i="32" s="1"/>
  <c r="C157" i="32" s="1"/>
  <c r="C158" i="32" s="1"/>
  <c r="C159" i="32" s="1"/>
  <c r="C160" i="32" s="1"/>
  <c r="C161" i="32" s="1"/>
  <c r="C162" i="32" s="1"/>
  <c r="C163" i="32" s="1"/>
  <c r="C164" i="32" s="1"/>
  <c r="C165" i="32" s="1"/>
  <c r="C166" i="32" s="1"/>
  <c r="C167" i="32" s="1"/>
  <c r="C168" i="32" s="1"/>
  <c r="C169" i="32" s="1"/>
  <c r="C170" i="32" s="1"/>
  <c r="C171" i="32" s="1"/>
  <c r="C172" i="32" s="1"/>
  <c r="C173" i="32" s="1"/>
  <c r="C174" i="32" s="1"/>
  <c r="C175" i="32" s="1"/>
  <c r="C176" i="32" s="1"/>
  <c r="C177" i="32" s="1"/>
  <c r="C178" i="32" s="1"/>
  <c r="C179" i="32" s="1"/>
  <c r="C180" i="32" s="1"/>
  <c r="C181" i="32" s="1"/>
  <c r="C182" i="32" s="1"/>
  <c r="C183" i="32" s="1"/>
  <c r="C184" i="32" s="1"/>
  <c r="C185" i="32" s="1"/>
  <c r="C186" i="32" s="1"/>
  <c r="C187" i="32" s="1"/>
  <c r="C188" i="32" s="1"/>
  <c r="C189" i="32" s="1"/>
  <c r="C190" i="32" s="1"/>
  <c r="C191" i="32" s="1"/>
  <c r="C192" i="32" s="1"/>
  <c r="C193" i="32" s="1"/>
  <c r="C194" i="32" s="1"/>
  <c r="C195" i="32" s="1"/>
  <c r="C196" i="32" s="1"/>
  <c r="C197" i="32" s="1"/>
  <c r="C198" i="32" s="1"/>
  <c r="C199" i="32" s="1"/>
  <c r="C200" i="32" s="1"/>
  <c r="C201" i="32" s="1"/>
  <c r="C202" i="32" s="1"/>
  <c r="C203" i="32" s="1"/>
  <c r="C204" i="32" s="1"/>
  <c r="C205" i="32" s="1"/>
  <c r="C206" i="32" s="1"/>
  <c r="C207" i="32" s="1"/>
  <c r="C208" i="32" s="1"/>
  <c r="C209" i="32" s="1"/>
  <c r="C210" i="32" s="1"/>
  <c r="C211" i="32" s="1"/>
  <c r="C212" i="32" s="1"/>
  <c r="C213" i="32" s="1"/>
  <c r="C214" i="32" s="1"/>
  <c r="C215" i="32" s="1"/>
  <c r="C216" i="32" s="1"/>
  <c r="C217" i="32" s="1"/>
  <c r="C218" i="32" s="1"/>
  <c r="C219" i="32" s="1"/>
  <c r="C220" i="32" s="1"/>
  <c r="C221" i="32" s="1"/>
  <c r="C222" i="32" s="1"/>
  <c r="C223" i="32" s="1"/>
  <c r="C224" i="32" s="1"/>
  <c r="C225" i="32" s="1"/>
  <c r="C226" i="32" s="1"/>
  <c r="C227" i="32" s="1"/>
  <c r="C228" i="32" s="1"/>
  <c r="C229" i="32" s="1"/>
  <c r="C230" i="32" s="1"/>
  <c r="C231" i="32" s="1"/>
  <c r="C232" i="32" s="1"/>
  <c r="C233" i="32" s="1"/>
  <c r="C234" i="32" s="1"/>
  <c r="C235" i="32" s="1"/>
  <c r="C236" i="32" s="1"/>
  <c r="C237" i="32" s="1"/>
  <c r="C238" i="32" s="1"/>
  <c r="C239" i="32" s="1"/>
  <c r="C240" i="32" s="1"/>
  <c r="C241" i="32" s="1"/>
  <c r="C242" i="32" s="1"/>
  <c r="C243" i="32" s="1"/>
  <c r="C244" i="32" s="1"/>
  <c r="C245" i="32" s="1"/>
  <c r="C246" i="32" s="1"/>
  <c r="C247" i="32" s="1"/>
  <c r="C248" i="32" s="1"/>
  <c r="C249" i="32" s="1"/>
  <c r="C250" i="32" s="1"/>
  <c r="C251" i="32" s="1"/>
  <c r="C252" i="32" s="1"/>
  <c r="C253" i="32" s="1"/>
  <c r="C254" i="32" s="1"/>
  <c r="C255" i="32" s="1"/>
  <c r="C256" i="32" s="1"/>
  <c r="C257" i="32" s="1"/>
  <c r="C258" i="32" s="1"/>
  <c r="C259" i="32" s="1"/>
  <c r="C260" i="32" s="1"/>
  <c r="C261" i="32" s="1"/>
  <c r="C262" i="32" s="1"/>
  <c r="C263" i="32" s="1"/>
  <c r="C264" i="32" s="1"/>
  <c r="C265" i="32" s="1"/>
  <c r="C266" i="32" s="1"/>
  <c r="C267" i="32" s="1"/>
  <c r="C268" i="32" s="1"/>
  <c r="C269" i="32" s="1"/>
  <c r="C270" i="32" s="1"/>
  <c r="C271" i="32" s="1"/>
  <c r="C272" i="32" s="1"/>
  <c r="C273" i="32" s="1"/>
  <c r="C274" i="32" s="1"/>
  <c r="C275" i="32" s="1"/>
  <c r="C276" i="32" s="1"/>
  <c r="C277" i="32" s="1"/>
  <c r="C278" i="32" s="1"/>
  <c r="C279" i="32" s="1"/>
  <c r="C280" i="32" s="1"/>
  <c r="C281" i="32" s="1"/>
  <c r="C282" i="32" s="1"/>
  <c r="C283" i="32" s="1"/>
  <c r="C284" i="32" s="1"/>
  <c r="C285" i="32" s="1"/>
  <c r="C286" i="32" s="1"/>
  <c r="C287" i="32" s="1"/>
  <c r="C288" i="32" s="1"/>
  <c r="C289" i="32" s="1"/>
  <c r="C290" i="32" s="1"/>
  <c r="C291" i="32" s="1"/>
  <c r="C292" i="32" s="1"/>
  <c r="C293" i="32" s="1"/>
  <c r="C294" i="32" s="1"/>
  <c r="C295" i="32" s="1"/>
  <c r="C296" i="32" s="1"/>
  <c r="C297" i="32" s="1"/>
  <c r="C298" i="32" s="1"/>
  <c r="C299" i="32" s="1"/>
  <c r="C300" i="32" s="1"/>
  <c r="C301" i="32" s="1"/>
  <c r="C302" i="32" s="1"/>
  <c r="C303" i="32" s="1"/>
  <c r="C304" i="32" s="1"/>
  <c r="C305" i="32" s="1"/>
  <c r="C306" i="32" s="1"/>
  <c r="C307" i="32" s="1"/>
  <c r="C308" i="32" s="1"/>
  <c r="C309" i="32" s="1"/>
  <c r="C310" i="32" s="1"/>
  <c r="C311" i="32" s="1"/>
  <c r="C312" i="32" s="1"/>
  <c r="C313" i="32" s="1"/>
  <c r="C314" i="32" s="1"/>
  <c r="C315" i="32" s="1"/>
  <c r="C316" i="32" s="1"/>
  <c r="C317" i="32" s="1"/>
  <c r="C318" i="32" s="1"/>
  <c r="C319" i="32" s="1"/>
  <c r="C320" i="32" s="1"/>
  <c r="C321" i="32" s="1"/>
  <c r="C322" i="32" s="1"/>
  <c r="C323" i="32" s="1"/>
  <c r="C324" i="32" s="1"/>
  <c r="C325" i="32" s="1"/>
  <c r="C326" i="32" s="1"/>
  <c r="C327" i="32" s="1"/>
  <c r="C328" i="32" s="1"/>
  <c r="C329" i="32" s="1"/>
  <c r="C330" i="32" s="1"/>
  <c r="C331" i="32" s="1"/>
  <c r="C332" i="32" s="1"/>
  <c r="C333" i="32" s="1"/>
  <c r="C334" i="32" s="1"/>
  <c r="C335" i="32" s="1"/>
  <c r="C336" i="32" s="1"/>
  <c r="C337" i="32" s="1"/>
  <c r="C338" i="32" s="1"/>
  <c r="C339" i="32" s="1"/>
  <c r="C340" i="32" s="1"/>
  <c r="C341" i="32" s="1"/>
  <c r="C342" i="32" s="1"/>
  <c r="C343" i="32" s="1"/>
  <c r="C344" i="32" s="1"/>
  <c r="C345" i="32" s="1"/>
  <c r="C346" i="32" s="1"/>
  <c r="C347" i="32" s="1"/>
  <c r="C348" i="32" s="1"/>
  <c r="C349" i="32" s="1"/>
  <c r="C350" i="32" s="1"/>
  <c r="C351" i="32" s="1"/>
  <c r="C352" i="32" s="1"/>
  <c r="C353" i="32" s="1"/>
  <c r="C354" i="32" s="1"/>
  <c r="C355" i="32" s="1"/>
  <c r="C356" i="32" s="1"/>
  <c r="C357" i="32" s="1"/>
  <c r="C358" i="32" s="1"/>
  <c r="C359" i="32" s="1"/>
  <c r="C360" i="32" s="1"/>
  <c r="C361" i="32" s="1"/>
  <c r="C362" i="32" s="1"/>
  <c r="C363" i="32" s="1"/>
  <c r="C364" i="32" s="1"/>
  <c r="C365" i="32" s="1"/>
  <c r="C366" i="32" s="1"/>
  <c r="M9" i="32"/>
  <c r="M10" i="32" s="1"/>
  <c r="M11" i="32" s="1"/>
  <c r="M12" i="32" s="1"/>
  <c r="M13" i="32" s="1"/>
  <c r="M14" i="32" s="1"/>
  <c r="M15" i="32" s="1"/>
  <c r="M16" i="32" s="1"/>
  <c r="M17" i="32" s="1"/>
  <c r="M18" i="32" s="1"/>
  <c r="M19" i="32" s="1"/>
  <c r="M20" i="32" s="1"/>
  <c r="M21" i="32" s="1"/>
  <c r="M22" i="32" s="1"/>
  <c r="M23" i="32" s="1"/>
  <c r="M24" i="32" s="1"/>
  <c r="M25" i="32" s="1"/>
  <c r="M26" i="32" s="1"/>
  <c r="M27" i="32" s="1"/>
  <c r="M28" i="32" s="1"/>
  <c r="M29" i="32" s="1"/>
  <c r="M30" i="32" s="1"/>
  <c r="M31" i="32" s="1"/>
  <c r="M32" i="32" s="1"/>
  <c r="M33" i="32" s="1"/>
  <c r="M34" i="32" s="1"/>
  <c r="M35" i="32" s="1"/>
  <c r="M36" i="32" s="1"/>
  <c r="M37" i="32" s="1"/>
  <c r="M38" i="32" s="1"/>
  <c r="M39" i="32" s="1"/>
  <c r="M40" i="32" s="1"/>
  <c r="M41" i="32" s="1"/>
  <c r="M42" i="32" s="1"/>
  <c r="M43" i="32" s="1"/>
  <c r="M44" i="32" s="1"/>
  <c r="M45" i="32" s="1"/>
  <c r="M46" i="32" s="1"/>
  <c r="M47" i="32" s="1"/>
  <c r="M48" i="32" s="1"/>
  <c r="M49" i="32" s="1"/>
  <c r="M50" i="32" s="1"/>
  <c r="M51" i="32" s="1"/>
  <c r="M52" i="32" s="1"/>
  <c r="M53" i="32" s="1"/>
  <c r="M54" i="32" s="1"/>
  <c r="M55" i="32" s="1"/>
  <c r="M56" i="32" s="1"/>
  <c r="M57" i="32" s="1"/>
  <c r="M58" i="32" s="1"/>
  <c r="M59" i="32" s="1"/>
  <c r="M60" i="32" s="1"/>
  <c r="M61" i="32" s="1"/>
  <c r="M62" i="32" s="1"/>
  <c r="M63" i="32" s="1"/>
  <c r="M64" i="32" s="1"/>
  <c r="M65" i="32" s="1"/>
  <c r="M66" i="32" s="1"/>
  <c r="M67" i="32" s="1"/>
  <c r="M68" i="32" s="1"/>
  <c r="M69" i="32" s="1"/>
  <c r="M70" i="32" s="1"/>
  <c r="M71" i="32" s="1"/>
  <c r="M72" i="32" s="1"/>
  <c r="M73" i="32" s="1"/>
  <c r="M74" i="32" s="1"/>
  <c r="M75" i="32" s="1"/>
  <c r="M76" i="32" s="1"/>
  <c r="M77" i="32" s="1"/>
  <c r="M78" i="32" s="1"/>
  <c r="M79" i="32" s="1"/>
  <c r="M80" i="32" s="1"/>
  <c r="M81" i="32" s="1"/>
  <c r="M82" i="32" s="1"/>
  <c r="M83" i="32" s="1"/>
  <c r="M84" i="32" s="1"/>
  <c r="M85" i="32" s="1"/>
  <c r="M86" i="32" s="1"/>
  <c r="M87" i="32" s="1"/>
  <c r="M88" i="32" s="1"/>
  <c r="M89" i="32" s="1"/>
  <c r="M90" i="32" s="1"/>
  <c r="M91" i="32" s="1"/>
  <c r="M92" i="32" s="1"/>
  <c r="M93" i="32" s="1"/>
  <c r="M94" i="32" s="1"/>
  <c r="M95" i="32" s="1"/>
  <c r="M96" i="32" s="1"/>
  <c r="M97" i="32" s="1"/>
  <c r="M98" i="32" s="1"/>
  <c r="M99" i="32" s="1"/>
  <c r="M100" i="32" s="1"/>
  <c r="M101" i="32" s="1"/>
  <c r="M102" i="32" s="1"/>
  <c r="M103" i="32" s="1"/>
  <c r="M104" i="32" s="1"/>
  <c r="M105" i="32" s="1"/>
  <c r="M106" i="32" s="1"/>
  <c r="M107" i="32" s="1"/>
  <c r="M108" i="32" s="1"/>
  <c r="M109" i="32" s="1"/>
  <c r="M110" i="32" s="1"/>
  <c r="M111" i="32" s="1"/>
  <c r="M112" i="32" s="1"/>
  <c r="M113" i="32" s="1"/>
  <c r="M114" i="32" s="1"/>
  <c r="M115" i="32" s="1"/>
  <c r="M116" i="32" s="1"/>
  <c r="M117" i="32" s="1"/>
  <c r="M118" i="32" s="1"/>
  <c r="M119" i="32" s="1"/>
  <c r="M120" i="32" s="1"/>
  <c r="M121" i="32" s="1"/>
  <c r="M122" i="32" s="1"/>
  <c r="M123" i="32" s="1"/>
  <c r="M124" i="32" s="1"/>
  <c r="M125" i="32" s="1"/>
  <c r="M126" i="32" s="1"/>
  <c r="M127" i="32" s="1"/>
  <c r="M128" i="32" s="1"/>
  <c r="M129" i="32" s="1"/>
  <c r="M130" i="32" s="1"/>
  <c r="M131" i="32" s="1"/>
  <c r="M132" i="32" s="1"/>
  <c r="M133" i="32" s="1"/>
  <c r="M134" i="32" s="1"/>
  <c r="M135" i="32" s="1"/>
  <c r="M136" i="32" s="1"/>
  <c r="M137" i="32" s="1"/>
  <c r="M138" i="32" s="1"/>
  <c r="M139" i="32" s="1"/>
  <c r="M140" i="32" s="1"/>
  <c r="M141" i="32" s="1"/>
  <c r="M142" i="32" s="1"/>
  <c r="M143" i="32" s="1"/>
  <c r="M144" i="32" s="1"/>
  <c r="M145" i="32" s="1"/>
  <c r="M146" i="32" s="1"/>
  <c r="M147" i="32" s="1"/>
  <c r="M148" i="32" s="1"/>
  <c r="M149" i="32" s="1"/>
  <c r="M150" i="32" s="1"/>
  <c r="M151" i="32" s="1"/>
  <c r="M152" i="32" s="1"/>
  <c r="M153" i="32" s="1"/>
  <c r="M154" i="32" s="1"/>
  <c r="M155" i="32" s="1"/>
  <c r="M156" i="32" s="1"/>
  <c r="M157" i="32" s="1"/>
  <c r="M158" i="32" s="1"/>
  <c r="M159" i="32" s="1"/>
  <c r="M160" i="32" s="1"/>
  <c r="M161" i="32" s="1"/>
  <c r="M162" i="32" s="1"/>
  <c r="M163" i="32" s="1"/>
  <c r="M164" i="32" s="1"/>
  <c r="M165" i="32" s="1"/>
  <c r="M166" i="32" s="1"/>
  <c r="M167" i="32" s="1"/>
  <c r="M168" i="32" s="1"/>
  <c r="M169" i="32" s="1"/>
  <c r="M170" i="32" s="1"/>
  <c r="M171" i="32" s="1"/>
  <c r="M172" i="32" s="1"/>
  <c r="M173" i="32" s="1"/>
  <c r="M174" i="32" s="1"/>
  <c r="M175" i="32" s="1"/>
  <c r="M176" i="32" s="1"/>
  <c r="M177" i="32" s="1"/>
  <c r="M178" i="32" s="1"/>
  <c r="M179" i="32" s="1"/>
  <c r="M180" i="32" s="1"/>
  <c r="M181" i="32" s="1"/>
  <c r="M182" i="32" s="1"/>
  <c r="M183" i="32" s="1"/>
  <c r="M184" i="32" s="1"/>
  <c r="M185" i="32" s="1"/>
  <c r="M186" i="32" s="1"/>
  <c r="M187" i="32" s="1"/>
  <c r="M188" i="32" s="1"/>
  <c r="M189" i="32" s="1"/>
  <c r="M190" i="32" s="1"/>
  <c r="M191" i="32" s="1"/>
  <c r="M192" i="32" s="1"/>
  <c r="M193" i="32" s="1"/>
  <c r="M194" i="32" s="1"/>
  <c r="M195" i="32" s="1"/>
  <c r="M196" i="32" s="1"/>
  <c r="M197" i="32" s="1"/>
  <c r="M198" i="32" s="1"/>
  <c r="M199" i="32" s="1"/>
  <c r="M200" i="32" s="1"/>
  <c r="M201" i="32" s="1"/>
  <c r="M202" i="32" s="1"/>
  <c r="M203" i="32" s="1"/>
  <c r="M204" i="32" s="1"/>
  <c r="M205" i="32" s="1"/>
  <c r="M206" i="32" s="1"/>
  <c r="M207" i="32" s="1"/>
  <c r="M208" i="32" s="1"/>
  <c r="M209" i="32" s="1"/>
  <c r="M210" i="32" s="1"/>
  <c r="M211" i="32" s="1"/>
  <c r="M212" i="32" s="1"/>
  <c r="M213" i="32" s="1"/>
  <c r="M214" i="32" s="1"/>
  <c r="M215" i="32" s="1"/>
  <c r="M216" i="32" s="1"/>
  <c r="M217" i="32" s="1"/>
  <c r="M218" i="32" s="1"/>
  <c r="M219" i="32" s="1"/>
  <c r="M220" i="32" s="1"/>
  <c r="M221" i="32" s="1"/>
  <c r="M222" i="32" s="1"/>
  <c r="M223" i="32" s="1"/>
  <c r="M224" i="32" s="1"/>
  <c r="M225" i="32" s="1"/>
  <c r="M226" i="32" s="1"/>
  <c r="M227" i="32" s="1"/>
  <c r="M228" i="32" s="1"/>
  <c r="M229" i="32" s="1"/>
  <c r="M230" i="32" s="1"/>
  <c r="M231" i="32" s="1"/>
  <c r="M232" i="32" s="1"/>
  <c r="M233" i="32" s="1"/>
  <c r="M234" i="32" s="1"/>
  <c r="M235" i="32" s="1"/>
  <c r="M236" i="32" s="1"/>
  <c r="M237" i="32" s="1"/>
  <c r="M238" i="32" s="1"/>
  <c r="M239" i="32" s="1"/>
  <c r="M240" i="32" s="1"/>
  <c r="M241" i="32" s="1"/>
  <c r="M242" i="32" s="1"/>
  <c r="M243" i="32" s="1"/>
  <c r="M244" i="32" s="1"/>
  <c r="M245" i="32" s="1"/>
  <c r="M246" i="32" s="1"/>
  <c r="M247" i="32" s="1"/>
  <c r="M248" i="32" s="1"/>
  <c r="M249" i="32" s="1"/>
  <c r="M250" i="32" s="1"/>
  <c r="M251" i="32" s="1"/>
  <c r="M252" i="32" s="1"/>
  <c r="M253" i="32" s="1"/>
  <c r="M254" i="32" s="1"/>
  <c r="M255" i="32" s="1"/>
  <c r="M256" i="32" s="1"/>
  <c r="M257" i="32" s="1"/>
  <c r="M258" i="32" s="1"/>
  <c r="M259" i="32" s="1"/>
  <c r="M260" i="32" s="1"/>
  <c r="M261" i="32" s="1"/>
  <c r="M262" i="32" s="1"/>
  <c r="M263" i="32" s="1"/>
  <c r="M264" i="32" s="1"/>
  <c r="M265" i="32" s="1"/>
  <c r="M266" i="32" s="1"/>
  <c r="M267" i="32" s="1"/>
  <c r="M268" i="32" s="1"/>
  <c r="M269" i="32" s="1"/>
  <c r="M270" i="32" s="1"/>
  <c r="M271" i="32" s="1"/>
  <c r="M272" i="32" s="1"/>
  <c r="M273" i="32" s="1"/>
  <c r="M274" i="32" s="1"/>
  <c r="M275" i="32" s="1"/>
  <c r="M276" i="32" s="1"/>
  <c r="M277" i="32" s="1"/>
  <c r="M278" i="32" s="1"/>
  <c r="M279" i="32" s="1"/>
  <c r="M280" i="32" s="1"/>
  <c r="M281" i="32" s="1"/>
  <c r="M282" i="32" s="1"/>
  <c r="M283" i="32" s="1"/>
  <c r="M284" i="32" s="1"/>
  <c r="M285" i="32" s="1"/>
  <c r="M286" i="32" s="1"/>
  <c r="M287" i="32" s="1"/>
  <c r="M288" i="32" s="1"/>
  <c r="M289" i="32" s="1"/>
  <c r="M290" i="32" s="1"/>
  <c r="M291" i="32" s="1"/>
  <c r="M292" i="32" s="1"/>
  <c r="M293" i="32" s="1"/>
  <c r="M294" i="32" s="1"/>
  <c r="M295" i="32" s="1"/>
  <c r="M296" i="32" s="1"/>
  <c r="M297" i="32" s="1"/>
  <c r="M298" i="32" s="1"/>
  <c r="M299" i="32" s="1"/>
  <c r="M300" i="32" s="1"/>
  <c r="M301" i="32" s="1"/>
  <c r="M302" i="32" s="1"/>
  <c r="M303" i="32" s="1"/>
  <c r="M304" i="32" s="1"/>
  <c r="M305" i="32" s="1"/>
  <c r="M306" i="32" s="1"/>
  <c r="M307" i="32" s="1"/>
  <c r="M308" i="32" s="1"/>
  <c r="M309" i="32" s="1"/>
  <c r="M310" i="32" s="1"/>
  <c r="M311" i="32" s="1"/>
  <c r="M312" i="32" s="1"/>
  <c r="M313" i="32" s="1"/>
  <c r="M314" i="32" s="1"/>
  <c r="M315" i="32" s="1"/>
  <c r="M316" i="32" s="1"/>
  <c r="M317" i="32" s="1"/>
  <c r="M318" i="32" s="1"/>
  <c r="M319" i="32" s="1"/>
  <c r="M320" i="32" s="1"/>
  <c r="M321" i="32" s="1"/>
  <c r="M322" i="32" s="1"/>
  <c r="M323" i="32" s="1"/>
  <c r="M324" i="32" s="1"/>
  <c r="M325" i="32" s="1"/>
  <c r="M326" i="32" s="1"/>
  <c r="M327" i="32" s="1"/>
  <c r="M328" i="32" s="1"/>
  <c r="M329" i="32" s="1"/>
  <c r="M330" i="32" s="1"/>
  <c r="M331" i="32" s="1"/>
  <c r="M332" i="32" s="1"/>
  <c r="M333" i="32" s="1"/>
  <c r="M334" i="32" s="1"/>
  <c r="M335" i="32" s="1"/>
  <c r="M336" i="32" s="1"/>
  <c r="M337" i="32" s="1"/>
  <c r="M338" i="32" s="1"/>
  <c r="M339" i="32" s="1"/>
  <c r="M340" i="32" s="1"/>
  <c r="M341" i="32" s="1"/>
  <c r="M342" i="32" s="1"/>
  <c r="M343" i="32" s="1"/>
  <c r="M344" i="32" s="1"/>
  <c r="M345" i="32" s="1"/>
  <c r="M346" i="32" s="1"/>
  <c r="M347" i="32" s="1"/>
  <c r="M348" i="32" s="1"/>
  <c r="M349" i="32" s="1"/>
  <c r="M350" i="32" s="1"/>
  <c r="M351" i="32" s="1"/>
  <c r="M352" i="32" s="1"/>
  <c r="M353" i="32" s="1"/>
  <c r="M354" i="32" s="1"/>
  <c r="M355" i="32" s="1"/>
  <c r="M356" i="32" s="1"/>
  <c r="M357" i="32" s="1"/>
  <c r="M358" i="32" s="1"/>
  <c r="M359" i="32" s="1"/>
  <c r="M360" i="32" s="1"/>
  <c r="M361" i="32" s="1"/>
  <c r="M362" i="32" s="1"/>
  <c r="M363" i="32" s="1"/>
  <c r="M364" i="32" s="1"/>
  <c r="M365" i="32" s="1"/>
  <c r="M366" i="32" s="1"/>
  <c r="T4" i="32"/>
  <c r="T3" i="32"/>
  <c r="S2" i="32"/>
  <c r="T21" i="32" s="1"/>
  <c r="P21" i="32" s="1"/>
  <c r="O2" i="32"/>
  <c r="J5" i="9"/>
  <c r="G177" i="2"/>
  <c r="G181" i="2"/>
  <c r="F108" i="2"/>
  <c r="EP108" i="2"/>
  <c r="D39" i="1"/>
  <c r="F110" i="2" s="1"/>
  <c r="N139" i="3"/>
  <c r="N138" i="3"/>
  <c r="N137" i="3"/>
  <c r="N136" i="3"/>
  <c r="N135" i="3"/>
  <c r="N134" i="3"/>
  <c r="N133" i="3"/>
  <c r="N132" i="3"/>
  <c r="N131" i="3"/>
  <c r="N130" i="3"/>
  <c r="N129" i="3"/>
  <c r="N128" i="3"/>
  <c r="N127" i="3"/>
  <c r="N126" i="3"/>
  <c r="N125" i="3"/>
  <c r="N124" i="3"/>
  <c r="N123" i="3"/>
  <c r="N122" i="3"/>
  <c r="H238" i="2"/>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E32" i="1"/>
  <c r="E70" i="1" s="1"/>
  <c r="F70" i="1" s="1"/>
  <c r="C4" i="14"/>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AQ4" i="14" s="1"/>
  <c r="AR4" i="14" s="1"/>
  <c r="AS4" i="14" s="1"/>
  <c r="AT4" i="14" s="1"/>
  <c r="AU4" i="14" s="1"/>
  <c r="AV4" i="14" s="1"/>
  <c r="AW4" i="14" s="1"/>
  <c r="AX4" i="14" s="1"/>
  <c r="AY4" i="14" s="1"/>
  <c r="AZ4" i="14" s="1"/>
  <c r="BA4" i="14" s="1"/>
  <c r="BB4" i="14" s="1"/>
  <c r="BC4" i="14" s="1"/>
  <c r="BD4" i="14" s="1"/>
  <c r="BE4" i="14" s="1"/>
  <c r="BF4" i="14" s="1"/>
  <c r="BG4" i="14" s="1"/>
  <c r="BH4" i="14" s="1"/>
  <c r="BI4" i="14" s="1"/>
  <c r="BJ4" i="14" s="1"/>
  <c r="BK4" i="14" s="1"/>
  <c r="BL4" i="14" s="1"/>
  <c r="BM4" i="14" s="1"/>
  <c r="BN4" i="14" s="1"/>
  <c r="BO4" i="14" s="1"/>
  <c r="BP4" i="14" s="1"/>
  <c r="BQ4" i="14" s="1"/>
  <c r="BR4" i="14" s="1"/>
  <c r="BS4" i="14" s="1"/>
  <c r="BT4" i="14" s="1"/>
  <c r="BU4" i="14" s="1"/>
  <c r="BV4" i="14" s="1"/>
  <c r="BW4" i="14" s="1"/>
  <c r="BX4" i="14" s="1"/>
  <c r="BY4" i="14" s="1"/>
  <c r="BZ4" i="14" s="1"/>
  <c r="CA4" i="14" s="1"/>
  <c r="CB4" i="14" s="1"/>
  <c r="CC4" i="14" s="1"/>
  <c r="CD4" i="14" s="1"/>
  <c r="CE4" i="14" s="1"/>
  <c r="CF4" i="14" s="1"/>
  <c r="CG4" i="14" s="1"/>
  <c r="CH4" i="14" s="1"/>
  <c r="CI4" i="14" s="1"/>
  <c r="CJ4" i="14" s="1"/>
  <c r="CK4" i="14" s="1"/>
  <c r="CL4" i="14" s="1"/>
  <c r="CM4" i="14" s="1"/>
  <c r="CN4" i="14" s="1"/>
  <c r="CO4" i="14" s="1"/>
  <c r="CP4" i="14" s="1"/>
  <c r="CQ4" i="14" s="1"/>
  <c r="CR4" i="14" s="1"/>
  <c r="CS4" i="14" s="1"/>
  <c r="CT4" i="14" s="1"/>
  <c r="CU4" i="14" s="1"/>
  <c r="CV4" i="14" s="1"/>
  <c r="CW4" i="14" s="1"/>
  <c r="CX4" i="14" s="1"/>
  <c r="CY4" i="14" s="1"/>
  <c r="CZ4" i="14" s="1"/>
  <c r="DA4" i="14" s="1"/>
  <c r="DB4" i="14" s="1"/>
  <c r="DC4" i="14" s="1"/>
  <c r="DD4" i="14" s="1"/>
  <c r="DE4" i="14" s="1"/>
  <c r="DF4" i="14" s="1"/>
  <c r="DG4" i="14" s="1"/>
  <c r="DH4" i="14" s="1"/>
  <c r="DI4" i="14" s="1"/>
  <c r="DJ4" i="14" s="1"/>
  <c r="DK4" i="14" s="1"/>
  <c r="DL4" i="14" s="1"/>
  <c r="DM4" i="14" s="1"/>
  <c r="DN4" i="14" s="1"/>
  <c r="DO4" i="14" s="1"/>
  <c r="DP4" i="14" s="1"/>
  <c r="DQ4" i="14" s="1"/>
  <c r="DR4" i="14" s="1"/>
  <c r="DS4" i="14" s="1"/>
  <c r="DT4" i="14" s="1"/>
  <c r="DU4" i="14" s="1"/>
  <c r="DV4" i="14" s="1"/>
  <c r="DW4" i="14" s="1"/>
  <c r="DX4" i="14" s="1"/>
  <c r="DY4" i="14" s="1"/>
  <c r="DZ4" i="14" s="1"/>
  <c r="EA4" i="14" s="1"/>
  <c r="EB4" i="14" s="1"/>
  <c r="EC4" i="14" s="1"/>
  <c r="A7" i="14"/>
  <c r="A8" i="14"/>
  <c r="A9" i="14"/>
  <c r="A10" i="14"/>
  <c r="A11" i="14"/>
  <c r="A13" i="14"/>
  <c r="A14" i="14"/>
  <c r="A15" i="14"/>
  <c r="A17" i="14"/>
  <c r="A20" i="14"/>
  <c r="A21" i="14"/>
  <c r="A22" i="14"/>
  <c r="A23" i="14"/>
  <c r="A25" i="14"/>
  <c r="A28" i="14"/>
  <c r="A29" i="14"/>
  <c r="A31" i="14"/>
  <c r="A34" i="14"/>
  <c r="A35" i="14"/>
  <c r="A36" i="14"/>
  <c r="A37" i="14"/>
  <c r="A38" i="14"/>
  <c r="A42" i="14"/>
  <c r="A45" i="14"/>
  <c r="A46" i="14"/>
  <c r="A47" i="14"/>
  <c r="A50" i="14"/>
  <c r="A51" i="14"/>
  <c r="A52" i="14"/>
  <c r="A54" i="14"/>
  <c r="A56" i="14"/>
  <c r="A58" i="14"/>
  <c r="L17" i="1"/>
  <c r="EW13" i="2"/>
  <c r="EX13" i="2" s="1"/>
  <c r="EY13" i="2" s="1"/>
  <c r="EZ13" i="2" s="1"/>
  <c r="FA13" i="2" s="1"/>
  <c r="FB13" i="2" s="1"/>
  <c r="FC13" i="2" s="1"/>
  <c r="FD13" i="2" s="1"/>
  <c r="K17" i="2"/>
  <c r="I17" i="2" s="1"/>
  <c r="J51" i="1" s="1"/>
  <c r="L51" i="1" s="1"/>
  <c r="F22" i="2"/>
  <c r="L9" i="1"/>
  <c r="G22" i="2" s="1"/>
  <c r="F23" i="2"/>
  <c r="L10" i="1"/>
  <c r="G23" i="2" s="1"/>
  <c r="F24" i="2"/>
  <c r="L11" i="1"/>
  <c r="G24" i="2" s="1"/>
  <c r="F25" i="2"/>
  <c r="L12" i="1"/>
  <c r="G25" i="2" s="1"/>
  <c r="G149" i="2"/>
  <c r="N3" i="3"/>
  <c r="N4" i="3"/>
  <c r="N5" i="3"/>
  <c r="N6" i="3"/>
  <c r="N7" i="3"/>
  <c r="N8" i="3"/>
  <c r="N9" i="3"/>
  <c r="N10" i="3"/>
  <c r="N11" i="3"/>
  <c r="N12" i="3"/>
  <c r="N13" i="3"/>
  <c r="N14" i="3"/>
  <c r="N15" i="3"/>
  <c r="N16" i="3"/>
  <c r="N17" i="3"/>
  <c r="N18" i="3"/>
  <c r="N19" i="3"/>
  <c r="L128" i="2"/>
  <c r="I14" i="1"/>
  <c r="D19" i="21" s="1"/>
  <c r="K85" i="2"/>
  <c r="K111" i="2" s="1"/>
  <c r="E12" i="1"/>
  <c r="F12" i="1" s="1"/>
  <c r="F164" i="2"/>
  <c r="H23" i="2"/>
  <c r="H25" i="2"/>
  <c r="CR19" i="2"/>
  <c r="CS19" i="2"/>
  <c r="CT19" i="2"/>
  <c r="CU19" i="2"/>
  <c r="L19" i="2"/>
  <c r="M19" i="2"/>
  <c r="N19" i="2"/>
  <c r="O19" i="2"/>
  <c r="P19" i="2"/>
  <c r="Q19" i="2"/>
  <c r="S19" i="2"/>
  <c r="T19" i="2"/>
  <c r="U19" i="2"/>
  <c r="V19" i="2"/>
  <c r="W19" i="2"/>
  <c r="X19" i="2"/>
  <c r="Y19" i="2"/>
  <c r="Z19" i="2"/>
  <c r="AA19" i="2"/>
  <c r="AB19" i="2"/>
  <c r="AC19" i="2"/>
  <c r="AD19" i="2"/>
  <c r="AE19" i="2"/>
  <c r="AF19" i="2"/>
  <c r="AG19" i="2"/>
  <c r="AH19" i="2"/>
  <c r="AI19" i="2"/>
  <c r="AJ19" i="2"/>
  <c r="AK19" i="2"/>
  <c r="AL19" i="2"/>
  <c r="AM19" i="2"/>
  <c r="AN19" i="2"/>
  <c r="AO19" i="2"/>
  <c r="AP19" i="2"/>
  <c r="AQ19" i="2"/>
  <c r="AR19" i="2"/>
  <c r="AS19" i="2"/>
  <c r="AT19" i="2"/>
  <c r="AU19" i="2"/>
  <c r="AV19" i="2"/>
  <c r="AW19" i="2"/>
  <c r="AX19" i="2"/>
  <c r="AY19" i="2"/>
  <c r="AZ19" i="2"/>
  <c r="BA19" i="2"/>
  <c r="BB19" i="2"/>
  <c r="BC19" i="2"/>
  <c r="BD19" i="2"/>
  <c r="BE19" i="2"/>
  <c r="BF19" i="2"/>
  <c r="BG19" i="2"/>
  <c r="BH19" i="2"/>
  <c r="BI19" i="2"/>
  <c r="BJ19" i="2"/>
  <c r="BK19" i="2"/>
  <c r="BL19" i="2"/>
  <c r="BM19" i="2"/>
  <c r="BN19" i="2"/>
  <c r="BO19" i="2"/>
  <c r="BP19" i="2"/>
  <c r="BQ19" i="2"/>
  <c r="BR19" i="2"/>
  <c r="BS19" i="2"/>
  <c r="BT19" i="2"/>
  <c r="BU19" i="2"/>
  <c r="BV19" i="2"/>
  <c r="BW19" i="2"/>
  <c r="BX19" i="2"/>
  <c r="BY19" i="2"/>
  <c r="BZ19" i="2"/>
  <c r="CA19" i="2"/>
  <c r="CB19" i="2"/>
  <c r="CC19" i="2"/>
  <c r="CD19" i="2"/>
  <c r="CE19" i="2"/>
  <c r="CF19" i="2"/>
  <c r="CG19" i="2"/>
  <c r="CH19" i="2"/>
  <c r="CI19" i="2"/>
  <c r="CJ19" i="2"/>
  <c r="CK19" i="2"/>
  <c r="CL19" i="2"/>
  <c r="CM19" i="2"/>
  <c r="CN19" i="2"/>
  <c r="CO19" i="2"/>
  <c r="CP19" i="2"/>
  <c r="CQ19" i="2"/>
  <c r="CV19" i="2"/>
  <c r="CW19" i="2"/>
  <c r="CX19" i="2"/>
  <c r="CY19" i="2"/>
  <c r="CZ19" i="2"/>
  <c r="DA19" i="2"/>
  <c r="DB19" i="2"/>
  <c r="DC19" i="2"/>
  <c r="DD19" i="2"/>
  <c r="DE19" i="2"/>
  <c r="DF19" i="2"/>
  <c r="DG19" i="2"/>
  <c r="DH19" i="2"/>
  <c r="DI19" i="2"/>
  <c r="DJ19" i="2"/>
  <c r="DK19" i="2"/>
  <c r="DL19" i="2"/>
  <c r="DM19" i="2"/>
  <c r="DN19" i="2"/>
  <c r="DO19" i="2"/>
  <c r="DP19" i="2"/>
  <c r="DQ19" i="2"/>
  <c r="DR19" i="2"/>
  <c r="DS19" i="2"/>
  <c r="DT19" i="2"/>
  <c r="DU19" i="2"/>
  <c r="DV19" i="2"/>
  <c r="DW19" i="2"/>
  <c r="DX19" i="2"/>
  <c r="DY19" i="2"/>
  <c r="DZ19" i="2"/>
  <c r="EA19" i="2"/>
  <c r="EB19" i="2"/>
  <c r="EC19" i="2"/>
  <c r="ED19" i="2"/>
  <c r="EE19" i="2"/>
  <c r="EF19" i="2"/>
  <c r="EG19" i="2"/>
  <c r="EH19" i="2"/>
  <c r="EI19" i="2"/>
  <c r="EJ19" i="2"/>
  <c r="EK19" i="2"/>
  <c r="EL19" i="2"/>
  <c r="EM19" i="2"/>
  <c r="F20" i="1"/>
  <c r="F18" i="1"/>
  <c r="F8" i="1"/>
  <c r="E6" i="1"/>
  <c r="D2" i="17"/>
  <c r="E2" i="17" s="1"/>
  <c r="F2" i="17" s="1"/>
  <c r="G2" i="17" s="1"/>
  <c r="H2" i="17" s="1"/>
  <c r="I2" i="17" s="1"/>
  <c r="J2" i="17" s="1"/>
  <c r="K2" i="17" s="1"/>
  <c r="L2" i="17" s="1"/>
  <c r="M2" i="17" s="1"/>
  <c r="N2" i="17" s="1"/>
  <c r="O2" i="17" s="1"/>
  <c r="P2" i="17" s="1"/>
  <c r="Q2" i="17" s="1"/>
  <c r="R2" i="17" s="1"/>
  <c r="S2" i="17" s="1"/>
  <c r="T2" i="17" s="1"/>
  <c r="U2" i="17" s="1"/>
  <c r="V2" i="17" s="1"/>
  <c r="W2" i="17" s="1"/>
  <c r="X2" i="17" s="1"/>
  <c r="Y2" i="17" s="1"/>
  <c r="Z2" i="17" s="1"/>
  <c r="AA2" i="17" s="1"/>
  <c r="AB2" i="17" s="1"/>
  <c r="AC2" i="17" s="1"/>
  <c r="AD2" i="17" s="1"/>
  <c r="AE2" i="17" s="1"/>
  <c r="AF2" i="17" s="1"/>
  <c r="AG2" i="17" s="1"/>
  <c r="AH2" i="17" s="1"/>
  <c r="AI2" i="17" s="1"/>
  <c r="AJ2" i="17" s="1"/>
  <c r="AK2" i="17" s="1"/>
  <c r="AL2" i="17" s="1"/>
  <c r="AM2" i="17" s="1"/>
  <c r="AN2" i="17" s="1"/>
  <c r="AO2" i="17" s="1"/>
  <c r="AP2" i="17" s="1"/>
  <c r="AQ2" i="17" s="1"/>
  <c r="AR2" i="17" s="1"/>
  <c r="AS2" i="17" s="1"/>
  <c r="AT2" i="17" s="1"/>
  <c r="AU2" i="17" s="1"/>
  <c r="AV2" i="17" s="1"/>
  <c r="AW2" i="17" s="1"/>
  <c r="AX2" i="17" s="1"/>
  <c r="AY2" i="17" s="1"/>
  <c r="AZ2" i="17" s="1"/>
  <c r="BA2" i="17" s="1"/>
  <c r="BB2" i="17" s="1"/>
  <c r="BC2" i="17" s="1"/>
  <c r="BD2" i="17" s="1"/>
  <c r="BE2" i="17" s="1"/>
  <c r="BF2" i="17" s="1"/>
  <c r="BG2" i="17" s="1"/>
  <c r="BH2" i="17" s="1"/>
  <c r="BI2" i="17" s="1"/>
  <c r="BJ2" i="17" s="1"/>
  <c r="BK2" i="17" s="1"/>
  <c r="BL2" i="17" s="1"/>
  <c r="BM2" i="17" s="1"/>
  <c r="BN2" i="17" s="1"/>
  <c r="BO2" i="17" s="1"/>
  <c r="BP2" i="17" s="1"/>
  <c r="BQ2" i="17" s="1"/>
  <c r="BR2" i="17" s="1"/>
  <c r="BS2" i="17" s="1"/>
  <c r="BT2" i="17" s="1"/>
  <c r="BU2" i="17" s="1"/>
  <c r="BV2" i="17" s="1"/>
  <c r="BW2" i="17" s="1"/>
  <c r="BX2" i="17" s="1"/>
  <c r="BY2" i="17" s="1"/>
  <c r="BZ2" i="17" s="1"/>
  <c r="CA2" i="17" s="1"/>
  <c r="CB2" i="17" s="1"/>
  <c r="CC2" i="17" s="1"/>
  <c r="CD2" i="17" s="1"/>
  <c r="CE2" i="17" s="1"/>
  <c r="CF2" i="17" s="1"/>
  <c r="CG2" i="17" s="1"/>
  <c r="CH2" i="17" s="1"/>
  <c r="CI2" i="17" s="1"/>
  <c r="CJ2" i="17" s="1"/>
  <c r="CK2" i="17" s="1"/>
  <c r="CL2" i="17" s="1"/>
  <c r="CM2" i="17" s="1"/>
  <c r="CN2" i="17" s="1"/>
  <c r="CO2" i="17" s="1"/>
  <c r="CP2" i="17" s="1"/>
  <c r="CQ2" i="17" s="1"/>
  <c r="CR2" i="17" s="1"/>
  <c r="CS2" i="17" s="1"/>
  <c r="CT2" i="17" s="1"/>
  <c r="CU2" i="17" s="1"/>
  <c r="CV2" i="17" s="1"/>
  <c r="CW2" i="17" s="1"/>
  <c r="CX2" i="17" s="1"/>
  <c r="CY2" i="17" s="1"/>
  <c r="CZ2" i="17" s="1"/>
  <c r="DA2" i="17" s="1"/>
  <c r="DB2" i="17" s="1"/>
  <c r="DC2" i="17" s="1"/>
  <c r="DD2" i="17" s="1"/>
  <c r="DE2" i="17" s="1"/>
  <c r="DF2" i="17" s="1"/>
  <c r="DG2" i="17" s="1"/>
  <c r="DH2" i="17" s="1"/>
  <c r="DI2" i="17" s="1"/>
  <c r="DJ2" i="17" s="1"/>
  <c r="DK2" i="17" s="1"/>
  <c r="DL2" i="17" s="1"/>
  <c r="DM2" i="17" s="1"/>
  <c r="DN2" i="17" s="1"/>
  <c r="DO2" i="17" s="1"/>
  <c r="DP2" i="17" s="1"/>
  <c r="DQ2" i="17" s="1"/>
  <c r="DR2" i="17" s="1"/>
  <c r="DS2" i="17" s="1"/>
  <c r="DT2" i="17" s="1"/>
  <c r="DU2" i="17" s="1"/>
  <c r="DV2" i="17" s="1"/>
  <c r="DW2" i="17" s="1"/>
  <c r="DX2" i="17" s="1"/>
  <c r="DY2" i="17" s="1"/>
  <c r="DZ2" i="17" s="1"/>
  <c r="EA2" i="17" s="1"/>
  <c r="EB2" i="17" s="1"/>
  <c r="EC2" i="17" s="1"/>
  <c r="ED2" i="17" s="1"/>
  <c r="EE2" i="17" s="1"/>
  <c r="EF2" i="17" s="1"/>
  <c r="EG2" i="17" s="1"/>
  <c r="EH2" i="17" s="1"/>
  <c r="EI2" i="17" s="1"/>
  <c r="EJ2" i="17" s="1"/>
  <c r="EK2" i="17" s="1"/>
  <c r="EL2" i="17" s="1"/>
  <c r="EM2" i="17" s="1"/>
  <c r="EN2" i="17" s="1"/>
  <c r="EO2" i="17" s="1"/>
  <c r="EP2" i="17" s="1"/>
  <c r="EQ2" i="17" s="1"/>
  <c r="ER2" i="17" s="1"/>
  <c r="ES2" i="17" s="1"/>
  <c r="ET2" i="17" s="1"/>
  <c r="EU2" i="17" s="1"/>
  <c r="EV2" i="17" s="1"/>
  <c r="EW2" i="17" s="1"/>
  <c r="EX2" i="17" s="1"/>
  <c r="EY2" i="17" s="1"/>
  <c r="EZ2" i="17" s="1"/>
  <c r="FA2" i="17" s="1"/>
  <c r="FB2" i="17" s="1"/>
  <c r="FC2" i="17" s="1"/>
  <c r="FD2" i="17" s="1"/>
  <c r="FE2" i="17" s="1"/>
  <c r="FF2" i="17" s="1"/>
  <c r="FG2" i="17" s="1"/>
  <c r="FH2" i="17" s="1"/>
  <c r="FI2" i="17" s="1"/>
  <c r="FJ2" i="17" s="1"/>
  <c r="FK2" i="17" s="1"/>
  <c r="FL2" i="17" s="1"/>
  <c r="FM2" i="17" s="1"/>
  <c r="FN2" i="17" s="1"/>
  <c r="FO2" i="17" s="1"/>
  <c r="FP2" i="17" s="1"/>
  <c r="FQ2" i="17" s="1"/>
  <c r="FR2" i="17" s="1"/>
  <c r="FS2" i="17" s="1"/>
  <c r="FT2" i="17" s="1"/>
  <c r="FU2" i="17" s="1"/>
  <c r="FV2" i="17" s="1"/>
  <c r="FW2" i="17" s="1"/>
  <c r="FX2" i="17" s="1"/>
  <c r="FY2" i="17" s="1"/>
  <c r="FZ2" i="17" s="1"/>
  <c r="GA2" i="17" s="1"/>
  <c r="GB2" i="17" s="1"/>
  <c r="GC2" i="17" s="1"/>
  <c r="GD2" i="17" s="1"/>
  <c r="GE2" i="17" s="1"/>
  <c r="GF2" i="17" s="1"/>
  <c r="GG2" i="17" s="1"/>
  <c r="GH2" i="17" s="1"/>
  <c r="GI2" i="17" s="1"/>
  <c r="GJ2" i="17" s="1"/>
  <c r="GK2" i="17" s="1"/>
  <c r="GL2" i="17" s="1"/>
  <c r="GM2" i="17" s="1"/>
  <c r="GN2" i="17" s="1"/>
  <c r="GO2" i="17" s="1"/>
  <c r="GP2" i="17" s="1"/>
  <c r="GQ2" i="17" s="1"/>
  <c r="GR2" i="17" s="1"/>
  <c r="GS2" i="17" s="1"/>
  <c r="GT2" i="17" s="1"/>
  <c r="GU2" i="17" s="1"/>
  <c r="GV2" i="17" s="1"/>
  <c r="GW2" i="17" s="1"/>
  <c r="GX2" i="17" s="1"/>
  <c r="GY2" i="17" s="1"/>
  <c r="GZ2" i="17" s="1"/>
  <c r="HA2" i="17" s="1"/>
  <c r="HB2" i="17" s="1"/>
  <c r="HC2" i="17" s="1"/>
  <c r="HD2" i="17" s="1"/>
  <c r="HE2" i="17" s="1"/>
  <c r="HF2" i="17" s="1"/>
  <c r="HG2" i="17" s="1"/>
  <c r="HH2" i="17" s="1"/>
  <c r="HI2" i="17" s="1"/>
  <c r="HJ2" i="17" s="1"/>
  <c r="HK2" i="17" s="1"/>
  <c r="HL2" i="17" s="1"/>
  <c r="HM2" i="17" s="1"/>
  <c r="HN2" i="17" s="1"/>
  <c r="HO2" i="17" s="1"/>
  <c r="HP2" i="17" s="1"/>
  <c r="HQ2" i="17" s="1"/>
  <c r="HR2" i="17" s="1"/>
  <c r="HS2" i="17" s="1"/>
  <c r="HT2" i="17" s="1"/>
  <c r="HU2" i="17" s="1"/>
  <c r="HV2" i="17" s="1"/>
  <c r="HW2" i="17" s="1"/>
  <c r="HX2" i="17" s="1"/>
  <c r="HY2" i="17" s="1"/>
  <c r="HZ2" i="17" s="1"/>
  <c r="IA2" i="17" s="1"/>
  <c r="IB2" i="17" s="1"/>
  <c r="IC2" i="17" s="1"/>
  <c r="ID2" i="17" s="1"/>
  <c r="IE2" i="17" s="1"/>
  <c r="IF2" i="17" s="1"/>
  <c r="IG2" i="17" s="1"/>
  <c r="IH2" i="17" s="1"/>
  <c r="II2" i="17" s="1"/>
  <c r="IJ2" i="17" s="1"/>
  <c r="IK2" i="17" s="1"/>
  <c r="IL2" i="17" s="1"/>
  <c r="IM2" i="17" s="1"/>
  <c r="IN2" i="17" s="1"/>
  <c r="IO2" i="17" s="1"/>
  <c r="IP2" i="17" s="1"/>
  <c r="IQ2" i="17" s="1"/>
  <c r="IR2" i="17" s="1"/>
  <c r="IS2" i="17" s="1"/>
  <c r="IT2" i="17" s="1"/>
  <c r="IU2" i="17" s="1"/>
  <c r="IV2" i="17" s="1"/>
  <c r="IW2" i="17" s="1"/>
  <c r="IX2" i="17" s="1"/>
  <c r="IY2" i="17" s="1"/>
  <c r="IZ2" i="17" s="1"/>
  <c r="JA2" i="17" s="1"/>
  <c r="JB2" i="17" s="1"/>
  <c r="JC2" i="17" s="1"/>
  <c r="JD2" i="17" s="1"/>
  <c r="JE2" i="17" s="1"/>
  <c r="JF2" i="17" s="1"/>
  <c r="JG2" i="17" s="1"/>
  <c r="JH2" i="17" s="1"/>
  <c r="JI2" i="17" s="1"/>
  <c r="JJ2" i="17" s="1"/>
  <c r="JK2" i="17" s="1"/>
  <c r="JL2" i="17" s="1"/>
  <c r="JM2" i="17" s="1"/>
  <c r="JN2" i="17" s="1"/>
  <c r="JO2" i="17" s="1"/>
  <c r="JP2" i="17" s="1"/>
  <c r="JQ2" i="17" s="1"/>
  <c r="JR2" i="17" s="1"/>
  <c r="JS2" i="17" s="1"/>
  <c r="JT2" i="17" s="1"/>
  <c r="JU2" i="17" s="1"/>
  <c r="JV2" i="17" s="1"/>
  <c r="JW2" i="17" s="1"/>
  <c r="JX2" i="17" s="1"/>
  <c r="JY2" i="17" s="1"/>
  <c r="JZ2" i="17" s="1"/>
  <c r="EP67" i="2"/>
  <c r="K78" i="2"/>
  <c r="K79" i="2" s="1"/>
  <c r="EC3" i="14"/>
  <c r="EB3" i="14"/>
  <c r="EA3" i="14"/>
  <c r="DZ3" i="14"/>
  <c r="DY3" i="14"/>
  <c r="DX3" i="14"/>
  <c r="DW3" i="14"/>
  <c r="DV3" i="14"/>
  <c r="DU3" i="14"/>
  <c r="DT3" i="14"/>
  <c r="DS3" i="14"/>
  <c r="DR3" i="14"/>
  <c r="DQ3" i="14"/>
  <c r="DP3" i="14"/>
  <c r="DO3" i="14"/>
  <c r="DN3" i="14"/>
  <c r="DM3" i="14"/>
  <c r="DL3" i="14"/>
  <c r="DK3" i="14"/>
  <c r="DJ3" i="14"/>
  <c r="DI3" i="14"/>
  <c r="DH3" i="14"/>
  <c r="DG3" i="14"/>
  <c r="DF3" i="14"/>
  <c r="DE3" i="14"/>
  <c r="DD3" i="14"/>
  <c r="DC3" i="14"/>
  <c r="DB3" i="14"/>
  <c r="DA3" i="14"/>
  <c r="CZ3" i="14"/>
  <c r="CY3" i="14"/>
  <c r="CX3" i="14"/>
  <c r="CW3" i="14"/>
  <c r="CV3" i="14"/>
  <c r="CU3" i="14"/>
  <c r="CT3" i="14"/>
  <c r="CS3" i="14"/>
  <c r="CR3" i="14"/>
  <c r="CQ3" i="14"/>
  <c r="CP3" i="14"/>
  <c r="CO3" i="14"/>
  <c r="CN3" i="14"/>
  <c r="CM3" i="14"/>
  <c r="CL3" i="14"/>
  <c r="CK3" i="14"/>
  <c r="CJ3" i="14"/>
  <c r="CI3" i="14"/>
  <c r="CH3" i="14"/>
  <c r="CG3" i="14"/>
  <c r="CF3" i="14"/>
  <c r="CE3" i="14"/>
  <c r="CD3" i="14"/>
  <c r="CC3" i="14"/>
  <c r="CB3" i="14"/>
  <c r="CA3" i="14"/>
  <c r="BZ3" i="14"/>
  <c r="BY3" i="14"/>
  <c r="BX3" i="14"/>
  <c r="BW3" i="14"/>
  <c r="BV3" i="14"/>
  <c r="BU3" i="14"/>
  <c r="BT3" i="14"/>
  <c r="BS3" i="14"/>
  <c r="BR3" i="14"/>
  <c r="BQ3" i="14"/>
  <c r="BP3" i="14"/>
  <c r="BO3" i="14"/>
  <c r="BN3" i="14"/>
  <c r="BM3" i="14"/>
  <c r="BL3" i="14"/>
  <c r="BK3" i="14"/>
  <c r="BJ3" i="14"/>
  <c r="BI3" i="14"/>
  <c r="BH3" i="14"/>
  <c r="BG3" i="14"/>
  <c r="BF3" i="14"/>
  <c r="BE3" i="14"/>
  <c r="BD3" i="14"/>
  <c r="BC3" i="14"/>
  <c r="BB3" i="14"/>
  <c r="BA3" i="14"/>
  <c r="AZ3" i="14"/>
  <c r="AY3" i="14"/>
  <c r="AX3"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I3" i="14"/>
  <c r="H3" i="14"/>
  <c r="G3" i="14"/>
  <c r="F3" i="14"/>
  <c r="E3" i="14"/>
  <c r="D3" i="14"/>
  <c r="C3" i="14"/>
  <c r="B3" i="14"/>
  <c r="D19" i="1"/>
  <c r="D20" i="21"/>
  <c r="D16" i="21"/>
  <c r="D14" i="21"/>
  <c r="D13" i="21"/>
  <c r="D6" i="21"/>
  <c r="F32" i="1"/>
  <c r="G129" i="2"/>
  <c r="EP136" i="2"/>
  <c r="EP135" i="2"/>
  <c r="EP134" i="2"/>
  <c r="K132" i="2"/>
  <c r="K128" i="2"/>
  <c r="K100" i="2"/>
  <c r="K205" i="2"/>
  <c r="R19" i="2"/>
  <c r="F6" i="2"/>
  <c r="F4" i="2"/>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N4" i="2" s="1"/>
  <c r="AO4" i="2" s="1"/>
  <c r="AP4" i="2" s="1"/>
  <c r="AQ4" i="2" s="1"/>
  <c r="AR4" i="2" s="1"/>
  <c r="AS4" i="2" s="1"/>
  <c r="AT4" i="2" s="1"/>
  <c r="AU4" i="2" s="1"/>
  <c r="AV4" i="2" s="1"/>
  <c r="AW4" i="2" s="1"/>
  <c r="AX4" i="2" s="1"/>
  <c r="AY4" i="2" s="1"/>
  <c r="AZ4" i="2" s="1"/>
  <c r="BA4" i="2" s="1"/>
  <c r="BB4" i="2" s="1"/>
  <c r="BC4" i="2" s="1"/>
  <c r="BD4" i="2" s="1"/>
  <c r="BE4" i="2" s="1"/>
  <c r="BF4" i="2" s="1"/>
  <c r="BG4" i="2" s="1"/>
  <c r="BH4" i="2" s="1"/>
  <c r="BI4" i="2" s="1"/>
  <c r="BJ4" i="2" s="1"/>
  <c r="BK4" i="2" s="1"/>
  <c r="BL4" i="2" s="1"/>
  <c r="BM4" i="2" s="1"/>
  <c r="BN4" i="2" s="1"/>
  <c r="BO4" i="2" s="1"/>
  <c r="BP4" i="2" s="1"/>
  <c r="BQ4" i="2" s="1"/>
  <c r="BR4" i="2" s="1"/>
  <c r="BS4" i="2" s="1"/>
  <c r="BT4" i="2" s="1"/>
  <c r="BU4" i="2" s="1"/>
  <c r="BV4" i="2" s="1"/>
  <c r="BW4" i="2" s="1"/>
  <c r="BX4" i="2" s="1"/>
  <c r="BY4" i="2" s="1"/>
  <c r="BZ4" i="2" s="1"/>
  <c r="CA4" i="2" s="1"/>
  <c r="CB4" i="2" s="1"/>
  <c r="CC4" i="2" s="1"/>
  <c r="CD4" i="2" s="1"/>
  <c r="CE4" i="2" s="1"/>
  <c r="CF4" i="2" s="1"/>
  <c r="CG4" i="2" s="1"/>
  <c r="CH4" i="2" s="1"/>
  <c r="CI4" i="2" s="1"/>
  <c r="CJ4" i="2" s="1"/>
  <c r="CK4" i="2" s="1"/>
  <c r="CL4" i="2" s="1"/>
  <c r="CM4" i="2" s="1"/>
  <c r="CN4" i="2" s="1"/>
  <c r="CO4" i="2" s="1"/>
  <c r="CP4" i="2" s="1"/>
  <c r="CQ4" i="2" s="1"/>
  <c r="CR4" i="2" s="1"/>
  <c r="CS4" i="2" s="1"/>
  <c r="CT4" i="2" s="1"/>
  <c r="CU4" i="2" s="1"/>
  <c r="CV4" i="2" s="1"/>
  <c r="CW4" i="2" s="1"/>
  <c r="CX4" i="2" s="1"/>
  <c r="CY4" i="2" s="1"/>
  <c r="CZ4" i="2" s="1"/>
  <c r="DA4" i="2" s="1"/>
  <c r="DB4" i="2" s="1"/>
  <c r="DC4" i="2" s="1"/>
  <c r="DD4" i="2" s="1"/>
  <c r="DE4" i="2" s="1"/>
  <c r="DF4" i="2" s="1"/>
  <c r="DG4" i="2" s="1"/>
  <c r="DH4" i="2" s="1"/>
  <c r="DI4" i="2" s="1"/>
  <c r="DJ4" i="2" s="1"/>
  <c r="DK4" i="2" s="1"/>
  <c r="DL4" i="2" s="1"/>
  <c r="DM4" i="2" s="1"/>
  <c r="DN4" i="2" s="1"/>
  <c r="DO4" i="2" s="1"/>
  <c r="DP4" i="2" s="1"/>
  <c r="DQ4" i="2" s="1"/>
  <c r="DR4" i="2" s="1"/>
  <c r="DS4" i="2" s="1"/>
  <c r="DT4" i="2" s="1"/>
  <c r="DU4" i="2" s="1"/>
  <c r="DV4" i="2" s="1"/>
  <c r="DW4" i="2" s="1"/>
  <c r="DX4" i="2" s="1"/>
  <c r="DY4" i="2" s="1"/>
  <c r="DZ4" i="2" s="1"/>
  <c r="EA4" i="2" s="1"/>
  <c r="EB4" i="2" s="1"/>
  <c r="EC4" i="2" s="1"/>
  <c r="ED4" i="2" s="1"/>
  <c r="EE4" i="2" s="1"/>
  <c r="EF4" i="2" s="1"/>
  <c r="EG4" i="2" s="1"/>
  <c r="EH4" i="2" s="1"/>
  <c r="EI4" i="2" s="1"/>
  <c r="EJ4" i="2" s="1"/>
  <c r="EK4" i="2" s="1"/>
  <c r="EL4" i="2" s="1"/>
  <c r="EM4" i="2" s="1"/>
  <c r="F2" i="2"/>
  <c r="L2" i="2" s="1"/>
  <c r="M2" i="2" s="1"/>
  <c r="N2" i="2" s="1"/>
  <c r="O2" i="2" s="1"/>
  <c r="P2" i="2" s="1"/>
  <c r="Q2" i="2" s="1"/>
  <c r="R2" i="2" s="1"/>
  <c r="S2" i="2" s="1"/>
  <c r="T2" i="2" s="1"/>
  <c r="U2" i="2" s="1"/>
  <c r="V2" i="2" s="1"/>
  <c r="W2" i="2" s="1"/>
  <c r="X2" i="2" s="1"/>
  <c r="Y2" i="2" s="1"/>
  <c r="Z2" i="2" s="1"/>
  <c r="AA2" i="2" s="1"/>
  <c r="AB2" i="2" s="1"/>
  <c r="AC2" i="2" s="1"/>
  <c r="AD2" i="2" s="1"/>
  <c r="AE2" i="2" s="1"/>
  <c r="AF2" i="2" s="1"/>
  <c r="AG2" i="2" s="1"/>
  <c r="AH2" i="2" s="1"/>
  <c r="AI2" i="2" s="1"/>
  <c r="AJ2" i="2" s="1"/>
  <c r="AK2" i="2" s="1"/>
  <c r="AL2" i="2" s="1"/>
  <c r="AM2" i="2" s="1"/>
  <c r="AN2" i="2" s="1"/>
  <c r="AO2" i="2" s="1"/>
  <c r="AP2" i="2" s="1"/>
  <c r="AQ2" i="2" s="1"/>
  <c r="AR2" i="2" s="1"/>
  <c r="AS2" i="2" s="1"/>
  <c r="AT2" i="2" s="1"/>
  <c r="AU2" i="2" s="1"/>
  <c r="AV2" i="2" s="1"/>
  <c r="AW2" i="2" s="1"/>
  <c r="AX2" i="2" s="1"/>
  <c r="AY2" i="2" s="1"/>
  <c r="AZ2" i="2" s="1"/>
  <c r="BA2" i="2" s="1"/>
  <c r="BB2" i="2" s="1"/>
  <c r="BC2" i="2" s="1"/>
  <c r="BD2" i="2" s="1"/>
  <c r="BE2" i="2" s="1"/>
  <c r="BF2" i="2" s="1"/>
  <c r="BG2" i="2" s="1"/>
  <c r="BH2" i="2" s="1"/>
  <c r="BI2" i="2" s="1"/>
  <c r="BJ2" i="2" s="1"/>
  <c r="BK2" i="2" s="1"/>
  <c r="BL2" i="2" s="1"/>
  <c r="BM2" i="2" s="1"/>
  <c r="BN2" i="2" s="1"/>
  <c r="BO2" i="2" s="1"/>
  <c r="BP2" i="2" s="1"/>
  <c r="BQ2" i="2" s="1"/>
  <c r="BR2" i="2" s="1"/>
  <c r="BS2" i="2" s="1"/>
  <c r="BT2" i="2" s="1"/>
  <c r="BU2" i="2" s="1"/>
  <c r="BV2" i="2" s="1"/>
  <c r="BW2" i="2" s="1"/>
  <c r="BX2" i="2" s="1"/>
  <c r="BY2" i="2" s="1"/>
  <c r="BZ2" i="2" s="1"/>
  <c r="CA2" i="2" s="1"/>
  <c r="CB2" i="2" s="1"/>
  <c r="CC2" i="2" s="1"/>
  <c r="CD2" i="2" s="1"/>
  <c r="CE2" i="2" s="1"/>
  <c r="CF2" i="2" s="1"/>
  <c r="CG2" i="2" s="1"/>
  <c r="CH2" i="2" s="1"/>
  <c r="CI2" i="2" s="1"/>
  <c r="CJ2" i="2" s="1"/>
  <c r="CK2" i="2" s="1"/>
  <c r="CL2" i="2" s="1"/>
  <c r="CM2" i="2" s="1"/>
  <c r="CN2" i="2" s="1"/>
  <c r="CO2" i="2" s="1"/>
  <c r="CP2" i="2" s="1"/>
  <c r="CQ2" i="2" s="1"/>
  <c r="CR2" i="2" s="1"/>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ED2" i="2" s="1"/>
  <c r="EE2" i="2" s="1"/>
  <c r="EF2" i="2" s="1"/>
  <c r="EG2" i="2" s="1"/>
  <c r="EH2" i="2" s="1"/>
  <c r="EI2" i="2" s="1"/>
  <c r="EJ2" i="2" s="1"/>
  <c r="EK2" i="2" s="1"/>
  <c r="EL2" i="2" s="1"/>
  <c r="EM2" i="2" s="1"/>
  <c r="F5" i="2"/>
  <c r="L5" i="2" s="1"/>
  <c r="M5" i="2" s="1"/>
  <c r="N5" i="2" s="1"/>
  <c r="O5" i="2" s="1"/>
  <c r="P5" i="2" s="1"/>
  <c r="Q5" i="2" s="1"/>
  <c r="R5" i="2" s="1"/>
  <c r="S5" i="2" s="1"/>
  <c r="T5" i="2" s="1"/>
  <c r="U5" i="2" s="1"/>
  <c r="V5" i="2" s="1"/>
  <c r="W5" i="2" s="1"/>
  <c r="X5" i="2" s="1"/>
  <c r="Y5" i="2" s="1"/>
  <c r="Z5" i="2" s="1"/>
  <c r="AA5" i="2" s="1"/>
  <c r="AB5" i="2" s="1"/>
  <c r="AC5" i="2" s="1"/>
  <c r="AD5" i="2" s="1"/>
  <c r="AE5" i="2" s="1"/>
  <c r="AF5" i="2" s="1"/>
  <c r="AG5" i="2" s="1"/>
  <c r="AH5" i="2" s="1"/>
  <c r="AI5" i="2" s="1"/>
  <c r="AJ5" i="2" s="1"/>
  <c r="AK5" i="2" s="1"/>
  <c r="AL5" i="2" s="1"/>
  <c r="AM5" i="2" s="1"/>
  <c r="AN5" i="2" s="1"/>
  <c r="AO5" i="2" s="1"/>
  <c r="AP5" i="2" s="1"/>
  <c r="AQ5" i="2" s="1"/>
  <c r="AR5" i="2" s="1"/>
  <c r="AS5" i="2" s="1"/>
  <c r="AT5" i="2" s="1"/>
  <c r="AU5" i="2" s="1"/>
  <c r="AV5" i="2" s="1"/>
  <c r="AW5" i="2" s="1"/>
  <c r="AX5" i="2" s="1"/>
  <c r="AY5" i="2" s="1"/>
  <c r="AZ5" i="2" s="1"/>
  <c r="BA5" i="2" s="1"/>
  <c r="BB5" i="2" s="1"/>
  <c r="BC5" i="2" s="1"/>
  <c r="BD5" i="2" s="1"/>
  <c r="BE5" i="2" s="1"/>
  <c r="BF5" i="2" s="1"/>
  <c r="BG5" i="2" s="1"/>
  <c r="BH5" i="2" s="1"/>
  <c r="BI5" i="2" s="1"/>
  <c r="BJ5" i="2" s="1"/>
  <c r="BK5" i="2" s="1"/>
  <c r="BL5" i="2" s="1"/>
  <c r="BM5" i="2" s="1"/>
  <c r="BN5" i="2" s="1"/>
  <c r="BO5" i="2" s="1"/>
  <c r="BP5" i="2" s="1"/>
  <c r="BQ5" i="2" s="1"/>
  <c r="BR5" i="2" s="1"/>
  <c r="BS5" i="2" s="1"/>
  <c r="BT5" i="2" s="1"/>
  <c r="BU5" i="2" s="1"/>
  <c r="BV5" i="2" s="1"/>
  <c r="BW5" i="2" s="1"/>
  <c r="BX5" i="2" s="1"/>
  <c r="BY5" i="2" s="1"/>
  <c r="BZ5" i="2" s="1"/>
  <c r="CA5" i="2" s="1"/>
  <c r="CB5" i="2" s="1"/>
  <c r="CC5" i="2" s="1"/>
  <c r="CD5" i="2" s="1"/>
  <c r="CE5" i="2" s="1"/>
  <c r="CF5" i="2" s="1"/>
  <c r="CG5" i="2" s="1"/>
  <c r="CH5" i="2" s="1"/>
  <c r="CI5" i="2" s="1"/>
  <c r="CJ5" i="2" s="1"/>
  <c r="CK5" i="2" s="1"/>
  <c r="CL5" i="2" s="1"/>
  <c r="CM5" i="2" s="1"/>
  <c r="CN5" i="2" s="1"/>
  <c r="CO5" i="2" s="1"/>
  <c r="CP5" i="2" s="1"/>
  <c r="CQ5" i="2" s="1"/>
  <c r="CR5" i="2" s="1"/>
  <c r="CS5" i="2" s="1"/>
  <c r="CT5" i="2" s="1"/>
  <c r="CU5" i="2" s="1"/>
  <c r="CV5" i="2" s="1"/>
  <c r="CW5" i="2" s="1"/>
  <c r="CX5" i="2" s="1"/>
  <c r="CY5" i="2" s="1"/>
  <c r="CZ5" i="2" s="1"/>
  <c r="DA5" i="2" s="1"/>
  <c r="DB5" i="2" s="1"/>
  <c r="DC5" i="2" s="1"/>
  <c r="DD5" i="2" s="1"/>
  <c r="DE5" i="2" s="1"/>
  <c r="DF5" i="2" s="1"/>
  <c r="DG5" i="2" s="1"/>
  <c r="DH5" i="2" s="1"/>
  <c r="DI5" i="2" s="1"/>
  <c r="DJ5" i="2" s="1"/>
  <c r="DK5" i="2" s="1"/>
  <c r="DL5" i="2" s="1"/>
  <c r="DM5" i="2" s="1"/>
  <c r="DN5" i="2" s="1"/>
  <c r="DO5" i="2" s="1"/>
  <c r="DP5" i="2" s="1"/>
  <c r="DQ5" i="2" s="1"/>
  <c r="DR5" i="2" s="1"/>
  <c r="DS5" i="2" s="1"/>
  <c r="DT5" i="2" s="1"/>
  <c r="DU5" i="2" s="1"/>
  <c r="DV5" i="2" s="1"/>
  <c r="DW5" i="2" s="1"/>
  <c r="DX5" i="2" s="1"/>
  <c r="DY5" i="2" s="1"/>
  <c r="DZ5" i="2" s="1"/>
  <c r="EA5" i="2" s="1"/>
  <c r="EB5" i="2" s="1"/>
  <c r="EC5" i="2" s="1"/>
  <c r="ED5" i="2" s="1"/>
  <c r="EE5" i="2" s="1"/>
  <c r="EF5" i="2" s="1"/>
  <c r="EG5" i="2" s="1"/>
  <c r="EH5" i="2" s="1"/>
  <c r="EI5" i="2" s="1"/>
  <c r="EJ5" i="2" s="1"/>
  <c r="EK5" i="2" s="1"/>
  <c r="EL5" i="2" s="1"/>
  <c r="EM5" i="2" s="1"/>
  <c r="B30" i="7"/>
  <c r="B31" i="7"/>
  <c r="G19" i="7"/>
  <c r="F56" i="7" s="1"/>
  <c r="E110" i="2"/>
  <c r="H39" i="1"/>
  <c r="H59" i="1" s="1"/>
  <c r="B27" i="7" s="1"/>
  <c r="B41" i="7"/>
  <c r="EP35" i="2"/>
  <c r="EP55" i="2"/>
  <c r="EP56" i="2"/>
  <c r="F3" i="2"/>
  <c r="L3" i="2" s="1"/>
  <c r="M3" i="2" s="1"/>
  <c r="N3" i="2" s="1"/>
  <c r="O3" i="2" s="1"/>
  <c r="P3" i="2" s="1"/>
  <c r="Q3" i="2" s="1"/>
  <c r="R3" i="2" s="1"/>
  <c r="S3" i="2" s="1"/>
  <c r="T3" i="2" s="1"/>
  <c r="U3" i="2" s="1"/>
  <c r="V3" i="2" s="1"/>
  <c r="W3" i="2" s="1"/>
  <c r="X3" i="2" s="1"/>
  <c r="Y3" i="2" s="1"/>
  <c r="Z3" i="2" s="1"/>
  <c r="AA3" i="2" s="1"/>
  <c r="AB3" i="2" s="1"/>
  <c r="AC3" i="2" s="1"/>
  <c r="AD3" i="2" s="1"/>
  <c r="AE3" i="2" s="1"/>
  <c r="AF3" i="2" s="1"/>
  <c r="AG3" i="2" s="1"/>
  <c r="AH3" i="2" s="1"/>
  <c r="AI3" i="2" s="1"/>
  <c r="AJ3" i="2" s="1"/>
  <c r="AK3" i="2" s="1"/>
  <c r="AL3" i="2" s="1"/>
  <c r="AM3" i="2" s="1"/>
  <c r="AN3" i="2" s="1"/>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H53" i="1"/>
  <c r="B21" i="7" s="1"/>
  <c r="H52" i="1"/>
  <c r="B20" i="7" s="1"/>
  <c r="H51" i="1"/>
  <c r="B19" i="7" s="1"/>
  <c r="H41" i="1"/>
  <c r="H61" i="1" s="1"/>
  <c r="B29" i="7" s="1"/>
  <c r="H35" i="1"/>
  <c r="H55" i="1" s="1"/>
  <c r="B23" i="7" s="1"/>
  <c r="H36" i="1"/>
  <c r="H56" i="1" s="1"/>
  <c r="B24" i="7" s="1"/>
  <c r="H37" i="1"/>
  <c r="H57" i="1" s="1"/>
  <c r="B25" i="7" s="1"/>
  <c r="H38" i="1"/>
  <c r="H58" i="1" s="1"/>
  <c r="B26" i="7" s="1"/>
  <c r="H40" i="1"/>
  <c r="H60" i="1" s="1"/>
  <c r="B28" i="7" s="1"/>
  <c r="H34" i="1"/>
  <c r="H54" i="1" s="1"/>
  <c r="B22" i="7" s="1"/>
  <c r="B25" i="2"/>
  <c r="EP25" i="2" s="1"/>
  <c r="B22" i="2"/>
  <c r="EP22" i="2" s="1"/>
  <c r="B23" i="2"/>
  <c r="EP23" i="2" s="1"/>
  <c r="B24" i="2"/>
  <c r="EP24" i="2" s="1"/>
  <c r="B21" i="2"/>
  <c r="EP21" i="2" s="1"/>
  <c r="H10" i="1"/>
  <c r="H11" i="1"/>
  <c r="H12" i="1"/>
  <c r="H9" i="1"/>
  <c r="H8" i="1"/>
  <c r="F191" i="2"/>
  <c r="K186" i="2"/>
  <c r="K189" i="2"/>
  <c r="G120" i="2"/>
  <c r="B42" i="7"/>
  <c r="R186" i="2"/>
  <c r="M9" i="9"/>
  <c r="M10" i="9" s="1"/>
  <c r="M11" i="9" s="1"/>
  <c r="M12" i="9" s="1"/>
  <c r="M13" i="9" s="1"/>
  <c r="M14" i="9" s="1"/>
  <c r="M15" i="9" s="1"/>
  <c r="M16" i="9" s="1"/>
  <c r="M17" i="9" s="1"/>
  <c r="M18" i="9" s="1"/>
  <c r="M19" i="9" s="1"/>
  <c r="M20" i="9" s="1"/>
  <c r="M21" i="9" s="1"/>
  <c r="M22" i="9" s="1"/>
  <c r="M23" i="9" s="1"/>
  <c r="M24" i="9" s="1"/>
  <c r="M25" i="9" s="1"/>
  <c r="M26" i="9" s="1"/>
  <c r="M27" i="9" s="1"/>
  <c r="M28" i="9" s="1"/>
  <c r="M29" i="9" s="1"/>
  <c r="M30" i="9" s="1"/>
  <c r="M31" i="9" s="1"/>
  <c r="M32" i="9" s="1"/>
  <c r="M33" i="9" s="1"/>
  <c r="M34" i="9" s="1"/>
  <c r="M35" i="9" s="1"/>
  <c r="M36" i="9" s="1"/>
  <c r="M37" i="9" s="1"/>
  <c r="M38" i="9" s="1"/>
  <c r="M39" i="9" s="1"/>
  <c r="M40" i="9" s="1"/>
  <c r="M41" i="9" s="1"/>
  <c r="M42" i="9" s="1"/>
  <c r="M43" i="9" s="1"/>
  <c r="M44" i="9" s="1"/>
  <c r="M45" i="9" s="1"/>
  <c r="M46" i="9" s="1"/>
  <c r="M47" i="9" s="1"/>
  <c r="M48" i="9" s="1"/>
  <c r="M49" i="9" s="1"/>
  <c r="M50" i="9" s="1"/>
  <c r="M51" i="9" s="1"/>
  <c r="M52" i="9" s="1"/>
  <c r="M53" i="9" s="1"/>
  <c r="M54" i="9" s="1"/>
  <c r="M55" i="9" s="1"/>
  <c r="M56" i="9" s="1"/>
  <c r="M57" i="9" s="1"/>
  <c r="M58" i="9" s="1"/>
  <c r="M59" i="9" s="1"/>
  <c r="M60" i="9" s="1"/>
  <c r="M61" i="9" s="1"/>
  <c r="M62" i="9" s="1"/>
  <c r="M63" i="9" s="1"/>
  <c r="M64" i="9" s="1"/>
  <c r="M65" i="9" s="1"/>
  <c r="M66" i="9" s="1"/>
  <c r="M67" i="9" s="1"/>
  <c r="M68" i="9" s="1"/>
  <c r="M69" i="9" s="1"/>
  <c r="M70" i="9" s="1"/>
  <c r="M71" i="9" s="1"/>
  <c r="M72" i="9" s="1"/>
  <c r="M73" i="9" s="1"/>
  <c r="M74" i="9" s="1"/>
  <c r="M75" i="9" s="1"/>
  <c r="M76" i="9" s="1"/>
  <c r="M77" i="9" s="1"/>
  <c r="M78" i="9" s="1"/>
  <c r="M79" i="9" s="1"/>
  <c r="M80" i="9" s="1"/>
  <c r="M81" i="9" s="1"/>
  <c r="M82" i="9" s="1"/>
  <c r="M83" i="9" s="1"/>
  <c r="M84" i="9" s="1"/>
  <c r="M85" i="9" s="1"/>
  <c r="M86" i="9" s="1"/>
  <c r="M87" i="9" s="1"/>
  <c r="M88" i="9" s="1"/>
  <c r="M89" i="9" s="1"/>
  <c r="M90" i="9" s="1"/>
  <c r="M91" i="9" s="1"/>
  <c r="M92" i="9" s="1"/>
  <c r="M93" i="9" s="1"/>
  <c r="M94" i="9" s="1"/>
  <c r="M95" i="9" s="1"/>
  <c r="M96" i="9" s="1"/>
  <c r="M97" i="9" s="1"/>
  <c r="M98" i="9" s="1"/>
  <c r="M99" i="9" s="1"/>
  <c r="M100" i="9" s="1"/>
  <c r="M101" i="9" s="1"/>
  <c r="M102" i="9" s="1"/>
  <c r="M103" i="9" s="1"/>
  <c r="M104" i="9" s="1"/>
  <c r="M105" i="9" s="1"/>
  <c r="M106" i="9" s="1"/>
  <c r="M107" i="9" s="1"/>
  <c r="M108" i="9" s="1"/>
  <c r="M109" i="9" s="1"/>
  <c r="M110" i="9" s="1"/>
  <c r="M111" i="9" s="1"/>
  <c r="M112" i="9" s="1"/>
  <c r="M113" i="9" s="1"/>
  <c r="M114" i="9" s="1"/>
  <c r="M115" i="9" s="1"/>
  <c r="M116" i="9" s="1"/>
  <c r="M117" i="9" s="1"/>
  <c r="M118" i="9" s="1"/>
  <c r="M119" i="9" s="1"/>
  <c r="M120" i="9" s="1"/>
  <c r="M121" i="9" s="1"/>
  <c r="M122" i="9" s="1"/>
  <c r="M123" i="9" s="1"/>
  <c r="M124" i="9" s="1"/>
  <c r="M125" i="9" s="1"/>
  <c r="M126" i="9" s="1"/>
  <c r="M127" i="9" s="1"/>
  <c r="M128" i="9" s="1"/>
  <c r="M129" i="9" s="1"/>
  <c r="M130" i="9" s="1"/>
  <c r="M131" i="9" s="1"/>
  <c r="M132" i="9" s="1"/>
  <c r="M133" i="9" s="1"/>
  <c r="M134" i="9" s="1"/>
  <c r="M135" i="9" s="1"/>
  <c r="M136" i="9" s="1"/>
  <c r="M137" i="9" s="1"/>
  <c r="M138" i="9" s="1"/>
  <c r="M139" i="9" s="1"/>
  <c r="M140" i="9" s="1"/>
  <c r="M141" i="9" s="1"/>
  <c r="M142" i="9" s="1"/>
  <c r="M143" i="9" s="1"/>
  <c r="M144" i="9" s="1"/>
  <c r="M145" i="9" s="1"/>
  <c r="M146" i="9" s="1"/>
  <c r="M147" i="9" s="1"/>
  <c r="M148" i="9" s="1"/>
  <c r="M149" i="9" s="1"/>
  <c r="M150" i="9" s="1"/>
  <c r="M151" i="9" s="1"/>
  <c r="M152" i="9" s="1"/>
  <c r="M153" i="9" s="1"/>
  <c r="M154" i="9" s="1"/>
  <c r="M155" i="9" s="1"/>
  <c r="M156" i="9" s="1"/>
  <c r="M157" i="9" s="1"/>
  <c r="M158" i="9" s="1"/>
  <c r="M159" i="9" s="1"/>
  <c r="M160" i="9" s="1"/>
  <c r="M161" i="9" s="1"/>
  <c r="M162" i="9" s="1"/>
  <c r="M163" i="9" s="1"/>
  <c r="M164" i="9" s="1"/>
  <c r="M165" i="9" s="1"/>
  <c r="M166" i="9" s="1"/>
  <c r="M167" i="9" s="1"/>
  <c r="M168" i="9" s="1"/>
  <c r="M169" i="9" s="1"/>
  <c r="M170" i="9" s="1"/>
  <c r="M171" i="9" s="1"/>
  <c r="M172" i="9" s="1"/>
  <c r="M173" i="9" s="1"/>
  <c r="M174" i="9" s="1"/>
  <c r="M175" i="9" s="1"/>
  <c r="M176" i="9" s="1"/>
  <c r="M177" i="9" s="1"/>
  <c r="M178" i="9" s="1"/>
  <c r="M179" i="9" s="1"/>
  <c r="M180" i="9" s="1"/>
  <c r="M181" i="9" s="1"/>
  <c r="M182" i="9" s="1"/>
  <c r="M183" i="9" s="1"/>
  <c r="M184" i="9" s="1"/>
  <c r="M185" i="9" s="1"/>
  <c r="M186" i="9" s="1"/>
  <c r="M187" i="9" s="1"/>
  <c r="M188" i="9" s="1"/>
  <c r="M189" i="9" s="1"/>
  <c r="M190" i="9" s="1"/>
  <c r="M191" i="9" s="1"/>
  <c r="M192" i="9" s="1"/>
  <c r="M193" i="9" s="1"/>
  <c r="M194" i="9" s="1"/>
  <c r="M195" i="9" s="1"/>
  <c r="M196" i="9" s="1"/>
  <c r="M197" i="9" s="1"/>
  <c r="M198" i="9" s="1"/>
  <c r="M199" i="9" s="1"/>
  <c r="M200" i="9" s="1"/>
  <c r="M201" i="9" s="1"/>
  <c r="M202" i="9" s="1"/>
  <c r="M203" i="9" s="1"/>
  <c r="M204" i="9" s="1"/>
  <c r="M205" i="9" s="1"/>
  <c r="M206" i="9" s="1"/>
  <c r="M207" i="9" s="1"/>
  <c r="M208" i="9" s="1"/>
  <c r="M209" i="9" s="1"/>
  <c r="M210" i="9" s="1"/>
  <c r="M211" i="9" s="1"/>
  <c r="M212" i="9" s="1"/>
  <c r="M213" i="9" s="1"/>
  <c r="M214" i="9" s="1"/>
  <c r="M215" i="9" s="1"/>
  <c r="M216" i="9" s="1"/>
  <c r="M217" i="9" s="1"/>
  <c r="M218" i="9" s="1"/>
  <c r="M219" i="9" s="1"/>
  <c r="M220" i="9" s="1"/>
  <c r="M221" i="9" s="1"/>
  <c r="M222" i="9" s="1"/>
  <c r="M223" i="9" s="1"/>
  <c r="M224" i="9" s="1"/>
  <c r="M225" i="9" s="1"/>
  <c r="M226" i="9" s="1"/>
  <c r="M227" i="9" s="1"/>
  <c r="M228" i="9" s="1"/>
  <c r="M229" i="9" s="1"/>
  <c r="M230" i="9" s="1"/>
  <c r="M231" i="9" s="1"/>
  <c r="M232" i="9" s="1"/>
  <c r="M233" i="9" s="1"/>
  <c r="M234" i="9" s="1"/>
  <c r="M235" i="9" s="1"/>
  <c r="M236" i="9" s="1"/>
  <c r="M237" i="9" s="1"/>
  <c r="M238" i="9" s="1"/>
  <c r="M239" i="9" s="1"/>
  <c r="M240" i="9" s="1"/>
  <c r="M241" i="9" s="1"/>
  <c r="M242" i="9" s="1"/>
  <c r="M243" i="9" s="1"/>
  <c r="M244" i="9" s="1"/>
  <c r="M245" i="9" s="1"/>
  <c r="M246" i="9" s="1"/>
  <c r="M247" i="9" s="1"/>
  <c r="M248" i="9" s="1"/>
  <c r="M249" i="9" s="1"/>
  <c r="M250" i="9" s="1"/>
  <c r="M251" i="9" s="1"/>
  <c r="M252" i="9" s="1"/>
  <c r="M253" i="9" s="1"/>
  <c r="M254" i="9" s="1"/>
  <c r="M255" i="9" s="1"/>
  <c r="M256" i="9" s="1"/>
  <c r="M257" i="9" s="1"/>
  <c r="M258" i="9" s="1"/>
  <c r="M259" i="9" s="1"/>
  <c r="M260" i="9" s="1"/>
  <c r="M261" i="9" s="1"/>
  <c r="M262" i="9" s="1"/>
  <c r="M263" i="9" s="1"/>
  <c r="M264" i="9" s="1"/>
  <c r="M265" i="9" s="1"/>
  <c r="M266" i="9" s="1"/>
  <c r="M267" i="9" s="1"/>
  <c r="M268" i="9" s="1"/>
  <c r="M269" i="9" s="1"/>
  <c r="M270" i="9" s="1"/>
  <c r="M271" i="9" s="1"/>
  <c r="M272" i="9" s="1"/>
  <c r="M273" i="9" s="1"/>
  <c r="M274" i="9" s="1"/>
  <c r="M275" i="9" s="1"/>
  <c r="M276" i="9" s="1"/>
  <c r="M277" i="9" s="1"/>
  <c r="M278" i="9" s="1"/>
  <c r="M279" i="9" s="1"/>
  <c r="M280" i="9" s="1"/>
  <c r="M281" i="9" s="1"/>
  <c r="M282" i="9" s="1"/>
  <c r="M283" i="9" s="1"/>
  <c r="M284" i="9" s="1"/>
  <c r="M285" i="9" s="1"/>
  <c r="M286" i="9" s="1"/>
  <c r="M287" i="9" s="1"/>
  <c r="M288" i="9" s="1"/>
  <c r="M289" i="9" s="1"/>
  <c r="M290" i="9" s="1"/>
  <c r="M291" i="9" s="1"/>
  <c r="M292" i="9" s="1"/>
  <c r="M293" i="9" s="1"/>
  <c r="M294" i="9" s="1"/>
  <c r="M295" i="9" s="1"/>
  <c r="M296" i="9" s="1"/>
  <c r="M297" i="9" s="1"/>
  <c r="M298" i="9" s="1"/>
  <c r="M299" i="9" s="1"/>
  <c r="M300" i="9" s="1"/>
  <c r="M301" i="9" s="1"/>
  <c r="M302" i="9" s="1"/>
  <c r="M303" i="9" s="1"/>
  <c r="M304" i="9" s="1"/>
  <c r="M305" i="9" s="1"/>
  <c r="M306" i="9" s="1"/>
  <c r="M307" i="9" s="1"/>
  <c r="M308" i="9" s="1"/>
  <c r="M309" i="9" s="1"/>
  <c r="M310" i="9" s="1"/>
  <c r="M311" i="9" s="1"/>
  <c r="M312" i="9" s="1"/>
  <c r="M313" i="9" s="1"/>
  <c r="M314" i="9" s="1"/>
  <c r="M315" i="9" s="1"/>
  <c r="M316" i="9" s="1"/>
  <c r="M317" i="9" s="1"/>
  <c r="M318" i="9" s="1"/>
  <c r="M319" i="9" s="1"/>
  <c r="M320" i="9" s="1"/>
  <c r="M321" i="9" s="1"/>
  <c r="M322" i="9" s="1"/>
  <c r="M323" i="9" s="1"/>
  <c r="M324" i="9" s="1"/>
  <c r="M325" i="9" s="1"/>
  <c r="M326" i="9" s="1"/>
  <c r="M327" i="9" s="1"/>
  <c r="M328" i="9" s="1"/>
  <c r="M329" i="9" s="1"/>
  <c r="M330" i="9" s="1"/>
  <c r="M331" i="9" s="1"/>
  <c r="M332" i="9" s="1"/>
  <c r="M333" i="9" s="1"/>
  <c r="M334" i="9" s="1"/>
  <c r="M335" i="9" s="1"/>
  <c r="M336" i="9" s="1"/>
  <c r="M337" i="9" s="1"/>
  <c r="M338" i="9" s="1"/>
  <c r="M339" i="9" s="1"/>
  <c r="M340" i="9" s="1"/>
  <c r="M341" i="9" s="1"/>
  <c r="M342" i="9" s="1"/>
  <c r="M343" i="9" s="1"/>
  <c r="M344" i="9" s="1"/>
  <c r="M345" i="9" s="1"/>
  <c r="M346" i="9" s="1"/>
  <c r="M347" i="9" s="1"/>
  <c r="M348" i="9" s="1"/>
  <c r="M349" i="9" s="1"/>
  <c r="M350" i="9" s="1"/>
  <c r="M351" i="9" s="1"/>
  <c r="M352" i="9" s="1"/>
  <c r="M353" i="9" s="1"/>
  <c r="M354" i="9" s="1"/>
  <c r="M355" i="9" s="1"/>
  <c r="M356" i="9" s="1"/>
  <c r="M357" i="9" s="1"/>
  <c r="M358" i="9" s="1"/>
  <c r="M359" i="9" s="1"/>
  <c r="M360" i="9" s="1"/>
  <c r="M361" i="9" s="1"/>
  <c r="M362" i="9" s="1"/>
  <c r="M363" i="9" s="1"/>
  <c r="M364" i="9" s="1"/>
  <c r="M365" i="9" s="1"/>
  <c r="M366" i="9" s="1"/>
  <c r="T4" i="9"/>
  <c r="T3" i="9"/>
  <c r="T42" i="9" s="1"/>
  <c r="P42" i="9" s="1"/>
  <c r="S2" i="9"/>
  <c r="O2" i="9"/>
  <c r="E2" i="9"/>
  <c r="EP120" i="2"/>
  <c r="EP121" i="2"/>
  <c r="EP122" i="2"/>
  <c r="EP123" i="2"/>
  <c r="EP124" i="2"/>
  <c r="J4" i="9"/>
  <c r="J3" i="9"/>
  <c r="I2" i="9"/>
  <c r="F129" i="2"/>
  <c r="B3" i="7"/>
  <c r="B3" i="4"/>
  <c r="B4" i="4"/>
  <c r="L7" i="1"/>
  <c r="F163" i="2"/>
  <c r="B5" i="2"/>
  <c r="L186" i="2"/>
  <c r="E137" i="2"/>
  <c r="B6" i="2"/>
  <c r="B4" i="2"/>
  <c r="B3" i="2"/>
  <c r="B2" i="2"/>
  <c r="EM186" i="2"/>
  <c r="EL186" i="2"/>
  <c r="EK186" i="2"/>
  <c r="EJ186" i="2"/>
  <c r="EI186" i="2"/>
  <c r="EH186" i="2"/>
  <c r="EG186" i="2"/>
  <c r="EF186" i="2"/>
  <c r="EE186" i="2"/>
  <c r="ED186" i="2"/>
  <c r="EC186" i="2"/>
  <c r="EB186" i="2"/>
  <c r="EA186" i="2"/>
  <c r="DZ186" i="2"/>
  <c r="DY186" i="2"/>
  <c r="DX186" i="2"/>
  <c r="DW186" i="2"/>
  <c r="DV186" i="2"/>
  <c r="DU186" i="2"/>
  <c r="DT186" i="2"/>
  <c r="DS186" i="2"/>
  <c r="DR186" i="2"/>
  <c r="DQ186" i="2"/>
  <c r="DP186" i="2"/>
  <c r="DO186" i="2"/>
  <c r="DN186" i="2"/>
  <c r="DM186" i="2"/>
  <c r="DL186" i="2"/>
  <c r="DK186" i="2"/>
  <c r="DJ186" i="2"/>
  <c r="DI186" i="2"/>
  <c r="DH186" i="2"/>
  <c r="DG186" i="2"/>
  <c r="DF186" i="2"/>
  <c r="DE186" i="2"/>
  <c r="DD186" i="2"/>
  <c r="DC186" i="2"/>
  <c r="DB186" i="2"/>
  <c r="DA186" i="2"/>
  <c r="CZ186" i="2"/>
  <c r="CY186" i="2"/>
  <c r="CX186" i="2"/>
  <c r="CW186" i="2"/>
  <c r="CV186" i="2"/>
  <c r="CU186" i="2"/>
  <c r="CT186" i="2"/>
  <c r="CS186" i="2"/>
  <c r="CR186" i="2"/>
  <c r="CQ186" i="2"/>
  <c r="CP186" i="2"/>
  <c r="CO186" i="2"/>
  <c r="CN186" i="2"/>
  <c r="CM186" i="2"/>
  <c r="CL186" i="2"/>
  <c r="CK186" i="2"/>
  <c r="CJ186" i="2"/>
  <c r="CI186" i="2"/>
  <c r="CH186" i="2"/>
  <c r="CG186" i="2"/>
  <c r="CF186" i="2"/>
  <c r="CE186" i="2"/>
  <c r="CD186" i="2"/>
  <c r="CC186" i="2"/>
  <c r="CB186" i="2"/>
  <c r="CA186" i="2"/>
  <c r="BZ186" i="2"/>
  <c r="BY186" i="2"/>
  <c r="BX186" i="2"/>
  <c r="BW186" i="2"/>
  <c r="BV186" i="2"/>
  <c r="BU186" i="2"/>
  <c r="BT186" i="2"/>
  <c r="BS186" i="2"/>
  <c r="BR186" i="2"/>
  <c r="BQ186" i="2"/>
  <c r="BP186" i="2"/>
  <c r="BO186" i="2"/>
  <c r="BN186" i="2"/>
  <c r="BM186" i="2"/>
  <c r="BL186" i="2"/>
  <c r="BK186" i="2"/>
  <c r="BJ186" i="2"/>
  <c r="BI186" i="2"/>
  <c r="BH186" i="2"/>
  <c r="BG186" i="2"/>
  <c r="BF186" i="2"/>
  <c r="BE186" i="2"/>
  <c r="BD186" i="2"/>
  <c r="BC186" i="2"/>
  <c r="BB186" i="2"/>
  <c r="BA186" i="2"/>
  <c r="AZ186"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Q186" i="2"/>
  <c r="P186" i="2"/>
  <c r="O186" i="2"/>
  <c r="N186" i="2"/>
  <c r="M186" i="2"/>
  <c r="B17" i="2"/>
  <c r="EP17" i="2" s="1"/>
  <c r="K178" i="2"/>
  <c r="G187" i="2"/>
  <c r="T187" i="2" s="1"/>
  <c r="F187" i="2"/>
  <c r="EM128" i="2"/>
  <c r="EL128" i="2"/>
  <c r="EK128" i="2"/>
  <c r="EJ128" i="2"/>
  <c r="EI128" i="2"/>
  <c r="EH128" i="2"/>
  <c r="EG128" i="2"/>
  <c r="EF128" i="2"/>
  <c r="EE128" i="2"/>
  <c r="ED128" i="2"/>
  <c r="EC128" i="2"/>
  <c r="EB128" i="2"/>
  <c r="EA128" i="2"/>
  <c r="DZ128" i="2"/>
  <c r="DY128" i="2"/>
  <c r="DX128" i="2"/>
  <c r="DW128" i="2"/>
  <c r="DV128" i="2"/>
  <c r="DU128" i="2"/>
  <c r="DT128" i="2"/>
  <c r="DS128" i="2"/>
  <c r="DR128" i="2"/>
  <c r="DQ128" i="2"/>
  <c r="DP128" i="2"/>
  <c r="DO128" i="2"/>
  <c r="DN128" i="2"/>
  <c r="DM128" i="2"/>
  <c r="DL128" i="2"/>
  <c r="DK128" i="2"/>
  <c r="DJ128" i="2"/>
  <c r="DI128" i="2"/>
  <c r="DH128" i="2"/>
  <c r="DG128" i="2"/>
  <c r="DF128" i="2"/>
  <c r="DE128" i="2"/>
  <c r="DD128" i="2"/>
  <c r="DC128" i="2"/>
  <c r="DB128" i="2"/>
  <c r="DA128" i="2"/>
  <c r="CZ128" i="2"/>
  <c r="CY128" i="2"/>
  <c r="CX128" i="2"/>
  <c r="CW128" i="2"/>
  <c r="CV128" i="2"/>
  <c r="CU128" i="2"/>
  <c r="CT128" i="2"/>
  <c r="CS128" i="2"/>
  <c r="CR128" i="2"/>
  <c r="CQ128" i="2"/>
  <c r="CP128" i="2"/>
  <c r="CO128" i="2"/>
  <c r="CN128" i="2"/>
  <c r="CM128" i="2"/>
  <c r="CL128" i="2"/>
  <c r="CK128" i="2"/>
  <c r="CJ128" i="2"/>
  <c r="CI128" i="2"/>
  <c r="CH128" i="2"/>
  <c r="CG128" i="2"/>
  <c r="CF128" i="2"/>
  <c r="CE128" i="2"/>
  <c r="CD128" i="2"/>
  <c r="CC128" i="2"/>
  <c r="CB128" i="2"/>
  <c r="CA128" i="2"/>
  <c r="BZ128" i="2"/>
  <c r="BY128" i="2"/>
  <c r="BX128" i="2"/>
  <c r="BW128" i="2"/>
  <c r="BV128" i="2"/>
  <c r="BU128" i="2"/>
  <c r="BT128" i="2"/>
  <c r="BS128" i="2"/>
  <c r="BR128" i="2"/>
  <c r="BQ128" i="2"/>
  <c r="BP128" i="2"/>
  <c r="BO128" i="2"/>
  <c r="BN128" i="2"/>
  <c r="BM128" i="2"/>
  <c r="BL128" i="2"/>
  <c r="BK128" i="2"/>
  <c r="BJ128" i="2"/>
  <c r="BI128" i="2"/>
  <c r="BH128" i="2"/>
  <c r="BG128" i="2"/>
  <c r="BF128" i="2"/>
  <c r="BE128" i="2"/>
  <c r="BD128" i="2"/>
  <c r="BC128" i="2"/>
  <c r="BB128" i="2"/>
  <c r="BA128" i="2"/>
  <c r="AZ128"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K121" i="2"/>
  <c r="B10" i="2"/>
  <c r="EP219" i="2"/>
  <c r="EP218" i="2"/>
  <c r="EP217" i="2"/>
  <c r="EP216" i="2"/>
  <c r="EP215" i="2"/>
  <c r="B214" i="2"/>
  <c r="EP214" i="2" s="1"/>
  <c r="B213" i="2"/>
  <c r="EP213" i="2" s="1"/>
  <c r="B212" i="2"/>
  <c r="EP212" i="2" s="1"/>
  <c r="B210" i="2"/>
  <c r="EP210" i="2" s="1"/>
  <c r="B209" i="2"/>
  <c r="EP209" i="2" s="1"/>
  <c r="B208" i="2"/>
  <c r="EP208" i="2" s="1"/>
  <c r="B207" i="2"/>
  <c r="EP207" i="2" s="1"/>
  <c r="EP206" i="2"/>
  <c r="EP205" i="2"/>
  <c r="EP203" i="2"/>
  <c r="EP200" i="2"/>
  <c r="EP197" i="2"/>
  <c r="EP196" i="2"/>
  <c r="EP195" i="2"/>
  <c r="EP194" i="2"/>
  <c r="EP193" i="2"/>
  <c r="EP192" i="2"/>
  <c r="EP191" i="2"/>
  <c r="EP190" i="2"/>
  <c r="EP189" i="2"/>
  <c r="EP188" i="2"/>
  <c r="EP182" i="2"/>
  <c r="EP181" i="2"/>
  <c r="EP180" i="2"/>
  <c r="EP179" i="2"/>
  <c r="EP178" i="2"/>
  <c r="EP177" i="2"/>
  <c r="EP175" i="2"/>
  <c r="EP173" i="2"/>
  <c r="EP172" i="2"/>
  <c r="EP170" i="2"/>
  <c r="EP169" i="2"/>
  <c r="EP168" i="2"/>
  <c r="EP167" i="2"/>
  <c r="EP166" i="2"/>
  <c r="EP165" i="2"/>
  <c r="EP164" i="2"/>
  <c r="EP163" i="2"/>
  <c r="EP161" i="2"/>
  <c r="EP160" i="2"/>
  <c r="EP159" i="2"/>
  <c r="EP157" i="2"/>
  <c r="EV132" i="2"/>
  <c r="EP155" i="2"/>
  <c r="EP154" i="2"/>
  <c r="EP153" i="2"/>
  <c r="EP152" i="2"/>
  <c r="EP151" i="2"/>
  <c r="EP150" i="2"/>
  <c r="EP149" i="2"/>
  <c r="EP138" i="2"/>
  <c r="EP137" i="2"/>
  <c r="EP133" i="2"/>
  <c r="EP132" i="2"/>
  <c r="EP131" i="2"/>
  <c r="EP118" i="2"/>
  <c r="EP116" i="2"/>
  <c r="EP115" i="2"/>
  <c r="EP113" i="2"/>
  <c r="EP112" i="2"/>
  <c r="EP111" i="2"/>
  <c r="EP110" i="2"/>
  <c r="EP109" i="2"/>
  <c r="EP107" i="2"/>
  <c r="EP106" i="2"/>
  <c r="EP105" i="2"/>
  <c r="EP103" i="2"/>
  <c r="EP102" i="2"/>
  <c r="EP100" i="2"/>
  <c r="EP97" i="2"/>
  <c r="EP95" i="2"/>
  <c r="EP94" i="2"/>
  <c r="EP93" i="2"/>
  <c r="EP92" i="2"/>
  <c r="EP91" i="2"/>
  <c r="EP87" i="2"/>
  <c r="EP86" i="2"/>
  <c r="EP85" i="2"/>
  <c r="EP83" i="2"/>
  <c r="EP81" i="2"/>
  <c r="EP78" i="2"/>
  <c r="EP77" i="2"/>
  <c r="EP76" i="2"/>
  <c r="EP75" i="2"/>
  <c r="EP72" i="2"/>
  <c r="EP70" i="2"/>
  <c r="EP65" i="2"/>
  <c r="EP64" i="2"/>
  <c r="EP60" i="2"/>
  <c r="EP59" i="2"/>
  <c r="EP58" i="2"/>
  <c r="EP52" i="2"/>
  <c r="EP51" i="2"/>
  <c r="EP49" i="2"/>
  <c r="EP42" i="2"/>
  <c r="EP41" i="2"/>
  <c r="EP40" i="2"/>
  <c r="EP37" i="2"/>
  <c r="EP33" i="2"/>
  <c r="EP32" i="2"/>
  <c r="EP31" i="2"/>
  <c r="EP30" i="2"/>
  <c r="EP29" i="2"/>
  <c r="EP27" i="2"/>
  <c r="EP19" i="2"/>
  <c r="EP16" i="2"/>
  <c r="EP15" i="2"/>
  <c r="F41" i="1"/>
  <c r="F76" i="1"/>
  <c r="AC2" i="1"/>
  <c r="K159" i="2"/>
  <c r="EP28" i="2"/>
  <c r="EP63" i="2"/>
  <c r="EP68" i="2"/>
  <c r="EP66" i="2"/>
  <c r="D8" i="21"/>
  <c r="EP54" i="2"/>
  <c r="D15" i="21"/>
  <c r="D9" i="21"/>
  <c r="D7" i="21"/>
  <c r="D5" i="21"/>
  <c r="EP53" i="2"/>
  <c r="EP57" i="2"/>
  <c r="D18" i="21"/>
  <c r="D17" i="21"/>
  <c r="D10" i="21"/>
  <c r="D8" i="7"/>
  <c r="D21" i="1"/>
  <c r="D17" i="1"/>
  <c r="D26" i="1"/>
  <c r="D20" i="1"/>
  <c r="D16" i="1"/>
  <c r="D12" i="1"/>
  <c r="D18" i="1"/>
  <c r="D15" i="1"/>
  <c r="J9" i="32"/>
  <c r="J10" i="32"/>
  <c r="J11" i="32"/>
  <c r="J12" i="32"/>
  <c r="J13" i="32"/>
  <c r="J14" i="32"/>
  <c r="J15" i="32"/>
  <c r="J16" i="32"/>
  <c r="J17" i="32"/>
  <c r="J18" i="32"/>
  <c r="J19" i="32"/>
  <c r="J20"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64" i="32"/>
  <c r="J65" i="32"/>
  <c r="J66" i="32"/>
  <c r="J67" i="32"/>
  <c r="J68" i="32"/>
  <c r="J69" i="32"/>
  <c r="J70" i="32"/>
  <c r="J71" i="32"/>
  <c r="J72" i="32"/>
  <c r="J73" i="32"/>
  <c r="J74" i="32"/>
  <c r="J75" i="32"/>
  <c r="J76" i="32"/>
  <c r="J77" i="32"/>
  <c r="J78" i="32"/>
  <c r="J79" i="32"/>
  <c r="J80" i="32"/>
  <c r="J81" i="32"/>
  <c r="J82" i="32"/>
  <c r="J83" i="32"/>
  <c r="J84" i="32"/>
  <c r="J85" i="32"/>
  <c r="J86" i="32"/>
  <c r="J87" i="32"/>
  <c r="J88" i="32"/>
  <c r="J89" i="32"/>
  <c r="J90" i="32"/>
  <c r="J91" i="32"/>
  <c r="J92" i="32"/>
  <c r="J93" i="32"/>
  <c r="J94" i="32"/>
  <c r="J95" i="32"/>
  <c r="J96" i="32"/>
  <c r="J97" i="32"/>
  <c r="J98" i="32"/>
  <c r="J99" i="32"/>
  <c r="J100" i="32"/>
  <c r="J101" i="32"/>
  <c r="J102" i="32"/>
  <c r="J103" i="32"/>
  <c r="J104" i="32"/>
  <c r="J105" i="32"/>
  <c r="J106" i="32"/>
  <c r="J107" i="32"/>
  <c r="J108" i="32"/>
  <c r="J109" i="32"/>
  <c r="J110" i="32"/>
  <c r="J111" i="32"/>
  <c r="J112" i="32"/>
  <c r="J113" i="32"/>
  <c r="J114" i="32"/>
  <c r="J115" i="32"/>
  <c r="J116" i="32"/>
  <c r="J117" i="32"/>
  <c r="J118" i="32"/>
  <c r="J119" i="32"/>
  <c r="J120" i="32"/>
  <c r="J121" i="32"/>
  <c r="J122" i="32"/>
  <c r="J123" i="32"/>
  <c r="J124" i="32"/>
  <c r="J125" i="32"/>
  <c r="J126" i="32"/>
  <c r="J127" i="32"/>
  <c r="J128" i="32"/>
  <c r="J129" i="32"/>
  <c r="J130" i="32"/>
  <c r="J131" i="32"/>
  <c r="J132" i="32"/>
  <c r="J133" i="32"/>
  <c r="J134" i="32"/>
  <c r="J135" i="32"/>
  <c r="J136" i="32"/>
  <c r="J137" i="32"/>
  <c r="J138" i="32"/>
  <c r="J139" i="32"/>
  <c r="J140" i="32"/>
  <c r="J141" i="32"/>
  <c r="J142" i="32"/>
  <c r="J143" i="32"/>
  <c r="J144" i="32"/>
  <c r="J145" i="32"/>
  <c r="J146" i="32"/>
  <c r="J147" i="32"/>
  <c r="J148" i="32"/>
  <c r="J149" i="32"/>
  <c r="J150" i="32"/>
  <c r="J151" i="32"/>
  <c r="J152" i="32"/>
  <c r="J153" i="32"/>
  <c r="J154" i="32"/>
  <c r="J155" i="32"/>
  <c r="J156" i="32"/>
  <c r="J157" i="32"/>
  <c r="J158" i="32"/>
  <c r="J159" i="32"/>
  <c r="J160" i="32"/>
  <c r="J161" i="32"/>
  <c r="J162" i="32"/>
  <c r="J163" i="32"/>
  <c r="J164" i="32"/>
  <c r="J165" i="32"/>
  <c r="J166" i="32"/>
  <c r="J167" i="32"/>
  <c r="J168" i="32"/>
  <c r="J169" i="32"/>
  <c r="J170" i="32"/>
  <c r="J171" i="32"/>
  <c r="J172" i="32"/>
  <c r="J173" i="32"/>
  <c r="J174" i="32"/>
  <c r="J175" i="32"/>
  <c r="J176" i="32"/>
  <c r="J177" i="32"/>
  <c r="J178" i="32"/>
  <c r="J179" i="32"/>
  <c r="J180" i="32"/>
  <c r="J181" i="32"/>
  <c r="J182" i="32"/>
  <c r="J183" i="32"/>
  <c r="J184" i="32"/>
  <c r="J185" i="32"/>
  <c r="J186" i="32"/>
  <c r="J187" i="32"/>
  <c r="J188" i="32"/>
  <c r="J189" i="32"/>
  <c r="J190" i="32"/>
  <c r="J191" i="32"/>
  <c r="J192" i="32"/>
  <c r="J193" i="32"/>
  <c r="J194" i="32"/>
  <c r="J195" i="32"/>
  <c r="J196" i="32"/>
  <c r="J197" i="32"/>
  <c r="J198" i="32"/>
  <c r="J199" i="32"/>
  <c r="J200" i="32"/>
  <c r="J201" i="32"/>
  <c r="J202" i="32"/>
  <c r="J203" i="32"/>
  <c r="J204" i="32"/>
  <c r="J205" i="32"/>
  <c r="J206" i="32"/>
  <c r="J207" i="32"/>
  <c r="J208" i="32"/>
  <c r="J209" i="32"/>
  <c r="J210" i="32"/>
  <c r="J211" i="32"/>
  <c r="J212" i="32"/>
  <c r="J213" i="32"/>
  <c r="J214" i="32"/>
  <c r="J215" i="32"/>
  <c r="J216" i="32"/>
  <c r="J217" i="32"/>
  <c r="J218" i="32"/>
  <c r="J219" i="32"/>
  <c r="J220" i="32"/>
  <c r="J221" i="32"/>
  <c r="J222" i="32"/>
  <c r="J223" i="32"/>
  <c r="J224" i="32"/>
  <c r="J225" i="32"/>
  <c r="J226" i="32"/>
  <c r="J227" i="32"/>
  <c r="J228" i="32"/>
  <c r="J229" i="32"/>
  <c r="J230" i="32"/>
  <c r="J231" i="32"/>
  <c r="J232" i="32"/>
  <c r="J233" i="32"/>
  <c r="J234" i="32"/>
  <c r="J235" i="32"/>
  <c r="J236" i="32"/>
  <c r="J237" i="32"/>
  <c r="J238" i="32"/>
  <c r="J239" i="32"/>
  <c r="J240" i="32"/>
  <c r="J241" i="32"/>
  <c r="J242" i="32"/>
  <c r="J243" i="32"/>
  <c r="J244" i="32"/>
  <c r="J245" i="32"/>
  <c r="J246" i="32"/>
  <c r="J247" i="32"/>
  <c r="J248" i="32"/>
  <c r="J249" i="32"/>
  <c r="J250" i="32"/>
  <c r="J251" i="32"/>
  <c r="J252" i="32"/>
  <c r="J253" i="32"/>
  <c r="J254" i="32"/>
  <c r="J255" i="32"/>
  <c r="J256" i="32"/>
  <c r="J257" i="32"/>
  <c r="J258" i="32"/>
  <c r="J259" i="32"/>
  <c r="J260" i="32"/>
  <c r="J261" i="32"/>
  <c r="J262" i="32"/>
  <c r="J263" i="32"/>
  <c r="J264" i="32"/>
  <c r="J265" i="32"/>
  <c r="J266" i="32"/>
  <c r="J267" i="32"/>
  <c r="J268" i="32"/>
  <c r="J269" i="32"/>
  <c r="J270" i="32"/>
  <c r="J271" i="32"/>
  <c r="J272" i="32"/>
  <c r="J273" i="32"/>
  <c r="J274" i="32"/>
  <c r="J275" i="32"/>
  <c r="J276" i="32"/>
  <c r="J277" i="32"/>
  <c r="J278" i="32"/>
  <c r="J279" i="32"/>
  <c r="J280" i="32"/>
  <c r="J281" i="32"/>
  <c r="J282" i="32"/>
  <c r="J283" i="32"/>
  <c r="J284" i="32"/>
  <c r="J285" i="32"/>
  <c r="J286" i="32"/>
  <c r="J287" i="32"/>
  <c r="J288" i="32"/>
  <c r="J289" i="32"/>
  <c r="J290" i="32"/>
  <c r="J291" i="32"/>
  <c r="J292" i="32"/>
  <c r="J293" i="32"/>
  <c r="J294" i="32"/>
  <c r="J295" i="32"/>
  <c r="J296" i="32"/>
  <c r="J297" i="32"/>
  <c r="J298" i="32"/>
  <c r="J299" i="32"/>
  <c r="J300" i="32"/>
  <c r="J301" i="32"/>
  <c r="J302" i="32"/>
  <c r="J303" i="32"/>
  <c r="J304" i="32"/>
  <c r="J305" i="32"/>
  <c r="J306" i="32"/>
  <c r="J307" i="32"/>
  <c r="J308" i="32"/>
  <c r="J309" i="32"/>
  <c r="J310" i="32"/>
  <c r="J311" i="32"/>
  <c r="J312" i="32"/>
  <c r="J313" i="32"/>
  <c r="J314" i="32"/>
  <c r="J315" i="32"/>
  <c r="J316" i="32"/>
  <c r="J317" i="32"/>
  <c r="J318" i="32"/>
  <c r="J319" i="32"/>
  <c r="J320" i="32"/>
  <c r="J321" i="32"/>
  <c r="J322" i="32"/>
  <c r="J323" i="32"/>
  <c r="J324" i="32"/>
  <c r="J325" i="32"/>
  <c r="J326" i="32"/>
  <c r="J327" i="32"/>
  <c r="J328" i="32"/>
  <c r="J329" i="32"/>
  <c r="J330" i="32"/>
  <c r="J331" i="32"/>
  <c r="J332" i="32"/>
  <c r="J333" i="32"/>
  <c r="J334" i="32"/>
  <c r="B13" i="1"/>
  <c r="B18" i="2" s="1"/>
  <c r="EP18" i="2" s="1"/>
  <c r="D13" i="1"/>
  <c r="G20" i="7"/>
  <c r="I20" i="7" s="1"/>
  <c r="K18" i="2"/>
  <c r="E13" i="1"/>
  <c r="F13" i="1" s="1"/>
  <c r="C14" i="1"/>
  <c r="J335" i="32"/>
  <c r="J336" i="32"/>
  <c r="J337" i="32"/>
  <c r="J338" i="32"/>
  <c r="J339" i="32"/>
  <c r="J340" i="32"/>
  <c r="J341" i="32"/>
  <c r="J342" i="32"/>
  <c r="J343" i="32"/>
  <c r="J344" i="32"/>
  <c r="J345" i="32"/>
  <c r="J346" i="32"/>
  <c r="J347" i="32"/>
  <c r="J348" i="32"/>
  <c r="J349" i="32"/>
  <c r="J350" i="32"/>
  <c r="J351" i="32"/>
  <c r="J352" i="32"/>
  <c r="J353" i="32"/>
  <c r="J354" i="32"/>
  <c r="J355" i="32"/>
  <c r="J356" i="32"/>
  <c r="J357" i="32"/>
  <c r="J358" i="32"/>
  <c r="J359" i="32"/>
  <c r="J360" i="32"/>
  <c r="J361" i="32"/>
  <c r="J362" i="32"/>
  <c r="J363" i="32"/>
  <c r="J364" i="32"/>
  <c r="J366" i="32"/>
  <c r="J365" i="32"/>
  <c r="F67" i="1"/>
  <c r="E74" i="1" s="1"/>
  <c r="T36" i="32" l="1"/>
  <c r="P36" i="32" s="1"/>
  <c r="T100" i="32"/>
  <c r="P100" i="32" s="1"/>
  <c r="T68" i="32"/>
  <c r="P68" i="32" s="1"/>
  <c r="T164" i="32"/>
  <c r="P164" i="32" s="1"/>
  <c r="T120" i="32"/>
  <c r="P120" i="32" s="1"/>
  <c r="T67" i="32"/>
  <c r="P67" i="32" s="1"/>
  <c r="T67" i="9"/>
  <c r="P67" i="9" s="1"/>
  <c r="T94" i="32"/>
  <c r="P94" i="32" s="1"/>
  <c r="T102" i="32"/>
  <c r="P102" i="32" s="1"/>
  <c r="T149" i="32"/>
  <c r="P149" i="32" s="1"/>
  <c r="T142" i="32"/>
  <c r="P142" i="32" s="1"/>
  <c r="T135" i="32"/>
  <c r="P135" i="32" s="1"/>
  <c r="T71" i="32"/>
  <c r="P71" i="32" s="1"/>
  <c r="T105" i="32"/>
  <c r="P105" i="32" s="1"/>
  <c r="T134" i="32"/>
  <c r="P134" i="32" s="1"/>
  <c r="T176" i="32"/>
  <c r="P176" i="32" s="1"/>
  <c r="T10" i="32"/>
  <c r="P10" i="32" s="1"/>
  <c r="T147" i="32"/>
  <c r="P147" i="32" s="1"/>
  <c r="T227" i="32"/>
  <c r="P227" i="32" s="1"/>
  <c r="T86" i="9"/>
  <c r="P86" i="9" s="1"/>
  <c r="T78" i="9"/>
  <c r="P78" i="9" s="1"/>
  <c r="T185" i="32"/>
  <c r="P185" i="32" s="1"/>
  <c r="T265" i="32"/>
  <c r="P265" i="32" s="1"/>
  <c r="T262" i="32"/>
  <c r="P262" i="32" s="1"/>
  <c r="T155" i="32"/>
  <c r="P155" i="32" s="1"/>
  <c r="T205" i="32"/>
  <c r="P205" i="32" s="1"/>
  <c r="T277" i="32"/>
  <c r="P277" i="32" s="1"/>
  <c r="T286" i="32"/>
  <c r="P286" i="32" s="1"/>
  <c r="T230" i="32"/>
  <c r="P230" i="32" s="1"/>
  <c r="T186" i="32"/>
  <c r="P186" i="32" s="1"/>
  <c r="T219" i="32"/>
  <c r="P219" i="32" s="1"/>
  <c r="T203" i="32"/>
  <c r="P203" i="32" s="1"/>
  <c r="T245" i="32"/>
  <c r="P245" i="32" s="1"/>
  <c r="T169" i="32"/>
  <c r="P169" i="32" s="1"/>
  <c r="T247" i="32"/>
  <c r="P247" i="32" s="1"/>
  <c r="T183" i="32"/>
  <c r="P183" i="32" s="1"/>
  <c r="T298" i="32"/>
  <c r="P298" i="32" s="1"/>
  <c r="T208" i="32"/>
  <c r="P208" i="32" s="1"/>
  <c r="T292" i="32"/>
  <c r="P292" i="32" s="1"/>
  <c r="I19" i="7"/>
  <c r="J19" i="7" s="1"/>
  <c r="T239" i="32"/>
  <c r="P239" i="32" s="1"/>
  <c r="T288" i="32"/>
  <c r="P288" i="32" s="1"/>
  <c r="T300" i="32"/>
  <c r="P300" i="32" s="1"/>
  <c r="T357" i="32"/>
  <c r="P357" i="32" s="1"/>
  <c r="T309" i="32"/>
  <c r="P309" i="32" s="1"/>
  <c r="L108" i="2"/>
  <c r="T301" i="32"/>
  <c r="P301" i="32" s="1"/>
  <c r="T328" i="32"/>
  <c r="P328" i="32" s="1"/>
  <c r="T361" i="32"/>
  <c r="P361" i="32" s="1"/>
  <c r="T49" i="32"/>
  <c r="P49" i="32" s="1"/>
  <c r="T75" i="32"/>
  <c r="P75" i="32" s="1"/>
  <c r="T126" i="9"/>
  <c r="P126" i="9" s="1"/>
  <c r="T134" i="9"/>
  <c r="P134" i="9" s="1"/>
  <c r="K81" i="2"/>
  <c r="T44" i="32"/>
  <c r="P44" i="32" s="1"/>
  <c r="T63" i="32"/>
  <c r="P63" i="32" s="1"/>
  <c r="T127" i="32"/>
  <c r="P127" i="32" s="1"/>
  <c r="T197" i="32"/>
  <c r="P197" i="32" s="1"/>
  <c r="T261" i="32"/>
  <c r="P261" i="32" s="1"/>
  <c r="T346" i="32"/>
  <c r="P346" i="32" s="1"/>
  <c r="T326" i="32"/>
  <c r="P326" i="32" s="1"/>
  <c r="T51" i="32"/>
  <c r="P51" i="32" s="1"/>
  <c r="T64" i="32"/>
  <c r="P64" i="32" s="1"/>
  <c r="T212" i="32"/>
  <c r="P212" i="32" s="1"/>
  <c r="T191" i="32"/>
  <c r="P191" i="32" s="1"/>
  <c r="T253" i="32"/>
  <c r="P253" i="32" s="1"/>
  <c r="T306" i="32"/>
  <c r="P306" i="32" s="1"/>
  <c r="T339" i="32"/>
  <c r="P339" i="32" s="1"/>
  <c r="T83" i="32"/>
  <c r="P83" i="32" s="1"/>
  <c r="T13" i="9"/>
  <c r="P13" i="9" s="1"/>
  <c r="T11" i="9"/>
  <c r="P11" i="9" s="1"/>
  <c r="T60" i="9"/>
  <c r="P60" i="9" s="1"/>
  <c r="K109" i="2"/>
  <c r="K13" i="2"/>
  <c r="K42" i="2"/>
  <c r="T61" i="32"/>
  <c r="P61" i="32" s="1"/>
  <c r="T113" i="32"/>
  <c r="P113" i="32" s="1"/>
  <c r="T177" i="32"/>
  <c r="P177" i="32" s="1"/>
  <c r="T194" i="32"/>
  <c r="P194" i="32" s="1"/>
  <c r="T266" i="32"/>
  <c r="P266" i="32" s="1"/>
  <c r="T311" i="32"/>
  <c r="P311" i="32" s="1"/>
  <c r="T59" i="32"/>
  <c r="P59" i="32" s="1"/>
  <c r="T41" i="9"/>
  <c r="P41" i="9" s="1"/>
  <c r="T125" i="32"/>
  <c r="P125" i="32" s="1"/>
  <c r="T74" i="32"/>
  <c r="P74" i="32" s="1"/>
  <c r="T170" i="32"/>
  <c r="P170" i="32" s="1"/>
  <c r="T257" i="32"/>
  <c r="P257" i="32" s="1"/>
  <c r="T275" i="32"/>
  <c r="P275" i="32" s="1"/>
  <c r="T323" i="32"/>
  <c r="P323" i="32" s="1"/>
  <c r="T99" i="32"/>
  <c r="P99" i="32" s="1"/>
  <c r="L237" i="2"/>
  <c r="T156" i="32"/>
  <c r="P156" i="32" s="1"/>
  <c r="T82" i="32"/>
  <c r="P82" i="32" s="1"/>
  <c r="T178" i="32"/>
  <c r="P178" i="32" s="1"/>
  <c r="T218" i="32"/>
  <c r="P218" i="32" s="1"/>
  <c r="T302" i="32"/>
  <c r="P302" i="32" s="1"/>
  <c r="T338" i="32"/>
  <c r="P338" i="32" s="1"/>
  <c r="T37" i="32"/>
  <c r="P37" i="32" s="1"/>
  <c r="T364" i="9"/>
  <c r="P364" i="9" s="1"/>
  <c r="T358" i="9"/>
  <c r="P358" i="9" s="1"/>
  <c r="T352" i="9"/>
  <c r="P352" i="9" s="1"/>
  <c r="T346" i="9"/>
  <c r="P346" i="9" s="1"/>
  <c r="T340" i="9"/>
  <c r="P340" i="9" s="1"/>
  <c r="T334" i="9"/>
  <c r="P334" i="9" s="1"/>
  <c r="T328" i="9"/>
  <c r="P328" i="9" s="1"/>
  <c r="T322" i="9"/>
  <c r="P322" i="9" s="1"/>
  <c r="T316" i="9"/>
  <c r="P316" i="9" s="1"/>
  <c r="T310" i="9"/>
  <c r="P310" i="9" s="1"/>
  <c r="T304" i="9"/>
  <c r="P304" i="9" s="1"/>
  <c r="T298" i="9"/>
  <c r="P298" i="9" s="1"/>
  <c r="T292" i="9"/>
  <c r="P292" i="9" s="1"/>
  <c r="T286" i="9"/>
  <c r="P286" i="9" s="1"/>
  <c r="T280" i="9"/>
  <c r="P280" i="9" s="1"/>
  <c r="T274" i="9"/>
  <c r="P274" i="9" s="1"/>
  <c r="T268" i="9"/>
  <c r="P268" i="9" s="1"/>
  <c r="T262" i="9"/>
  <c r="P262" i="9" s="1"/>
  <c r="T256" i="9"/>
  <c r="P256" i="9" s="1"/>
  <c r="T250" i="9"/>
  <c r="P250" i="9" s="1"/>
  <c r="T244" i="9"/>
  <c r="P244" i="9" s="1"/>
  <c r="T238" i="9"/>
  <c r="P238" i="9" s="1"/>
  <c r="T232" i="9"/>
  <c r="P232" i="9" s="1"/>
  <c r="T226" i="9"/>
  <c r="P226" i="9" s="1"/>
  <c r="T220" i="9"/>
  <c r="P220" i="9" s="1"/>
  <c r="T214" i="9"/>
  <c r="P214" i="9" s="1"/>
  <c r="T208" i="9"/>
  <c r="P208" i="9" s="1"/>
  <c r="T202" i="9"/>
  <c r="P202" i="9" s="1"/>
  <c r="T196" i="9"/>
  <c r="P196" i="9" s="1"/>
  <c r="T190" i="9"/>
  <c r="P190" i="9" s="1"/>
  <c r="T184" i="9"/>
  <c r="P184" i="9" s="1"/>
  <c r="T178" i="9"/>
  <c r="P178" i="9" s="1"/>
  <c r="T172" i="9"/>
  <c r="P172" i="9" s="1"/>
  <c r="T166" i="9"/>
  <c r="P166" i="9" s="1"/>
  <c r="T160" i="9"/>
  <c r="P160" i="9" s="1"/>
  <c r="T154" i="9"/>
  <c r="P154" i="9" s="1"/>
  <c r="T148" i="9"/>
  <c r="P148" i="9" s="1"/>
  <c r="T142" i="9"/>
  <c r="P142" i="9" s="1"/>
  <c r="T106" i="9"/>
  <c r="P106" i="9" s="1"/>
  <c r="T10" i="9"/>
  <c r="P10" i="9" s="1"/>
  <c r="T363" i="9"/>
  <c r="P363" i="9" s="1"/>
  <c r="T357" i="9"/>
  <c r="P357" i="9" s="1"/>
  <c r="T351" i="9"/>
  <c r="P351" i="9" s="1"/>
  <c r="T345" i="9"/>
  <c r="P345" i="9" s="1"/>
  <c r="T339" i="9"/>
  <c r="P339" i="9" s="1"/>
  <c r="T333" i="9"/>
  <c r="P333" i="9" s="1"/>
  <c r="T327" i="9"/>
  <c r="P327" i="9" s="1"/>
  <c r="T321" i="9"/>
  <c r="P321" i="9" s="1"/>
  <c r="T315" i="9"/>
  <c r="P315" i="9" s="1"/>
  <c r="T309" i="9"/>
  <c r="P309" i="9" s="1"/>
  <c r="T303" i="9"/>
  <c r="P303" i="9" s="1"/>
  <c r="T297" i="9"/>
  <c r="P297" i="9" s="1"/>
  <c r="T291" i="9"/>
  <c r="P291" i="9" s="1"/>
  <c r="T285" i="9"/>
  <c r="P285" i="9" s="1"/>
  <c r="T279" i="9"/>
  <c r="P279" i="9" s="1"/>
  <c r="T273" i="9"/>
  <c r="P273" i="9" s="1"/>
  <c r="T267" i="9"/>
  <c r="P267" i="9" s="1"/>
  <c r="T261" i="9"/>
  <c r="P261" i="9" s="1"/>
  <c r="T255" i="9"/>
  <c r="P255" i="9" s="1"/>
  <c r="T249" i="9"/>
  <c r="P249" i="9" s="1"/>
  <c r="T243" i="9"/>
  <c r="P243" i="9" s="1"/>
  <c r="T237" i="9"/>
  <c r="P237" i="9" s="1"/>
  <c r="T231" i="9"/>
  <c r="P231" i="9" s="1"/>
  <c r="T225" i="9"/>
  <c r="P225" i="9" s="1"/>
  <c r="T219" i="9"/>
  <c r="P219" i="9" s="1"/>
  <c r="T213" i="9"/>
  <c r="P213" i="9" s="1"/>
  <c r="T207" i="9"/>
  <c r="P207" i="9" s="1"/>
  <c r="T201" i="9"/>
  <c r="P201" i="9" s="1"/>
  <c r="T195" i="9"/>
  <c r="P195" i="9" s="1"/>
  <c r="T189" i="9"/>
  <c r="P189" i="9" s="1"/>
  <c r="T183" i="9"/>
  <c r="P183" i="9" s="1"/>
  <c r="T177" i="9"/>
  <c r="P177" i="9" s="1"/>
  <c r="T171" i="9"/>
  <c r="P171" i="9" s="1"/>
  <c r="T165" i="9"/>
  <c r="P165" i="9" s="1"/>
  <c r="T159" i="9"/>
  <c r="P159" i="9" s="1"/>
  <c r="T153" i="9"/>
  <c r="P153" i="9" s="1"/>
  <c r="T147" i="9"/>
  <c r="P147" i="9" s="1"/>
  <c r="T141" i="9"/>
  <c r="P141" i="9" s="1"/>
  <c r="T114" i="9"/>
  <c r="P114" i="9" s="1"/>
  <c r="T49" i="9"/>
  <c r="P49" i="9" s="1"/>
  <c r="T35" i="9"/>
  <c r="P35" i="9" s="1"/>
  <c r="T94" i="9"/>
  <c r="P94" i="9" s="1"/>
  <c r="T34" i="9"/>
  <c r="P34" i="9" s="1"/>
  <c r="T362" i="9"/>
  <c r="P362" i="9" s="1"/>
  <c r="T356" i="9"/>
  <c r="P356" i="9" s="1"/>
  <c r="T350" i="9"/>
  <c r="P350" i="9" s="1"/>
  <c r="T344" i="9"/>
  <c r="P344" i="9" s="1"/>
  <c r="T338" i="9"/>
  <c r="P338" i="9" s="1"/>
  <c r="T332" i="9"/>
  <c r="P332" i="9" s="1"/>
  <c r="T326" i="9"/>
  <c r="P326" i="9" s="1"/>
  <c r="T320" i="9"/>
  <c r="P320" i="9" s="1"/>
  <c r="T314" i="9"/>
  <c r="P314" i="9" s="1"/>
  <c r="T308" i="9"/>
  <c r="P308" i="9" s="1"/>
  <c r="T302" i="9"/>
  <c r="P302" i="9" s="1"/>
  <c r="T296" i="9"/>
  <c r="P296" i="9" s="1"/>
  <c r="T290" i="9"/>
  <c r="P290" i="9" s="1"/>
  <c r="T284" i="9"/>
  <c r="P284" i="9" s="1"/>
  <c r="T278" i="9"/>
  <c r="P278" i="9" s="1"/>
  <c r="T272" i="9"/>
  <c r="P272" i="9" s="1"/>
  <c r="T266" i="9"/>
  <c r="P266" i="9" s="1"/>
  <c r="T260" i="9"/>
  <c r="P260" i="9" s="1"/>
  <c r="T254" i="9"/>
  <c r="P254" i="9" s="1"/>
  <c r="T248" i="9"/>
  <c r="P248" i="9" s="1"/>
  <c r="T242" i="9"/>
  <c r="P242" i="9" s="1"/>
  <c r="T236" i="9"/>
  <c r="P236" i="9" s="1"/>
  <c r="T230" i="9"/>
  <c r="P230" i="9" s="1"/>
  <c r="T224" i="9"/>
  <c r="P224" i="9" s="1"/>
  <c r="T218" i="9"/>
  <c r="P218" i="9" s="1"/>
  <c r="T212" i="9"/>
  <c r="P212" i="9" s="1"/>
  <c r="T206" i="9"/>
  <c r="P206" i="9" s="1"/>
  <c r="T200" i="9"/>
  <c r="P200" i="9" s="1"/>
  <c r="T194" i="9"/>
  <c r="P194" i="9" s="1"/>
  <c r="T188" i="9"/>
  <c r="P188" i="9" s="1"/>
  <c r="T182" i="9"/>
  <c r="P182" i="9" s="1"/>
  <c r="T176" i="9"/>
  <c r="P176" i="9" s="1"/>
  <c r="T170" i="9"/>
  <c r="P170" i="9" s="1"/>
  <c r="T164" i="9"/>
  <c r="P164" i="9" s="1"/>
  <c r="T158" i="9"/>
  <c r="P158" i="9" s="1"/>
  <c r="T152" i="9"/>
  <c r="P152" i="9" s="1"/>
  <c r="T146" i="9"/>
  <c r="P146" i="9" s="1"/>
  <c r="T140" i="9"/>
  <c r="P140" i="9" s="1"/>
  <c r="T122" i="9"/>
  <c r="P122" i="9" s="1"/>
  <c r="T74" i="9"/>
  <c r="P74" i="9" s="1"/>
  <c r="T56" i="9"/>
  <c r="P56" i="9" s="1"/>
  <c r="T33" i="9"/>
  <c r="P33" i="9" s="1"/>
  <c r="T102" i="9"/>
  <c r="P102" i="9" s="1"/>
  <c r="T64" i="9"/>
  <c r="P64" i="9" s="1"/>
  <c r="T27" i="9"/>
  <c r="P27" i="9" s="1"/>
  <c r="T343" i="9"/>
  <c r="P343" i="9" s="1"/>
  <c r="T307" i="9"/>
  <c r="P307" i="9" s="1"/>
  <c r="T289" i="9"/>
  <c r="P289" i="9" s="1"/>
  <c r="T271" i="9"/>
  <c r="P271" i="9" s="1"/>
  <c r="T265" i="9"/>
  <c r="P265" i="9" s="1"/>
  <c r="T259" i="9"/>
  <c r="P259" i="9" s="1"/>
  <c r="T253" i="9"/>
  <c r="P253" i="9" s="1"/>
  <c r="T247" i="9"/>
  <c r="P247" i="9" s="1"/>
  <c r="T241" i="9"/>
  <c r="P241" i="9" s="1"/>
  <c r="T235" i="9"/>
  <c r="P235" i="9" s="1"/>
  <c r="T229" i="9"/>
  <c r="P229" i="9" s="1"/>
  <c r="T223" i="9"/>
  <c r="P223" i="9" s="1"/>
  <c r="T217" i="9"/>
  <c r="P217" i="9" s="1"/>
  <c r="T211" i="9"/>
  <c r="P211" i="9" s="1"/>
  <c r="T205" i="9"/>
  <c r="P205" i="9" s="1"/>
  <c r="T199" i="9"/>
  <c r="P199" i="9" s="1"/>
  <c r="T193" i="9"/>
  <c r="P193" i="9" s="1"/>
  <c r="T187" i="9"/>
  <c r="P187" i="9" s="1"/>
  <c r="T181" i="9"/>
  <c r="P181" i="9" s="1"/>
  <c r="T175" i="9"/>
  <c r="P175" i="9" s="1"/>
  <c r="T169" i="9"/>
  <c r="P169" i="9" s="1"/>
  <c r="T163" i="9"/>
  <c r="P163" i="9" s="1"/>
  <c r="T157" i="9"/>
  <c r="P157" i="9" s="1"/>
  <c r="T151" i="9"/>
  <c r="P151" i="9" s="1"/>
  <c r="T145" i="9"/>
  <c r="P145" i="9" s="1"/>
  <c r="T139" i="9"/>
  <c r="P139" i="9" s="1"/>
  <c r="T130" i="9"/>
  <c r="P130" i="9" s="1"/>
  <c r="T82" i="9"/>
  <c r="P82" i="9" s="1"/>
  <c r="T26" i="9"/>
  <c r="P26" i="9" s="1"/>
  <c r="T277" i="9"/>
  <c r="P277" i="9" s="1"/>
  <c r="T110" i="9"/>
  <c r="P110" i="9" s="1"/>
  <c r="T63" i="9"/>
  <c r="P63" i="9" s="1"/>
  <c r="T45" i="9"/>
  <c r="P45" i="9" s="1"/>
  <c r="T20" i="9"/>
  <c r="P20" i="9" s="1"/>
  <c r="T361" i="9"/>
  <c r="P361" i="9" s="1"/>
  <c r="T349" i="9"/>
  <c r="P349" i="9" s="1"/>
  <c r="T331" i="9"/>
  <c r="P331" i="9" s="1"/>
  <c r="T319" i="9"/>
  <c r="P319" i="9" s="1"/>
  <c r="T313" i="9"/>
  <c r="P313" i="9" s="1"/>
  <c r="T301" i="9"/>
  <c r="P301" i="9" s="1"/>
  <c r="T360" i="9"/>
  <c r="P360" i="9" s="1"/>
  <c r="T354" i="9"/>
  <c r="P354" i="9" s="1"/>
  <c r="T348" i="9"/>
  <c r="P348" i="9" s="1"/>
  <c r="T342" i="9"/>
  <c r="P342" i="9" s="1"/>
  <c r="T336" i="9"/>
  <c r="P336" i="9" s="1"/>
  <c r="T330" i="9"/>
  <c r="P330" i="9" s="1"/>
  <c r="T324" i="9"/>
  <c r="P324" i="9" s="1"/>
  <c r="T318" i="9"/>
  <c r="P318" i="9" s="1"/>
  <c r="T312" i="9"/>
  <c r="P312" i="9" s="1"/>
  <c r="T306" i="9"/>
  <c r="P306" i="9" s="1"/>
  <c r="T300" i="9"/>
  <c r="P300" i="9" s="1"/>
  <c r="T294" i="9"/>
  <c r="P294" i="9" s="1"/>
  <c r="T288" i="9"/>
  <c r="P288" i="9" s="1"/>
  <c r="T282" i="9"/>
  <c r="P282" i="9" s="1"/>
  <c r="T276" i="9"/>
  <c r="P276" i="9" s="1"/>
  <c r="T270" i="9"/>
  <c r="P270" i="9" s="1"/>
  <c r="T264" i="9"/>
  <c r="P264" i="9" s="1"/>
  <c r="T258" i="9"/>
  <c r="P258" i="9" s="1"/>
  <c r="T252" i="9"/>
  <c r="P252" i="9" s="1"/>
  <c r="T246" i="9"/>
  <c r="P246" i="9" s="1"/>
  <c r="T240" i="9"/>
  <c r="P240" i="9" s="1"/>
  <c r="T234" i="9"/>
  <c r="P234" i="9" s="1"/>
  <c r="T228" i="9"/>
  <c r="P228" i="9" s="1"/>
  <c r="T222" i="9"/>
  <c r="P222" i="9" s="1"/>
  <c r="T216" i="9"/>
  <c r="P216" i="9" s="1"/>
  <c r="T210" i="9"/>
  <c r="P210" i="9" s="1"/>
  <c r="T204" i="9"/>
  <c r="P204" i="9" s="1"/>
  <c r="T198" i="9"/>
  <c r="P198" i="9" s="1"/>
  <c r="T192" i="9"/>
  <c r="P192" i="9" s="1"/>
  <c r="T186" i="9"/>
  <c r="P186" i="9" s="1"/>
  <c r="T180" i="9"/>
  <c r="P180" i="9" s="1"/>
  <c r="T174" i="9"/>
  <c r="P174" i="9" s="1"/>
  <c r="T168" i="9"/>
  <c r="P168" i="9" s="1"/>
  <c r="T162" i="9"/>
  <c r="P162" i="9" s="1"/>
  <c r="T156" i="9"/>
  <c r="P156" i="9" s="1"/>
  <c r="T150" i="9"/>
  <c r="P150" i="9" s="1"/>
  <c r="T144" i="9"/>
  <c r="P144" i="9" s="1"/>
  <c r="T138" i="9"/>
  <c r="P138" i="9" s="1"/>
  <c r="T90" i="9"/>
  <c r="P90" i="9" s="1"/>
  <c r="T71" i="9"/>
  <c r="P71" i="9" s="1"/>
  <c r="T53" i="9"/>
  <c r="P53" i="9" s="1"/>
  <c r="T19" i="9"/>
  <c r="P19" i="9" s="1"/>
  <c r="T355" i="9"/>
  <c r="P355" i="9" s="1"/>
  <c r="T337" i="9"/>
  <c r="P337" i="9" s="1"/>
  <c r="T325" i="9"/>
  <c r="P325" i="9" s="1"/>
  <c r="T295" i="9"/>
  <c r="P295" i="9" s="1"/>
  <c r="T366" i="9"/>
  <c r="P366" i="9" s="1"/>
  <c r="T118" i="9"/>
  <c r="P118" i="9" s="1"/>
  <c r="T18" i="9"/>
  <c r="P18" i="9" s="1"/>
  <c r="T283" i="9"/>
  <c r="P283" i="9" s="1"/>
  <c r="T365" i="9"/>
  <c r="P365" i="9" s="1"/>
  <c r="T359" i="9"/>
  <c r="P359" i="9" s="1"/>
  <c r="T353" i="9"/>
  <c r="P353" i="9" s="1"/>
  <c r="T347" i="9"/>
  <c r="P347" i="9" s="1"/>
  <c r="T341" i="9"/>
  <c r="P341" i="9" s="1"/>
  <c r="T335" i="9"/>
  <c r="P335" i="9" s="1"/>
  <c r="T329" i="9"/>
  <c r="P329" i="9" s="1"/>
  <c r="T323" i="9"/>
  <c r="P323" i="9" s="1"/>
  <c r="T317" i="9"/>
  <c r="P317" i="9" s="1"/>
  <c r="T311" i="9"/>
  <c r="P311" i="9" s="1"/>
  <c r="T305" i="9"/>
  <c r="P305" i="9" s="1"/>
  <c r="T299" i="9"/>
  <c r="P299" i="9" s="1"/>
  <c r="T293" i="9"/>
  <c r="P293" i="9" s="1"/>
  <c r="T287" i="9"/>
  <c r="P287" i="9" s="1"/>
  <c r="T281" i="9"/>
  <c r="P281" i="9" s="1"/>
  <c r="T275" i="9"/>
  <c r="P275" i="9" s="1"/>
  <c r="T269" i="9"/>
  <c r="P269" i="9" s="1"/>
  <c r="T263" i="9"/>
  <c r="P263" i="9" s="1"/>
  <c r="T257" i="9"/>
  <c r="P257" i="9" s="1"/>
  <c r="T251" i="9"/>
  <c r="P251" i="9" s="1"/>
  <c r="T245" i="9"/>
  <c r="P245" i="9" s="1"/>
  <c r="T239" i="9"/>
  <c r="P239" i="9" s="1"/>
  <c r="T233" i="9"/>
  <c r="P233" i="9" s="1"/>
  <c r="T227" i="9"/>
  <c r="P227" i="9" s="1"/>
  <c r="T221" i="9"/>
  <c r="P221" i="9" s="1"/>
  <c r="T215" i="9"/>
  <c r="P215" i="9" s="1"/>
  <c r="T209" i="9"/>
  <c r="P209" i="9" s="1"/>
  <c r="T203" i="9"/>
  <c r="P203" i="9" s="1"/>
  <c r="T197" i="9"/>
  <c r="P197" i="9" s="1"/>
  <c r="T191" i="9"/>
  <c r="P191" i="9" s="1"/>
  <c r="T185" i="9"/>
  <c r="P185" i="9" s="1"/>
  <c r="T179" i="9"/>
  <c r="P179" i="9" s="1"/>
  <c r="T173" i="9"/>
  <c r="P173" i="9" s="1"/>
  <c r="T167" i="9"/>
  <c r="P167" i="9" s="1"/>
  <c r="T161" i="9"/>
  <c r="P161" i="9" s="1"/>
  <c r="T155" i="9"/>
  <c r="P155" i="9" s="1"/>
  <c r="T149" i="9"/>
  <c r="P149" i="9" s="1"/>
  <c r="T143" i="9"/>
  <c r="P143" i="9" s="1"/>
  <c r="T98" i="9"/>
  <c r="P98" i="9" s="1"/>
  <c r="T52" i="9"/>
  <c r="P52" i="9" s="1"/>
  <c r="T12" i="9"/>
  <c r="P12" i="9" s="1"/>
  <c r="K196" i="2"/>
  <c r="L167" i="2"/>
  <c r="DJ187" i="2"/>
  <c r="DY187" i="2"/>
  <c r="EI187" i="2"/>
  <c r="CP187" i="2"/>
  <c r="S52" i="33"/>
  <c r="T137" i="9"/>
  <c r="P137" i="9" s="1"/>
  <c r="T133" i="9"/>
  <c r="P133" i="9" s="1"/>
  <c r="T129" i="9"/>
  <c r="P129" i="9" s="1"/>
  <c r="T125" i="9"/>
  <c r="P125" i="9" s="1"/>
  <c r="T121" i="9"/>
  <c r="P121" i="9" s="1"/>
  <c r="T117" i="9"/>
  <c r="P117" i="9" s="1"/>
  <c r="T113" i="9"/>
  <c r="P113" i="9" s="1"/>
  <c r="T109" i="9"/>
  <c r="P109" i="9" s="1"/>
  <c r="T105" i="9"/>
  <c r="P105" i="9" s="1"/>
  <c r="T101" i="9"/>
  <c r="P101" i="9" s="1"/>
  <c r="T97" i="9"/>
  <c r="P97" i="9" s="1"/>
  <c r="T93" i="9"/>
  <c r="P93" i="9" s="1"/>
  <c r="T89" i="9"/>
  <c r="P89" i="9" s="1"/>
  <c r="T85" i="9"/>
  <c r="P85" i="9" s="1"/>
  <c r="T81" i="9"/>
  <c r="P81" i="9" s="1"/>
  <c r="T77" i="9"/>
  <c r="P77" i="9" s="1"/>
  <c r="T73" i="9"/>
  <c r="P73" i="9" s="1"/>
  <c r="T70" i="9"/>
  <c r="P70" i="9" s="1"/>
  <c r="T66" i="9"/>
  <c r="P66" i="9" s="1"/>
  <c r="T59" i="9"/>
  <c r="P59" i="9" s="1"/>
  <c r="DT187" i="2"/>
  <c r="T48" i="9"/>
  <c r="P48" i="9" s="1"/>
  <c r="T40" i="9"/>
  <c r="P40" i="9" s="1"/>
  <c r="T32" i="9"/>
  <c r="P32" i="9" s="1"/>
  <c r="T25" i="9"/>
  <c r="P25" i="9" s="1"/>
  <c r="T17" i="9"/>
  <c r="P17" i="9" s="1"/>
  <c r="T9" i="9"/>
  <c r="T62" i="9"/>
  <c r="P62" i="9" s="1"/>
  <c r="T55" i="9"/>
  <c r="P55" i="9" s="1"/>
  <c r="T51" i="9"/>
  <c r="P51" i="9" s="1"/>
  <c r="T44" i="9"/>
  <c r="P44" i="9" s="1"/>
  <c r="T39" i="9"/>
  <c r="P39" i="9" s="1"/>
  <c r="T31" i="9"/>
  <c r="P31" i="9" s="1"/>
  <c r="T24" i="9"/>
  <c r="P24" i="9" s="1"/>
  <c r="T16" i="9"/>
  <c r="P16" i="9" s="1"/>
  <c r="BV187" i="2"/>
  <c r="L165" i="2"/>
  <c r="T136" i="9"/>
  <c r="P136" i="9" s="1"/>
  <c r="T132" i="9"/>
  <c r="P132" i="9" s="1"/>
  <c r="T128" i="9"/>
  <c r="P128" i="9" s="1"/>
  <c r="T124" i="9"/>
  <c r="P124" i="9" s="1"/>
  <c r="T120" i="9"/>
  <c r="P120" i="9" s="1"/>
  <c r="T116" i="9"/>
  <c r="P116" i="9" s="1"/>
  <c r="T112" i="9"/>
  <c r="P112" i="9" s="1"/>
  <c r="T108" i="9"/>
  <c r="P108" i="9" s="1"/>
  <c r="T104" i="9"/>
  <c r="P104" i="9" s="1"/>
  <c r="T100" i="9"/>
  <c r="P100" i="9" s="1"/>
  <c r="T96" i="9"/>
  <c r="P96" i="9" s="1"/>
  <c r="T92" i="9"/>
  <c r="P92" i="9" s="1"/>
  <c r="T88" i="9"/>
  <c r="P88" i="9" s="1"/>
  <c r="T84" i="9"/>
  <c r="P84" i="9" s="1"/>
  <c r="T80" i="9"/>
  <c r="P80" i="9" s="1"/>
  <c r="T76" i="9"/>
  <c r="P76" i="9" s="1"/>
  <c r="EK187" i="2"/>
  <c r="T69" i="9"/>
  <c r="P69" i="9" s="1"/>
  <c r="ED187" i="2"/>
  <c r="T58" i="9"/>
  <c r="P58" i="9" s="1"/>
  <c r="T47" i="9"/>
  <c r="P47" i="9" s="1"/>
  <c r="T38" i="9"/>
  <c r="P38" i="9" s="1"/>
  <c r="T30" i="9"/>
  <c r="P30" i="9" s="1"/>
  <c r="T23" i="9"/>
  <c r="P23" i="9" s="1"/>
  <c r="T15" i="9"/>
  <c r="P15" i="9" s="1"/>
  <c r="AH187" i="2"/>
  <c r="T72" i="9"/>
  <c r="P72" i="9" s="1"/>
  <c r="T65" i="9"/>
  <c r="P65" i="9" s="1"/>
  <c r="T61" i="9"/>
  <c r="P61" i="9" s="1"/>
  <c r="T54" i="9"/>
  <c r="P54" i="9" s="1"/>
  <c r="DO187" i="2"/>
  <c r="T43" i="9"/>
  <c r="P43" i="9" s="1"/>
  <c r="T37" i="9"/>
  <c r="P37" i="9" s="1"/>
  <c r="T29" i="9"/>
  <c r="P29" i="9" s="1"/>
  <c r="T22" i="9"/>
  <c r="P22" i="9" s="1"/>
  <c r="T14" i="9"/>
  <c r="P14" i="9" s="1"/>
  <c r="Z187" i="2"/>
  <c r="T135" i="9"/>
  <c r="P135" i="9" s="1"/>
  <c r="T131" i="9"/>
  <c r="P131" i="9" s="1"/>
  <c r="T127" i="9"/>
  <c r="P127" i="9" s="1"/>
  <c r="T123" i="9"/>
  <c r="P123" i="9" s="1"/>
  <c r="T119" i="9"/>
  <c r="P119" i="9" s="1"/>
  <c r="T115" i="9"/>
  <c r="P115" i="9" s="1"/>
  <c r="T111" i="9"/>
  <c r="P111" i="9" s="1"/>
  <c r="T107" i="9"/>
  <c r="P107" i="9" s="1"/>
  <c r="T103" i="9"/>
  <c r="P103" i="9" s="1"/>
  <c r="T99" i="9"/>
  <c r="P99" i="9" s="1"/>
  <c r="T95" i="9"/>
  <c r="P95" i="9" s="1"/>
  <c r="T91" i="9"/>
  <c r="P91" i="9" s="1"/>
  <c r="T87" i="9"/>
  <c r="P87" i="9" s="1"/>
  <c r="T83" i="9"/>
  <c r="P83" i="9" s="1"/>
  <c r="T79" i="9"/>
  <c r="P79" i="9" s="1"/>
  <c r="T75" i="9"/>
  <c r="P75" i="9" s="1"/>
  <c r="T68" i="9"/>
  <c r="P68" i="9" s="1"/>
  <c r="T57" i="9"/>
  <c r="P57" i="9" s="1"/>
  <c r="T50" i="9"/>
  <c r="P50" i="9" s="1"/>
  <c r="T46" i="9"/>
  <c r="P46" i="9" s="1"/>
  <c r="T36" i="9"/>
  <c r="P36" i="9" s="1"/>
  <c r="T28" i="9"/>
  <c r="P28" i="9" s="1"/>
  <c r="T21" i="9"/>
  <c r="P21" i="9" s="1"/>
  <c r="R187" i="2"/>
  <c r="J20" i="7"/>
  <c r="T28" i="32"/>
  <c r="P28" i="32" s="1"/>
  <c r="T43" i="32"/>
  <c r="P43" i="32" s="1"/>
  <c r="T58" i="32"/>
  <c r="P58" i="32" s="1"/>
  <c r="T69" i="32"/>
  <c r="P69" i="32" s="1"/>
  <c r="T181" i="32"/>
  <c r="P181" i="32" s="1"/>
  <c r="T110" i="32"/>
  <c r="P110" i="32" s="1"/>
  <c r="T79" i="32"/>
  <c r="P79" i="32" s="1"/>
  <c r="T72" i="32"/>
  <c r="P72" i="32" s="1"/>
  <c r="T204" i="32"/>
  <c r="P204" i="32" s="1"/>
  <c r="T116" i="32"/>
  <c r="P116" i="32" s="1"/>
  <c r="T90" i="32"/>
  <c r="P90" i="32" s="1"/>
  <c r="T150" i="32"/>
  <c r="P150" i="32" s="1"/>
  <c r="T143" i="32"/>
  <c r="P143" i="32" s="1"/>
  <c r="T128" i="32"/>
  <c r="P128" i="32" s="1"/>
  <c r="T222" i="32"/>
  <c r="P222" i="32" s="1"/>
  <c r="T215" i="32"/>
  <c r="P215" i="32" s="1"/>
  <c r="T179" i="32"/>
  <c r="P179" i="32" s="1"/>
  <c r="T163" i="32"/>
  <c r="P163" i="32" s="1"/>
  <c r="T182" i="32"/>
  <c r="P182" i="32" s="1"/>
  <c r="T199" i="32"/>
  <c r="P199" i="32" s="1"/>
  <c r="T281" i="32"/>
  <c r="P281" i="32" s="1"/>
  <c r="T202" i="32"/>
  <c r="P202" i="32" s="1"/>
  <c r="T226" i="32"/>
  <c r="P226" i="32" s="1"/>
  <c r="T235" i="32"/>
  <c r="P235" i="32" s="1"/>
  <c r="T320" i="32"/>
  <c r="P320" i="32" s="1"/>
  <c r="T274" i="32"/>
  <c r="P274" i="32" s="1"/>
  <c r="T255" i="32"/>
  <c r="P255" i="32" s="1"/>
  <c r="T303" i="32"/>
  <c r="P303" i="32" s="1"/>
  <c r="T349" i="32"/>
  <c r="P349" i="32" s="1"/>
  <c r="T263" i="32"/>
  <c r="P263" i="32" s="1"/>
  <c r="T296" i="32"/>
  <c r="P296" i="32" s="1"/>
  <c r="T362" i="32"/>
  <c r="P362" i="32" s="1"/>
  <c r="T312" i="32"/>
  <c r="P312" i="32" s="1"/>
  <c r="T313" i="32"/>
  <c r="P313" i="32" s="1"/>
  <c r="T354" i="32"/>
  <c r="P354" i="32" s="1"/>
  <c r="T317" i="32"/>
  <c r="P317" i="32" s="1"/>
  <c r="T344" i="32"/>
  <c r="P344" i="32" s="1"/>
  <c r="T332" i="32"/>
  <c r="P332" i="32" s="1"/>
  <c r="T17" i="32"/>
  <c r="P17" i="32" s="1"/>
  <c r="T31" i="32"/>
  <c r="P31" i="32" s="1"/>
  <c r="T84" i="32"/>
  <c r="P84" i="32" s="1"/>
  <c r="T115" i="32"/>
  <c r="P115" i="32" s="1"/>
  <c r="T20" i="32"/>
  <c r="P20" i="32" s="1"/>
  <c r="T35" i="32"/>
  <c r="P35" i="32" s="1"/>
  <c r="T50" i="32"/>
  <c r="P50" i="32" s="1"/>
  <c r="T77" i="32"/>
  <c r="P77" i="32" s="1"/>
  <c r="T188" i="32"/>
  <c r="P188" i="32" s="1"/>
  <c r="T117" i="32"/>
  <c r="P117" i="32" s="1"/>
  <c r="T87" i="32"/>
  <c r="P87" i="32" s="1"/>
  <c r="T80" i="32"/>
  <c r="P80" i="32" s="1"/>
  <c r="T252" i="32"/>
  <c r="P252" i="32" s="1"/>
  <c r="T121" i="32"/>
  <c r="P121" i="32" s="1"/>
  <c r="T98" i="32"/>
  <c r="P98" i="32" s="1"/>
  <c r="T158" i="32"/>
  <c r="P158" i="32" s="1"/>
  <c r="T151" i="32"/>
  <c r="P151" i="32" s="1"/>
  <c r="T136" i="32"/>
  <c r="P136" i="32" s="1"/>
  <c r="T129" i="32"/>
  <c r="P129" i="32" s="1"/>
  <c r="T130" i="32"/>
  <c r="P130" i="32" s="1"/>
  <c r="T211" i="32"/>
  <c r="P211" i="32" s="1"/>
  <c r="T171" i="32"/>
  <c r="P171" i="32" s="1"/>
  <c r="T190" i="32"/>
  <c r="P190" i="32" s="1"/>
  <c r="T207" i="32"/>
  <c r="P207" i="32" s="1"/>
  <c r="T193" i="32"/>
  <c r="P193" i="32" s="1"/>
  <c r="T210" i="32"/>
  <c r="P210" i="32" s="1"/>
  <c r="T234" i="32"/>
  <c r="P234" i="32" s="1"/>
  <c r="T240" i="32"/>
  <c r="P240" i="32" s="1"/>
  <c r="T213" i="32"/>
  <c r="P213" i="32" s="1"/>
  <c r="T314" i="32"/>
  <c r="P314" i="32" s="1"/>
  <c r="T260" i="32"/>
  <c r="P260" i="32" s="1"/>
  <c r="T242" i="32"/>
  <c r="P242" i="32" s="1"/>
  <c r="T268" i="32"/>
  <c r="P268" i="32" s="1"/>
  <c r="T271" i="32"/>
  <c r="P271" i="32" s="1"/>
  <c r="T304" i="32"/>
  <c r="P304" i="32" s="1"/>
  <c r="T283" i="32"/>
  <c r="P283" i="32" s="1"/>
  <c r="T322" i="32"/>
  <c r="P322" i="32" s="1"/>
  <c r="T321" i="32"/>
  <c r="P321" i="32" s="1"/>
  <c r="T308" i="32"/>
  <c r="P308" i="32" s="1"/>
  <c r="T325" i="32"/>
  <c r="P325" i="32" s="1"/>
  <c r="T360" i="32"/>
  <c r="P360" i="32" s="1"/>
  <c r="T340" i="32"/>
  <c r="P340" i="32" s="1"/>
  <c r="T92" i="32"/>
  <c r="P92" i="32" s="1"/>
  <c r="T23" i="32"/>
  <c r="P23" i="32" s="1"/>
  <c r="T13" i="32"/>
  <c r="P13" i="32" s="1"/>
  <c r="T133" i="32"/>
  <c r="P133" i="32" s="1"/>
  <c r="T12" i="32"/>
  <c r="P12" i="32" s="1"/>
  <c r="T27" i="32"/>
  <c r="P27" i="32" s="1"/>
  <c r="T42" i="32"/>
  <c r="P42" i="32" s="1"/>
  <c r="T85" i="32"/>
  <c r="P85" i="32" s="1"/>
  <c r="T62" i="32"/>
  <c r="P62" i="32" s="1"/>
  <c r="T124" i="32"/>
  <c r="P124" i="32" s="1"/>
  <c r="T95" i="32"/>
  <c r="P95" i="32" s="1"/>
  <c r="T88" i="32"/>
  <c r="P88" i="32" s="1"/>
  <c r="T73" i="32"/>
  <c r="P73" i="32" s="1"/>
  <c r="T122" i="32"/>
  <c r="P122" i="32" s="1"/>
  <c r="T106" i="32"/>
  <c r="P106" i="32" s="1"/>
  <c r="T166" i="32"/>
  <c r="P166" i="32" s="1"/>
  <c r="T159" i="32"/>
  <c r="P159" i="32" s="1"/>
  <c r="T144" i="32"/>
  <c r="P144" i="32" s="1"/>
  <c r="T137" i="32"/>
  <c r="P137" i="32" s="1"/>
  <c r="T138" i="32"/>
  <c r="P138" i="32" s="1"/>
  <c r="T238" i="32"/>
  <c r="P238" i="32" s="1"/>
  <c r="T196" i="32"/>
  <c r="P196" i="32" s="1"/>
  <c r="T198" i="32"/>
  <c r="P198" i="32" s="1"/>
  <c r="T216" i="32"/>
  <c r="P216" i="32" s="1"/>
  <c r="T201" i="32"/>
  <c r="P201" i="32" s="1"/>
  <c r="T217" i="32"/>
  <c r="P217" i="32" s="1"/>
  <c r="T251" i="32"/>
  <c r="P251" i="32" s="1"/>
  <c r="T220" i="32"/>
  <c r="P220" i="32" s="1"/>
  <c r="T221" i="32"/>
  <c r="P221" i="32" s="1"/>
  <c r="T246" i="32"/>
  <c r="P246" i="32" s="1"/>
  <c r="T264" i="32"/>
  <c r="P264" i="32" s="1"/>
  <c r="T250" i="32"/>
  <c r="P250" i="32" s="1"/>
  <c r="T276" i="32"/>
  <c r="P276" i="32" s="1"/>
  <c r="T279" i="32"/>
  <c r="P279" i="32" s="1"/>
  <c r="T319" i="32"/>
  <c r="P319" i="32" s="1"/>
  <c r="T291" i="32"/>
  <c r="P291" i="32" s="1"/>
  <c r="T330" i="32"/>
  <c r="P330" i="32" s="1"/>
  <c r="T335" i="32"/>
  <c r="P335" i="32" s="1"/>
  <c r="T316" i="32"/>
  <c r="P316" i="32" s="1"/>
  <c r="T343" i="32"/>
  <c r="P343" i="32" s="1"/>
  <c r="T329" i="32"/>
  <c r="P329" i="32" s="1"/>
  <c r="T348" i="32"/>
  <c r="P348" i="32" s="1"/>
  <c r="T56" i="32"/>
  <c r="P56" i="32" s="1"/>
  <c r="T15" i="32"/>
  <c r="P15" i="32" s="1"/>
  <c r="T30" i="32"/>
  <c r="P30" i="32" s="1"/>
  <c r="T108" i="32"/>
  <c r="P108" i="32" s="1"/>
  <c r="T148" i="32"/>
  <c r="P148" i="32" s="1"/>
  <c r="T19" i="32"/>
  <c r="P19" i="32" s="1"/>
  <c r="T34" i="32"/>
  <c r="P34" i="32" s="1"/>
  <c r="T93" i="32"/>
  <c r="P93" i="32" s="1"/>
  <c r="T70" i="32"/>
  <c r="P70" i="32" s="1"/>
  <c r="T141" i="32"/>
  <c r="P141" i="32" s="1"/>
  <c r="T103" i="32"/>
  <c r="P103" i="32" s="1"/>
  <c r="T96" i="32"/>
  <c r="P96" i="32" s="1"/>
  <c r="T81" i="32"/>
  <c r="P81" i="32" s="1"/>
  <c r="T140" i="32"/>
  <c r="P140" i="32" s="1"/>
  <c r="T114" i="32"/>
  <c r="P114" i="32" s="1"/>
  <c r="T174" i="32"/>
  <c r="P174" i="32" s="1"/>
  <c r="T167" i="32"/>
  <c r="P167" i="32" s="1"/>
  <c r="T152" i="32"/>
  <c r="P152" i="32" s="1"/>
  <c r="T145" i="32"/>
  <c r="P145" i="32" s="1"/>
  <c r="T146" i="32"/>
  <c r="P146" i="32" s="1"/>
  <c r="T123" i="32"/>
  <c r="P123" i="32" s="1"/>
  <c r="T223" i="32"/>
  <c r="P223" i="32" s="1"/>
  <c r="T206" i="32"/>
  <c r="P206" i="32" s="1"/>
  <c r="T231" i="32"/>
  <c r="P231" i="32" s="1"/>
  <c r="T209" i="32"/>
  <c r="P209" i="32" s="1"/>
  <c r="T248" i="32"/>
  <c r="P248" i="32" s="1"/>
  <c r="T256" i="32"/>
  <c r="P256" i="32" s="1"/>
  <c r="T228" i="32"/>
  <c r="P228" i="32" s="1"/>
  <c r="T229" i="32"/>
  <c r="P229" i="32" s="1"/>
  <c r="T254" i="32"/>
  <c r="P254" i="32" s="1"/>
  <c r="T280" i="32"/>
  <c r="P280" i="32" s="1"/>
  <c r="T270" i="32"/>
  <c r="P270" i="32" s="1"/>
  <c r="T287" i="32"/>
  <c r="P287" i="32" s="1"/>
  <c r="T295" i="32"/>
  <c r="P295" i="32" s="1"/>
  <c r="T336" i="32"/>
  <c r="P336" i="32" s="1"/>
  <c r="T299" i="32"/>
  <c r="P299" i="32" s="1"/>
  <c r="T365" i="32"/>
  <c r="P365" i="32" s="1"/>
  <c r="T351" i="32"/>
  <c r="P351" i="32" s="1"/>
  <c r="T324" i="32"/>
  <c r="P324" i="32" s="1"/>
  <c r="T359" i="32"/>
  <c r="P359" i="32" s="1"/>
  <c r="T337" i="32"/>
  <c r="P337" i="32" s="1"/>
  <c r="T364" i="32"/>
  <c r="P364" i="32" s="1"/>
  <c r="T40" i="32"/>
  <c r="P40" i="32" s="1"/>
  <c r="T65" i="32"/>
  <c r="P65" i="32" s="1"/>
  <c r="T76" i="32"/>
  <c r="P76" i="32" s="1"/>
  <c r="T118" i="32"/>
  <c r="P118" i="32" s="1"/>
  <c r="T11" i="32"/>
  <c r="P11" i="32" s="1"/>
  <c r="T26" i="32"/>
  <c r="P26" i="32" s="1"/>
  <c r="T101" i="32"/>
  <c r="P101" i="32" s="1"/>
  <c r="T78" i="32"/>
  <c r="P78" i="32" s="1"/>
  <c r="T173" i="32"/>
  <c r="P173" i="32" s="1"/>
  <c r="T111" i="32"/>
  <c r="P111" i="32" s="1"/>
  <c r="T104" i="32"/>
  <c r="P104" i="32" s="1"/>
  <c r="T89" i="32"/>
  <c r="P89" i="32" s="1"/>
  <c r="T172" i="32"/>
  <c r="P172" i="32" s="1"/>
  <c r="T157" i="32"/>
  <c r="P157" i="32" s="1"/>
  <c r="T195" i="32"/>
  <c r="P195" i="32" s="1"/>
  <c r="T175" i="32"/>
  <c r="P175" i="32" s="1"/>
  <c r="T160" i="32"/>
  <c r="P160" i="32" s="1"/>
  <c r="T153" i="32"/>
  <c r="P153" i="32" s="1"/>
  <c r="T154" i="32"/>
  <c r="P154" i="32" s="1"/>
  <c r="T131" i="32"/>
  <c r="P131" i="32" s="1"/>
  <c r="T233" i="32"/>
  <c r="P233" i="32" s="1"/>
  <c r="T273" i="32"/>
  <c r="P273" i="32" s="1"/>
  <c r="T192" i="32"/>
  <c r="P192" i="32" s="1"/>
  <c r="T214" i="32"/>
  <c r="P214" i="32" s="1"/>
  <c r="T224" i="32"/>
  <c r="P224" i="32" s="1"/>
  <c r="T272" i="32"/>
  <c r="P272" i="32" s="1"/>
  <c r="T236" i="32"/>
  <c r="P236" i="32" s="1"/>
  <c r="T237" i="32"/>
  <c r="P237" i="32" s="1"/>
  <c r="T258" i="32"/>
  <c r="P258" i="32" s="1"/>
  <c r="T241" i="32"/>
  <c r="P241" i="32" s="1"/>
  <c r="T259" i="32"/>
  <c r="P259" i="32" s="1"/>
  <c r="T297" i="32"/>
  <c r="P297" i="32" s="1"/>
  <c r="T305" i="32"/>
  <c r="P305" i="32" s="1"/>
  <c r="T282" i="32"/>
  <c r="P282" i="32" s="1"/>
  <c r="T352" i="32"/>
  <c r="P352" i="32" s="1"/>
  <c r="T285" i="32"/>
  <c r="P285" i="32" s="1"/>
  <c r="T307" i="32"/>
  <c r="P307" i="32" s="1"/>
  <c r="T327" i="32"/>
  <c r="P327" i="32" s="1"/>
  <c r="T310" i="32"/>
  <c r="P310" i="32" s="1"/>
  <c r="T345" i="32"/>
  <c r="P345" i="32" s="1"/>
  <c r="T358" i="32"/>
  <c r="P358" i="32" s="1"/>
  <c r="T9" i="32"/>
  <c r="T22" i="32"/>
  <c r="P22" i="32" s="1"/>
  <c r="EV14" i="2"/>
  <c r="EW14" i="2" s="1"/>
  <c r="EX14" i="2" s="1"/>
  <c r="EY14" i="2" s="1"/>
  <c r="EZ14" i="2" s="1"/>
  <c r="FA14" i="2" s="1"/>
  <c r="FB14" i="2" s="1"/>
  <c r="FC14" i="2" s="1"/>
  <c r="FD14" i="2" s="1"/>
  <c r="T52" i="32"/>
  <c r="P52" i="32" s="1"/>
  <c r="T91" i="32"/>
  <c r="P91" i="32" s="1"/>
  <c r="T187" i="32"/>
  <c r="P187" i="32" s="1"/>
  <c r="T18" i="32"/>
  <c r="P18" i="32" s="1"/>
  <c r="T109" i="32"/>
  <c r="P109" i="32" s="1"/>
  <c r="T86" i="32"/>
  <c r="P86" i="32" s="1"/>
  <c r="T184" i="32"/>
  <c r="P184" i="32" s="1"/>
  <c r="T132" i="32"/>
  <c r="P132" i="32" s="1"/>
  <c r="T112" i="32"/>
  <c r="P112" i="32" s="1"/>
  <c r="T97" i="32"/>
  <c r="P97" i="32" s="1"/>
  <c r="T66" i="32"/>
  <c r="P66" i="32" s="1"/>
  <c r="T126" i="32"/>
  <c r="P126" i="32" s="1"/>
  <c r="T119" i="32"/>
  <c r="P119" i="32" s="1"/>
  <c r="T180" i="32"/>
  <c r="P180" i="32" s="1"/>
  <c r="T168" i="32"/>
  <c r="P168" i="32" s="1"/>
  <c r="T161" i="32"/>
  <c r="P161" i="32" s="1"/>
  <c r="T162" i="32"/>
  <c r="P162" i="32" s="1"/>
  <c r="T139" i="32"/>
  <c r="P139" i="32" s="1"/>
  <c r="T189" i="32"/>
  <c r="P189" i="32" s="1"/>
  <c r="T294" i="32"/>
  <c r="P294" i="32" s="1"/>
  <c r="T200" i="32"/>
  <c r="P200" i="32" s="1"/>
  <c r="T225" i="32"/>
  <c r="P225" i="32" s="1"/>
  <c r="T232" i="32"/>
  <c r="P232" i="32" s="1"/>
  <c r="T289" i="32"/>
  <c r="P289" i="32" s="1"/>
  <c r="T243" i="32"/>
  <c r="P243" i="32" s="1"/>
  <c r="T244" i="32"/>
  <c r="P244" i="32" s="1"/>
  <c r="T278" i="32"/>
  <c r="P278" i="32" s="1"/>
  <c r="T249" i="32"/>
  <c r="P249" i="32" s="1"/>
  <c r="T267" i="32"/>
  <c r="P267" i="32" s="1"/>
  <c r="T269" i="32"/>
  <c r="P269" i="32" s="1"/>
  <c r="T333" i="32"/>
  <c r="P333" i="32" s="1"/>
  <c r="T290" i="32"/>
  <c r="P290" i="32" s="1"/>
  <c r="T284" i="32"/>
  <c r="P284" i="32" s="1"/>
  <c r="T293" i="32"/>
  <c r="P293" i="32" s="1"/>
  <c r="T315" i="32"/>
  <c r="P315" i="32" s="1"/>
  <c r="T341" i="32"/>
  <c r="P341" i="32" s="1"/>
  <c r="T318" i="32"/>
  <c r="P318" i="32" s="1"/>
  <c r="T353" i="32"/>
  <c r="P353" i="32" s="1"/>
  <c r="T366" i="32"/>
  <c r="P366" i="32" s="1"/>
  <c r="T107" i="32"/>
  <c r="P107" i="32" s="1"/>
  <c r="K126" i="2"/>
  <c r="K110" i="2"/>
  <c r="CE187" i="2"/>
  <c r="BN187" i="2"/>
  <c r="AP187" i="2"/>
  <c r="K184" i="2"/>
  <c r="K185" i="2" s="1"/>
  <c r="K7" i="2"/>
  <c r="K127" i="2" s="1"/>
  <c r="K129" i="2" s="1"/>
  <c r="K150" i="2" s="1"/>
  <c r="L14" i="2"/>
  <c r="D14" i="1"/>
  <c r="DD187" i="2"/>
  <c r="CW187" i="2"/>
  <c r="BF187" i="2"/>
  <c r="AX187" i="2"/>
  <c r="K25" i="2"/>
  <c r="DA187" i="2"/>
  <c r="CT187" i="2"/>
  <c r="CM187" i="2"/>
  <c r="CI187" i="2"/>
  <c r="CB187" i="2"/>
  <c r="BW187" i="2"/>
  <c r="BO187" i="2"/>
  <c r="BG187" i="2"/>
  <c r="AY187" i="2"/>
  <c r="AQ187" i="2"/>
  <c r="AI187" i="2"/>
  <c r="AA187" i="2"/>
  <c r="S187" i="2"/>
  <c r="EM187" i="2"/>
  <c r="EA187" i="2"/>
  <c r="DV187" i="2"/>
  <c r="DQ187" i="2"/>
  <c r="DG187" i="2"/>
  <c r="CZ187" i="2"/>
  <c r="CL187" i="2"/>
  <c r="CA187" i="2"/>
  <c r="BU187" i="2"/>
  <c r="BM187" i="2"/>
  <c r="BE187" i="2"/>
  <c r="AW187" i="2"/>
  <c r="AO187" i="2"/>
  <c r="AG187" i="2"/>
  <c r="Y187" i="2"/>
  <c r="Q187" i="2"/>
  <c r="K22" i="2"/>
  <c r="EF187" i="2"/>
  <c r="DX187" i="2"/>
  <c r="DL187" i="2"/>
  <c r="DC187" i="2"/>
  <c r="CV187" i="2"/>
  <c r="CS187" i="2"/>
  <c r="CO187" i="2"/>
  <c r="CH187" i="2"/>
  <c r="CD187" i="2"/>
  <c r="BT187" i="2"/>
  <c r="BL187" i="2"/>
  <c r="BD187" i="2"/>
  <c r="AV187" i="2"/>
  <c r="AN187" i="2"/>
  <c r="AF187" i="2"/>
  <c r="X187" i="2"/>
  <c r="P187" i="2"/>
  <c r="L187" i="2"/>
  <c r="EH187" i="2"/>
  <c r="EC187" i="2"/>
  <c r="DS187" i="2"/>
  <c r="DN187" i="2"/>
  <c r="DI187" i="2"/>
  <c r="CY187" i="2"/>
  <c r="CK187" i="2"/>
  <c r="BZ187" i="2"/>
  <c r="BS187" i="2"/>
  <c r="BK187" i="2"/>
  <c r="BC187" i="2"/>
  <c r="AU187" i="2"/>
  <c r="AM187" i="2"/>
  <c r="AE187" i="2"/>
  <c r="W187" i="2"/>
  <c r="O187" i="2"/>
  <c r="K187" i="2"/>
  <c r="K192" i="2" s="1"/>
  <c r="K164" i="2"/>
  <c r="EJ187" i="2"/>
  <c r="DZ187" i="2"/>
  <c r="DU187" i="2"/>
  <c r="DF187" i="2"/>
  <c r="DB187" i="2"/>
  <c r="CU187" i="2"/>
  <c r="CR187" i="2"/>
  <c r="CN187" i="2"/>
  <c r="CG187" i="2"/>
  <c r="CC187" i="2"/>
  <c r="BR187" i="2"/>
  <c r="BJ187" i="2"/>
  <c r="BB187" i="2"/>
  <c r="AT187" i="2"/>
  <c r="AL187" i="2"/>
  <c r="AD187" i="2"/>
  <c r="V187" i="2"/>
  <c r="N187" i="2"/>
  <c r="EL187" i="2"/>
  <c r="EE187" i="2"/>
  <c r="DP187" i="2"/>
  <c r="DK187" i="2"/>
  <c r="CJ187" i="2"/>
  <c r="BY187" i="2"/>
  <c r="BQ187" i="2"/>
  <c r="BI187" i="2"/>
  <c r="BA187" i="2"/>
  <c r="AS187" i="2"/>
  <c r="AK187" i="2"/>
  <c r="AC187" i="2"/>
  <c r="U187" i="2"/>
  <c r="M187" i="2"/>
  <c r="EG187" i="2"/>
  <c r="EB187" i="2"/>
  <c r="DW187" i="2"/>
  <c r="DR187" i="2"/>
  <c r="DM187" i="2"/>
  <c r="DH187" i="2"/>
  <c r="DE187" i="2"/>
  <c r="CX187" i="2"/>
  <c r="CQ187" i="2"/>
  <c r="CF187" i="2"/>
  <c r="BX187" i="2"/>
  <c r="BP187" i="2"/>
  <c r="BH187" i="2"/>
  <c r="AZ187" i="2"/>
  <c r="AR187" i="2"/>
  <c r="AJ187" i="2"/>
  <c r="AB187" i="2"/>
  <c r="L191" i="2"/>
  <c r="L23" i="2"/>
  <c r="L77" i="2"/>
  <c r="L110" i="2"/>
  <c r="L6" i="2"/>
  <c r="L168" i="2"/>
  <c r="L238" i="2"/>
  <c r="M12" i="2"/>
  <c r="M149" i="2" s="1"/>
  <c r="L81" i="2"/>
  <c r="L200" i="2" s="1"/>
  <c r="L109" i="2"/>
  <c r="L164" i="2"/>
  <c r="L196" i="2"/>
  <c r="T331" i="32"/>
  <c r="P331" i="32" s="1"/>
  <c r="T356" i="32"/>
  <c r="P356" i="32" s="1"/>
  <c r="T57" i="32"/>
  <c r="P57" i="32" s="1"/>
  <c r="T48" i="32"/>
  <c r="P48" i="32" s="1"/>
  <c r="T60" i="32"/>
  <c r="P60" i="32" s="1"/>
  <c r="T53" i="32"/>
  <c r="P53" i="32" s="1"/>
  <c r="L166" i="2"/>
  <c r="F73" i="1"/>
  <c r="K168" i="2"/>
  <c r="K167" i="2"/>
  <c r="T347" i="32"/>
  <c r="P347" i="32" s="1"/>
  <c r="T334" i="32"/>
  <c r="P334" i="32" s="1"/>
  <c r="T41" i="32"/>
  <c r="P41" i="32" s="1"/>
  <c r="T32" i="32"/>
  <c r="P32" i="32" s="1"/>
  <c r="T55" i="32"/>
  <c r="P55" i="32" s="1"/>
  <c r="T29" i="32"/>
  <c r="P29" i="32" s="1"/>
  <c r="K166" i="2"/>
  <c r="K165" i="2"/>
  <c r="T355" i="32"/>
  <c r="P355" i="32" s="1"/>
  <c r="T342" i="32"/>
  <c r="P342" i="32" s="1"/>
  <c r="T33" i="32"/>
  <c r="P33" i="32" s="1"/>
  <c r="T24" i="32"/>
  <c r="P24" i="32" s="1"/>
  <c r="T47" i="32"/>
  <c r="P47" i="32" s="1"/>
  <c r="T46" i="32"/>
  <c r="P46" i="32" s="1"/>
  <c r="T165" i="32"/>
  <c r="P165" i="32" s="1"/>
  <c r="G178" i="2"/>
  <c r="T363" i="32"/>
  <c r="P363" i="32" s="1"/>
  <c r="T350" i="32"/>
  <c r="P350" i="32" s="1"/>
  <c r="T25" i="32"/>
  <c r="P25" i="32" s="1"/>
  <c r="T16" i="32"/>
  <c r="P16" i="32" s="1"/>
  <c r="T39" i="32"/>
  <c r="P39" i="32" s="1"/>
  <c r="T54" i="32"/>
  <c r="P54" i="32" s="1"/>
  <c r="T14" i="32"/>
  <c r="P14" i="32" s="1"/>
  <c r="L25" i="2"/>
  <c r="K108" i="2"/>
  <c r="L149" i="2"/>
  <c r="T45" i="32"/>
  <c r="P45" i="32" s="1"/>
  <c r="T38" i="32"/>
  <c r="P38" i="32" s="1"/>
  <c r="L21" i="2"/>
  <c r="L133" i="2"/>
  <c r="C10" i="9"/>
  <c r="C11" i="9" s="1"/>
  <c r="C12" i="9" s="1"/>
  <c r="C13" i="9" s="1"/>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86" i="9" s="1"/>
  <c r="C87" i="9" s="1"/>
  <c r="C88" i="9" s="1"/>
  <c r="C89" i="9" s="1"/>
  <c r="C90" i="9" s="1"/>
  <c r="C91" i="9" s="1"/>
  <c r="C92" i="9" s="1"/>
  <c r="C93" i="9" s="1"/>
  <c r="C94" i="9" s="1"/>
  <c r="C95" i="9" s="1"/>
  <c r="C96" i="9" s="1"/>
  <c r="C97" i="9" s="1"/>
  <c r="C98" i="9" s="1"/>
  <c r="C99" i="9" s="1"/>
  <c r="C100" i="9" s="1"/>
  <c r="C101" i="9" s="1"/>
  <c r="C102" i="9" s="1"/>
  <c r="C103" i="9" s="1"/>
  <c r="C104" i="9" s="1"/>
  <c r="C105" i="9" s="1"/>
  <c r="L22" i="2"/>
  <c r="K24" i="2"/>
  <c r="L24" i="2"/>
  <c r="K23" i="2"/>
  <c r="L154" i="2"/>
  <c r="K154" i="2"/>
  <c r="E14" i="1"/>
  <c r="F14" i="1" s="1"/>
  <c r="K19" i="2"/>
  <c r="I18" i="2"/>
  <c r="J32" i="1" s="1"/>
  <c r="J31" i="1"/>
  <c r="L31" i="1" s="1"/>
  <c r="K149" i="2" l="1"/>
  <c r="L147" i="2"/>
  <c r="K191" i="2"/>
  <c r="K193" i="2" s="1"/>
  <c r="K160" i="2" s="1"/>
  <c r="K161" i="2" s="1"/>
  <c r="M108" i="2"/>
  <c r="K213" i="2"/>
  <c r="L213" i="2"/>
  <c r="K202" i="2"/>
  <c r="L68" i="2"/>
  <c r="L57" i="2"/>
  <c r="L31" i="2"/>
  <c r="L54" i="2"/>
  <c r="L66" i="2"/>
  <c r="L126" i="2"/>
  <c r="L52" i="2"/>
  <c r="L53" i="2"/>
  <c r="L41" i="2"/>
  <c r="L44" i="2" s="1"/>
  <c r="L64" i="2"/>
  <c r="L28" i="2"/>
  <c r="L56" i="2"/>
  <c r="L59" i="2"/>
  <c r="L65" i="2"/>
  <c r="M14" i="2"/>
  <c r="N14" i="2" s="1"/>
  <c r="O14" i="2" s="1"/>
  <c r="P14" i="2" s="1"/>
  <c r="Q14" i="2" s="1"/>
  <c r="R14" i="2" s="1"/>
  <c r="S14" i="2" s="1"/>
  <c r="T14" i="2" s="1"/>
  <c r="U14" i="2" s="1"/>
  <c r="V14" i="2" s="1"/>
  <c r="W14" i="2" s="1"/>
  <c r="X14" i="2" s="1"/>
  <c r="Y14" i="2" s="1"/>
  <c r="Z14" i="2" s="1"/>
  <c r="AA14" i="2" s="1"/>
  <c r="AB14" i="2" s="1"/>
  <c r="AC14" i="2" s="1"/>
  <c r="AD14" i="2" s="1"/>
  <c r="AE14" i="2" s="1"/>
  <c r="AF14" i="2" s="1"/>
  <c r="AG14" i="2" s="1"/>
  <c r="AH14" i="2" s="1"/>
  <c r="AI14" i="2" s="1"/>
  <c r="AJ14" i="2" s="1"/>
  <c r="AK14" i="2" s="1"/>
  <c r="AL14" i="2" s="1"/>
  <c r="AM14" i="2" s="1"/>
  <c r="AN14" i="2" s="1"/>
  <c r="AO14" i="2" s="1"/>
  <c r="AP14" i="2" s="1"/>
  <c r="AQ14" i="2" s="1"/>
  <c r="AR14" i="2" s="1"/>
  <c r="AS14" i="2" s="1"/>
  <c r="AT14" i="2" s="1"/>
  <c r="AU14" i="2" s="1"/>
  <c r="AV14" i="2" s="1"/>
  <c r="AW14" i="2" s="1"/>
  <c r="AX14" i="2" s="1"/>
  <c r="AY14" i="2" s="1"/>
  <c r="AZ14" i="2" s="1"/>
  <c r="BA14" i="2" s="1"/>
  <c r="BB14" i="2" s="1"/>
  <c r="BC14" i="2" s="1"/>
  <c r="BD14" i="2" s="1"/>
  <c r="BE14" i="2" s="1"/>
  <c r="BF14" i="2" s="1"/>
  <c r="BG14" i="2" s="1"/>
  <c r="BH14" i="2" s="1"/>
  <c r="BI14" i="2" s="1"/>
  <c r="BJ14" i="2" s="1"/>
  <c r="BK14" i="2" s="1"/>
  <c r="BL14" i="2" s="1"/>
  <c r="BM14" i="2" s="1"/>
  <c r="BN14" i="2" s="1"/>
  <c r="BO14" i="2" s="1"/>
  <c r="BP14" i="2" s="1"/>
  <c r="BQ14" i="2" s="1"/>
  <c r="BR14" i="2" s="1"/>
  <c r="BS14" i="2" s="1"/>
  <c r="BT14" i="2" s="1"/>
  <c r="BU14" i="2" s="1"/>
  <c r="BV14" i="2" s="1"/>
  <c r="BW14" i="2" s="1"/>
  <c r="BX14" i="2" s="1"/>
  <c r="BY14" i="2" s="1"/>
  <c r="BZ14" i="2" s="1"/>
  <c r="CA14" i="2" s="1"/>
  <c r="CB14" i="2" s="1"/>
  <c r="CC14" i="2" s="1"/>
  <c r="CD14" i="2" s="1"/>
  <c r="CE14" i="2" s="1"/>
  <c r="CF14" i="2" s="1"/>
  <c r="CG14" i="2" s="1"/>
  <c r="CH14" i="2" s="1"/>
  <c r="CI14" i="2" s="1"/>
  <c r="CJ14" i="2" s="1"/>
  <c r="CK14" i="2" s="1"/>
  <c r="CL14" i="2" s="1"/>
  <c r="CM14" i="2" s="1"/>
  <c r="CN14" i="2" s="1"/>
  <c r="CO14" i="2" s="1"/>
  <c r="CP14" i="2" s="1"/>
  <c r="CQ14" i="2" s="1"/>
  <c r="CR14" i="2" s="1"/>
  <c r="CS14" i="2" s="1"/>
  <c r="CT14" i="2" s="1"/>
  <c r="CU14" i="2" s="1"/>
  <c r="CV14" i="2" s="1"/>
  <c r="CW14" i="2" s="1"/>
  <c r="CX14" i="2" s="1"/>
  <c r="CY14" i="2" s="1"/>
  <c r="CZ14" i="2" s="1"/>
  <c r="DA14" i="2" s="1"/>
  <c r="DB14" i="2" s="1"/>
  <c r="DC14" i="2" s="1"/>
  <c r="DD14" i="2" s="1"/>
  <c r="DE14" i="2" s="1"/>
  <c r="DF14" i="2" s="1"/>
  <c r="DG14" i="2" s="1"/>
  <c r="DH14" i="2" s="1"/>
  <c r="DI14" i="2" s="1"/>
  <c r="DJ14" i="2" s="1"/>
  <c r="DK14" i="2" s="1"/>
  <c r="DL14" i="2" s="1"/>
  <c r="DM14" i="2" s="1"/>
  <c r="DN14" i="2" s="1"/>
  <c r="DO14" i="2" s="1"/>
  <c r="DP14" i="2" s="1"/>
  <c r="DQ14" i="2" s="1"/>
  <c r="DR14" i="2" s="1"/>
  <c r="DS14" i="2" s="1"/>
  <c r="DT14" i="2" s="1"/>
  <c r="DU14" i="2" s="1"/>
  <c r="DV14" i="2" s="1"/>
  <c r="DW14" i="2" s="1"/>
  <c r="DX14" i="2" s="1"/>
  <c r="DY14" i="2" s="1"/>
  <c r="DZ14" i="2" s="1"/>
  <c r="EA14" i="2" s="1"/>
  <c r="EB14" i="2" s="1"/>
  <c r="EC14" i="2" s="1"/>
  <c r="ED14" i="2" s="1"/>
  <c r="EE14" i="2" s="1"/>
  <c r="EF14" i="2" s="1"/>
  <c r="EG14" i="2" s="1"/>
  <c r="EH14" i="2" s="1"/>
  <c r="EI14" i="2" s="1"/>
  <c r="EJ14" i="2" s="1"/>
  <c r="EK14" i="2" s="1"/>
  <c r="EL14" i="2" s="1"/>
  <c r="EM14" i="2" s="1"/>
  <c r="L35" i="2"/>
  <c r="L201" i="2" s="1"/>
  <c r="L55" i="2"/>
  <c r="L7" i="2"/>
  <c r="L127" i="2" s="1"/>
  <c r="L129" i="2" s="1"/>
  <c r="L150" i="2" s="1"/>
  <c r="L63" i="2"/>
  <c r="L67" i="2"/>
  <c r="L184" i="2"/>
  <c r="L185" i="2" s="1"/>
  <c r="K151" i="2"/>
  <c r="K102" i="2" s="1"/>
  <c r="K103" i="2" s="1"/>
  <c r="M25" i="2"/>
  <c r="M154" i="2"/>
  <c r="M133" i="2"/>
  <c r="M164" i="2"/>
  <c r="N12" i="2"/>
  <c r="N108" i="2" s="1"/>
  <c r="M77" i="2"/>
  <c r="M13" i="2"/>
  <c r="M196" i="2"/>
  <c r="M23" i="2"/>
  <c r="M168" i="2"/>
  <c r="M6" i="2"/>
  <c r="M191" i="2"/>
  <c r="M81" i="2"/>
  <c r="M200" i="2" s="1"/>
  <c r="M109" i="2"/>
  <c r="M110" i="2"/>
  <c r="M165" i="2"/>
  <c r="M237" i="2"/>
  <c r="M238" i="2" s="1"/>
  <c r="M21" i="2"/>
  <c r="M166" i="2"/>
  <c r="M24" i="2"/>
  <c r="M22" i="2"/>
  <c r="M167" i="2"/>
  <c r="C106" i="9"/>
  <c r="K201" i="2"/>
  <c r="K214" i="2"/>
  <c r="L214" i="2"/>
  <c r="L32" i="1"/>
  <c r="J52" i="1"/>
  <c r="L52" i="1" s="1"/>
  <c r="F133" i="2"/>
  <c r="K200" i="2"/>
  <c r="I19" i="2"/>
  <c r="E19" i="1"/>
  <c r="M65" i="2" l="1"/>
  <c r="M147" i="2"/>
  <c r="M126" i="2"/>
  <c r="K194" i="2"/>
  <c r="K195" i="2" s="1"/>
  <c r="K169" i="2" s="1"/>
  <c r="K170" i="2" s="1"/>
  <c r="M53" i="2"/>
  <c r="M63" i="2"/>
  <c r="N66" i="2"/>
  <c r="M56" i="2"/>
  <c r="M35" i="2"/>
  <c r="M201" i="2" s="1"/>
  <c r="M59" i="2"/>
  <c r="M55" i="2"/>
  <c r="M64" i="2"/>
  <c r="M28" i="2"/>
  <c r="M30" i="2" s="1"/>
  <c r="M57" i="2"/>
  <c r="M7" i="2"/>
  <c r="M127" i="2" s="1"/>
  <c r="M129" i="2" s="1"/>
  <c r="M150" i="2" s="1"/>
  <c r="M52" i="2"/>
  <c r="M68" i="2"/>
  <c r="M67" i="2"/>
  <c r="M184" i="2"/>
  <c r="M185" i="2" s="1"/>
  <c r="M31" i="2"/>
  <c r="M33" i="2" s="1"/>
  <c r="M41" i="2"/>
  <c r="M40" i="2" s="1"/>
  <c r="M202" i="2"/>
  <c r="L33" i="2"/>
  <c r="L202" i="2"/>
  <c r="L30" i="2"/>
  <c r="M54" i="2"/>
  <c r="K152" i="2"/>
  <c r="K153" i="2" s="1"/>
  <c r="K112" i="2" s="1"/>
  <c r="K210" i="2"/>
  <c r="M66" i="2"/>
  <c r="K209" i="2"/>
  <c r="L40" i="2"/>
  <c r="L42" i="2" s="1"/>
  <c r="L58" i="2"/>
  <c r="L60" i="2" s="1"/>
  <c r="L89" i="2" s="1"/>
  <c r="L204" i="2" s="1"/>
  <c r="L70" i="2"/>
  <c r="M214" i="2"/>
  <c r="N81" i="2"/>
  <c r="N200" i="2" s="1"/>
  <c r="N237" i="2"/>
  <c r="N238" i="2" s="1"/>
  <c r="N77" i="2"/>
  <c r="N164" i="2"/>
  <c r="N165" i="2"/>
  <c r="N23" i="2"/>
  <c r="N196" i="2"/>
  <c r="O12" i="2"/>
  <c r="O108" i="2" s="1"/>
  <c r="N110" i="2"/>
  <c r="N109" i="2"/>
  <c r="N191" i="2"/>
  <c r="N13" i="2"/>
  <c r="N168" i="2"/>
  <c r="N6" i="2"/>
  <c r="N25" i="2"/>
  <c r="N166" i="2"/>
  <c r="N21" i="2"/>
  <c r="N24" i="2"/>
  <c r="N154" i="2"/>
  <c r="N133" i="2"/>
  <c r="N149" i="2"/>
  <c r="N22" i="2"/>
  <c r="N167" i="2"/>
  <c r="M213" i="2"/>
  <c r="C107" i="9"/>
  <c r="N7" i="2"/>
  <c r="N127" i="2" s="1"/>
  <c r="N129" i="2" s="1"/>
  <c r="N150" i="2" s="1"/>
  <c r="O147" i="2"/>
  <c r="N31" i="2"/>
  <c r="N53" i="2"/>
  <c r="N57" i="2"/>
  <c r="N28" i="2"/>
  <c r="N35" i="2"/>
  <c r="N52" i="2"/>
  <c r="N54" i="2"/>
  <c r="N64" i="2"/>
  <c r="N68" i="2"/>
  <c r="N65" i="2"/>
  <c r="K172" i="2"/>
  <c r="K115" i="2"/>
  <c r="H24" i="2"/>
  <c r="F19" i="1"/>
  <c r="N201" i="2" l="1"/>
  <c r="N59" i="2"/>
  <c r="N56" i="2"/>
  <c r="N63" i="2"/>
  <c r="N126" i="2"/>
  <c r="N67" i="2"/>
  <c r="N184" i="2"/>
  <c r="N185" i="2" s="1"/>
  <c r="N41" i="2"/>
  <c r="N40" i="2" s="1"/>
  <c r="N42" i="2" s="1"/>
  <c r="N147" i="2"/>
  <c r="N55" i="2"/>
  <c r="M44" i="2"/>
  <c r="M58" i="2"/>
  <c r="M60" i="2" s="1"/>
  <c r="M89" i="2" s="1"/>
  <c r="M204" i="2" s="1"/>
  <c r="M37" i="2"/>
  <c r="M83" i="2" s="1"/>
  <c r="M70" i="2"/>
  <c r="M203" i="2"/>
  <c r="L37" i="2"/>
  <c r="N202" i="2"/>
  <c r="L203" i="2"/>
  <c r="N214" i="2"/>
  <c r="L72" i="2"/>
  <c r="L75" i="2" s="1"/>
  <c r="N213" i="2"/>
  <c r="O165" i="2"/>
  <c r="O237" i="2"/>
  <c r="O238" i="2" s="1"/>
  <c r="O168" i="2"/>
  <c r="O164" i="2"/>
  <c r="O13" i="2"/>
  <c r="O81" i="2"/>
  <c r="O200" i="2" s="1"/>
  <c r="O166" i="2"/>
  <c r="O22" i="2"/>
  <c r="O196" i="2"/>
  <c r="O77" i="2"/>
  <c r="O149" i="2"/>
  <c r="O191" i="2"/>
  <c r="O25" i="2"/>
  <c r="O21" i="2"/>
  <c r="O167" i="2"/>
  <c r="O154" i="2"/>
  <c r="O133" i="2"/>
  <c r="O110" i="2"/>
  <c r="P12" i="2"/>
  <c r="P108" i="2" s="1"/>
  <c r="O23" i="2"/>
  <c r="O6" i="2"/>
  <c r="O109" i="2"/>
  <c r="O24" i="2"/>
  <c r="P147" i="2"/>
  <c r="O41" i="2"/>
  <c r="O126" i="2"/>
  <c r="O7" i="2"/>
  <c r="O127" i="2" s="1"/>
  <c r="O129" i="2" s="1"/>
  <c r="O150" i="2" s="1"/>
  <c r="O184" i="2"/>
  <c r="O185" i="2" s="1"/>
  <c r="O68" i="2"/>
  <c r="O59" i="2"/>
  <c r="O57" i="2"/>
  <c r="O53" i="2"/>
  <c r="O63" i="2"/>
  <c r="O65" i="2"/>
  <c r="O35" i="2"/>
  <c r="O31" i="2"/>
  <c r="O33" i="2" s="1"/>
  <c r="O67" i="2"/>
  <c r="O28" i="2"/>
  <c r="O52" i="2"/>
  <c r="O55" i="2"/>
  <c r="O56" i="2"/>
  <c r="O64" i="2"/>
  <c r="O54" i="2"/>
  <c r="O66" i="2"/>
  <c r="N30" i="2"/>
  <c r="C108" i="9"/>
  <c r="N33" i="2"/>
  <c r="M42" i="2"/>
  <c r="K173" i="2"/>
  <c r="K179" i="2"/>
  <c r="O201" i="2" l="1"/>
  <c r="N70" i="2"/>
  <c r="N58" i="2"/>
  <c r="N60" i="2" s="1"/>
  <c r="N89" i="2" s="1"/>
  <c r="N204" i="2" s="1"/>
  <c r="N44" i="2"/>
  <c r="M72" i="2"/>
  <c r="M75" i="2" s="1"/>
  <c r="M159" i="2" s="1"/>
  <c r="O213" i="2"/>
  <c r="O214" i="2"/>
  <c r="L83" i="2"/>
  <c r="L106" i="2" s="1"/>
  <c r="M106" i="2"/>
  <c r="O202" i="2"/>
  <c r="N37" i="2"/>
  <c r="P22" i="2"/>
  <c r="P149" i="2"/>
  <c r="P24" i="2"/>
  <c r="P23" i="2"/>
  <c r="P154" i="2"/>
  <c r="P133" i="2"/>
  <c r="P166" i="2"/>
  <c r="P81" i="2"/>
  <c r="P200" i="2" s="1"/>
  <c r="Q12" i="2"/>
  <c r="Q108" i="2" s="1"/>
  <c r="P237" i="2"/>
  <c r="P238" i="2" s="1"/>
  <c r="P196" i="2"/>
  <c r="P109" i="2"/>
  <c r="P77" i="2"/>
  <c r="P167" i="2"/>
  <c r="P165" i="2"/>
  <c r="P164" i="2"/>
  <c r="P110" i="2"/>
  <c r="P25" i="2"/>
  <c r="P6" i="2"/>
  <c r="P21" i="2"/>
  <c r="P13" i="2"/>
  <c r="P168" i="2"/>
  <c r="P191" i="2"/>
  <c r="O70" i="2"/>
  <c r="O44" i="2"/>
  <c r="O40" i="2"/>
  <c r="P184" i="2"/>
  <c r="P185" i="2" s="1"/>
  <c r="P126" i="2"/>
  <c r="P41" i="2"/>
  <c r="P7" i="2"/>
  <c r="P127" i="2" s="1"/>
  <c r="P129" i="2" s="1"/>
  <c r="P150" i="2" s="1"/>
  <c r="Q147" i="2"/>
  <c r="P63" i="2"/>
  <c r="P68" i="2"/>
  <c r="P56" i="2"/>
  <c r="P66" i="2"/>
  <c r="P31" i="2"/>
  <c r="P65" i="2"/>
  <c r="P57" i="2"/>
  <c r="P53" i="2"/>
  <c r="P59" i="2"/>
  <c r="P28" i="2"/>
  <c r="P35" i="2"/>
  <c r="P55" i="2"/>
  <c r="P64" i="2"/>
  <c r="P67" i="2"/>
  <c r="P54" i="2"/>
  <c r="P52" i="2"/>
  <c r="C109" i="9"/>
  <c r="O58" i="2"/>
  <c r="O60" i="2" s="1"/>
  <c r="O89" i="2" s="1"/>
  <c r="O204" i="2" s="1"/>
  <c r="N203" i="2"/>
  <c r="O30" i="2"/>
  <c r="O203" i="2" s="1"/>
  <c r="K175" i="2"/>
  <c r="K180" i="2"/>
  <c r="L76" i="2"/>
  <c r="L91" i="2" s="1"/>
  <c r="L159" i="2"/>
  <c r="L78" i="2"/>
  <c r="L79" i="2" s="1"/>
  <c r="P201" i="2" l="1"/>
  <c r="M76" i="2"/>
  <c r="M91" i="2" s="1"/>
  <c r="M78" i="2"/>
  <c r="M79" i="2" s="1"/>
  <c r="L86" i="2"/>
  <c r="P202" i="2"/>
  <c r="N83" i="2"/>
  <c r="O37" i="2"/>
  <c r="O72" i="2"/>
  <c r="O75" i="2" s="1"/>
  <c r="O76" i="2" s="1"/>
  <c r="P213" i="2"/>
  <c r="P214" i="2"/>
  <c r="Q196" i="2"/>
  <c r="Q164" i="2"/>
  <c r="Q149" i="2"/>
  <c r="Q109" i="2"/>
  <c r="Q168" i="2"/>
  <c r="Q22" i="2"/>
  <c r="Q21" i="2"/>
  <c r="Q167" i="2"/>
  <c r="Q191" i="2"/>
  <c r="Q154" i="2"/>
  <c r="Q81" i="2"/>
  <c r="Q200" i="2" s="1"/>
  <c r="Q77" i="2"/>
  <c r="Q25" i="2"/>
  <c r="Q13" i="2"/>
  <c r="Q133" i="2"/>
  <c r="Q166" i="2"/>
  <c r="Q6" i="2"/>
  <c r="R12" i="2"/>
  <c r="Q165" i="2"/>
  <c r="Q23" i="2"/>
  <c r="Q110" i="2"/>
  <c r="Q237" i="2"/>
  <c r="Q238" i="2" s="1"/>
  <c r="Q24" i="2"/>
  <c r="P33" i="2"/>
  <c r="C110" i="9"/>
  <c r="P30" i="2"/>
  <c r="N72" i="2"/>
  <c r="P70" i="2"/>
  <c r="P58" i="2"/>
  <c r="Q41" i="2"/>
  <c r="Q126" i="2"/>
  <c r="Q184" i="2"/>
  <c r="Q185" i="2" s="1"/>
  <c r="R147" i="2"/>
  <c r="Q7" i="2"/>
  <c r="Q127" i="2" s="1"/>
  <c r="Q129" i="2" s="1"/>
  <c r="Q150" i="2" s="1"/>
  <c r="Q54" i="2"/>
  <c r="Q68" i="2"/>
  <c r="Q67" i="2"/>
  <c r="Q28" i="2"/>
  <c r="Q59" i="2"/>
  <c r="Q52" i="2"/>
  <c r="Q56" i="2"/>
  <c r="Q31" i="2"/>
  <c r="Q33" i="2" s="1"/>
  <c r="Q35" i="2"/>
  <c r="Q55" i="2"/>
  <c r="Q64" i="2"/>
  <c r="Q65" i="2"/>
  <c r="Q53" i="2"/>
  <c r="Q63" i="2"/>
  <c r="Q66" i="2"/>
  <c r="Q57" i="2"/>
  <c r="O42" i="2"/>
  <c r="P44" i="2"/>
  <c r="P40" i="2"/>
  <c r="P42" i="2" s="1"/>
  <c r="K181" i="2"/>
  <c r="L205" i="2"/>
  <c r="L100" i="2"/>
  <c r="L85" i="2"/>
  <c r="Q201" i="2" l="1"/>
  <c r="R108" i="2"/>
  <c r="R149" i="2"/>
  <c r="M205" i="2"/>
  <c r="M206" i="2" s="1"/>
  <c r="M85" i="2"/>
  <c r="M111" i="2" s="1"/>
  <c r="M100" i="2"/>
  <c r="M86" i="2"/>
  <c r="O91" i="2"/>
  <c r="Q202" i="2"/>
  <c r="N106" i="2"/>
  <c r="O83" i="2"/>
  <c r="P37" i="2"/>
  <c r="O78" i="2"/>
  <c r="O79" i="2" s="1"/>
  <c r="O159" i="2"/>
  <c r="Q213" i="2"/>
  <c r="S12" i="2"/>
  <c r="S108" i="2" s="1"/>
  <c r="R191" i="2"/>
  <c r="R167" i="2"/>
  <c r="R237" i="2"/>
  <c r="R238" i="2" s="1"/>
  <c r="R25" i="2"/>
  <c r="R196" i="2"/>
  <c r="R164" i="2"/>
  <c r="R13" i="2"/>
  <c r="R165" i="2"/>
  <c r="R23" i="2"/>
  <c r="R110" i="2"/>
  <c r="R6" i="2"/>
  <c r="R168" i="2"/>
  <c r="R154" i="2"/>
  <c r="R109" i="2"/>
  <c r="R22" i="2"/>
  <c r="R166" i="2"/>
  <c r="R21" i="2"/>
  <c r="R77" i="2"/>
  <c r="R24" i="2"/>
  <c r="R133" i="2"/>
  <c r="R81" i="2"/>
  <c r="R200" i="2" s="1"/>
  <c r="Q214" i="2"/>
  <c r="N75" i="2"/>
  <c r="C111" i="9"/>
  <c r="O205" i="2"/>
  <c r="O206" i="2" s="1"/>
  <c r="O85" i="2"/>
  <c r="O111" i="2" s="1"/>
  <c r="O100" i="2"/>
  <c r="S147" i="2"/>
  <c r="R184" i="2"/>
  <c r="R185" i="2" s="1"/>
  <c r="R41" i="2"/>
  <c r="R126" i="2"/>
  <c r="R7" i="2"/>
  <c r="R127" i="2" s="1"/>
  <c r="R129" i="2" s="1"/>
  <c r="R150" i="2" s="1"/>
  <c r="R54" i="2"/>
  <c r="R66" i="2"/>
  <c r="R56" i="2"/>
  <c r="R35" i="2"/>
  <c r="R28" i="2"/>
  <c r="R52" i="2"/>
  <c r="R68" i="2"/>
  <c r="R63" i="2"/>
  <c r="R67" i="2"/>
  <c r="R55" i="2"/>
  <c r="R64" i="2"/>
  <c r="R59" i="2"/>
  <c r="R57" i="2"/>
  <c r="R53" i="2"/>
  <c r="R65" i="2"/>
  <c r="R31" i="2"/>
  <c r="R33" i="2" s="1"/>
  <c r="P60" i="2"/>
  <c r="P89" i="2" s="1"/>
  <c r="P204" i="2" s="1"/>
  <c r="Q70" i="2"/>
  <c r="Q58" i="2"/>
  <c r="Q60" i="2" s="1"/>
  <c r="Q89" i="2" s="1"/>
  <c r="Q204" i="2" s="1"/>
  <c r="P203" i="2"/>
  <c r="Q30" i="2"/>
  <c r="Q203" i="2" s="1"/>
  <c r="Q44" i="2"/>
  <c r="Q40" i="2"/>
  <c r="Q42" i="2" s="1"/>
  <c r="K182" i="2"/>
  <c r="K190" i="2"/>
  <c r="K208" i="2" s="1"/>
  <c r="L87" i="2"/>
  <c r="L111" i="2"/>
  <c r="L206" i="2"/>
  <c r="R201" i="2" l="1"/>
  <c r="M87" i="2"/>
  <c r="O106" i="2"/>
  <c r="O86" i="2"/>
  <c r="O87" i="2" s="1"/>
  <c r="R202" i="2"/>
  <c r="P83" i="2"/>
  <c r="R213" i="2"/>
  <c r="Q72" i="2"/>
  <c r="Q75" i="2" s="1"/>
  <c r="Q76" i="2" s="1"/>
  <c r="R214" i="2"/>
  <c r="S24" i="2"/>
  <c r="S133" i="2"/>
  <c r="S167" i="2"/>
  <c r="S196" i="2"/>
  <c r="T12" i="2"/>
  <c r="T108" i="2" s="1"/>
  <c r="S23" i="2"/>
  <c r="S25" i="2"/>
  <c r="S191" i="2"/>
  <c r="S237" i="2"/>
  <c r="S238" i="2" s="1"/>
  <c r="S109" i="2"/>
  <c r="S6" i="2"/>
  <c r="S149" i="2"/>
  <c r="S164" i="2"/>
  <c r="S13" i="2"/>
  <c r="S154" i="2"/>
  <c r="S166" i="2"/>
  <c r="S165" i="2"/>
  <c r="S168" i="2"/>
  <c r="S22" i="2"/>
  <c r="S21" i="2"/>
  <c r="S81" i="2"/>
  <c r="S200" i="2" s="1"/>
  <c r="S77" i="2"/>
  <c r="S110" i="2"/>
  <c r="P72" i="2"/>
  <c r="N76" i="2"/>
  <c r="N91" i="2" s="1"/>
  <c r="N78" i="2"/>
  <c r="N79" i="2" s="1"/>
  <c r="N159" i="2"/>
  <c r="Q37" i="2"/>
  <c r="R70" i="2"/>
  <c r="R58" i="2"/>
  <c r="R60" i="2" s="1"/>
  <c r="R89" i="2" s="1"/>
  <c r="R204" i="2" s="1"/>
  <c r="R44" i="2"/>
  <c r="R40" i="2"/>
  <c r="R30" i="2"/>
  <c r="S184" i="2"/>
  <c r="S185" i="2" s="1"/>
  <c r="S41" i="2"/>
  <c r="S7" i="2"/>
  <c r="S127" i="2" s="1"/>
  <c r="S129" i="2" s="1"/>
  <c r="S150" i="2" s="1"/>
  <c r="S126" i="2"/>
  <c r="T147" i="2"/>
  <c r="S59" i="2"/>
  <c r="S57" i="2"/>
  <c r="S28" i="2"/>
  <c r="S64" i="2"/>
  <c r="S52" i="2"/>
  <c r="S56" i="2"/>
  <c r="S54" i="2"/>
  <c r="S63" i="2"/>
  <c r="S31" i="2"/>
  <c r="S33" i="2" s="1"/>
  <c r="S66" i="2"/>
  <c r="S68" i="2"/>
  <c r="S53" i="2"/>
  <c r="S67" i="2"/>
  <c r="S55" i="2"/>
  <c r="S65" i="2"/>
  <c r="S35" i="2"/>
  <c r="C112" i="9"/>
  <c r="L178" i="2"/>
  <c r="K197" i="2"/>
  <c r="L189" i="2" s="1"/>
  <c r="L192" i="2" s="1"/>
  <c r="L193" i="2" s="1"/>
  <c r="S201" i="2" l="1"/>
  <c r="S213" i="2"/>
  <c r="Q91" i="2"/>
  <c r="P106" i="2"/>
  <c r="N86" i="2"/>
  <c r="S202" i="2"/>
  <c r="R203" i="2"/>
  <c r="Q78" i="2"/>
  <c r="Q79" i="2" s="1"/>
  <c r="Q159" i="2"/>
  <c r="S214" i="2"/>
  <c r="R37" i="2"/>
  <c r="S58" i="2"/>
  <c r="S60" i="2" s="1"/>
  <c r="S89" i="2" s="1"/>
  <c r="S204" i="2" s="1"/>
  <c r="T191" i="2"/>
  <c r="T167" i="2"/>
  <c r="T237" i="2"/>
  <c r="T238" i="2" s="1"/>
  <c r="T168" i="2"/>
  <c r="T23" i="2"/>
  <c r="T149" i="2"/>
  <c r="T166" i="2"/>
  <c r="T25" i="2"/>
  <c r="T154" i="2"/>
  <c r="U12" i="2"/>
  <c r="U108" i="2" s="1"/>
  <c r="T110" i="2"/>
  <c r="T81" i="2"/>
  <c r="T200" i="2" s="1"/>
  <c r="T24" i="2"/>
  <c r="T13" i="2"/>
  <c r="T21" i="2"/>
  <c r="T77" i="2"/>
  <c r="T22" i="2"/>
  <c r="T196" i="2"/>
  <c r="T164" i="2"/>
  <c r="T133" i="2"/>
  <c r="T6" i="2"/>
  <c r="T165" i="2"/>
  <c r="T109" i="2"/>
  <c r="S70" i="2"/>
  <c r="T7" i="2"/>
  <c r="T127" i="2" s="1"/>
  <c r="T129" i="2" s="1"/>
  <c r="T150" i="2" s="1"/>
  <c r="T41" i="2"/>
  <c r="T126" i="2"/>
  <c r="T184" i="2"/>
  <c r="T185" i="2" s="1"/>
  <c r="U147" i="2"/>
  <c r="T68" i="2"/>
  <c r="T56" i="2"/>
  <c r="T28" i="2"/>
  <c r="T54" i="2"/>
  <c r="T66" i="2"/>
  <c r="T67" i="2"/>
  <c r="T64" i="2"/>
  <c r="T35" i="2"/>
  <c r="T31" i="2"/>
  <c r="T33" i="2" s="1"/>
  <c r="T53" i="2"/>
  <c r="T63" i="2"/>
  <c r="T57" i="2"/>
  <c r="T52" i="2"/>
  <c r="T59" i="2"/>
  <c r="T65" i="2"/>
  <c r="T55" i="2"/>
  <c r="R42" i="2"/>
  <c r="P75" i="2"/>
  <c r="Q85" i="2"/>
  <c r="Q111" i="2" s="1"/>
  <c r="Q205" i="2"/>
  <c r="Q206" i="2" s="1"/>
  <c r="Q100" i="2"/>
  <c r="C113" i="9"/>
  <c r="R72" i="2"/>
  <c r="R75" i="2" s="1"/>
  <c r="N85" i="2"/>
  <c r="N100" i="2"/>
  <c r="N205" i="2"/>
  <c r="S30" i="2"/>
  <c r="S203" i="2" s="1"/>
  <c r="S40" i="2"/>
  <c r="S42" i="2" s="1"/>
  <c r="S44" i="2"/>
  <c r="Q83" i="2"/>
  <c r="Q86" i="2" s="1"/>
  <c r="L210" i="2"/>
  <c r="L194" i="2"/>
  <c r="L195" i="2" s="1"/>
  <c r="L169" i="2" s="1"/>
  <c r="L170" i="2" s="1"/>
  <c r="L179" i="2" s="1"/>
  <c r="L160" i="2"/>
  <c r="L161" i="2" s="1"/>
  <c r="L172" i="2" s="1"/>
  <c r="T201" i="2" l="1"/>
  <c r="T202" i="2"/>
  <c r="R83" i="2"/>
  <c r="S37" i="2"/>
  <c r="T213" i="2"/>
  <c r="U6" i="2"/>
  <c r="U196" i="2"/>
  <c r="U237" i="2"/>
  <c r="U238" i="2" s="1"/>
  <c r="U133" i="2"/>
  <c r="U167" i="2"/>
  <c r="V12" i="2"/>
  <c r="V108" i="2" s="1"/>
  <c r="U109" i="2"/>
  <c r="U165" i="2"/>
  <c r="U191" i="2"/>
  <c r="U149" i="2"/>
  <c r="U23" i="2"/>
  <c r="U164" i="2"/>
  <c r="U154" i="2"/>
  <c r="U168" i="2"/>
  <c r="U81" i="2"/>
  <c r="U200" i="2" s="1"/>
  <c r="U24" i="2"/>
  <c r="U110" i="2"/>
  <c r="U21" i="2"/>
  <c r="U77" i="2"/>
  <c r="U22" i="2"/>
  <c r="U25" i="2"/>
  <c r="U166" i="2"/>
  <c r="U13" i="2"/>
  <c r="T214" i="2"/>
  <c r="S72" i="2"/>
  <c r="S75" i="2" s="1"/>
  <c r="R159" i="2"/>
  <c r="R76" i="2"/>
  <c r="R91" i="2" s="1"/>
  <c r="R78" i="2"/>
  <c r="R79" i="2" s="1"/>
  <c r="N111" i="2"/>
  <c r="N87" i="2"/>
  <c r="P76" i="2"/>
  <c r="P91" i="2" s="1"/>
  <c r="P159" i="2"/>
  <c r="P78" i="2"/>
  <c r="P79" i="2" s="1"/>
  <c r="T70" i="2"/>
  <c r="T30" i="2"/>
  <c r="T203" i="2" s="1"/>
  <c r="Q106" i="2"/>
  <c r="Q87" i="2"/>
  <c r="C114" i="9"/>
  <c r="U184" i="2"/>
  <c r="U185" i="2" s="1"/>
  <c r="U7" i="2"/>
  <c r="U127" i="2" s="1"/>
  <c r="U129" i="2" s="1"/>
  <c r="U150" i="2" s="1"/>
  <c r="U41" i="2"/>
  <c r="U126" i="2"/>
  <c r="V147" i="2"/>
  <c r="U53" i="2"/>
  <c r="U66" i="2"/>
  <c r="U67" i="2"/>
  <c r="U59" i="2"/>
  <c r="U68" i="2"/>
  <c r="U65" i="2"/>
  <c r="U54" i="2"/>
  <c r="U63" i="2"/>
  <c r="U31" i="2"/>
  <c r="U33" i="2" s="1"/>
  <c r="U35" i="2"/>
  <c r="U56" i="2"/>
  <c r="U52" i="2"/>
  <c r="U55" i="2"/>
  <c r="U57" i="2"/>
  <c r="U64" i="2"/>
  <c r="U28" i="2"/>
  <c r="N206" i="2"/>
  <c r="T58" i="2"/>
  <c r="T44" i="2"/>
  <c r="T40" i="2"/>
  <c r="T42" i="2" s="1"/>
  <c r="L173" i="2"/>
  <c r="L175" i="2" s="1"/>
  <c r="L180" i="2"/>
  <c r="L181" i="2" s="1"/>
  <c r="L182" i="2" s="1"/>
  <c r="M178" i="2" s="1"/>
  <c r="U201" i="2" l="1"/>
  <c r="P86" i="2"/>
  <c r="R106" i="2"/>
  <c r="R86" i="2"/>
  <c r="U202" i="2"/>
  <c r="S83" i="2"/>
  <c r="U213" i="2"/>
  <c r="V109" i="2"/>
  <c r="V13" i="2"/>
  <c r="V149" i="2"/>
  <c r="V165" i="2"/>
  <c r="V154" i="2"/>
  <c r="V167" i="2"/>
  <c r="V196" i="2"/>
  <c r="V81" i="2"/>
  <c r="V200" i="2" s="1"/>
  <c r="V24" i="2"/>
  <c r="V21" i="2"/>
  <c r="V23" i="2"/>
  <c r="V110" i="2"/>
  <c r="V77" i="2"/>
  <c r="V22" i="2"/>
  <c r="V168" i="2"/>
  <c r="V166" i="2"/>
  <c r="V133" i="2"/>
  <c r="V6" i="2"/>
  <c r="V164" i="2"/>
  <c r="W12" i="2"/>
  <c r="W108" i="2" s="1"/>
  <c r="V191" i="2"/>
  <c r="V25" i="2"/>
  <c r="V237" i="2"/>
  <c r="V238" i="2" s="1"/>
  <c r="U214" i="2"/>
  <c r="U58" i="2"/>
  <c r="U60" i="2" s="1"/>
  <c r="U89" i="2" s="1"/>
  <c r="U204" i="2" s="1"/>
  <c r="R205" i="2"/>
  <c r="R206" i="2" s="1"/>
  <c r="R85" i="2"/>
  <c r="R111" i="2" s="1"/>
  <c r="R100" i="2"/>
  <c r="T60" i="2"/>
  <c r="T89" i="2" s="1"/>
  <c r="T204" i="2" s="1"/>
  <c r="T37" i="2"/>
  <c r="P85" i="2"/>
  <c r="P205" i="2"/>
  <c r="P100" i="2"/>
  <c r="U30" i="2"/>
  <c r="U203" i="2" s="1"/>
  <c r="V41" i="2"/>
  <c r="V184" i="2"/>
  <c r="V185" i="2" s="1"/>
  <c r="V7" i="2"/>
  <c r="V127" i="2" s="1"/>
  <c r="V129" i="2" s="1"/>
  <c r="V150" i="2" s="1"/>
  <c r="V126" i="2"/>
  <c r="W147" i="2"/>
  <c r="V56" i="2"/>
  <c r="V55" i="2"/>
  <c r="V31" i="2"/>
  <c r="V33" i="2" s="1"/>
  <c r="V63" i="2"/>
  <c r="V59" i="2"/>
  <c r="V53" i="2"/>
  <c r="V57" i="2"/>
  <c r="V28" i="2"/>
  <c r="V66" i="2"/>
  <c r="V35" i="2"/>
  <c r="V52" i="2"/>
  <c r="V54" i="2"/>
  <c r="V67" i="2"/>
  <c r="V64" i="2"/>
  <c r="V68" i="2"/>
  <c r="V65" i="2"/>
  <c r="U70" i="2"/>
  <c r="S159" i="2"/>
  <c r="S78" i="2"/>
  <c r="S79" i="2" s="1"/>
  <c r="S76" i="2"/>
  <c r="S91" i="2" s="1"/>
  <c r="U40" i="2"/>
  <c r="U42" i="2" s="1"/>
  <c r="U44" i="2"/>
  <c r="C115" i="9"/>
  <c r="L190" i="2"/>
  <c r="L208" i="2" s="1"/>
  <c r="V201" i="2" l="1"/>
  <c r="S106" i="2"/>
  <c r="S86" i="2"/>
  <c r="V202" i="2"/>
  <c r="R87" i="2"/>
  <c r="V214" i="2"/>
  <c r="U37" i="2"/>
  <c r="V58" i="2"/>
  <c r="V60" i="2" s="1"/>
  <c r="V89" i="2" s="1"/>
  <c r="V204" i="2" s="1"/>
  <c r="W164" i="2"/>
  <c r="W25" i="2"/>
  <c r="W149" i="2"/>
  <c r="W168" i="2"/>
  <c r="W166" i="2"/>
  <c r="W24" i="2"/>
  <c r="W81" i="2"/>
  <c r="W200" i="2" s="1"/>
  <c r="W167" i="2"/>
  <c r="W154" i="2"/>
  <c r="W21" i="2"/>
  <c r="W191" i="2"/>
  <c r="W23" i="2"/>
  <c r="W22" i="2"/>
  <c r="W109" i="2"/>
  <c r="W196" i="2"/>
  <c r="X12" i="2"/>
  <c r="X108" i="2" s="1"/>
  <c r="W133" i="2"/>
  <c r="W13" i="2"/>
  <c r="W110" i="2"/>
  <c r="W77" i="2"/>
  <c r="W165" i="2"/>
  <c r="W6" i="2"/>
  <c r="W237" i="2"/>
  <c r="W238" i="2" s="1"/>
  <c r="V213" i="2"/>
  <c r="P111" i="2"/>
  <c r="P87" i="2"/>
  <c r="P206" i="2"/>
  <c r="T72" i="2"/>
  <c r="C116" i="9"/>
  <c r="V30" i="2"/>
  <c r="V203" i="2" s="1"/>
  <c r="W7" i="2"/>
  <c r="W127" i="2" s="1"/>
  <c r="W129" i="2" s="1"/>
  <c r="W150" i="2" s="1"/>
  <c r="W41" i="2"/>
  <c r="X147" i="2"/>
  <c r="W184" i="2"/>
  <c r="W185" i="2" s="1"/>
  <c r="W126" i="2"/>
  <c r="W54" i="2"/>
  <c r="W66" i="2"/>
  <c r="W68" i="2"/>
  <c r="W59" i="2"/>
  <c r="W57" i="2"/>
  <c r="W53" i="2"/>
  <c r="W63" i="2"/>
  <c r="W65" i="2"/>
  <c r="W35" i="2"/>
  <c r="W31" i="2"/>
  <c r="W33" i="2" s="1"/>
  <c r="W67" i="2"/>
  <c r="W28" i="2"/>
  <c r="W52" i="2"/>
  <c r="W55" i="2"/>
  <c r="W56" i="2"/>
  <c r="W64" i="2"/>
  <c r="T83" i="2"/>
  <c r="U72" i="2"/>
  <c r="U75" i="2" s="1"/>
  <c r="S205" i="2"/>
  <c r="S206" i="2" s="1"/>
  <c r="S85" i="2"/>
  <c r="S111" i="2" s="1"/>
  <c r="S100" i="2"/>
  <c r="V70" i="2"/>
  <c r="V44" i="2"/>
  <c r="V40" i="2"/>
  <c r="V42" i="2" s="1"/>
  <c r="L197" i="2"/>
  <c r="M189" i="2" s="1"/>
  <c r="M192" i="2" s="1"/>
  <c r="M193" i="2" s="1"/>
  <c r="M194" i="2" s="1"/>
  <c r="M195" i="2" s="1"/>
  <c r="M169" i="2" s="1"/>
  <c r="M170" i="2" s="1"/>
  <c r="M179" i="2" s="1"/>
  <c r="W201" i="2" l="1"/>
  <c r="W202" i="2"/>
  <c r="W214" i="2"/>
  <c r="W213" i="2"/>
  <c r="U83" i="2"/>
  <c r="V72" i="2"/>
  <c r="V75" i="2" s="1"/>
  <c r="V76" i="2" s="1"/>
  <c r="X164" i="2"/>
  <c r="X133" i="2"/>
  <c r="X25" i="2"/>
  <c r="X6" i="2"/>
  <c r="Y12" i="2"/>
  <c r="Y108" i="2" s="1"/>
  <c r="X167" i="2"/>
  <c r="X237" i="2"/>
  <c r="X238" i="2" s="1"/>
  <c r="X109" i="2"/>
  <c r="X196" i="2"/>
  <c r="X165" i="2"/>
  <c r="X23" i="2"/>
  <c r="X154" i="2"/>
  <c r="X81" i="2"/>
  <c r="X200" i="2" s="1"/>
  <c r="X110" i="2"/>
  <c r="X24" i="2"/>
  <c r="X13" i="2"/>
  <c r="X21" i="2"/>
  <c r="X168" i="2"/>
  <c r="X191" i="2"/>
  <c r="X22" i="2"/>
  <c r="X166" i="2"/>
  <c r="S87" i="2"/>
  <c r="C117" i="9"/>
  <c r="T75" i="2"/>
  <c r="T106" i="2"/>
  <c r="X41" i="2"/>
  <c r="X126" i="2"/>
  <c r="X7" i="2"/>
  <c r="X127" i="2" s="1"/>
  <c r="X129" i="2" s="1"/>
  <c r="X150" i="2" s="1"/>
  <c r="X184" i="2"/>
  <c r="X185" i="2" s="1"/>
  <c r="Y147" i="2"/>
  <c r="X52" i="2"/>
  <c r="X63" i="2"/>
  <c r="X68" i="2"/>
  <c r="X56" i="2"/>
  <c r="X66" i="2"/>
  <c r="X31" i="2"/>
  <c r="X33" i="2" s="1"/>
  <c r="X65" i="2"/>
  <c r="X57" i="2"/>
  <c r="X64" i="2"/>
  <c r="X53" i="2"/>
  <c r="X59" i="2"/>
  <c r="X28" i="2"/>
  <c r="X35" i="2"/>
  <c r="X55" i="2"/>
  <c r="X67" i="2"/>
  <c r="X54" i="2"/>
  <c r="W58" i="2"/>
  <c r="W60" i="2" s="1"/>
  <c r="W89" i="2" s="1"/>
  <c r="W204" i="2" s="1"/>
  <c r="W44" i="2"/>
  <c r="W40" i="2"/>
  <c r="W42" i="2" s="1"/>
  <c r="W70" i="2"/>
  <c r="W30" i="2"/>
  <c r="W203" i="2" s="1"/>
  <c r="U159" i="2"/>
  <c r="U78" i="2"/>
  <c r="U79" i="2" s="1"/>
  <c r="U76" i="2"/>
  <c r="U91" i="2" s="1"/>
  <c r="V37" i="2"/>
  <c r="M210" i="2"/>
  <c r="M160" i="2"/>
  <c r="M161" i="2" s="1"/>
  <c r="M172" i="2" s="1"/>
  <c r="M173" i="2" s="1"/>
  <c r="M175" i="2" s="1"/>
  <c r="X201" i="2" l="1"/>
  <c r="V91" i="2"/>
  <c r="U106" i="2"/>
  <c r="U86" i="2"/>
  <c r="X202" i="2"/>
  <c r="X214" i="2"/>
  <c r="X213" i="2"/>
  <c r="V78" i="2"/>
  <c r="V79" i="2" s="1"/>
  <c r="V159" i="2"/>
  <c r="Y164" i="2"/>
  <c r="Y168" i="2"/>
  <c r="Y23" i="2"/>
  <c r="Y110" i="2"/>
  <c r="Y6" i="2"/>
  <c r="Y133" i="2"/>
  <c r="Y165" i="2"/>
  <c r="Y167" i="2"/>
  <c r="Y154" i="2"/>
  <c r="Y13" i="2"/>
  <c r="Y24" i="2"/>
  <c r="Y81" i="2"/>
  <c r="Y200" i="2" s="1"/>
  <c r="Y109" i="2"/>
  <c r="Y21" i="2"/>
  <c r="Y25" i="2"/>
  <c r="Y196" i="2"/>
  <c r="Y22" i="2"/>
  <c r="Y166" i="2"/>
  <c r="Z12" i="2"/>
  <c r="Z108" i="2" s="1"/>
  <c r="Y191" i="2"/>
  <c r="Y237" i="2"/>
  <c r="Y238" i="2" s="1"/>
  <c r="V85" i="2"/>
  <c r="V111" i="2" s="1"/>
  <c r="V100" i="2"/>
  <c r="V205" i="2"/>
  <c r="V206" i="2" s="1"/>
  <c r="X30" i="2"/>
  <c r="X40" i="2"/>
  <c r="X42" i="2" s="1"/>
  <c r="X44" i="2"/>
  <c r="U205" i="2"/>
  <c r="U206" i="2" s="1"/>
  <c r="U100" i="2"/>
  <c r="U85" i="2"/>
  <c r="U111" i="2" s="1"/>
  <c r="V83" i="2"/>
  <c r="V86" i="2" s="1"/>
  <c r="X70" i="2"/>
  <c r="X58" i="2"/>
  <c r="T159" i="2"/>
  <c r="T78" i="2"/>
  <c r="T79" i="2" s="1"/>
  <c r="T76" i="2"/>
  <c r="T91" i="2" s="1"/>
  <c r="W37" i="2"/>
  <c r="W72" i="2"/>
  <c r="Y184" i="2"/>
  <c r="Y185" i="2" s="1"/>
  <c r="Y126" i="2"/>
  <c r="Y41" i="2"/>
  <c r="Z147" i="2"/>
  <c r="Y7" i="2"/>
  <c r="Y127" i="2" s="1"/>
  <c r="Y129" i="2" s="1"/>
  <c r="Y150" i="2" s="1"/>
  <c r="Y57" i="2"/>
  <c r="Y54" i="2"/>
  <c r="Y68" i="2"/>
  <c r="Y67" i="2"/>
  <c r="Y28" i="2"/>
  <c r="Y59" i="2"/>
  <c r="Y52" i="2"/>
  <c r="Y56" i="2"/>
  <c r="Y31" i="2"/>
  <c r="Y33" i="2" s="1"/>
  <c r="Y35" i="2"/>
  <c r="Y55" i="2"/>
  <c r="Y64" i="2"/>
  <c r="Y65" i="2"/>
  <c r="Y53" i="2"/>
  <c r="Y63" i="2"/>
  <c r="Y66" i="2"/>
  <c r="C118" i="9"/>
  <c r="M180" i="2"/>
  <c r="M181" i="2" s="1"/>
  <c r="M190" i="2" s="1"/>
  <c r="Y201" i="2" l="1"/>
  <c r="Y202" i="2"/>
  <c r="T86" i="2"/>
  <c r="X203" i="2"/>
  <c r="Y213" i="2"/>
  <c r="X37" i="2"/>
  <c r="Z110" i="2"/>
  <c r="Z164" i="2"/>
  <c r="Z13" i="2"/>
  <c r="Z6" i="2"/>
  <c r="Z191" i="2"/>
  <c r="Z168" i="2"/>
  <c r="Z24" i="2"/>
  <c r="Z81" i="2"/>
  <c r="Z200" i="2" s="1"/>
  <c r="AA12" i="2"/>
  <c r="AA108" i="2" s="1"/>
  <c r="Z25" i="2"/>
  <c r="Z237" i="2"/>
  <c r="Z238" i="2" s="1"/>
  <c r="Z154" i="2"/>
  <c r="Z21" i="2"/>
  <c r="Z23" i="2"/>
  <c r="Z166" i="2"/>
  <c r="Z133" i="2"/>
  <c r="Z22" i="2"/>
  <c r="Z109" i="2"/>
  <c r="Z165" i="2"/>
  <c r="Z196" i="2"/>
  <c r="Z167" i="2"/>
  <c r="Y214" i="2"/>
  <c r="V87" i="2"/>
  <c r="V106" i="2"/>
  <c r="X60" i="2"/>
  <c r="X89" i="2" s="1"/>
  <c r="X204" i="2" s="1"/>
  <c r="C119" i="9"/>
  <c r="W75" i="2"/>
  <c r="T85" i="2"/>
  <c r="T100" i="2"/>
  <c r="T205" i="2"/>
  <c r="U87" i="2"/>
  <c r="Y70" i="2"/>
  <c r="Y58" i="2"/>
  <c r="Y60" i="2" s="1"/>
  <c r="Y89" i="2" s="1"/>
  <c r="Y204" i="2" s="1"/>
  <c r="Z126" i="2"/>
  <c r="Z7" i="2"/>
  <c r="Z127" i="2" s="1"/>
  <c r="Z129" i="2" s="1"/>
  <c r="Z150" i="2" s="1"/>
  <c r="Z41" i="2"/>
  <c r="AA147" i="2"/>
  <c r="Z184" i="2"/>
  <c r="Z185" i="2" s="1"/>
  <c r="Z57" i="2"/>
  <c r="Z53" i="2"/>
  <c r="Z65" i="2"/>
  <c r="Z54" i="2"/>
  <c r="Z55" i="2"/>
  <c r="Z56" i="2"/>
  <c r="Z35" i="2"/>
  <c r="Z28" i="2"/>
  <c r="Z31" i="2"/>
  <c r="Z33" i="2" s="1"/>
  <c r="K31" i="2" s="1"/>
  <c r="Z52" i="2"/>
  <c r="Z68" i="2"/>
  <c r="Z63" i="2"/>
  <c r="Z67" i="2"/>
  <c r="Z66" i="2"/>
  <c r="Z64" i="2"/>
  <c r="Z59" i="2"/>
  <c r="W83" i="2"/>
  <c r="Y44" i="2"/>
  <c r="Y40" i="2"/>
  <c r="Y42" i="2" s="1"/>
  <c r="Y30" i="2"/>
  <c r="Y203" i="2" s="1"/>
  <c r="M182" i="2"/>
  <c r="N178" i="2" s="1"/>
  <c r="M208" i="2"/>
  <c r="M197" i="2"/>
  <c r="N189" i="2" s="1"/>
  <c r="N192" i="2" s="1"/>
  <c r="Z201" i="2" l="1"/>
  <c r="Z202" i="2"/>
  <c r="K33" i="2"/>
  <c r="D23" i="1"/>
  <c r="G29" i="7"/>
  <c r="X72" i="2"/>
  <c r="X75" i="2" s="1"/>
  <c r="X83" i="2"/>
  <c r="Z213" i="2"/>
  <c r="AA22" i="2"/>
  <c r="AA110" i="2"/>
  <c r="AA23" i="2"/>
  <c r="AA81" i="2"/>
  <c r="AA200" i="2" s="1"/>
  <c r="AA133" i="2"/>
  <c r="AA109" i="2"/>
  <c r="AA164" i="2"/>
  <c r="AA168" i="2"/>
  <c r="AB12" i="2"/>
  <c r="AB108" i="2" s="1"/>
  <c r="AA167" i="2"/>
  <c r="AA237" i="2"/>
  <c r="AA238" i="2" s="1"/>
  <c r="AA191" i="2"/>
  <c r="AA13" i="2"/>
  <c r="AA24" i="2"/>
  <c r="AA25" i="2"/>
  <c r="AA196" i="2"/>
  <c r="AA154" i="2"/>
  <c r="AA6" i="2"/>
  <c r="AA21" i="2"/>
  <c r="AA165" i="2"/>
  <c r="AA166" i="2"/>
  <c r="Z214" i="2"/>
  <c r="Z58" i="2"/>
  <c r="Z60" i="2" s="1"/>
  <c r="Z89" i="2" s="1"/>
  <c r="Z204" i="2" s="1"/>
  <c r="W76" i="2"/>
  <c r="W91" i="2" s="1"/>
  <c r="W78" i="2"/>
  <c r="W79" i="2" s="1"/>
  <c r="W159" i="2"/>
  <c r="W106" i="2"/>
  <c r="Z30" i="2"/>
  <c r="T111" i="2"/>
  <c r="Y37" i="2"/>
  <c r="AA41" i="2"/>
  <c r="AA126" i="2"/>
  <c r="AB147" i="2"/>
  <c r="AA7" i="2"/>
  <c r="AA127" i="2" s="1"/>
  <c r="AA129" i="2" s="1"/>
  <c r="AA150" i="2" s="1"/>
  <c r="AA184" i="2"/>
  <c r="AA185" i="2" s="1"/>
  <c r="AA55" i="2"/>
  <c r="AA65" i="2"/>
  <c r="AA59" i="2"/>
  <c r="AA57" i="2"/>
  <c r="AA28" i="2"/>
  <c r="AA35" i="2"/>
  <c r="AA64" i="2"/>
  <c r="AA52" i="2"/>
  <c r="AA56" i="2"/>
  <c r="AA54" i="2"/>
  <c r="AA63" i="2"/>
  <c r="AA31" i="2"/>
  <c r="AA33" i="2" s="1"/>
  <c r="AA66" i="2"/>
  <c r="AA68" i="2"/>
  <c r="AA53" i="2"/>
  <c r="AA67" i="2"/>
  <c r="C120" i="9"/>
  <c r="Z40" i="2"/>
  <c r="Z42" i="2" s="1"/>
  <c r="Z44" i="2"/>
  <c r="T87" i="2"/>
  <c r="T206" i="2"/>
  <c r="Z70" i="2"/>
  <c r="Y72" i="2"/>
  <c r="Y75" i="2" s="1"/>
  <c r="N193" i="2"/>
  <c r="AA201" i="2" l="1"/>
  <c r="W86" i="2"/>
  <c r="X106" i="2"/>
  <c r="Z203" i="2"/>
  <c r="Z72" i="2"/>
  <c r="Z75" i="2" s="1"/>
  <c r="Z76" i="2" s="1"/>
  <c r="AA213" i="2"/>
  <c r="AA214" i="2"/>
  <c r="AB196" i="2"/>
  <c r="AB25" i="2"/>
  <c r="AB21" i="2"/>
  <c r="AB167" i="2"/>
  <c r="AB166" i="2"/>
  <c r="AB154" i="2"/>
  <c r="AB22" i="2"/>
  <c r="AB23" i="2"/>
  <c r="AB191" i="2"/>
  <c r="AB164" i="2"/>
  <c r="AB133" i="2"/>
  <c r="AB6" i="2"/>
  <c r="AB168" i="2"/>
  <c r="AC12" i="2"/>
  <c r="AC108" i="2" s="1"/>
  <c r="AB110" i="2"/>
  <c r="AB237" i="2"/>
  <c r="AB238" i="2" s="1"/>
  <c r="AB81" i="2"/>
  <c r="AB200" i="2" s="1"/>
  <c r="AB165" i="2"/>
  <c r="AB109" i="2"/>
  <c r="AB13" i="2"/>
  <c r="AB24" i="2"/>
  <c r="AB184" i="2"/>
  <c r="AB185" i="2" s="1"/>
  <c r="AB7" i="2"/>
  <c r="AB127" i="2" s="1"/>
  <c r="AB129" i="2" s="1"/>
  <c r="AB150" i="2" s="1"/>
  <c r="AB126" i="2"/>
  <c r="AC147" i="2"/>
  <c r="AB41" i="2"/>
  <c r="AB55" i="2"/>
  <c r="AB68" i="2"/>
  <c r="AB56" i="2"/>
  <c r="AB28" i="2"/>
  <c r="AB54" i="2"/>
  <c r="AB66" i="2"/>
  <c r="AB67" i="2"/>
  <c r="AB64" i="2"/>
  <c r="AB35" i="2"/>
  <c r="AB31" i="2"/>
  <c r="AB33" i="2" s="1"/>
  <c r="AB53" i="2"/>
  <c r="AB63" i="2"/>
  <c r="AB57" i="2"/>
  <c r="AB52" i="2"/>
  <c r="AB59" i="2"/>
  <c r="AB65" i="2"/>
  <c r="Z37" i="2"/>
  <c r="AA44" i="2"/>
  <c r="AA40" i="2"/>
  <c r="AA42" i="2" s="1"/>
  <c r="AA70" i="2"/>
  <c r="AA30" i="2"/>
  <c r="AA203" i="2" s="1"/>
  <c r="W205" i="2"/>
  <c r="W100" i="2"/>
  <c r="W85" i="2"/>
  <c r="Y159" i="2"/>
  <c r="Y78" i="2"/>
  <c r="Y79" i="2" s="1"/>
  <c r="Y76" i="2"/>
  <c r="Y91" i="2" s="1"/>
  <c r="Y83" i="2"/>
  <c r="C121" i="9"/>
  <c r="X159" i="2"/>
  <c r="X78" i="2"/>
  <c r="X79" i="2" s="1"/>
  <c r="X76" i="2"/>
  <c r="X91" i="2" s="1"/>
  <c r="AA58" i="2"/>
  <c r="AA60" i="2" s="1"/>
  <c r="AA89" i="2" s="1"/>
  <c r="AA204" i="2" s="1"/>
  <c r="N210" i="2"/>
  <c r="N160" i="2"/>
  <c r="N194" i="2"/>
  <c r="N195" i="2" s="1"/>
  <c r="AB201" i="2" l="1"/>
  <c r="Z91" i="2"/>
  <c r="Y86" i="2"/>
  <c r="X86" i="2"/>
  <c r="G28" i="7"/>
  <c r="H84" i="2" s="1"/>
  <c r="K28" i="2"/>
  <c r="D22" i="1"/>
  <c r="C24" i="1"/>
  <c r="D24" i="1" s="1"/>
  <c r="AB214" i="2"/>
  <c r="Z78" i="2"/>
  <c r="Z79" i="2" s="1"/>
  <c r="Z159" i="2"/>
  <c r="AB213" i="2"/>
  <c r="AA72" i="2"/>
  <c r="AA75" i="2" s="1"/>
  <c r="AA37" i="2"/>
  <c r="AC22" i="2"/>
  <c r="AC133" i="2"/>
  <c r="AC109" i="2"/>
  <c r="AD12" i="2"/>
  <c r="AD108" i="2" s="1"/>
  <c r="AC6" i="2"/>
  <c r="AC165" i="2"/>
  <c r="AC237" i="2"/>
  <c r="AC238" i="2" s="1"/>
  <c r="AC24" i="2"/>
  <c r="AC167" i="2"/>
  <c r="AC110" i="2"/>
  <c r="AC166" i="2"/>
  <c r="AC81" i="2"/>
  <c r="AC200" i="2" s="1"/>
  <c r="AC164" i="2"/>
  <c r="AC191" i="2"/>
  <c r="AC154" i="2"/>
  <c r="AC21" i="2"/>
  <c r="AC13" i="2"/>
  <c r="AC23" i="2"/>
  <c r="AC168" i="2"/>
  <c r="AC196" i="2"/>
  <c r="AC25" i="2"/>
  <c r="W111" i="2"/>
  <c r="W87" i="2"/>
  <c r="X100" i="2"/>
  <c r="X205" i="2"/>
  <c r="X85" i="2"/>
  <c r="C122" i="9"/>
  <c r="W206" i="2"/>
  <c r="Z83" i="2"/>
  <c r="Z86" i="2" s="1"/>
  <c r="Y85" i="2"/>
  <c r="Y111" i="2" s="1"/>
  <c r="Y100" i="2"/>
  <c r="Y205" i="2"/>
  <c r="Y206" i="2" s="1"/>
  <c r="AB44" i="2"/>
  <c r="AB40" i="2"/>
  <c r="AB42" i="2" s="1"/>
  <c r="AC126" i="2"/>
  <c r="AC41" i="2"/>
  <c r="AC7" i="2"/>
  <c r="AC127" i="2" s="1"/>
  <c r="AC129" i="2" s="1"/>
  <c r="AC150" i="2" s="1"/>
  <c r="AD147" i="2"/>
  <c r="AC184" i="2"/>
  <c r="AC185" i="2" s="1"/>
  <c r="AC55" i="2"/>
  <c r="AC57" i="2"/>
  <c r="AC64" i="2"/>
  <c r="AC53" i="2"/>
  <c r="AC66" i="2"/>
  <c r="AC67" i="2"/>
  <c r="AC28" i="2"/>
  <c r="AC59" i="2"/>
  <c r="AC68" i="2"/>
  <c r="AC65" i="2"/>
  <c r="AC54" i="2"/>
  <c r="AC63" i="2"/>
  <c r="AC31" i="2"/>
  <c r="AC33" i="2" s="1"/>
  <c r="AC35" i="2"/>
  <c r="AC56" i="2"/>
  <c r="AC52" i="2"/>
  <c r="AB58" i="2"/>
  <c r="AB60" i="2" s="1"/>
  <c r="AB89" i="2" s="1"/>
  <c r="AB204" i="2" s="1"/>
  <c r="Z205" i="2"/>
  <c r="Z206" i="2" s="1"/>
  <c r="Z100" i="2"/>
  <c r="Z85" i="2"/>
  <c r="Z111" i="2" s="1"/>
  <c r="Y106" i="2"/>
  <c r="AB70" i="2"/>
  <c r="AB30" i="2"/>
  <c r="AB203" i="2" s="1"/>
  <c r="N169" i="2"/>
  <c r="N161" i="2"/>
  <c r="AC201" i="2" l="1"/>
  <c r="K30" i="2"/>
  <c r="K203" i="2" s="1"/>
  <c r="K206" i="2" s="1"/>
  <c r="AC214" i="2"/>
  <c r="AA83" i="2"/>
  <c r="AB37" i="2"/>
  <c r="AB72" i="2"/>
  <c r="AB75" i="2" s="1"/>
  <c r="AB78" i="2" s="1"/>
  <c r="AB79" i="2" s="1"/>
  <c r="AC70" i="2"/>
  <c r="AD21" i="2"/>
  <c r="AD166" i="2"/>
  <c r="AD133" i="2"/>
  <c r="AD25" i="2"/>
  <c r="AD81" i="2"/>
  <c r="AD200" i="2" s="1"/>
  <c r="AD165" i="2"/>
  <c r="AD109" i="2"/>
  <c r="AD168" i="2"/>
  <c r="AD110" i="2"/>
  <c r="AD22" i="2"/>
  <c r="AD167" i="2"/>
  <c r="AD237" i="2"/>
  <c r="AD238" i="2" s="1"/>
  <c r="AE12" i="2"/>
  <c r="AE108" i="2" s="1"/>
  <c r="AD164" i="2"/>
  <c r="AD24" i="2"/>
  <c r="AD154" i="2"/>
  <c r="AD196" i="2"/>
  <c r="AD6" i="2"/>
  <c r="AD13" i="2"/>
  <c r="AD23" i="2"/>
  <c r="AD191" i="2"/>
  <c r="AC213" i="2"/>
  <c r="AA159" i="2"/>
  <c r="AA78" i="2"/>
  <c r="AA79" i="2" s="1"/>
  <c r="AA76" i="2"/>
  <c r="AA91" i="2" s="1"/>
  <c r="C123" i="9"/>
  <c r="Y87" i="2"/>
  <c r="Z87" i="2"/>
  <c r="Z106" i="2"/>
  <c r="AC58" i="2"/>
  <c r="AC60" i="2" s="1"/>
  <c r="AC89" i="2" s="1"/>
  <c r="AC204" i="2" s="1"/>
  <c r="AC30" i="2"/>
  <c r="AC203" i="2" s="1"/>
  <c r="AD184" i="2"/>
  <c r="AD185" i="2" s="1"/>
  <c r="AE147" i="2"/>
  <c r="AD126" i="2"/>
  <c r="AD7" i="2"/>
  <c r="AD127" i="2" s="1"/>
  <c r="AD129" i="2" s="1"/>
  <c r="AD150" i="2" s="1"/>
  <c r="AD41" i="2"/>
  <c r="AD54" i="2"/>
  <c r="AD67" i="2"/>
  <c r="AD64" i="2"/>
  <c r="AD68" i="2"/>
  <c r="AD65" i="2"/>
  <c r="AD56" i="2"/>
  <c r="AD55" i="2"/>
  <c r="AD31" i="2"/>
  <c r="AD33" i="2" s="1"/>
  <c r="AD63" i="2"/>
  <c r="AD59" i="2"/>
  <c r="AD53" i="2"/>
  <c r="AD57" i="2"/>
  <c r="AD28" i="2"/>
  <c r="AD66" i="2"/>
  <c r="AD35" i="2"/>
  <c r="AD52" i="2"/>
  <c r="X111" i="2"/>
  <c r="X87" i="2"/>
  <c r="X206" i="2"/>
  <c r="AC44" i="2"/>
  <c r="AC40" i="2"/>
  <c r="AC42" i="2" s="1"/>
  <c r="N172" i="2"/>
  <c r="N170" i="2"/>
  <c r="AD201" i="2" l="1"/>
  <c r="AA106" i="2"/>
  <c r="AA86" i="2"/>
  <c r="K37" i="2"/>
  <c r="AD213" i="2"/>
  <c r="AB83" i="2"/>
  <c r="AC72" i="2"/>
  <c r="AC75" i="2" s="1"/>
  <c r="AC78" i="2" s="1"/>
  <c r="AC79" i="2" s="1"/>
  <c r="AD214" i="2"/>
  <c r="AB76" i="2"/>
  <c r="AB91" i="2" s="1"/>
  <c r="AB159" i="2"/>
  <c r="AC37" i="2"/>
  <c r="AF12" i="2"/>
  <c r="AF108" i="2" s="1"/>
  <c r="AE13" i="2"/>
  <c r="AE237" i="2"/>
  <c r="AE238" i="2" s="1"/>
  <c r="AE110" i="2"/>
  <c r="AE191" i="2"/>
  <c r="AE164" i="2"/>
  <c r="AE168" i="2"/>
  <c r="AE81" i="2"/>
  <c r="AE200" i="2" s="1"/>
  <c r="AE109" i="2"/>
  <c r="AE23" i="2"/>
  <c r="AE24" i="2"/>
  <c r="AE154" i="2"/>
  <c r="AE6" i="2"/>
  <c r="AE21" i="2"/>
  <c r="AE25" i="2"/>
  <c r="AE196" i="2"/>
  <c r="AE133" i="2"/>
  <c r="AE167" i="2"/>
  <c r="AE22" i="2"/>
  <c r="AE166" i="2"/>
  <c r="AE165" i="2"/>
  <c r="AD70" i="2"/>
  <c r="AA205" i="2"/>
  <c r="AA85" i="2"/>
  <c r="AA100" i="2"/>
  <c r="AD58" i="2"/>
  <c r="AD60" i="2" s="1"/>
  <c r="AD89" i="2" s="1"/>
  <c r="AD204" i="2" s="1"/>
  <c r="AD44" i="2"/>
  <c r="AD40" i="2"/>
  <c r="AD42" i="2" s="1"/>
  <c r="C124" i="9"/>
  <c r="AD30" i="2"/>
  <c r="AD203" i="2" s="1"/>
  <c r="AE41" i="2"/>
  <c r="AE126" i="2"/>
  <c r="AE7" i="2"/>
  <c r="AE127" i="2" s="1"/>
  <c r="AE129" i="2" s="1"/>
  <c r="AE150" i="2" s="1"/>
  <c r="AF147" i="2"/>
  <c r="AE184" i="2"/>
  <c r="AE185" i="2" s="1"/>
  <c r="AE54" i="2"/>
  <c r="AE66" i="2"/>
  <c r="AE68" i="2"/>
  <c r="AE59" i="2"/>
  <c r="AE57" i="2"/>
  <c r="AE53" i="2"/>
  <c r="AE63" i="2"/>
  <c r="AE65" i="2"/>
  <c r="AE35" i="2"/>
  <c r="AE31" i="2"/>
  <c r="AE33" i="2" s="1"/>
  <c r="AE67" i="2"/>
  <c r="AE28" i="2"/>
  <c r="AE52" i="2"/>
  <c r="AE55" i="2"/>
  <c r="AE56" i="2"/>
  <c r="AE64" i="2"/>
  <c r="N179" i="2"/>
  <c r="N173" i="2"/>
  <c r="AE201" i="2" l="1"/>
  <c r="AB86" i="2"/>
  <c r="K83" i="2"/>
  <c r="AA77" i="2" s="1"/>
  <c r="K91" i="2"/>
  <c r="AB205" i="2"/>
  <c r="AB206" i="2" s="1"/>
  <c r="AB106" i="2"/>
  <c r="AB100" i="2"/>
  <c r="AB85" i="2"/>
  <c r="AB111" i="2" s="1"/>
  <c r="AA87" i="2"/>
  <c r="AC83" i="2"/>
  <c r="AC76" i="2"/>
  <c r="AC91" i="2" s="1"/>
  <c r="AC159" i="2"/>
  <c r="AD37" i="2"/>
  <c r="AE214" i="2"/>
  <c r="AD72" i="2"/>
  <c r="AD75" i="2" s="1"/>
  <c r="AD159" i="2" s="1"/>
  <c r="AE213" i="2"/>
  <c r="AG12" i="2"/>
  <c r="AG108" i="2" s="1"/>
  <c r="AF23" i="2"/>
  <c r="AF237" i="2"/>
  <c r="AF238" i="2" s="1"/>
  <c r="AF196" i="2"/>
  <c r="AF24" i="2"/>
  <c r="AF6" i="2"/>
  <c r="AF168" i="2"/>
  <c r="AF21" i="2"/>
  <c r="AF81" i="2"/>
  <c r="AF200" i="2" s="1"/>
  <c r="AF110" i="2"/>
  <c r="AF166" i="2"/>
  <c r="AF154" i="2"/>
  <c r="AF164" i="2"/>
  <c r="AF25" i="2"/>
  <c r="AF165" i="2"/>
  <c r="AF133" i="2"/>
  <c r="AF191" i="2"/>
  <c r="AF13" i="2"/>
  <c r="AF22" i="2"/>
  <c r="AF109" i="2"/>
  <c r="AF167" i="2"/>
  <c r="AE70" i="2"/>
  <c r="AF7" i="2"/>
  <c r="AF127" i="2" s="1"/>
  <c r="AF129" i="2" s="1"/>
  <c r="AF150" i="2" s="1"/>
  <c r="AG147" i="2"/>
  <c r="AF184" i="2"/>
  <c r="AF185" i="2" s="1"/>
  <c r="AF41" i="2"/>
  <c r="AF126" i="2"/>
  <c r="AF54" i="2"/>
  <c r="AF52" i="2"/>
  <c r="AF63" i="2"/>
  <c r="AF68" i="2"/>
  <c r="AF56" i="2"/>
  <c r="AF66" i="2"/>
  <c r="AF31" i="2"/>
  <c r="AF33" i="2" s="1"/>
  <c r="AF65" i="2"/>
  <c r="AF57" i="2"/>
  <c r="AF64" i="2"/>
  <c r="AF53" i="2"/>
  <c r="AF59" i="2"/>
  <c r="AF28" i="2"/>
  <c r="AF35" i="2"/>
  <c r="AF55" i="2"/>
  <c r="AF67" i="2"/>
  <c r="AE58" i="2"/>
  <c r="AE60" i="2" s="1"/>
  <c r="AE89" i="2" s="1"/>
  <c r="AE204" i="2" s="1"/>
  <c r="AE30" i="2"/>
  <c r="AE203" i="2" s="1"/>
  <c r="AE44" i="2"/>
  <c r="AE40" i="2"/>
  <c r="AE42" i="2" s="1"/>
  <c r="AA206" i="2"/>
  <c r="C125" i="9"/>
  <c r="AA111" i="2"/>
  <c r="N180" i="2"/>
  <c r="N181" i="2" s="1"/>
  <c r="N175" i="2"/>
  <c r="AF201" i="2" l="1"/>
  <c r="AF213" i="2"/>
  <c r="AB77" i="2"/>
  <c r="Y77" i="2"/>
  <c r="X77" i="2"/>
  <c r="K106" i="2"/>
  <c r="K86" i="2"/>
  <c r="K87" i="2" s="1"/>
  <c r="Z77" i="2"/>
  <c r="AC106" i="2"/>
  <c r="AC86" i="2"/>
  <c r="AF214" i="2"/>
  <c r="AC85" i="2"/>
  <c r="AC111" i="2" s="1"/>
  <c r="AC77" i="2"/>
  <c r="AC205" i="2"/>
  <c r="AC206" i="2" s="1"/>
  <c r="AC100" i="2"/>
  <c r="AB87" i="2"/>
  <c r="AD76" i="2"/>
  <c r="AD100" i="2" s="1"/>
  <c r="AD78" i="2"/>
  <c r="AD79" i="2" s="1"/>
  <c r="AD83" i="2"/>
  <c r="AF58" i="2"/>
  <c r="AF60" i="2" s="1"/>
  <c r="AF89" i="2" s="1"/>
  <c r="AF204" i="2" s="1"/>
  <c r="AE72" i="2"/>
  <c r="AE75" i="2" s="1"/>
  <c r="AE76" i="2" s="1"/>
  <c r="AG22" i="2"/>
  <c r="AG110" i="2"/>
  <c r="AG167" i="2"/>
  <c r="AG191" i="2"/>
  <c r="AG133" i="2"/>
  <c r="AG196" i="2"/>
  <c r="AG237" i="2"/>
  <c r="AG238" i="2" s="1"/>
  <c r="AG24" i="2"/>
  <c r="AG21" i="2"/>
  <c r="AG25" i="2"/>
  <c r="AH12" i="2"/>
  <c r="AH108" i="2" s="1"/>
  <c r="AG23" i="2"/>
  <c r="AG164" i="2"/>
  <c r="AG165" i="2"/>
  <c r="AG166" i="2"/>
  <c r="AG168" i="2"/>
  <c r="AG13" i="2"/>
  <c r="AG109" i="2"/>
  <c r="AG154" i="2"/>
  <c r="AG6" i="2"/>
  <c r="AG81" i="2"/>
  <c r="AG200" i="2" s="1"/>
  <c r="AE37" i="2"/>
  <c r="AF44" i="2"/>
  <c r="AF40" i="2"/>
  <c r="AF42" i="2" s="1"/>
  <c r="AF30" i="2"/>
  <c r="AF203" i="2" s="1"/>
  <c r="AG126" i="2"/>
  <c r="AG7" i="2"/>
  <c r="AG127" i="2" s="1"/>
  <c r="AG129" i="2" s="1"/>
  <c r="AG150" i="2" s="1"/>
  <c r="AG184" i="2"/>
  <c r="AG185" i="2" s="1"/>
  <c r="AH147" i="2"/>
  <c r="AG41" i="2"/>
  <c r="AG53" i="2"/>
  <c r="AG63" i="2"/>
  <c r="AG66" i="2"/>
  <c r="AG57" i="2"/>
  <c r="AG54" i="2"/>
  <c r="AG68" i="2"/>
  <c r="AG67" i="2"/>
  <c r="AG28" i="2"/>
  <c r="AG59" i="2"/>
  <c r="AG52" i="2"/>
  <c r="AG56" i="2"/>
  <c r="AG31" i="2"/>
  <c r="AG33" i="2" s="1"/>
  <c r="AG35" i="2"/>
  <c r="AG55" i="2"/>
  <c r="AG64" i="2"/>
  <c r="AG65" i="2"/>
  <c r="C126" i="9"/>
  <c r="AF70" i="2"/>
  <c r="N190" i="2"/>
  <c r="N182" i="2"/>
  <c r="AG201" i="2" l="1"/>
  <c r="AE91" i="2"/>
  <c r="AD91" i="2"/>
  <c r="AD86" i="2"/>
  <c r="AC87" i="2"/>
  <c r="AG213" i="2"/>
  <c r="AD205" i="2"/>
  <c r="AD206" i="2" s="1"/>
  <c r="AD85" i="2"/>
  <c r="AE159" i="2"/>
  <c r="AE78" i="2"/>
  <c r="AE79" i="2" s="1"/>
  <c r="AE83" i="2"/>
  <c r="AE86" i="2" s="1"/>
  <c r="AD106" i="2"/>
  <c r="AD77" i="2"/>
  <c r="AF72" i="2"/>
  <c r="AF75" i="2" s="1"/>
  <c r="AF76" i="2" s="1"/>
  <c r="AG214" i="2"/>
  <c r="AH109" i="2"/>
  <c r="AH191" i="2"/>
  <c r="AH166" i="2"/>
  <c r="AH167" i="2"/>
  <c r="AH6" i="2"/>
  <c r="AH154" i="2"/>
  <c r="AH25" i="2"/>
  <c r="AH164" i="2"/>
  <c r="AH21" i="2"/>
  <c r="AH196" i="2"/>
  <c r="AH81" i="2"/>
  <c r="AH200" i="2" s="1"/>
  <c r="AH133" i="2"/>
  <c r="AH23" i="2"/>
  <c r="AH110" i="2"/>
  <c r="AH22" i="2"/>
  <c r="AH13" i="2"/>
  <c r="AH165" i="2"/>
  <c r="AH24" i="2"/>
  <c r="AI12" i="2"/>
  <c r="AI108" i="2" s="1"/>
  <c r="AH168" i="2"/>
  <c r="AH237" i="2"/>
  <c r="AH238" i="2" s="1"/>
  <c r="AF37" i="2"/>
  <c r="AG58" i="2"/>
  <c r="AG60" i="2" s="1"/>
  <c r="AG89" i="2" s="1"/>
  <c r="AG204" i="2" s="1"/>
  <c r="AG70" i="2"/>
  <c r="AE100" i="2"/>
  <c r="AE85" i="2"/>
  <c r="AE111" i="2" s="1"/>
  <c r="AE205" i="2"/>
  <c r="AE206" i="2" s="1"/>
  <c r="C127" i="9"/>
  <c r="AG30" i="2"/>
  <c r="AG203" i="2" s="1"/>
  <c r="AG40" i="2"/>
  <c r="AG42" i="2" s="1"/>
  <c r="AG44" i="2"/>
  <c r="AH184" i="2"/>
  <c r="AH185" i="2" s="1"/>
  <c r="AH126" i="2"/>
  <c r="AH41" i="2"/>
  <c r="AH7" i="2"/>
  <c r="AH127" i="2" s="1"/>
  <c r="AH129" i="2" s="1"/>
  <c r="AH150" i="2" s="1"/>
  <c r="AI147" i="2"/>
  <c r="AH57" i="2"/>
  <c r="AH53" i="2"/>
  <c r="AH65" i="2"/>
  <c r="AH54" i="2"/>
  <c r="AH55" i="2"/>
  <c r="AH56" i="2"/>
  <c r="AH28" i="2"/>
  <c r="AH31" i="2"/>
  <c r="AH33" i="2" s="1"/>
  <c r="AH52" i="2"/>
  <c r="AH68" i="2"/>
  <c r="AH63" i="2"/>
  <c r="AH67" i="2"/>
  <c r="AH35" i="2"/>
  <c r="AH66" i="2"/>
  <c r="AH64" i="2"/>
  <c r="AH59" i="2"/>
  <c r="O178" i="2"/>
  <c r="N208" i="2"/>
  <c r="N197" i="2"/>
  <c r="AH201" i="2" l="1"/>
  <c r="AF91" i="2"/>
  <c r="AD87" i="2"/>
  <c r="AD111" i="2"/>
  <c r="AE77" i="2"/>
  <c r="AE106" i="2"/>
  <c r="AF159" i="2"/>
  <c r="AF78" i="2"/>
  <c r="AF79" i="2" s="1"/>
  <c r="AG72" i="2"/>
  <c r="AG75" i="2" s="1"/>
  <c r="AG76" i="2" s="1"/>
  <c r="AG37" i="2"/>
  <c r="AH214" i="2"/>
  <c r="AI21" i="2"/>
  <c r="AI13" i="2"/>
  <c r="AI109" i="2"/>
  <c r="AI133" i="2"/>
  <c r="AI166" i="2"/>
  <c r="AI164" i="2"/>
  <c r="AJ12" i="2"/>
  <c r="AJ108" i="2" s="1"/>
  <c r="AI167" i="2"/>
  <c r="AI6" i="2"/>
  <c r="AI81" i="2"/>
  <c r="AI200" i="2" s="1"/>
  <c r="AI23" i="2"/>
  <c r="AI22" i="2"/>
  <c r="AI165" i="2"/>
  <c r="AI237" i="2"/>
  <c r="AI238" i="2" s="1"/>
  <c r="AI25" i="2"/>
  <c r="AI110" i="2"/>
  <c r="AI24" i="2"/>
  <c r="AI191" i="2"/>
  <c r="AI168" i="2"/>
  <c r="AI196" i="2"/>
  <c r="AI154" i="2"/>
  <c r="AE87" i="2"/>
  <c r="AF83" i="2"/>
  <c r="AH213" i="2"/>
  <c r="AI41" i="2"/>
  <c r="AI126" i="2"/>
  <c r="AI184" i="2"/>
  <c r="AI185" i="2" s="1"/>
  <c r="AI7" i="2"/>
  <c r="AI127" i="2" s="1"/>
  <c r="AI129" i="2" s="1"/>
  <c r="AI150" i="2" s="1"/>
  <c r="AJ147" i="2"/>
  <c r="AI53" i="2"/>
  <c r="AI67" i="2"/>
  <c r="AI55" i="2"/>
  <c r="AI59" i="2"/>
  <c r="AI57" i="2"/>
  <c r="AI65" i="2"/>
  <c r="AI28" i="2"/>
  <c r="AI35" i="2"/>
  <c r="AI64" i="2"/>
  <c r="AI52" i="2"/>
  <c r="AI56" i="2"/>
  <c r="AI54" i="2"/>
  <c r="AI63" i="2"/>
  <c r="AI31" i="2"/>
  <c r="AI33" i="2" s="1"/>
  <c r="AI66" i="2"/>
  <c r="AI68" i="2"/>
  <c r="AH70" i="2"/>
  <c r="AH58" i="2"/>
  <c r="AH60" i="2" s="1"/>
  <c r="AH89" i="2" s="1"/>
  <c r="AH204" i="2" s="1"/>
  <c r="AH30" i="2"/>
  <c r="AH203" i="2" s="1"/>
  <c r="C128" i="9"/>
  <c r="AH44" i="2"/>
  <c r="AH40" i="2"/>
  <c r="AH42" i="2" s="1"/>
  <c r="AF85" i="2"/>
  <c r="AF111" i="2" s="1"/>
  <c r="AF205" i="2"/>
  <c r="AF206" i="2" s="1"/>
  <c r="AF100" i="2"/>
  <c r="O189" i="2"/>
  <c r="AI201" i="2" l="1"/>
  <c r="AG91" i="2"/>
  <c r="AF106" i="2"/>
  <c r="AF86" i="2"/>
  <c r="AF87" i="2" s="1"/>
  <c r="AG83" i="2"/>
  <c r="AG78" i="2"/>
  <c r="AG79" i="2" s="1"/>
  <c r="AG159" i="2"/>
  <c r="AF77" i="2"/>
  <c r="AI214" i="2"/>
  <c r="AH72" i="2"/>
  <c r="AH75" i="2" s="1"/>
  <c r="AH78" i="2" s="1"/>
  <c r="AH79" i="2" s="1"/>
  <c r="AJ22" i="2"/>
  <c r="AJ164" i="2"/>
  <c r="AJ166" i="2"/>
  <c r="AJ133" i="2"/>
  <c r="AJ109" i="2"/>
  <c r="AJ165" i="2"/>
  <c r="AJ110" i="2"/>
  <c r="AJ154" i="2"/>
  <c r="AK12" i="2"/>
  <c r="AK108" i="2" s="1"/>
  <c r="AJ81" i="2"/>
  <c r="AJ200" i="2" s="1"/>
  <c r="AJ24" i="2"/>
  <c r="AJ191" i="2"/>
  <c r="AJ23" i="2"/>
  <c r="AJ6" i="2"/>
  <c r="AJ21" i="2"/>
  <c r="AJ168" i="2"/>
  <c r="AJ13" i="2"/>
  <c r="AJ167" i="2"/>
  <c r="AJ25" i="2"/>
  <c r="AJ196" i="2"/>
  <c r="AJ237" i="2"/>
  <c r="AJ238" i="2" s="1"/>
  <c r="AI213" i="2"/>
  <c r="AI30" i="2"/>
  <c r="AI203" i="2" s="1"/>
  <c r="AG85" i="2"/>
  <c r="AG111" i="2" s="1"/>
  <c r="AG205" i="2"/>
  <c r="AG206" i="2" s="1"/>
  <c r="AG100" i="2"/>
  <c r="AH37" i="2"/>
  <c r="AI70" i="2"/>
  <c r="AI44" i="2"/>
  <c r="AI40" i="2"/>
  <c r="AI42" i="2" s="1"/>
  <c r="C129" i="9"/>
  <c r="AI58" i="2"/>
  <c r="AI60" i="2" s="1"/>
  <c r="AI89" i="2" s="1"/>
  <c r="AI204" i="2" s="1"/>
  <c r="AK147" i="2"/>
  <c r="AJ41" i="2"/>
  <c r="AJ7" i="2"/>
  <c r="AJ127" i="2" s="1"/>
  <c r="AJ129" i="2" s="1"/>
  <c r="AJ150" i="2" s="1"/>
  <c r="AJ184" i="2"/>
  <c r="AJ185" i="2" s="1"/>
  <c r="AJ126" i="2"/>
  <c r="AJ52" i="2"/>
  <c r="AJ59" i="2"/>
  <c r="AJ65" i="2"/>
  <c r="AJ55" i="2"/>
  <c r="AJ68" i="2"/>
  <c r="AJ56" i="2"/>
  <c r="AJ28" i="2"/>
  <c r="AJ54" i="2"/>
  <c r="AJ66" i="2"/>
  <c r="AJ67" i="2"/>
  <c r="AJ64" i="2"/>
  <c r="AJ35" i="2"/>
  <c r="AJ31" i="2"/>
  <c r="AJ33" i="2" s="1"/>
  <c r="AJ53" i="2"/>
  <c r="AJ57" i="2"/>
  <c r="AJ63" i="2"/>
  <c r="O192" i="2"/>
  <c r="AJ201" i="2" l="1"/>
  <c r="AG106" i="2"/>
  <c r="AG86" i="2"/>
  <c r="AG87" i="2" s="1"/>
  <c r="AG77" i="2"/>
  <c r="AJ213" i="2"/>
  <c r="AH159" i="2"/>
  <c r="AH76" i="2"/>
  <c r="AH91" i="2" s="1"/>
  <c r="AJ214" i="2"/>
  <c r="AI72" i="2"/>
  <c r="AI75" i="2" s="1"/>
  <c r="AI78" i="2" s="1"/>
  <c r="AI79" i="2" s="1"/>
  <c r="AK191" i="2"/>
  <c r="AK110" i="2"/>
  <c r="AK24" i="2"/>
  <c r="AK23" i="2"/>
  <c r="AK165" i="2"/>
  <c r="AK109" i="2"/>
  <c r="AK154" i="2"/>
  <c r="AK164" i="2"/>
  <c r="AK13" i="2"/>
  <c r="AK21" i="2"/>
  <c r="AK166" i="2"/>
  <c r="AK134" i="2"/>
  <c r="AK196" i="2"/>
  <c r="AK6" i="2"/>
  <c r="AK81" i="2"/>
  <c r="AK200" i="2" s="1"/>
  <c r="AL12" i="2"/>
  <c r="AL108" i="2" s="1"/>
  <c r="AK22" i="2"/>
  <c r="AK167" i="2"/>
  <c r="AK237" i="2"/>
  <c r="AK238" i="2" s="1"/>
  <c r="AK133" i="2"/>
  <c r="AK25" i="2"/>
  <c r="AJ44" i="2"/>
  <c r="AJ40" i="2"/>
  <c r="AJ42" i="2" s="1"/>
  <c r="C130" i="9"/>
  <c r="AJ58" i="2"/>
  <c r="AJ60" i="2" s="1"/>
  <c r="AJ89" i="2" s="1"/>
  <c r="AJ204" i="2" s="1"/>
  <c r="AJ70" i="2"/>
  <c r="AI37" i="2"/>
  <c r="AJ30" i="2"/>
  <c r="AJ203" i="2" s="1"/>
  <c r="AH83" i="2"/>
  <c r="AK7" i="2"/>
  <c r="AK127" i="2" s="1"/>
  <c r="AK129" i="2" s="1"/>
  <c r="AK150" i="2" s="1"/>
  <c r="AK126" i="2"/>
  <c r="AK184" i="2"/>
  <c r="AK185" i="2" s="1"/>
  <c r="AL147" i="2"/>
  <c r="AK41" i="2"/>
  <c r="AK52" i="2"/>
  <c r="AK55" i="2"/>
  <c r="AK57" i="2"/>
  <c r="AK64" i="2"/>
  <c r="AK53" i="2"/>
  <c r="AK66" i="2"/>
  <c r="AK67" i="2"/>
  <c r="AK28" i="2"/>
  <c r="AK30" i="2" s="1"/>
  <c r="AK59" i="2"/>
  <c r="AK68" i="2"/>
  <c r="AK65" i="2"/>
  <c r="AK54" i="2"/>
  <c r="AK63" i="2"/>
  <c r="AK31" i="2"/>
  <c r="AK33" i="2" s="1"/>
  <c r="AK35" i="2"/>
  <c r="AK56" i="2"/>
  <c r="O193" i="2"/>
  <c r="AK201" i="2" l="1"/>
  <c r="AH86" i="2"/>
  <c r="AI159" i="2"/>
  <c r="AI76" i="2"/>
  <c r="AI205" i="2" s="1"/>
  <c r="AI206" i="2" s="1"/>
  <c r="AH85" i="2"/>
  <c r="AH111" i="2" s="1"/>
  <c r="AH205" i="2"/>
  <c r="AH206" i="2" s="1"/>
  <c r="AH100" i="2"/>
  <c r="AK213" i="2"/>
  <c r="AJ72" i="2"/>
  <c r="AJ75" i="2" s="1"/>
  <c r="AJ159" i="2" s="1"/>
  <c r="AK37" i="2"/>
  <c r="AK214" i="2"/>
  <c r="AL164" i="2"/>
  <c r="AL22" i="2"/>
  <c r="AL6" i="2"/>
  <c r="AL196" i="2"/>
  <c r="AL167" i="2"/>
  <c r="AL13" i="2"/>
  <c r="AL133" i="2"/>
  <c r="AL109" i="2"/>
  <c r="AL237" i="2"/>
  <c r="AL238" i="2" s="1"/>
  <c r="AL134" i="2"/>
  <c r="AL110" i="2"/>
  <c r="AM12" i="2"/>
  <c r="AM108" i="2" s="1"/>
  <c r="AL25" i="2"/>
  <c r="AL81" i="2"/>
  <c r="AL200" i="2" s="1"/>
  <c r="AL21" i="2"/>
  <c r="AL23" i="2"/>
  <c r="AL166" i="2"/>
  <c r="AL154" i="2"/>
  <c r="AL191" i="2"/>
  <c r="AL165" i="2"/>
  <c r="AL24" i="2"/>
  <c r="AK203" i="2"/>
  <c r="AK58" i="2"/>
  <c r="AK60" i="2" s="1"/>
  <c r="AK89" i="2" s="1"/>
  <c r="AK204" i="2" s="1"/>
  <c r="AK44" i="2"/>
  <c r="AK40" i="2"/>
  <c r="AK42" i="2" s="1"/>
  <c r="AI83" i="2"/>
  <c r="AL41" i="2"/>
  <c r="AM147" i="2"/>
  <c r="AL126" i="2"/>
  <c r="AL184" i="2"/>
  <c r="AL185" i="2" s="1"/>
  <c r="AL7" i="2"/>
  <c r="AL127" i="2" s="1"/>
  <c r="AL129" i="2" s="1"/>
  <c r="AL150" i="2" s="1"/>
  <c r="AL52" i="2"/>
  <c r="AL54" i="2"/>
  <c r="AL64" i="2"/>
  <c r="AL68" i="2"/>
  <c r="AL65" i="2"/>
  <c r="AL56" i="2"/>
  <c r="AL55" i="2"/>
  <c r="AL31" i="2"/>
  <c r="AL33" i="2" s="1"/>
  <c r="AL63" i="2"/>
  <c r="AL59" i="2"/>
  <c r="AL67" i="2"/>
  <c r="AL53" i="2"/>
  <c r="AL57" i="2"/>
  <c r="AL28" i="2"/>
  <c r="AL66" i="2"/>
  <c r="AL35" i="2"/>
  <c r="AH106" i="2"/>
  <c r="AH77" i="2"/>
  <c r="AK70" i="2"/>
  <c r="C131" i="9"/>
  <c r="AJ37" i="2"/>
  <c r="O210" i="2"/>
  <c r="O194" i="2"/>
  <c r="O195" i="2" s="1"/>
  <c r="O160" i="2"/>
  <c r="AL201" i="2" l="1"/>
  <c r="AI91" i="2"/>
  <c r="AI86" i="2"/>
  <c r="AK83" i="2"/>
  <c r="AI100" i="2"/>
  <c r="AI85" i="2"/>
  <c r="AI111" i="2" s="1"/>
  <c r="AH87" i="2"/>
  <c r="AJ78" i="2"/>
  <c r="AJ79" i="2" s="1"/>
  <c r="AJ76" i="2"/>
  <c r="AJ91" i="2" s="1"/>
  <c r="AL214" i="2"/>
  <c r="AM22" i="2"/>
  <c r="AM164" i="2"/>
  <c r="AM25" i="2"/>
  <c r="AM133" i="2"/>
  <c r="AM13" i="2"/>
  <c r="AM110" i="2"/>
  <c r="AM134" i="2"/>
  <c r="AM166" i="2"/>
  <c r="AM237" i="2"/>
  <c r="AM238" i="2" s="1"/>
  <c r="AM81" i="2"/>
  <c r="AM200" i="2" s="1"/>
  <c r="AM154" i="2"/>
  <c r="AN12" i="2"/>
  <c r="AN108" i="2" s="1"/>
  <c r="AM165" i="2"/>
  <c r="AM23" i="2"/>
  <c r="AM191" i="2"/>
  <c r="AM24" i="2"/>
  <c r="AM6" i="2"/>
  <c r="AM21" i="2"/>
  <c r="AM196" i="2"/>
  <c r="AM167" i="2"/>
  <c r="AM109" i="2"/>
  <c r="AL213" i="2"/>
  <c r="AL30" i="2"/>
  <c r="AL203" i="2" s="1"/>
  <c r="AM126" i="2"/>
  <c r="AM41" i="2"/>
  <c r="AN147" i="2"/>
  <c r="AM7" i="2"/>
  <c r="AM127" i="2" s="1"/>
  <c r="AM129" i="2" s="1"/>
  <c r="AM150" i="2" s="1"/>
  <c r="AM184" i="2"/>
  <c r="AM185" i="2" s="1"/>
  <c r="AM56" i="2"/>
  <c r="AM64" i="2"/>
  <c r="AM54" i="2"/>
  <c r="AM66" i="2"/>
  <c r="AM68" i="2"/>
  <c r="AM59" i="2"/>
  <c r="AM57" i="2"/>
  <c r="AM53" i="2"/>
  <c r="AM63" i="2"/>
  <c r="AM65" i="2"/>
  <c r="AM35" i="2"/>
  <c r="AM31" i="2"/>
  <c r="AM33" i="2" s="1"/>
  <c r="AM67" i="2"/>
  <c r="AM28" i="2"/>
  <c r="AM52" i="2"/>
  <c r="AM55" i="2"/>
  <c r="AK72" i="2"/>
  <c r="AK75" i="2" s="1"/>
  <c r="AL44" i="2"/>
  <c r="AL40" i="2"/>
  <c r="AL42" i="2" s="1"/>
  <c r="C132" i="9"/>
  <c r="AJ83" i="2"/>
  <c r="AL70" i="2"/>
  <c r="AL58" i="2"/>
  <c r="AL60" i="2" s="1"/>
  <c r="AL89" i="2" s="1"/>
  <c r="AL204" i="2" s="1"/>
  <c r="AI106" i="2"/>
  <c r="AI77" i="2"/>
  <c r="O169" i="2"/>
  <c r="O161" i="2"/>
  <c r="AM201" i="2" l="1"/>
  <c r="AJ86" i="2"/>
  <c r="AK106" i="2"/>
  <c r="AM213" i="2"/>
  <c r="AI87" i="2"/>
  <c r="AJ85" i="2"/>
  <c r="AJ111" i="2" s="1"/>
  <c r="AJ205" i="2"/>
  <c r="AJ206" i="2" s="1"/>
  <c r="AJ100" i="2"/>
  <c r="AL72" i="2"/>
  <c r="AL75" i="2" s="1"/>
  <c r="AL78" i="2" s="1"/>
  <c r="AL79" i="2" s="1"/>
  <c r="AN167" i="2"/>
  <c r="AN165" i="2"/>
  <c r="AN154" i="2"/>
  <c r="AN191" i="2"/>
  <c r="AN196" i="2"/>
  <c r="AN24" i="2"/>
  <c r="AN21" i="2"/>
  <c r="AN81" i="2"/>
  <c r="AN200" i="2" s="1"/>
  <c r="AN109" i="2"/>
  <c r="AN110" i="2"/>
  <c r="AN133" i="2"/>
  <c r="AN164" i="2"/>
  <c r="AN166" i="2"/>
  <c r="AN134" i="2"/>
  <c r="AN23" i="2"/>
  <c r="AN6" i="2"/>
  <c r="AO12" i="2"/>
  <c r="AO108" i="2" s="1"/>
  <c r="AN25" i="2"/>
  <c r="AN22" i="2"/>
  <c r="AN13" i="2"/>
  <c r="AN237" i="2"/>
  <c r="AN238" i="2" s="1"/>
  <c r="AM214" i="2"/>
  <c r="C133" i="9"/>
  <c r="AL37" i="2"/>
  <c r="AK78" i="2"/>
  <c r="AK79" i="2" s="1"/>
  <c r="AK159" i="2"/>
  <c r="AK76" i="2"/>
  <c r="AK91" i="2" s="1"/>
  <c r="AK77" i="2"/>
  <c r="AM70" i="2"/>
  <c r="AM58" i="2"/>
  <c r="AM60" i="2" s="1"/>
  <c r="AM89" i="2" s="1"/>
  <c r="AM204" i="2" s="1"/>
  <c r="AJ106" i="2"/>
  <c r="AJ77" i="2"/>
  <c r="AM30" i="2"/>
  <c r="AM203" i="2" s="1"/>
  <c r="AN7" i="2"/>
  <c r="AN127" i="2" s="1"/>
  <c r="AN129" i="2" s="1"/>
  <c r="AN150" i="2" s="1"/>
  <c r="AN184" i="2"/>
  <c r="AN185" i="2" s="1"/>
  <c r="AO147" i="2"/>
  <c r="AN41" i="2"/>
  <c r="AN126" i="2"/>
  <c r="AN54" i="2"/>
  <c r="AN52" i="2"/>
  <c r="AN63" i="2"/>
  <c r="AN68" i="2"/>
  <c r="AN56" i="2"/>
  <c r="AN66" i="2"/>
  <c r="AN31" i="2"/>
  <c r="AN33" i="2" s="1"/>
  <c r="AN65" i="2"/>
  <c r="AN57" i="2"/>
  <c r="AN64" i="2"/>
  <c r="AN53" i="2"/>
  <c r="AN59" i="2"/>
  <c r="AN28" i="2"/>
  <c r="AN35" i="2"/>
  <c r="AN55" i="2"/>
  <c r="AN67" i="2"/>
  <c r="AM44" i="2"/>
  <c r="AM40" i="2"/>
  <c r="AM42" i="2" s="1"/>
  <c r="O172" i="2"/>
  <c r="O170" i="2"/>
  <c r="AN201" i="2" l="1"/>
  <c r="AK86" i="2"/>
  <c r="AJ87" i="2"/>
  <c r="AL76" i="2"/>
  <c r="AL85" i="2" s="1"/>
  <c r="AM37" i="2"/>
  <c r="AL159" i="2"/>
  <c r="AN70" i="2"/>
  <c r="AP12" i="2"/>
  <c r="AP108" i="2" s="1"/>
  <c r="AO165" i="2"/>
  <c r="AO24" i="2"/>
  <c r="AO110" i="2"/>
  <c r="AO166" i="2"/>
  <c r="AO167" i="2"/>
  <c r="AO134" i="2"/>
  <c r="AO196" i="2"/>
  <c r="AO13" i="2"/>
  <c r="AO23" i="2"/>
  <c r="AO109" i="2"/>
  <c r="AO81" i="2"/>
  <c r="AO200" i="2" s="1"/>
  <c r="AO164" i="2"/>
  <c r="AO154" i="2"/>
  <c r="AO191" i="2"/>
  <c r="AO25" i="2"/>
  <c r="AO22" i="2"/>
  <c r="AO6" i="2"/>
  <c r="AO21" i="2"/>
  <c r="AO133" i="2"/>
  <c r="AO237" i="2"/>
  <c r="AO238" i="2" s="1"/>
  <c r="AN213" i="2"/>
  <c r="AN214" i="2"/>
  <c r="AM72" i="2"/>
  <c r="AM75" i="2" s="1"/>
  <c r="AM78" i="2" s="1"/>
  <c r="AM79" i="2" s="1"/>
  <c r="AN58" i="2"/>
  <c r="AN60" i="2" s="1"/>
  <c r="AN89" i="2" s="1"/>
  <c r="AN204" i="2" s="1"/>
  <c r="AK205" i="2"/>
  <c r="AK206" i="2" s="1"/>
  <c r="AK85" i="2"/>
  <c r="AK100" i="2"/>
  <c r="AN40" i="2"/>
  <c r="AN42" i="2" s="1"/>
  <c r="AN44" i="2"/>
  <c r="AO184" i="2"/>
  <c r="AO185" i="2" s="1"/>
  <c r="AO7" i="2"/>
  <c r="AO127" i="2" s="1"/>
  <c r="AO129" i="2" s="1"/>
  <c r="AO150" i="2" s="1"/>
  <c r="AP147" i="2"/>
  <c r="AO41" i="2"/>
  <c r="AO126" i="2"/>
  <c r="AO53" i="2"/>
  <c r="AO63" i="2"/>
  <c r="AO66" i="2"/>
  <c r="AO57" i="2"/>
  <c r="AO54" i="2"/>
  <c r="AO68" i="2"/>
  <c r="AO67" i="2"/>
  <c r="AO28" i="2"/>
  <c r="AO59" i="2"/>
  <c r="AO52" i="2"/>
  <c r="AO56" i="2"/>
  <c r="AO31" i="2"/>
  <c r="AO33" i="2" s="1"/>
  <c r="AO35" i="2"/>
  <c r="AO55" i="2"/>
  <c r="AO64" i="2"/>
  <c r="AO65" i="2"/>
  <c r="AL83" i="2"/>
  <c r="AN30" i="2"/>
  <c r="AN203" i="2" s="1"/>
  <c r="C134" i="9"/>
  <c r="O179" i="2"/>
  <c r="O173" i="2"/>
  <c r="AO201" i="2" l="1"/>
  <c r="AL91" i="2"/>
  <c r="AL86" i="2"/>
  <c r="AL87" i="2" s="1"/>
  <c r="AM76" i="2"/>
  <c r="AM205" i="2" s="1"/>
  <c r="AM206" i="2" s="1"/>
  <c r="AM159" i="2"/>
  <c r="AL205" i="2"/>
  <c r="AL206" i="2" s="1"/>
  <c r="AO214" i="2"/>
  <c r="AM83" i="2"/>
  <c r="AL100" i="2"/>
  <c r="AN72" i="2"/>
  <c r="AN75" i="2" s="1"/>
  <c r="AN78" i="2" s="1"/>
  <c r="AN79" i="2" s="1"/>
  <c r="AO213" i="2"/>
  <c r="AP191" i="2"/>
  <c r="AP166" i="2"/>
  <c r="AP154" i="2"/>
  <c r="AP196" i="2"/>
  <c r="AP25" i="2"/>
  <c r="AP134" i="2"/>
  <c r="AP237" i="2"/>
  <c r="AP238" i="2" s="1"/>
  <c r="AP24" i="2"/>
  <c r="AP21" i="2"/>
  <c r="AP164" i="2"/>
  <c r="AP81" i="2"/>
  <c r="AP200" i="2" s="1"/>
  <c r="AP22" i="2"/>
  <c r="AP6" i="2"/>
  <c r="AP167" i="2"/>
  <c r="AP133" i="2"/>
  <c r="AP13" i="2"/>
  <c r="AP110" i="2"/>
  <c r="AQ12" i="2"/>
  <c r="AQ108" i="2" s="1"/>
  <c r="AP109" i="2"/>
  <c r="AP23" i="2"/>
  <c r="AP165" i="2"/>
  <c r="AO70" i="2"/>
  <c r="AL111" i="2"/>
  <c r="AL168" i="2"/>
  <c r="AO30" i="2"/>
  <c r="AO203" i="2" s="1"/>
  <c r="AK111" i="2"/>
  <c r="AK168" i="2"/>
  <c r="AK87" i="2"/>
  <c r="AO58" i="2"/>
  <c r="AO60" i="2" s="1"/>
  <c r="AO89" i="2" s="1"/>
  <c r="AO204" i="2" s="1"/>
  <c r="AO44" i="2"/>
  <c r="AO40" i="2"/>
  <c r="AO42" i="2" s="1"/>
  <c r="AN37" i="2"/>
  <c r="AP126" i="2"/>
  <c r="AQ147" i="2"/>
  <c r="AP184" i="2"/>
  <c r="AP185" i="2" s="1"/>
  <c r="AP41" i="2"/>
  <c r="AP7" i="2"/>
  <c r="AP127" i="2" s="1"/>
  <c r="AP129" i="2" s="1"/>
  <c r="AP150" i="2" s="1"/>
  <c r="AP59" i="2"/>
  <c r="AP57" i="2"/>
  <c r="AP53" i="2"/>
  <c r="AP65" i="2"/>
  <c r="AP54" i="2"/>
  <c r="AP55" i="2"/>
  <c r="AP52" i="2"/>
  <c r="AP56" i="2"/>
  <c r="AP28" i="2"/>
  <c r="AP31" i="2"/>
  <c r="AP33" i="2" s="1"/>
  <c r="AP68" i="2"/>
  <c r="AP63" i="2"/>
  <c r="AP67" i="2"/>
  <c r="AP35" i="2"/>
  <c r="AP66" i="2"/>
  <c r="AP64" i="2"/>
  <c r="C135" i="9"/>
  <c r="AL106" i="2"/>
  <c r="AL77" i="2"/>
  <c r="O180" i="2"/>
  <c r="O181" i="2" s="1"/>
  <c r="O175" i="2"/>
  <c r="AP201" i="2" l="1"/>
  <c r="AM91" i="2"/>
  <c r="AM77" i="2"/>
  <c r="AM86" i="2"/>
  <c r="AM85" i="2"/>
  <c r="AM111" i="2" s="1"/>
  <c r="AM100" i="2"/>
  <c r="AM106" i="2"/>
  <c r="AN76" i="2"/>
  <c r="AN100" i="2" s="1"/>
  <c r="AN159" i="2"/>
  <c r="AO37" i="2"/>
  <c r="AQ21" i="2"/>
  <c r="AQ109" i="2"/>
  <c r="AQ6" i="2"/>
  <c r="AQ154" i="2"/>
  <c r="AQ191" i="2"/>
  <c r="AQ133" i="2"/>
  <c r="AQ23" i="2"/>
  <c r="AQ164" i="2"/>
  <c r="AQ134" i="2"/>
  <c r="AQ196" i="2"/>
  <c r="AQ166" i="2"/>
  <c r="AQ13" i="2"/>
  <c r="AQ22" i="2"/>
  <c r="AQ167" i="2"/>
  <c r="AQ237" i="2"/>
  <c r="AQ238" i="2" s="1"/>
  <c r="AQ165" i="2"/>
  <c r="AR12" i="2"/>
  <c r="AR108" i="2" s="1"/>
  <c r="AQ81" i="2"/>
  <c r="AQ200" i="2" s="1"/>
  <c r="AQ24" i="2"/>
  <c r="AQ25" i="2"/>
  <c r="AQ110" i="2"/>
  <c r="AO72" i="2"/>
  <c r="AO75" i="2" s="1"/>
  <c r="AO159" i="2" s="1"/>
  <c r="AP214" i="2"/>
  <c r="AP213" i="2"/>
  <c r="AQ41" i="2"/>
  <c r="AR147" i="2"/>
  <c r="AQ7" i="2"/>
  <c r="AQ127" i="2" s="1"/>
  <c r="AQ129" i="2" s="1"/>
  <c r="AQ150" i="2" s="1"/>
  <c r="AQ126" i="2"/>
  <c r="AQ184" i="2"/>
  <c r="AQ185" i="2" s="1"/>
  <c r="AQ53" i="2"/>
  <c r="AQ55" i="2"/>
  <c r="AQ59" i="2"/>
  <c r="AQ57" i="2"/>
  <c r="AQ65" i="2"/>
  <c r="AQ28" i="2"/>
  <c r="AQ35" i="2"/>
  <c r="AQ64" i="2"/>
  <c r="AQ52" i="2"/>
  <c r="AQ56" i="2"/>
  <c r="AQ54" i="2"/>
  <c r="AQ63" i="2"/>
  <c r="AQ31" i="2"/>
  <c r="AQ33" i="2" s="1"/>
  <c r="AQ66" i="2"/>
  <c r="AQ67" i="2"/>
  <c r="AQ68" i="2"/>
  <c r="C136" i="9"/>
  <c r="AN83" i="2"/>
  <c r="AP70" i="2"/>
  <c r="AP30" i="2"/>
  <c r="AP203" i="2" s="1"/>
  <c r="AP58" i="2"/>
  <c r="AP60" i="2" s="1"/>
  <c r="AP89" i="2" s="1"/>
  <c r="AP204" i="2" s="1"/>
  <c r="AP44" i="2"/>
  <c r="AP40" i="2"/>
  <c r="AP42" i="2" s="1"/>
  <c r="O182" i="2"/>
  <c r="O190" i="2"/>
  <c r="AQ201" i="2" l="1"/>
  <c r="AN91" i="2"/>
  <c r="AN86" i="2"/>
  <c r="AM168" i="2"/>
  <c r="AM87" i="2"/>
  <c r="AO78" i="2"/>
  <c r="AO79" i="2" s="1"/>
  <c r="AO76" i="2"/>
  <c r="AO91" i="2" s="1"/>
  <c r="AQ214" i="2"/>
  <c r="AN205" i="2"/>
  <c r="AN206" i="2" s="1"/>
  <c r="AN85" i="2"/>
  <c r="AN111" i="2" s="1"/>
  <c r="AO83" i="2"/>
  <c r="AR81" i="2"/>
  <c r="AR200" i="2" s="1"/>
  <c r="AR196" i="2"/>
  <c r="AR24" i="2"/>
  <c r="AR164" i="2"/>
  <c r="AR191" i="2"/>
  <c r="AR13" i="2"/>
  <c r="AR25" i="2"/>
  <c r="AR110" i="2"/>
  <c r="AR167" i="2"/>
  <c r="AR165" i="2"/>
  <c r="AR154" i="2"/>
  <c r="AR21" i="2"/>
  <c r="AR166" i="2"/>
  <c r="AR134" i="2"/>
  <c r="AR23" i="2"/>
  <c r="AR133" i="2"/>
  <c r="AR22" i="2"/>
  <c r="AR6" i="2"/>
  <c r="AR109" i="2"/>
  <c r="AS12" i="2"/>
  <c r="AS108" i="2" s="1"/>
  <c r="AR237" i="2"/>
  <c r="AR238" i="2" s="1"/>
  <c r="AQ213" i="2"/>
  <c r="AP72" i="2"/>
  <c r="AP75" i="2" s="1"/>
  <c r="AP159" i="2" s="1"/>
  <c r="AR41" i="2"/>
  <c r="AR126" i="2"/>
  <c r="AR7" i="2"/>
  <c r="AR127" i="2" s="1"/>
  <c r="AR129" i="2" s="1"/>
  <c r="AR150" i="2" s="1"/>
  <c r="AS147" i="2"/>
  <c r="AR184" i="2"/>
  <c r="AR185" i="2" s="1"/>
  <c r="AR52" i="2"/>
  <c r="AR59" i="2"/>
  <c r="AR65" i="2"/>
  <c r="AR55" i="2"/>
  <c r="AR68" i="2"/>
  <c r="AR56" i="2"/>
  <c r="AR28" i="2"/>
  <c r="AR54" i="2"/>
  <c r="AR66" i="2"/>
  <c r="AR67" i="2"/>
  <c r="AR64" i="2"/>
  <c r="AR35" i="2"/>
  <c r="AR31" i="2"/>
  <c r="AR33" i="2" s="1"/>
  <c r="AR53" i="2"/>
  <c r="AR57" i="2"/>
  <c r="AR63" i="2"/>
  <c r="AQ70" i="2"/>
  <c r="AQ44" i="2"/>
  <c r="AQ40" i="2"/>
  <c r="AQ42" i="2" s="1"/>
  <c r="AN106" i="2"/>
  <c r="AN77" i="2"/>
  <c r="AQ58" i="2"/>
  <c r="AQ60" i="2" s="1"/>
  <c r="AQ89" i="2" s="1"/>
  <c r="AQ204" i="2" s="1"/>
  <c r="C137" i="9"/>
  <c r="AP37" i="2"/>
  <c r="AQ30" i="2"/>
  <c r="AQ203" i="2" s="1"/>
  <c r="O208" i="2"/>
  <c r="O197" i="2"/>
  <c r="P178" i="2"/>
  <c r="AR201" i="2" l="1"/>
  <c r="AO106" i="2"/>
  <c r="AO86" i="2"/>
  <c r="AO205" i="2"/>
  <c r="AO206" i="2" s="1"/>
  <c r="AO100" i="2"/>
  <c r="AO85" i="2"/>
  <c r="AO111" i="2" s="1"/>
  <c r="AO77" i="2"/>
  <c r="AN87" i="2"/>
  <c r="AN168" i="2"/>
  <c r="AR214" i="2"/>
  <c r="AQ37" i="2"/>
  <c r="AR213" i="2"/>
  <c r="AP76" i="2"/>
  <c r="AP91" i="2" s="1"/>
  <c r="AP78" i="2"/>
  <c r="AP79" i="2" s="1"/>
  <c r="AQ72" i="2"/>
  <c r="AQ75" i="2" s="1"/>
  <c r="AQ159" i="2" s="1"/>
  <c r="AR70" i="2"/>
  <c r="AS166" i="2"/>
  <c r="AS165" i="2"/>
  <c r="AS24" i="2"/>
  <c r="AS13" i="2"/>
  <c r="AS164" i="2"/>
  <c r="AS237" i="2"/>
  <c r="AS238" i="2" s="1"/>
  <c r="AS6" i="2"/>
  <c r="AS81" i="2"/>
  <c r="AS200" i="2" s="1"/>
  <c r="AS154" i="2"/>
  <c r="AT12" i="2"/>
  <c r="AT108" i="2" s="1"/>
  <c r="AS23" i="2"/>
  <c r="AS191" i="2"/>
  <c r="AS21" i="2"/>
  <c r="AS167" i="2"/>
  <c r="AS196" i="2"/>
  <c r="AS22" i="2"/>
  <c r="AS109" i="2"/>
  <c r="AS25" i="2"/>
  <c r="AS134" i="2"/>
  <c r="AS133" i="2"/>
  <c r="AS110" i="2"/>
  <c r="C138" i="9"/>
  <c r="AR30" i="2"/>
  <c r="AR203" i="2" s="1"/>
  <c r="AS126" i="2"/>
  <c r="AT147" i="2"/>
  <c r="AS7" i="2"/>
  <c r="AS127" i="2" s="1"/>
  <c r="AS129" i="2" s="1"/>
  <c r="AS150" i="2" s="1"/>
  <c r="AS41" i="2"/>
  <c r="AS184" i="2"/>
  <c r="AS185" i="2" s="1"/>
  <c r="AS56" i="2"/>
  <c r="AS52" i="2"/>
  <c r="AS55" i="2"/>
  <c r="AS57" i="2"/>
  <c r="AS64" i="2"/>
  <c r="AS53" i="2"/>
  <c r="AS66" i="2"/>
  <c r="AS67" i="2"/>
  <c r="AS28" i="2"/>
  <c r="AS59" i="2"/>
  <c r="AS68" i="2"/>
  <c r="AS65" i="2"/>
  <c r="AS54" i="2"/>
  <c r="AS63" i="2"/>
  <c r="AS31" i="2"/>
  <c r="AS33" i="2" s="1"/>
  <c r="AS35" i="2"/>
  <c r="AR44" i="2"/>
  <c r="AR40" i="2"/>
  <c r="AR42" i="2" s="1"/>
  <c r="AP83" i="2"/>
  <c r="AR58" i="2"/>
  <c r="AR60" i="2" s="1"/>
  <c r="AR89" i="2" s="1"/>
  <c r="AR204" i="2" s="1"/>
  <c r="P189" i="2"/>
  <c r="AS201" i="2" l="1"/>
  <c r="AP86" i="2"/>
  <c r="AO168" i="2"/>
  <c r="AO87" i="2"/>
  <c r="AQ83" i="2"/>
  <c r="AP85" i="2"/>
  <c r="AP111" i="2" s="1"/>
  <c r="AP100" i="2"/>
  <c r="AP205" i="2"/>
  <c r="AP206" i="2" s="1"/>
  <c r="AQ76" i="2"/>
  <c r="AQ91" i="2" s="1"/>
  <c r="AQ78" i="2"/>
  <c r="AQ79" i="2" s="1"/>
  <c r="AR72" i="2"/>
  <c r="AR75" i="2" s="1"/>
  <c r="AR76" i="2" s="1"/>
  <c r="AR37" i="2"/>
  <c r="AT22" i="2"/>
  <c r="AT166" i="2"/>
  <c r="AT164" i="2"/>
  <c r="AU12" i="2"/>
  <c r="AT81" i="2"/>
  <c r="AT200" i="2" s="1"/>
  <c r="AT21" i="2"/>
  <c r="AT196" i="2"/>
  <c r="AT133" i="2"/>
  <c r="AT191" i="2"/>
  <c r="AT237" i="2"/>
  <c r="AT238" i="2" s="1"/>
  <c r="AT134" i="2"/>
  <c r="AT13" i="2"/>
  <c r="AT24" i="2"/>
  <c r="AT25" i="2"/>
  <c r="AT167" i="2"/>
  <c r="AT110" i="2"/>
  <c r="AT23" i="2"/>
  <c r="AT109" i="2"/>
  <c r="AT165" i="2"/>
  <c r="AT6" i="2"/>
  <c r="AT154" i="2"/>
  <c r="AS213" i="2"/>
  <c r="AS214" i="2"/>
  <c r="AS58" i="2"/>
  <c r="AS60" i="2" s="1"/>
  <c r="AS89" i="2" s="1"/>
  <c r="AS204" i="2" s="1"/>
  <c r="AS30" i="2"/>
  <c r="AS203" i="2" s="1"/>
  <c r="C139" i="9"/>
  <c r="AS44" i="2"/>
  <c r="AS40" i="2"/>
  <c r="AS42" i="2" s="1"/>
  <c r="AS70" i="2"/>
  <c r="AP106" i="2"/>
  <c r="AP77" i="2"/>
  <c r="AT41" i="2"/>
  <c r="AT7" i="2"/>
  <c r="AT127" i="2" s="1"/>
  <c r="AT129" i="2" s="1"/>
  <c r="AT150" i="2" s="1"/>
  <c r="AT184" i="2"/>
  <c r="AT185" i="2" s="1"/>
  <c r="AT126" i="2"/>
  <c r="AT52" i="2"/>
  <c r="AT54" i="2"/>
  <c r="AT64" i="2"/>
  <c r="AT68" i="2"/>
  <c r="AT65" i="2"/>
  <c r="AT56" i="2"/>
  <c r="AT55" i="2"/>
  <c r="AT31" i="2"/>
  <c r="AT33" i="2" s="1"/>
  <c r="AT63" i="2"/>
  <c r="AT59" i="2"/>
  <c r="AT67" i="2"/>
  <c r="AT53" i="2"/>
  <c r="AT57" i="2"/>
  <c r="AT28" i="2"/>
  <c r="AT66" i="2"/>
  <c r="AT35" i="2"/>
  <c r="P192" i="2"/>
  <c r="AT201" i="2" l="1"/>
  <c r="AR91" i="2"/>
  <c r="AQ77" i="2"/>
  <c r="AQ86" i="2"/>
  <c r="AQ106" i="2"/>
  <c r="AT214" i="2"/>
  <c r="AP168" i="2"/>
  <c r="AP87" i="2"/>
  <c r="AQ205" i="2"/>
  <c r="AQ206" i="2" s="1"/>
  <c r="AQ85" i="2"/>
  <c r="AQ168" i="2" s="1"/>
  <c r="AQ100" i="2"/>
  <c r="AR83" i="2"/>
  <c r="AR78" i="2"/>
  <c r="AR79" i="2" s="1"/>
  <c r="AR159" i="2"/>
  <c r="AT213" i="2"/>
  <c r="AU22" i="2"/>
  <c r="AU13" i="2"/>
  <c r="AU164" i="2"/>
  <c r="AU133" i="2"/>
  <c r="AU109" i="2"/>
  <c r="AU134" i="2"/>
  <c r="AU237" i="2"/>
  <c r="AU238" i="2" s="1"/>
  <c r="AV12" i="2"/>
  <c r="AU6" i="2"/>
  <c r="AU165" i="2"/>
  <c r="AU110" i="2"/>
  <c r="AU166" i="2"/>
  <c r="AU24" i="2"/>
  <c r="AU25" i="2"/>
  <c r="AU191" i="2"/>
  <c r="AU167" i="2"/>
  <c r="AU21" i="2"/>
  <c r="AU23" i="2"/>
  <c r="AS37" i="2"/>
  <c r="AS72" i="2"/>
  <c r="AS75" i="2" s="1"/>
  <c r="AU184" i="2"/>
  <c r="AU185" i="2" s="1"/>
  <c r="AU7" i="2"/>
  <c r="AU127" i="2" s="1"/>
  <c r="AU129" i="2" s="1"/>
  <c r="AU150" i="2" s="1"/>
  <c r="AU41" i="2"/>
  <c r="AU126" i="2"/>
  <c r="AU55" i="2"/>
  <c r="AU56" i="2"/>
  <c r="AU64" i="2"/>
  <c r="AU54" i="2"/>
  <c r="AU66" i="2"/>
  <c r="AU68" i="2"/>
  <c r="AU59" i="2"/>
  <c r="AU57" i="2"/>
  <c r="AU53" i="2"/>
  <c r="AU63" i="2"/>
  <c r="AU65" i="2"/>
  <c r="AU35" i="2"/>
  <c r="AU31" i="2"/>
  <c r="AU33" i="2" s="1"/>
  <c r="AU67" i="2"/>
  <c r="AU28" i="2"/>
  <c r="AU52" i="2"/>
  <c r="AT44" i="2"/>
  <c r="AT40" i="2"/>
  <c r="AT42" i="2" s="1"/>
  <c r="C140" i="9"/>
  <c r="AT30" i="2"/>
  <c r="AT203" i="2" s="1"/>
  <c r="AT70" i="2"/>
  <c r="AT58" i="2"/>
  <c r="AT60" i="2" s="1"/>
  <c r="AT89" i="2" s="1"/>
  <c r="AT204" i="2" s="1"/>
  <c r="AR85" i="2"/>
  <c r="AR100" i="2"/>
  <c r="AR205" i="2"/>
  <c r="AR206" i="2" s="1"/>
  <c r="P193" i="2"/>
  <c r="AV108" i="2" l="1"/>
  <c r="AV150" i="2"/>
  <c r="AU201" i="2"/>
  <c r="AV147" i="2"/>
  <c r="AR77" i="2"/>
  <c r="AR86" i="2"/>
  <c r="AR87" i="2" s="1"/>
  <c r="AQ87" i="2"/>
  <c r="AQ111" i="2"/>
  <c r="AS83" i="2"/>
  <c r="AR106" i="2"/>
  <c r="AU213" i="2"/>
  <c r="AT72" i="2"/>
  <c r="AT75" i="2" s="1"/>
  <c r="AT159" i="2" s="1"/>
  <c r="AT37" i="2"/>
  <c r="AU58" i="2"/>
  <c r="AU60" i="2" s="1"/>
  <c r="AU89" i="2" s="1"/>
  <c r="AU204" i="2" s="1"/>
  <c r="AV133" i="2"/>
  <c r="AV165" i="2"/>
  <c r="AV134" i="2"/>
  <c r="AV6" i="2"/>
  <c r="AV23" i="2"/>
  <c r="AV167" i="2"/>
  <c r="AV22" i="2"/>
  <c r="AV25" i="2"/>
  <c r="AV24" i="2"/>
  <c r="AV21" i="2"/>
  <c r="AW12" i="2"/>
  <c r="AV13" i="2"/>
  <c r="AV154" i="2"/>
  <c r="AV109" i="2"/>
  <c r="AV164" i="2"/>
  <c r="AV166" i="2"/>
  <c r="AV191" i="2"/>
  <c r="AV196" i="2"/>
  <c r="AV81" i="2"/>
  <c r="AV200" i="2" s="1"/>
  <c r="AV237" i="2"/>
  <c r="AV238" i="2" s="1"/>
  <c r="AU30" i="2"/>
  <c r="AU44" i="2"/>
  <c r="AU40" i="2"/>
  <c r="AU42" i="2" s="1"/>
  <c r="AV41" i="2"/>
  <c r="AV126" i="2"/>
  <c r="AV7" i="2"/>
  <c r="AV127" i="2" s="1"/>
  <c r="AV129" i="2" s="1"/>
  <c r="AV184" i="2"/>
  <c r="AV185" i="2" s="1"/>
  <c r="AV54" i="2"/>
  <c r="AV63" i="2"/>
  <c r="AV52" i="2"/>
  <c r="AV68" i="2"/>
  <c r="AV67" i="2"/>
  <c r="AV56" i="2"/>
  <c r="AV66" i="2"/>
  <c r="AV31" i="2"/>
  <c r="AV33" i="2" s="1"/>
  <c r="AV65" i="2"/>
  <c r="AV57" i="2"/>
  <c r="AV64" i="2"/>
  <c r="AV53" i="2"/>
  <c r="AV59" i="2"/>
  <c r="AV28" i="2"/>
  <c r="AV35" i="2"/>
  <c r="AV55" i="2"/>
  <c r="AR111" i="2"/>
  <c r="AR168" i="2"/>
  <c r="AU70" i="2"/>
  <c r="AS78" i="2"/>
  <c r="AS79" i="2" s="1"/>
  <c r="AS159" i="2"/>
  <c r="AS76" i="2"/>
  <c r="AS91" i="2" s="1"/>
  <c r="C141" i="9"/>
  <c r="P160" i="2"/>
  <c r="P210" i="2"/>
  <c r="P194" i="2"/>
  <c r="P195" i="2" s="1"/>
  <c r="AW108" i="2" l="1"/>
  <c r="AW150" i="2"/>
  <c r="AV201" i="2"/>
  <c r="AV213" i="2"/>
  <c r="AS77" i="2"/>
  <c r="AS86" i="2"/>
  <c r="AU203" i="2"/>
  <c r="AT83" i="2"/>
  <c r="AT78" i="2"/>
  <c r="AT79" i="2" s="1"/>
  <c r="AT76" i="2"/>
  <c r="AT85" i="2" s="1"/>
  <c r="AV214" i="2"/>
  <c r="AS106" i="2"/>
  <c r="AU37" i="2"/>
  <c r="AU72" i="2"/>
  <c r="AU75" i="2" s="1"/>
  <c r="AW25" i="2"/>
  <c r="AW165" i="2"/>
  <c r="AW166" i="2"/>
  <c r="AW21" i="2"/>
  <c r="AW167" i="2"/>
  <c r="AW109" i="2"/>
  <c r="AW22" i="2"/>
  <c r="AW6" i="2"/>
  <c r="AW23" i="2"/>
  <c r="AW24" i="2"/>
  <c r="AW133" i="2"/>
  <c r="AW164" i="2"/>
  <c r="AW237" i="2"/>
  <c r="AW238" i="2" s="1"/>
  <c r="AW13" i="2"/>
  <c r="AW134" i="2"/>
  <c r="AW191" i="2"/>
  <c r="AW110" i="2"/>
  <c r="AX12" i="2"/>
  <c r="C142" i="9"/>
  <c r="AV30" i="2"/>
  <c r="AV203" i="2" s="1"/>
  <c r="AW184" i="2"/>
  <c r="AW185" i="2" s="1"/>
  <c r="AW126" i="2"/>
  <c r="AW41" i="2"/>
  <c r="AW7" i="2"/>
  <c r="AW127" i="2" s="1"/>
  <c r="AW129" i="2" s="1"/>
  <c r="AW53" i="2"/>
  <c r="AW63" i="2"/>
  <c r="AW66" i="2"/>
  <c r="AW57" i="2"/>
  <c r="AW54" i="2"/>
  <c r="AW68" i="2"/>
  <c r="AW67" i="2"/>
  <c r="AW28" i="2"/>
  <c r="AW59" i="2"/>
  <c r="AW52" i="2"/>
  <c r="AW56" i="2"/>
  <c r="AW31" i="2"/>
  <c r="AW33" i="2" s="1"/>
  <c r="AW35" i="2"/>
  <c r="AW55" i="2"/>
  <c r="AW64" i="2"/>
  <c r="AW65" i="2"/>
  <c r="AS205" i="2"/>
  <c r="AS206" i="2" s="1"/>
  <c r="AS100" i="2"/>
  <c r="AS85" i="2"/>
  <c r="AV40" i="2"/>
  <c r="AV42" i="2" s="1"/>
  <c r="AV44" i="2"/>
  <c r="AV58" i="2"/>
  <c r="AV60" i="2" s="1"/>
  <c r="AV89" i="2" s="1"/>
  <c r="AV204" i="2" s="1"/>
  <c r="AV70" i="2"/>
  <c r="P169" i="2"/>
  <c r="P161" i="2"/>
  <c r="AX108" i="2" l="1"/>
  <c r="AX150" i="2"/>
  <c r="AW201" i="2"/>
  <c r="AT91" i="2"/>
  <c r="AT106" i="2"/>
  <c r="AT86" i="2"/>
  <c r="AT87" i="2" s="1"/>
  <c r="AT77" i="2"/>
  <c r="AT100" i="2"/>
  <c r="AT205" i="2"/>
  <c r="AT206" i="2" s="1"/>
  <c r="AU83" i="2"/>
  <c r="AV37" i="2"/>
  <c r="AW213" i="2"/>
  <c r="AV72" i="2"/>
  <c r="AV75" i="2" s="1"/>
  <c r="AV78" i="2" s="1"/>
  <c r="AV79" i="2" s="1"/>
  <c r="AU159" i="2"/>
  <c r="AX22" i="2"/>
  <c r="AX24" i="2"/>
  <c r="AY12" i="2"/>
  <c r="AY150" i="2" s="1"/>
  <c r="AX110" i="2"/>
  <c r="AX6" i="2"/>
  <c r="AX165" i="2"/>
  <c r="AX23" i="2"/>
  <c r="AX25" i="2"/>
  <c r="AX167" i="2"/>
  <c r="AX166" i="2"/>
  <c r="AX133" i="2"/>
  <c r="AX21" i="2"/>
  <c r="AX164" i="2"/>
  <c r="AX109" i="2"/>
  <c r="AX134" i="2"/>
  <c r="AX13" i="2"/>
  <c r="AX237" i="2"/>
  <c r="AX238" i="2" s="1"/>
  <c r="AX191" i="2"/>
  <c r="AU76" i="2"/>
  <c r="AU78" i="2"/>
  <c r="AU79" i="2" s="1"/>
  <c r="AW30" i="2"/>
  <c r="AW203" i="2" s="1"/>
  <c r="AW40" i="2"/>
  <c r="AW42" i="2" s="1"/>
  <c r="AW44" i="2"/>
  <c r="AT111" i="2"/>
  <c r="AT168" i="2"/>
  <c r="AS111" i="2"/>
  <c r="AS168" i="2"/>
  <c r="AS87" i="2"/>
  <c r="AX41" i="2"/>
  <c r="AX126" i="2"/>
  <c r="AX7" i="2"/>
  <c r="AX127" i="2" s="1"/>
  <c r="AX129" i="2" s="1"/>
  <c r="AX184" i="2"/>
  <c r="AX185" i="2" s="1"/>
  <c r="AX59" i="2"/>
  <c r="AX57" i="2"/>
  <c r="AX53" i="2"/>
  <c r="AX65" i="2"/>
  <c r="AX54" i="2"/>
  <c r="AX55" i="2"/>
  <c r="AX52" i="2"/>
  <c r="AX56" i="2"/>
  <c r="AX28" i="2"/>
  <c r="AX31" i="2"/>
  <c r="AX33" i="2" s="1"/>
  <c r="AX68" i="2"/>
  <c r="AX63" i="2"/>
  <c r="AX67" i="2"/>
  <c r="AX35" i="2"/>
  <c r="AX66" i="2"/>
  <c r="AX64" i="2"/>
  <c r="C143" i="9"/>
  <c r="AW58" i="2"/>
  <c r="AW60" i="2" s="1"/>
  <c r="AW89" i="2" s="1"/>
  <c r="AW204" i="2" s="1"/>
  <c r="AW70" i="2"/>
  <c r="P172" i="2"/>
  <c r="P170" i="2"/>
  <c r="AX201" i="2" l="1"/>
  <c r="AU77" i="2"/>
  <c r="AU86" i="2"/>
  <c r="AV76" i="2"/>
  <c r="AV100" i="2" s="1"/>
  <c r="AU106" i="2"/>
  <c r="AV83" i="2"/>
  <c r="AW72" i="2"/>
  <c r="AW75" i="2" s="1"/>
  <c r="AW159" i="2" s="1"/>
  <c r="AW37" i="2"/>
  <c r="AU205" i="2"/>
  <c r="AV159" i="2"/>
  <c r="AU100" i="2"/>
  <c r="F78" i="1"/>
  <c r="AX58" i="2"/>
  <c r="AX60" i="2" s="1"/>
  <c r="AX89" i="2" s="1"/>
  <c r="AX204" i="2" s="1"/>
  <c r="AY165" i="2"/>
  <c r="AY166" i="2"/>
  <c r="AY237" i="2"/>
  <c r="AY238" i="2" s="1"/>
  <c r="AY21" i="2"/>
  <c r="AY133" i="2"/>
  <c r="AY164" i="2"/>
  <c r="AY22" i="2"/>
  <c r="AY25" i="2"/>
  <c r="AZ12" i="2"/>
  <c r="AY6" i="2"/>
  <c r="AY191" i="2"/>
  <c r="AY13" i="2"/>
  <c r="AY110" i="2"/>
  <c r="AY24" i="2"/>
  <c r="AY167" i="2"/>
  <c r="AY109" i="2"/>
  <c r="AY23" i="2"/>
  <c r="AY134" i="2"/>
  <c r="AX70" i="2"/>
  <c r="AU85" i="2"/>
  <c r="AU111" i="2" s="1"/>
  <c r="AX213" i="2"/>
  <c r="AY126" i="2"/>
  <c r="AY41" i="2"/>
  <c r="AY7" i="2"/>
  <c r="AY127" i="2" s="1"/>
  <c r="AY129" i="2" s="1"/>
  <c r="AY184" i="2"/>
  <c r="AY185" i="2" s="1"/>
  <c r="AY68" i="2"/>
  <c r="AY53" i="2"/>
  <c r="AY55" i="2"/>
  <c r="AY59" i="2"/>
  <c r="AY57" i="2"/>
  <c r="AY65" i="2"/>
  <c r="AY28" i="2"/>
  <c r="AY35" i="2"/>
  <c r="AY64" i="2"/>
  <c r="AY52" i="2"/>
  <c r="AY56" i="2"/>
  <c r="AY54" i="2"/>
  <c r="AY63" i="2"/>
  <c r="AY31" i="2"/>
  <c r="AY33" i="2" s="1"/>
  <c r="AY66" i="2"/>
  <c r="AY67" i="2"/>
  <c r="C144" i="9"/>
  <c r="AX30" i="2"/>
  <c r="AX203" i="2" s="1"/>
  <c r="AX40" i="2"/>
  <c r="AX42" i="2" s="1"/>
  <c r="AX44" i="2"/>
  <c r="P179" i="2"/>
  <c r="P173" i="2"/>
  <c r="AZ108" i="2" l="1"/>
  <c r="AZ150" i="2"/>
  <c r="AY201" i="2"/>
  <c r="AV91" i="2"/>
  <c r="AV77" i="2"/>
  <c r="AV86" i="2"/>
  <c r="AV205" i="2"/>
  <c r="AV206" i="2" s="1"/>
  <c r="AV106" i="2"/>
  <c r="AV85" i="2"/>
  <c r="AV111" i="2" s="1"/>
  <c r="AW78" i="2"/>
  <c r="AW79" i="2" s="1"/>
  <c r="AX72" i="2"/>
  <c r="AX75" i="2" s="1"/>
  <c r="AX78" i="2" s="1"/>
  <c r="AX79" i="2" s="1"/>
  <c r="AW83" i="2"/>
  <c r="AW76" i="2"/>
  <c r="AW100" i="2" s="1"/>
  <c r="AU168" i="2"/>
  <c r="AU87" i="2"/>
  <c r="AZ6" i="2"/>
  <c r="AZ167" i="2"/>
  <c r="AZ13" i="2"/>
  <c r="AZ166" i="2"/>
  <c r="AZ21" i="2"/>
  <c r="AZ165" i="2"/>
  <c r="AZ22" i="2"/>
  <c r="AZ110" i="2"/>
  <c r="AZ133" i="2"/>
  <c r="AZ237" i="2"/>
  <c r="AZ238" i="2" s="1"/>
  <c r="AZ134" i="2"/>
  <c r="AZ164" i="2"/>
  <c r="AZ191" i="2"/>
  <c r="AZ25" i="2"/>
  <c r="AZ24" i="2"/>
  <c r="BA12" i="2"/>
  <c r="AZ109" i="2"/>
  <c r="AZ23" i="2"/>
  <c r="AY70" i="2"/>
  <c r="AY213" i="2"/>
  <c r="AY58" i="2"/>
  <c r="AY60" i="2" s="1"/>
  <c r="AY89" i="2" s="1"/>
  <c r="AY204" i="2" s="1"/>
  <c r="AX37" i="2"/>
  <c r="AY30" i="2"/>
  <c r="AY203" i="2" s="1"/>
  <c r="AZ184" i="2"/>
  <c r="AZ185" i="2" s="1"/>
  <c r="AZ41" i="2"/>
  <c r="AZ126" i="2"/>
  <c r="AZ7" i="2"/>
  <c r="AZ127" i="2" s="1"/>
  <c r="AZ129" i="2" s="1"/>
  <c r="AZ53" i="2"/>
  <c r="AZ57" i="2"/>
  <c r="AZ63" i="2"/>
  <c r="AZ52" i="2"/>
  <c r="AZ59" i="2"/>
  <c r="AZ65" i="2"/>
  <c r="AZ55" i="2"/>
  <c r="AZ68" i="2"/>
  <c r="AZ56" i="2"/>
  <c r="AZ28" i="2"/>
  <c r="AZ54" i="2"/>
  <c r="AZ66" i="2"/>
  <c r="AZ67" i="2"/>
  <c r="AZ64" i="2"/>
  <c r="AZ35" i="2"/>
  <c r="AZ201" i="2" s="1"/>
  <c r="AZ31" i="2"/>
  <c r="AZ33" i="2" s="1"/>
  <c r="AY44" i="2"/>
  <c r="AY40" i="2"/>
  <c r="AY42" i="2" s="1"/>
  <c r="C145" i="9"/>
  <c r="P180" i="2"/>
  <c r="P181" i="2" s="1"/>
  <c r="P175" i="2"/>
  <c r="BA108" i="2" l="1"/>
  <c r="BA150" i="2"/>
  <c r="AW106" i="2"/>
  <c r="AW86" i="2"/>
  <c r="AZ213" i="2"/>
  <c r="AX76" i="2"/>
  <c r="AX205" i="2" s="1"/>
  <c r="AV87" i="2"/>
  <c r="AV168" i="2"/>
  <c r="AX159" i="2"/>
  <c r="AW77" i="2"/>
  <c r="AW205" i="2"/>
  <c r="AW85" i="2"/>
  <c r="AW168" i="2" s="1"/>
  <c r="AZ58" i="2"/>
  <c r="AZ60" i="2" s="1"/>
  <c r="AZ89" i="2" s="1"/>
  <c r="AZ204" i="2" s="1"/>
  <c r="AY72" i="2"/>
  <c r="AY75" i="2" s="1"/>
  <c r="AY159" i="2" s="1"/>
  <c r="BA22" i="2"/>
  <c r="BA164" i="2"/>
  <c r="BA166" i="2"/>
  <c r="BA23" i="2"/>
  <c r="BA134" i="2"/>
  <c r="BA110" i="2"/>
  <c r="BA237" i="2"/>
  <c r="BA238" i="2" s="1"/>
  <c r="BB12" i="2"/>
  <c r="BA165" i="2"/>
  <c r="BA24" i="2"/>
  <c r="BA6" i="2"/>
  <c r="BA13" i="2"/>
  <c r="BA109" i="2"/>
  <c r="BA21" i="2"/>
  <c r="BA167" i="2"/>
  <c r="BA133" i="2"/>
  <c r="BA25" i="2"/>
  <c r="BA191" i="2"/>
  <c r="BA41" i="2"/>
  <c r="BA7" i="2"/>
  <c r="BA127" i="2" s="1"/>
  <c r="BA129" i="2" s="1"/>
  <c r="BA126" i="2"/>
  <c r="BA184" i="2"/>
  <c r="BA185" i="2" s="1"/>
  <c r="BA35" i="2"/>
  <c r="BA201" i="2" s="1"/>
  <c r="BA56" i="2"/>
  <c r="BA52" i="2"/>
  <c r="BA55" i="2"/>
  <c r="BA57" i="2"/>
  <c r="BA64" i="2"/>
  <c r="BA53" i="2"/>
  <c r="BA66" i="2"/>
  <c r="BA67" i="2"/>
  <c r="BA28" i="2"/>
  <c r="BA59" i="2"/>
  <c r="BA68" i="2"/>
  <c r="BA65" i="2"/>
  <c r="BA54" i="2"/>
  <c r="BA63" i="2"/>
  <c r="BA31" i="2"/>
  <c r="BA33" i="2" s="1"/>
  <c r="AZ70" i="2"/>
  <c r="AY37" i="2"/>
  <c r="AZ30" i="2"/>
  <c r="AZ203" i="2" s="1"/>
  <c r="AX83" i="2"/>
  <c r="C146" i="9"/>
  <c r="AZ44" i="2"/>
  <c r="AZ40" i="2"/>
  <c r="AZ42" i="2" s="1"/>
  <c r="P190" i="2"/>
  <c r="P182" i="2"/>
  <c r="BB108" i="2" l="1"/>
  <c r="BB150" i="2"/>
  <c r="BB147" i="2"/>
  <c r="AX86" i="2"/>
  <c r="AX85" i="2"/>
  <c r="AX168" i="2" s="1"/>
  <c r="AX100" i="2"/>
  <c r="AW87" i="2"/>
  <c r="AW111" i="2"/>
  <c r="AY78" i="2"/>
  <c r="AY79" i="2" s="1"/>
  <c r="AZ72" i="2"/>
  <c r="AZ75" i="2" s="1"/>
  <c r="AZ76" i="2" s="1"/>
  <c r="AY76" i="2"/>
  <c r="BA70" i="2"/>
  <c r="BA213" i="2"/>
  <c r="BC12" i="2"/>
  <c r="BB23" i="2"/>
  <c r="BB191" i="2"/>
  <c r="BB22" i="2"/>
  <c r="BB6" i="2"/>
  <c r="BB109" i="2"/>
  <c r="BB24" i="2"/>
  <c r="BB237" i="2"/>
  <c r="BB238" i="2" s="1"/>
  <c r="BB164" i="2"/>
  <c r="BB166" i="2"/>
  <c r="BB154" i="2"/>
  <c r="BB110" i="2"/>
  <c r="BB13" i="2"/>
  <c r="BB167" i="2"/>
  <c r="BB81" i="2"/>
  <c r="BB200" i="2" s="1"/>
  <c r="BB21" i="2"/>
  <c r="BB196" i="2"/>
  <c r="BB165" i="2"/>
  <c r="BB133" i="2"/>
  <c r="BB25" i="2"/>
  <c r="BB134" i="2"/>
  <c r="BB126" i="2"/>
  <c r="BB184" i="2"/>
  <c r="BB185" i="2" s="1"/>
  <c r="BB41" i="2"/>
  <c r="BB7" i="2"/>
  <c r="BB127" i="2" s="1"/>
  <c r="BB129" i="2" s="1"/>
  <c r="BB66" i="2"/>
  <c r="BB35" i="2"/>
  <c r="BB201" i="2" s="1"/>
  <c r="BB52" i="2"/>
  <c r="BB54" i="2"/>
  <c r="BB64" i="2"/>
  <c r="BB68" i="2"/>
  <c r="BB65" i="2"/>
  <c r="BB56" i="2"/>
  <c r="BB55" i="2"/>
  <c r="BB31" i="2"/>
  <c r="BB33" i="2" s="1"/>
  <c r="BB63" i="2"/>
  <c r="BB59" i="2"/>
  <c r="BB67" i="2"/>
  <c r="BB53" i="2"/>
  <c r="BB57" i="2"/>
  <c r="BB28" i="2"/>
  <c r="AY83" i="2"/>
  <c r="BA40" i="2"/>
  <c r="BA42" i="2" s="1"/>
  <c r="BA44" i="2"/>
  <c r="C147" i="9"/>
  <c r="BA58" i="2"/>
  <c r="BA60" i="2" s="1"/>
  <c r="BA89" i="2" s="1"/>
  <c r="BA204" i="2" s="1"/>
  <c r="AX106" i="2"/>
  <c r="AX77" i="2"/>
  <c r="BA30" i="2"/>
  <c r="BA203" i="2" s="1"/>
  <c r="AZ37" i="2"/>
  <c r="Q178" i="2"/>
  <c r="P208" i="2"/>
  <c r="P197" i="2"/>
  <c r="BC108" i="2" l="1"/>
  <c r="BC150" i="2"/>
  <c r="BC147" i="2"/>
  <c r="AY86" i="2"/>
  <c r="AX111" i="2"/>
  <c r="AX87" i="2"/>
  <c r="AY100" i="2"/>
  <c r="AY205" i="2"/>
  <c r="AY85" i="2"/>
  <c r="AY111" i="2" s="1"/>
  <c r="BB213" i="2"/>
  <c r="BA72" i="2"/>
  <c r="BA75" i="2" s="1"/>
  <c r="BA76" i="2" s="1"/>
  <c r="BB214" i="2"/>
  <c r="BA37" i="2"/>
  <c r="AZ78" i="2"/>
  <c r="AZ79" i="2" s="1"/>
  <c r="AZ159" i="2"/>
  <c r="BB70" i="2"/>
  <c r="BB58" i="2"/>
  <c r="BB60" i="2" s="1"/>
  <c r="BB89" i="2" s="1"/>
  <c r="BB204" i="2" s="1"/>
  <c r="BC196" i="2"/>
  <c r="BC13" i="2"/>
  <c r="BC154" i="2"/>
  <c r="BC164" i="2"/>
  <c r="BC109" i="2"/>
  <c r="BC21" i="2"/>
  <c r="BC165" i="2"/>
  <c r="BC25" i="2"/>
  <c r="BC81" i="2"/>
  <c r="BC200" i="2" s="1"/>
  <c r="BC22" i="2"/>
  <c r="BC110" i="2"/>
  <c r="BC166" i="2"/>
  <c r="BC133" i="2"/>
  <c r="BC167" i="2"/>
  <c r="BC237" i="2"/>
  <c r="BC238" i="2" s="1"/>
  <c r="BC134" i="2"/>
  <c r="BC23" i="2"/>
  <c r="BC191" i="2"/>
  <c r="BD12" i="2"/>
  <c r="BC6" i="2"/>
  <c r="BC24" i="2"/>
  <c r="AZ85" i="2"/>
  <c r="AZ100" i="2"/>
  <c r="AZ205" i="2"/>
  <c r="AY106" i="2"/>
  <c r="AY77" i="2"/>
  <c r="BB30" i="2"/>
  <c r="BB203" i="2" s="1"/>
  <c r="BB44" i="2"/>
  <c r="BB40" i="2"/>
  <c r="BB42" i="2" s="1"/>
  <c r="C148" i="9"/>
  <c r="AZ83" i="2"/>
  <c r="AZ86" i="2" s="1"/>
  <c r="BC126" i="2"/>
  <c r="BC7" i="2"/>
  <c r="BC127" i="2" s="1"/>
  <c r="BC129" i="2" s="1"/>
  <c r="BC41" i="2"/>
  <c r="BC184" i="2"/>
  <c r="BC185" i="2" s="1"/>
  <c r="BC52" i="2"/>
  <c r="BC55" i="2"/>
  <c r="BC56" i="2"/>
  <c r="BC64" i="2"/>
  <c r="BC59" i="2"/>
  <c r="BC54" i="2"/>
  <c r="BC66" i="2"/>
  <c r="BC68" i="2"/>
  <c r="BC57" i="2"/>
  <c r="BC53" i="2"/>
  <c r="BC63" i="2"/>
  <c r="BC65" i="2"/>
  <c r="BC35" i="2"/>
  <c r="BC201" i="2" s="1"/>
  <c r="BC31" i="2"/>
  <c r="BC33" i="2" s="1"/>
  <c r="BC67" i="2"/>
  <c r="BC28" i="2"/>
  <c r="Q189" i="2"/>
  <c r="BD108" i="2" l="1"/>
  <c r="BD150" i="2"/>
  <c r="BD147" i="2"/>
  <c r="BC214" i="2"/>
  <c r="AY168" i="2"/>
  <c r="BA159" i="2"/>
  <c r="AY87" i="2"/>
  <c r="BA78" i="2"/>
  <c r="BA79" i="2" s="1"/>
  <c r="BA83" i="2"/>
  <c r="BB72" i="2"/>
  <c r="BB75" i="2" s="1"/>
  <c r="BB76" i="2" s="1"/>
  <c r="BC213" i="2"/>
  <c r="BE12" i="2"/>
  <c r="BD25" i="2"/>
  <c r="BD23" i="2"/>
  <c r="BD166" i="2"/>
  <c r="BD154" i="2"/>
  <c r="BD196" i="2"/>
  <c r="BD24" i="2"/>
  <c r="BD165" i="2"/>
  <c r="BD191" i="2"/>
  <c r="BD167" i="2"/>
  <c r="BD134" i="2"/>
  <c r="BD109" i="2"/>
  <c r="BD81" i="2"/>
  <c r="BD200" i="2" s="1"/>
  <c r="BD22" i="2"/>
  <c r="BD164" i="2"/>
  <c r="BD21" i="2"/>
  <c r="BD13" i="2"/>
  <c r="BD6" i="2"/>
  <c r="BD133" i="2"/>
  <c r="BD110" i="2"/>
  <c r="BD237" i="2"/>
  <c r="BD238" i="2" s="1"/>
  <c r="AZ111" i="2"/>
  <c r="AZ168" i="2"/>
  <c r="BC40" i="2"/>
  <c r="BC42" i="2" s="1"/>
  <c r="BC44" i="2"/>
  <c r="BA100" i="2"/>
  <c r="BA85" i="2"/>
  <c r="BA205" i="2"/>
  <c r="BC70" i="2"/>
  <c r="AZ106" i="2"/>
  <c r="AZ87" i="2"/>
  <c r="AZ77" i="2"/>
  <c r="BC58" i="2"/>
  <c r="BC60" i="2" s="1"/>
  <c r="BC89" i="2" s="1"/>
  <c r="BC204" i="2" s="1"/>
  <c r="BB37" i="2"/>
  <c r="BC30" i="2"/>
  <c r="BC203" i="2" s="1"/>
  <c r="C149" i="9"/>
  <c r="BD126" i="2"/>
  <c r="BD41" i="2"/>
  <c r="BD184" i="2"/>
  <c r="BD185" i="2" s="1"/>
  <c r="BD7" i="2"/>
  <c r="BD127" i="2" s="1"/>
  <c r="BD129" i="2" s="1"/>
  <c r="BD54" i="2"/>
  <c r="BD55" i="2"/>
  <c r="BD63" i="2"/>
  <c r="BD52" i="2"/>
  <c r="BD68" i="2"/>
  <c r="BD67" i="2"/>
  <c r="BD56" i="2"/>
  <c r="BD66" i="2"/>
  <c r="BD31" i="2"/>
  <c r="BD33" i="2" s="1"/>
  <c r="BD65" i="2"/>
  <c r="BD57" i="2"/>
  <c r="BD64" i="2"/>
  <c r="BD53" i="2"/>
  <c r="BD59" i="2"/>
  <c r="BD28" i="2"/>
  <c r="BD35" i="2"/>
  <c r="BD201" i="2" s="1"/>
  <c r="Q192" i="2"/>
  <c r="BE108" i="2" l="1"/>
  <c r="BE150" i="2"/>
  <c r="BE147" i="2"/>
  <c r="BB91" i="2"/>
  <c r="BA77" i="2"/>
  <c r="BA86" i="2"/>
  <c r="BA87" i="2" s="1"/>
  <c r="BD213" i="2"/>
  <c r="BA106" i="2"/>
  <c r="BB159" i="2"/>
  <c r="BB78" i="2"/>
  <c r="BB79" i="2" s="1"/>
  <c r="BC72" i="2"/>
  <c r="BC75" i="2" s="1"/>
  <c r="BC78" i="2" s="1"/>
  <c r="BC79" i="2" s="1"/>
  <c r="BD214" i="2"/>
  <c r="BE133" i="2"/>
  <c r="BE237" i="2"/>
  <c r="BE238" i="2" s="1"/>
  <c r="BE134" i="2"/>
  <c r="BE191" i="2"/>
  <c r="BE167" i="2"/>
  <c r="BE24" i="2"/>
  <c r="BE23" i="2"/>
  <c r="BE166" i="2"/>
  <c r="BF12" i="2"/>
  <c r="BE81" i="2"/>
  <c r="BE200" i="2" s="1"/>
  <c r="BE164" i="2"/>
  <c r="BE154" i="2"/>
  <c r="BE196" i="2"/>
  <c r="BE165" i="2"/>
  <c r="BE110" i="2"/>
  <c r="BE25" i="2"/>
  <c r="BE109" i="2"/>
  <c r="BE21" i="2"/>
  <c r="BE22" i="2"/>
  <c r="BE6" i="2"/>
  <c r="BE13" i="2"/>
  <c r="BC37" i="2"/>
  <c r="BD70" i="2"/>
  <c r="C150" i="9"/>
  <c r="BB85" i="2"/>
  <c r="BB100" i="2"/>
  <c r="BB205" i="2"/>
  <c r="BB206" i="2" s="1"/>
  <c r="BD30" i="2"/>
  <c r="BD203" i="2" s="1"/>
  <c r="BE184" i="2"/>
  <c r="BE185" i="2" s="1"/>
  <c r="BE126" i="2"/>
  <c r="BE41" i="2"/>
  <c r="BE7" i="2"/>
  <c r="BE127" i="2" s="1"/>
  <c r="BE129" i="2" s="1"/>
  <c r="BE65" i="2"/>
  <c r="BE53" i="2"/>
  <c r="BE63" i="2"/>
  <c r="BE66" i="2"/>
  <c r="BE57" i="2"/>
  <c r="BE54" i="2"/>
  <c r="BE68" i="2"/>
  <c r="BE28" i="2"/>
  <c r="BE59" i="2"/>
  <c r="BE56" i="2"/>
  <c r="BE31" i="2"/>
  <c r="BE33" i="2" s="1"/>
  <c r="BE35" i="2"/>
  <c r="BE52" i="2"/>
  <c r="BE55" i="2"/>
  <c r="BE67" i="2"/>
  <c r="BE64" i="2"/>
  <c r="BB83" i="2"/>
  <c r="BB86" i="2" s="1"/>
  <c r="BD44" i="2"/>
  <c r="BD40" i="2"/>
  <c r="BD42" i="2" s="1"/>
  <c r="BD58" i="2"/>
  <c r="BD60" i="2" s="1"/>
  <c r="BD89" i="2" s="1"/>
  <c r="BD204" i="2" s="1"/>
  <c r="BA111" i="2"/>
  <c r="BA168" i="2"/>
  <c r="Q193" i="2"/>
  <c r="BF108" i="2" l="1"/>
  <c r="BF150" i="2"/>
  <c r="BE201" i="2"/>
  <c r="BF147" i="2"/>
  <c r="BC76" i="2"/>
  <c r="BC91" i="2" s="1"/>
  <c r="BC159" i="2"/>
  <c r="BC83" i="2"/>
  <c r="BD37" i="2"/>
  <c r="BE214" i="2"/>
  <c r="BD72" i="2"/>
  <c r="BD75" i="2" s="1"/>
  <c r="BD76" i="2" s="1"/>
  <c r="BE58" i="2"/>
  <c r="BE60" i="2" s="1"/>
  <c r="BE89" i="2" s="1"/>
  <c r="BE204" i="2" s="1"/>
  <c r="BE213" i="2"/>
  <c r="BF23" i="2"/>
  <c r="BF166" i="2"/>
  <c r="BF21" i="2"/>
  <c r="BF110" i="2"/>
  <c r="BF13" i="2"/>
  <c r="BF25" i="2"/>
  <c r="BF133" i="2"/>
  <c r="BF81" i="2"/>
  <c r="BF200" i="2" s="1"/>
  <c r="BF164" i="2"/>
  <c r="BF134" i="2"/>
  <c r="BF196" i="2"/>
  <c r="BF237" i="2"/>
  <c r="BF238" i="2" s="1"/>
  <c r="BF24" i="2"/>
  <c r="BF22" i="2"/>
  <c r="BF167" i="2"/>
  <c r="BF191" i="2"/>
  <c r="BG12" i="2"/>
  <c r="BG150" i="2" s="1"/>
  <c r="BF109" i="2"/>
  <c r="BF6" i="2"/>
  <c r="BF165" i="2"/>
  <c r="BF154" i="2"/>
  <c r="C151" i="9"/>
  <c r="BB111" i="2"/>
  <c r="BB168" i="2"/>
  <c r="BF41" i="2"/>
  <c r="BF184" i="2"/>
  <c r="BF185" i="2" s="1"/>
  <c r="BF126" i="2"/>
  <c r="BF7" i="2"/>
  <c r="BF127" i="2" s="1"/>
  <c r="BF129" i="2" s="1"/>
  <c r="BF66" i="2"/>
  <c r="BF64" i="2"/>
  <c r="BF59" i="2"/>
  <c r="BF63" i="2"/>
  <c r="BF57" i="2"/>
  <c r="BF53" i="2"/>
  <c r="BF65" i="2"/>
  <c r="BF54" i="2"/>
  <c r="BF55" i="2"/>
  <c r="BF52" i="2"/>
  <c r="BF56" i="2"/>
  <c r="BF28" i="2"/>
  <c r="BF31" i="2"/>
  <c r="BF33" i="2" s="1"/>
  <c r="BF68" i="2"/>
  <c r="BF67" i="2"/>
  <c r="BF35" i="2"/>
  <c r="BF201" i="2" s="1"/>
  <c r="BE70" i="2"/>
  <c r="BB106" i="2"/>
  <c r="BB87" i="2"/>
  <c r="BB77" i="2"/>
  <c r="BE30" i="2"/>
  <c r="BE203" i="2" s="1"/>
  <c r="BE44" i="2"/>
  <c r="BE40" i="2"/>
  <c r="BE42" i="2" s="1"/>
  <c r="Q210" i="2"/>
  <c r="Q194" i="2"/>
  <c r="Q195" i="2" s="1"/>
  <c r="Q160" i="2"/>
  <c r="BD91" i="2" l="1"/>
  <c r="BC77" i="2"/>
  <c r="BC86" i="2"/>
  <c r="BF214" i="2"/>
  <c r="BC100" i="2"/>
  <c r="BC85" i="2"/>
  <c r="BC168" i="2" s="1"/>
  <c r="BC205" i="2"/>
  <c r="BC206" i="2" s="1"/>
  <c r="BC106" i="2"/>
  <c r="BD159" i="2"/>
  <c r="BD78" i="2"/>
  <c r="BD79" i="2" s="1"/>
  <c r="BF213" i="2"/>
  <c r="BD83" i="2"/>
  <c r="BE72" i="2"/>
  <c r="BE75" i="2" s="1"/>
  <c r="BE159" i="2" s="1"/>
  <c r="BE37" i="2"/>
  <c r="BG22" i="2"/>
  <c r="BG6" i="2"/>
  <c r="BG23" i="2"/>
  <c r="BG21" i="2"/>
  <c r="BG191" i="2"/>
  <c r="BH12" i="2"/>
  <c r="BH150" i="2" s="1"/>
  <c r="BG164" i="2"/>
  <c r="BG24" i="2"/>
  <c r="BG165" i="2"/>
  <c r="BG166" i="2"/>
  <c r="BG110" i="2"/>
  <c r="BG167" i="2"/>
  <c r="BG13" i="2"/>
  <c r="BG109" i="2"/>
  <c r="BG134" i="2"/>
  <c r="BG25" i="2"/>
  <c r="BG237" i="2"/>
  <c r="BG238" i="2" s="1"/>
  <c r="BG133" i="2"/>
  <c r="BF44" i="2"/>
  <c r="BF40" i="2"/>
  <c r="BF42" i="2" s="1"/>
  <c r="C152" i="9"/>
  <c r="BF30" i="2"/>
  <c r="BF203" i="2" s="1"/>
  <c r="BF70" i="2"/>
  <c r="BG126" i="2"/>
  <c r="BG7" i="2"/>
  <c r="BG127" i="2" s="1"/>
  <c r="BG129" i="2" s="1"/>
  <c r="BG41" i="2"/>
  <c r="BG184" i="2"/>
  <c r="BG185" i="2" s="1"/>
  <c r="BG54" i="2"/>
  <c r="BG63" i="2"/>
  <c r="BG31" i="2"/>
  <c r="BG33" i="2" s="1"/>
  <c r="BG66" i="2"/>
  <c r="BG67" i="2"/>
  <c r="BG68" i="2"/>
  <c r="BG53" i="2"/>
  <c r="BG55" i="2"/>
  <c r="BG59" i="2"/>
  <c r="BG57" i="2"/>
  <c r="BG65" i="2"/>
  <c r="BG28" i="2"/>
  <c r="BG35" i="2"/>
  <c r="BG201" i="2" s="1"/>
  <c r="BG64" i="2"/>
  <c r="BG52" i="2"/>
  <c r="BG56" i="2"/>
  <c r="BD205" i="2"/>
  <c r="BD206" i="2" s="1"/>
  <c r="BD85" i="2"/>
  <c r="BD100" i="2"/>
  <c r="BF58" i="2"/>
  <c r="BF60" i="2" s="1"/>
  <c r="BF89" i="2" s="1"/>
  <c r="BF204" i="2" s="1"/>
  <c r="Q161" i="2"/>
  <c r="Q169" i="2"/>
  <c r="BH108" i="2" l="1"/>
  <c r="BH201" i="2"/>
  <c r="BH147" i="2"/>
  <c r="BD77" i="2"/>
  <c r="BD86" i="2"/>
  <c r="BD87" i="2" s="1"/>
  <c r="BG213" i="2"/>
  <c r="BC111" i="2"/>
  <c r="BC87" i="2"/>
  <c r="BE76" i="2"/>
  <c r="BE100" i="2" s="1"/>
  <c r="BE78" i="2"/>
  <c r="BE79" i="2" s="1"/>
  <c r="BD106" i="2"/>
  <c r="BE83" i="2"/>
  <c r="BH21" i="2"/>
  <c r="BH109" i="2"/>
  <c r="BH134" i="2"/>
  <c r="BH165" i="2"/>
  <c r="BI12" i="2"/>
  <c r="BI150" i="2" s="1"/>
  <c r="BH25" i="2"/>
  <c r="BH191" i="2"/>
  <c r="BH133" i="2"/>
  <c r="BH6" i="2"/>
  <c r="BH154" i="2"/>
  <c r="BH237" i="2"/>
  <c r="BH238" i="2" s="1"/>
  <c r="BH164" i="2"/>
  <c r="BH167" i="2"/>
  <c r="BH24" i="2"/>
  <c r="BH196" i="2"/>
  <c r="BH23" i="2"/>
  <c r="BH13" i="2"/>
  <c r="BH22" i="2"/>
  <c r="BH166" i="2"/>
  <c r="BH81" i="2"/>
  <c r="BH200" i="2" s="1"/>
  <c r="C153" i="9"/>
  <c r="BG70" i="2"/>
  <c r="BF37" i="2"/>
  <c r="BG58" i="2"/>
  <c r="BG60" i="2" s="1"/>
  <c r="BG89" i="2" s="1"/>
  <c r="BG204" i="2" s="1"/>
  <c r="BD111" i="2"/>
  <c r="BD168" i="2"/>
  <c r="BH184" i="2"/>
  <c r="BH185" i="2" s="1"/>
  <c r="BH126" i="2"/>
  <c r="BH7" i="2"/>
  <c r="BH127" i="2" s="1"/>
  <c r="BH129" i="2" s="1"/>
  <c r="BH41" i="2"/>
  <c r="BH63" i="2"/>
  <c r="BH64" i="2"/>
  <c r="BH35" i="2"/>
  <c r="BH31" i="2"/>
  <c r="BH33" i="2" s="1"/>
  <c r="BH53" i="2"/>
  <c r="BH57" i="2"/>
  <c r="BH52" i="2"/>
  <c r="BH59" i="2"/>
  <c r="BH65" i="2"/>
  <c r="BH55" i="2"/>
  <c r="BH68" i="2"/>
  <c r="BH56" i="2"/>
  <c r="BH28" i="2"/>
  <c r="BH54" i="2"/>
  <c r="BH66" i="2"/>
  <c r="BH67" i="2"/>
  <c r="BG40" i="2"/>
  <c r="BG42" i="2" s="1"/>
  <c r="BG44" i="2"/>
  <c r="BF72" i="2"/>
  <c r="BF75" i="2" s="1"/>
  <c r="BG30" i="2"/>
  <c r="BG203" i="2" s="1"/>
  <c r="Q170" i="2"/>
  <c r="Q172" i="2"/>
  <c r="BI108" i="2" l="1"/>
  <c r="BI201" i="2"/>
  <c r="BI147" i="2"/>
  <c r="BE91" i="2"/>
  <c r="BE77" i="2"/>
  <c r="BE86" i="2"/>
  <c r="BE205" i="2"/>
  <c r="BE206" i="2" s="1"/>
  <c r="BE106" i="2"/>
  <c r="BE85" i="2"/>
  <c r="BE111" i="2" s="1"/>
  <c r="BG72" i="2"/>
  <c r="BG75" i="2" s="1"/>
  <c r="BG159" i="2" s="1"/>
  <c r="BG37" i="2"/>
  <c r="BI21" i="2"/>
  <c r="BI167" i="2"/>
  <c r="BI196" i="2"/>
  <c r="BI23" i="2"/>
  <c r="BI25" i="2"/>
  <c r="BI164" i="2"/>
  <c r="BI134" i="2"/>
  <c r="BI81" i="2"/>
  <c r="BI200" i="2" s="1"/>
  <c r="BI191" i="2"/>
  <c r="BI237" i="2"/>
  <c r="BI238" i="2" s="1"/>
  <c r="BI110" i="2"/>
  <c r="BI6" i="2"/>
  <c r="BI22" i="2"/>
  <c r="BI13" i="2"/>
  <c r="BI24" i="2"/>
  <c r="BI154" i="2"/>
  <c r="BI165" i="2"/>
  <c r="BI109" i="2"/>
  <c r="BJ12" i="2"/>
  <c r="BJ150" i="2" s="1"/>
  <c r="BI166" i="2"/>
  <c r="BI133" i="2"/>
  <c r="BH214" i="2"/>
  <c r="BH213" i="2"/>
  <c r="BH30" i="2"/>
  <c r="BH203" i="2" s="1"/>
  <c r="BF83" i="2"/>
  <c r="BF76" i="2"/>
  <c r="BF91" i="2" s="1"/>
  <c r="BF159" i="2"/>
  <c r="BF78" i="2"/>
  <c r="BF79" i="2" s="1"/>
  <c r="BI126" i="2"/>
  <c r="BI41" i="2"/>
  <c r="BI184" i="2"/>
  <c r="BI185" i="2" s="1"/>
  <c r="BI67" i="2"/>
  <c r="BI7" i="2"/>
  <c r="BI127" i="2" s="1"/>
  <c r="BI129" i="2" s="1"/>
  <c r="BI65" i="2"/>
  <c r="BI54" i="2"/>
  <c r="BI63" i="2"/>
  <c r="BI31" i="2"/>
  <c r="BI33" i="2" s="1"/>
  <c r="BI35" i="2"/>
  <c r="BI56" i="2"/>
  <c r="BI52" i="2"/>
  <c r="BI55" i="2"/>
  <c r="BI57" i="2"/>
  <c r="BI64" i="2"/>
  <c r="BI53" i="2"/>
  <c r="BI66" i="2"/>
  <c r="BI28" i="2"/>
  <c r="BI59" i="2"/>
  <c r="BI68" i="2"/>
  <c r="C154" i="9"/>
  <c r="BH70" i="2"/>
  <c r="BH58" i="2"/>
  <c r="BH60" i="2" s="1"/>
  <c r="BH89" i="2" s="1"/>
  <c r="BH204" i="2" s="1"/>
  <c r="BH44" i="2"/>
  <c r="BH40" i="2"/>
  <c r="BH42" i="2" s="1"/>
  <c r="Q173" i="2"/>
  <c r="Q175" i="2" s="1"/>
  <c r="Q179" i="2"/>
  <c r="BJ108" i="2" l="1"/>
  <c r="BJ201" i="2"/>
  <c r="BJ147" i="2"/>
  <c r="BF77" i="2"/>
  <c r="BF86" i="2"/>
  <c r="BG76" i="2"/>
  <c r="BE87" i="2"/>
  <c r="BE168" i="2"/>
  <c r="BG78" i="2"/>
  <c r="BG79" i="2" s="1"/>
  <c r="BG83" i="2"/>
  <c r="BI214" i="2"/>
  <c r="BH37" i="2"/>
  <c r="BI70" i="2"/>
  <c r="BJ165" i="2"/>
  <c r="BJ191" i="2"/>
  <c r="BJ166" i="2"/>
  <c r="BJ167" i="2"/>
  <c r="BJ110" i="2"/>
  <c r="BJ24" i="2"/>
  <c r="BJ6" i="2"/>
  <c r="BJ196" i="2"/>
  <c r="BJ81" i="2"/>
  <c r="BJ200" i="2" s="1"/>
  <c r="BJ23" i="2"/>
  <c r="BJ164" i="2"/>
  <c r="BJ237" i="2"/>
  <c r="BJ238" i="2" s="1"/>
  <c r="BJ22" i="2"/>
  <c r="BJ109" i="2"/>
  <c r="BJ21" i="2"/>
  <c r="BJ133" i="2"/>
  <c r="BJ154" i="2"/>
  <c r="BJ25" i="2"/>
  <c r="BK12" i="2"/>
  <c r="BK150" i="2" s="1"/>
  <c r="BJ13" i="2"/>
  <c r="BJ134" i="2"/>
  <c r="BI213" i="2"/>
  <c r="C155" i="9"/>
  <c r="BH72" i="2"/>
  <c r="BH75" i="2" s="1"/>
  <c r="BI30" i="2"/>
  <c r="BI203" i="2" s="1"/>
  <c r="BF106" i="2"/>
  <c r="BI58" i="2"/>
  <c r="BI60" i="2" s="1"/>
  <c r="BI89" i="2" s="1"/>
  <c r="BI204" i="2" s="1"/>
  <c r="BI44" i="2"/>
  <c r="BI40" i="2"/>
  <c r="BI42" i="2" s="1"/>
  <c r="BF85" i="2"/>
  <c r="BF100" i="2"/>
  <c r="BF205" i="2"/>
  <c r="BF206" i="2" s="1"/>
  <c r="BJ184" i="2"/>
  <c r="BJ185" i="2" s="1"/>
  <c r="BJ41" i="2"/>
  <c r="BJ126" i="2"/>
  <c r="BJ7" i="2"/>
  <c r="BJ127" i="2" s="1"/>
  <c r="BJ129" i="2" s="1"/>
  <c r="BJ53" i="2"/>
  <c r="BJ57" i="2"/>
  <c r="BJ28" i="2"/>
  <c r="BJ66" i="2"/>
  <c r="BJ35" i="2"/>
  <c r="BJ52" i="2"/>
  <c r="BJ54" i="2"/>
  <c r="BJ64" i="2"/>
  <c r="BJ68" i="2"/>
  <c r="BJ65" i="2"/>
  <c r="BJ56" i="2"/>
  <c r="BJ55" i="2"/>
  <c r="BJ31" i="2"/>
  <c r="BJ33" i="2" s="1"/>
  <c r="BJ63" i="2"/>
  <c r="BJ59" i="2"/>
  <c r="BJ67" i="2"/>
  <c r="Q180" i="2"/>
  <c r="Q181" i="2" s="1"/>
  <c r="Q182" i="2" s="1"/>
  <c r="R178" i="2" s="1"/>
  <c r="BK108" i="2" l="1"/>
  <c r="BK201" i="2"/>
  <c r="BK147" i="2"/>
  <c r="BJ213" i="2"/>
  <c r="BG77" i="2"/>
  <c r="BG86" i="2"/>
  <c r="BG85" i="2"/>
  <c r="BG111" i="2" s="1"/>
  <c r="BG205" i="2"/>
  <c r="BG100" i="2"/>
  <c r="BH83" i="2"/>
  <c r="BF87" i="2"/>
  <c r="BG106" i="2"/>
  <c r="BI37" i="2"/>
  <c r="BI72" i="2"/>
  <c r="BI75" i="2" s="1"/>
  <c r="BI159" i="2" s="1"/>
  <c r="BL12" i="2"/>
  <c r="BL150" i="2" s="1"/>
  <c r="BK133" i="2"/>
  <c r="BK154" i="2"/>
  <c r="BK110" i="2"/>
  <c r="BK22" i="2"/>
  <c r="BK134" i="2"/>
  <c r="BK191" i="2"/>
  <c r="BK165" i="2"/>
  <c r="BK25" i="2"/>
  <c r="BK237" i="2"/>
  <c r="BK238" i="2" s="1"/>
  <c r="BK23" i="2"/>
  <c r="BK6" i="2"/>
  <c r="BK166" i="2"/>
  <c r="BK109" i="2"/>
  <c r="BK81" i="2"/>
  <c r="BK200" i="2" s="1"/>
  <c r="BK167" i="2"/>
  <c r="BK24" i="2"/>
  <c r="BK164" i="2"/>
  <c r="BK21" i="2"/>
  <c r="BK13" i="2"/>
  <c r="BK196" i="2"/>
  <c r="BJ214" i="2"/>
  <c r="BJ70" i="2"/>
  <c r="BJ58" i="2"/>
  <c r="BJ60" i="2" s="1"/>
  <c r="BJ89" i="2" s="1"/>
  <c r="BJ204" i="2" s="1"/>
  <c r="BH76" i="2"/>
  <c r="BH91" i="2" s="1"/>
  <c r="BH78" i="2"/>
  <c r="BH79" i="2" s="1"/>
  <c r="BH159" i="2"/>
  <c r="BJ44" i="2"/>
  <c r="BJ40" i="2"/>
  <c r="BJ42" i="2" s="1"/>
  <c r="BJ30" i="2"/>
  <c r="BJ203" i="2" s="1"/>
  <c r="C156" i="9"/>
  <c r="BF111" i="2"/>
  <c r="BF168" i="2"/>
  <c r="BK7" i="2"/>
  <c r="BK127" i="2" s="1"/>
  <c r="BK129" i="2" s="1"/>
  <c r="BK184" i="2"/>
  <c r="BK185" i="2" s="1"/>
  <c r="BK126" i="2"/>
  <c r="BK41" i="2"/>
  <c r="BK67" i="2"/>
  <c r="BK28" i="2"/>
  <c r="BK52" i="2"/>
  <c r="BK55" i="2"/>
  <c r="BK56" i="2"/>
  <c r="BK64" i="2"/>
  <c r="BK59" i="2"/>
  <c r="BK54" i="2"/>
  <c r="BK66" i="2"/>
  <c r="BK68" i="2"/>
  <c r="BK57" i="2"/>
  <c r="BK53" i="2"/>
  <c r="BK63" i="2"/>
  <c r="BK65" i="2"/>
  <c r="BK35" i="2"/>
  <c r="BK31" i="2"/>
  <c r="BK33" i="2" s="1"/>
  <c r="Q190" i="2"/>
  <c r="BL108" i="2" l="1"/>
  <c r="BL201" i="2"/>
  <c r="BL147" i="2"/>
  <c r="BH77" i="2"/>
  <c r="BH86" i="2"/>
  <c r="BK213" i="2"/>
  <c r="BG168" i="2"/>
  <c r="BG87" i="2"/>
  <c r="BH106" i="2"/>
  <c r="BI83" i="2"/>
  <c r="BI106" i="2" s="1"/>
  <c r="BJ72" i="2"/>
  <c r="BJ75" i="2" s="1"/>
  <c r="BJ76" i="2" s="1"/>
  <c r="BI76" i="2"/>
  <c r="BI91" i="2" s="1"/>
  <c r="BK214" i="2"/>
  <c r="BI78" i="2"/>
  <c r="BI79" i="2" s="1"/>
  <c r="BM12" i="2"/>
  <c r="BM150" i="2" s="1"/>
  <c r="BL81" i="2"/>
  <c r="BL200" i="2" s="1"/>
  <c r="BL13" i="2"/>
  <c r="BL109" i="2"/>
  <c r="BL110" i="2"/>
  <c r="BL134" i="2"/>
  <c r="BL22" i="2"/>
  <c r="BL237" i="2"/>
  <c r="BL238" i="2" s="1"/>
  <c r="BL25" i="2"/>
  <c r="BL23" i="2"/>
  <c r="BL191" i="2"/>
  <c r="BL24" i="2"/>
  <c r="BL166" i="2"/>
  <c r="BL154" i="2"/>
  <c r="BL21" i="2"/>
  <c r="BL133" i="2"/>
  <c r="BL6" i="2"/>
  <c r="BL167" i="2"/>
  <c r="BL165" i="2"/>
  <c r="BL196" i="2"/>
  <c r="BL164" i="2"/>
  <c r="BK70" i="2"/>
  <c r="BL68" i="2"/>
  <c r="BL7" i="2"/>
  <c r="BL127" i="2" s="1"/>
  <c r="BL129" i="2" s="1"/>
  <c r="BL126" i="2"/>
  <c r="BL184" i="2"/>
  <c r="BL185" i="2" s="1"/>
  <c r="BL41" i="2"/>
  <c r="BL65" i="2"/>
  <c r="BL57" i="2"/>
  <c r="BL64" i="2"/>
  <c r="BL53" i="2"/>
  <c r="BL59" i="2"/>
  <c r="BL28" i="2"/>
  <c r="BL35" i="2"/>
  <c r="BL54" i="2"/>
  <c r="BL55" i="2"/>
  <c r="BL63" i="2"/>
  <c r="BL52" i="2"/>
  <c r="BL67" i="2"/>
  <c r="BL56" i="2"/>
  <c r="BL66" i="2"/>
  <c r="BL31" i="2"/>
  <c r="BL33" i="2" s="1"/>
  <c r="C157" i="9"/>
  <c r="BK58" i="2"/>
  <c r="BK60" i="2" s="1"/>
  <c r="BK89" i="2" s="1"/>
  <c r="BK204" i="2" s="1"/>
  <c r="BK30" i="2"/>
  <c r="BK203" i="2" s="1"/>
  <c r="BJ37" i="2"/>
  <c r="BH100" i="2"/>
  <c r="BH85" i="2"/>
  <c r="BH205" i="2"/>
  <c r="BH206" i="2" s="1"/>
  <c r="BK44" i="2"/>
  <c r="BK40" i="2"/>
  <c r="BK42" i="2" s="1"/>
  <c r="Q208" i="2"/>
  <c r="Q197" i="2"/>
  <c r="R189" i="2" s="1"/>
  <c r="BJ91" i="2" l="1"/>
  <c r="BM108" i="2"/>
  <c r="BM201" i="2"/>
  <c r="BM147" i="2"/>
  <c r="BI77" i="2"/>
  <c r="BI86" i="2"/>
  <c r="BJ159" i="2"/>
  <c r="BJ78" i="2"/>
  <c r="BJ79" i="2" s="1"/>
  <c r="BK37" i="2"/>
  <c r="BL214" i="2"/>
  <c r="BI85" i="2"/>
  <c r="BI168" i="2" s="1"/>
  <c r="BI100" i="2"/>
  <c r="BL213" i="2"/>
  <c r="BI205" i="2"/>
  <c r="BI206" i="2" s="1"/>
  <c r="BK72" i="2"/>
  <c r="BK75" i="2" s="1"/>
  <c r="BK159" i="2" s="1"/>
  <c r="BM133" i="2"/>
  <c r="BM110" i="2"/>
  <c r="BM154" i="2"/>
  <c r="BM109" i="2"/>
  <c r="BM166" i="2"/>
  <c r="BM134" i="2"/>
  <c r="BM167" i="2"/>
  <c r="BM237" i="2"/>
  <c r="BM238" i="2" s="1"/>
  <c r="BM21" i="2"/>
  <c r="BM25" i="2"/>
  <c r="BM24" i="2"/>
  <c r="BN12" i="2"/>
  <c r="BN150" i="2" s="1"/>
  <c r="BM22" i="2"/>
  <c r="BM6" i="2"/>
  <c r="BM81" i="2"/>
  <c r="BM200" i="2" s="1"/>
  <c r="BM191" i="2"/>
  <c r="BM164" i="2"/>
  <c r="BM23" i="2"/>
  <c r="BM196" i="2"/>
  <c r="BM13" i="2"/>
  <c r="BM165" i="2"/>
  <c r="C158" i="9"/>
  <c r="BL44" i="2"/>
  <c r="BL40" i="2"/>
  <c r="BL42" i="2" s="1"/>
  <c r="BH111" i="2"/>
  <c r="BH168" i="2"/>
  <c r="BH87" i="2"/>
  <c r="BL30" i="2"/>
  <c r="BL203" i="2" s="1"/>
  <c r="BJ83" i="2"/>
  <c r="BJ86" i="2" s="1"/>
  <c r="BM126" i="2"/>
  <c r="BM41" i="2"/>
  <c r="BM7" i="2"/>
  <c r="BM127" i="2" s="1"/>
  <c r="BM129" i="2" s="1"/>
  <c r="BM184" i="2"/>
  <c r="BM185" i="2" s="1"/>
  <c r="BM52" i="2"/>
  <c r="BM55" i="2"/>
  <c r="BM67" i="2"/>
  <c r="BM64" i="2"/>
  <c r="BM65" i="2"/>
  <c r="BM53" i="2"/>
  <c r="BM63" i="2"/>
  <c r="BM66" i="2"/>
  <c r="BM57" i="2"/>
  <c r="BM54" i="2"/>
  <c r="BM68" i="2"/>
  <c r="BM28" i="2"/>
  <c r="BM59" i="2"/>
  <c r="BM56" i="2"/>
  <c r="BM31" i="2"/>
  <c r="BM33" i="2" s="1"/>
  <c r="BM35" i="2"/>
  <c r="BJ85" i="2"/>
  <c r="BJ100" i="2"/>
  <c r="BJ205" i="2"/>
  <c r="BJ206" i="2" s="1"/>
  <c r="BL58" i="2"/>
  <c r="BL60" i="2" s="1"/>
  <c r="BL89" i="2" s="1"/>
  <c r="BL204" i="2" s="1"/>
  <c r="BL70" i="2"/>
  <c r="R192" i="2"/>
  <c r="R193" i="2" s="1"/>
  <c r="BN108" i="2" l="1"/>
  <c r="BN201" i="2"/>
  <c r="BN147" i="2"/>
  <c r="BK83" i="2"/>
  <c r="BI111" i="2"/>
  <c r="BL37" i="2"/>
  <c r="BK76" i="2"/>
  <c r="BK91" i="2" s="1"/>
  <c r="BK78" i="2"/>
  <c r="BK79" i="2" s="1"/>
  <c r="BL72" i="2"/>
  <c r="BL75" i="2" s="1"/>
  <c r="BL76" i="2" s="1"/>
  <c r="BI87" i="2"/>
  <c r="BN23" i="2"/>
  <c r="BN237" i="2"/>
  <c r="BN238" i="2" s="1"/>
  <c r="BN25" i="2"/>
  <c r="BN109" i="2"/>
  <c r="BN191" i="2"/>
  <c r="BN133" i="2"/>
  <c r="BN22" i="2"/>
  <c r="BN24" i="2"/>
  <c r="BN81" i="2"/>
  <c r="BN200" i="2" s="1"/>
  <c r="BN110" i="2"/>
  <c r="BN165" i="2"/>
  <c r="BN166" i="2"/>
  <c r="BN164" i="2"/>
  <c r="BN196" i="2"/>
  <c r="BN134" i="2"/>
  <c r="BN21" i="2"/>
  <c r="BN6" i="2"/>
  <c r="BN167" i="2"/>
  <c r="BO12" i="2"/>
  <c r="BO150" i="2" s="1"/>
  <c r="BN154" i="2"/>
  <c r="BN13" i="2"/>
  <c r="BM214" i="2"/>
  <c r="BM213" i="2"/>
  <c r="BM70" i="2"/>
  <c r="BM44" i="2"/>
  <c r="BM40" i="2"/>
  <c r="BM42" i="2" s="1"/>
  <c r="BJ106" i="2"/>
  <c r="BJ87" i="2"/>
  <c r="BJ77" i="2"/>
  <c r="BN56" i="2"/>
  <c r="BN126" i="2"/>
  <c r="BN184" i="2"/>
  <c r="BN185" i="2" s="1"/>
  <c r="BN41" i="2"/>
  <c r="BN66" i="2"/>
  <c r="BN7" i="2"/>
  <c r="BN127" i="2" s="1"/>
  <c r="BN129" i="2" s="1"/>
  <c r="BN68" i="2"/>
  <c r="BN67" i="2"/>
  <c r="BN35" i="2"/>
  <c r="BN64" i="2"/>
  <c r="BN63" i="2"/>
  <c r="BN57" i="2"/>
  <c r="BN53" i="2"/>
  <c r="BN65" i="2"/>
  <c r="BN54" i="2"/>
  <c r="BN55" i="2"/>
  <c r="BN52" i="2"/>
  <c r="BN59" i="2"/>
  <c r="BN28" i="2"/>
  <c r="BN31" i="2"/>
  <c r="BN33" i="2" s="1"/>
  <c r="BJ111" i="2"/>
  <c r="BJ168" i="2"/>
  <c r="BM30" i="2"/>
  <c r="BM203" i="2" s="1"/>
  <c r="BM58" i="2"/>
  <c r="BM60" i="2" s="1"/>
  <c r="BM89" i="2" s="1"/>
  <c r="BM204" i="2" s="1"/>
  <c r="C159" i="9"/>
  <c r="R210" i="2"/>
  <c r="R194" i="2"/>
  <c r="R195" i="2" s="1"/>
  <c r="R169" i="2" s="1"/>
  <c r="R170" i="2" s="1"/>
  <c r="R160" i="2"/>
  <c r="R161" i="2" s="1"/>
  <c r="R172" i="2" s="1"/>
  <c r="BO108" i="2" l="1"/>
  <c r="BO201" i="2"/>
  <c r="BO147" i="2"/>
  <c r="BL91" i="2"/>
  <c r="BK106" i="2"/>
  <c r="BK86" i="2"/>
  <c r="BK77" i="2"/>
  <c r="BL83" i="2"/>
  <c r="BK85" i="2"/>
  <c r="BK111" i="2" s="1"/>
  <c r="BL159" i="2"/>
  <c r="BM37" i="2"/>
  <c r="BK205" i="2"/>
  <c r="BK206" i="2" s="1"/>
  <c r="BK100" i="2"/>
  <c r="BL78" i="2"/>
  <c r="BL79" i="2" s="1"/>
  <c r="BN214" i="2"/>
  <c r="BN213" i="2"/>
  <c r="BM72" i="2"/>
  <c r="BM75" i="2" s="1"/>
  <c r="BM159" i="2" s="1"/>
  <c r="BO166" i="2"/>
  <c r="BO81" i="2"/>
  <c r="BO200" i="2" s="1"/>
  <c r="BO154" i="2"/>
  <c r="BO134" i="2"/>
  <c r="BO21" i="2"/>
  <c r="BO164" i="2"/>
  <c r="BO167" i="2"/>
  <c r="BP12" i="2"/>
  <c r="BP150" i="2" s="1"/>
  <c r="BO25" i="2"/>
  <c r="BO6" i="2"/>
  <c r="BO24" i="2"/>
  <c r="BO133" i="2"/>
  <c r="BO196" i="2"/>
  <c r="BO22" i="2"/>
  <c r="BO165" i="2"/>
  <c r="BO13" i="2"/>
  <c r="BO191" i="2"/>
  <c r="BO109" i="2"/>
  <c r="BO110" i="2"/>
  <c r="BO23" i="2"/>
  <c r="BO237" i="2"/>
  <c r="BO238" i="2" s="1"/>
  <c r="C160" i="9"/>
  <c r="BN58" i="2"/>
  <c r="BN60" i="2" s="1"/>
  <c r="BN89" i="2" s="1"/>
  <c r="BN204" i="2" s="1"/>
  <c r="BL85" i="2"/>
  <c r="BL205" i="2"/>
  <c r="BL206" i="2" s="1"/>
  <c r="BL100" i="2"/>
  <c r="BO41" i="2"/>
  <c r="BO184" i="2"/>
  <c r="BO185" i="2" s="1"/>
  <c r="BO7" i="2"/>
  <c r="BO127" i="2" s="1"/>
  <c r="BO129" i="2" s="1"/>
  <c r="BO126" i="2"/>
  <c r="BO64" i="2"/>
  <c r="BO52" i="2"/>
  <c r="BO56" i="2"/>
  <c r="BO54" i="2"/>
  <c r="BO63" i="2"/>
  <c r="BO31" i="2"/>
  <c r="BO33" i="2" s="1"/>
  <c r="BO66" i="2"/>
  <c r="BO67" i="2"/>
  <c r="BO68" i="2"/>
  <c r="BO53" i="2"/>
  <c r="BO55" i="2"/>
  <c r="BO59" i="2"/>
  <c r="BO57" i="2"/>
  <c r="BO65" i="2"/>
  <c r="BO28" i="2"/>
  <c r="BO35" i="2"/>
  <c r="BN30" i="2"/>
  <c r="BN203" i="2" s="1"/>
  <c r="BN70" i="2"/>
  <c r="BN40" i="2"/>
  <c r="BN42" i="2" s="1"/>
  <c r="BN44" i="2"/>
  <c r="R179" i="2"/>
  <c r="R173" i="2"/>
  <c r="R175" i="2" s="1"/>
  <c r="BP108" i="2" l="1"/>
  <c r="BP201" i="2"/>
  <c r="BP147" i="2"/>
  <c r="BL77" i="2"/>
  <c r="BL86" i="2"/>
  <c r="BL87" i="2" s="1"/>
  <c r="BL106" i="2"/>
  <c r="BM83" i="2"/>
  <c r="BK87" i="2"/>
  <c r="BK168" i="2"/>
  <c r="BM76" i="2"/>
  <c r="BM91" i="2" s="1"/>
  <c r="BM78" i="2"/>
  <c r="BM79" i="2" s="1"/>
  <c r="BO213" i="2"/>
  <c r="BO214" i="2"/>
  <c r="BP196" i="2"/>
  <c r="BP165" i="2"/>
  <c r="BP133" i="2"/>
  <c r="BP24" i="2"/>
  <c r="BP167" i="2"/>
  <c r="BP22" i="2"/>
  <c r="BP154" i="2"/>
  <c r="BP109" i="2"/>
  <c r="BP25" i="2"/>
  <c r="BP21" i="2"/>
  <c r="BQ12" i="2"/>
  <c r="BQ150" i="2" s="1"/>
  <c r="BP13" i="2"/>
  <c r="BP166" i="2"/>
  <c r="BP110" i="2"/>
  <c r="BP164" i="2"/>
  <c r="BP237" i="2"/>
  <c r="BP238" i="2" s="1"/>
  <c r="BP6" i="2"/>
  <c r="BP81" i="2"/>
  <c r="BP200" i="2" s="1"/>
  <c r="BP134" i="2"/>
  <c r="BP23" i="2"/>
  <c r="BP191" i="2"/>
  <c r="BO30" i="2"/>
  <c r="BO203" i="2" s="1"/>
  <c r="BO70" i="2"/>
  <c r="BP7" i="2"/>
  <c r="BP127" i="2" s="1"/>
  <c r="BP129" i="2" s="1"/>
  <c r="BP184" i="2"/>
  <c r="BP185" i="2" s="1"/>
  <c r="BP41" i="2"/>
  <c r="BP126" i="2"/>
  <c r="BP54" i="2"/>
  <c r="BP66" i="2"/>
  <c r="BP67" i="2"/>
  <c r="BP64" i="2"/>
  <c r="BP35" i="2"/>
  <c r="BP63" i="2"/>
  <c r="BP31" i="2"/>
  <c r="BP33" i="2" s="1"/>
  <c r="BP57" i="2"/>
  <c r="BP52" i="2"/>
  <c r="BP59" i="2"/>
  <c r="BP65" i="2"/>
  <c r="BP55" i="2"/>
  <c r="BP53" i="2"/>
  <c r="BP68" i="2"/>
  <c r="BP56" i="2"/>
  <c r="BP28" i="2"/>
  <c r="C161" i="9"/>
  <c r="BO44" i="2"/>
  <c r="BO40" i="2"/>
  <c r="BO42" i="2" s="1"/>
  <c r="BN72" i="2"/>
  <c r="BN75" i="2" s="1"/>
  <c r="BO58" i="2"/>
  <c r="BO60" i="2" s="1"/>
  <c r="BO89" i="2" s="1"/>
  <c r="BO204" i="2" s="1"/>
  <c r="BN37" i="2"/>
  <c r="BL111" i="2"/>
  <c r="BL168" i="2"/>
  <c r="R180" i="2"/>
  <c r="R181" i="2" s="1"/>
  <c r="R182" i="2" s="1"/>
  <c r="S178" i="2" s="1"/>
  <c r="BQ108" i="2" l="1"/>
  <c r="BQ201" i="2"/>
  <c r="BQ147" i="2"/>
  <c r="BM77" i="2"/>
  <c r="BM86" i="2"/>
  <c r="BM106" i="2"/>
  <c r="BM85" i="2"/>
  <c r="BM111" i="2" s="1"/>
  <c r="BM205" i="2"/>
  <c r="BM206" i="2" s="1"/>
  <c r="BM100" i="2"/>
  <c r="BO37" i="2"/>
  <c r="BP70" i="2"/>
  <c r="BQ21" i="2"/>
  <c r="BQ167" i="2"/>
  <c r="BR12" i="2"/>
  <c r="BR150" i="2" s="1"/>
  <c r="BQ23" i="2"/>
  <c r="BQ109" i="2"/>
  <c r="BQ13" i="2"/>
  <c r="BQ133" i="2"/>
  <c r="BQ134" i="2"/>
  <c r="BQ6" i="2"/>
  <c r="BQ165" i="2"/>
  <c r="BQ154" i="2"/>
  <c r="BQ191" i="2"/>
  <c r="BQ196" i="2"/>
  <c r="BQ110" i="2"/>
  <c r="BQ81" i="2"/>
  <c r="BQ200" i="2" s="1"/>
  <c r="BQ237" i="2"/>
  <c r="BQ238" i="2" s="1"/>
  <c r="BQ166" i="2"/>
  <c r="BQ164" i="2"/>
  <c r="BQ24" i="2"/>
  <c r="BQ22" i="2"/>
  <c r="BQ25" i="2"/>
  <c r="BP213" i="2"/>
  <c r="BP214" i="2"/>
  <c r="BN83" i="2"/>
  <c r="BO72" i="2"/>
  <c r="BO75" i="2" s="1"/>
  <c r="C162" i="9"/>
  <c r="BP58" i="2"/>
  <c r="BP60" i="2" s="1"/>
  <c r="BP89" i="2" s="1"/>
  <c r="BP204" i="2" s="1"/>
  <c r="BP44" i="2"/>
  <c r="BP40" i="2"/>
  <c r="BP42" i="2" s="1"/>
  <c r="BP30" i="2"/>
  <c r="BP203" i="2" s="1"/>
  <c r="BQ67" i="2"/>
  <c r="BQ184" i="2"/>
  <c r="BQ185" i="2" s="1"/>
  <c r="BQ7" i="2"/>
  <c r="BQ127" i="2" s="1"/>
  <c r="BQ129" i="2" s="1"/>
  <c r="BQ65" i="2"/>
  <c r="BQ126" i="2"/>
  <c r="BQ41" i="2"/>
  <c r="BQ59" i="2"/>
  <c r="BQ68" i="2"/>
  <c r="BQ54" i="2"/>
  <c r="BQ63" i="2"/>
  <c r="BQ31" i="2"/>
  <c r="BQ33" i="2" s="1"/>
  <c r="BQ35" i="2"/>
  <c r="BQ56" i="2"/>
  <c r="BQ52" i="2"/>
  <c r="BQ55" i="2"/>
  <c r="BQ57" i="2"/>
  <c r="BQ64" i="2"/>
  <c r="BQ53" i="2"/>
  <c r="BQ66" i="2"/>
  <c r="BQ28" i="2"/>
  <c r="BN159" i="2"/>
  <c r="BN78" i="2"/>
  <c r="BN79" i="2" s="1"/>
  <c r="BN76" i="2"/>
  <c r="BN91" i="2" s="1"/>
  <c r="R190" i="2"/>
  <c r="BR108" i="2" l="1"/>
  <c r="BR201" i="2"/>
  <c r="BR147" i="2"/>
  <c r="BN77" i="2"/>
  <c r="BN86" i="2"/>
  <c r="BQ213" i="2"/>
  <c r="BM168" i="2"/>
  <c r="BM87" i="2"/>
  <c r="BP72" i="2"/>
  <c r="BP75" i="2" s="1"/>
  <c r="BP78" i="2" s="1"/>
  <c r="BP79" i="2" s="1"/>
  <c r="BO83" i="2"/>
  <c r="BQ214" i="2"/>
  <c r="BR25" i="2"/>
  <c r="BR154" i="2"/>
  <c r="BR133" i="2"/>
  <c r="BR165" i="2"/>
  <c r="BR21" i="2"/>
  <c r="BR110" i="2"/>
  <c r="BR23" i="2"/>
  <c r="BS12" i="2"/>
  <c r="BR109" i="2"/>
  <c r="BR13" i="2"/>
  <c r="BR6" i="2"/>
  <c r="BR167" i="2"/>
  <c r="BR134" i="2"/>
  <c r="BR164" i="2"/>
  <c r="BR237" i="2"/>
  <c r="BR238" i="2" s="1"/>
  <c r="BR196" i="2"/>
  <c r="BR166" i="2"/>
  <c r="BR81" i="2"/>
  <c r="BR200" i="2" s="1"/>
  <c r="BR191" i="2"/>
  <c r="BR22" i="2"/>
  <c r="BR24" i="2"/>
  <c r="BP37" i="2"/>
  <c r="BR126" i="2"/>
  <c r="BR184" i="2"/>
  <c r="BR185" i="2" s="1"/>
  <c r="BR41" i="2"/>
  <c r="BR7" i="2"/>
  <c r="BR127" i="2" s="1"/>
  <c r="BR129" i="2" s="1"/>
  <c r="BR63" i="2"/>
  <c r="BR59" i="2"/>
  <c r="BR67" i="2"/>
  <c r="BR53" i="2"/>
  <c r="BR57" i="2"/>
  <c r="BR28" i="2"/>
  <c r="BR30" i="2" s="1"/>
  <c r="BR66" i="2"/>
  <c r="BR35" i="2"/>
  <c r="BR52" i="2"/>
  <c r="BR54" i="2"/>
  <c r="BR64" i="2"/>
  <c r="BR68" i="2"/>
  <c r="BR65" i="2"/>
  <c r="BR56" i="2"/>
  <c r="BR55" i="2"/>
  <c r="BR31" i="2"/>
  <c r="BR33" i="2" s="1"/>
  <c r="BQ70" i="2"/>
  <c r="BN85" i="2"/>
  <c r="BN100" i="2"/>
  <c r="BN205" i="2"/>
  <c r="BN206" i="2" s="1"/>
  <c r="C163" i="9"/>
  <c r="BQ30" i="2"/>
  <c r="BQ203" i="2" s="1"/>
  <c r="BO159" i="2"/>
  <c r="BO78" i="2"/>
  <c r="BO79" i="2" s="1"/>
  <c r="BO76" i="2"/>
  <c r="BO91" i="2" s="1"/>
  <c r="BQ58" i="2"/>
  <c r="BQ60" i="2" s="1"/>
  <c r="BQ89" i="2" s="1"/>
  <c r="BQ204" i="2" s="1"/>
  <c r="BQ44" i="2"/>
  <c r="BQ40" i="2"/>
  <c r="BQ42" i="2" s="1"/>
  <c r="BN106" i="2"/>
  <c r="R208" i="2"/>
  <c r="R197" i="2"/>
  <c r="S189" i="2" s="1"/>
  <c r="BS201" i="2" l="1"/>
  <c r="BS150" i="2"/>
  <c r="BO106" i="2"/>
  <c r="BO86" i="2"/>
  <c r="BO77" i="2"/>
  <c r="BP159" i="2"/>
  <c r="BP76" i="2"/>
  <c r="BP91" i="2" s="1"/>
  <c r="BP83" i="2"/>
  <c r="BN87" i="2"/>
  <c r="BR214" i="2"/>
  <c r="BQ72" i="2"/>
  <c r="BQ75" i="2" s="1"/>
  <c r="BQ76" i="2" s="1"/>
  <c r="BR203" i="2"/>
  <c r="BR213" i="2"/>
  <c r="BS166" i="2"/>
  <c r="BS133" i="2"/>
  <c r="BS6" i="2"/>
  <c r="BS110" i="2"/>
  <c r="BS167" i="2"/>
  <c r="BS134" i="2"/>
  <c r="BS13" i="2"/>
  <c r="BS237" i="2"/>
  <c r="BS238" i="2" s="1"/>
  <c r="BS25" i="2"/>
  <c r="BS191" i="2"/>
  <c r="BS21" i="2"/>
  <c r="BS22" i="2"/>
  <c r="BT12" i="2"/>
  <c r="BS164" i="2"/>
  <c r="BS23" i="2"/>
  <c r="BS109" i="2"/>
  <c r="BS165" i="2"/>
  <c r="BS24" i="2"/>
  <c r="BR37" i="2"/>
  <c r="BR40" i="2"/>
  <c r="BR42" i="2" s="1"/>
  <c r="BR44" i="2"/>
  <c r="BO100" i="2"/>
  <c r="BO85" i="2"/>
  <c r="BO205" i="2"/>
  <c r="BO206" i="2" s="1"/>
  <c r="C164" i="9"/>
  <c r="BS126" i="2"/>
  <c r="BS184" i="2"/>
  <c r="BS185" i="2" s="1"/>
  <c r="BS68" i="2"/>
  <c r="BS41" i="2"/>
  <c r="BS7" i="2"/>
  <c r="BS127" i="2" s="1"/>
  <c r="BS129" i="2" s="1"/>
  <c r="BS53" i="2"/>
  <c r="BS63" i="2"/>
  <c r="BS65" i="2"/>
  <c r="BS35" i="2"/>
  <c r="BS31" i="2"/>
  <c r="BS33" i="2" s="1"/>
  <c r="BS67" i="2"/>
  <c r="BS28" i="2"/>
  <c r="BS52" i="2"/>
  <c r="BS55" i="2"/>
  <c r="BS56" i="2"/>
  <c r="BS64" i="2"/>
  <c r="BS59" i="2"/>
  <c r="BS54" i="2"/>
  <c r="BS66" i="2"/>
  <c r="BS57" i="2"/>
  <c r="BN111" i="2"/>
  <c r="BN168" i="2"/>
  <c r="BQ37" i="2"/>
  <c r="BR58" i="2"/>
  <c r="BR60" i="2" s="1"/>
  <c r="BR89" i="2" s="1"/>
  <c r="BR204" i="2" s="1"/>
  <c r="BR70" i="2"/>
  <c r="S192" i="2"/>
  <c r="S193" i="2" s="1"/>
  <c r="BT201" i="2" l="1"/>
  <c r="BT150" i="2"/>
  <c r="BT147" i="2"/>
  <c r="BT143" i="2"/>
  <c r="BT108" i="2"/>
  <c r="BQ91" i="2"/>
  <c r="BP86" i="2"/>
  <c r="BT89" i="2"/>
  <c r="BT204" i="2" s="1"/>
  <c r="BP205" i="2"/>
  <c r="BP206" i="2" s="1"/>
  <c r="BP100" i="2"/>
  <c r="BP85" i="2"/>
  <c r="BP111" i="2" s="1"/>
  <c r="BQ159" i="2"/>
  <c r="BQ78" i="2"/>
  <c r="BQ79" i="2" s="1"/>
  <c r="BP77" i="2"/>
  <c r="BP106" i="2"/>
  <c r="BR72" i="2"/>
  <c r="BR75" i="2" s="1"/>
  <c r="BR78" i="2" s="1"/>
  <c r="BR79" i="2" s="1"/>
  <c r="BT107" i="2"/>
  <c r="BT37" i="2"/>
  <c r="BT167" i="2"/>
  <c r="BT149" i="2"/>
  <c r="BU12" i="2"/>
  <c r="BT23" i="2"/>
  <c r="BT109" i="2"/>
  <c r="BT76" i="2"/>
  <c r="BT191" i="2"/>
  <c r="BT83" i="2"/>
  <c r="BT237" i="2"/>
  <c r="BT238" i="2" s="1"/>
  <c r="BT165" i="2"/>
  <c r="BT192" i="2"/>
  <c r="BT164" i="2"/>
  <c r="BT13" i="2"/>
  <c r="BT6" i="2"/>
  <c r="BT154" i="2"/>
  <c r="BT30" i="2"/>
  <c r="BT134" i="2"/>
  <c r="BT33" i="2"/>
  <c r="BT21" i="2"/>
  <c r="BT166" i="2"/>
  <c r="BT133" i="2"/>
  <c r="BT25" i="2"/>
  <c r="BT22" i="2"/>
  <c r="BT196" i="2"/>
  <c r="BT110" i="2"/>
  <c r="BT81" i="2"/>
  <c r="BT200" i="2" s="1"/>
  <c r="BT24" i="2"/>
  <c r="BS213" i="2"/>
  <c r="BS30" i="2"/>
  <c r="BS203" i="2" s="1"/>
  <c r="BQ83" i="2"/>
  <c r="BQ86" i="2" s="1"/>
  <c r="BQ205" i="2"/>
  <c r="BQ206" i="2" s="1"/>
  <c r="BQ100" i="2"/>
  <c r="BQ85" i="2"/>
  <c r="BS70" i="2"/>
  <c r="F61" i="1" s="1"/>
  <c r="BO111" i="2"/>
  <c r="BO168" i="2"/>
  <c r="BO87" i="2"/>
  <c r="BS58" i="2"/>
  <c r="BS60" i="2" s="1"/>
  <c r="BS89" i="2" s="1"/>
  <c r="BS204" i="2" s="1"/>
  <c r="BT41" i="2"/>
  <c r="BT126" i="2"/>
  <c r="BT7" i="2"/>
  <c r="BT127" i="2" s="1"/>
  <c r="BT129" i="2" s="1"/>
  <c r="BT184" i="2"/>
  <c r="BT185" i="2" s="1"/>
  <c r="BT56" i="2"/>
  <c r="BT66" i="2"/>
  <c r="BT31" i="2"/>
  <c r="BT65" i="2"/>
  <c r="BT57" i="2"/>
  <c r="BT64" i="2"/>
  <c r="BT53" i="2"/>
  <c r="BT59" i="2"/>
  <c r="BT28" i="2"/>
  <c r="BT35" i="2"/>
  <c r="BT54" i="2"/>
  <c r="BT55" i="2"/>
  <c r="BT63" i="2"/>
  <c r="BT52" i="2"/>
  <c r="BT68" i="2"/>
  <c r="BT67" i="2"/>
  <c r="C165" i="9"/>
  <c r="BS44" i="2"/>
  <c r="BS40" i="2"/>
  <c r="BS42" i="2" s="1"/>
  <c r="BR83" i="2"/>
  <c r="S160" i="2"/>
  <c r="S161" i="2" s="1"/>
  <c r="S172" i="2" s="1"/>
  <c r="S210" i="2"/>
  <c r="S194" i="2"/>
  <c r="S195" i="2" s="1"/>
  <c r="S169" i="2" s="1"/>
  <c r="S170" i="2" s="1"/>
  <c r="BU201" i="2" l="1"/>
  <c r="BU150" i="2"/>
  <c r="BT211" i="2"/>
  <c r="BU143" i="2"/>
  <c r="BU147" i="2"/>
  <c r="BU108" i="2"/>
  <c r="BT91" i="2"/>
  <c r="BT86" i="2"/>
  <c r="BU89" i="2"/>
  <c r="BU204" i="2" s="1"/>
  <c r="BT151" i="2"/>
  <c r="BT209" i="2" s="1"/>
  <c r="BP87" i="2"/>
  <c r="BP168" i="2"/>
  <c r="BT213" i="2"/>
  <c r="BR159" i="2"/>
  <c r="BR76" i="2"/>
  <c r="BT203" i="2"/>
  <c r="BS37" i="2"/>
  <c r="BT205" i="2"/>
  <c r="BT100" i="2"/>
  <c r="BT85" i="2"/>
  <c r="BT212" i="2"/>
  <c r="BT70" i="2"/>
  <c r="BU76" i="2"/>
  <c r="BU25" i="2"/>
  <c r="BU37" i="2"/>
  <c r="BU24" i="2"/>
  <c r="BU81" i="2"/>
  <c r="BU200" i="2" s="1"/>
  <c r="BU165" i="2"/>
  <c r="BU6" i="2"/>
  <c r="BU109" i="2"/>
  <c r="BU23" i="2"/>
  <c r="BU33" i="2"/>
  <c r="BU21" i="2"/>
  <c r="BU30" i="2"/>
  <c r="BU83" i="2"/>
  <c r="BU154" i="2"/>
  <c r="BU164" i="2"/>
  <c r="BU134" i="2"/>
  <c r="BU110" i="2"/>
  <c r="BV12" i="2"/>
  <c r="BU192" i="2"/>
  <c r="BU107" i="2"/>
  <c r="BU22" i="2"/>
  <c r="BU149" i="2"/>
  <c r="BU13" i="2"/>
  <c r="BU167" i="2"/>
  <c r="BU237" i="2"/>
  <c r="BU238" i="2" s="1"/>
  <c r="BU191" i="2"/>
  <c r="BU196" i="2"/>
  <c r="BU166" i="2"/>
  <c r="BU133" i="2"/>
  <c r="BT214" i="2"/>
  <c r="BT106" i="2"/>
  <c r="BT193" i="2"/>
  <c r="BT210" i="2" s="1"/>
  <c r="BS72" i="2"/>
  <c r="BS75" i="2" s="1"/>
  <c r="BQ111" i="2"/>
  <c r="BQ168" i="2"/>
  <c r="BR106" i="2"/>
  <c r="C166" i="9"/>
  <c r="BU41" i="2"/>
  <c r="BU126" i="2"/>
  <c r="BU7" i="2"/>
  <c r="BU127" i="2" s="1"/>
  <c r="BU129" i="2" s="1"/>
  <c r="BU184" i="2"/>
  <c r="BU185" i="2" s="1"/>
  <c r="BU59" i="2"/>
  <c r="BU56" i="2"/>
  <c r="BU31" i="2"/>
  <c r="BU35" i="2"/>
  <c r="BU52" i="2"/>
  <c r="BU55" i="2"/>
  <c r="BU67" i="2"/>
  <c r="BU64" i="2"/>
  <c r="BU65" i="2"/>
  <c r="BU53" i="2"/>
  <c r="BU63" i="2"/>
  <c r="BU66" i="2"/>
  <c r="BU57" i="2"/>
  <c r="BU54" i="2"/>
  <c r="BU68" i="2"/>
  <c r="BU28" i="2"/>
  <c r="BT58" i="2"/>
  <c r="BT60" i="2" s="1"/>
  <c r="BQ106" i="2"/>
  <c r="BQ87" i="2"/>
  <c r="BQ77" i="2"/>
  <c r="BR77" i="2"/>
  <c r="BT44" i="2"/>
  <c r="BT40" i="2"/>
  <c r="BT42" i="2" s="1"/>
  <c r="S179" i="2"/>
  <c r="S173" i="2"/>
  <c r="S175" i="2" s="1"/>
  <c r="BV201" i="2" l="1"/>
  <c r="BV150" i="2"/>
  <c r="BU211" i="2"/>
  <c r="BV147" i="2"/>
  <c r="BV143" i="2"/>
  <c r="BV108" i="2"/>
  <c r="BU91" i="2"/>
  <c r="BR86" i="2"/>
  <c r="BR91" i="2"/>
  <c r="BU86" i="2"/>
  <c r="BT87" i="2"/>
  <c r="BU193" i="2"/>
  <c r="BU210" i="2" s="1"/>
  <c r="BT102" i="2"/>
  <c r="BT103" i="2" s="1"/>
  <c r="BT115" i="2" s="1"/>
  <c r="BV89" i="2"/>
  <c r="BV204" i="2" s="1"/>
  <c r="BR100" i="2"/>
  <c r="BT206" i="2"/>
  <c r="BR85" i="2"/>
  <c r="BR168" i="2" s="1"/>
  <c r="BR205" i="2"/>
  <c r="BR206" i="2" s="1"/>
  <c r="BS83" i="2"/>
  <c r="BT72" i="2"/>
  <c r="BT75" i="2" s="1"/>
  <c r="BU85" i="2"/>
  <c r="BU205" i="2"/>
  <c r="BU100" i="2"/>
  <c r="BU151" i="2"/>
  <c r="BU209" i="2" s="1"/>
  <c r="BU213" i="2"/>
  <c r="BU214" i="2"/>
  <c r="BU212" i="2"/>
  <c r="BU106" i="2"/>
  <c r="BT111" i="2"/>
  <c r="BT168" i="2"/>
  <c r="BU203" i="2"/>
  <c r="BT152" i="2"/>
  <c r="BT153" i="2" s="1"/>
  <c r="BT112" i="2" s="1"/>
  <c r="BV134" i="2"/>
  <c r="BV6" i="2"/>
  <c r="BV191" i="2"/>
  <c r="BV22" i="2"/>
  <c r="BV133" i="2"/>
  <c r="BV154" i="2"/>
  <c r="BV109" i="2"/>
  <c r="BV37" i="2"/>
  <c r="BV192" i="2"/>
  <c r="BV164" i="2"/>
  <c r="BV149" i="2"/>
  <c r="BV167" i="2"/>
  <c r="BV81" i="2"/>
  <c r="BV200" i="2" s="1"/>
  <c r="BV110" i="2"/>
  <c r="BV83" i="2"/>
  <c r="BV30" i="2"/>
  <c r="BV33" i="2"/>
  <c r="BV23" i="2"/>
  <c r="BV107" i="2"/>
  <c r="BV21" i="2"/>
  <c r="BV165" i="2"/>
  <c r="BV196" i="2"/>
  <c r="BV166" i="2"/>
  <c r="BV24" i="2"/>
  <c r="BW12" i="2"/>
  <c r="BV76" i="2"/>
  <c r="BV25" i="2"/>
  <c r="BV13" i="2"/>
  <c r="BV237" i="2"/>
  <c r="BV238" i="2" s="1"/>
  <c r="BV66" i="2"/>
  <c r="BV126" i="2"/>
  <c r="BV184" i="2"/>
  <c r="BV185" i="2" s="1"/>
  <c r="BV7" i="2"/>
  <c r="BV127" i="2" s="1"/>
  <c r="BV129" i="2" s="1"/>
  <c r="BV41" i="2"/>
  <c r="BV52" i="2"/>
  <c r="BV59" i="2"/>
  <c r="BV28" i="2"/>
  <c r="BV31" i="2"/>
  <c r="BV68" i="2"/>
  <c r="BV67" i="2"/>
  <c r="BV35" i="2"/>
  <c r="BV64" i="2"/>
  <c r="BV54" i="2"/>
  <c r="BV63" i="2"/>
  <c r="BV57" i="2"/>
  <c r="BV53" i="2"/>
  <c r="BV65" i="2"/>
  <c r="BV56" i="2"/>
  <c r="BV55" i="2"/>
  <c r="BU70" i="2"/>
  <c r="C167" i="9"/>
  <c r="BS78" i="2"/>
  <c r="BS79" i="2" s="1"/>
  <c r="BS159" i="2"/>
  <c r="BS76" i="2"/>
  <c r="BU58" i="2"/>
  <c r="BU60" i="2" s="1"/>
  <c r="BU44" i="2"/>
  <c r="BU40" i="2"/>
  <c r="BU42" i="2" s="1"/>
  <c r="S180" i="2"/>
  <c r="S181" i="2" s="1"/>
  <c r="S182" i="2" s="1"/>
  <c r="T178" i="2" s="1"/>
  <c r="BW201" i="2" l="1"/>
  <c r="BW150" i="2"/>
  <c r="BV211" i="2"/>
  <c r="BW143" i="2"/>
  <c r="BW147" i="2"/>
  <c r="BW108" i="2"/>
  <c r="BV91" i="2"/>
  <c r="BV86" i="2"/>
  <c r="BS106" i="2"/>
  <c r="BS86" i="2"/>
  <c r="BV213" i="2"/>
  <c r="BU102" i="2"/>
  <c r="BU103" i="2" s="1"/>
  <c r="BU115" i="2" s="1"/>
  <c r="BT113" i="2"/>
  <c r="BW89" i="2"/>
  <c r="BW204" i="2" s="1"/>
  <c r="BV151" i="2"/>
  <c r="BV209" i="2" s="1"/>
  <c r="BU87" i="2"/>
  <c r="BU206" i="2"/>
  <c r="BS77" i="2"/>
  <c r="BT77" i="2"/>
  <c r="BR111" i="2"/>
  <c r="BR87" i="2"/>
  <c r="BU152" i="2"/>
  <c r="BU153" i="2" s="1"/>
  <c r="BU112" i="2" s="1"/>
  <c r="BV214" i="2"/>
  <c r="BV212" i="2"/>
  <c r="BV205" i="2"/>
  <c r="BV85" i="2"/>
  <c r="BV100" i="2"/>
  <c r="BW6" i="2"/>
  <c r="BW76" i="2"/>
  <c r="BW191" i="2"/>
  <c r="BW134" i="2"/>
  <c r="BW166" i="2"/>
  <c r="BW164" i="2"/>
  <c r="BW22" i="2"/>
  <c r="BW237" i="2"/>
  <c r="BW238" i="2" s="1"/>
  <c r="BW167" i="2"/>
  <c r="BW165" i="2"/>
  <c r="BW110" i="2"/>
  <c r="BW192" i="2"/>
  <c r="BW30" i="2"/>
  <c r="BW109" i="2"/>
  <c r="BX12" i="2"/>
  <c r="BW13" i="2"/>
  <c r="BW154" i="2"/>
  <c r="BW37" i="2"/>
  <c r="BW23" i="2"/>
  <c r="BW21" i="2"/>
  <c r="BW196" i="2"/>
  <c r="BW33" i="2"/>
  <c r="BW25" i="2"/>
  <c r="BW24" i="2"/>
  <c r="BW83" i="2"/>
  <c r="BW107" i="2"/>
  <c r="BW81" i="2"/>
  <c r="BW200" i="2" s="1"/>
  <c r="BW133" i="2"/>
  <c r="BW149" i="2"/>
  <c r="BV203" i="2"/>
  <c r="BV193" i="2"/>
  <c r="BV210" i="2" s="1"/>
  <c r="BV106" i="2"/>
  <c r="BU111" i="2"/>
  <c r="BU168" i="2"/>
  <c r="BS100" i="2"/>
  <c r="BS85" i="2"/>
  <c r="BS205" i="2"/>
  <c r="BU72" i="2"/>
  <c r="BW184" i="2"/>
  <c r="BW185" i="2" s="1"/>
  <c r="BW7" i="2"/>
  <c r="BW127" i="2" s="1"/>
  <c r="BW129" i="2" s="1"/>
  <c r="BW126" i="2"/>
  <c r="BW41" i="2"/>
  <c r="BW57" i="2"/>
  <c r="BW65" i="2"/>
  <c r="BW28" i="2"/>
  <c r="BW35" i="2"/>
  <c r="BW64" i="2"/>
  <c r="BW52" i="2"/>
  <c r="BW56" i="2"/>
  <c r="BW54" i="2"/>
  <c r="BW63" i="2"/>
  <c r="BW31" i="2"/>
  <c r="BW66" i="2"/>
  <c r="BW67" i="2"/>
  <c r="BW68" i="2"/>
  <c r="BW53" i="2"/>
  <c r="BW55" i="2"/>
  <c r="BW59" i="2"/>
  <c r="C168" i="9"/>
  <c r="BT159" i="2"/>
  <c r="BT78" i="2"/>
  <c r="BT79" i="2" s="1"/>
  <c r="BV70" i="2"/>
  <c r="BV58" i="2"/>
  <c r="BV60" i="2" s="1"/>
  <c r="BV44" i="2"/>
  <c r="BV40" i="2"/>
  <c r="BV42" i="2" s="1"/>
  <c r="S190" i="2"/>
  <c r="BX201" i="2" l="1"/>
  <c r="BX150" i="2"/>
  <c r="BW211" i="2"/>
  <c r="BX143" i="2"/>
  <c r="BX147" i="2"/>
  <c r="BX108" i="2"/>
  <c r="BW86" i="2"/>
  <c r="BW151" i="2"/>
  <c r="BW209" i="2" s="1"/>
  <c r="BW91" i="2"/>
  <c r="BU113" i="2"/>
  <c r="BX89" i="2"/>
  <c r="BX204" i="2" s="1"/>
  <c r="BV102" i="2"/>
  <c r="BV103" i="2" s="1"/>
  <c r="BV115" i="2" s="1"/>
  <c r="BV152" i="2"/>
  <c r="BV153" i="2" s="1"/>
  <c r="BV112" i="2" s="1"/>
  <c r="BV206" i="2"/>
  <c r="BW213" i="2"/>
  <c r="BV72" i="2"/>
  <c r="BV75" i="2" s="1"/>
  <c r="BV159" i="2" s="1"/>
  <c r="BW203" i="2"/>
  <c r="BV87" i="2"/>
  <c r="BV111" i="2"/>
  <c r="BV168" i="2"/>
  <c r="BW212" i="2"/>
  <c r="BW106" i="2"/>
  <c r="BW214" i="2"/>
  <c r="BW193" i="2"/>
  <c r="BW210" i="2" s="1"/>
  <c r="BW102" i="2" s="1"/>
  <c r="BY12" i="2"/>
  <c r="BX196" i="2"/>
  <c r="BX237" i="2"/>
  <c r="BX238" i="2" s="1"/>
  <c r="BX134" i="2"/>
  <c r="BX166" i="2"/>
  <c r="BX149" i="2"/>
  <c r="BX76" i="2"/>
  <c r="BX6" i="2"/>
  <c r="BX25" i="2"/>
  <c r="BX33" i="2"/>
  <c r="BX37" i="2"/>
  <c r="BX107" i="2"/>
  <c r="BX83" i="2"/>
  <c r="BX30" i="2"/>
  <c r="BX109" i="2"/>
  <c r="BX13" i="2"/>
  <c r="BX191" i="2"/>
  <c r="BX165" i="2"/>
  <c r="BX110" i="2"/>
  <c r="BX22" i="2"/>
  <c r="BX23" i="2"/>
  <c r="BX81" i="2"/>
  <c r="BX200" i="2" s="1"/>
  <c r="BX192" i="2"/>
  <c r="BX21" i="2"/>
  <c r="BX154" i="2"/>
  <c r="BX133" i="2"/>
  <c r="BX167" i="2"/>
  <c r="BX24" i="2"/>
  <c r="BX164" i="2"/>
  <c r="BW100" i="2"/>
  <c r="BW205" i="2"/>
  <c r="BW85" i="2"/>
  <c r="BX184" i="2"/>
  <c r="BX185" i="2" s="1"/>
  <c r="BX41" i="2"/>
  <c r="BX7" i="2"/>
  <c r="BX127" i="2" s="1"/>
  <c r="BX129" i="2" s="1"/>
  <c r="BX126" i="2"/>
  <c r="BX56" i="2"/>
  <c r="BX28" i="2"/>
  <c r="BX54" i="2"/>
  <c r="BX66" i="2"/>
  <c r="BX67" i="2"/>
  <c r="BX64" i="2"/>
  <c r="BX35" i="2"/>
  <c r="BX63" i="2"/>
  <c r="BX31" i="2"/>
  <c r="BX57" i="2"/>
  <c r="BX52" i="2"/>
  <c r="BX59" i="2"/>
  <c r="BX65" i="2"/>
  <c r="BX55" i="2"/>
  <c r="BX53" i="2"/>
  <c r="BX68" i="2"/>
  <c r="C169" i="9"/>
  <c r="BU75" i="2"/>
  <c r="BW70" i="2"/>
  <c r="BW44" i="2"/>
  <c r="BW40" i="2"/>
  <c r="BW42" i="2" s="1"/>
  <c r="BT194" i="2"/>
  <c r="BT195" i="2" s="1"/>
  <c r="BT169" i="2" s="1"/>
  <c r="BT170" i="2" s="1"/>
  <c r="BT160" i="2"/>
  <c r="BT161" i="2" s="1"/>
  <c r="BT172" i="2" s="1"/>
  <c r="BW58" i="2"/>
  <c r="BW60" i="2" s="1"/>
  <c r="BS111" i="2"/>
  <c r="BS168" i="2"/>
  <c r="BS87" i="2"/>
  <c r="S208" i="2"/>
  <c r="S197" i="2"/>
  <c r="T189" i="2" s="1"/>
  <c r="BY201" i="2" l="1"/>
  <c r="BY150" i="2"/>
  <c r="BW152" i="2"/>
  <c r="BW153" i="2" s="1"/>
  <c r="BW112" i="2" s="1"/>
  <c r="BX211" i="2"/>
  <c r="BY143" i="2"/>
  <c r="BY147" i="2"/>
  <c r="BY108" i="2"/>
  <c r="BV113" i="2"/>
  <c r="BX91" i="2"/>
  <c r="BX86" i="2"/>
  <c r="BY89" i="2"/>
  <c r="BY204" i="2" s="1"/>
  <c r="BW206" i="2"/>
  <c r="BX214" i="2"/>
  <c r="BX193" i="2"/>
  <c r="BX210" i="2" s="1"/>
  <c r="BV78" i="2"/>
  <c r="BV79" i="2" s="1"/>
  <c r="BW103" i="2"/>
  <c r="BW115" i="2" s="1"/>
  <c r="BW111" i="2"/>
  <c r="BW113" i="2" s="1"/>
  <c r="BW168" i="2"/>
  <c r="BX213" i="2"/>
  <c r="BX203" i="2"/>
  <c r="BX85" i="2"/>
  <c r="BX100" i="2"/>
  <c r="BX205" i="2"/>
  <c r="BY21" i="2"/>
  <c r="BY25" i="2"/>
  <c r="BY110" i="2"/>
  <c r="BY167" i="2"/>
  <c r="BY191" i="2"/>
  <c r="BY107" i="2"/>
  <c r="BY33" i="2"/>
  <c r="BY165" i="2"/>
  <c r="BY154" i="2"/>
  <c r="BY133" i="2"/>
  <c r="B9" i="9"/>
  <c r="L9" i="32"/>
  <c r="BZ12" i="2"/>
  <c r="BY37" i="2"/>
  <c r="BY76" i="2"/>
  <c r="BY23" i="2"/>
  <c r="BY81" i="2"/>
  <c r="BY200" i="2" s="1"/>
  <c r="BY24" i="2"/>
  <c r="BY6" i="2"/>
  <c r="BY83" i="2"/>
  <c r="BY13" i="2"/>
  <c r="BY166" i="2"/>
  <c r="BY164" i="2"/>
  <c r="BY109" i="2"/>
  <c r="BY196" i="2"/>
  <c r="BY22" i="2"/>
  <c r="BY134" i="2"/>
  <c r="BY30" i="2"/>
  <c r="BY149" i="2"/>
  <c r="BY192" i="2"/>
  <c r="BY237" i="2"/>
  <c r="BY238" i="2" s="1"/>
  <c r="L9" i="9"/>
  <c r="BX106" i="2"/>
  <c r="BX151" i="2"/>
  <c r="BX209" i="2" s="1"/>
  <c r="BX212" i="2"/>
  <c r="BW87" i="2"/>
  <c r="BX58" i="2"/>
  <c r="BX60" i="2" s="1"/>
  <c r="C170" i="9"/>
  <c r="BV194" i="2"/>
  <c r="BV195" i="2" s="1"/>
  <c r="BV169" i="2" s="1"/>
  <c r="BV170" i="2" s="1"/>
  <c r="BV160" i="2"/>
  <c r="BV161" i="2" s="1"/>
  <c r="BV172" i="2" s="1"/>
  <c r="BX70" i="2"/>
  <c r="BY184" i="2"/>
  <c r="BY185" i="2" s="1"/>
  <c r="BY126" i="2"/>
  <c r="BY41" i="2"/>
  <c r="BY7" i="2"/>
  <c r="BY127" i="2" s="1"/>
  <c r="BY129" i="2" s="1"/>
  <c r="BY28" i="2"/>
  <c r="BY65" i="2"/>
  <c r="BY59" i="2"/>
  <c r="BY68" i="2"/>
  <c r="BY54" i="2"/>
  <c r="BY63" i="2"/>
  <c r="BY31" i="2"/>
  <c r="BY35" i="2"/>
  <c r="BY56" i="2"/>
  <c r="BY52" i="2"/>
  <c r="BY55" i="2"/>
  <c r="BY57" i="2"/>
  <c r="BY64" i="2"/>
  <c r="BY67" i="2"/>
  <c r="BY53" i="2"/>
  <c r="BY66" i="2"/>
  <c r="BU159" i="2"/>
  <c r="BU78" i="2"/>
  <c r="BU79" i="2" s="1"/>
  <c r="BU77" i="2"/>
  <c r="BV77" i="2"/>
  <c r="BW72" i="2"/>
  <c r="BT173" i="2"/>
  <c r="BX44" i="2"/>
  <c r="BX40" i="2"/>
  <c r="BX42" i="2" s="1"/>
  <c r="T192" i="2"/>
  <c r="T193" i="2" s="1"/>
  <c r="BZ201" i="2" l="1"/>
  <c r="BZ150" i="2"/>
  <c r="BY211" i="2"/>
  <c r="BZ143" i="2"/>
  <c r="BZ147" i="2"/>
  <c r="BZ108" i="2"/>
  <c r="BY86" i="2"/>
  <c r="BY91" i="2"/>
  <c r="BX102" i="2"/>
  <c r="BX103" i="2" s="1"/>
  <c r="BX115" i="2" s="1"/>
  <c r="BY203" i="2"/>
  <c r="BZ89" i="2"/>
  <c r="BZ204" i="2" s="1"/>
  <c r="BX206" i="2"/>
  <c r="BY213" i="2"/>
  <c r="BX152" i="2"/>
  <c r="BX153" i="2" s="1"/>
  <c r="BX112" i="2" s="1"/>
  <c r="BY212" i="2"/>
  <c r="BX87" i="2"/>
  <c r="BX72" i="2"/>
  <c r="BX75" i="2" s="1"/>
  <c r="BX78" i="2" s="1"/>
  <c r="BX79" i="2" s="1"/>
  <c r="BV173" i="2"/>
  <c r="BV175" i="2" s="1"/>
  <c r="BY151" i="2"/>
  <c r="BY209" i="2" s="1"/>
  <c r="BY106" i="2"/>
  <c r="BZ107" i="2"/>
  <c r="BZ196" i="2"/>
  <c r="BZ6" i="2"/>
  <c r="BZ30" i="2"/>
  <c r="BZ149" i="2"/>
  <c r="CA12" i="2"/>
  <c r="BZ33" i="2"/>
  <c r="BZ154" i="2"/>
  <c r="BZ167" i="2"/>
  <c r="BZ76" i="2"/>
  <c r="BZ83" i="2"/>
  <c r="BZ192" i="2"/>
  <c r="BZ133" i="2"/>
  <c r="BZ237" i="2"/>
  <c r="BZ238" i="2" s="1"/>
  <c r="BZ22" i="2"/>
  <c r="BZ23" i="2"/>
  <c r="BZ21" i="2"/>
  <c r="BZ164" i="2"/>
  <c r="BZ134" i="2"/>
  <c r="BZ109" i="2"/>
  <c r="BZ191" i="2"/>
  <c r="BZ13" i="2"/>
  <c r="BZ81" i="2"/>
  <c r="BZ200" i="2" s="1"/>
  <c r="BZ166" i="2"/>
  <c r="BZ165" i="2"/>
  <c r="BZ25" i="2"/>
  <c r="BZ37" i="2"/>
  <c r="BZ110" i="2"/>
  <c r="BZ24" i="2"/>
  <c r="BX111" i="2"/>
  <c r="BX168" i="2"/>
  <c r="S9" i="32"/>
  <c r="L10" i="32"/>
  <c r="S9" i="9"/>
  <c r="L10" i="9"/>
  <c r="B10" i="9"/>
  <c r="I9" i="9"/>
  <c r="J9" i="9" s="1"/>
  <c r="BY193" i="2"/>
  <c r="BY210" i="2" s="1"/>
  <c r="BY214" i="2"/>
  <c r="BY85" i="2"/>
  <c r="BY100" i="2"/>
  <c r="BY205" i="2"/>
  <c r="BW75" i="2"/>
  <c r="BU194" i="2"/>
  <c r="BU195" i="2" s="1"/>
  <c r="BU169" i="2" s="1"/>
  <c r="BU170" i="2" s="1"/>
  <c r="BU160" i="2"/>
  <c r="BU161" i="2" s="1"/>
  <c r="BU172" i="2" s="1"/>
  <c r="BZ41" i="2"/>
  <c r="BZ65" i="2"/>
  <c r="BZ184" i="2"/>
  <c r="BZ185" i="2" s="1"/>
  <c r="BZ126" i="2"/>
  <c r="BZ7" i="2"/>
  <c r="BZ127" i="2" s="1"/>
  <c r="BZ129" i="2" s="1"/>
  <c r="BZ55" i="2"/>
  <c r="BZ31" i="2"/>
  <c r="BZ63" i="2"/>
  <c r="BZ59" i="2"/>
  <c r="BZ67" i="2"/>
  <c r="BZ53" i="2"/>
  <c r="BZ57" i="2"/>
  <c r="BZ28" i="2"/>
  <c r="BZ66" i="2"/>
  <c r="BZ35" i="2"/>
  <c r="BZ52" i="2"/>
  <c r="BZ54" i="2"/>
  <c r="BZ64" i="2"/>
  <c r="BZ68" i="2"/>
  <c r="BZ56" i="2"/>
  <c r="BY70" i="2"/>
  <c r="BY44" i="2"/>
  <c r="BY40" i="2"/>
  <c r="BY42" i="2" s="1"/>
  <c r="BT175" i="2"/>
  <c r="C171" i="9"/>
  <c r="BY58" i="2"/>
  <c r="BY60" i="2" s="1"/>
  <c r="T210" i="2"/>
  <c r="T160" i="2"/>
  <c r="T161" i="2" s="1"/>
  <c r="T172" i="2" s="1"/>
  <c r="T194" i="2"/>
  <c r="T195" i="2" s="1"/>
  <c r="T169" i="2" s="1"/>
  <c r="T170" i="2" s="1"/>
  <c r="CA201" i="2" l="1"/>
  <c r="CA150" i="2"/>
  <c r="BZ211" i="2"/>
  <c r="CA143" i="2"/>
  <c r="CA147" i="2"/>
  <c r="CA108" i="2"/>
  <c r="BX113" i="2"/>
  <c r="BZ91" i="2"/>
  <c r="BZ86" i="2"/>
  <c r="BY152" i="2"/>
  <c r="BY153" i="2" s="1"/>
  <c r="BY112" i="2" s="1"/>
  <c r="BX159" i="2"/>
  <c r="BX194" i="2" s="1"/>
  <c r="BX195" i="2" s="1"/>
  <c r="BX169" i="2" s="1"/>
  <c r="BX170" i="2" s="1"/>
  <c r="CA89" i="2"/>
  <c r="CA204" i="2" s="1"/>
  <c r="BY102" i="2"/>
  <c r="BY103" i="2" s="1"/>
  <c r="BY115" i="2" s="1"/>
  <c r="BY206" i="2"/>
  <c r="BZ203" i="2"/>
  <c r="BZ151" i="2"/>
  <c r="BZ209" i="2" s="1"/>
  <c r="BU173" i="2"/>
  <c r="BU175" i="2" s="1"/>
  <c r="BZ106" i="2"/>
  <c r="BZ100" i="2"/>
  <c r="BZ85" i="2"/>
  <c r="BZ205" i="2"/>
  <c r="I10" i="9"/>
  <c r="J10" i="9" s="1"/>
  <c r="B11" i="9"/>
  <c r="BZ193" i="2"/>
  <c r="BZ210" i="2" s="1"/>
  <c r="BZ212" i="2"/>
  <c r="BY72" i="2"/>
  <c r="BY75" i="2" s="1"/>
  <c r="BY78" i="2" s="1"/>
  <c r="BY79" i="2" s="1"/>
  <c r="BY168" i="2"/>
  <c r="BY111" i="2"/>
  <c r="L11" i="9"/>
  <c r="S10" i="9"/>
  <c r="BZ213" i="2"/>
  <c r="BZ214" i="2"/>
  <c r="BY87" i="2"/>
  <c r="L11" i="32"/>
  <c r="S10" i="32"/>
  <c r="CA107" i="2"/>
  <c r="CA134" i="2"/>
  <c r="CA13" i="2"/>
  <c r="CB12" i="2"/>
  <c r="CA133" i="2"/>
  <c r="CA22" i="2"/>
  <c r="CA166" i="2"/>
  <c r="CA165" i="2"/>
  <c r="CA110" i="2"/>
  <c r="CA33" i="2"/>
  <c r="CA149" i="2"/>
  <c r="CA21" i="2"/>
  <c r="CA23" i="2"/>
  <c r="CA167" i="2"/>
  <c r="CA109" i="2"/>
  <c r="CA237" i="2"/>
  <c r="CA238" i="2" s="1"/>
  <c r="CA192" i="2"/>
  <c r="CA30" i="2"/>
  <c r="CA6" i="2"/>
  <c r="CA76" i="2"/>
  <c r="CA191" i="2"/>
  <c r="CA37" i="2"/>
  <c r="CA25" i="2"/>
  <c r="CA81" i="2"/>
  <c r="CA200" i="2" s="1"/>
  <c r="CA164" i="2"/>
  <c r="CA196" i="2"/>
  <c r="CA154" i="2"/>
  <c r="CA83" i="2"/>
  <c r="CA24" i="2"/>
  <c r="BZ58" i="2"/>
  <c r="BZ60" i="2" s="1"/>
  <c r="C172" i="9"/>
  <c r="CA41" i="2"/>
  <c r="CA7" i="2"/>
  <c r="CA127" i="2" s="1"/>
  <c r="CA129" i="2" s="1"/>
  <c r="CA126" i="2"/>
  <c r="CA184" i="2"/>
  <c r="CA185" i="2" s="1"/>
  <c r="CA67" i="2"/>
  <c r="CA57" i="2"/>
  <c r="CA53" i="2"/>
  <c r="CA63" i="2"/>
  <c r="CA65" i="2"/>
  <c r="CA35" i="2"/>
  <c r="CA31" i="2"/>
  <c r="CA28" i="2"/>
  <c r="CA52" i="2"/>
  <c r="CA55" i="2"/>
  <c r="CA56" i="2"/>
  <c r="CA64" i="2"/>
  <c r="CA59" i="2"/>
  <c r="CA54" i="2"/>
  <c r="CA68" i="2"/>
  <c r="CA66" i="2"/>
  <c r="BW159" i="2"/>
  <c r="BW78" i="2"/>
  <c r="BW79" i="2" s="1"/>
  <c r="BW77" i="2"/>
  <c r="BX77" i="2"/>
  <c r="BZ70" i="2"/>
  <c r="BZ40" i="2"/>
  <c r="BZ42" i="2" s="1"/>
  <c r="BZ44" i="2"/>
  <c r="T173" i="2"/>
  <c r="T175" i="2" s="1"/>
  <c r="T179" i="2"/>
  <c r="CB201" i="2" l="1"/>
  <c r="CB150" i="2"/>
  <c r="CA211" i="2"/>
  <c r="CB143" i="2"/>
  <c r="CB147" i="2"/>
  <c r="CB108" i="2"/>
  <c r="CA203" i="2"/>
  <c r="CA91" i="2"/>
  <c r="CA86" i="2"/>
  <c r="BY113" i="2"/>
  <c r="BZ102" i="2"/>
  <c r="BZ103" i="2" s="1"/>
  <c r="BZ115" i="2" s="1"/>
  <c r="BX160" i="2"/>
  <c r="BX161" i="2" s="1"/>
  <c r="BX172" i="2" s="1"/>
  <c r="BX173" i="2" s="1"/>
  <c r="BX175" i="2" s="1"/>
  <c r="CB89" i="2"/>
  <c r="CB204" i="2" s="1"/>
  <c r="CA193" i="2"/>
  <c r="CA210" i="2" s="1"/>
  <c r="BZ206" i="2"/>
  <c r="BY159" i="2"/>
  <c r="BY160" i="2" s="1"/>
  <c r="BY161" i="2" s="1"/>
  <c r="BY172" i="2" s="1"/>
  <c r="BY77" i="2"/>
  <c r="CA214" i="2"/>
  <c r="CA213" i="2"/>
  <c r="CA106" i="2"/>
  <c r="L12" i="32"/>
  <c r="S11" i="32"/>
  <c r="BZ111" i="2"/>
  <c r="BZ168" i="2"/>
  <c r="S11" i="9"/>
  <c r="L12" i="9"/>
  <c r="CA58" i="2"/>
  <c r="CA60" i="2" s="1"/>
  <c r="CA85" i="2"/>
  <c r="CA205" i="2"/>
  <c r="CA100" i="2"/>
  <c r="CB33" i="2"/>
  <c r="CB134" i="2"/>
  <c r="CB109" i="2"/>
  <c r="CB192" i="2"/>
  <c r="CB6" i="2"/>
  <c r="CB165" i="2"/>
  <c r="CB133" i="2"/>
  <c r="CB24" i="2"/>
  <c r="CB21" i="2"/>
  <c r="CB166" i="2"/>
  <c r="CB237" i="2"/>
  <c r="CB238" i="2" s="1"/>
  <c r="CB37" i="2"/>
  <c r="CB23" i="2"/>
  <c r="CB149" i="2"/>
  <c r="CB110" i="2"/>
  <c r="CB191" i="2"/>
  <c r="CB196" i="2"/>
  <c r="CB30" i="2"/>
  <c r="CC12" i="2"/>
  <c r="CB167" i="2"/>
  <c r="CB81" i="2"/>
  <c r="CB200" i="2" s="1"/>
  <c r="CB76" i="2"/>
  <c r="CB83" i="2"/>
  <c r="CB107" i="2"/>
  <c r="CB22" i="2"/>
  <c r="CB25" i="2"/>
  <c r="CB13" i="2"/>
  <c r="CB164" i="2"/>
  <c r="CB154" i="2"/>
  <c r="BZ152" i="2"/>
  <c r="BZ153" i="2" s="1"/>
  <c r="BZ112" i="2" s="1"/>
  <c r="CA151" i="2"/>
  <c r="CA209" i="2" s="1"/>
  <c r="BZ87" i="2"/>
  <c r="B12" i="9"/>
  <c r="I11" i="9"/>
  <c r="J11" i="9" s="1"/>
  <c r="CA212" i="2"/>
  <c r="C173" i="9"/>
  <c r="BZ72" i="2"/>
  <c r="BW160" i="2"/>
  <c r="BW161" i="2" s="1"/>
  <c r="BW172" i="2" s="1"/>
  <c r="BW194" i="2"/>
  <c r="BW195" i="2" s="1"/>
  <c r="BW169" i="2" s="1"/>
  <c r="BW170" i="2" s="1"/>
  <c r="CB41" i="2"/>
  <c r="CB126" i="2"/>
  <c r="CB57" i="2"/>
  <c r="CB7" i="2"/>
  <c r="CB127" i="2" s="1"/>
  <c r="CB129" i="2" s="1"/>
  <c r="CB184" i="2"/>
  <c r="CB185" i="2" s="1"/>
  <c r="CB67" i="2"/>
  <c r="CB56" i="2"/>
  <c r="CB66" i="2"/>
  <c r="CB31" i="2"/>
  <c r="CB65" i="2"/>
  <c r="CB64" i="2"/>
  <c r="CB53" i="2"/>
  <c r="CB59" i="2"/>
  <c r="CB28" i="2"/>
  <c r="CB35" i="2"/>
  <c r="CB54" i="2"/>
  <c r="CB55" i="2"/>
  <c r="CB63" i="2"/>
  <c r="CB52" i="2"/>
  <c r="CB68" i="2"/>
  <c r="CA70" i="2"/>
  <c r="CA40" i="2"/>
  <c r="CA42" i="2" s="1"/>
  <c r="CA44" i="2"/>
  <c r="T180" i="2"/>
  <c r="T181" i="2" s="1"/>
  <c r="T182" i="2" s="1"/>
  <c r="U178" i="2" s="1"/>
  <c r="CC201" i="2" l="1"/>
  <c r="CC150" i="2"/>
  <c r="CB211" i="2"/>
  <c r="CC143" i="2"/>
  <c r="CC147" i="2"/>
  <c r="CC108" i="2"/>
  <c r="CB91" i="2"/>
  <c r="CB86" i="2"/>
  <c r="CA206" i="2"/>
  <c r="CA102" i="2"/>
  <c r="CA103" i="2" s="1"/>
  <c r="CA115" i="2" s="1"/>
  <c r="CC89" i="2"/>
  <c r="CC204" i="2" s="1"/>
  <c r="CB213" i="2"/>
  <c r="BY194" i="2"/>
  <c r="BY195" i="2" s="1"/>
  <c r="BY169" i="2" s="1"/>
  <c r="BY170" i="2" s="1"/>
  <c r="BY173" i="2" s="1"/>
  <c r="BY175" i="2" s="1"/>
  <c r="CB203" i="2"/>
  <c r="BW173" i="2"/>
  <c r="BW175" i="2" s="1"/>
  <c r="CA72" i="2"/>
  <c r="CA75" i="2" s="1"/>
  <c r="CA78" i="2" s="1"/>
  <c r="CA79" i="2" s="1"/>
  <c r="L13" i="9"/>
  <c r="S12" i="9"/>
  <c r="CB212" i="2"/>
  <c r="CB193" i="2"/>
  <c r="CB210" i="2" s="1"/>
  <c r="CB106" i="2"/>
  <c r="BZ113" i="2"/>
  <c r="CB214" i="2"/>
  <c r="CB205" i="2"/>
  <c r="CB100" i="2"/>
  <c r="CB85" i="2"/>
  <c r="CB151" i="2"/>
  <c r="CB209" i="2" s="1"/>
  <c r="CA152" i="2"/>
  <c r="CA153" i="2" s="1"/>
  <c r="CA112" i="2" s="1"/>
  <c r="B13" i="9"/>
  <c r="I12" i="9"/>
  <c r="J12" i="9" s="1"/>
  <c r="L13" i="32"/>
  <c r="S12" i="32"/>
  <c r="CA111" i="2"/>
  <c r="CA168" i="2"/>
  <c r="CA87" i="2"/>
  <c r="CC154" i="2"/>
  <c r="CC23" i="2"/>
  <c r="CC22" i="2"/>
  <c r="CC191" i="2"/>
  <c r="CC196" i="2"/>
  <c r="CC37" i="2"/>
  <c r="CC81" i="2"/>
  <c r="CC200" i="2" s="1"/>
  <c r="CC134" i="2"/>
  <c r="CC33" i="2"/>
  <c r="CC165" i="2"/>
  <c r="CC192" i="2"/>
  <c r="CC13" i="2"/>
  <c r="CC6" i="2"/>
  <c r="CC237" i="2"/>
  <c r="CC238" i="2" s="1"/>
  <c r="CC133" i="2"/>
  <c r="CC21" i="2"/>
  <c r="CC76" i="2"/>
  <c r="CC109" i="2"/>
  <c r="CC24" i="2"/>
  <c r="CC110" i="2"/>
  <c r="CC149" i="2"/>
  <c r="CC107" i="2"/>
  <c r="CC167" i="2"/>
  <c r="CC25" i="2"/>
  <c r="CC30" i="2"/>
  <c r="CD12" i="2"/>
  <c r="CC83" i="2"/>
  <c r="CC164" i="2"/>
  <c r="CC166" i="2"/>
  <c r="CB44" i="2"/>
  <c r="CB40" i="2"/>
  <c r="CB42" i="2" s="1"/>
  <c r="BZ75" i="2"/>
  <c r="CB70" i="2"/>
  <c r="CB58" i="2"/>
  <c r="CB60" i="2" s="1"/>
  <c r="CC184" i="2"/>
  <c r="CC185" i="2" s="1"/>
  <c r="CC126" i="2"/>
  <c r="CC7" i="2"/>
  <c r="CC127" i="2" s="1"/>
  <c r="CC129" i="2" s="1"/>
  <c r="CC41" i="2"/>
  <c r="CC54" i="2"/>
  <c r="CC68" i="2"/>
  <c r="CC28" i="2"/>
  <c r="CC59" i="2"/>
  <c r="CC56" i="2"/>
  <c r="CC31" i="2"/>
  <c r="CC35" i="2"/>
  <c r="CC52" i="2"/>
  <c r="CC55" i="2"/>
  <c r="CC67" i="2"/>
  <c r="CC64" i="2"/>
  <c r="CC65" i="2"/>
  <c r="CC53" i="2"/>
  <c r="CC63" i="2"/>
  <c r="CC66" i="2"/>
  <c r="CC57" i="2"/>
  <c r="C174" i="9"/>
  <c r="T190" i="2"/>
  <c r="T208" i="2" s="1"/>
  <c r="CD201" i="2" l="1"/>
  <c r="CD150" i="2"/>
  <c r="CC211" i="2"/>
  <c r="CD143" i="2"/>
  <c r="CD147" i="2"/>
  <c r="CD108" i="2"/>
  <c r="CC91" i="2"/>
  <c r="CC86" i="2"/>
  <c r="CB102" i="2"/>
  <c r="CB103" i="2" s="1"/>
  <c r="CB115" i="2" s="1"/>
  <c r="CD89" i="2"/>
  <c r="CD204" i="2" s="1"/>
  <c r="CC212" i="2"/>
  <c r="CB206" i="2"/>
  <c r="CC214" i="2"/>
  <c r="CB87" i="2"/>
  <c r="CA113" i="2"/>
  <c r="CA159" i="2"/>
  <c r="CA160" i="2" s="1"/>
  <c r="CA161" i="2" s="1"/>
  <c r="CA172" i="2" s="1"/>
  <c r="B14" i="9"/>
  <c r="I13" i="9"/>
  <c r="J13" i="9" s="1"/>
  <c r="CC106" i="2"/>
  <c r="CE12" i="2"/>
  <c r="CD237" i="2"/>
  <c r="CD238" i="2" s="1"/>
  <c r="CD165" i="2"/>
  <c r="CD30" i="2"/>
  <c r="CD107" i="2"/>
  <c r="CD81" i="2"/>
  <c r="CD200" i="2" s="1"/>
  <c r="CD13" i="2"/>
  <c r="CD110" i="2"/>
  <c r="CD24" i="2"/>
  <c r="CD83" i="2"/>
  <c r="CD76" i="2"/>
  <c r="CD149" i="2"/>
  <c r="CD21" i="2"/>
  <c r="CD33" i="2"/>
  <c r="CD154" i="2"/>
  <c r="CD22" i="2"/>
  <c r="CD191" i="2"/>
  <c r="CD6" i="2"/>
  <c r="CD166" i="2"/>
  <c r="CD133" i="2"/>
  <c r="CD37" i="2"/>
  <c r="CD109" i="2"/>
  <c r="CD164" i="2"/>
  <c r="CD134" i="2"/>
  <c r="CD167" i="2"/>
  <c r="CD23" i="2"/>
  <c r="CD25" i="2"/>
  <c r="CD196" i="2"/>
  <c r="CD192" i="2"/>
  <c r="CC213" i="2"/>
  <c r="CB111" i="2"/>
  <c r="CB168" i="2"/>
  <c r="CC203" i="2"/>
  <c r="CC100" i="2"/>
  <c r="CC85" i="2"/>
  <c r="CC205" i="2"/>
  <c r="CC193" i="2"/>
  <c r="CC210" i="2" s="1"/>
  <c r="CB152" i="2"/>
  <c r="CB153" i="2" s="1"/>
  <c r="CB112" i="2" s="1"/>
  <c r="CB72" i="2"/>
  <c r="CB75" i="2" s="1"/>
  <c r="CB78" i="2" s="1"/>
  <c r="CB79" i="2" s="1"/>
  <c r="CC151" i="2"/>
  <c r="CC209" i="2" s="1"/>
  <c r="S13" i="32"/>
  <c r="L14" i="32"/>
  <c r="L14" i="9"/>
  <c r="S13" i="9"/>
  <c r="CC70" i="2"/>
  <c r="C175" i="9"/>
  <c r="CC58" i="2"/>
  <c r="CC60" i="2" s="1"/>
  <c r="CC44" i="2"/>
  <c r="CC40" i="2"/>
  <c r="CC42" i="2" s="1"/>
  <c r="BZ159" i="2"/>
  <c r="BZ78" i="2"/>
  <c r="BZ79" i="2" s="1"/>
  <c r="CA77" i="2"/>
  <c r="BZ77" i="2"/>
  <c r="CD184" i="2"/>
  <c r="CD185" i="2" s="1"/>
  <c r="CD126" i="2"/>
  <c r="CD41" i="2"/>
  <c r="CD7" i="2"/>
  <c r="CD127" i="2" s="1"/>
  <c r="CD129" i="2" s="1"/>
  <c r="CD56" i="2"/>
  <c r="CD55" i="2"/>
  <c r="CD52" i="2"/>
  <c r="CD66" i="2"/>
  <c r="CD59" i="2"/>
  <c r="CD28" i="2"/>
  <c r="CD68" i="2"/>
  <c r="CD67" i="2"/>
  <c r="CD35" i="2"/>
  <c r="CD64" i="2"/>
  <c r="CD54" i="2"/>
  <c r="CD63" i="2"/>
  <c r="CD57" i="2"/>
  <c r="CD53" i="2"/>
  <c r="CD65" i="2"/>
  <c r="CD31" i="2"/>
  <c r="T197" i="2"/>
  <c r="U189" i="2" s="1"/>
  <c r="U192" i="2" s="1"/>
  <c r="U193" i="2" s="1"/>
  <c r="CE201" i="2" l="1"/>
  <c r="CE150" i="2"/>
  <c r="CD211" i="2"/>
  <c r="CE143" i="2"/>
  <c r="CE147" i="2"/>
  <c r="CE108" i="2"/>
  <c r="CD91" i="2"/>
  <c r="CD86" i="2"/>
  <c r="CC102" i="2"/>
  <c r="CC103" i="2" s="1"/>
  <c r="CC115" i="2" s="1"/>
  <c r="CE89" i="2"/>
  <c r="CE204" i="2" s="1"/>
  <c r="CB113" i="2"/>
  <c r="CC206" i="2"/>
  <c r="CB77" i="2"/>
  <c r="CB159" i="2"/>
  <c r="CB194" i="2" s="1"/>
  <c r="CB195" i="2" s="1"/>
  <c r="CB169" i="2" s="1"/>
  <c r="CB170" i="2" s="1"/>
  <c r="CD193" i="2"/>
  <c r="CD210" i="2" s="1"/>
  <c r="CD212" i="2"/>
  <c r="CC87" i="2"/>
  <c r="CC72" i="2"/>
  <c r="CC75" i="2" s="1"/>
  <c r="CC77" i="2" s="1"/>
  <c r="CD58" i="2"/>
  <c r="CD60" i="2" s="1"/>
  <c r="CA194" i="2"/>
  <c r="CA195" i="2" s="1"/>
  <c r="CA169" i="2" s="1"/>
  <c r="CA170" i="2" s="1"/>
  <c r="CA173" i="2" s="1"/>
  <c r="CA175" i="2" s="1"/>
  <c r="CD214" i="2"/>
  <c r="S14" i="32"/>
  <c r="L15" i="32"/>
  <c r="CC152" i="2"/>
  <c r="CC153" i="2" s="1"/>
  <c r="CC112" i="2" s="1"/>
  <c r="CD151" i="2"/>
  <c r="CD209" i="2" s="1"/>
  <c r="L15" i="9"/>
  <c r="S14" i="9"/>
  <c r="CD85" i="2"/>
  <c r="CD100" i="2"/>
  <c r="CD205" i="2"/>
  <c r="CD203" i="2"/>
  <c r="CD106" i="2"/>
  <c r="CC111" i="2"/>
  <c r="CC168" i="2"/>
  <c r="CD70" i="2"/>
  <c r="CD213" i="2"/>
  <c r="CE109" i="2"/>
  <c r="CE237" i="2"/>
  <c r="CE238" i="2" s="1"/>
  <c r="CE191" i="2"/>
  <c r="CE81" i="2"/>
  <c r="CE200" i="2" s="1"/>
  <c r="CE6" i="2"/>
  <c r="CE134" i="2"/>
  <c r="CE22" i="2"/>
  <c r="CE165" i="2"/>
  <c r="CE83" i="2"/>
  <c r="CE23" i="2"/>
  <c r="CE110" i="2"/>
  <c r="CE166" i="2"/>
  <c r="CE25" i="2"/>
  <c r="CE13" i="2"/>
  <c r="CE24" i="2"/>
  <c r="CE21" i="2"/>
  <c r="CE33" i="2"/>
  <c r="CE164" i="2"/>
  <c r="CE154" i="2"/>
  <c r="CE37" i="2"/>
  <c r="CF12" i="2"/>
  <c r="CE167" i="2"/>
  <c r="CE133" i="2"/>
  <c r="CE149" i="2"/>
  <c r="CE192" i="2"/>
  <c r="CE107" i="2"/>
  <c r="CE30" i="2"/>
  <c r="CE76" i="2"/>
  <c r="CE196" i="2"/>
  <c r="B15" i="9"/>
  <c r="I14" i="9"/>
  <c r="J14" i="9" s="1"/>
  <c r="BZ194" i="2"/>
  <c r="BZ195" i="2" s="1"/>
  <c r="BZ169" i="2" s="1"/>
  <c r="BZ170" i="2" s="1"/>
  <c r="BZ160" i="2"/>
  <c r="BZ161" i="2" s="1"/>
  <c r="BZ172" i="2" s="1"/>
  <c r="CD44" i="2"/>
  <c r="CD40" i="2"/>
  <c r="CD42" i="2" s="1"/>
  <c r="CE7" i="2"/>
  <c r="CE127" i="2" s="1"/>
  <c r="CE129" i="2" s="1"/>
  <c r="CE41" i="2"/>
  <c r="CE184" i="2"/>
  <c r="CE185" i="2" s="1"/>
  <c r="CE126" i="2"/>
  <c r="CE59" i="2"/>
  <c r="CE57" i="2"/>
  <c r="CE65" i="2"/>
  <c r="CE28" i="2"/>
  <c r="CE64" i="2"/>
  <c r="CE52" i="2"/>
  <c r="CE56" i="2"/>
  <c r="CE54" i="2"/>
  <c r="L21" i="1" s="1"/>
  <c r="CE63" i="2"/>
  <c r="CE31" i="2"/>
  <c r="CE66" i="2"/>
  <c r="CE67" i="2"/>
  <c r="CE68" i="2"/>
  <c r="CE53" i="2"/>
  <c r="CE55" i="2"/>
  <c r="CE35" i="2"/>
  <c r="C176" i="9"/>
  <c r="U210" i="2"/>
  <c r="U194" i="2"/>
  <c r="U195" i="2" s="1"/>
  <c r="U169" i="2" s="1"/>
  <c r="U170" i="2" s="1"/>
  <c r="U160" i="2"/>
  <c r="U161" i="2" s="1"/>
  <c r="U172" i="2" s="1"/>
  <c r="CF201" i="2" l="1"/>
  <c r="CF150" i="2"/>
  <c r="CE211" i="2"/>
  <c r="CF147" i="2"/>
  <c r="CF143" i="2"/>
  <c r="CF108" i="2"/>
  <c r="CE91" i="2"/>
  <c r="CE86" i="2"/>
  <c r="CC113" i="2"/>
  <c r="CF89" i="2"/>
  <c r="CF204" i="2" s="1"/>
  <c r="CE151" i="2"/>
  <c r="CE209" i="2" s="1"/>
  <c r="CC159" i="2"/>
  <c r="CC160" i="2" s="1"/>
  <c r="CC161" i="2" s="1"/>
  <c r="CC172" i="2" s="1"/>
  <c r="CD102" i="2"/>
  <c r="CD103" i="2" s="1"/>
  <c r="CD115" i="2" s="1"/>
  <c r="CC78" i="2"/>
  <c r="CC79" i="2" s="1"/>
  <c r="CB160" i="2"/>
  <c r="CB161" i="2" s="1"/>
  <c r="CB172" i="2" s="1"/>
  <c r="CB173" i="2" s="1"/>
  <c r="CB175" i="2" s="1"/>
  <c r="CD72" i="2"/>
  <c r="CD75" i="2" s="1"/>
  <c r="CD159" i="2" s="1"/>
  <c r="CD206" i="2"/>
  <c r="BZ173" i="2"/>
  <c r="BZ175" i="2" s="1"/>
  <c r="L16" i="9"/>
  <c r="S15" i="9"/>
  <c r="CE106" i="2"/>
  <c r="I15" i="9"/>
  <c r="J15" i="9" s="1"/>
  <c r="B16" i="9"/>
  <c r="CE213" i="2"/>
  <c r="CF109" i="2"/>
  <c r="CF164" i="2"/>
  <c r="CF165" i="2"/>
  <c r="CF24" i="2"/>
  <c r="CF23" i="2"/>
  <c r="CF21" i="2"/>
  <c r="CF196" i="2"/>
  <c r="CF110" i="2"/>
  <c r="CF33" i="2"/>
  <c r="CF166" i="2"/>
  <c r="CG12" i="2"/>
  <c r="CF149" i="2"/>
  <c r="CF107" i="2"/>
  <c r="CF237" i="2"/>
  <c r="CF238" i="2" s="1"/>
  <c r="CF37" i="2"/>
  <c r="CF154" i="2"/>
  <c r="CF133" i="2"/>
  <c r="CF167" i="2"/>
  <c r="CF76" i="2"/>
  <c r="CF22" i="2"/>
  <c r="CF81" i="2"/>
  <c r="CF200" i="2" s="1"/>
  <c r="CF134" i="2"/>
  <c r="CF13" i="2"/>
  <c r="CF192" i="2"/>
  <c r="CF25" i="2"/>
  <c r="CF6" i="2"/>
  <c r="CF83" i="2"/>
  <c r="CF191" i="2"/>
  <c r="CF30" i="2"/>
  <c r="CE100" i="2"/>
  <c r="CE85" i="2"/>
  <c r="CE205" i="2"/>
  <c r="CD152" i="2"/>
  <c r="CD153" i="2" s="1"/>
  <c r="CD112" i="2" s="1"/>
  <c r="L16" i="32"/>
  <c r="S15" i="32"/>
  <c r="CE193" i="2"/>
  <c r="CE210" i="2" s="1"/>
  <c r="CE203" i="2"/>
  <c r="CE214" i="2"/>
  <c r="CE212" i="2"/>
  <c r="CD87" i="2"/>
  <c r="CD111" i="2"/>
  <c r="CD168" i="2"/>
  <c r="CE58" i="2"/>
  <c r="CE60" i="2" s="1"/>
  <c r="CE44" i="2"/>
  <c r="CE40" i="2"/>
  <c r="CE42" i="2" s="1"/>
  <c r="CF126" i="2"/>
  <c r="CF184" i="2"/>
  <c r="CF185" i="2" s="1"/>
  <c r="CF41" i="2"/>
  <c r="CF7" i="2"/>
  <c r="CF127" i="2" s="1"/>
  <c r="CF129" i="2" s="1"/>
  <c r="CF53" i="2"/>
  <c r="CF68" i="2"/>
  <c r="CF56" i="2"/>
  <c r="CF28" i="2"/>
  <c r="CF54" i="2"/>
  <c r="CF66" i="2"/>
  <c r="CF67" i="2"/>
  <c r="CF64" i="2"/>
  <c r="CF35" i="2"/>
  <c r="CF63" i="2"/>
  <c r="CF31" i="2"/>
  <c r="CF57" i="2"/>
  <c r="CF52" i="2"/>
  <c r="CF59" i="2"/>
  <c r="CF65" i="2"/>
  <c r="CF55" i="2"/>
  <c r="C177" i="9"/>
  <c r="L22" i="1"/>
  <c r="CE70" i="2"/>
  <c r="U179" i="2"/>
  <c r="U173" i="2"/>
  <c r="U175" i="2" s="1"/>
  <c r="CG201" i="2" l="1"/>
  <c r="CG150" i="2"/>
  <c r="CF211" i="2"/>
  <c r="CG147" i="2"/>
  <c r="CG143" i="2"/>
  <c r="CG108" i="2"/>
  <c r="CF91" i="2"/>
  <c r="CE152" i="2"/>
  <c r="CE153" i="2" s="1"/>
  <c r="CE112" i="2" s="1"/>
  <c r="CF86" i="2"/>
  <c r="CF203" i="2"/>
  <c r="CE102" i="2"/>
  <c r="CE103" i="2" s="1"/>
  <c r="CE115" i="2" s="1"/>
  <c r="CF151" i="2"/>
  <c r="CF209" i="2" s="1"/>
  <c r="CG89" i="2"/>
  <c r="CG204" i="2" s="1"/>
  <c r="CC194" i="2"/>
  <c r="CC195" i="2" s="1"/>
  <c r="CC169" i="2" s="1"/>
  <c r="CC170" i="2" s="1"/>
  <c r="CC173" i="2" s="1"/>
  <c r="CD77" i="2"/>
  <c r="CD78" i="2"/>
  <c r="CD79" i="2" s="1"/>
  <c r="CE206" i="2"/>
  <c r="CF193" i="2"/>
  <c r="CF210" i="2" s="1"/>
  <c r="CF212" i="2"/>
  <c r="CD113" i="2"/>
  <c r="S16" i="32"/>
  <c r="L17" i="32"/>
  <c r="CF106" i="2"/>
  <c r="I16" i="9"/>
  <c r="J16" i="9" s="1"/>
  <c r="B17" i="9"/>
  <c r="CG6" i="2"/>
  <c r="CG166" i="2"/>
  <c r="CG33" i="2"/>
  <c r="CG196" i="2"/>
  <c r="CG192" i="2"/>
  <c r="CG134" i="2"/>
  <c r="CG164" i="2"/>
  <c r="CG37" i="2"/>
  <c r="CG237" i="2"/>
  <c r="CG238" i="2" s="1"/>
  <c r="CG191" i="2"/>
  <c r="CG81" i="2"/>
  <c r="CG200" i="2" s="1"/>
  <c r="CG133" i="2"/>
  <c r="CG30" i="2"/>
  <c r="CG110" i="2"/>
  <c r="CG25" i="2"/>
  <c r="CG22" i="2"/>
  <c r="CG165" i="2"/>
  <c r="CG24" i="2"/>
  <c r="CG107" i="2"/>
  <c r="CG76" i="2"/>
  <c r="CG149" i="2"/>
  <c r="CG109" i="2"/>
  <c r="CG23" i="2"/>
  <c r="CG154" i="2"/>
  <c r="CG21" i="2"/>
  <c r="CG167" i="2"/>
  <c r="CG13" i="2"/>
  <c r="CG83" i="2"/>
  <c r="CH12" i="2"/>
  <c r="CE87" i="2"/>
  <c r="CE111" i="2"/>
  <c r="CE168" i="2"/>
  <c r="CF214" i="2"/>
  <c r="CF100" i="2"/>
  <c r="CF205" i="2"/>
  <c r="CF85" i="2"/>
  <c r="CF213" i="2"/>
  <c r="L17" i="9"/>
  <c r="S16" i="9"/>
  <c r="CF40" i="2"/>
  <c r="CF42" i="2" s="1"/>
  <c r="CF44" i="2"/>
  <c r="CD160" i="2"/>
  <c r="CD161" i="2" s="1"/>
  <c r="CD172" i="2" s="1"/>
  <c r="CD194" i="2"/>
  <c r="CD195" i="2" s="1"/>
  <c r="CD169" i="2" s="1"/>
  <c r="CD170" i="2" s="1"/>
  <c r="CF58" i="2"/>
  <c r="CF60" i="2" s="1"/>
  <c r="CG41" i="2"/>
  <c r="CG126" i="2"/>
  <c r="CG7" i="2"/>
  <c r="CG127" i="2" s="1"/>
  <c r="CG129" i="2" s="1"/>
  <c r="CG184" i="2"/>
  <c r="CG185" i="2" s="1"/>
  <c r="CG53" i="2"/>
  <c r="CG66" i="2"/>
  <c r="CG65" i="2"/>
  <c r="CG59" i="2"/>
  <c r="CG68" i="2"/>
  <c r="CG54" i="2"/>
  <c r="CG63" i="2"/>
  <c r="CG31" i="2"/>
  <c r="CG35" i="2"/>
  <c r="CG56" i="2"/>
  <c r="CG52" i="2"/>
  <c r="CG55" i="2"/>
  <c r="CG57" i="2"/>
  <c r="CG64" i="2"/>
  <c r="CG67" i="2"/>
  <c r="CG28" i="2"/>
  <c r="C178" i="9"/>
  <c r="CF70" i="2"/>
  <c r="CE72" i="2"/>
  <c r="U180" i="2"/>
  <c r="U181" i="2" s="1"/>
  <c r="CH201" i="2" l="1"/>
  <c r="CH150" i="2"/>
  <c r="CG211" i="2"/>
  <c r="CH147" i="2"/>
  <c r="CH143" i="2"/>
  <c r="CH108" i="2"/>
  <c r="CG91" i="2"/>
  <c r="CG86" i="2"/>
  <c r="CE113" i="2"/>
  <c r="CF102" i="2"/>
  <c r="CF103" i="2" s="1"/>
  <c r="CF115" i="2" s="1"/>
  <c r="CH89" i="2"/>
  <c r="CH204" i="2" s="1"/>
  <c r="CG214" i="2"/>
  <c r="CF87" i="2"/>
  <c r="CG193" i="2"/>
  <c r="CG210" i="2" s="1"/>
  <c r="CF152" i="2"/>
  <c r="CF153" i="2" s="1"/>
  <c r="CF112" i="2" s="1"/>
  <c r="L18" i="9"/>
  <c r="S17" i="9"/>
  <c r="S17" i="32"/>
  <c r="L18" i="32"/>
  <c r="CG213" i="2"/>
  <c r="CH25" i="2"/>
  <c r="CH33" i="2"/>
  <c r="CH109" i="2"/>
  <c r="CH192" i="2"/>
  <c r="CH83" i="2"/>
  <c r="CH191" i="2"/>
  <c r="CH24" i="2"/>
  <c r="CH167" i="2"/>
  <c r="CH30" i="2"/>
  <c r="CH6" i="2"/>
  <c r="CI12" i="2"/>
  <c r="CH81" i="2"/>
  <c r="CH200" i="2" s="1"/>
  <c r="CH149" i="2"/>
  <c r="CH134" i="2"/>
  <c r="CH76" i="2"/>
  <c r="CH23" i="2"/>
  <c r="CH22" i="2"/>
  <c r="CH166" i="2"/>
  <c r="CH154" i="2"/>
  <c r="CH107" i="2"/>
  <c r="CH165" i="2"/>
  <c r="CH133" i="2"/>
  <c r="CH21" i="2"/>
  <c r="CH196" i="2"/>
  <c r="CH237" i="2"/>
  <c r="CH238" i="2" s="1"/>
  <c r="CH37" i="2"/>
  <c r="CH13" i="2"/>
  <c r="CH110" i="2"/>
  <c r="CH164" i="2"/>
  <c r="CF111" i="2"/>
  <c r="CF168" i="2"/>
  <c r="CG106" i="2"/>
  <c r="CG100" i="2"/>
  <c r="CG85" i="2"/>
  <c r="CG205" i="2"/>
  <c r="CG151" i="2"/>
  <c r="CG209" i="2" s="1"/>
  <c r="B18" i="9"/>
  <c r="I17" i="9"/>
  <c r="J17" i="9" s="1"/>
  <c r="CF206" i="2"/>
  <c r="CG212" i="2"/>
  <c r="CG203" i="2"/>
  <c r="CG58" i="2"/>
  <c r="CG60" i="2" s="1"/>
  <c r="CH126" i="2"/>
  <c r="CH184" i="2"/>
  <c r="CH185" i="2" s="1"/>
  <c r="CH7" i="2"/>
  <c r="CH127" i="2" s="1"/>
  <c r="CH129" i="2" s="1"/>
  <c r="CH41" i="2"/>
  <c r="CH56" i="2"/>
  <c r="CH55" i="2"/>
  <c r="CH31" i="2"/>
  <c r="CH63" i="2"/>
  <c r="CH59" i="2"/>
  <c r="CH67" i="2"/>
  <c r="CH53" i="2"/>
  <c r="CH57" i="2"/>
  <c r="CH28" i="2"/>
  <c r="CH66" i="2"/>
  <c r="CH35" i="2"/>
  <c r="CH52" i="2"/>
  <c r="CH65" i="2"/>
  <c r="CH54" i="2"/>
  <c r="CH64" i="2"/>
  <c r="CH68" i="2"/>
  <c r="CF72" i="2"/>
  <c r="CF75" i="2" s="1"/>
  <c r="CG44" i="2"/>
  <c r="CG40" i="2"/>
  <c r="CG42" i="2" s="1"/>
  <c r="CC175" i="2"/>
  <c r="C179" i="9"/>
  <c r="CE75" i="2"/>
  <c r="L18" i="1"/>
  <c r="CG70" i="2"/>
  <c r="CD173" i="2"/>
  <c r="CD175" i="2" s="1"/>
  <c r="U182" i="2"/>
  <c r="V178" i="2" s="1"/>
  <c r="U190" i="2"/>
  <c r="O16" i="1" l="1"/>
  <c r="P16" i="1"/>
  <c r="Q16" i="1"/>
  <c r="R16" i="1"/>
  <c r="S16" i="1"/>
  <c r="CI201" i="2"/>
  <c r="CI150" i="2"/>
  <c r="CH211" i="2"/>
  <c r="CI143" i="2"/>
  <c r="CI147" i="2"/>
  <c r="CI108" i="2"/>
  <c r="CF113" i="2"/>
  <c r="CH91" i="2"/>
  <c r="CH86" i="2"/>
  <c r="CG102" i="2"/>
  <c r="CG103" i="2" s="1"/>
  <c r="CG115" i="2" s="1"/>
  <c r="L20" i="1"/>
  <c r="K20" i="1" s="1"/>
  <c r="CI89" i="2"/>
  <c r="CI204" i="2" s="1"/>
  <c r="CH193" i="2"/>
  <c r="CH210" i="2" s="1"/>
  <c r="CG87" i="2"/>
  <c r="CH151" i="2"/>
  <c r="CH209" i="2" s="1"/>
  <c r="CH214" i="2"/>
  <c r="CH203" i="2"/>
  <c r="CG111" i="2"/>
  <c r="CG168" i="2"/>
  <c r="CH205" i="2"/>
  <c r="CH100" i="2"/>
  <c r="CH85" i="2"/>
  <c r="CG152" i="2"/>
  <c r="CG153" i="2" s="1"/>
  <c r="CG112" i="2" s="1"/>
  <c r="S18" i="32"/>
  <c r="L19" i="32"/>
  <c r="CH212" i="2"/>
  <c r="S18" i="9"/>
  <c r="L19" i="9"/>
  <c r="CH106" i="2"/>
  <c r="CH58" i="2"/>
  <c r="CH60" i="2" s="1"/>
  <c r="CH70" i="2"/>
  <c r="I18" i="9"/>
  <c r="J18" i="9" s="1"/>
  <c r="B19" i="9"/>
  <c r="CI33" i="2"/>
  <c r="CI22" i="2"/>
  <c r="CI13" i="2"/>
  <c r="CI25" i="2"/>
  <c r="CI149" i="2"/>
  <c r="CI109" i="2"/>
  <c r="CI37" i="2"/>
  <c r="CI30" i="2"/>
  <c r="CI192" i="2"/>
  <c r="CI166" i="2"/>
  <c r="CI81" i="2"/>
  <c r="CI200" i="2" s="1"/>
  <c r="CI6" i="2"/>
  <c r="CI237" i="2"/>
  <c r="CI238" i="2" s="1"/>
  <c r="CI23" i="2"/>
  <c r="CI191" i="2"/>
  <c r="CI21" i="2"/>
  <c r="CI196" i="2"/>
  <c r="CI165" i="2"/>
  <c r="CI83" i="2"/>
  <c r="CI24" i="2"/>
  <c r="CI107" i="2"/>
  <c r="CI167" i="2"/>
  <c r="CJ12" i="2"/>
  <c r="CI154" i="2"/>
  <c r="CI76" i="2"/>
  <c r="CI110" i="2"/>
  <c r="CI134" i="2"/>
  <c r="CI133" i="2"/>
  <c r="CI164" i="2"/>
  <c r="CH213" i="2"/>
  <c r="CG206" i="2"/>
  <c r="CE159" i="2"/>
  <c r="CE78" i="2"/>
  <c r="CE79" i="2" s="1"/>
  <c r="CF77" i="2"/>
  <c r="CE77" i="2"/>
  <c r="CG72" i="2"/>
  <c r="CG75" i="2" s="1"/>
  <c r="CG77" i="2" s="1"/>
  <c r="CF159" i="2"/>
  <c r="CF78" i="2"/>
  <c r="CF79" i="2" s="1"/>
  <c r="C180" i="9"/>
  <c r="CH40" i="2"/>
  <c r="CH42" i="2" s="1"/>
  <c r="CH44" i="2"/>
  <c r="CI126" i="2"/>
  <c r="CI41" i="2"/>
  <c r="CI59" i="2"/>
  <c r="CI7" i="2"/>
  <c r="CI127" i="2" s="1"/>
  <c r="CI129" i="2" s="1"/>
  <c r="CI184" i="2"/>
  <c r="CI185" i="2" s="1"/>
  <c r="CI68" i="2"/>
  <c r="CI54" i="2"/>
  <c r="CI66" i="2"/>
  <c r="CI57" i="2"/>
  <c r="CI53" i="2"/>
  <c r="CI65" i="2"/>
  <c r="CI67" i="2"/>
  <c r="CI35" i="2"/>
  <c r="CI31" i="2"/>
  <c r="CI63" i="2"/>
  <c r="CI28" i="2"/>
  <c r="CI52" i="2"/>
  <c r="CI55" i="2"/>
  <c r="CI56" i="2"/>
  <c r="CI64" i="2"/>
  <c r="U208" i="2"/>
  <c r="U197" i="2"/>
  <c r="V189" i="2" s="1"/>
  <c r="CJ201" i="2" l="1"/>
  <c r="CJ150" i="2"/>
  <c r="CI211" i="2"/>
  <c r="CJ147" i="2"/>
  <c r="CJ143" i="2"/>
  <c r="CJ108" i="2"/>
  <c r="CI91" i="2"/>
  <c r="CI86" i="2"/>
  <c r="CI214" i="2"/>
  <c r="L23" i="1"/>
  <c r="K23" i="1" s="1"/>
  <c r="D22" i="21" s="1"/>
  <c r="CJ89" i="2"/>
  <c r="CJ204" i="2" s="1"/>
  <c r="CH87" i="2"/>
  <c r="CH206" i="2"/>
  <c r="CH102" i="2"/>
  <c r="CH103" i="2" s="1"/>
  <c r="CH115" i="2" s="1"/>
  <c r="CH72" i="2"/>
  <c r="CH75" i="2" s="1"/>
  <c r="CH78" i="2" s="1"/>
  <c r="CH79" i="2" s="1"/>
  <c r="CJ107" i="2"/>
  <c r="CJ133" i="2"/>
  <c r="CJ37" i="2"/>
  <c r="CJ154" i="2"/>
  <c r="CJ22" i="2"/>
  <c r="CJ76" i="2"/>
  <c r="CJ23" i="2"/>
  <c r="CJ165" i="2"/>
  <c r="CJ192" i="2"/>
  <c r="CJ134" i="2"/>
  <c r="CJ83" i="2"/>
  <c r="CJ149" i="2"/>
  <c r="CJ109" i="2"/>
  <c r="CJ164" i="2"/>
  <c r="CJ166" i="2"/>
  <c r="CJ6" i="2"/>
  <c r="CJ191" i="2"/>
  <c r="CJ25" i="2"/>
  <c r="CJ81" i="2"/>
  <c r="CJ200" i="2" s="1"/>
  <c r="CJ110" i="2"/>
  <c r="CK12" i="2"/>
  <c r="CJ33" i="2"/>
  <c r="CJ21" i="2"/>
  <c r="CJ30" i="2"/>
  <c r="CJ237" i="2"/>
  <c r="CJ238" i="2" s="1"/>
  <c r="CJ167" i="2"/>
  <c r="CJ24" i="2"/>
  <c r="CJ13" i="2"/>
  <c r="CJ196" i="2"/>
  <c r="CI193" i="2"/>
  <c r="CI210" i="2" s="1"/>
  <c r="CI212" i="2"/>
  <c r="S19" i="9"/>
  <c r="L20" i="9"/>
  <c r="CH111" i="2"/>
  <c r="CH168" i="2"/>
  <c r="CI203" i="2"/>
  <c r="B20" i="9"/>
  <c r="I19" i="9"/>
  <c r="J19" i="9" s="1"/>
  <c r="CH152" i="2"/>
  <c r="CH153" i="2" s="1"/>
  <c r="CH112" i="2" s="1"/>
  <c r="CI106" i="2"/>
  <c r="CI213" i="2"/>
  <c r="CI85" i="2"/>
  <c r="CI205" i="2"/>
  <c r="CI100" i="2"/>
  <c r="CI151" i="2"/>
  <c r="CI209" i="2" s="1"/>
  <c r="S19" i="32"/>
  <c r="L20" i="32"/>
  <c r="CG113" i="2"/>
  <c r="CI58" i="2"/>
  <c r="CI60" i="2" s="1"/>
  <c r="CI70" i="2"/>
  <c r="CF160" i="2"/>
  <c r="CF194" i="2"/>
  <c r="CF195" i="2" s="1"/>
  <c r="CF169" i="2" s="1"/>
  <c r="CF170" i="2" s="1"/>
  <c r="C181" i="9"/>
  <c r="CG159" i="2"/>
  <c r="CG78" i="2"/>
  <c r="CG79" i="2" s="1"/>
  <c r="CI44" i="2"/>
  <c r="CI40" i="2"/>
  <c r="CI42" i="2" s="1"/>
  <c r="CE160" i="2"/>
  <c r="CE161" i="2" s="1"/>
  <c r="CE172" i="2" s="1"/>
  <c r="CE194" i="2"/>
  <c r="CE195" i="2" s="1"/>
  <c r="CE169" i="2" s="1"/>
  <c r="CE170" i="2" s="1"/>
  <c r="CJ7" i="2"/>
  <c r="CJ127" i="2" s="1"/>
  <c r="CJ129" i="2" s="1"/>
  <c r="CJ41" i="2"/>
  <c r="CJ184" i="2"/>
  <c r="CJ185" i="2" s="1"/>
  <c r="CJ126" i="2"/>
  <c r="CJ68" i="2"/>
  <c r="CJ52" i="2"/>
  <c r="CJ57" i="2"/>
  <c r="CJ56" i="2"/>
  <c r="CJ66" i="2"/>
  <c r="CJ31" i="2"/>
  <c r="CJ65" i="2"/>
  <c r="CJ64" i="2"/>
  <c r="CJ53" i="2"/>
  <c r="CJ59" i="2"/>
  <c r="CJ28" i="2"/>
  <c r="CJ35" i="2"/>
  <c r="CJ54" i="2"/>
  <c r="CJ55" i="2"/>
  <c r="CJ63" i="2"/>
  <c r="CJ67" i="2"/>
  <c r="V192" i="2"/>
  <c r="V193" i="2" s="1"/>
  <c r="CK201" i="2" l="1"/>
  <c r="CK150" i="2"/>
  <c r="CJ211" i="2"/>
  <c r="CK147" i="2"/>
  <c r="CK143" i="2"/>
  <c r="CK108" i="2"/>
  <c r="CJ91" i="2"/>
  <c r="CJ86" i="2"/>
  <c r="L25" i="1"/>
  <c r="L26" i="1" s="1"/>
  <c r="L27" i="1" s="1"/>
  <c r="AZ81" i="2" s="1"/>
  <c r="D21" i="21"/>
  <c r="CK89" i="2"/>
  <c r="CK204" i="2" s="1"/>
  <c r="CI87" i="2"/>
  <c r="CH113" i="2"/>
  <c r="CH77" i="2"/>
  <c r="CH159" i="2"/>
  <c r="CH160" i="2" s="1"/>
  <c r="CH161" i="2" s="1"/>
  <c r="CH172" i="2" s="1"/>
  <c r="CJ203" i="2"/>
  <c r="CI206" i="2"/>
  <c r="CJ213" i="2"/>
  <c r="CJ205" i="2"/>
  <c r="CJ85" i="2"/>
  <c r="CJ100" i="2"/>
  <c r="L21" i="32"/>
  <c r="S20" i="32"/>
  <c r="S20" i="9"/>
  <c r="L21" i="9"/>
  <c r="CJ151" i="2"/>
  <c r="CJ209" i="2" s="1"/>
  <c r="CJ106" i="2"/>
  <c r="CJ214" i="2"/>
  <c r="CI152" i="2"/>
  <c r="CI153" i="2" s="1"/>
  <c r="CI112" i="2" s="1"/>
  <c r="CI111" i="2"/>
  <c r="CI168" i="2"/>
  <c r="I20" i="9"/>
  <c r="J20" i="9" s="1"/>
  <c r="B21" i="9"/>
  <c r="CI102" i="2"/>
  <c r="CI103" i="2" s="1"/>
  <c r="CI115" i="2" s="1"/>
  <c r="CJ193" i="2"/>
  <c r="CJ210" i="2" s="1"/>
  <c r="CK21" i="2"/>
  <c r="CK22" i="2"/>
  <c r="CK6" i="2"/>
  <c r="CK37" i="2"/>
  <c r="CK24" i="2"/>
  <c r="CK154" i="2"/>
  <c r="CK76" i="2"/>
  <c r="CK107" i="2"/>
  <c r="CK167" i="2"/>
  <c r="CK110" i="2"/>
  <c r="CK25" i="2"/>
  <c r="CK165" i="2"/>
  <c r="CL12" i="2"/>
  <c r="CK164" i="2"/>
  <c r="CK33" i="2"/>
  <c r="CK13" i="2"/>
  <c r="CK237" i="2"/>
  <c r="CK238" i="2" s="1"/>
  <c r="CK109" i="2"/>
  <c r="CK133" i="2"/>
  <c r="CK191" i="2"/>
  <c r="CK81" i="2"/>
  <c r="CK200" i="2" s="1"/>
  <c r="CK149" i="2"/>
  <c r="CK134" i="2"/>
  <c r="CK192" i="2"/>
  <c r="CK30" i="2"/>
  <c r="CK83" i="2"/>
  <c r="CK196" i="2"/>
  <c r="CK166" i="2"/>
  <c r="CK23" i="2"/>
  <c r="CJ212" i="2"/>
  <c r="CJ70" i="2"/>
  <c r="C182" i="9"/>
  <c r="CI72" i="2"/>
  <c r="CI75" i="2" s="1"/>
  <c r="CG160" i="2"/>
  <c r="CG161" i="2" s="1"/>
  <c r="CG172" i="2" s="1"/>
  <c r="CG194" i="2"/>
  <c r="CG195" i="2" s="1"/>
  <c r="CG169" i="2" s="1"/>
  <c r="CG170" i="2" s="1"/>
  <c r="CJ44" i="2"/>
  <c r="CJ40" i="2"/>
  <c r="CJ42" i="2" s="1"/>
  <c r="CJ58" i="2"/>
  <c r="CJ60" i="2" s="1"/>
  <c r="CE173" i="2"/>
  <c r="CE175" i="2" s="1"/>
  <c r="CF161" i="2"/>
  <c r="CF172" i="2" s="1"/>
  <c r="CF173" i="2" s="1"/>
  <c r="CF175" i="2" s="1"/>
  <c r="CK41" i="2"/>
  <c r="CK7" i="2"/>
  <c r="CK127" i="2" s="1"/>
  <c r="CK129" i="2" s="1"/>
  <c r="CK68" i="2"/>
  <c r="CK126" i="2"/>
  <c r="CK184" i="2"/>
  <c r="CK185" i="2" s="1"/>
  <c r="CK57" i="2"/>
  <c r="CK54" i="2"/>
  <c r="CK28" i="2"/>
  <c r="CK59" i="2"/>
  <c r="CK56" i="2"/>
  <c r="CK31" i="2"/>
  <c r="CK35" i="2"/>
  <c r="CK52" i="2"/>
  <c r="CK55" i="2"/>
  <c r="CK67" i="2"/>
  <c r="CK64" i="2"/>
  <c r="CK65" i="2"/>
  <c r="CK53" i="2"/>
  <c r="CK63" i="2"/>
  <c r="CK66" i="2"/>
  <c r="V210" i="2"/>
  <c r="V160" i="2"/>
  <c r="V161" i="2" s="1"/>
  <c r="V172" i="2" s="1"/>
  <c r="V194" i="2"/>
  <c r="V195" i="2" s="1"/>
  <c r="V169" i="2" s="1"/>
  <c r="V170" i="2" s="1"/>
  <c r="CL201" i="2" l="1"/>
  <c r="CL150" i="2"/>
  <c r="AZ200" i="2"/>
  <c r="AZ206" i="2" s="1"/>
  <c r="AZ91" i="2"/>
  <c r="AY81" i="2"/>
  <c r="AY200" i="2" s="1"/>
  <c r="AY206" i="2" s="1"/>
  <c r="BA81" i="2"/>
  <c r="AW81" i="2"/>
  <c r="AW200" i="2" s="1"/>
  <c r="AW206" i="2" s="1"/>
  <c r="AX81" i="2"/>
  <c r="CK211" i="2"/>
  <c r="CL143" i="2"/>
  <c r="CL147" i="2"/>
  <c r="CL108" i="2"/>
  <c r="CK91" i="2"/>
  <c r="CK86" i="2"/>
  <c r="K25" i="1"/>
  <c r="B65" i="7" s="1"/>
  <c r="BG81" i="2"/>
  <c r="AU81" i="2"/>
  <c r="AU91" i="2" s="1"/>
  <c r="CL89" i="2"/>
  <c r="CL204" i="2" s="1"/>
  <c r="CJ206" i="2"/>
  <c r="CH194" i="2"/>
  <c r="CH195" i="2" s="1"/>
  <c r="CH169" i="2" s="1"/>
  <c r="CH170" i="2" s="1"/>
  <c r="CH173" i="2" s="1"/>
  <c r="CH175" i="2" s="1"/>
  <c r="CK214" i="2"/>
  <c r="CG173" i="2"/>
  <c r="CG175" i="2" s="1"/>
  <c r="CK58" i="2"/>
  <c r="CK60" i="2" s="1"/>
  <c r="CJ72" i="2"/>
  <c r="CJ75" i="2" s="1"/>
  <c r="CJ77" i="2" s="1"/>
  <c r="CK212" i="2"/>
  <c r="L22" i="9"/>
  <c r="S21" i="9"/>
  <c r="CK151" i="2"/>
  <c r="CK209" i="2" s="1"/>
  <c r="CK85" i="2"/>
  <c r="CK100" i="2"/>
  <c r="CK205" i="2"/>
  <c r="CI113" i="2"/>
  <c r="CK193" i="2"/>
  <c r="CK210" i="2" s="1"/>
  <c r="B22" i="9"/>
  <c r="I21" i="9"/>
  <c r="J21" i="9" s="1"/>
  <c r="CJ152" i="2"/>
  <c r="CJ153" i="2" s="1"/>
  <c r="CJ112" i="2" s="1"/>
  <c r="S21" i="32"/>
  <c r="L22" i="32"/>
  <c r="CJ168" i="2"/>
  <c r="CJ111" i="2"/>
  <c r="CK106" i="2"/>
  <c r="CK213" i="2"/>
  <c r="CJ87" i="2"/>
  <c r="CM12" i="2"/>
  <c r="CL22" i="2"/>
  <c r="CL134" i="2"/>
  <c r="CL133" i="2"/>
  <c r="CL37" i="2"/>
  <c r="CL107" i="2"/>
  <c r="CL25" i="2"/>
  <c r="CL237" i="2"/>
  <c r="CL238" i="2" s="1"/>
  <c r="CL21" i="2"/>
  <c r="CL110" i="2"/>
  <c r="CL167" i="2"/>
  <c r="CL166" i="2"/>
  <c r="CL165" i="2"/>
  <c r="CL191" i="2"/>
  <c r="CL164" i="2"/>
  <c r="CL23" i="2"/>
  <c r="CL13" i="2"/>
  <c r="CL33" i="2"/>
  <c r="CL6" i="2"/>
  <c r="CL81" i="2"/>
  <c r="CL200" i="2" s="1"/>
  <c r="CL83" i="2"/>
  <c r="CL149" i="2"/>
  <c r="CL109" i="2"/>
  <c r="CL192" i="2"/>
  <c r="CL76" i="2"/>
  <c r="CL196" i="2"/>
  <c r="CL154" i="2"/>
  <c r="CL30" i="2"/>
  <c r="CL24" i="2"/>
  <c r="CK203" i="2"/>
  <c r="CJ102" i="2"/>
  <c r="CJ103" i="2" s="1"/>
  <c r="CJ115" i="2" s="1"/>
  <c r="CI78" i="2"/>
  <c r="CI79" i="2" s="1"/>
  <c r="CI159" i="2"/>
  <c r="CI77" i="2"/>
  <c r="CL126" i="2"/>
  <c r="CL7" i="2"/>
  <c r="CL127" i="2" s="1"/>
  <c r="CL129" i="2" s="1"/>
  <c r="CL184" i="2"/>
  <c r="CL185" i="2" s="1"/>
  <c r="CL41" i="2"/>
  <c r="CL57" i="2"/>
  <c r="CL53" i="2"/>
  <c r="CL65" i="2"/>
  <c r="CL56" i="2"/>
  <c r="CL55" i="2"/>
  <c r="CL52" i="2"/>
  <c r="CL66" i="2"/>
  <c r="CL59" i="2"/>
  <c r="CL64" i="2"/>
  <c r="CL28" i="2"/>
  <c r="CL31" i="2"/>
  <c r="CL68" i="2"/>
  <c r="CL67" i="2"/>
  <c r="CL35" i="2"/>
  <c r="CL54" i="2"/>
  <c r="CL63" i="2"/>
  <c r="CK70" i="2"/>
  <c r="CK44" i="2"/>
  <c r="CK40" i="2"/>
  <c r="CK42" i="2" s="1"/>
  <c r="C183" i="9"/>
  <c r="BS81" i="2"/>
  <c r="BS91" i="2" s="1"/>
  <c r="K27" i="1"/>
  <c r="V179" i="2"/>
  <c r="V173" i="2"/>
  <c r="V175" i="2" s="1"/>
  <c r="CM201" i="2" l="1"/>
  <c r="CM150" i="2"/>
  <c r="AW91" i="2"/>
  <c r="AY91" i="2"/>
  <c r="BA200" i="2"/>
  <c r="BA206" i="2" s="1"/>
  <c r="BA91" i="2"/>
  <c r="AX200" i="2"/>
  <c r="AX206" i="2" s="1"/>
  <c r="AX91" i="2"/>
  <c r="CL211" i="2"/>
  <c r="CM143" i="2"/>
  <c r="CM147" i="2"/>
  <c r="CM108" i="2"/>
  <c r="CL91" i="2"/>
  <c r="BG200" i="2"/>
  <c r="BG206" i="2" s="1"/>
  <c r="BG91" i="2"/>
  <c r="CL86" i="2"/>
  <c r="AU200" i="2"/>
  <c r="AU206" i="2" s="1"/>
  <c r="CK87" i="2"/>
  <c r="CM89" i="2"/>
  <c r="CM204" i="2" s="1"/>
  <c r="CJ113" i="2"/>
  <c r="CK72" i="2"/>
  <c r="CK75" i="2" s="1"/>
  <c r="CK78" i="2" s="1"/>
  <c r="CK79" i="2" s="1"/>
  <c r="CK102" i="2"/>
  <c r="CK103" i="2" s="1"/>
  <c r="CK115" i="2" s="1"/>
  <c r="CJ159" i="2"/>
  <c r="CJ160" i="2" s="1"/>
  <c r="CJ161" i="2" s="1"/>
  <c r="CJ172" i="2" s="1"/>
  <c r="CJ78" i="2"/>
  <c r="CJ79" i="2" s="1"/>
  <c r="CL151" i="2"/>
  <c r="CL209" i="2" s="1"/>
  <c r="CL193" i="2"/>
  <c r="CL210" i="2" s="1"/>
  <c r="CL203" i="2"/>
  <c r="CL106" i="2"/>
  <c r="CK152" i="2"/>
  <c r="CK153" i="2" s="1"/>
  <c r="CK112" i="2" s="1"/>
  <c r="CL214" i="2"/>
  <c r="CL212" i="2"/>
  <c r="CK168" i="2"/>
  <c r="CK111" i="2"/>
  <c r="CL85" i="2"/>
  <c r="CL205" i="2"/>
  <c r="CL100" i="2"/>
  <c r="I22" i="9"/>
  <c r="J22" i="9" s="1"/>
  <c r="B23" i="9"/>
  <c r="L23" i="9"/>
  <c r="S22" i="9"/>
  <c r="CL213" i="2"/>
  <c r="CK206" i="2"/>
  <c r="CM167" i="2"/>
  <c r="CM25" i="2"/>
  <c r="CM13" i="2"/>
  <c r="CM191" i="2"/>
  <c r="CM33" i="2"/>
  <c r="CM6" i="2"/>
  <c r="CM154" i="2"/>
  <c r="CM192" i="2"/>
  <c r="CM107" i="2"/>
  <c r="CM165" i="2"/>
  <c r="CM164" i="2"/>
  <c r="CM21" i="2"/>
  <c r="CM30" i="2"/>
  <c r="CM23" i="2"/>
  <c r="CM24" i="2"/>
  <c r="CM196" i="2"/>
  <c r="CM76" i="2"/>
  <c r="CM149" i="2"/>
  <c r="CN12" i="2"/>
  <c r="CM110" i="2"/>
  <c r="CM109" i="2"/>
  <c r="CM22" i="2"/>
  <c r="CM133" i="2"/>
  <c r="CM81" i="2"/>
  <c r="CM200" i="2" s="1"/>
  <c r="CM166" i="2"/>
  <c r="CM237" i="2"/>
  <c r="CM238" i="2" s="1"/>
  <c r="CM37" i="2"/>
  <c r="CM83" i="2"/>
  <c r="CM134" i="2"/>
  <c r="S22" i="32"/>
  <c r="L23" i="32"/>
  <c r="BS200" i="2"/>
  <c r="BS206" i="2" s="1"/>
  <c r="CL70" i="2"/>
  <c r="CM126" i="2"/>
  <c r="CM7" i="2"/>
  <c r="CM127" i="2" s="1"/>
  <c r="CM129" i="2" s="1"/>
  <c r="CM41" i="2"/>
  <c r="CM184" i="2"/>
  <c r="CM185" i="2" s="1"/>
  <c r="CM55" i="2"/>
  <c r="CM59" i="2"/>
  <c r="CM57" i="2"/>
  <c r="CM65" i="2"/>
  <c r="CM28" i="2"/>
  <c r="CM35" i="2"/>
  <c r="CM64" i="2"/>
  <c r="CM52" i="2"/>
  <c r="CM56" i="2"/>
  <c r="CM54" i="2"/>
  <c r="CM63" i="2"/>
  <c r="CM31" i="2"/>
  <c r="CM66" i="2"/>
  <c r="CM67" i="2"/>
  <c r="CM68" i="2"/>
  <c r="CM53" i="2"/>
  <c r="CI194" i="2"/>
  <c r="CI195" i="2" s="1"/>
  <c r="CI169" i="2" s="1"/>
  <c r="CI170" i="2" s="1"/>
  <c r="CI160" i="2"/>
  <c r="CL40" i="2"/>
  <c r="CL42" i="2" s="1"/>
  <c r="CL44" i="2"/>
  <c r="CL58" i="2"/>
  <c r="CL60" i="2" s="1"/>
  <c r="C184" i="9"/>
  <c r="V180" i="2"/>
  <c r="V181" i="2" s="1"/>
  <c r="CN201" i="2" l="1"/>
  <c r="CN150" i="2"/>
  <c r="CM86" i="2"/>
  <c r="CM211" i="2"/>
  <c r="CN143" i="2"/>
  <c r="CN147" i="2"/>
  <c r="CN108" i="2"/>
  <c r="CM91" i="2"/>
  <c r="CN89" i="2"/>
  <c r="CN204" i="2" s="1"/>
  <c r="CK113" i="2"/>
  <c r="CK159" i="2"/>
  <c r="CK160" i="2" s="1"/>
  <c r="CK161" i="2" s="1"/>
  <c r="CK172" i="2" s="1"/>
  <c r="CK77" i="2"/>
  <c r="CJ194" i="2"/>
  <c r="CJ195" i="2" s="1"/>
  <c r="CJ169" i="2" s="1"/>
  <c r="CJ170" i="2" s="1"/>
  <c r="CJ173" i="2" s="1"/>
  <c r="CJ175" i="2" s="1"/>
  <c r="CM193" i="2"/>
  <c r="CM210" i="2" s="1"/>
  <c r="CL206" i="2"/>
  <c r="CM212" i="2"/>
  <c r="CM203" i="2"/>
  <c r="CL102" i="2"/>
  <c r="CL103" i="2" s="1"/>
  <c r="CL115" i="2" s="1"/>
  <c r="CM205" i="2"/>
  <c r="CM100" i="2"/>
  <c r="CM85" i="2"/>
  <c r="S23" i="32"/>
  <c r="L24" i="32"/>
  <c r="B24" i="9"/>
  <c r="I23" i="9"/>
  <c r="J23" i="9" s="1"/>
  <c r="CL152" i="2"/>
  <c r="CL153" i="2" s="1"/>
  <c r="CL112" i="2" s="1"/>
  <c r="CM106" i="2"/>
  <c r="CM213" i="2"/>
  <c r="CL111" i="2"/>
  <c r="CL168" i="2"/>
  <c r="CM214" i="2"/>
  <c r="CO12" i="2"/>
  <c r="CN33" i="2"/>
  <c r="CN165" i="2"/>
  <c r="CN22" i="2"/>
  <c r="CN107" i="2"/>
  <c r="CN166" i="2"/>
  <c r="CN134" i="2"/>
  <c r="CN192" i="2"/>
  <c r="CN196" i="2"/>
  <c r="CN37" i="2"/>
  <c r="CN237" i="2"/>
  <c r="CN238" i="2" s="1"/>
  <c r="CN30" i="2"/>
  <c r="CN76" i="2"/>
  <c r="CN154" i="2"/>
  <c r="CN81" i="2"/>
  <c r="CN200" i="2" s="1"/>
  <c r="CN6" i="2"/>
  <c r="CN191" i="2"/>
  <c r="CN83" i="2"/>
  <c r="CN149" i="2"/>
  <c r="CN109" i="2"/>
  <c r="CN133" i="2"/>
  <c r="CN23" i="2"/>
  <c r="CN110" i="2"/>
  <c r="CN13" i="2"/>
  <c r="CN25" i="2"/>
  <c r="CN164" i="2"/>
  <c r="CN24" i="2"/>
  <c r="CN21" i="2"/>
  <c r="CN167" i="2"/>
  <c r="CL87" i="2"/>
  <c r="CL72" i="2"/>
  <c r="CL75" i="2" s="1"/>
  <c r="CL159" i="2" s="1"/>
  <c r="CM151" i="2"/>
  <c r="S23" i="9"/>
  <c r="L24" i="9"/>
  <c r="CM40" i="2"/>
  <c r="CM42" i="2" s="1"/>
  <c r="CM44" i="2"/>
  <c r="C185" i="9"/>
  <c r="CI161" i="2"/>
  <c r="CI172" i="2" s="1"/>
  <c r="CI173" i="2" s="1"/>
  <c r="CM70" i="2"/>
  <c r="CM58" i="2"/>
  <c r="CM60" i="2" s="1"/>
  <c r="CN126" i="2"/>
  <c r="CN7" i="2"/>
  <c r="CN127" i="2" s="1"/>
  <c r="CN129" i="2" s="1"/>
  <c r="CN41" i="2"/>
  <c r="CN184" i="2"/>
  <c r="CN185" i="2" s="1"/>
  <c r="CN55" i="2"/>
  <c r="CN53" i="2"/>
  <c r="CN68" i="2"/>
  <c r="CN56" i="2"/>
  <c r="CN28" i="2"/>
  <c r="CN54" i="2"/>
  <c r="CN66" i="2"/>
  <c r="CN67" i="2"/>
  <c r="CN64" i="2"/>
  <c r="CN35" i="2"/>
  <c r="CN63" i="2"/>
  <c r="CN31" i="2"/>
  <c r="CN57" i="2"/>
  <c r="CN52" i="2"/>
  <c r="CN59" i="2"/>
  <c r="CN65" i="2"/>
  <c r="V182" i="2"/>
  <c r="W178" i="2" s="1"/>
  <c r="V190" i="2"/>
  <c r="CO201" i="2" l="1"/>
  <c r="CO150" i="2"/>
  <c r="CN211" i="2"/>
  <c r="CO143" i="2"/>
  <c r="CO147" i="2"/>
  <c r="CO108" i="2"/>
  <c r="CN91" i="2"/>
  <c r="CN86" i="2"/>
  <c r="CO89" i="2"/>
  <c r="CO204" i="2" s="1"/>
  <c r="CK194" i="2"/>
  <c r="CK195" i="2" s="1"/>
  <c r="CK169" i="2" s="1"/>
  <c r="CK170" i="2" s="1"/>
  <c r="CK173" i="2" s="1"/>
  <c r="CK175" i="2" s="1"/>
  <c r="CL77" i="2"/>
  <c r="CM206" i="2"/>
  <c r="CN213" i="2"/>
  <c r="CN203" i="2"/>
  <c r="CL113" i="2"/>
  <c r="CN193" i="2"/>
  <c r="CN210" i="2" s="1"/>
  <c r="CL78" i="2"/>
  <c r="CL79" i="2" s="1"/>
  <c r="CM72" i="2"/>
  <c r="CM75" i="2" s="1"/>
  <c r="CM159" i="2" s="1"/>
  <c r="CN151" i="2"/>
  <c r="CN209" i="2" s="1"/>
  <c r="CN212" i="2"/>
  <c r="L25" i="9"/>
  <c r="S24" i="9"/>
  <c r="CN106" i="2"/>
  <c r="I24" i="9"/>
  <c r="J24" i="9" s="1"/>
  <c r="B25" i="9"/>
  <c r="S24" i="32"/>
  <c r="L25" i="32"/>
  <c r="CO237" i="2"/>
  <c r="CO238" i="2" s="1"/>
  <c r="CO22" i="2"/>
  <c r="CO133" i="2"/>
  <c r="CO24" i="2"/>
  <c r="CO21" i="2"/>
  <c r="CO166" i="2"/>
  <c r="CO30" i="2"/>
  <c r="CO134" i="2"/>
  <c r="CO23" i="2"/>
  <c r="CO109" i="2"/>
  <c r="CP12" i="2"/>
  <c r="CO6" i="2"/>
  <c r="CO196" i="2"/>
  <c r="CO13" i="2"/>
  <c r="CO165" i="2"/>
  <c r="CO107" i="2"/>
  <c r="CO110" i="2"/>
  <c r="CO37" i="2"/>
  <c r="CO167" i="2"/>
  <c r="CO83" i="2"/>
  <c r="CO81" i="2"/>
  <c r="CO200" i="2" s="1"/>
  <c r="CO164" i="2"/>
  <c r="CO76" i="2"/>
  <c r="CO154" i="2"/>
  <c r="CO25" i="2"/>
  <c r="CO149" i="2"/>
  <c r="CO192" i="2"/>
  <c r="CO33" i="2"/>
  <c r="CO191" i="2"/>
  <c r="CM87" i="2"/>
  <c r="CM168" i="2"/>
  <c r="CM111" i="2"/>
  <c r="CM209" i="2"/>
  <c r="CM102" i="2" s="1"/>
  <c r="CM103" i="2" s="1"/>
  <c r="CM115" i="2" s="1"/>
  <c r="CN214" i="2"/>
  <c r="CM152" i="2"/>
  <c r="CM153" i="2" s="1"/>
  <c r="CM112" i="2" s="1"/>
  <c r="CN85" i="2"/>
  <c r="CN100" i="2"/>
  <c r="CN205" i="2"/>
  <c r="CN58" i="2"/>
  <c r="CN60" i="2" s="1"/>
  <c r="CO7" i="2"/>
  <c r="CO127" i="2" s="1"/>
  <c r="CO129" i="2" s="1"/>
  <c r="CO126" i="2"/>
  <c r="CO67" i="2"/>
  <c r="CO65" i="2"/>
  <c r="CO41" i="2"/>
  <c r="CO184" i="2"/>
  <c r="CO185" i="2" s="1"/>
  <c r="CO55" i="2"/>
  <c r="CO57" i="2"/>
  <c r="CO64" i="2"/>
  <c r="CO53" i="2"/>
  <c r="CO66" i="2"/>
  <c r="CO28" i="2"/>
  <c r="CO59" i="2"/>
  <c r="CO68" i="2"/>
  <c r="CO54" i="2"/>
  <c r="CO63" i="2"/>
  <c r="CO31" i="2"/>
  <c r="CO35" i="2"/>
  <c r="CO56" i="2"/>
  <c r="CO52" i="2"/>
  <c r="CI175" i="2"/>
  <c r="C186" i="9"/>
  <c r="CN44" i="2"/>
  <c r="CN40" i="2"/>
  <c r="CN42" i="2" s="1"/>
  <c r="CL194" i="2"/>
  <c r="CL195" i="2" s="1"/>
  <c r="CL169" i="2" s="1"/>
  <c r="CL170" i="2" s="1"/>
  <c r="CL160" i="2"/>
  <c r="CN70" i="2"/>
  <c r="V208" i="2"/>
  <c r="V197" i="2"/>
  <c r="W189" i="2" s="1"/>
  <c r="CP201" i="2" l="1"/>
  <c r="CP150" i="2"/>
  <c r="CO211" i="2"/>
  <c r="CP143" i="2"/>
  <c r="CP147" i="2"/>
  <c r="CP108" i="2"/>
  <c r="CO91" i="2"/>
  <c r="CO86" i="2"/>
  <c r="CP89" i="2"/>
  <c r="CP204" i="2" s="1"/>
  <c r="CN87" i="2"/>
  <c r="CN102" i="2"/>
  <c r="CN103" i="2" s="1"/>
  <c r="CN115" i="2" s="1"/>
  <c r="CO193" i="2"/>
  <c r="CO210" i="2" s="1"/>
  <c r="CM77" i="2"/>
  <c r="CM78" i="2"/>
  <c r="CM79" i="2" s="1"/>
  <c r="CO151" i="2"/>
  <c r="CO209" i="2" s="1"/>
  <c r="CO106" i="2"/>
  <c r="CN152" i="2"/>
  <c r="CN153" i="2" s="1"/>
  <c r="CN112" i="2" s="1"/>
  <c r="CP22" i="2"/>
  <c r="CP167" i="2"/>
  <c r="CP81" i="2"/>
  <c r="CP200" i="2" s="1"/>
  <c r="CP192" i="2"/>
  <c r="CP133" i="2"/>
  <c r="CP237" i="2"/>
  <c r="CP238" i="2" s="1"/>
  <c r="CP149" i="2"/>
  <c r="CP23" i="2"/>
  <c r="CP6" i="2"/>
  <c r="CP196" i="2"/>
  <c r="CP83" i="2"/>
  <c r="CP109" i="2"/>
  <c r="CP24" i="2"/>
  <c r="CQ12" i="2"/>
  <c r="CP76" i="2"/>
  <c r="CP30" i="2"/>
  <c r="CP165" i="2"/>
  <c r="CP110" i="2"/>
  <c r="CP13" i="2"/>
  <c r="CP37" i="2"/>
  <c r="CP191" i="2"/>
  <c r="CP21" i="2"/>
  <c r="CP154" i="2"/>
  <c r="CP25" i="2"/>
  <c r="CP164" i="2"/>
  <c r="CP107" i="2"/>
  <c r="CP33" i="2"/>
  <c r="CP134" i="2"/>
  <c r="CP166" i="2"/>
  <c r="CM113" i="2"/>
  <c r="CN206" i="2"/>
  <c r="CN111" i="2"/>
  <c r="CN168" i="2"/>
  <c r="CO85" i="2"/>
  <c r="CO205" i="2"/>
  <c r="CO100" i="2"/>
  <c r="CO212" i="2"/>
  <c r="S25" i="32"/>
  <c r="L26" i="32"/>
  <c r="CO213" i="2"/>
  <c r="CO203" i="2"/>
  <c r="CO214" i="2"/>
  <c r="I25" i="9"/>
  <c r="J25" i="9" s="1"/>
  <c r="B26" i="9"/>
  <c r="S25" i="9"/>
  <c r="L26" i="9"/>
  <c r="C187" i="9"/>
  <c r="CO58" i="2"/>
  <c r="CO60" i="2" s="1"/>
  <c r="CP126" i="2"/>
  <c r="CP184" i="2"/>
  <c r="CP185" i="2" s="1"/>
  <c r="CP7" i="2"/>
  <c r="CP127" i="2" s="1"/>
  <c r="CP129" i="2" s="1"/>
  <c r="CP41" i="2"/>
  <c r="CP54" i="2"/>
  <c r="CP64" i="2"/>
  <c r="CP68" i="2"/>
  <c r="CP56" i="2"/>
  <c r="CP55" i="2"/>
  <c r="CP31" i="2"/>
  <c r="CP63" i="2"/>
  <c r="CP59" i="2"/>
  <c r="CP67" i="2"/>
  <c r="CP53" i="2"/>
  <c r="CP57" i="2"/>
  <c r="CP28" i="2"/>
  <c r="CP66" i="2"/>
  <c r="CP35" i="2"/>
  <c r="CP52" i="2"/>
  <c r="CP65" i="2"/>
  <c r="CL161" i="2"/>
  <c r="CL172" i="2" s="1"/>
  <c r="CL173" i="2" s="1"/>
  <c r="CM160" i="2"/>
  <c r="CM161" i="2" s="1"/>
  <c r="CM172" i="2" s="1"/>
  <c r="CM194" i="2"/>
  <c r="CM195" i="2" s="1"/>
  <c r="CM169" i="2" s="1"/>
  <c r="CM170" i="2" s="1"/>
  <c r="CO70" i="2"/>
  <c r="CN72" i="2"/>
  <c r="CN75" i="2" s="1"/>
  <c r="CO44" i="2"/>
  <c r="CO40" i="2"/>
  <c r="CO42" i="2" s="1"/>
  <c r="W192" i="2"/>
  <c r="W193" i="2" s="1"/>
  <c r="CQ201" i="2" l="1"/>
  <c r="CQ150" i="2"/>
  <c r="CP211" i="2"/>
  <c r="CQ143" i="2"/>
  <c r="CQ147" i="2"/>
  <c r="CQ108" i="2"/>
  <c r="CP91" i="2"/>
  <c r="CP151" i="2"/>
  <c r="CP209" i="2" s="1"/>
  <c r="CP86" i="2"/>
  <c r="CN113" i="2"/>
  <c r="CQ89" i="2"/>
  <c r="CQ204" i="2" s="1"/>
  <c r="CO102" i="2"/>
  <c r="CO103" i="2" s="1"/>
  <c r="CO115" i="2" s="1"/>
  <c r="CO152" i="2"/>
  <c r="CO153" i="2" s="1"/>
  <c r="CO112" i="2" s="1"/>
  <c r="CP193" i="2"/>
  <c r="CP210" i="2" s="1"/>
  <c r="CP214" i="2"/>
  <c r="CP213" i="2"/>
  <c r="CO206" i="2"/>
  <c r="CP203" i="2"/>
  <c r="L27" i="9"/>
  <c r="S26" i="9"/>
  <c r="S26" i="32"/>
  <c r="L27" i="32"/>
  <c r="CP100" i="2"/>
  <c r="CP205" i="2"/>
  <c r="CP85" i="2"/>
  <c r="CQ21" i="2"/>
  <c r="CQ22" i="2"/>
  <c r="CQ134" i="2"/>
  <c r="CQ133" i="2"/>
  <c r="CQ24" i="2"/>
  <c r="CQ107" i="2"/>
  <c r="CQ25" i="2"/>
  <c r="CQ30" i="2"/>
  <c r="CQ13" i="2"/>
  <c r="CQ37" i="2"/>
  <c r="CQ83" i="2"/>
  <c r="CQ33" i="2"/>
  <c r="CQ23" i="2"/>
  <c r="CR12" i="2"/>
  <c r="CQ166" i="2"/>
  <c r="CQ192" i="2"/>
  <c r="CQ110" i="2"/>
  <c r="CQ109" i="2"/>
  <c r="CQ6" i="2"/>
  <c r="CQ237" i="2"/>
  <c r="CQ238" i="2" s="1"/>
  <c r="CQ191" i="2"/>
  <c r="CQ196" i="2"/>
  <c r="CQ76" i="2"/>
  <c r="CQ167" i="2"/>
  <c r="CQ164" i="2"/>
  <c r="CQ154" i="2"/>
  <c r="CQ165" i="2"/>
  <c r="CQ149" i="2"/>
  <c r="CQ81" i="2"/>
  <c r="CQ200" i="2" s="1"/>
  <c r="I26" i="9"/>
  <c r="J26" i="9" s="1"/>
  <c r="B27" i="9"/>
  <c r="CP106" i="2"/>
  <c r="CP58" i="2"/>
  <c r="CP60" i="2" s="1"/>
  <c r="CP70" i="2"/>
  <c r="CO111" i="2"/>
  <c r="CO168" i="2"/>
  <c r="CP212" i="2"/>
  <c r="CO87" i="2"/>
  <c r="CP40" i="2"/>
  <c r="CP42" i="2" s="1"/>
  <c r="CP44" i="2"/>
  <c r="CM173" i="2"/>
  <c r="CM175" i="2" s="1"/>
  <c r="CQ59" i="2"/>
  <c r="CQ126" i="2"/>
  <c r="CQ41" i="2"/>
  <c r="CQ7" i="2"/>
  <c r="CQ127" i="2" s="1"/>
  <c r="CQ129" i="2" s="1"/>
  <c r="CQ184" i="2"/>
  <c r="CQ185" i="2" s="1"/>
  <c r="CQ54" i="2"/>
  <c r="CQ66" i="2"/>
  <c r="CQ57" i="2"/>
  <c r="CQ53" i="2"/>
  <c r="CQ65" i="2"/>
  <c r="CQ67" i="2"/>
  <c r="CQ68" i="2"/>
  <c r="CQ35" i="2"/>
  <c r="CQ31" i="2"/>
  <c r="CQ63" i="2"/>
  <c r="CQ28" i="2"/>
  <c r="CQ52" i="2"/>
  <c r="CQ55" i="2"/>
  <c r="CQ56" i="2"/>
  <c r="CQ64" i="2"/>
  <c r="C188" i="9"/>
  <c r="CL175" i="2"/>
  <c r="CO72" i="2"/>
  <c r="CO75" i="2" s="1"/>
  <c r="CN78" i="2"/>
  <c r="CN79" i="2" s="1"/>
  <c r="CN159" i="2"/>
  <c r="CN77" i="2"/>
  <c r="W210" i="2"/>
  <c r="W160" i="2"/>
  <c r="W161" i="2" s="1"/>
  <c r="W172" i="2" s="1"/>
  <c r="W194" i="2"/>
  <c r="W195" i="2" s="1"/>
  <c r="W169" i="2" s="1"/>
  <c r="W170" i="2" s="1"/>
  <c r="CR201" i="2" l="1"/>
  <c r="CR150" i="2"/>
  <c r="CQ211" i="2"/>
  <c r="CP102" i="2"/>
  <c r="CR147" i="2"/>
  <c r="CR143" i="2"/>
  <c r="CR108" i="2"/>
  <c r="CQ91" i="2"/>
  <c r="CQ86" i="2"/>
  <c r="CO113" i="2"/>
  <c r="CR89" i="2"/>
  <c r="CR204" i="2" s="1"/>
  <c r="CP206" i="2"/>
  <c r="CP87" i="2"/>
  <c r="CQ212" i="2"/>
  <c r="CQ151" i="2"/>
  <c r="CQ209" i="2" s="1"/>
  <c r="CQ214" i="2"/>
  <c r="CQ203" i="2"/>
  <c r="CP72" i="2"/>
  <c r="CP75" i="2" s="1"/>
  <c r="CP159" i="2" s="1"/>
  <c r="CP194" i="2" s="1"/>
  <c r="CP195" i="2" s="1"/>
  <c r="CP169" i="2" s="1"/>
  <c r="CQ100" i="2"/>
  <c r="CQ85" i="2"/>
  <c r="CQ205" i="2"/>
  <c r="CP111" i="2"/>
  <c r="CP168" i="2"/>
  <c r="CQ193" i="2"/>
  <c r="CQ210" i="2" s="1"/>
  <c r="CR237" i="2"/>
  <c r="CR238" i="2" s="1"/>
  <c r="CR83" i="2"/>
  <c r="CR164" i="2"/>
  <c r="CR133" i="2"/>
  <c r="CR21" i="2"/>
  <c r="CR76" i="2"/>
  <c r="CR33" i="2"/>
  <c r="CR109" i="2"/>
  <c r="CR24" i="2"/>
  <c r="CR13" i="2"/>
  <c r="CR37" i="2"/>
  <c r="CR107" i="2"/>
  <c r="CR154" i="2"/>
  <c r="CR166" i="2"/>
  <c r="CR81" i="2"/>
  <c r="CR200" i="2" s="1"/>
  <c r="CR23" i="2"/>
  <c r="CR110" i="2"/>
  <c r="CS12" i="2"/>
  <c r="CR196" i="2"/>
  <c r="CR149" i="2"/>
  <c r="CR30" i="2"/>
  <c r="CR25" i="2"/>
  <c r="CR134" i="2"/>
  <c r="CR192" i="2"/>
  <c r="CR6" i="2"/>
  <c r="CR167" i="2"/>
  <c r="CR191" i="2"/>
  <c r="CR22" i="2"/>
  <c r="CR165" i="2"/>
  <c r="CP152" i="2"/>
  <c r="CP153" i="2" s="1"/>
  <c r="CP112" i="2" s="1"/>
  <c r="CP103" i="2"/>
  <c r="CP115" i="2" s="1"/>
  <c r="L28" i="32"/>
  <c r="S27" i="32"/>
  <c r="B28" i="9"/>
  <c r="I27" i="9"/>
  <c r="J27" i="9" s="1"/>
  <c r="CQ213" i="2"/>
  <c r="CQ106" i="2"/>
  <c r="L28" i="9"/>
  <c r="S27" i="9"/>
  <c r="CQ44" i="2"/>
  <c r="CQ40" i="2"/>
  <c r="CQ42" i="2" s="1"/>
  <c r="CN160" i="2"/>
  <c r="CN194" i="2"/>
  <c r="CN195" i="2" s="1"/>
  <c r="CN169" i="2" s="1"/>
  <c r="CN170" i="2" s="1"/>
  <c r="CQ58" i="2"/>
  <c r="CQ60" i="2" s="1"/>
  <c r="CR41" i="2"/>
  <c r="CR7" i="2"/>
  <c r="CR127" i="2" s="1"/>
  <c r="CR129" i="2" s="1"/>
  <c r="CR65" i="2"/>
  <c r="CR126" i="2"/>
  <c r="CR184" i="2"/>
  <c r="CR185" i="2" s="1"/>
  <c r="CR54" i="2"/>
  <c r="CR55" i="2"/>
  <c r="CR63" i="2"/>
  <c r="CR68" i="2"/>
  <c r="CR52" i="2"/>
  <c r="CR67" i="2"/>
  <c r="CR57" i="2"/>
  <c r="CR56" i="2"/>
  <c r="CR66" i="2"/>
  <c r="CR31" i="2"/>
  <c r="CR64" i="2"/>
  <c r="CR53" i="2"/>
  <c r="CR59" i="2"/>
  <c r="CR28" i="2"/>
  <c r="CR35" i="2"/>
  <c r="CO78" i="2"/>
  <c r="CO79" i="2" s="1"/>
  <c r="CO159" i="2"/>
  <c r="CO77" i="2"/>
  <c r="CQ70" i="2"/>
  <c r="C189" i="9"/>
  <c r="W179" i="2"/>
  <c r="W173" i="2"/>
  <c r="W175" i="2" s="1"/>
  <c r="CS201" i="2" l="1"/>
  <c r="CS150" i="2"/>
  <c r="CR211" i="2"/>
  <c r="CS147" i="2"/>
  <c r="CS143" i="2"/>
  <c r="CR193" i="2"/>
  <c r="CR210" i="2" s="1"/>
  <c r="CS108" i="2"/>
  <c r="CR91" i="2"/>
  <c r="CR86" i="2"/>
  <c r="CQ87" i="2"/>
  <c r="CP113" i="2"/>
  <c r="CS89" i="2"/>
  <c r="CS204" i="2" s="1"/>
  <c r="CQ102" i="2"/>
  <c r="CQ103" i="2" s="1"/>
  <c r="CQ115" i="2" s="1"/>
  <c r="CP170" i="2"/>
  <c r="CQ206" i="2"/>
  <c r="CQ152" i="2"/>
  <c r="CQ153" i="2" s="1"/>
  <c r="CQ112" i="2" s="1"/>
  <c r="CP160" i="2"/>
  <c r="CP161" i="2" s="1"/>
  <c r="CP172" i="2" s="1"/>
  <c r="CP77" i="2"/>
  <c r="CP78" i="2"/>
  <c r="CP79" i="2" s="1"/>
  <c r="CR151" i="2"/>
  <c r="CR209" i="2" s="1"/>
  <c r="CR214" i="2"/>
  <c r="CR212" i="2"/>
  <c r="S28" i="9"/>
  <c r="L29" i="9"/>
  <c r="L29" i="32"/>
  <c r="S28" i="32"/>
  <c r="CS166" i="2"/>
  <c r="CS110" i="2"/>
  <c r="CS164" i="2"/>
  <c r="CS30" i="2"/>
  <c r="CS22" i="2"/>
  <c r="CS13" i="2"/>
  <c r="CS76" i="2"/>
  <c r="CS109" i="2"/>
  <c r="CS6" i="2"/>
  <c r="CS83" i="2"/>
  <c r="CS192" i="2"/>
  <c r="CS167" i="2"/>
  <c r="CS149" i="2"/>
  <c r="CS133" i="2"/>
  <c r="CS21" i="2"/>
  <c r="CS237" i="2"/>
  <c r="CS238" i="2" s="1"/>
  <c r="CS154" i="2"/>
  <c r="CS24" i="2"/>
  <c r="CS37" i="2"/>
  <c r="CS196" i="2"/>
  <c r="CT12" i="2"/>
  <c r="CS81" i="2"/>
  <c r="CS200" i="2" s="1"/>
  <c r="CS33" i="2"/>
  <c r="CS23" i="2"/>
  <c r="CS25" i="2"/>
  <c r="CS107" i="2"/>
  <c r="CS165" i="2"/>
  <c r="CS191" i="2"/>
  <c r="CS134" i="2"/>
  <c r="CR213" i="2"/>
  <c r="CR106" i="2"/>
  <c r="CQ111" i="2"/>
  <c r="CQ168" i="2"/>
  <c r="B29" i="9"/>
  <c r="I28" i="9"/>
  <c r="J28" i="9" s="1"/>
  <c r="CR203" i="2"/>
  <c r="CR100" i="2"/>
  <c r="CR205" i="2"/>
  <c r="CR85" i="2"/>
  <c r="CS184" i="2"/>
  <c r="CS185" i="2" s="1"/>
  <c r="CS7" i="2"/>
  <c r="CS127" i="2" s="1"/>
  <c r="CS129" i="2" s="1"/>
  <c r="CS41" i="2"/>
  <c r="CS64" i="2"/>
  <c r="CS126" i="2"/>
  <c r="CS53" i="2"/>
  <c r="CS63" i="2"/>
  <c r="CS66" i="2"/>
  <c r="CS57" i="2"/>
  <c r="CS68" i="2"/>
  <c r="CS54" i="2"/>
  <c r="CS28" i="2"/>
  <c r="CS59" i="2"/>
  <c r="CS56" i="2"/>
  <c r="CS31" i="2"/>
  <c r="CS35" i="2"/>
  <c r="CS52" i="2"/>
  <c r="CS55" i="2"/>
  <c r="CS67" i="2"/>
  <c r="CS65" i="2"/>
  <c r="CN161" i="2"/>
  <c r="CN172" i="2" s="1"/>
  <c r="CN173" i="2" s="1"/>
  <c r="CR58" i="2"/>
  <c r="CR60" i="2" s="1"/>
  <c r="C190" i="9"/>
  <c r="CO160" i="2"/>
  <c r="CO161" i="2" s="1"/>
  <c r="CO172" i="2" s="1"/>
  <c r="CO194" i="2"/>
  <c r="CO195" i="2" s="1"/>
  <c r="CO169" i="2" s="1"/>
  <c r="CO170" i="2" s="1"/>
  <c r="CR70" i="2"/>
  <c r="CR44" i="2"/>
  <c r="CR40" i="2"/>
  <c r="CR42" i="2" s="1"/>
  <c r="CQ72" i="2"/>
  <c r="CQ75" i="2" s="1"/>
  <c r="W180" i="2"/>
  <c r="W181" i="2" s="1"/>
  <c r="CR102" i="2" l="1"/>
  <c r="CT201" i="2"/>
  <c r="CT150" i="2"/>
  <c r="CS211" i="2"/>
  <c r="CT147" i="2"/>
  <c r="CT143" i="2"/>
  <c r="CT108" i="2"/>
  <c r="CS91" i="2"/>
  <c r="CR152" i="2"/>
  <c r="CR153" i="2" s="1"/>
  <c r="CR112" i="2" s="1"/>
  <c r="CS86" i="2"/>
  <c r="CQ113" i="2"/>
  <c r="CP173" i="2"/>
  <c r="CP175" i="2" s="1"/>
  <c r="CT89" i="2"/>
  <c r="CT204" i="2" s="1"/>
  <c r="CR206" i="2"/>
  <c r="CS212" i="2"/>
  <c r="CS203" i="2"/>
  <c r="CS214" i="2"/>
  <c r="CO173" i="2"/>
  <c r="CO175" i="2" s="1"/>
  <c r="CR103" i="2"/>
  <c r="CR115" i="2" s="1"/>
  <c r="CS151" i="2"/>
  <c r="CS209" i="2" s="1"/>
  <c r="CS213" i="2"/>
  <c r="CS58" i="2"/>
  <c r="CS60" i="2" s="1"/>
  <c r="CR72" i="2"/>
  <c r="CR75" i="2" s="1"/>
  <c r="CR78" i="2" s="1"/>
  <c r="CR79" i="2" s="1"/>
  <c r="CT21" i="2"/>
  <c r="CT133" i="2"/>
  <c r="CT165" i="2"/>
  <c r="CT154" i="2"/>
  <c r="CT6" i="2"/>
  <c r="CT167" i="2"/>
  <c r="CT191" i="2"/>
  <c r="CT83" i="2"/>
  <c r="CT107" i="2"/>
  <c r="CT109" i="2"/>
  <c r="CU12" i="2"/>
  <c r="CT134" i="2"/>
  <c r="CT37" i="2"/>
  <c r="CT110" i="2"/>
  <c r="CT24" i="2"/>
  <c r="CT13" i="2"/>
  <c r="CT166" i="2"/>
  <c r="CT76" i="2"/>
  <c r="CT23" i="2"/>
  <c r="CT196" i="2"/>
  <c r="CT25" i="2"/>
  <c r="CT33" i="2"/>
  <c r="CT81" i="2"/>
  <c r="CT200" i="2" s="1"/>
  <c r="CT164" i="2"/>
  <c r="CT22" i="2"/>
  <c r="CT237" i="2"/>
  <c r="CT238" i="2" s="1"/>
  <c r="CT149" i="2"/>
  <c r="CT30" i="2"/>
  <c r="CT192" i="2"/>
  <c r="CS85" i="2"/>
  <c r="CS100" i="2"/>
  <c r="CS205" i="2"/>
  <c r="I29" i="9"/>
  <c r="J29" i="9" s="1"/>
  <c r="B30" i="9"/>
  <c r="CS193" i="2"/>
  <c r="CS210" i="2" s="1"/>
  <c r="L30" i="32"/>
  <c r="S29" i="32"/>
  <c r="S29" i="9"/>
  <c r="L30" i="9"/>
  <c r="CS106" i="2"/>
  <c r="CR87" i="2"/>
  <c r="CR168" i="2"/>
  <c r="CR111" i="2"/>
  <c r="CS70" i="2"/>
  <c r="CN175" i="2"/>
  <c r="CQ78" i="2"/>
  <c r="CQ79" i="2" s="1"/>
  <c r="CQ159" i="2"/>
  <c r="CQ77" i="2"/>
  <c r="CT41" i="2"/>
  <c r="CT184" i="2"/>
  <c r="CT185" i="2" s="1"/>
  <c r="CT126" i="2"/>
  <c r="CT7" i="2"/>
  <c r="CT127" i="2" s="1"/>
  <c r="CT129" i="2" s="1"/>
  <c r="CT63" i="2"/>
  <c r="CT57" i="2"/>
  <c r="CT53" i="2"/>
  <c r="CT65" i="2"/>
  <c r="CT56" i="2"/>
  <c r="CT55" i="2"/>
  <c r="CT52" i="2"/>
  <c r="CT66" i="2"/>
  <c r="CT59" i="2"/>
  <c r="CT64" i="2"/>
  <c r="CT28" i="2"/>
  <c r="CT31" i="2"/>
  <c r="CT68" i="2"/>
  <c r="CT67" i="2"/>
  <c r="CT35" i="2"/>
  <c r="CT54" i="2"/>
  <c r="C191" i="9"/>
  <c r="CS44" i="2"/>
  <c r="CS40" i="2"/>
  <c r="CS42" i="2" s="1"/>
  <c r="W182" i="2"/>
  <c r="X178" i="2" s="1"/>
  <c r="W190" i="2"/>
  <c r="CU201" i="2" l="1"/>
  <c r="CU150" i="2"/>
  <c r="CR113" i="2"/>
  <c r="CT211" i="2"/>
  <c r="CU143" i="2"/>
  <c r="CU147" i="2"/>
  <c r="CU108" i="2"/>
  <c r="CT91" i="2"/>
  <c r="CT86" i="2"/>
  <c r="CS206" i="2"/>
  <c r="CU89" i="2"/>
  <c r="CU204" i="2" s="1"/>
  <c r="CS152" i="2"/>
  <c r="CS153" i="2" s="1"/>
  <c r="CS112" i="2" s="1"/>
  <c r="CS102" i="2"/>
  <c r="CS103" i="2" s="1"/>
  <c r="CS115" i="2" s="1"/>
  <c r="CR159" i="2"/>
  <c r="CR160" i="2" s="1"/>
  <c r="CR161" i="2" s="1"/>
  <c r="CR172" i="2" s="1"/>
  <c r="CR77" i="2"/>
  <c r="CT212" i="2"/>
  <c r="CT151" i="2"/>
  <c r="CT209" i="2" s="1"/>
  <c r="CT58" i="2"/>
  <c r="CT60" i="2" s="1"/>
  <c r="I30" i="9"/>
  <c r="J30" i="9" s="1"/>
  <c r="B31" i="9"/>
  <c r="CU81" i="2"/>
  <c r="CU200" i="2" s="1"/>
  <c r="CU154" i="2"/>
  <c r="CU33" i="2"/>
  <c r="CU192" i="2"/>
  <c r="CU13" i="2"/>
  <c r="CU83" i="2"/>
  <c r="CU134" i="2"/>
  <c r="CU25" i="2"/>
  <c r="CU109" i="2"/>
  <c r="CU133" i="2"/>
  <c r="CU237" i="2"/>
  <c r="CU238" i="2" s="1"/>
  <c r="CU166" i="2"/>
  <c r="CU196" i="2"/>
  <c r="CU24" i="2"/>
  <c r="CU107" i="2"/>
  <c r="CU76" i="2"/>
  <c r="CU191" i="2"/>
  <c r="CU23" i="2"/>
  <c r="CU164" i="2"/>
  <c r="CU165" i="2"/>
  <c r="CU110" i="2"/>
  <c r="CU21" i="2"/>
  <c r="CU37" i="2"/>
  <c r="CU22" i="2"/>
  <c r="CV12" i="2"/>
  <c r="CU149" i="2"/>
  <c r="CU30" i="2"/>
  <c r="CU6" i="2"/>
  <c r="CU167" i="2"/>
  <c r="CT205" i="2"/>
  <c r="CT85" i="2"/>
  <c r="CT100" i="2"/>
  <c r="CT213" i="2"/>
  <c r="CT214" i="2"/>
  <c r="S30" i="9"/>
  <c r="L31" i="9"/>
  <c r="CS111" i="2"/>
  <c r="CS168" i="2"/>
  <c r="L31" i="32"/>
  <c r="S30" i="32"/>
  <c r="CT106" i="2"/>
  <c r="CT203" i="2"/>
  <c r="CT193" i="2"/>
  <c r="CT210" i="2" s="1"/>
  <c r="CS72" i="2"/>
  <c r="CS75" i="2" s="1"/>
  <c r="CS87" i="2"/>
  <c r="CQ160" i="2"/>
  <c r="CQ161" i="2" s="1"/>
  <c r="CQ172" i="2" s="1"/>
  <c r="CQ194" i="2"/>
  <c r="CQ195" i="2" s="1"/>
  <c r="CQ169" i="2" s="1"/>
  <c r="CQ170" i="2" s="1"/>
  <c r="CT40" i="2"/>
  <c r="CT42" i="2" s="1"/>
  <c r="CT44" i="2"/>
  <c r="C192" i="9"/>
  <c r="CT70" i="2"/>
  <c r="CU184" i="2"/>
  <c r="CU185" i="2" s="1"/>
  <c r="CU41" i="2"/>
  <c r="CU7" i="2"/>
  <c r="CU127" i="2" s="1"/>
  <c r="CU129" i="2" s="1"/>
  <c r="CU66" i="2"/>
  <c r="CU126" i="2"/>
  <c r="CU53" i="2"/>
  <c r="CU55" i="2"/>
  <c r="CU59" i="2"/>
  <c r="CU57" i="2"/>
  <c r="CU65" i="2"/>
  <c r="CU28" i="2"/>
  <c r="CU35" i="2"/>
  <c r="CU64" i="2"/>
  <c r="CU52" i="2"/>
  <c r="CU56" i="2"/>
  <c r="CU54" i="2"/>
  <c r="CU63" i="2"/>
  <c r="CU31" i="2"/>
  <c r="CU67" i="2"/>
  <c r="CU68" i="2"/>
  <c r="W208" i="2"/>
  <c r="W197" i="2"/>
  <c r="X189" i="2" s="1"/>
  <c r="CV201" i="2" l="1"/>
  <c r="CV150" i="2"/>
  <c r="CU211" i="2"/>
  <c r="CV147" i="2"/>
  <c r="CV143" i="2"/>
  <c r="CV108" i="2"/>
  <c r="CU91" i="2"/>
  <c r="CU86" i="2"/>
  <c r="CV89" i="2"/>
  <c r="CV204" i="2" s="1"/>
  <c r="CS113" i="2"/>
  <c r="CT102" i="2"/>
  <c r="CT103" i="2" s="1"/>
  <c r="CT115" i="2" s="1"/>
  <c r="CR194" i="2"/>
  <c r="CR195" i="2" s="1"/>
  <c r="CR169" i="2" s="1"/>
  <c r="CR170" i="2" s="1"/>
  <c r="CR173" i="2" s="1"/>
  <c r="CR175" i="2" s="1"/>
  <c r="CU203" i="2"/>
  <c r="CU193" i="2"/>
  <c r="CU210" i="2" s="1"/>
  <c r="CT72" i="2"/>
  <c r="CT75" i="2" s="1"/>
  <c r="CT78" i="2" s="1"/>
  <c r="CT79" i="2" s="1"/>
  <c r="CT206" i="2"/>
  <c r="CU212" i="2"/>
  <c r="CU151" i="2"/>
  <c r="CU209" i="2" s="1"/>
  <c r="S31" i="32"/>
  <c r="L32" i="32"/>
  <c r="CT152" i="2"/>
  <c r="CT153" i="2" s="1"/>
  <c r="CT112" i="2" s="1"/>
  <c r="CV149" i="2"/>
  <c r="CV13" i="2"/>
  <c r="CV134" i="2"/>
  <c r="CV237" i="2"/>
  <c r="CV238" i="2" s="1"/>
  <c r="CV167" i="2"/>
  <c r="CV83" i="2"/>
  <c r="CV110" i="2"/>
  <c r="CV76" i="2"/>
  <c r="CV22" i="2"/>
  <c r="CV23" i="2"/>
  <c r="CV164" i="2"/>
  <c r="CV81" i="2"/>
  <c r="CV200" i="2" s="1"/>
  <c r="CV37" i="2"/>
  <c r="CV21" i="2"/>
  <c r="CV6" i="2"/>
  <c r="CV33" i="2"/>
  <c r="CV24" i="2"/>
  <c r="CV109" i="2"/>
  <c r="CV154" i="2"/>
  <c r="CW12" i="2"/>
  <c r="CV30" i="2"/>
  <c r="CV133" i="2"/>
  <c r="CV165" i="2"/>
  <c r="CV25" i="2"/>
  <c r="CV192" i="2"/>
  <c r="CV107" i="2"/>
  <c r="CV166" i="2"/>
  <c r="CV191" i="2"/>
  <c r="CV196" i="2"/>
  <c r="CS159" i="2"/>
  <c r="CS77" i="2"/>
  <c r="CS78" i="2"/>
  <c r="CS79" i="2" s="1"/>
  <c r="CT87" i="2"/>
  <c r="CT111" i="2"/>
  <c r="CT168" i="2"/>
  <c r="CU100" i="2"/>
  <c r="CU205" i="2"/>
  <c r="CU85" i="2"/>
  <c r="CU213" i="2"/>
  <c r="CU214" i="2"/>
  <c r="S31" i="9"/>
  <c r="L32" i="9"/>
  <c r="I31" i="9"/>
  <c r="J31" i="9" s="1"/>
  <c r="B32" i="9"/>
  <c r="CU58" i="2"/>
  <c r="CU60" i="2" s="1"/>
  <c r="CQ173" i="2"/>
  <c r="CQ175" i="2" s="1"/>
  <c r="CU106" i="2"/>
  <c r="C193" i="9"/>
  <c r="CU44" i="2"/>
  <c r="CU40" i="2"/>
  <c r="CU42" i="2" s="1"/>
  <c r="CU70" i="2"/>
  <c r="CV126" i="2"/>
  <c r="CV184" i="2"/>
  <c r="CV185" i="2" s="1"/>
  <c r="CV41" i="2"/>
  <c r="CV7" i="2"/>
  <c r="CV127" i="2" s="1"/>
  <c r="CV129" i="2" s="1"/>
  <c r="CV52" i="2"/>
  <c r="CV59" i="2"/>
  <c r="CV65" i="2"/>
  <c r="CV55" i="2"/>
  <c r="CV53" i="2"/>
  <c r="CV68" i="2"/>
  <c r="CV56" i="2"/>
  <c r="CV28" i="2"/>
  <c r="CV54" i="2"/>
  <c r="CV66" i="2"/>
  <c r="CV67" i="2"/>
  <c r="CV64" i="2"/>
  <c r="CV35" i="2"/>
  <c r="CV63" i="2"/>
  <c r="CV31" i="2"/>
  <c r="CV57" i="2"/>
  <c r="X192" i="2"/>
  <c r="CW201" i="2" l="1"/>
  <c r="CW150" i="2"/>
  <c r="CV211" i="2"/>
  <c r="CW147" i="2"/>
  <c r="CW143" i="2"/>
  <c r="CW108" i="2"/>
  <c r="CV91" i="2"/>
  <c r="CV86" i="2"/>
  <c r="CW89" i="2"/>
  <c r="CW204" i="2" s="1"/>
  <c r="CU102" i="2"/>
  <c r="CU103" i="2" s="1"/>
  <c r="CU115" i="2" s="1"/>
  <c r="CU87" i="2"/>
  <c r="CU206" i="2"/>
  <c r="CT77" i="2"/>
  <c r="CT159" i="2"/>
  <c r="CT160" i="2" s="1"/>
  <c r="CV214" i="2"/>
  <c r="CV203" i="2"/>
  <c r="CV70" i="2"/>
  <c r="CU72" i="2"/>
  <c r="CU75" i="2" s="1"/>
  <c r="CU77" i="2" s="1"/>
  <c r="CU111" i="2"/>
  <c r="CU168" i="2"/>
  <c r="CS160" i="2"/>
  <c r="CS161" i="2" s="1"/>
  <c r="CS172" i="2" s="1"/>
  <c r="CS194" i="2"/>
  <c r="CS195" i="2" s="1"/>
  <c r="CS169" i="2" s="1"/>
  <c r="CS170" i="2" s="1"/>
  <c r="CV100" i="2"/>
  <c r="CV85" i="2"/>
  <c r="CV205" i="2"/>
  <c r="CV151" i="2"/>
  <c r="CV209" i="2" s="1"/>
  <c r="B33" i="9"/>
  <c r="I32" i="9"/>
  <c r="J32" i="9" s="1"/>
  <c r="CU152" i="2"/>
  <c r="CU153" i="2" s="1"/>
  <c r="CU112" i="2" s="1"/>
  <c r="CV193" i="2"/>
  <c r="CV210" i="2" s="1"/>
  <c r="CX12" i="2"/>
  <c r="CW13" i="2"/>
  <c r="CW23" i="2"/>
  <c r="CW196" i="2"/>
  <c r="CW25" i="2"/>
  <c r="CW110" i="2"/>
  <c r="CW107" i="2"/>
  <c r="CW22" i="2"/>
  <c r="CW134" i="2"/>
  <c r="CW164" i="2"/>
  <c r="CW165" i="2"/>
  <c r="CW166" i="2"/>
  <c r="CW133" i="2"/>
  <c r="CW37" i="2"/>
  <c r="CW167" i="2"/>
  <c r="CW81" i="2"/>
  <c r="CW200" i="2" s="1"/>
  <c r="CW76" i="2"/>
  <c r="CW33" i="2"/>
  <c r="CW154" i="2"/>
  <c r="CW109" i="2"/>
  <c r="CW191" i="2"/>
  <c r="CW149" i="2"/>
  <c r="CW83" i="2"/>
  <c r="CW30" i="2"/>
  <c r="CW192" i="2"/>
  <c r="CW21" i="2"/>
  <c r="CW6" i="2"/>
  <c r="CW237" i="2"/>
  <c r="CW238" i="2" s="1"/>
  <c r="CW24" i="2"/>
  <c r="CV106" i="2"/>
  <c r="CT113" i="2"/>
  <c r="S32" i="9"/>
  <c r="L33" i="9"/>
  <c r="CV212" i="2"/>
  <c r="CV213" i="2"/>
  <c r="L33" i="32"/>
  <c r="S32" i="32"/>
  <c r="C194" i="9"/>
  <c r="CV58" i="2"/>
  <c r="CV60" i="2" s="1"/>
  <c r="CW126" i="2"/>
  <c r="CW67" i="2"/>
  <c r="CW41" i="2"/>
  <c r="CW184" i="2"/>
  <c r="CW185" i="2" s="1"/>
  <c r="CW7" i="2"/>
  <c r="CW127" i="2" s="1"/>
  <c r="CW129" i="2" s="1"/>
  <c r="CW52" i="2"/>
  <c r="CW55" i="2"/>
  <c r="CW57" i="2"/>
  <c r="CW64" i="2"/>
  <c r="CW53" i="2"/>
  <c r="CW66" i="2"/>
  <c r="CW65" i="2"/>
  <c r="CW28" i="2"/>
  <c r="CW59" i="2"/>
  <c r="CW68" i="2"/>
  <c r="CW54" i="2"/>
  <c r="CW63" i="2"/>
  <c r="CW31" i="2"/>
  <c r="CW35" i="2"/>
  <c r="CW56" i="2"/>
  <c r="CV44" i="2"/>
  <c r="CV40" i="2"/>
  <c r="CV42" i="2" s="1"/>
  <c r="X193" i="2"/>
  <c r="CX201" i="2" l="1"/>
  <c r="CX150" i="2"/>
  <c r="CW211" i="2"/>
  <c r="CX143" i="2"/>
  <c r="CX147" i="2"/>
  <c r="CX108" i="2"/>
  <c r="CW91" i="2"/>
  <c r="CW86" i="2"/>
  <c r="CU113" i="2"/>
  <c r="CX89" i="2"/>
  <c r="CX204" i="2" s="1"/>
  <c r="CW151" i="2"/>
  <c r="CW209" i="2" s="1"/>
  <c r="CW213" i="2"/>
  <c r="CW214" i="2"/>
  <c r="CV206" i="2"/>
  <c r="CW193" i="2"/>
  <c r="CW210" i="2" s="1"/>
  <c r="CT194" i="2"/>
  <c r="CT195" i="2" s="1"/>
  <c r="CT169" i="2" s="1"/>
  <c r="CT170" i="2" s="1"/>
  <c r="CU159" i="2"/>
  <c r="CU194" i="2" s="1"/>
  <c r="CU195" i="2" s="1"/>
  <c r="CU169" i="2" s="1"/>
  <c r="CU170" i="2" s="1"/>
  <c r="CV72" i="2"/>
  <c r="CV75" i="2" s="1"/>
  <c r="CV77" i="2" s="1"/>
  <c r="CU78" i="2"/>
  <c r="CU79" i="2" s="1"/>
  <c r="CV102" i="2"/>
  <c r="CV103" i="2" s="1"/>
  <c r="CV115" i="2" s="1"/>
  <c r="CW203" i="2"/>
  <c r="S33" i="32"/>
  <c r="L34" i="32"/>
  <c r="CW106" i="2"/>
  <c r="CX23" i="2"/>
  <c r="CX13" i="2"/>
  <c r="CX107" i="2"/>
  <c r="CX21" i="2"/>
  <c r="CX37" i="2"/>
  <c r="CX165" i="2"/>
  <c r="CX191" i="2"/>
  <c r="CX24" i="2"/>
  <c r="CX6" i="2"/>
  <c r="CX81" i="2"/>
  <c r="CX200" i="2" s="1"/>
  <c r="CX196" i="2"/>
  <c r="CX237" i="2"/>
  <c r="CX238" i="2" s="1"/>
  <c r="CX110" i="2"/>
  <c r="CX134" i="2"/>
  <c r="CX30" i="2"/>
  <c r="CX164" i="2"/>
  <c r="CX154" i="2"/>
  <c r="CX83" i="2"/>
  <c r="CX25" i="2"/>
  <c r="CX33" i="2"/>
  <c r="CX76" i="2"/>
  <c r="CX166" i="2"/>
  <c r="CX192" i="2"/>
  <c r="CX109" i="2"/>
  <c r="CX133" i="2"/>
  <c r="CX149" i="2"/>
  <c r="CX167" i="2"/>
  <c r="CY12" i="2"/>
  <c r="CX22" i="2"/>
  <c r="CV87" i="2"/>
  <c r="CV111" i="2"/>
  <c r="CV168" i="2"/>
  <c r="CW212" i="2"/>
  <c r="CV152" i="2"/>
  <c r="CV153" i="2" s="1"/>
  <c r="CV112" i="2" s="1"/>
  <c r="L34" i="9"/>
  <c r="S33" i="9"/>
  <c r="CS173" i="2"/>
  <c r="CS175" i="2" s="1"/>
  <c r="B34" i="9"/>
  <c r="I33" i="9"/>
  <c r="J33" i="9" s="1"/>
  <c r="CW205" i="2"/>
  <c r="CW100" i="2"/>
  <c r="CW85" i="2"/>
  <c r="CW58" i="2"/>
  <c r="CW60" i="2" s="1"/>
  <c r="CX7" i="2"/>
  <c r="CX127" i="2" s="1"/>
  <c r="CX129" i="2" s="1"/>
  <c r="CX67" i="2"/>
  <c r="CX41" i="2"/>
  <c r="CX126" i="2"/>
  <c r="CX65" i="2"/>
  <c r="CX184" i="2"/>
  <c r="CX185" i="2" s="1"/>
  <c r="CX52" i="2"/>
  <c r="CX54" i="2"/>
  <c r="CX64" i="2"/>
  <c r="CX68" i="2"/>
  <c r="CX56" i="2"/>
  <c r="CX55" i="2"/>
  <c r="CX31" i="2"/>
  <c r="CX63" i="2"/>
  <c r="CX59" i="2"/>
  <c r="CX53" i="2"/>
  <c r="CX57" i="2"/>
  <c r="CX28" i="2"/>
  <c r="CX66" i="2"/>
  <c r="CX35" i="2"/>
  <c r="CT161" i="2"/>
  <c r="CT172" i="2" s="1"/>
  <c r="CW40" i="2"/>
  <c r="CW42" i="2" s="1"/>
  <c r="CW44" i="2"/>
  <c r="C195" i="9"/>
  <c r="CW70" i="2"/>
  <c r="X210" i="2"/>
  <c r="X194" i="2"/>
  <c r="X195" i="2" s="1"/>
  <c r="X160" i="2"/>
  <c r="CY201" i="2" l="1"/>
  <c r="CY150" i="2"/>
  <c r="CX211" i="2"/>
  <c r="CY143" i="2"/>
  <c r="CY147" i="2"/>
  <c r="CY108" i="2"/>
  <c r="CX91" i="2"/>
  <c r="CX86" i="2"/>
  <c r="CV78" i="2"/>
  <c r="CV79" i="2" s="1"/>
  <c r="CV113" i="2"/>
  <c r="CY89" i="2"/>
  <c r="CY204" i="2" s="1"/>
  <c r="CW102" i="2"/>
  <c r="CW103" i="2" s="1"/>
  <c r="CW115" i="2" s="1"/>
  <c r="CV159" i="2"/>
  <c r="CV194" i="2" s="1"/>
  <c r="CV195" i="2" s="1"/>
  <c r="CV169" i="2" s="1"/>
  <c r="CV170" i="2" s="1"/>
  <c r="CX151" i="2"/>
  <c r="CX209" i="2" s="1"/>
  <c r="CW206" i="2"/>
  <c r="CT173" i="2"/>
  <c r="CT175" i="2" s="1"/>
  <c r="CU160" i="2"/>
  <c r="CU161" i="2" s="1"/>
  <c r="CU172" i="2" s="1"/>
  <c r="CU173" i="2" s="1"/>
  <c r="CU175" i="2" s="1"/>
  <c r="CW87" i="2"/>
  <c r="CW111" i="2"/>
  <c r="CW168" i="2"/>
  <c r="S34" i="9"/>
  <c r="L35" i="9"/>
  <c r="CX213" i="2"/>
  <c r="CW152" i="2"/>
  <c r="CW153" i="2" s="1"/>
  <c r="CW112" i="2" s="1"/>
  <c r="CX203" i="2"/>
  <c r="CX193" i="2"/>
  <c r="CX210" i="2" s="1"/>
  <c r="CX85" i="2"/>
  <c r="CX205" i="2"/>
  <c r="CX100" i="2"/>
  <c r="CY167" i="2"/>
  <c r="CY25" i="2"/>
  <c r="CY165" i="2"/>
  <c r="CY133" i="2"/>
  <c r="CY191" i="2"/>
  <c r="CY81" i="2"/>
  <c r="CY200" i="2" s="1"/>
  <c r="CY30" i="2"/>
  <c r="CY21" i="2"/>
  <c r="CY76" i="2"/>
  <c r="CY237" i="2"/>
  <c r="CY238" i="2" s="1"/>
  <c r="CY166" i="2"/>
  <c r="CY24" i="2"/>
  <c r="CZ12" i="2"/>
  <c r="CY23" i="2"/>
  <c r="CY83" i="2"/>
  <c r="CY154" i="2"/>
  <c r="CY164" i="2"/>
  <c r="CY109" i="2"/>
  <c r="CY196" i="2"/>
  <c r="CY33" i="2"/>
  <c r="CY149" i="2"/>
  <c r="CY107" i="2"/>
  <c r="CY192" i="2"/>
  <c r="CY110" i="2"/>
  <c r="CY134" i="2"/>
  <c r="CY37" i="2"/>
  <c r="CY6" i="2"/>
  <c r="CY13" i="2"/>
  <c r="CY22" i="2"/>
  <c r="B35" i="9"/>
  <c r="I34" i="9"/>
  <c r="J34" i="9" s="1"/>
  <c r="CX106" i="2"/>
  <c r="CX212" i="2"/>
  <c r="S34" i="32"/>
  <c r="L35" i="32"/>
  <c r="CX214" i="2"/>
  <c r="C196" i="9"/>
  <c r="CY184" i="2"/>
  <c r="CY185" i="2" s="1"/>
  <c r="CY126" i="2"/>
  <c r="CY41" i="2"/>
  <c r="CY7" i="2"/>
  <c r="CY127" i="2" s="1"/>
  <c r="CY129" i="2" s="1"/>
  <c r="CY56" i="2"/>
  <c r="CY64" i="2"/>
  <c r="CY54" i="2"/>
  <c r="CY66" i="2"/>
  <c r="CY57" i="2"/>
  <c r="CY53" i="2"/>
  <c r="CY65" i="2"/>
  <c r="CY67" i="2"/>
  <c r="CY68" i="2"/>
  <c r="CY35" i="2"/>
  <c r="CY31" i="2"/>
  <c r="CY63" i="2"/>
  <c r="CY28" i="2"/>
  <c r="CY52" i="2"/>
  <c r="CY59" i="2"/>
  <c r="CY55" i="2"/>
  <c r="CX44" i="2"/>
  <c r="CX40" i="2"/>
  <c r="CX42" i="2" s="1"/>
  <c r="CX58" i="2"/>
  <c r="CX60" i="2" s="1"/>
  <c r="CW72" i="2"/>
  <c r="CW75" i="2" s="1"/>
  <c r="CX70" i="2"/>
  <c r="X161" i="2"/>
  <c r="X169" i="2"/>
  <c r="CZ201" i="2" l="1"/>
  <c r="CZ150" i="2"/>
  <c r="CY211" i="2"/>
  <c r="CZ143" i="2"/>
  <c r="CZ147" i="2"/>
  <c r="CZ108" i="2"/>
  <c r="CY91" i="2"/>
  <c r="CY86" i="2"/>
  <c r="CV160" i="2"/>
  <c r="CV161" i="2" s="1"/>
  <c r="CV172" i="2" s="1"/>
  <c r="CV173" i="2" s="1"/>
  <c r="CX102" i="2"/>
  <c r="CX103" i="2" s="1"/>
  <c r="CX115" i="2" s="1"/>
  <c r="CY151" i="2"/>
  <c r="CY209" i="2" s="1"/>
  <c r="CZ89" i="2"/>
  <c r="CZ204" i="2" s="1"/>
  <c r="CX87" i="2"/>
  <c r="CY203" i="2"/>
  <c r="CY214" i="2"/>
  <c r="CY213" i="2"/>
  <c r="CW113" i="2"/>
  <c r="S35" i="32"/>
  <c r="L36" i="32"/>
  <c r="I35" i="9"/>
  <c r="J35" i="9" s="1"/>
  <c r="B36" i="9"/>
  <c r="CX152" i="2"/>
  <c r="CX153" i="2" s="1"/>
  <c r="CX112" i="2" s="1"/>
  <c r="CY205" i="2"/>
  <c r="CY85" i="2"/>
  <c r="CY100" i="2"/>
  <c r="S35" i="9"/>
  <c r="L36" i="9"/>
  <c r="CY212" i="2"/>
  <c r="CY106" i="2"/>
  <c r="DA12" i="2"/>
  <c r="CZ154" i="2"/>
  <c r="CZ76" i="2"/>
  <c r="CZ13" i="2"/>
  <c r="CZ107" i="2"/>
  <c r="CZ22" i="2"/>
  <c r="CZ81" i="2"/>
  <c r="CZ200" i="2" s="1"/>
  <c r="CZ192" i="2"/>
  <c r="CZ110" i="2"/>
  <c r="CZ134" i="2"/>
  <c r="CZ191" i="2"/>
  <c r="CZ30" i="2"/>
  <c r="CZ164" i="2"/>
  <c r="CZ167" i="2"/>
  <c r="CZ33" i="2"/>
  <c r="CZ25" i="2"/>
  <c r="CZ237" i="2"/>
  <c r="CZ238" i="2" s="1"/>
  <c r="CZ133" i="2"/>
  <c r="CZ166" i="2"/>
  <c r="CZ196" i="2"/>
  <c r="CZ165" i="2"/>
  <c r="CZ83" i="2"/>
  <c r="CZ149" i="2"/>
  <c r="CZ37" i="2"/>
  <c r="CZ6" i="2"/>
  <c r="CZ21" i="2"/>
  <c r="CZ109" i="2"/>
  <c r="CZ23" i="2"/>
  <c r="CZ24" i="2"/>
  <c r="CX206" i="2"/>
  <c r="CY193" i="2"/>
  <c r="CY210" i="2" s="1"/>
  <c r="CX111" i="2"/>
  <c r="CX168" i="2"/>
  <c r="CW78" i="2"/>
  <c r="CW79" i="2" s="1"/>
  <c r="CW159" i="2"/>
  <c r="CW77" i="2"/>
  <c r="CY44" i="2"/>
  <c r="CY40" i="2"/>
  <c r="CY42" i="2" s="1"/>
  <c r="CX72" i="2"/>
  <c r="CX75" i="2" s="1"/>
  <c r="CY58" i="2"/>
  <c r="CY60" i="2" s="1"/>
  <c r="CY70" i="2"/>
  <c r="CZ126" i="2"/>
  <c r="CZ184" i="2"/>
  <c r="CZ185" i="2" s="1"/>
  <c r="CZ41" i="2"/>
  <c r="CZ7" i="2"/>
  <c r="CZ127" i="2" s="1"/>
  <c r="CZ129" i="2" s="1"/>
  <c r="CZ54" i="2"/>
  <c r="CZ55" i="2"/>
  <c r="CZ63" i="2"/>
  <c r="CZ68" i="2"/>
  <c r="CZ52" i="2"/>
  <c r="CZ67" i="2"/>
  <c r="CZ65" i="2"/>
  <c r="CZ57" i="2"/>
  <c r="CZ56" i="2"/>
  <c r="CZ66" i="2"/>
  <c r="CZ31" i="2"/>
  <c r="CZ64" i="2"/>
  <c r="CZ53" i="2"/>
  <c r="CZ59" i="2"/>
  <c r="CZ28" i="2"/>
  <c r="CZ35" i="2"/>
  <c r="C197" i="9"/>
  <c r="X170" i="2"/>
  <c r="X172" i="2"/>
  <c r="DA201" i="2" l="1"/>
  <c r="DA150" i="2"/>
  <c r="CZ211" i="2"/>
  <c r="DA143" i="2"/>
  <c r="DA147" i="2"/>
  <c r="DA108" i="2"/>
  <c r="CZ86" i="2"/>
  <c r="CZ91" i="2"/>
  <c r="CZ203" i="2"/>
  <c r="CZ193" i="2"/>
  <c r="CZ210" i="2" s="1"/>
  <c r="CY102" i="2"/>
  <c r="CY103" i="2" s="1"/>
  <c r="CY115" i="2" s="1"/>
  <c r="DA89" i="2"/>
  <c r="DA204" i="2" s="1"/>
  <c r="CZ213" i="2"/>
  <c r="CY87" i="2"/>
  <c r="CX113" i="2"/>
  <c r="CZ214" i="2"/>
  <c r="CY206" i="2"/>
  <c r="CZ212" i="2"/>
  <c r="CZ151" i="2"/>
  <c r="CZ209" i="2" s="1"/>
  <c r="CZ100" i="2"/>
  <c r="CZ85" i="2"/>
  <c r="CZ205" i="2"/>
  <c r="L37" i="9"/>
  <c r="S36" i="9"/>
  <c r="I36" i="9"/>
  <c r="J36" i="9" s="1"/>
  <c r="B37" i="9"/>
  <c r="S36" i="32"/>
  <c r="L37" i="32"/>
  <c r="DA13" i="2"/>
  <c r="DA76" i="2"/>
  <c r="DA133" i="2"/>
  <c r="DA25" i="2"/>
  <c r="DA30" i="2"/>
  <c r="DA22" i="2"/>
  <c r="DA164" i="2"/>
  <c r="DA167" i="2"/>
  <c r="DA81" i="2"/>
  <c r="DA200" i="2" s="1"/>
  <c r="DA37" i="2"/>
  <c r="DA33" i="2"/>
  <c r="DA21" i="2"/>
  <c r="DA196" i="2"/>
  <c r="DA134" i="2"/>
  <c r="DA110" i="2"/>
  <c r="DA24" i="2"/>
  <c r="DA191" i="2"/>
  <c r="DB12" i="2"/>
  <c r="DA192" i="2"/>
  <c r="DA166" i="2"/>
  <c r="DA107" i="2"/>
  <c r="DA237" i="2"/>
  <c r="DA238" i="2" s="1"/>
  <c r="DA165" i="2"/>
  <c r="DA149" i="2"/>
  <c r="DA23" i="2"/>
  <c r="DA154" i="2"/>
  <c r="DA109" i="2"/>
  <c r="DA83" i="2"/>
  <c r="DA6" i="2"/>
  <c r="CY152" i="2"/>
  <c r="CY153" i="2" s="1"/>
  <c r="CY112" i="2" s="1"/>
  <c r="CZ106" i="2"/>
  <c r="CY111" i="2"/>
  <c r="CY168" i="2"/>
  <c r="CZ70" i="2"/>
  <c r="CY72" i="2"/>
  <c r="CY75" i="2" s="1"/>
  <c r="CY77" i="2" s="1"/>
  <c r="CV175" i="2"/>
  <c r="C198" i="9"/>
  <c r="CX159" i="2"/>
  <c r="CX78" i="2"/>
  <c r="CX79" i="2" s="1"/>
  <c r="CX77" i="2"/>
  <c r="CZ44" i="2"/>
  <c r="CZ40" i="2"/>
  <c r="CZ42" i="2" s="1"/>
  <c r="CZ58" i="2"/>
  <c r="CZ60" i="2" s="1"/>
  <c r="CW194" i="2"/>
  <c r="CW195" i="2" s="1"/>
  <c r="CW169" i="2" s="1"/>
  <c r="CW170" i="2" s="1"/>
  <c r="CW160" i="2"/>
  <c r="DA41" i="2"/>
  <c r="DA184" i="2"/>
  <c r="DA185" i="2" s="1"/>
  <c r="DA7" i="2"/>
  <c r="DA127" i="2" s="1"/>
  <c r="DA129" i="2" s="1"/>
  <c r="DA126" i="2"/>
  <c r="DA53" i="2"/>
  <c r="DA63" i="2"/>
  <c r="DA66" i="2"/>
  <c r="DA57" i="2"/>
  <c r="DA68" i="2"/>
  <c r="DA54" i="2"/>
  <c r="DA28" i="2"/>
  <c r="DA59" i="2"/>
  <c r="DA56" i="2"/>
  <c r="DA31" i="2"/>
  <c r="DA64" i="2"/>
  <c r="DA35" i="2"/>
  <c r="DA52" i="2"/>
  <c r="DA55" i="2"/>
  <c r="DA67" i="2"/>
  <c r="DA65" i="2"/>
  <c r="X173" i="2"/>
  <c r="X175" i="2" s="1"/>
  <c r="X179" i="2"/>
  <c r="DB201" i="2" l="1"/>
  <c r="DB150" i="2"/>
  <c r="DA211" i="2"/>
  <c r="DB143" i="2"/>
  <c r="DB147" i="2"/>
  <c r="DB108" i="2"/>
  <c r="DA91" i="2"/>
  <c r="CZ102" i="2"/>
  <c r="CZ103" i="2" s="1"/>
  <c r="CZ115" i="2" s="1"/>
  <c r="DA86" i="2"/>
  <c r="DB89" i="2"/>
  <c r="DB204" i="2" s="1"/>
  <c r="DA214" i="2"/>
  <c r="DA213" i="2"/>
  <c r="CZ87" i="2"/>
  <c r="CZ206" i="2"/>
  <c r="DA212" i="2"/>
  <c r="DA151" i="2"/>
  <c r="DA209" i="2" s="1"/>
  <c r="DA193" i="2"/>
  <c r="DA210" i="2" s="1"/>
  <c r="DB149" i="2"/>
  <c r="DB76" i="2"/>
  <c r="DB154" i="2"/>
  <c r="DB25" i="2"/>
  <c r="DB164" i="2"/>
  <c r="DB22" i="2"/>
  <c r="DB21" i="2"/>
  <c r="DB166" i="2"/>
  <c r="DB81" i="2"/>
  <c r="DB200" i="2" s="1"/>
  <c r="DB134" i="2"/>
  <c r="DB24" i="2"/>
  <c r="DB107" i="2"/>
  <c r="DB196" i="2"/>
  <c r="DB110" i="2"/>
  <c r="DB191" i="2"/>
  <c r="DB237" i="2"/>
  <c r="DB238" i="2" s="1"/>
  <c r="DB30" i="2"/>
  <c r="DB133" i="2"/>
  <c r="DB37" i="2"/>
  <c r="DB165" i="2"/>
  <c r="DC12" i="2"/>
  <c r="DB192" i="2"/>
  <c r="DB109" i="2"/>
  <c r="DB83" i="2"/>
  <c r="DB6" i="2"/>
  <c r="DB33" i="2"/>
  <c r="DB23" i="2"/>
  <c r="DB13" i="2"/>
  <c r="DB167" i="2"/>
  <c r="L38" i="9"/>
  <c r="S37" i="9"/>
  <c r="DA85" i="2"/>
  <c r="DA205" i="2"/>
  <c r="DA100" i="2"/>
  <c r="CZ111" i="2"/>
  <c r="CZ168" i="2"/>
  <c r="DA106" i="2"/>
  <c r="S37" i="32"/>
  <c r="L38" i="32"/>
  <c r="CZ152" i="2"/>
  <c r="CZ153" i="2" s="1"/>
  <c r="CZ112" i="2" s="1"/>
  <c r="CY113" i="2"/>
  <c r="DA203" i="2"/>
  <c r="B38" i="9"/>
  <c r="I37" i="9"/>
  <c r="J37" i="9" s="1"/>
  <c r="C199" i="9"/>
  <c r="DA44" i="2"/>
  <c r="DA40" i="2"/>
  <c r="DA42" i="2" s="1"/>
  <c r="DA58" i="2"/>
  <c r="DA60" i="2" s="1"/>
  <c r="CY159" i="2"/>
  <c r="CY78" i="2"/>
  <c r="CY79" i="2" s="1"/>
  <c r="DA70" i="2"/>
  <c r="CW161" i="2"/>
  <c r="CW172" i="2" s="1"/>
  <c r="CW173" i="2" s="1"/>
  <c r="CX194" i="2"/>
  <c r="CX195" i="2" s="1"/>
  <c r="CX169" i="2" s="1"/>
  <c r="CX170" i="2" s="1"/>
  <c r="CX160" i="2"/>
  <c r="CX161" i="2" s="1"/>
  <c r="CX172" i="2" s="1"/>
  <c r="DB41" i="2"/>
  <c r="DB126" i="2"/>
  <c r="DB7" i="2"/>
  <c r="DB127" i="2" s="1"/>
  <c r="DB129" i="2" s="1"/>
  <c r="DB184" i="2"/>
  <c r="DB185" i="2" s="1"/>
  <c r="DB63" i="2"/>
  <c r="DB53" i="2"/>
  <c r="DB65" i="2"/>
  <c r="DB56" i="2"/>
  <c r="DB55" i="2"/>
  <c r="DB52" i="2"/>
  <c r="DB66" i="2"/>
  <c r="DB59" i="2"/>
  <c r="DB64" i="2"/>
  <c r="DB28" i="2"/>
  <c r="DB31" i="2"/>
  <c r="DB57" i="2"/>
  <c r="DB68" i="2"/>
  <c r="DB67" i="2"/>
  <c r="DB35" i="2"/>
  <c r="DB54" i="2"/>
  <c r="CZ72" i="2"/>
  <c r="CZ75" i="2" s="1"/>
  <c r="X180" i="2"/>
  <c r="X181" i="2" s="1"/>
  <c r="X190" i="2" s="1"/>
  <c r="DC201" i="2" l="1"/>
  <c r="DC150" i="2"/>
  <c r="DB211" i="2"/>
  <c r="DC143" i="2"/>
  <c r="DC147" i="2"/>
  <c r="DC108" i="2"/>
  <c r="DB91" i="2"/>
  <c r="DB86" i="2"/>
  <c r="DC89" i="2"/>
  <c r="DC204" i="2" s="1"/>
  <c r="CZ113" i="2"/>
  <c r="DA152" i="2"/>
  <c r="DA153" i="2" s="1"/>
  <c r="DA112" i="2" s="1"/>
  <c r="DA206" i="2"/>
  <c r="CX173" i="2"/>
  <c r="CX175" i="2" s="1"/>
  <c r="DA87" i="2"/>
  <c r="DB151" i="2"/>
  <c r="DB209" i="2" s="1"/>
  <c r="DA102" i="2"/>
  <c r="DA103" i="2" s="1"/>
  <c r="DA115" i="2" s="1"/>
  <c r="DA72" i="2"/>
  <c r="DA75" i="2" s="1"/>
  <c r="DA77" i="2" s="1"/>
  <c r="DB212" i="2"/>
  <c r="DB193" i="2"/>
  <c r="DB210" i="2" s="1"/>
  <c r="DC23" i="2"/>
  <c r="DC133" i="2"/>
  <c r="DC134" i="2"/>
  <c r="DC76" i="2"/>
  <c r="DC110" i="2"/>
  <c r="DC167" i="2"/>
  <c r="DC191" i="2"/>
  <c r="DC109" i="2"/>
  <c r="DC6" i="2"/>
  <c r="DC192" i="2"/>
  <c r="DC81" i="2"/>
  <c r="DC200" i="2" s="1"/>
  <c r="DC154" i="2"/>
  <c r="DC83" i="2"/>
  <c r="DC13" i="2"/>
  <c r="DC25" i="2"/>
  <c r="DC22" i="2"/>
  <c r="DC196" i="2"/>
  <c r="DC21" i="2"/>
  <c r="DC30" i="2"/>
  <c r="DC165" i="2"/>
  <c r="DC164" i="2"/>
  <c r="DC24" i="2"/>
  <c r="DC149" i="2"/>
  <c r="DC237" i="2"/>
  <c r="DC238" i="2" s="1"/>
  <c r="DC166" i="2"/>
  <c r="DD12" i="2"/>
  <c r="DC33" i="2"/>
  <c r="DC107" i="2"/>
  <c r="DC37" i="2"/>
  <c r="L39" i="32"/>
  <c r="S38" i="32"/>
  <c r="DA111" i="2"/>
  <c r="DA168" i="2"/>
  <c r="I38" i="9"/>
  <c r="J38" i="9" s="1"/>
  <c r="B39" i="9"/>
  <c r="DB203" i="2"/>
  <c r="DB214" i="2"/>
  <c r="L39" i="9"/>
  <c r="S38" i="9"/>
  <c r="DB106" i="2"/>
  <c r="DB100" i="2"/>
  <c r="DB85" i="2"/>
  <c r="DB205" i="2"/>
  <c r="DB213" i="2"/>
  <c r="DC126" i="2"/>
  <c r="DC184" i="2"/>
  <c r="DC185" i="2" s="1"/>
  <c r="DC7" i="2"/>
  <c r="DC127" i="2" s="1"/>
  <c r="DC129" i="2" s="1"/>
  <c r="DC41" i="2"/>
  <c r="DC53" i="2"/>
  <c r="DC55" i="2"/>
  <c r="DC59" i="2"/>
  <c r="DC57" i="2"/>
  <c r="DC65" i="2"/>
  <c r="DC28" i="2"/>
  <c r="DC35" i="2"/>
  <c r="DC64" i="2"/>
  <c r="DC52" i="2"/>
  <c r="DC56" i="2"/>
  <c r="DC66" i="2"/>
  <c r="DC54" i="2"/>
  <c r="DC63" i="2"/>
  <c r="DC31" i="2"/>
  <c r="DC67" i="2"/>
  <c r="DC68" i="2"/>
  <c r="CW175" i="2"/>
  <c r="DB70" i="2"/>
  <c r="C200" i="9"/>
  <c r="CZ159" i="2"/>
  <c r="CZ78" i="2"/>
  <c r="CZ79" i="2" s="1"/>
  <c r="CZ77" i="2"/>
  <c r="DB58" i="2"/>
  <c r="DB60" i="2" s="1"/>
  <c r="CY160" i="2"/>
  <c r="CY194" i="2"/>
  <c r="CY195" i="2" s="1"/>
  <c r="CY169" i="2" s="1"/>
  <c r="CY170" i="2" s="1"/>
  <c r="DB44" i="2"/>
  <c r="DB40" i="2"/>
  <c r="DB42" i="2" s="1"/>
  <c r="X208" i="2"/>
  <c r="X197" i="2"/>
  <c r="X182" i="2"/>
  <c r="DD201" i="2" l="1"/>
  <c r="DD150" i="2"/>
  <c r="DC211" i="2"/>
  <c r="DD147" i="2"/>
  <c r="DD143" i="2"/>
  <c r="DD108" i="2"/>
  <c r="DC91" i="2"/>
  <c r="DC86" i="2"/>
  <c r="DA113" i="2"/>
  <c r="DB102" i="2"/>
  <c r="DB103" i="2" s="1"/>
  <c r="DB115" i="2" s="1"/>
  <c r="DD89" i="2"/>
  <c r="DD204" i="2" s="1"/>
  <c r="DB152" i="2"/>
  <c r="DB153" i="2" s="1"/>
  <c r="DB112" i="2" s="1"/>
  <c r="DC203" i="2"/>
  <c r="DA78" i="2"/>
  <c r="DA79" i="2" s="1"/>
  <c r="DA159" i="2"/>
  <c r="DA194" i="2" s="1"/>
  <c r="DA195" i="2" s="1"/>
  <c r="DA169" i="2" s="1"/>
  <c r="DA170" i="2" s="1"/>
  <c r="DB206" i="2"/>
  <c r="DC58" i="2"/>
  <c r="DC60" i="2" s="1"/>
  <c r="DB72" i="2"/>
  <c r="DB75" i="2" s="1"/>
  <c r="DB78" i="2" s="1"/>
  <c r="DB79" i="2" s="1"/>
  <c r="DD83" i="2"/>
  <c r="DD23" i="2"/>
  <c r="DD76" i="2"/>
  <c r="DD37" i="2"/>
  <c r="DD33" i="2"/>
  <c r="DD109" i="2"/>
  <c r="DD25" i="2"/>
  <c r="DD149" i="2"/>
  <c r="DD154" i="2"/>
  <c r="DD134" i="2"/>
  <c r="DD165" i="2"/>
  <c r="DD22" i="2"/>
  <c r="DD166" i="2"/>
  <c r="DD24" i="2"/>
  <c r="DE12" i="2"/>
  <c r="DD21" i="2"/>
  <c r="DD164" i="2"/>
  <c r="DD133" i="2"/>
  <c r="DD30" i="2"/>
  <c r="DD107" i="2"/>
  <c r="DD6" i="2"/>
  <c r="DD110" i="2"/>
  <c r="DD81" i="2"/>
  <c r="DD200" i="2" s="1"/>
  <c r="DD13" i="2"/>
  <c r="DD237" i="2"/>
  <c r="DD238" i="2" s="1"/>
  <c r="DD196" i="2"/>
  <c r="DD191" i="2"/>
  <c r="DD167" i="2"/>
  <c r="DD192" i="2"/>
  <c r="DC106" i="2"/>
  <c r="L40" i="9"/>
  <c r="S39" i="9"/>
  <c r="DC214" i="2"/>
  <c r="DC85" i="2"/>
  <c r="DC100" i="2"/>
  <c r="DC205" i="2"/>
  <c r="S39" i="32"/>
  <c r="L40" i="32"/>
  <c r="DB111" i="2"/>
  <c r="DB168" i="2"/>
  <c r="DB87" i="2"/>
  <c r="I39" i="9"/>
  <c r="J39" i="9" s="1"/>
  <c r="B40" i="9"/>
  <c r="DC212" i="2"/>
  <c r="DC151" i="2"/>
  <c r="DC209" i="2" s="1"/>
  <c r="DC213" i="2"/>
  <c r="DC193" i="2"/>
  <c r="DC210" i="2" s="1"/>
  <c r="C201" i="9"/>
  <c r="CY161" i="2"/>
  <c r="CY172" i="2" s="1"/>
  <c r="CY173" i="2" s="1"/>
  <c r="DC44" i="2"/>
  <c r="DC40" i="2"/>
  <c r="DC42" i="2" s="1"/>
  <c r="CZ194" i="2"/>
  <c r="CZ195" i="2" s="1"/>
  <c r="CZ169" i="2" s="1"/>
  <c r="CZ170" i="2" s="1"/>
  <c r="CZ160" i="2"/>
  <c r="CZ161" i="2" s="1"/>
  <c r="CZ172" i="2" s="1"/>
  <c r="DC70" i="2"/>
  <c r="DD126" i="2"/>
  <c r="DD66" i="2"/>
  <c r="DD184" i="2"/>
  <c r="DD185" i="2" s="1"/>
  <c r="DD41" i="2"/>
  <c r="DD7" i="2"/>
  <c r="DD127" i="2" s="1"/>
  <c r="DD129" i="2" s="1"/>
  <c r="DD52" i="2"/>
  <c r="DD59" i="2"/>
  <c r="DD65" i="2"/>
  <c r="DD55" i="2"/>
  <c r="DD53" i="2"/>
  <c r="DD68" i="2"/>
  <c r="DD56" i="2"/>
  <c r="DD28" i="2"/>
  <c r="DD54" i="2"/>
  <c r="DD67" i="2"/>
  <c r="DD64" i="2"/>
  <c r="DD35" i="2"/>
  <c r="DD63" i="2"/>
  <c r="DD31" i="2"/>
  <c r="DD57" i="2"/>
  <c r="Y178" i="2"/>
  <c r="Y189" i="2"/>
  <c r="DE201" i="2" l="1"/>
  <c r="DE150" i="2"/>
  <c r="DD211" i="2"/>
  <c r="DE147" i="2"/>
  <c r="DE143" i="2"/>
  <c r="DE108" i="2"/>
  <c r="DD91" i="2"/>
  <c r="DD86" i="2"/>
  <c r="DB113" i="2"/>
  <c r="DE89" i="2"/>
  <c r="DE204" i="2" s="1"/>
  <c r="DC206" i="2"/>
  <c r="DD151" i="2"/>
  <c r="DD209" i="2" s="1"/>
  <c r="DD203" i="2"/>
  <c r="DC102" i="2"/>
  <c r="DC103" i="2" s="1"/>
  <c r="DC115" i="2" s="1"/>
  <c r="DB77" i="2"/>
  <c r="DA160" i="2"/>
  <c r="DA161" i="2" s="1"/>
  <c r="DA172" i="2" s="1"/>
  <c r="DA173" i="2" s="1"/>
  <c r="DA175" i="2" s="1"/>
  <c r="DD212" i="2"/>
  <c r="DD193" i="2"/>
  <c r="DD210" i="2" s="1"/>
  <c r="DD70" i="2"/>
  <c r="DC87" i="2"/>
  <c r="DB159" i="2"/>
  <c r="DB194" i="2" s="1"/>
  <c r="DB195" i="2" s="1"/>
  <c r="DB169" i="2" s="1"/>
  <c r="DB170" i="2" s="1"/>
  <c r="S40" i="32"/>
  <c r="L41" i="32"/>
  <c r="L41" i="9"/>
  <c r="S40" i="9"/>
  <c r="DD100" i="2"/>
  <c r="DD85" i="2"/>
  <c r="DD205" i="2"/>
  <c r="DD214" i="2"/>
  <c r="B41" i="9"/>
  <c r="I40" i="9"/>
  <c r="J40" i="9" s="1"/>
  <c r="DE133" i="2"/>
  <c r="DE110" i="2"/>
  <c r="DE33" i="2"/>
  <c r="DE22" i="2"/>
  <c r="DE23" i="2"/>
  <c r="DE13" i="2"/>
  <c r="DE167" i="2"/>
  <c r="DE164" i="2"/>
  <c r="DE166" i="2"/>
  <c r="DE154" i="2"/>
  <c r="DE21" i="2"/>
  <c r="DE76" i="2"/>
  <c r="DE83" i="2"/>
  <c r="DE24" i="2"/>
  <c r="DF12" i="2"/>
  <c r="DE6" i="2"/>
  <c r="DE237" i="2"/>
  <c r="DE238" i="2" s="1"/>
  <c r="DE134" i="2"/>
  <c r="DE107" i="2"/>
  <c r="DE149" i="2"/>
  <c r="DE30" i="2"/>
  <c r="DE196" i="2"/>
  <c r="DE165" i="2"/>
  <c r="DE81" i="2"/>
  <c r="DE200" i="2" s="1"/>
  <c r="DE192" i="2"/>
  <c r="DE25" i="2"/>
  <c r="DE109" i="2"/>
  <c r="DE37" i="2"/>
  <c r="DE191" i="2"/>
  <c r="DD106" i="2"/>
  <c r="DC152" i="2"/>
  <c r="DC153" i="2" s="1"/>
  <c r="DC112" i="2" s="1"/>
  <c r="DC168" i="2"/>
  <c r="DC111" i="2"/>
  <c r="DD213" i="2"/>
  <c r="CZ173" i="2"/>
  <c r="CZ175" i="2" s="1"/>
  <c r="DD58" i="2"/>
  <c r="DD60" i="2" s="1"/>
  <c r="CY175" i="2"/>
  <c r="DC72" i="2"/>
  <c r="DC75" i="2" s="1"/>
  <c r="DE7" i="2"/>
  <c r="DE127" i="2" s="1"/>
  <c r="DE129" i="2" s="1"/>
  <c r="DE184" i="2"/>
  <c r="DE185" i="2" s="1"/>
  <c r="DE41" i="2"/>
  <c r="DE126" i="2"/>
  <c r="DE67" i="2"/>
  <c r="DE56" i="2"/>
  <c r="DE52" i="2"/>
  <c r="DE55" i="2"/>
  <c r="DE57" i="2"/>
  <c r="DE64" i="2"/>
  <c r="DE53" i="2"/>
  <c r="DE66" i="2"/>
  <c r="DE65" i="2"/>
  <c r="DE28" i="2"/>
  <c r="DE59" i="2"/>
  <c r="DE68" i="2"/>
  <c r="DE54" i="2"/>
  <c r="DE63" i="2"/>
  <c r="DE31" i="2"/>
  <c r="DE35" i="2"/>
  <c r="DD44" i="2"/>
  <c r="DD40" i="2"/>
  <c r="DD42" i="2" s="1"/>
  <c r="C202" i="9"/>
  <c r="Y192" i="2"/>
  <c r="DF201" i="2" l="1"/>
  <c r="DF150" i="2"/>
  <c r="DE211" i="2"/>
  <c r="DF147" i="2"/>
  <c r="DF143" i="2"/>
  <c r="DF108" i="2"/>
  <c r="DE91" i="2"/>
  <c r="DE86" i="2"/>
  <c r="DD152" i="2"/>
  <c r="DD153" i="2" s="1"/>
  <c r="DD112" i="2" s="1"/>
  <c r="DF89" i="2"/>
  <c r="DF204" i="2" s="1"/>
  <c r="DE213" i="2"/>
  <c r="DD206" i="2"/>
  <c r="DD102" i="2"/>
  <c r="DD103" i="2" s="1"/>
  <c r="DD115" i="2" s="1"/>
  <c r="DC113" i="2"/>
  <c r="DE212" i="2"/>
  <c r="DD72" i="2"/>
  <c r="DD75" i="2" s="1"/>
  <c r="DD77" i="2" s="1"/>
  <c r="DB160" i="2"/>
  <c r="DB161" i="2" s="1"/>
  <c r="DB172" i="2" s="1"/>
  <c r="DB173" i="2" s="1"/>
  <c r="DB175" i="2" s="1"/>
  <c r="DE151" i="2"/>
  <c r="DE209" i="2" s="1"/>
  <c r="DE193" i="2"/>
  <c r="DE210" i="2" s="1"/>
  <c r="S41" i="9"/>
  <c r="L42" i="9"/>
  <c r="DE106" i="2"/>
  <c r="I41" i="9"/>
  <c r="J41" i="9" s="1"/>
  <c r="B42" i="9"/>
  <c r="L42" i="32"/>
  <c r="S41" i="32"/>
  <c r="DE100" i="2"/>
  <c r="DE85" i="2"/>
  <c r="DE205" i="2"/>
  <c r="DE214" i="2"/>
  <c r="DE203" i="2"/>
  <c r="DD87" i="2"/>
  <c r="DD168" i="2"/>
  <c r="DD111" i="2"/>
  <c r="DF154" i="2"/>
  <c r="DF30" i="2"/>
  <c r="DF167" i="2"/>
  <c r="DF25" i="2"/>
  <c r="DF196" i="2"/>
  <c r="DF22" i="2"/>
  <c r="DF6" i="2"/>
  <c r="DF13" i="2"/>
  <c r="DF21" i="2"/>
  <c r="DF134" i="2"/>
  <c r="DF165" i="2"/>
  <c r="DF133" i="2"/>
  <c r="DF24" i="2"/>
  <c r="DF81" i="2"/>
  <c r="DF200" i="2" s="1"/>
  <c r="DF107" i="2"/>
  <c r="DF164" i="2"/>
  <c r="DF23" i="2"/>
  <c r="DF76" i="2"/>
  <c r="B9" i="32"/>
  <c r="DF83" i="2"/>
  <c r="DF191" i="2"/>
  <c r="DF109" i="2"/>
  <c r="DG12" i="2"/>
  <c r="DF166" i="2"/>
  <c r="DF237" i="2"/>
  <c r="DF238" i="2" s="1"/>
  <c r="DF149" i="2"/>
  <c r="DF33" i="2"/>
  <c r="DF37" i="2"/>
  <c r="DF110" i="2"/>
  <c r="DF192" i="2"/>
  <c r="DE70" i="2"/>
  <c r="C203" i="9"/>
  <c r="DF126" i="2"/>
  <c r="DF7" i="2"/>
  <c r="DF127" i="2" s="1"/>
  <c r="DF129" i="2" s="1"/>
  <c r="DF41" i="2"/>
  <c r="DF184" i="2"/>
  <c r="DF185" i="2" s="1"/>
  <c r="DF65" i="2"/>
  <c r="DF52" i="2"/>
  <c r="DF54" i="2"/>
  <c r="DF64" i="2"/>
  <c r="DF68" i="2"/>
  <c r="DF56" i="2"/>
  <c r="DF55" i="2"/>
  <c r="DF31" i="2"/>
  <c r="DF67" i="2"/>
  <c r="DF63" i="2"/>
  <c r="DF53" i="2"/>
  <c r="DF59" i="2"/>
  <c r="DF57" i="2"/>
  <c r="DF28" i="2"/>
  <c r="DF66" i="2"/>
  <c r="DF35" i="2"/>
  <c r="DE58" i="2"/>
  <c r="DE60" i="2" s="1"/>
  <c r="DC159" i="2"/>
  <c r="DC78" i="2"/>
  <c r="DC79" i="2" s="1"/>
  <c r="DC77" i="2"/>
  <c r="DE44" i="2"/>
  <c r="DE40" i="2"/>
  <c r="DE42" i="2" s="1"/>
  <c r="Y193" i="2"/>
  <c r="DG201" i="2" l="1"/>
  <c r="DG150" i="2"/>
  <c r="DF211" i="2"/>
  <c r="DG143" i="2"/>
  <c r="DG147" i="2"/>
  <c r="DG108" i="2"/>
  <c r="DF91" i="2"/>
  <c r="DF213" i="2"/>
  <c r="DD113" i="2"/>
  <c r="DF86" i="2"/>
  <c r="DG89" i="2"/>
  <c r="DG204" i="2" s="1"/>
  <c r="DE102" i="2"/>
  <c r="DE103" i="2" s="1"/>
  <c r="DE115" i="2" s="1"/>
  <c r="DF214" i="2"/>
  <c r="DE72" i="2"/>
  <c r="DE75" i="2" s="1"/>
  <c r="DE77" i="2" s="1"/>
  <c r="DE206" i="2"/>
  <c r="DD159" i="2"/>
  <c r="DD194" i="2" s="1"/>
  <c r="DD195" i="2" s="1"/>
  <c r="DD169" i="2" s="1"/>
  <c r="DD170" i="2" s="1"/>
  <c r="DD78" i="2"/>
  <c r="DD79" i="2" s="1"/>
  <c r="DF151" i="2"/>
  <c r="DF209" i="2" s="1"/>
  <c r="DF212" i="2"/>
  <c r="DE87" i="2"/>
  <c r="DG149" i="2"/>
  <c r="DG23" i="2"/>
  <c r="DG25" i="2"/>
  <c r="DG6" i="2"/>
  <c r="DG21" i="2"/>
  <c r="DG134" i="2"/>
  <c r="DG37" i="2"/>
  <c r="DG109" i="2"/>
  <c r="DG24" i="2"/>
  <c r="DG107" i="2"/>
  <c r="DG167" i="2"/>
  <c r="DG30" i="2"/>
  <c r="DG81" i="2"/>
  <c r="DG200" i="2" s="1"/>
  <c r="DG110" i="2"/>
  <c r="DG237" i="2"/>
  <c r="DG238" i="2" s="1"/>
  <c r="DG13" i="2"/>
  <c r="DG192" i="2"/>
  <c r="DG133" i="2"/>
  <c r="DG166" i="2"/>
  <c r="DG191" i="2"/>
  <c r="DG154" i="2"/>
  <c r="DG76" i="2"/>
  <c r="DG196" i="2"/>
  <c r="DG164" i="2"/>
  <c r="DG33" i="2"/>
  <c r="DG22" i="2"/>
  <c r="DG83" i="2"/>
  <c r="DH12" i="2"/>
  <c r="DG165" i="2"/>
  <c r="DF203" i="2"/>
  <c r="DE111" i="2"/>
  <c r="DE168" i="2"/>
  <c r="DF193" i="2"/>
  <c r="DF210" i="2" s="1"/>
  <c r="DE152" i="2"/>
  <c r="DE153" i="2" s="1"/>
  <c r="DE112" i="2" s="1"/>
  <c r="L43" i="9"/>
  <c r="S42" i="9"/>
  <c r="DF106" i="2"/>
  <c r="DF70" i="2"/>
  <c r="DF58" i="2"/>
  <c r="DF60" i="2" s="1"/>
  <c r="B10" i="32"/>
  <c r="I9" i="32"/>
  <c r="DF205" i="2"/>
  <c r="DF85" i="2"/>
  <c r="DF100" i="2"/>
  <c r="L43" i="32"/>
  <c r="S42" i="32"/>
  <c r="I42" i="9"/>
  <c r="J42" i="9" s="1"/>
  <c r="B43" i="9"/>
  <c r="DG126" i="2"/>
  <c r="DG184" i="2"/>
  <c r="DG185" i="2" s="1"/>
  <c r="DG41" i="2"/>
  <c r="DG7" i="2"/>
  <c r="DG127" i="2" s="1"/>
  <c r="DG129" i="2" s="1"/>
  <c r="DG55" i="2"/>
  <c r="DG56" i="2"/>
  <c r="DG64" i="2"/>
  <c r="DG54" i="2"/>
  <c r="DG66" i="2"/>
  <c r="DG57" i="2"/>
  <c r="DG53" i="2"/>
  <c r="DG65" i="2"/>
  <c r="DG67" i="2"/>
  <c r="DG68" i="2"/>
  <c r="DG35" i="2"/>
  <c r="DG31" i="2"/>
  <c r="DG63" i="2"/>
  <c r="DG28" i="2"/>
  <c r="DG52" i="2"/>
  <c r="DG59" i="2"/>
  <c r="C204" i="9"/>
  <c r="DF44" i="2"/>
  <c r="DF40" i="2"/>
  <c r="DF42" i="2" s="1"/>
  <c r="DC194" i="2"/>
  <c r="DC195" i="2" s="1"/>
  <c r="DC169" i="2" s="1"/>
  <c r="DC170" i="2" s="1"/>
  <c r="DC160" i="2"/>
  <c r="DC161" i="2" s="1"/>
  <c r="DC172" i="2" s="1"/>
  <c r="Y210" i="2"/>
  <c r="Y160" i="2"/>
  <c r="Y194" i="2"/>
  <c r="DH201" i="2" l="1"/>
  <c r="DH150" i="2"/>
  <c r="DG211" i="2"/>
  <c r="DH147" i="2"/>
  <c r="DH143" i="2"/>
  <c r="DH211" i="2" s="1"/>
  <c r="DH108" i="2"/>
  <c r="DG91" i="2"/>
  <c r="DG86" i="2"/>
  <c r="DD160" i="2"/>
  <c r="DD161" i="2" s="1"/>
  <c r="DD172" i="2" s="1"/>
  <c r="DD173" i="2" s="1"/>
  <c r="DD175" i="2" s="1"/>
  <c r="DF152" i="2"/>
  <c r="DF153" i="2" s="1"/>
  <c r="DF112" i="2" s="1"/>
  <c r="DF102" i="2"/>
  <c r="DF103" i="2" s="1"/>
  <c r="DF115" i="2" s="1"/>
  <c r="DH89" i="2"/>
  <c r="DH204" i="2" s="1"/>
  <c r="DE159" i="2"/>
  <c r="DE160" i="2" s="1"/>
  <c r="DE161" i="2" s="1"/>
  <c r="DE172" i="2" s="1"/>
  <c r="DE78" i="2"/>
  <c r="DE79" i="2" s="1"/>
  <c r="DG151" i="2"/>
  <c r="DG209" i="2" s="1"/>
  <c r="DF206" i="2"/>
  <c r="DF72" i="2"/>
  <c r="DF75" i="2" s="1"/>
  <c r="DF77" i="2" s="1"/>
  <c r="DG58" i="2"/>
  <c r="DG60" i="2" s="1"/>
  <c r="DG214" i="2"/>
  <c r="DG193" i="2"/>
  <c r="DG210" i="2" s="1"/>
  <c r="L44" i="9"/>
  <c r="S43" i="9"/>
  <c r="DG205" i="2"/>
  <c r="DG85" i="2"/>
  <c r="DG100" i="2"/>
  <c r="B44" i="9"/>
  <c r="I43" i="9"/>
  <c r="J43" i="9" s="1"/>
  <c r="DH166" i="2"/>
  <c r="DH23" i="2"/>
  <c r="DH149" i="2"/>
  <c r="DH192" i="2"/>
  <c r="DH109" i="2"/>
  <c r="DH22" i="2"/>
  <c r="DH21" i="2"/>
  <c r="DH154" i="2"/>
  <c r="DH110" i="2"/>
  <c r="DH6" i="2"/>
  <c r="DH24" i="2"/>
  <c r="DI12" i="2"/>
  <c r="DH164" i="2"/>
  <c r="DH30" i="2"/>
  <c r="DH133" i="2"/>
  <c r="DH107" i="2"/>
  <c r="DH167" i="2"/>
  <c r="DH25" i="2"/>
  <c r="DH83" i="2"/>
  <c r="DH191" i="2"/>
  <c r="DH81" i="2"/>
  <c r="DH200" i="2" s="1"/>
  <c r="DH237" i="2"/>
  <c r="DH238" i="2" s="1"/>
  <c r="DH134" i="2"/>
  <c r="DH196" i="2"/>
  <c r="DH76" i="2"/>
  <c r="DH37" i="2"/>
  <c r="DH13" i="2"/>
  <c r="DH165" i="2"/>
  <c r="DH33" i="2"/>
  <c r="I10" i="32"/>
  <c r="B11" i="32"/>
  <c r="DG106" i="2"/>
  <c r="DG203" i="2"/>
  <c r="L44" i="32"/>
  <c r="S43" i="32"/>
  <c r="DE113" i="2"/>
  <c r="DG212" i="2"/>
  <c r="DF87" i="2"/>
  <c r="DF111" i="2"/>
  <c r="DF168" i="2"/>
  <c r="DG213" i="2"/>
  <c r="DC173" i="2"/>
  <c r="DC175" i="2" s="1"/>
  <c r="C205" i="9"/>
  <c r="DG70" i="2"/>
  <c r="DG40" i="2"/>
  <c r="DG42" i="2" s="1"/>
  <c r="DG44" i="2"/>
  <c r="DH41" i="2"/>
  <c r="DH7" i="2"/>
  <c r="DH127" i="2" s="1"/>
  <c r="DH129" i="2" s="1"/>
  <c r="DH126" i="2"/>
  <c r="DH184" i="2"/>
  <c r="DH185" i="2" s="1"/>
  <c r="DH54" i="2"/>
  <c r="DH55" i="2"/>
  <c r="DH63" i="2"/>
  <c r="DH68" i="2"/>
  <c r="DH52" i="2"/>
  <c r="DH65" i="2"/>
  <c r="DH67" i="2"/>
  <c r="DH57" i="2"/>
  <c r="DH56" i="2"/>
  <c r="DH66" i="2"/>
  <c r="DH31" i="2"/>
  <c r="DH64" i="2"/>
  <c r="DH53" i="2"/>
  <c r="DH59" i="2"/>
  <c r="DH28" i="2"/>
  <c r="DH35" i="2"/>
  <c r="Y161" i="2"/>
  <c r="Y195" i="2"/>
  <c r="DI201" i="2" l="1"/>
  <c r="DI150" i="2"/>
  <c r="DI147" i="2"/>
  <c r="DI143" i="2"/>
  <c r="DI108" i="2"/>
  <c r="DH91" i="2"/>
  <c r="DF113" i="2"/>
  <c r="DH86" i="2"/>
  <c r="DG102" i="2"/>
  <c r="DG103" i="2" s="1"/>
  <c r="DG115" i="2" s="1"/>
  <c r="DI89" i="2"/>
  <c r="DI204" i="2" s="1"/>
  <c r="DH203" i="2"/>
  <c r="DG87" i="2"/>
  <c r="DE194" i="2"/>
  <c r="DE195" i="2" s="1"/>
  <c r="DE169" i="2" s="1"/>
  <c r="DE170" i="2" s="1"/>
  <c r="DE173" i="2" s="1"/>
  <c r="DE175" i="2" s="1"/>
  <c r="DG72" i="2"/>
  <c r="DG75" i="2" s="1"/>
  <c r="DG78" i="2" s="1"/>
  <c r="DG79" i="2" s="1"/>
  <c r="DF78" i="2"/>
  <c r="DF79" i="2" s="1"/>
  <c r="DF159" i="2"/>
  <c r="DF194" i="2" s="1"/>
  <c r="DF195" i="2" s="1"/>
  <c r="DF169" i="2" s="1"/>
  <c r="DF170" i="2" s="1"/>
  <c r="DG206" i="2"/>
  <c r="L45" i="32"/>
  <c r="S44" i="32"/>
  <c r="I44" i="9"/>
  <c r="J44" i="9" s="1"/>
  <c r="B45" i="9"/>
  <c r="DI192" i="2"/>
  <c r="DI133" i="2"/>
  <c r="DI33" i="2"/>
  <c r="DI110" i="2"/>
  <c r="DI165" i="2"/>
  <c r="DI25" i="2"/>
  <c r="DI6" i="2"/>
  <c r="DI164" i="2"/>
  <c r="DI167" i="2"/>
  <c r="DI23" i="2"/>
  <c r="DI149" i="2"/>
  <c r="DI24" i="2"/>
  <c r="DI237" i="2"/>
  <c r="DI238" i="2" s="1"/>
  <c r="DI154" i="2"/>
  <c r="DI37" i="2"/>
  <c r="DI13" i="2"/>
  <c r="DI109" i="2"/>
  <c r="DI21" i="2"/>
  <c r="DI166" i="2"/>
  <c r="DJ12" i="2"/>
  <c r="DI76" i="2"/>
  <c r="DI83" i="2"/>
  <c r="DI196" i="2"/>
  <c r="DI107" i="2"/>
  <c r="DI22" i="2"/>
  <c r="DI81" i="2"/>
  <c r="DI200" i="2" s="1"/>
  <c r="DI191" i="2"/>
  <c r="DI30" i="2"/>
  <c r="DI134" i="2"/>
  <c r="DH106" i="2"/>
  <c r="DH213" i="2"/>
  <c r="DH100" i="2"/>
  <c r="DH205" i="2"/>
  <c r="DH85" i="2"/>
  <c r="DH193" i="2"/>
  <c r="DH210" i="2" s="1"/>
  <c r="DG152" i="2"/>
  <c r="DG153" i="2" s="1"/>
  <c r="DG112" i="2" s="1"/>
  <c r="I11" i="32"/>
  <c r="B12" i="32"/>
  <c r="DH151" i="2"/>
  <c r="DH209" i="2" s="1"/>
  <c r="DG111" i="2"/>
  <c r="DG168" i="2"/>
  <c r="DH212" i="2"/>
  <c r="DH214" i="2"/>
  <c r="L45" i="9"/>
  <c r="S44" i="9"/>
  <c r="DH44" i="2"/>
  <c r="DH40" i="2"/>
  <c r="DH42" i="2" s="1"/>
  <c r="DH70" i="2"/>
  <c r="C206" i="9"/>
  <c r="DI41" i="2"/>
  <c r="DI126" i="2"/>
  <c r="DI7" i="2"/>
  <c r="DI127" i="2" s="1"/>
  <c r="DI129" i="2" s="1"/>
  <c r="DI184" i="2"/>
  <c r="DI185" i="2" s="1"/>
  <c r="DI53" i="2"/>
  <c r="DI63" i="2"/>
  <c r="DI66" i="2"/>
  <c r="DI57" i="2"/>
  <c r="DI68" i="2"/>
  <c r="DI54" i="2"/>
  <c r="DI28" i="2"/>
  <c r="DI59" i="2"/>
  <c r="DI56" i="2"/>
  <c r="DI31" i="2"/>
  <c r="DI64" i="2"/>
  <c r="DI35" i="2"/>
  <c r="DI52" i="2"/>
  <c r="DI55" i="2"/>
  <c r="DI67" i="2"/>
  <c r="DI65" i="2"/>
  <c r="DH58" i="2"/>
  <c r="DH60" i="2" s="1"/>
  <c r="Y169" i="2"/>
  <c r="Y172" i="2"/>
  <c r="DJ201" i="2" l="1"/>
  <c r="DJ150" i="2"/>
  <c r="DI211" i="2"/>
  <c r="DJ143" i="2"/>
  <c r="DJ147" i="2"/>
  <c r="DJ108" i="2"/>
  <c r="DI91" i="2"/>
  <c r="DI86" i="2"/>
  <c r="DJ89" i="2"/>
  <c r="DJ204" i="2" s="1"/>
  <c r="DH206" i="2"/>
  <c r="DG159" i="2"/>
  <c r="DG194" i="2" s="1"/>
  <c r="DG195" i="2" s="1"/>
  <c r="DG169" i="2" s="1"/>
  <c r="DG170" i="2" s="1"/>
  <c r="DG77" i="2"/>
  <c r="DF160" i="2"/>
  <c r="DF161" i="2" s="1"/>
  <c r="DF172" i="2" s="1"/>
  <c r="DF173" i="2" s="1"/>
  <c r="DF175" i="2" s="1"/>
  <c r="DI193" i="2"/>
  <c r="DI210" i="2" s="1"/>
  <c r="DH102" i="2"/>
  <c r="DH103" i="2" s="1"/>
  <c r="DH115" i="2" s="1"/>
  <c r="DH72" i="2"/>
  <c r="DH75" i="2" s="1"/>
  <c r="DH159" i="2" s="1"/>
  <c r="DI58" i="2"/>
  <c r="DI60" i="2" s="1"/>
  <c r="DI106" i="2"/>
  <c r="DH168" i="2"/>
  <c r="DH111" i="2"/>
  <c r="DI205" i="2"/>
  <c r="DI85" i="2"/>
  <c r="DI100" i="2"/>
  <c r="DI214" i="2"/>
  <c r="DG113" i="2"/>
  <c r="DI203" i="2"/>
  <c r="DJ6" i="2"/>
  <c r="DJ13" i="2"/>
  <c r="DJ30" i="2"/>
  <c r="DJ196" i="2"/>
  <c r="DJ154" i="2"/>
  <c r="DJ83" i="2"/>
  <c r="DJ110" i="2"/>
  <c r="DJ164" i="2"/>
  <c r="DJ22" i="2"/>
  <c r="DJ237" i="2"/>
  <c r="DJ238" i="2" s="1"/>
  <c r="DJ191" i="2"/>
  <c r="DJ109" i="2"/>
  <c r="DJ166" i="2"/>
  <c r="DJ37" i="2"/>
  <c r="DJ23" i="2"/>
  <c r="DJ21" i="2"/>
  <c r="DJ165" i="2"/>
  <c r="DJ133" i="2"/>
  <c r="DJ192" i="2"/>
  <c r="DJ24" i="2"/>
  <c r="DJ33" i="2"/>
  <c r="DK12" i="2"/>
  <c r="DJ76" i="2"/>
  <c r="DJ134" i="2"/>
  <c r="DJ25" i="2"/>
  <c r="DJ167" i="2"/>
  <c r="DJ107" i="2"/>
  <c r="DJ81" i="2"/>
  <c r="DJ200" i="2" s="1"/>
  <c r="DJ149" i="2"/>
  <c r="DH152" i="2"/>
  <c r="DH153" i="2" s="1"/>
  <c r="DH112" i="2" s="1"/>
  <c r="I45" i="9"/>
  <c r="J45" i="9" s="1"/>
  <c r="B46" i="9"/>
  <c r="B13" i="32"/>
  <c r="I12" i="32"/>
  <c r="DH87" i="2"/>
  <c r="DI213" i="2"/>
  <c r="DI151" i="2"/>
  <c r="DI209" i="2" s="1"/>
  <c r="S45" i="9"/>
  <c r="L46" i="9"/>
  <c r="DI212" i="2"/>
  <c r="L46" i="32"/>
  <c r="S45" i="32"/>
  <c r="C207" i="9"/>
  <c r="DI40" i="2"/>
  <c r="DI42" i="2" s="1"/>
  <c r="DI44" i="2"/>
  <c r="DI70" i="2"/>
  <c r="DJ7" i="2"/>
  <c r="DJ127" i="2" s="1"/>
  <c r="DJ129" i="2" s="1"/>
  <c r="DJ41" i="2"/>
  <c r="DJ184" i="2"/>
  <c r="DJ185" i="2" s="1"/>
  <c r="DJ126" i="2"/>
  <c r="DJ54" i="2"/>
  <c r="DJ63" i="2"/>
  <c r="DJ53" i="2"/>
  <c r="DJ65" i="2"/>
  <c r="DJ56" i="2"/>
  <c r="DJ55" i="2"/>
  <c r="DJ52" i="2"/>
  <c r="DJ66" i="2"/>
  <c r="DJ59" i="2"/>
  <c r="DJ64" i="2"/>
  <c r="DJ28" i="2"/>
  <c r="DJ31" i="2"/>
  <c r="DJ57" i="2"/>
  <c r="DJ68" i="2"/>
  <c r="DJ67" i="2"/>
  <c r="DJ35" i="2"/>
  <c r="Y170" i="2"/>
  <c r="DK201" i="2" l="1"/>
  <c r="DK150" i="2"/>
  <c r="DJ211" i="2"/>
  <c r="DK143" i="2"/>
  <c r="DK147" i="2"/>
  <c r="DK108" i="2"/>
  <c r="DJ91" i="2"/>
  <c r="DJ86" i="2"/>
  <c r="DJ151" i="2"/>
  <c r="DJ209" i="2" s="1"/>
  <c r="DG160" i="2"/>
  <c r="DG161" i="2" s="1"/>
  <c r="DG172" i="2" s="1"/>
  <c r="DG173" i="2" s="1"/>
  <c r="DG175" i="2" s="1"/>
  <c r="DK89" i="2"/>
  <c r="DK204" i="2" s="1"/>
  <c r="DI87" i="2"/>
  <c r="DI102" i="2"/>
  <c r="DI103" i="2" s="1"/>
  <c r="DI115" i="2" s="1"/>
  <c r="DJ214" i="2"/>
  <c r="DI206" i="2"/>
  <c r="DH78" i="2"/>
  <c r="DH79" i="2" s="1"/>
  <c r="DH77" i="2"/>
  <c r="DI72" i="2"/>
  <c r="DI75" i="2" s="1"/>
  <c r="DI78" i="2" s="1"/>
  <c r="DI79" i="2" s="1"/>
  <c r="DJ100" i="2"/>
  <c r="DJ85" i="2"/>
  <c r="DJ205" i="2"/>
  <c r="DH113" i="2"/>
  <c r="DK21" i="2"/>
  <c r="DK109" i="2"/>
  <c r="DK23" i="2"/>
  <c r="DK196" i="2"/>
  <c r="DK24" i="2"/>
  <c r="DL12" i="2"/>
  <c r="DK166" i="2"/>
  <c r="DK6" i="2"/>
  <c r="DK107" i="2"/>
  <c r="DK164" i="2"/>
  <c r="DK110" i="2"/>
  <c r="DK37" i="2"/>
  <c r="DK191" i="2"/>
  <c r="DK81" i="2"/>
  <c r="DK200" i="2" s="1"/>
  <c r="DK83" i="2"/>
  <c r="DK76" i="2"/>
  <c r="DK165" i="2"/>
  <c r="DK154" i="2"/>
  <c r="DK192" i="2"/>
  <c r="DK237" i="2"/>
  <c r="DK238" i="2" s="1"/>
  <c r="DK25" i="2"/>
  <c r="DK13" i="2"/>
  <c r="DK33" i="2"/>
  <c r="DK30" i="2"/>
  <c r="DK133" i="2"/>
  <c r="DK22" i="2"/>
  <c r="DK134" i="2"/>
  <c r="DK167" i="2"/>
  <c r="DK149" i="2"/>
  <c r="L47" i="32"/>
  <c r="S46" i="32"/>
  <c r="B14" i="32"/>
  <c r="I13" i="32"/>
  <c r="DJ106" i="2"/>
  <c r="I46" i="9"/>
  <c r="J46" i="9" s="1"/>
  <c r="B47" i="9"/>
  <c r="DJ212" i="2"/>
  <c r="L47" i="9"/>
  <c r="S46" i="9"/>
  <c r="DJ213" i="2"/>
  <c r="DI152" i="2"/>
  <c r="DI153" i="2" s="1"/>
  <c r="DI112" i="2" s="1"/>
  <c r="DJ193" i="2"/>
  <c r="DJ210" i="2" s="1"/>
  <c r="DJ203" i="2"/>
  <c r="DI111" i="2"/>
  <c r="DI168" i="2"/>
  <c r="DJ44" i="2"/>
  <c r="DJ40" i="2"/>
  <c r="DJ42" i="2" s="1"/>
  <c r="DJ70" i="2"/>
  <c r="DH194" i="2"/>
  <c r="DH195" i="2" s="1"/>
  <c r="DH169" i="2" s="1"/>
  <c r="DH170" i="2" s="1"/>
  <c r="DH160" i="2"/>
  <c r="DH161" i="2" s="1"/>
  <c r="DH172" i="2" s="1"/>
  <c r="DK126" i="2"/>
  <c r="DK7" i="2"/>
  <c r="DK127" i="2" s="1"/>
  <c r="DK129" i="2" s="1"/>
  <c r="DK41" i="2"/>
  <c r="DK66" i="2"/>
  <c r="DK184" i="2"/>
  <c r="DK185" i="2" s="1"/>
  <c r="DK68" i="2"/>
  <c r="DK53" i="2"/>
  <c r="DK55" i="2"/>
  <c r="DK59" i="2"/>
  <c r="DK57" i="2"/>
  <c r="DK65" i="2"/>
  <c r="DK28" i="2"/>
  <c r="DK35" i="2"/>
  <c r="DK64" i="2"/>
  <c r="DK52" i="2"/>
  <c r="DK56" i="2"/>
  <c r="DK54" i="2"/>
  <c r="DK63" i="2"/>
  <c r="DK31" i="2"/>
  <c r="DK67" i="2"/>
  <c r="C208" i="9"/>
  <c r="DJ58" i="2"/>
  <c r="DJ60" i="2" s="1"/>
  <c r="Y179" i="2"/>
  <c r="Y173" i="2"/>
  <c r="DL201" i="2" l="1"/>
  <c r="DL150" i="2"/>
  <c r="DK211" i="2"/>
  <c r="DL143" i="2"/>
  <c r="DL147" i="2"/>
  <c r="DL108" i="2"/>
  <c r="DK214" i="2"/>
  <c r="DK91" i="2"/>
  <c r="DK86" i="2"/>
  <c r="DJ152" i="2"/>
  <c r="DJ153" i="2" s="1"/>
  <c r="DJ112" i="2" s="1"/>
  <c r="DL89" i="2"/>
  <c r="DL204" i="2" s="1"/>
  <c r="DJ87" i="2"/>
  <c r="DJ206" i="2"/>
  <c r="DK151" i="2"/>
  <c r="DK209" i="2" s="1"/>
  <c r="DI77" i="2"/>
  <c r="DI159" i="2"/>
  <c r="DI160" i="2" s="1"/>
  <c r="DI161" i="2" s="1"/>
  <c r="DI172" i="2" s="1"/>
  <c r="DJ72" i="2"/>
  <c r="DJ75" i="2" s="1"/>
  <c r="DJ77" i="2" s="1"/>
  <c r="DI113" i="2"/>
  <c r="DH173" i="2"/>
  <c r="DH175" i="2" s="1"/>
  <c r="DK106" i="2"/>
  <c r="DK213" i="2"/>
  <c r="DK193" i="2"/>
  <c r="DK210" i="2" s="1"/>
  <c r="S47" i="9"/>
  <c r="L48" i="9"/>
  <c r="DL33" i="2"/>
  <c r="DL154" i="2"/>
  <c r="DL134" i="2"/>
  <c r="DL6" i="2"/>
  <c r="DL164" i="2"/>
  <c r="DL237" i="2"/>
  <c r="DL238" i="2" s="1"/>
  <c r="DL191" i="2"/>
  <c r="DL37" i="2"/>
  <c r="DL109" i="2"/>
  <c r="DL23" i="2"/>
  <c r="DL166" i="2"/>
  <c r="DL25" i="2"/>
  <c r="DL133" i="2"/>
  <c r="DL30" i="2"/>
  <c r="DL83" i="2"/>
  <c r="DL24" i="2"/>
  <c r="DL21" i="2"/>
  <c r="DL81" i="2"/>
  <c r="DL200" i="2" s="1"/>
  <c r="DL149" i="2"/>
  <c r="DL107" i="2"/>
  <c r="DL22" i="2"/>
  <c r="DL13" i="2"/>
  <c r="DM12" i="2"/>
  <c r="DL76" i="2"/>
  <c r="DL165" i="2"/>
  <c r="DL167" i="2"/>
  <c r="DL192" i="2"/>
  <c r="DL110" i="2"/>
  <c r="DL196" i="2"/>
  <c r="DJ102" i="2"/>
  <c r="DJ103" i="2" s="1"/>
  <c r="DJ115" i="2" s="1"/>
  <c r="I47" i="9"/>
  <c r="J47" i="9" s="1"/>
  <c r="B48" i="9"/>
  <c r="B15" i="32"/>
  <c r="I14" i="32"/>
  <c r="DJ111" i="2"/>
  <c r="DJ168" i="2"/>
  <c r="S47" i="32"/>
  <c r="L48" i="32"/>
  <c r="DK203" i="2"/>
  <c r="DK85" i="2"/>
  <c r="DK205" i="2"/>
  <c r="DK100" i="2"/>
  <c r="DK212" i="2"/>
  <c r="C209" i="9"/>
  <c r="DK58" i="2"/>
  <c r="DK60" i="2" s="1"/>
  <c r="DK44" i="2"/>
  <c r="DK40" i="2"/>
  <c r="DK42" i="2" s="1"/>
  <c r="DK70" i="2"/>
  <c r="DL184" i="2"/>
  <c r="DL185" i="2" s="1"/>
  <c r="DL67" i="2"/>
  <c r="DL41" i="2"/>
  <c r="DL126" i="2"/>
  <c r="DL7" i="2"/>
  <c r="DL127" i="2" s="1"/>
  <c r="DL129" i="2" s="1"/>
  <c r="DL57" i="2"/>
  <c r="DL52" i="2"/>
  <c r="DL59" i="2"/>
  <c r="DL65" i="2"/>
  <c r="DL55" i="2"/>
  <c r="DL53" i="2"/>
  <c r="DL68" i="2"/>
  <c r="DL56" i="2"/>
  <c r="DL66" i="2"/>
  <c r="DL28" i="2"/>
  <c r="DL54" i="2"/>
  <c r="DL64" i="2"/>
  <c r="DL35" i="2"/>
  <c r="DL63" i="2"/>
  <c r="DL31" i="2"/>
  <c r="Y180" i="2"/>
  <c r="Y181" i="2" s="1"/>
  <c r="Y175" i="2"/>
  <c r="DJ113" i="2" l="1"/>
  <c r="DM201" i="2"/>
  <c r="DM150" i="2"/>
  <c r="DL211" i="2"/>
  <c r="DM143" i="2"/>
  <c r="DM147" i="2"/>
  <c r="DM108" i="2"/>
  <c r="DL91" i="2"/>
  <c r="DL86" i="2"/>
  <c r="DK152" i="2"/>
  <c r="DK153" i="2" s="1"/>
  <c r="DK112" i="2" s="1"/>
  <c r="DM89" i="2"/>
  <c r="DM204" i="2" s="1"/>
  <c r="DK206" i="2"/>
  <c r="DJ78" i="2"/>
  <c r="DJ79" i="2" s="1"/>
  <c r="DL151" i="2"/>
  <c r="DL209" i="2" s="1"/>
  <c r="DL203" i="2"/>
  <c r="DJ159" i="2"/>
  <c r="DJ194" i="2" s="1"/>
  <c r="DJ195" i="2" s="1"/>
  <c r="DJ169" i="2" s="1"/>
  <c r="DJ170" i="2" s="1"/>
  <c r="DI194" i="2"/>
  <c r="DI195" i="2" s="1"/>
  <c r="DI169" i="2" s="1"/>
  <c r="DI170" i="2" s="1"/>
  <c r="DI173" i="2" s="1"/>
  <c r="DI175" i="2" s="1"/>
  <c r="DL106" i="2"/>
  <c r="DL193" i="2"/>
  <c r="DL210" i="2" s="1"/>
  <c r="DK111" i="2"/>
  <c r="DK168" i="2"/>
  <c r="B16" i="32"/>
  <c r="I15" i="32"/>
  <c r="DL212" i="2"/>
  <c r="B49" i="9"/>
  <c r="I48" i="9"/>
  <c r="J48" i="9" s="1"/>
  <c r="DK102" i="2"/>
  <c r="DK103" i="2" s="1"/>
  <c r="DK115" i="2" s="1"/>
  <c r="L49" i="32"/>
  <c r="S48" i="32"/>
  <c r="DL100" i="2"/>
  <c r="DL205" i="2"/>
  <c r="DL85" i="2"/>
  <c r="DL214" i="2"/>
  <c r="DK87" i="2"/>
  <c r="DM154" i="2"/>
  <c r="DM6" i="2"/>
  <c r="DM33" i="2"/>
  <c r="DM76" i="2"/>
  <c r="DM167" i="2"/>
  <c r="DM110" i="2"/>
  <c r="DM164" i="2"/>
  <c r="DM196" i="2"/>
  <c r="DM134" i="2"/>
  <c r="DM25" i="2"/>
  <c r="DM165" i="2"/>
  <c r="DM13" i="2"/>
  <c r="DM166" i="2"/>
  <c r="DM81" i="2"/>
  <c r="DM200" i="2" s="1"/>
  <c r="DM37" i="2"/>
  <c r="DM30" i="2"/>
  <c r="DM149" i="2"/>
  <c r="DM22" i="2"/>
  <c r="DM24" i="2"/>
  <c r="DM21" i="2"/>
  <c r="DM133" i="2"/>
  <c r="DM23" i="2"/>
  <c r="DM107" i="2"/>
  <c r="DM192" i="2"/>
  <c r="DM191" i="2"/>
  <c r="DN12" i="2"/>
  <c r="DM109" i="2"/>
  <c r="DM83" i="2"/>
  <c r="DM237" i="2"/>
  <c r="DM238" i="2" s="1"/>
  <c r="DL213" i="2"/>
  <c r="S48" i="9"/>
  <c r="L49" i="9"/>
  <c r="DL70" i="2"/>
  <c r="DM126" i="2"/>
  <c r="DM41" i="2"/>
  <c r="DM7" i="2"/>
  <c r="DM127" i="2" s="1"/>
  <c r="DM129" i="2" s="1"/>
  <c r="DM184" i="2"/>
  <c r="DM185" i="2" s="1"/>
  <c r="DM35" i="2"/>
  <c r="DM67" i="2"/>
  <c r="DM56" i="2"/>
  <c r="DM52" i="2"/>
  <c r="DM55" i="2"/>
  <c r="DM57" i="2"/>
  <c r="DM64" i="2"/>
  <c r="DM53" i="2"/>
  <c r="DM66" i="2"/>
  <c r="DM65" i="2"/>
  <c r="DM28" i="2"/>
  <c r="DM59" i="2"/>
  <c r="DM68" i="2"/>
  <c r="DM54" i="2"/>
  <c r="DM63" i="2"/>
  <c r="DM31" i="2"/>
  <c r="DK72" i="2"/>
  <c r="DK75" i="2" s="1"/>
  <c r="DL44" i="2"/>
  <c r="DL40" i="2"/>
  <c r="DL42" i="2" s="1"/>
  <c r="C210" i="9"/>
  <c r="DL58" i="2"/>
  <c r="DL60" i="2" s="1"/>
  <c r="Y190" i="2"/>
  <c r="Y182" i="2"/>
  <c r="DN201" i="2" l="1"/>
  <c r="DN150" i="2"/>
  <c r="DM211" i="2"/>
  <c r="DN143" i="2"/>
  <c r="DN147" i="2"/>
  <c r="DM86" i="2"/>
  <c r="DN108" i="2"/>
  <c r="DM91" i="2"/>
  <c r="DK113" i="2"/>
  <c r="DL87" i="2"/>
  <c r="DL206" i="2"/>
  <c r="DN89" i="2"/>
  <c r="DN204" i="2" s="1"/>
  <c r="DJ160" i="2"/>
  <c r="DJ161" i="2" s="1"/>
  <c r="DJ172" i="2" s="1"/>
  <c r="DJ173" i="2" s="1"/>
  <c r="DJ175" i="2" s="1"/>
  <c r="DM213" i="2"/>
  <c r="DL102" i="2"/>
  <c r="DL103" i="2" s="1"/>
  <c r="DL115" i="2" s="1"/>
  <c r="DM151" i="2"/>
  <c r="DM209" i="2" s="1"/>
  <c r="DM214" i="2"/>
  <c r="DL72" i="2"/>
  <c r="DL75" i="2" s="1"/>
  <c r="DL77" i="2" s="1"/>
  <c r="DM193" i="2"/>
  <c r="DM210" i="2" s="1"/>
  <c r="DL152" i="2"/>
  <c r="DL153" i="2" s="1"/>
  <c r="DL112" i="2" s="1"/>
  <c r="B17" i="32"/>
  <c r="I16" i="32"/>
  <c r="DM212" i="2"/>
  <c r="DM203" i="2"/>
  <c r="S49" i="32"/>
  <c r="L50" i="32"/>
  <c r="DM106" i="2"/>
  <c r="DO12" i="2"/>
  <c r="DN134" i="2"/>
  <c r="DN192" i="2"/>
  <c r="DN76" i="2"/>
  <c r="DN33" i="2"/>
  <c r="DN166" i="2"/>
  <c r="DN30" i="2"/>
  <c r="DN133" i="2"/>
  <c r="DN23" i="2"/>
  <c r="DN107" i="2"/>
  <c r="DN81" i="2"/>
  <c r="DN200" i="2" s="1"/>
  <c r="DN237" i="2"/>
  <c r="DN238" i="2" s="1"/>
  <c r="DN165" i="2"/>
  <c r="DN110" i="2"/>
  <c r="DN83" i="2"/>
  <c r="DN191" i="2"/>
  <c r="DN109" i="2"/>
  <c r="DN149" i="2"/>
  <c r="DN13" i="2"/>
  <c r="DN164" i="2"/>
  <c r="DN154" i="2"/>
  <c r="DN37" i="2"/>
  <c r="DN22" i="2"/>
  <c r="DN6" i="2"/>
  <c r="DN24" i="2"/>
  <c r="DN21" i="2"/>
  <c r="DN196" i="2"/>
  <c r="DN25" i="2"/>
  <c r="DN167" i="2"/>
  <c r="DL111" i="2"/>
  <c r="DL168" i="2"/>
  <c r="B50" i="9"/>
  <c r="I49" i="9"/>
  <c r="J49" i="9" s="1"/>
  <c r="DM58" i="2"/>
  <c r="DM60" i="2" s="1"/>
  <c r="L50" i="9"/>
  <c r="S49" i="9"/>
  <c r="DM85" i="2"/>
  <c r="DM100" i="2"/>
  <c r="DM205" i="2"/>
  <c r="DK159" i="2"/>
  <c r="DK78" i="2"/>
  <c r="DK79" i="2" s="1"/>
  <c r="DK77" i="2"/>
  <c r="DN184" i="2"/>
  <c r="DN185" i="2" s="1"/>
  <c r="DN65" i="2"/>
  <c r="DN126" i="2"/>
  <c r="DN41" i="2"/>
  <c r="DN7" i="2"/>
  <c r="DN127" i="2" s="1"/>
  <c r="DN129" i="2" s="1"/>
  <c r="DN66" i="2"/>
  <c r="DN35" i="2"/>
  <c r="DN52" i="2"/>
  <c r="DN54" i="2"/>
  <c r="DN64" i="2"/>
  <c r="DN68" i="2"/>
  <c r="DN56" i="2"/>
  <c r="DN55" i="2"/>
  <c r="DN31" i="2"/>
  <c r="DN67" i="2"/>
  <c r="DN63" i="2"/>
  <c r="DN53" i="2"/>
  <c r="DN59" i="2"/>
  <c r="DN57" i="2"/>
  <c r="DN28" i="2"/>
  <c r="C211" i="9"/>
  <c r="DM70" i="2"/>
  <c r="DM44" i="2"/>
  <c r="DM40" i="2"/>
  <c r="DM42" i="2" s="1"/>
  <c r="Z178" i="2"/>
  <c r="Y208" i="2"/>
  <c r="Y197" i="2"/>
  <c r="DO201" i="2" l="1"/>
  <c r="DO150" i="2"/>
  <c r="DN211" i="2"/>
  <c r="DO143" i="2"/>
  <c r="DO147" i="2"/>
  <c r="DO108" i="2"/>
  <c r="DN91" i="2"/>
  <c r="DN86" i="2"/>
  <c r="DL113" i="2"/>
  <c r="DL159" i="2"/>
  <c r="DL160" i="2" s="1"/>
  <c r="DL161" i="2" s="1"/>
  <c r="DL172" i="2" s="1"/>
  <c r="DL78" i="2"/>
  <c r="DL79" i="2" s="1"/>
  <c r="DO89" i="2"/>
  <c r="DO204" i="2" s="1"/>
  <c r="DM102" i="2"/>
  <c r="DM103" i="2" s="1"/>
  <c r="DM115" i="2" s="1"/>
  <c r="DN193" i="2"/>
  <c r="DN210" i="2" s="1"/>
  <c r="DN203" i="2"/>
  <c r="DM206" i="2"/>
  <c r="DN214" i="2"/>
  <c r="DN151" i="2"/>
  <c r="DN209" i="2" s="1"/>
  <c r="B51" i="9"/>
  <c r="I50" i="9"/>
  <c r="J50" i="9" s="1"/>
  <c r="DN213" i="2"/>
  <c r="DM152" i="2"/>
  <c r="DM153" i="2" s="1"/>
  <c r="DM112" i="2" s="1"/>
  <c r="DN106" i="2"/>
  <c r="DO107" i="2"/>
  <c r="DO166" i="2"/>
  <c r="DO13" i="2"/>
  <c r="DO134" i="2"/>
  <c r="DP12" i="2"/>
  <c r="DO165" i="2"/>
  <c r="DO109" i="2"/>
  <c r="DO110" i="2"/>
  <c r="DO191" i="2"/>
  <c r="DO154" i="2"/>
  <c r="DO37" i="2"/>
  <c r="DO76" i="2"/>
  <c r="DO237" i="2"/>
  <c r="DO238" i="2" s="1"/>
  <c r="DO149" i="2"/>
  <c r="DO81" i="2"/>
  <c r="DO200" i="2" s="1"/>
  <c r="DO25" i="2"/>
  <c r="DO6" i="2"/>
  <c r="DO30" i="2"/>
  <c r="DO83" i="2"/>
  <c r="DO33" i="2"/>
  <c r="DO164" i="2"/>
  <c r="DO133" i="2"/>
  <c r="DO167" i="2"/>
  <c r="DO22" i="2"/>
  <c r="DO24" i="2"/>
  <c r="DO21" i="2"/>
  <c r="DO192" i="2"/>
  <c r="DO196" i="2"/>
  <c r="DO23" i="2"/>
  <c r="DM168" i="2"/>
  <c r="DM111" i="2"/>
  <c r="B18" i="32"/>
  <c r="I17" i="32"/>
  <c r="DM87" i="2"/>
  <c r="S50" i="9"/>
  <c r="L51" i="9"/>
  <c r="DN85" i="2"/>
  <c r="DN100" i="2"/>
  <c r="DN205" i="2"/>
  <c r="L51" i="32"/>
  <c r="S50" i="32"/>
  <c r="DN70" i="2"/>
  <c r="DN212" i="2"/>
  <c r="DN44" i="2"/>
  <c r="DN40" i="2"/>
  <c r="DN42" i="2" s="1"/>
  <c r="DO7" i="2"/>
  <c r="DO127" i="2" s="1"/>
  <c r="DO129" i="2" s="1"/>
  <c r="DO184" i="2"/>
  <c r="DO185" i="2" s="1"/>
  <c r="DO67" i="2"/>
  <c r="DO126" i="2"/>
  <c r="DO41" i="2"/>
  <c r="DO52" i="2"/>
  <c r="DO59" i="2"/>
  <c r="DO55" i="2"/>
  <c r="DO56" i="2"/>
  <c r="DO64" i="2"/>
  <c r="DO54" i="2"/>
  <c r="DO66" i="2"/>
  <c r="DO57" i="2"/>
  <c r="DO53" i="2"/>
  <c r="DO65" i="2"/>
  <c r="DO68" i="2"/>
  <c r="DO35" i="2"/>
  <c r="DO31" i="2"/>
  <c r="DO63" i="2"/>
  <c r="DO28" i="2"/>
  <c r="DN58" i="2"/>
  <c r="DN60" i="2" s="1"/>
  <c r="DK194" i="2"/>
  <c r="DK195" i="2" s="1"/>
  <c r="DK169" i="2" s="1"/>
  <c r="DK170" i="2" s="1"/>
  <c r="DK160" i="2"/>
  <c r="DK161" i="2" s="1"/>
  <c r="DK172" i="2" s="1"/>
  <c r="DM72" i="2"/>
  <c r="DM75" i="2" s="1"/>
  <c r="C212" i="9"/>
  <c r="Z189" i="2"/>
  <c r="DP201" i="2" l="1"/>
  <c r="DP150" i="2"/>
  <c r="DO211" i="2"/>
  <c r="DP147" i="2"/>
  <c r="DP143" i="2"/>
  <c r="DP108" i="2"/>
  <c r="DO86" i="2"/>
  <c r="DO91" i="2"/>
  <c r="DN152" i="2"/>
  <c r="DN153" i="2" s="1"/>
  <c r="DN112" i="2" s="1"/>
  <c r="DL194" i="2"/>
  <c r="DL195" i="2" s="1"/>
  <c r="DL169" i="2" s="1"/>
  <c r="DL170" i="2" s="1"/>
  <c r="DL173" i="2" s="1"/>
  <c r="DL175" i="2" s="1"/>
  <c r="DN102" i="2"/>
  <c r="DN103" i="2" s="1"/>
  <c r="DN115" i="2" s="1"/>
  <c r="DP89" i="2"/>
  <c r="DP204" i="2" s="1"/>
  <c r="DN72" i="2"/>
  <c r="DN75" i="2" s="1"/>
  <c r="DN77" i="2" s="1"/>
  <c r="DO213" i="2"/>
  <c r="DN206" i="2"/>
  <c r="DM113" i="2"/>
  <c r="DO205" i="2"/>
  <c r="DO100" i="2"/>
  <c r="DO85" i="2"/>
  <c r="DO106" i="2"/>
  <c r="DQ12" i="2"/>
  <c r="DP167" i="2"/>
  <c r="DP6" i="2"/>
  <c r="DP165" i="2"/>
  <c r="DP107" i="2"/>
  <c r="DP149" i="2"/>
  <c r="DP37" i="2"/>
  <c r="DP237" i="2"/>
  <c r="DP238" i="2" s="1"/>
  <c r="DP30" i="2"/>
  <c r="DP192" i="2"/>
  <c r="DP83" i="2"/>
  <c r="DP134" i="2"/>
  <c r="DP76" i="2"/>
  <c r="DP196" i="2"/>
  <c r="DP154" i="2"/>
  <c r="DP13" i="2"/>
  <c r="DP109" i="2"/>
  <c r="DP81" i="2"/>
  <c r="DP200" i="2" s="1"/>
  <c r="DP110" i="2"/>
  <c r="DP23" i="2"/>
  <c r="DP25" i="2"/>
  <c r="DP33" i="2"/>
  <c r="DP191" i="2"/>
  <c r="DP22" i="2"/>
  <c r="DP24" i="2"/>
  <c r="DP21" i="2"/>
  <c r="DP164" i="2"/>
  <c r="DP133" i="2"/>
  <c r="DP166" i="2"/>
  <c r="S51" i="32"/>
  <c r="L52" i="32"/>
  <c r="I18" i="32"/>
  <c r="B19" i="32"/>
  <c r="DO203" i="2"/>
  <c r="DO214" i="2"/>
  <c r="DN111" i="2"/>
  <c r="DN168" i="2"/>
  <c r="DO193" i="2"/>
  <c r="DO210" i="2" s="1"/>
  <c r="DO212" i="2"/>
  <c r="B52" i="9"/>
  <c r="I51" i="9"/>
  <c r="J51" i="9" s="1"/>
  <c r="L52" i="9"/>
  <c r="S51" i="9"/>
  <c r="DO151" i="2"/>
  <c r="DO209" i="2" s="1"/>
  <c r="DN87" i="2"/>
  <c r="DO44" i="2"/>
  <c r="DO40" i="2"/>
  <c r="DO42" i="2" s="1"/>
  <c r="C213" i="9"/>
  <c r="DM78" i="2"/>
  <c r="DM79" i="2" s="1"/>
  <c r="DM159" i="2"/>
  <c r="DM77" i="2"/>
  <c r="DK173" i="2"/>
  <c r="DK175" i="2" s="1"/>
  <c r="DO70" i="2"/>
  <c r="DO58" i="2"/>
  <c r="DO60" i="2" s="1"/>
  <c r="DP68" i="2"/>
  <c r="DP65" i="2"/>
  <c r="DP41" i="2"/>
  <c r="DP7" i="2"/>
  <c r="DP127" i="2" s="1"/>
  <c r="DP129" i="2" s="1"/>
  <c r="DP184" i="2"/>
  <c r="DP185" i="2" s="1"/>
  <c r="DP126" i="2"/>
  <c r="DP54" i="2"/>
  <c r="DP55" i="2"/>
  <c r="DP63" i="2"/>
  <c r="DP52" i="2"/>
  <c r="DP67" i="2"/>
  <c r="DP57" i="2"/>
  <c r="DP56" i="2"/>
  <c r="DP66" i="2"/>
  <c r="DP31" i="2"/>
  <c r="DP64" i="2"/>
  <c r="DP53" i="2"/>
  <c r="DP59" i="2"/>
  <c r="DP28" i="2"/>
  <c r="DP35" i="2"/>
  <c r="Z192" i="2"/>
  <c r="DQ201" i="2" l="1"/>
  <c r="DQ150" i="2"/>
  <c r="DP211" i="2"/>
  <c r="DQ147" i="2"/>
  <c r="DQ143" i="2"/>
  <c r="DQ108" i="2"/>
  <c r="DP91" i="2"/>
  <c r="DP86" i="2"/>
  <c r="DN113" i="2"/>
  <c r="DQ89" i="2"/>
  <c r="DQ204" i="2" s="1"/>
  <c r="DN159" i="2"/>
  <c r="DN194" i="2" s="1"/>
  <c r="DN195" i="2" s="1"/>
  <c r="DN169" i="2" s="1"/>
  <c r="DN170" i="2" s="1"/>
  <c r="DN78" i="2"/>
  <c r="DN79" i="2" s="1"/>
  <c r="DP213" i="2"/>
  <c r="DP193" i="2"/>
  <c r="DP210" i="2" s="1"/>
  <c r="DO87" i="2"/>
  <c r="DO206" i="2"/>
  <c r="DP151" i="2"/>
  <c r="DP209" i="2" s="1"/>
  <c r="DO72" i="2"/>
  <c r="DO75" i="2" s="1"/>
  <c r="DO77" i="2" s="1"/>
  <c r="S52" i="9"/>
  <c r="L53" i="9"/>
  <c r="DP205" i="2"/>
  <c r="DP100" i="2"/>
  <c r="DP85" i="2"/>
  <c r="I52" i="9"/>
  <c r="J52" i="9" s="1"/>
  <c r="B53" i="9"/>
  <c r="DP212" i="2"/>
  <c r="B20" i="32"/>
  <c r="I19" i="32"/>
  <c r="DP106" i="2"/>
  <c r="DO168" i="2"/>
  <c r="DO111" i="2"/>
  <c r="DO152" i="2"/>
  <c r="DO153" i="2" s="1"/>
  <c r="DO112" i="2" s="1"/>
  <c r="S52" i="32"/>
  <c r="L53" i="32"/>
  <c r="DP203" i="2"/>
  <c r="DO102" i="2"/>
  <c r="DO103" i="2" s="1"/>
  <c r="DO115" i="2" s="1"/>
  <c r="DP214" i="2"/>
  <c r="DR12" i="2"/>
  <c r="DQ83" i="2"/>
  <c r="DQ237" i="2"/>
  <c r="DQ238" i="2" s="1"/>
  <c r="DQ22" i="2"/>
  <c r="DQ107" i="2"/>
  <c r="DQ81" i="2"/>
  <c r="DQ200" i="2" s="1"/>
  <c r="DQ154" i="2"/>
  <c r="DQ133" i="2"/>
  <c r="DQ109" i="2"/>
  <c r="DQ76" i="2"/>
  <c r="DQ37" i="2"/>
  <c r="DQ30" i="2"/>
  <c r="DQ196" i="2"/>
  <c r="DQ13" i="2"/>
  <c r="DQ167" i="2"/>
  <c r="DQ25" i="2"/>
  <c r="DQ164" i="2"/>
  <c r="DQ6" i="2"/>
  <c r="DQ23" i="2"/>
  <c r="DQ166" i="2"/>
  <c r="DQ110" i="2"/>
  <c r="DQ149" i="2"/>
  <c r="DQ134" i="2"/>
  <c r="DQ191" i="2"/>
  <c r="DQ21" i="2"/>
  <c r="DQ192" i="2"/>
  <c r="DQ165" i="2"/>
  <c r="DQ33" i="2"/>
  <c r="DQ24" i="2"/>
  <c r="C214" i="9"/>
  <c r="DQ184" i="2"/>
  <c r="DQ185" i="2" s="1"/>
  <c r="DQ41" i="2"/>
  <c r="DQ68" i="2"/>
  <c r="DQ64" i="2"/>
  <c r="DQ7" i="2"/>
  <c r="DQ127" i="2" s="1"/>
  <c r="DQ129" i="2" s="1"/>
  <c r="DQ126" i="2"/>
  <c r="DQ65" i="2"/>
  <c r="DQ53" i="2"/>
  <c r="DQ63" i="2"/>
  <c r="DQ66" i="2"/>
  <c r="DQ57" i="2"/>
  <c r="DQ54" i="2"/>
  <c r="DQ28" i="2"/>
  <c r="DQ59" i="2"/>
  <c r="DQ56" i="2"/>
  <c r="DQ31" i="2"/>
  <c r="DQ35" i="2"/>
  <c r="DQ52" i="2"/>
  <c r="DQ55" i="2"/>
  <c r="DQ67" i="2"/>
  <c r="DP58" i="2"/>
  <c r="DP60" i="2" s="1"/>
  <c r="DP44" i="2"/>
  <c r="DP40" i="2"/>
  <c r="DP42" i="2" s="1"/>
  <c r="DP70" i="2"/>
  <c r="DM194" i="2"/>
  <c r="DM195" i="2" s="1"/>
  <c r="DM169" i="2" s="1"/>
  <c r="DM170" i="2" s="1"/>
  <c r="DM160" i="2"/>
  <c r="DM161" i="2" s="1"/>
  <c r="DM172" i="2" s="1"/>
  <c r="Z193" i="2"/>
  <c r="DR201" i="2" l="1"/>
  <c r="DR150" i="2"/>
  <c r="DQ211" i="2"/>
  <c r="DR143" i="2"/>
  <c r="DR147" i="2"/>
  <c r="DR108" i="2"/>
  <c r="DQ91" i="2"/>
  <c r="DQ151" i="2"/>
  <c r="DQ209" i="2" s="1"/>
  <c r="DQ86" i="2"/>
  <c r="DN160" i="2"/>
  <c r="DN161" i="2" s="1"/>
  <c r="DN172" i="2" s="1"/>
  <c r="DN173" i="2" s="1"/>
  <c r="DN175" i="2" s="1"/>
  <c r="DR89" i="2"/>
  <c r="DR204" i="2" s="1"/>
  <c r="DP102" i="2"/>
  <c r="DP103" i="2" s="1"/>
  <c r="DP115" i="2" s="1"/>
  <c r="DP206" i="2"/>
  <c r="DP87" i="2"/>
  <c r="DQ193" i="2"/>
  <c r="DQ210" i="2" s="1"/>
  <c r="DO78" i="2"/>
  <c r="DO79" i="2" s="1"/>
  <c r="DQ214" i="2"/>
  <c r="DO159" i="2"/>
  <c r="DO194" i="2" s="1"/>
  <c r="DO195" i="2" s="1"/>
  <c r="DO169" i="2" s="1"/>
  <c r="DO170" i="2" s="1"/>
  <c r="DQ213" i="2"/>
  <c r="DO113" i="2"/>
  <c r="DM173" i="2"/>
  <c r="DM175" i="2" s="1"/>
  <c r="I53" i="9"/>
  <c r="J53" i="9" s="1"/>
  <c r="B54" i="9"/>
  <c r="DP111" i="2"/>
  <c r="DP168" i="2"/>
  <c r="DQ203" i="2"/>
  <c r="DQ212" i="2"/>
  <c r="DP152" i="2"/>
  <c r="DP153" i="2" s="1"/>
  <c r="DP112" i="2" s="1"/>
  <c r="L54" i="32"/>
  <c r="S53" i="32"/>
  <c r="DQ85" i="2"/>
  <c r="DQ100" i="2"/>
  <c r="DQ205" i="2"/>
  <c r="I20" i="32"/>
  <c r="B21" i="32"/>
  <c r="DQ106" i="2"/>
  <c r="L54" i="9"/>
  <c r="S53" i="9"/>
  <c r="DR165" i="2"/>
  <c r="DR25" i="2"/>
  <c r="DR166" i="2"/>
  <c r="DR110" i="2"/>
  <c r="DR37" i="2"/>
  <c r="DR24" i="2"/>
  <c r="DR133" i="2"/>
  <c r="DR81" i="2"/>
  <c r="DR200" i="2" s="1"/>
  <c r="DR76" i="2"/>
  <c r="DR196" i="2"/>
  <c r="DR192" i="2"/>
  <c r="DR21" i="2"/>
  <c r="DR134" i="2"/>
  <c r="DS12" i="2"/>
  <c r="DR30" i="2"/>
  <c r="DR107" i="2"/>
  <c r="DR83" i="2"/>
  <c r="DR23" i="2"/>
  <c r="DR191" i="2"/>
  <c r="DR109" i="2"/>
  <c r="DR164" i="2"/>
  <c r="DR149" i="2"/>
  <c r="DR33" i="2"/>
  <c r="DR237" i="2"/>
  <c r="DR238" i="2" s="1"/>
  <c r="DR167" i="2"/>
  <c r="DR22" i="2"/>
  <c r="DR154" i="2"/>
  <c r="DR13" i="2"/>
  <c r="DR6" i="2"/>
  <c r="DQ58" i="2"/>
  <c r="DQ60" i="2" s="1"/>
  <c r="DQ70" i="2"/>
  <c r="DQ44" i="2"/>
  <c r="DQ40" i="2"/>
  <c r="DQ42" i="2" s="1"/>
  <c r="DP72" i="2"/>
  <c r="DP75" i="2" s="1"/>
  <c r="C215" i="9"/>
  <c r="DR7" i="2"/>
  <c r="DR127" i="2" s="1"/>
  <c r="DR129" i="2" s="1"/>
  <c r="DR126" i="2"/>
  <c r="DR184" i="2"/>
  <c r="DR185" i="2" s="1"/>
  <c r="DR41" i="2"/>
  <c r="DR54" i="2"/>
  <c r="DR63" i="2"/>
  <c r="DR53" i="2"/>
  <c r="DR65" i="2"/>
  <c r="DR56" i="2"/>
  <c r="DR55" i="2"/>
  <c r="DR52" i="2"/>
  <c r="DR66" i="2"/>
  <c r="DR59" i="2"/>
  <c r="DR64" i="2"/>
  <c r="DR28" i="2"/>
  <c r="DR31" i="2"/>
  <c r="DR57" i="2"/>
  <c r="DR68" i="2"/>
  <c r="DR67" i="2"/>
  <c r="DR35" i="2"/>
  <c r="Z210" i="2"/>
  <c r="Z160" i="2"/>
  <c r="Z194" i="2"/>
  <c r="DS201" i="2" l="1"/>
  <c r="DS150" i="2"/>
  <c r="DR211" i="2"/>
  <c r="DS143" i="2"/>
  <c r="DS147" i="2"/>
  <c r="DQ102" i="2"/>
  <c r="DS108" i="2"/>
  <c r="DR91" i="2"/>
  <c r="DR86" i="2"/>
  <c r="DR193" i="2"/>
  <c r="DR210" i="2" s="1"/>
  <c r="DS89" i="2"/>
  <c r="DS204" i="2" s="1"/>
  <c r="DR151" i="2"/>
  <c r="DR209" i="2" s="1"/>
  <c r="DQ87" i="2"/>
  <c r="DQ206" i="2"/>
  <c r="DR213" i="2"/>
  <c r="DP113" i="2"/>
  <c r="DO160" i="2"/>
  <c r="DO161" i="2" s="1"/>
  <c r="DO172" i="2" s="1"/>
  <c r="DO173" i="2" s="1"/>
  <c r="DO175" i="2" s="1"/>
  <c r="DR214" i="2"/>
  <c r="DR212" i="2"/>
  <c r="DS23" i="2"/>
  <c r="DS166" i="2"/>
  <c r="DS237" i="2"/>
  <c r="DS238" i="2" s="1"/>
  <c r="DS21" i="2"/>
  <c r="DS196" i="2"/>
  <c r="DS110" i="2"/>
  <c r="DS30" i="2"/>
  <c r="DS24" i="2"/>
  <c r="DS107" i="2"/>
  <c r="DS81" i="2"/>
  <c r="DS200" i="2" s="1"/>
  <c r="DS167" i="2"/>
  <c r="DT12" i="2"/>
  <c r="DS33" i="2"/>
  <c r="DS37" i="2"/>
  <c r="DS164" i="2"/>
  <c r="DS109" i="2"/>
  <c r="DS165" i="2"/>
  <c r="DS149" i="2"/>
  <c r="DS192" i="2"/>
  <c r="DS191" i="2"/>
  <c r="DS154" i="2"/>
  <c r="DS22" i="2"/>
  <c r="DS13" i="2"/>
  <c r="DS134" i="2"/>
  <c r="DS133" i="2"/>
  <c r="DS6" i="2"/>
  <c r="DS25" i="2"/>
  <c r="DS76" i="2"/>
  <c r="DS83" i="2"/>
  <c r="B22" i="32"/>
  <c r="I21" i="32"/>
  <c r="DR70" i="2"/>
  <c r="L55" i="9"/>
  <c r="S54" i="9"/>
  <c r="DQ152" i="2"/>
  <c r="DQ153" i="2" s="1"/>
  <c r="DQ112" i="2" s="1"/>
  <c r="DQ103" i="2"/>
  <c r="DQ115" i="2" s="1"/>
  <c r="DQ111" i="2"/>
  <c r="DQ168" i="2"/>
  <c r="DR106" i="2"/>
  <c r="DR205" i="2"/>
  <c r="DR85" i="2"/>
  <c r="DR100" i="2"/>
  <c r="L55" i="32"/>
  <c r="S54" i="32"/>
  <c r="B55" i="9"/>
  <c r="I54" i="9"/>
  <c r="J54" i="9" s="1"/>
  <c r="DR203" i="2"/>
  <c r="C216" i="9"/>
  <c r="DR40" i="2"/>
  <c r="DR42" i="2" s="1"/>
  <c r="DR44" i="2"/>
  <c r="DR58" i="2"/>
  <c r="DR60" i="2" s="1"/>
  <c r="DP78" i="2"/>
  <c r="DP79" i="2" s="1"/>
  <c r="DP159" i="2"/>
  <c r="DP77" i="2"/>
  <c r="DS126" i="2"/>
  <c r="DS41" i="2"/>
  <c r="DS184" i="2"/>
  <c r="DS185" i="2" s="1"/>
  <c r="DS7" i="2"/>
  <c r="DS127" i="2" s="1"/>
  <c r="DS129" i="2" s="1"/>
  <c r="DS67" i="2"/>
  <c r="DS54" i="2"/>
  <c r="DS63" i="2"/>
  <c r="DS31" i="2"/>
  <c r="DS68" i="2"/>
  <c r="DS53" i="2"/>
  <c r="DS55" i="2"/>
  <c r="DS59" i="2"/>
  <c r="DS57" i="2"/>
  <c r="DS65" i="2"/>
  <c r="DS66" i="2"/>
  <c r="DS28" i="2"/>
  <c r="DS35" i="2"/>
  <c r="DS64" i="2"/>
  <c r="DS52" i="2"/>
  <c r="DS56" i="2"/>
  <c r="DQ72" i="2"/>
  <c r="DQ75" i="2" s="1"/>
  <c r="Z161" i="2"/>
  <c r="Z195" i="2"/>
  <c r="DT201" i="2" l="1"/>
  <c r="DT150" i="2"/>
  <c r="DS211" i="2"/>
  <c r="DS86" i="2"/>
  <c r="DT143" i="2"/>
  <c r="DT147" i="2"/>
  <c r="DT108" i="2"/>
  <c r="DR102" i="2"/>
  <c r="DR103" i="2" s="1"/>
  <c r="DR115" i="2" s="1"/>
  <c r="DS91" i="2"/>
  <c r="DR152" i="2"/>
  <c r="DR153" i="2" s="1"/>
  <c r="DR112" i="2" s="1"/>
  <c r="DS151" i="2"/>
  <c r="DS209" i="2" s="1"/>
  <c r="DT89" i="2"/>
  <c r="DT204" i="2" s="1"/>
  <c r="DR87" i="2"/>
  <c r="DQ113" i="2"/>
  <c r="DR206" i="2"/>
  <c r="DR72" i="2"/>
  <c r="DR75" i="2" s="1"/>
  <c r="DR77" i="2" s="1"/>
  <c r="S55" i="9"/>
  <c r="L56" i="9"/>
  <c r="DT107" i="2"/>
  <c r="DT134" i="2"/>
  <c r="DT22" i="2"/>
  <c r="DT76" i="2"/>
  <c r="DT192" i="2"/>
  <c r="DT154" i="2"/>
  <c r="DT81" i="2"/>
  <c r="DT200" i="2" s="1"/>
  <c r="DT133" i="2"/>
  <c r="DT25" i="2"/>
  <c r="DT83" i="2"/>
  <c r="DT191" i="2"/>
  <c r="DT13" i="2"/>
  <c r="DT166" i="2"/>
  <c r="DT6" i="2"/>
  <c r="DT167" i="2"/>
  <c r="DT37" i="2"/>
  <c r="DT164" i="2"/>
  <c r="DT196" i="2"/>
  <c r="DT23" i="2"/>
  <c r="DU12" i="2"/>
  <c r="DT237" i="2"/>
  <c r="DT238" i="2" s="1"/>
  <c r="DT21" i="2"/>
  <c r="DT165" i="2"/>
  <c r="DT110" i="2"/>
  <c r="DT24" i="2"/>
  <c r="DT30" i="2"/>
  <c r="DT149" i="2"/>
  <c r="DT33" i="2"/>
  <c r="DT109" i="2"/>
  <c r="B56" i="9"/>
  <c r="I55" i="9"/>
  <c r="J55" i="9" s="1"/>
  <c r="DS213" i="2"/>
  <c r="B23" i="32"/>
  <c r="I22" i="32"/>
  <c r="DS212" i="2"/>
  <c r="L56" i="32"/>
  <c r="S55" i="32"/>
  <c r="DS106" i="2"/>
  <c r="DS214" i="2"/>
  <c r="DS100" i="2"/>
  <c r="DS205" i="2"/>
  <c r="DS85" i="2"/>
  <c r="DS203" i="2"/>
  <c r="DR168" i="2"/>
  <c r="DR111" i="2"/>
  <c r="DS193" i="2"/>
  <c r="DS210" i="2" s="1"/>
  <c r="DT184" i="2"/>
  <c r="DT185" i="2" s="1"/>
  <c r="DT7" i="2"/>
  <c r="DT127" i="2" s="1"/>
  <c r="DT129" i="2" s="1"/>
  <c r="DT126" i="2"/>
  <c r="DT63" i="2"/>
  <c r="DT41" i="2"/>
  <c r="DT64" i="2"/>
  <c r="DT35" i="2"/>
  <c r="DT31" i="2"/>
  <c r="DT57" i="2"/>
  <c r="DT52" i="2"/>
  <c r="DT59" i="2"/>
  <c r="DT65" i="2"/>
  <c r="DT55" i="2"/>
  <c r="DT53" i="2"/>
  <c r="DT68" i="2"/>
  <c r="DT56" i="2"/>
  <c r="DT66" i="2"/>
  <c r="DT28" i="2"/>
  <c r="DT67" i="2"/>
  <c r="DT54" i="2"/>
  <c r="DS58" i="2"/>
  <c r="DS60" i="2" s="1"/>
  <c r="C217" i="9"/>
  <c r="DP194" i="2"/>
  <c r="DP195" i="2" s="1"/>
  <c r="DP169" i="2" s="1"/>
  <c r="DP170" i="2" s="1"/>
  <c r="DP160" i="2"/>
  <c r="DP161" i="2" s="1"/>
  <c r="DP172" i="2" s="1"/>
  <c r="DQ78" i="2"/>
  <c r="DQ79" i="2" s="1"/>
  <c r="DQ159" i="2"/>
  <c r="DS44" i="2"/>
  <c r="DS40" i="2"/>
  <c r="DS42" i="2" s="1"/>
  <c r="DS70" i="2"/>
  <c r="DQ77" i="2"/>
  <c r="Z169" i="2"/>
  <c r="Z172" i="2"/>
  <c r="DU201" i="2" l="1"/>
  <c r="DU150" i="2"/>
  <c r="DT211" i="2"/>
  <c r="DU143" i="2"/>
  <c r="DU147" i="2"/>
  <c r="DU108" i="2"/>
  <c r="DT91" i="2"/>
  <c r="DT213" i="2"/>
  <c r="DT86" i="2"/>
  <c r="DS102" i="2"/>
  <c r="DS103" i="2" s="1"/>
  <c r="DS115" i="2" s="1"/>
  <c r="DR113" i="2"/>
  <c r="DU89" i="2"/>
  <c r="DU204" i="2" s="1"/>
  <c r="DS206" i="2"/>
  <c r="DR78" i="2"/>
  <c r="DR79" i="2" s="1"/>
  <c r="DT203" i="2"/>
  <c r="DR159" i="2"/>
  <c r="DR160" i="2" s="1"/>
  <c r="DR161" i="2" s="1"/>
  <c r="DR172" i="2" s="1"/>
  <c r="DS87" i="2"/>
  <c r="DT214" i="2"/>
  <c r="DT193" i="2"/>
  <c r="DT210" i="2" s="1"/>
  <c r="DU37" i="2"/>
  <c r="DU164" i="2"/>
  <c r="DU166" i="2"/>
  <c r="DU30" i="2"/>
  <c r="DU110" i="2"/>
  <c r="DU25" i="2"/>
  <c r="DU133" i="2"/>
  <c r="DU165" i="2"/>
  <c r="DU134" i="2"/>
  <c r="DU149" i="2"/>
  <c r="DU6" i="2"/>
  <c r="DU21" i="2"/>
  <c r="DU83" i="2"/>
  <c r="DU167" i="2"/>
  <c r="DU24" i="2"/>
  <c r="DV12" i="2"/>
  <c r="DU109" i="2"/>
  <c r="DU13" i="2"/>
  <c r="DU33" i="2"/>
  <c r="DU107" i="2"/>
  <c r="DU76" i="2"/>
  <c r="DU23" i="2"/>
  <c r="DU237" i="2"/>
  <c r="DU238" i="2" s="1"/>
  <c r="DU154" i="2"/>
  <c r="DU22" i="2"/>
  <c r="DU196" i="2"/>
  <c r="DU192" i="2"/>
  <c r="DU191" i="2"/>
  <c r="DU81" i="2"/>
  <c r="DU200" i="2" s="1"/>
  <c r="I56" i="9"/>
  <c r="J56" i="9" s="1"/>
  <c r="B57" i="9"/>
  <c r="DT205" i="2"/>
  <c r="DT85" i="2"/>
  <c r="DT100" i="2"/>
  <c r="DS111" i="2"/>
  <c r="DS168" i="2"/>
  <c r="L57" i="32"/>
  <c r="S56" i="32"/>
  <c r="DT106" i="2"/>
  <c r="DS152" i="2"/>
  <c r="DS153" i="2" s="1"/>
  <c r="DS112" i="2" s="1"/>
  <c r="DT212" i="2"/>
  <c r="L57" i="9"/>
  <c r="S56" i="9"/>
  <c r="B24" i="32"/>
  <c r="I23" i="32"/>
  <c r="DT151" i="2"/>
  <c r="DT209" i="2" s="1"/>
  <c r="DT44" i="2"/>
  <c r="DT40" i="2"/>
  <c r="DT42" i="2" s="1"/>
  <c r="DU41" i="2"/>
  <c r="DU67" i="2"/>
  <c r="DU7" i="2"/>
  <c r="DU127" i="2" s="1"/>
  <c r="DU129" i="2" s="1"/>
  <c r="DU126" i="2"/>
  <c r="DU184" i="2"/>
  <c r="DU185" i="2" s="1"/>
  <c r="DU54" i="2"/>
  <c r="DU63" i="2"/>
  <c r="DU31" i="2"/>
  <c r="DU35" i="2"/>
  <c r="DU56" i="2"/>
  <c r="DU55" i="2"/>
  <c r="DU52" i="2"/>
  <c r="DU57" i="2"/>
  <c r="DU64" i="2"/>
  <c r="DU53" i="2"/>
  <c r="DU66" i="2"/>
  <c r="DU65" i="2"/>
  <c r="DU28" i="2"/>
  <c r="DU59" i="2"/>
  <c r="DU68" i="2"/>
  <c r="DT70" i="2"/>
  <c r="DT58" i="2"/>
  <c r="DT60" i="2" s="1"/>
  <c r="DQ194" i="2"/>
  <c r="DQ195" i="2" s="1"/>
  <c r="DQ169" i="2" s="1"/>
  <c r="DQ170" i="2" s="1"/>
  <c r="DQ160" i="2"/>
  <c r="DQ161" i="2" s="1"/>
  <c r="DQ172" i="2" s="1"/>
  <c r="DP173" i="2"/>
  <c r="DP175" i="2" s="1"/>
  <c r="DS72" i="2"/>
  <c r="DS75" i="2" s="1"/>
  <c r="C218" i="9"/>
  <c r="Z170" i="2"/>
  <c r="DV201" i="2" l="1"/>
  <c r="DV150" i="2"/>
  <c r="DU211" i="2"/>
  <c r="DV143" i="2"/>
  <c r="DV147" i="2"/>
  <c r="DV108" i="2"/>
  <c r="DU91" i="2"/>
  <c r="DU86" i="2"/>
  <c r="DV89" i="2"/>
  <c r="DV204" i="2" s="1"/>
  <c r="DS113" i="2"/>
  <c r="DT102" i="2"/>
  <c r="DT103" i="2" s="1"/>
  <c r="DT115" i="2" s="1"/>
  <c r="DR194" i="2"/>
  <c r="DR195" i="2" s="1"/>
  <c r="DR169" i="2" s="1"/>
  <c r="DR170" i="2" s="1"/>
  <c r="DR173" i="2" s="1"/>
  <c r="DR175" i="2" s="1"/>
  <c r="DT206" i="2"/>
  <c r="DU212" i="2"/>
  <c r="DT72" i="2"/>
  <c r="DT75" i="2" s="1"/>
  <c r="DT159" i="2" s="1"/>
  <c r="DU193" i="2"/>
  <c r="DU210" i="2" s="1"/>
  <c r="DU100" i="2"/>
  <c r="DU85" i="2"/>
  <c r="DU205" i="2"/>
  <c r="DT152" i="2"/>
  <c r="DT153" i="2" s="1"/>
  <c r="DT112" i="2" s="1"/>
  <c r="DT87" i="2"/>
  <c r="DT111" i="2"/>
  <c r="DT168" i="2"/>
  <c r="DU106" i="2"/>
  <c r="B25" i="32"/>
  <c r="I24" i="32"/>
  <c r="I57" i="9"/>
  <c r="J57" i="9" s="1"/>
  <c r="B58" i="9"/>
  <c r="DU214" i="2"/>
  <c r="DU203" i="2"/>
  <c r="DU70" i="2"/>
  <c r="DU213" i="2"/>
  <c r="L58" i="9"/>
  <c r="S57" i="9"/>
  <c r="S57" i="32"/>
  <c r="L58" i="32"/>
  <c r="DV107" i="2"/>
  <c r="DV33" i="2"/>
  <c r="DV196" i="2"/>
  <c r="DW12" i="2"/>
  <c r="DV30" i="2"/>
  <c r="DV133" i="2"/>
  <c r="DV81" i="2"/>
  <c r="DV200" i="2" s="1"/>
  <c r="DV154" i="2"/>
  <c r="DV165" i="2"/>
  <c r="DV164" i="2"/>
  <c r="DV167" i="2"/>
  <c r="DV22" i="2"/>
  <c r="DV166" i="2"/>
  <c r="DV23" i="2"/>
  <c r="DV13" i="2"/>
  <c r="DV109" i="2"/>
  <c r="DV134" i="2"/>
  <c r="DV76" i="2"/>
  <c r="DV149" i="2"/>
  <c r="DV37" i="2"/>
  <c r="DV110" i="2"/>
  <c r="DV237" i="2"/>
  <c r="DV238" i="2" s="1"/>
  <c r="DV21" i="2"/>
  <c r="DV192" i="2"/>
  <c r="DV191" i="2"/>
  <c r="DV83" i="2"/>
  <c r="DV24" i="2"/>
  <c r="DV6" i="2"/>
  <c r="DV25" i="2"/>
  <c r="DU151" i="2"/>
  <c r="DU209" i="2" s="1"/>
  <c r="DS78" i="2"/>
  <c r="DS79" i="2" s="1"/>
  <c r="DS159" i="2"/>
  <c r="DS77" i="2"/>
  <c r="C219" i="9"/>
  <c r="DQ173" i="2"/>
  <c r="DQ175" i="2" s="1"/>
  <c r="DU58" i="2"/>
  <c r="DU60" i="2" s="1"/>
  <c r="DV126" i="2"/>
  <c r="DV41" i="2"/>
  <c r="DV7" i="2"/>
  <c r="DV127" i="2" s="1"/>
  <c r="DV129" i="2" s="1"/>
  <c r="DV184" i="2"/>
  <c r="DV185" i="2" s="1"/>
  <c r="DV53" i="2"/>
  <c r="DV59" i="2"/>
  <c r="DV57" i="2"/>
  <c r="DV28" i="2"/>
  <c r="DV65" i="2"/>
  <c r="DV66" i="2"/>
  <c r="DV35" i="2"/>
  <c r="DV52" i="2"/>
  <c r="DV54" i="2"/>
  <c r="DV64" i="2"/>
  <c r="DV68" i="2"/>
  <c r="DV56" i="2"/>
  <c r="DV55" i="2"/>
  <c r="DV31" i="2"/>
  <c r="DV67" i="2"/>
  <c r="DV63" i="2"/>
  <c r="DU44" i="2"/>
  <c r="DU40" i="2"/>
  <c r="DU42" i="2" s="1"/>
  <c r="Z179" i="2"/>
  <c r="Z173" i="2"/>
  <c r="DW201" i="2" l="1"/>
  <c r="DW150" i="2"/>
  <c r="DV211" i="2"/>
  <c r="DW143" i="2"/>
  <c r="DW147" i="2"/>
  <c r="DW108" i="2"/>
  <c r="DV86" i="2"/>
  <c r="DV91" i="2"/>
  <c r="DV214" i="2"/>
  <c r="DU206" i="2"/>
  <c r="DW89" i="2"/>
  <c r="DW204" i="2" s="1"/>
  <c r="DU102" i="2"/>
  <c r="DU103" i="2" s="1"/>
  <c r="DU115" i="2" s="1"/>
  <c r="DV193" i="2"/>
  <c r="DV210" i="2" s="1"/>
  <c r="DU87" i="2"/>
  <c r="DT78" i="2"/>
  <c r="DT79" i="2" s="1"/>
  <c r="DT77" i="2"/>
  <c r="DU72" i="2"/>
  <c r="DU75" i="2" s="1"/>
  <c r="DU159" i="2" s="1"/>
  <c r="DV151" i="2"/>
  <c r="DV209" i="2" s="1"/>
  <c r="DV203" i="2"/>
  <c r="L59" i="32"/>
  <c r="S58" i="32"/>
  <c r="B59" i="9"/>
  <c r="I58" i="9"/>
  <c r="J58" i="9" s="1"/>
  <c r="DV106" i="2"/>
  <c r="DV85" i="2"/>
  <c r="DV100" i="2"/>
  <c r="DV205" i="2"/>
  <c r="DW107" i="2"/>
  <c r="DW149" i="2"/>
  <c r="DW13" i="2"/>
  <c r="DW76" i="2"/>
  <c r="DW196" i="2"/>
  <c r="DW154" i="2"/>
  <c r="DW30" i="2"/>
  <c r="DW6" i="2"/>
  <c r="DW133" i="2"/>
  <c r="DW22" i="2"/>
  <c r="DW237" i="2"/>
  <c r="DW238" i="2" s="1"/>
  <c r="DW167" i="2"/>
  <c r="DW166" i="2"/>
  <c r="DW83" i="2"/>
  <c r="DW164" i="2"/>
  <c r="DW110" i="2"/>
  <c r="DW191" i="2"/>
  <c r="DW23" i="2"/>
  <c r="DW25" i="2"/>
  <c r="DW134" i="2"/>
  <c r="DW192" i="2"/>
  <c r="DW81" i="2"/>
  <c r="DW200" i="2" s="1"/>
  <c r="DW21" i="2"/>
  <c r="DW37" i="2"/>
  <c r="DW165" i="2"/>
  <c r="DW24" i="2"/>
  <c r="DX12" i="2"/>
  <c r="DW109" i="2"/>
  <c r="DW33" i="2"/>
  <c r="L59" i="9"/>
  <c r="S58" i="9"/>
  <c r="B26" i="32"/>
  <c r="I25" i="32"/>
  <c r="DT113" i="2"/>
  <c r="DV213" i="2"/>
  <c r="DU111" i="2"/>
  <c r="DU168" i="2"/>
  <c r="DU152" i="2"/>
  <c r="DU153" i="2" s="1"/>
  <c r="DU112" i="2" s="1"/>
  <c r="DV212" i="2"/>
  <c r="DV70" i="2"/>
  <c r="DV58" i="2"/>
  <c r="DV60" i="2" s="1"/>
  <c r="DV44" i="2"/>
  <c r="DV40" i="2"/>
  <c r="DV42" i="2" s="1"/>
  <c r="DW126" i="2"/>
  <c r="DW41" i="2"/>
  <c r="DW184" i="2"/>
  <c r="DW185" i="2" s="1"/>
  <c r="DW7" i="2"/>
  <c r="DW127" i="2" s="1"/>
  <c r="DW129" i="2" s="1"/>
  <c r="DW63" i="2"/>
  <c r="DW28" i="2"/>
  <c r="DW52" i="2"/>
  <c r="DW59" i="2"/>
  <c r="DW55" i="2"/>
  <c r="DW56" i="2"/>
  <c r="DW64" i="2"/>
  <c r="DW54" i="2"/>
  <c r="DW66" i="2"/>
  <c r="DW67" i="2"/>
  <c r="DW57" i="2"/>
  <c r="DW53" i="2"/>
  <c r="DW65" i="2"/>
  <c r="DW68" i="2"/>
  <c r="DW35" i="2"/>
  <c r="DW31" i="2"/>
  <c r="C220" i="9"/>
  <c r="DS194" i="2"/>
  <c r="DS195" i="2" s="1"/>
  <c r="DS169" i="2" s="1"/>
  <c r="DS170" i="2" s="1"/>
  <c r="DS160" i="2"/>
  <c r="DS161" i="2" s="1"/>
  <c r="DS172" i="2" s="1"/>
  <c r="DT194" i="2"/>
  <c r="DT195" i="2" s="1"/>
  <c r="DT169" i="2" s="1"/>
  <c r="DT170" i="2" s="1"/>
  <c r="DT160" i="2"/>
  <c r="DT161" i="2" s="1"/>
  <c r="DT172" i="2" s="1"/>
  <c r="Z180" i="2"/>
  <c r="Z181" i="2" s="1"/>
  <c r="Z175" i="2"/>
  <c r="DX201" i="2" l="1"/>
  <c r="DX150" i="2"/>
  <c r="DW211" i="2"/>
  <c r="DX143" i="2"/>
  <c r="DX147" i="2"/>
  <c r="DX108" i="2"/>
  <c r="DW91" i="2"/>
  <c r="DW86" i="2"/>
  <c r="DX89" i="2"/>
  <c r="DX204" i="2" s="1"/>
  <c r="DV102" i="2"/>
  <c r="DV103" i="2" s="1"/>
  <c r="DV115" i="2" s="1"/>
  <c r="DV206" i="2"/>
  <c r="DW193" i="2"/>
  <c r="DW210" i="2" s="1"/>
  <c r="DU78" i="2"/>
  <c r="DU79" i="2" s="1"/>
  <c r="DV72" i="2"/>
  <c r="DV75" i="2" s="1"/>
  <c r="DV78" i="2" s="1"/>
  <c r="DV79" i="2" s="1"/>
  <c r="DU77" i="2"/>
  <c r="DU113" i="2"/>
  <c r="DV111" i="2"/>
  <c r="DV168" i="2"/>
  <c r="I26" i="32"/>
  <c r="B27" i="32"/>
  <c r="DW100" i="2"/>
  <c r="DW85" i="2"/>
  <c r="DW205" i="2"/>
  <c r="DV87" i="2"/>
  <c r="S59" i="9"/>
  <c r="L60" i="9"/>
  <c r="DW151" i="2"/>
  <c r="DW209" i="2" s="1"/>
  <c r="DW212" i="2"/>
  <c r="DW203" i="2"/>
  <c r="B60" i="9"/>
  <c r="I59" i="9"/>
  <c r="J59" i="9" s="1"/>
  <c r="DS173" i="2"/>
  <c r="DS175" i="2" s="1"/>
  <c r="DW213" i="2"/>
  <c r="DW106" i="2"/>
  <c r="DW214" i="2"/>
  <c r="DX21" i="2"/>
  <c r="DX164" i="2"/>
  <c r="DX81" i="2"/>
  <c r="DX200" i="2" s="1"/>
  <c r="DX24" i="2"/>
  <c r="DY12" i="2"/>
  <c r="DX154" i="2"/>
  <c r="DX23" i="2"/>
  <c r="DX167" i="2"/>
  <c r="DX107" i="2"/>
  <c r="DX134" i="2"/>
  <c r="DX22" i="2"/>
  <c r="DX25" i="2"/>
  <c r="DX191" i="2"/>
  <c r="DX237" i="2"/>
  <c r="DX238" i="2" s="1"/>
  <c r="DX196" i="2"/>
  <c r="DX83" i="2"/>
  <c r="DX30" i="2"/>
  <c r="DX109" i="2"/>
  <c r="DX33" i="2"/>
  <c r="DX133" i="2"/>
  <c r="DX192" i="2"/>
  <c r="DX76" i="2"/>
  <c r="DX13" i="2"/>
  <c r="DX37" i="2"/>
  <c r="DX165" i="2"/>
  <c r="DX166" i="2"/>
  <c r="DX149" i="2"/>
  <c r="DX110" i="2"/>
  <c r="DX6" i="2"/>
  <c r="DV152" i="2"/>
  <c r="DV153" i="2" s="1"/>
  <c r="DV112" i="2" s="1"/>
  <c r="S59" i="32"/>
  <c r="L60" i="32"/>
  <c r="DW70" i="2"/>
  <c r="DT173" i="2"/>
  <c r="DT175" i="2" s="1"/>
  <c r="DU194" i="2"/>
  <c r="DU195" i="2" s="1"/>
  <c r="DU169" i="2" s="1"/>
  <c r="DU170" i="2" s="1"/>
  <c r="DU160" i="2"/>
  <c r="DU161" i="2" s="1"/>
  <c r="DU172" i="2" s="1"/>
  <c r="DX126" i="2"/>
  <c r="DX41" i="2"/>
  <c r="DX7" i="2"/>
  <c r="DX127" i="2" s="1"/>
  <c r="DX129" i="2" s="1"/>
  <c r="DX184" i="2"/>
  <c r="DX185" i="2" s="1"/>
  <c r="DX64" i="2"/>
  <c r="DX53" i="2"/>
  <c r="DX59" i="2"/>
  <c r="DX28" i="2"/>
  <c r="DX35" i="2"/>
  <c r="DX54" i="2"/>
  <c r="DX55" i="2"/>
  <c r="DX63" i="2"/>
  <c r="DX52" i="2"/>
  <c r="DX65" i="2"/>
  <c r="DX68" i="2"/>
  <c r="DX67" i="2"/>
  <c r="DX57" i="2"/>
  <c r="DX56" i="2"/>
  <c r="DX66" i="2"/>
  <c r="DX31" i="2"/>
  <c r="DW44" i="2"/>
  <c r="DW40" i="2"/>
  <c r="DW42" i="2" s="1"/>
  <c r="DW58" i="2"/>
  <c r="DW60" i="2" s="1"/>
  <c r="C221" i="9"/>
  <c r="Z190" i="2"/>
  <c r="Z182" i="2"/>
  <c r="DY201" i="2" l="1"/>
  <c r="DY150" i="2"/>
  <c r="DX211" i="2"/>
  <c r="DY143" i="2"/>
  <c r="DY147" i="2"/>
  <c r="DX86" i="2"/>
  <c r="DY108" i="2"/>
  <c r="DX91" i="2"/>
  <c r="DX151" i="2"/>
  <c r="DX209" i="2" s="1"/>
  <c r="DW102" i="2"/>
  <c r="DW103" i="2" s="1"/>
  <c r="DW115" i="2" s="1"/>
  <c r="DY89" i="2"/>
  <c r="DY204" i="2" s="1"/>
  <c r="DW72" i="2"/>
  <c r="DW75" i="2" s="1"/>
  <c r="DW77" i="2" s="1"/>
  <c r="DV159" i="2"/>
  <c r="DV194" i="2" s="1"/>
  <c r="DV195" i="2" s="1"/>
  <c r="DV169" i="2" s="1"/>
  <c r="DV170" i="2" s="1"/>
  <c r="DV77" i="2"/>
  <c r="DW206" i="2"/>
  <c r="DX203" i="2"/>
  <c r="DX214" i="2"/>
  <c r="DX106" i="2"/>
  <c r="DX212" i="2"/>
  <c r="B61" i="9"/>
  <c r="I60" i="9"/>
  <c r="J60" i="9" s="1"/>
  <c r="DW111" i="2"/>
  <c r="DW168" i="2"/>
  <c r="DX85" i="2"/>
  <c r="DX205" i="2"/>
  <c r="DX100" i="2"/>
  <c r="DW152" i="2"/>
  <c r="DW153" i="2" s="1"/>
  <c r="DW112" i="2" s="1"/>
  <c r="B28" i="32"/>
  <c r="I27" i="32"/>
  <c r="DX70" i="2"/>
  <c r="DX193" i="2"/>
  <c r="DX210" i="2" s="1"/>
  <c r="DY76" i="2"/>
  <c r="DY196" i="2"/>
  <c r="DY30" i="2"/>
  <c r="DY37" i="2"/>
  <c r="DY23" i="2"/>
  <c r="DY81" i="2"/>
  <c r="DY200" i="2" s="1"/>
  <c r="DY165" i="2"/>
  <c r="DY25" i="2"/>
  <c r="DY24" i="2"/>
  <c r="DY21" i="2"/>
  <c r="DY191" i="2"/>
  <c r="DY237" i="2"/>
  <c r="DY238" i="2" s="1"/>
  <c r="DY166" i="2"/>
  <c r="DY149" i="2"/>
  <c r="DY13" i="2"/>
  <c r="DY83" i="2"/>
  <c r="DZ12" i="2"/>
  <c r="DY154" i="2"/>
  <c r="DY22" i="2"/>
  <c r="DY110" i="2"/>
  <c r="DY133" i="2"/>
  <c r="DY107" i="2"/>
  <c r="DY192" i="2"/>
  <c r="DY109" i="2"/>
  <c r="DY134" i="2"/>
  <c r="DY33" i="2"/>
  <c r="DY164" i="2"/>
  <c r="DY167" i="2"/>
  <c r="DY6" i="2"/>
  <c r="DW87" i="2"/>
  <c r="L61" i="9"/>
  <c r="S60" i="9"/>
  <c r="L61" i="32"/>
  <c r="S60" i="32"/>
  <c r="DV113" i="2"/>
  <c r="DX213" i="2"/>
  <c r="DX44" i="2"/>
  <c r="DX40" i="2"/>
  <c r="DX42" i="2" s="1"/>
  <c r="DY184" i="2"/>
  <c r="DY185" i="2" s="1"/>
  <c r="DY41" i="2"/>
  <c r="DY7" i="2"/>
  <c r="DY127" i="2" s="1"/>
  <c r="DY129" i="2" s="1"/>
  <c r="DY64" i="2"/>
  <c r="DY126" i="2"/>
  <c r="DY52" i="2"/>
  <c r="DY55" i="2"/>
  <c r="DY67" i="2"/>
  <c r="DY65" i="2"/>
  <c r="DY53" i="2"/>
  <c r="DY68" i="2"/>
  <c r="DY63" i="2"/>
  <c r="DY66" i="2"/>
  <c r="DY57" i="2"/>
  <c r="DY54" i="2"/>
  <c r="DY28" i="2"/>
  <c r="DY59" i="2"/>
  <c r="DY56" i="2"/>
  <c r="DY31" i="2"/>
  <c r="DY35" i="2"/>
  <c r="C222" i="9"/>
  <c r="DU173" i="2"/>
  <c r="DU175" i="2" s="1"/>
  <c r="DX58" i="2"/>
  <c r="DX60" i="2" s="1"/>
  <c r="AA178" i="2"/>
  <c r="Z208" i="2"/>
  <c r="Z197" i="2"/>
  <c r="DZ201" i="2" l="1"/>
  <c r="DZ150" i="2"/>
  <c r="DY211" i="2"/>
  <c r="DZ143" i="2"/>
  <c r="DZ147" i="2"/>
  <c r="DZ108" i="2"/>
  <c r="DY91" i="2"/>
  <c r="DY214" i="2"/>
  <c r="DY86" i="2"/>
  <c r="DX152" i="2"/>
  <c r="DX153" i="2" s="1"/>
  <c r="DX112" i="2" s="1"/>
  <c r="DZ89" i="2"/>
  <c r="DZ204" i="2" s="1"/>
  <c r="DX206" i="2"/>
  <c r="DY213" i="2"/>
  <c r="DX72" i="2"/>
  <c r="DX75" i="2" s="1"/>
  <c r="DX78" i="2" s="1"/>
  <c r="DX79" i="2" s="1"/>
  <c r="DW159" i="2"/>
  <c r="DW160" i="2" s="1"/>
  <c r="DW161" i="2" s="1"/>
  <c r="DW172" i="2" s="1"/>
  <c r="DW78" i="2"/>
  <c r="DW79" i="2" s="1"/>
  <c r="DY193" i="2"/>
  <c r="DY210" i="2" s="1"/>
  <c r="DV160" i="2"/>
  <c r="DV161" i="2" s="1"/>
  <c r="DV172" i="2" s="1"/>
  <c r="DV173" i="2" s="1"/>
  <c r="DV175" i="2" s="1"/>
  <c r="DX102" i="2"/>
  <c r="DX103" i="2" s="1"/>
  <c r="DX115" i="2" s="1"/>
  <c r="DX87" i="2"/>
  <c r="DW113" i="2"/>
  <c r="S61" i="32"/>
  <c r="L62" i="32"/>
  <c r="L62" i="9"/>
  <c r="S61" i="9"/>
  <c r="I28" i="32"/>
  <c r="B29" i="32"/>
  <c r="DY203" i="2"/>
  <c r="DZ110" i="2"/>
  <c r="DZ81" i="2"/>
  <c r="DZ200" i="2" s="1"/>
  <c r="DZ83" i="2"/>
  <c r="DZ76" i="2"/>
  <c r="DZ33" i="2"/>
  <c r="DZ23" i="2"/>
  <c r="DZ30" i="2"/>
  <c r="DZ13" i="2"/>
  <c r="DZ134" i="2"/>
  <c r="DZ22" i="2"/>
  <c r="DZ165" i="2"/>
  <c r="DZ149" i="2"/>
  <c r="DZ133" i="2"/>
  <c r="DZ109" i="2"/>
  <c r="DZ164" i="2"/>
  <c r="DZ37" i="2"/>
  <c r="DZ21" i="2"/>
  <c r="DZ191" i="2"/>
  <c r="DZ192" i="2"/>
  <c r="DZ237" i="2"/>
  <c r="DZ238" i="2" s="1"/>
  <c r="DZ24" i="2"/>
  <c r="DZ107" i="2"/>
  <c r="DZ167" i="2"/>
  <c r="DZ6" i="2"/>
  <c r="DZ166" i="2"/>
  <c r="EA12" i="2"/>
  <c r="DZ196" i="2"/>
  <c r="DZ25" i="2"/>
  <c r="DZ154" i="2"/>
  <c r="DY100" i="2"/>
  <c r="DY85" i="2"/>
  <c r="DY205" i="2"/>
  <c r="B62" i="9"/>
  <c r="I61" i="9"/>
  <c r="J61" i="9" s="1"/>
  <c r="DY106" i="2"/>
  <c r="DY212" i="2"/>
  <c r="DY151" i="2"/>
  <c r="DX111" i="2"/>
  <c r="DX168" i="2"/>
  <c r="DY44" i="2"/>
  <c r="DY40" i="2"/>
  <c r="DY42" i="2" s="1"/>
  <c r="C223" i="9"/>
  <c r="DY58" i="2"/>
  <c r="DY60" i="2" s="1"/>
  <c r="DY70" i="2"/>
  <c r="DZ41" i="2"/>
  <c r="DZ126" i="2"/>
  <c r="DZ66" i="2"/>
  <c r="DZ7" i="2"/>
  <c r="DZ127" i="2" s="1"/>
  <c r="DZ129" i="2" s="1"/>
  <c r="DZ184" i="2"/>
  <c r="DZ185" i="2" s="1"/>
  <c r="DZ57" i="2"/>
  <c r="DZ68" i="2"/>
  <c r="DZ67" i="2"/>
  <c r="DZ35" i="2"/>
  <c r="DZ54" i="2"/>
  <c r="DZ63" i="2"/>
  <c r="DZ53" i="2"/>
  <c r="DZ65" i="2"/>
  <c r="DZ56" i="2"/>
  <c r="DZ55" i="2"/>
  <c r="DZ52" i="2"/>
  <c r="DZ59" i="2"/>
  <c r="DZ64" i="2"/>
  <c r="DZ28" i="2"/>
  <c r="DZ31" i="2"/>
  <c r="AA189" i="2"/>
  <c r="EA201" i="2" l="1"/>
  <c r="EA150" i="2"/>
  <c r="DZ211" i="2"/>
  <c r="EA143" i="2"/>
  <c r="EA147" i="2"/>
  <c r="EA108" i="2"/>
  <c r="DX113" i="2"/>
  <c r="DZ91" i="2"/>
  <c r="DZ86" i="2"/>
  <c r="EA89" i="2"/>
  <c r="EA204" i="2" s="1"/>
  <c r="DW194" i="2"/>
  <c r="DW195" i="2" s="1"/>
  <c r="DW169" i="2" s="1"/>
  <c r="DW170" i="2" s="1"/>
  <c r="DW173" i="2" s="1"/>
  <c r="DW175" i="2" s="1"/>
  <c r="DY206" i="2"/>
  <c r="DZ203" i="2"/>
  <c r="DX77" i="2"/>
  <c r="DX159" i="2"/>
  <c r="DX194" i="2" s="1"/>
  <c r="DX195" i="2" s="1"/>
  <c r="DX169" i="2" s="1"/>
  <c r="DX170" i="2" s="1"/>
  <c r="DZ151" i="2"/>
  <c r="DZ209" i="2" s="1"/>
  <c r="DZ214" i="2"/>
  <c r="DZ213" i="2"/>
  <c r="DY87" i="2"/>
  <c r="I29" i="32"/>
  <c r="B30" i="32"/>
  <c r="EA22" i="2"/>
  <c r="EA30" i="2"/>
  <c r="EA76" i="2"/>
  <c r="EA133" i="2"/>
  <c r="EA134" i="2"/>
  <c r="EA81" i="2"/>
  <c r="EA200" i="2" s="1"/>
  <c r="EA165" i="2"/>
  <c r="EA83" i="2"/>
  <c r="EA37" i="2"/>
  <c r="EA149" i="2"/>
  <c r="EA110" i="2"/>
  <c r="EA154" i="2"/>
  <c r="EA196" i="2"/>
  <c r="EA13" i="2"/>
  <c r="EA21" i="2"/>
  <c r="EA192" i="2"/>
  <c r="EA23" i="2"/>
  <c r="EA167" i="2"/>
  <c r="EA24" i="2"/>
  <c r="EA107" i="2"/>
  <c r="EA166" i="2"/>
  <c r="EA164" i="2"/>
  <c r="EB12" i="2"/>
  <c r="EA25" i="2"/>
  <c r="EA237" i="2"/>
  <c r="EA238" i="2" s="1"/>
  <c r="EA191" i="2"/>
  <c r="EA33" i="2"/>
  <c r="EA109" i="2"/>
  <c r="EA6" i="2"/>
  <c r="DZ193" i="2"/>
  <c r="DZ210" i="2" s="1"/>
  <c r="DZ205" i="2"/>
  <c r="DZ85" i="2"/>
  <c r="DZ100" i="2"/>
  <c r="B63" i="9"/>
  <c r="I62" i="9"/>
  <c r="J62" i="9" s="1"/>
  <c r="DY209" i="2"/>
  <c r="DY102" i="2" s="1"/>
  <c r="DY103" i="2" s="1"/>
  <c r="DY115" i="2" s="1"/>
  <c r="DZ106" i="2"/>
  <c r="S62" i="9"/>
  <c r="L63" i="9"/>
  <c r="DY111" i="2"/>
  <c r="DY168" i="2"/>
  <c r="L63" i="32"/>
  <c r="S62" i="32"/>
  <c r="DZ58" i="2"/>
  <c r="DZ60" i="2" s="1"/>
  <c r="DY152" i="2"/>
  <c r="DY153" i="2" s="1"/>
  <c r="DY112" i="2" s="1"/>
  <c r="DZ212" i="2"/>
  <c r="DY72" i="2"/>
  <c r="DY75" i="2" s="1"/>
  <c r="C224" i="9"/>
  <c r="DZ70" i="2"/>
  <c r="DZ44" i="2"/>
  <c r="DZ40" i="2"/>
  <c r="DZ42" i="2" s="1"/>
  <c r="EA184" i="2"/>
  <c r="EA185" i="2" s="1"/>
  <c r="EA126" i="2"/>
  <c r="EA41" i="2"/>
  <c r="EA7" i="2"/>
  <c r="EA127" i="2" s="1"/>
  <c r="EA129" i="2" s="1"/>
  <c r="EA66" i="2"/>
  <c r="EA64" i="2"/>
  <c r="EA55" i="2"/>
  <c r="EA52" i="2"/>
  <c r="EA56" i="2"/>
  <c r="EA67" i="2"/>
  <c r="EA54" i="2"/>
  <c r="EA63" i="2"/>
  <c r="EA31" i="2"/>
  <c r="EA68" i="2"/>
  <c r="EA53" i="2"/>
  <c r="EA59" i="2"/>
  <c r="EA57" i="2"/>
  <c r="EA65" i="2"/>
  <c r="EA28" i="2"/>
  <c r="EA35" i="2"/>
  <c r="AA192" i="2"/>
  <c r="EB201" i="2" l="1"/>
  <c r="EB150" i="2"/>
  <c r="EA211" i="2"/>
  <c r="EB147" i="2"/>
  <c r="EB143" i="2"/>
  <c r="EB108" i="2"/>
  <c r="EA86" i="2"/>
  <c r="EA91" i="2"/>
  <c r="EB89" i="2"/>
  <c r="EB204" i="2" s="1"/>
  <c r="DX160" i="2"/>
  <c r="DX161" i="2" s="1"/>
  <c r="DX172" i="2" s="1"/>
  <c r="DX173" i="2" s="1"/>
  <c r="DX175" i="2" s="1"/>
  <c r="DZ87" i="2"/>
  <c r="EA151" i="2"/>
  <c r="EA209" i="2" s="1"/>
  <c r="DZ102" i="2"/>
  <c r="DZ103" i="2" s="1"/>
  <c r="DZ115" i="2" s="1"/>
  <c r="DY113" i="2"/>
  <c r="EA193" i="2"/>
  <c r="EA210" i="2" s="1"/>
  <c r="EA212" i="2"/>
  <c r="DZ72" i="2"/>
  <c r="DZ75" i="2" s="1"/>
  <c r="DZ159" i="2" s="1"/>
  <c r="DZ168" i="2"/>
  <c r="DZ111" i="2"/>
  <c r="EA214" i="2"/>
  <c r="S63" i="32"/>
  <c r="L64" i="32"/>
  <c r="EA70" i="2"/>
  <c r="EA205" i="2"/>
  <c r="EA100" i="2"/>
  <c r="EA85" i="2"/>
  <c r="EC12" i="2"/>
  <c r="EB110" i="2"/>
  <c r="EB164" i="2"/>
  <c r="EB107" i="2"/>
  <c r="EB167" i="2"/>
  <c r="EB22" i="2"/>
  <c r="EB134" i="2"/>
  <c r="EB192" i="2"/>
  <c r="EB33" i="2"/>
  <c r="EB166" i="2"/>
  <c r="EB237" i="2"/>
  <c r="EB238" i="2" s="1"/>
  <c r="EB13" i="2"/>
  <c r="EB81" i="2"/>
  <c r="EB200" i="2" s="1"/>
  <c r="EB109" i="2"/>
  <c r="EB23" i="2"/>
  <c r="EB191" i="2"/>
  <c r="EB25" i="2"/>
  <c r="EB30" i="2"/>
  <c r="EB196" i="2"/>
  <c r="EB37" i="2"/>
  <c r="EB6" i="2"/>
  <c r="EB154" i="2"/>
  <c r="EB133" i="2"/>
  <c r="EB83" i="2"/>
  <c r="EB24" i="2"/>
  <c r="EB21" i="2"/>
  <c r="EB149" i="2"/>
  <c r="EB165" i="2"/>
  <c r="EB76" i="2"/>
  <c r="EA203" i="2"/>
  <c r="DZ206" i="2"/>
  <c r="L64" i="9"/>
  <c r="S63" i="9"/>
  <c r="I63" i="9"/>
  <c r="J63" i="9" s="1"/>
  <c r="B64" i="9"/>
  <c r="EA213" i="2"/>
  <c r="EA106" i="2"/>
  <c r="B31" i="32"/>
  <c r="I30" i="32"/>
  <c r="DZ152" i="2"/>
  <c r="DZ153" i="2" s="1"/>
  <c r="DZ112" i="2" s="1"/>
  <c r="EA44" i="2"/>
  <c r="EA40" i="2"/>
  <c r="EA42" i="2" s="1"/>
  <c r="C225" i="9"/>
  <c r="DY159" i="2"/>
  <c r="DY78" i="2"/>
  <c r="DY79" i="2" s="1"/>
  <c r="DY77" i="2"/>
  <c r="EA58" i="2"/>
  <c r="EA60" i="2" s="1"/>
  <c r="EB7" i="2"/>
  <c r="EB127" i="2" s="1"/>
  <c r="EB129" i="2" s="1"/>
  <c r="EB41" i="2"/>
  <c r="EB126" i="2"/>
  <c r="EB184" i="2"/>
  <c r="EB185" i="2" s="1"/>
  <c r="EB67" i="2"/>
  <c r="EB54" i="2"/>
  <c r="EB63" i="2"/>
  <c r="EB64" i="2"/>
  <c r="EB35" i="2"/>
  <c r="EB31" i="2"/>
  <c r="EB57" i="2"/>
  <c r="EB52" i="2"/>
  <c r="EB59" i="2"/>
  <c r="EB65" i="2"/>
  <c r="EB55" i="2"/>
  <c r="EB53" i="2"/>
  <c r="EB68" i="2"/>
  <c r="EB56" i="2"/>
  <c r="EB66" i="2"/>
  <c r="EB28" i="2"/>
  <c r="AA193" i="2"/>
  <c r="EC201" i="2" l="1"/>
  <c r="EC150" i="2"/>
  <c r="EB211" i="2"/>
  <c r="EC147" i="2"/>
  <c r="EC143" i="2"/>
  <c r="EC108" i="2"/>
  <c r="EB91" i="2"/>
  <c r="EA102" i="2"/>
  <c r="EA103" i="2" s="1"/>
  <c r="EA115" i="2" s="1"/>
  <c r="EB86" i="2"/>
  <c r="EA87" i="2"/>
  <c r="EC89" i="2"/>
  <c r="EC204" i="2" s="1"/>
  <c r="EA152" i="2"/>
  <c r="EA153" i="2" s="1"/>
  <c r="EA112" i="2" s="1"/>
  <c r="EB193" i="2"/>
  <c r="EB210" i="2" s="1"/>
  <c r="EB151" i="2"/>
  <c r="EB209" i="2" s="1"/>
  <c r="EB214" i="2"/>
  <c r="DZ78" i="2"/>
  <c r="DZ79" i="2" s="1"/>
  <c r="DZ77" i="2"/>
  <c r="EB213" i="2"/>
  <c r="EA206" i="2"/>
  <c r="EA72" i="2"/>
  <c r="EA75" i="2" s="1"/>
  <c r="EA77" i="2" s="1"/>
  <c r="L65" i="9"/>
  <c r="S64" i="9"/>
  <c r="I31" i="32"/>
  <c r="B32" i="32"/>
  <c r="EB106" i="2"/>
  <c r="L65" i="32"/>
  <c r="S64" i="32"/>
  <c r="EC191" i="2"/>
  <c r="EC196" i="2"/>
  <c r="EC30" i="2"/>
  <c r="EC110" i="2"/>
  <c r="EC13" i="2"/>
  <c r="EC83" i="2"/>
  <c r="EC154" i="2"/>
  <c r="EC166" i="2"/>
  <c r="ED12" i="2"/>
  <c r="EC81" i="2"/>
  <c r="EC200" i="2" s="1"/>
  <c r="EC76" i="2"/>
  <c r="EC165" i="2"/>
  <c r="EC22" i="2"/>
  <c r="EC33" i="2"/>
  <c r="EC164" i="2"/>
  <c r="EC134" i="2"/>
  <c r="EC167" i="2"/>
  <c r="EC149" i="2"/>
  <c r="EC237" i="2"/>
  <c r="EC238" i="2" s="1"/>
  <c r="EC192" i="2"/>
  <c r="EC25" i="2"/>
  <c r="EC21" i="2"/>
  <c r="EC109" i="2"/>
  <c r="EC37" i="2"/>
  <c r="EC23" i="2"/>
  <c r="EC24" i="2"/>
  <c r="EC133" i="2"/>
  <c r="EC107" i="2"/>
  <c r="EC6" i="2"/>
  <c r="EB100" i="2"/>
  <c r="EB85" i="2"/>
  <c r="EB205" i="2"/>
  <c r="EA168" i="2"/>
  <c r="EA111" i="2"/>
  <c r="B65" i="9"/>
  <c r="I64" i="9"/>
  <c r="J64" i="9" s="1"/>
  <c r="DZ113" i="2"/>
  <c r="EB203" i="2"/>
  <c r="EB212" i="2"/>
  <c r="EB58" i="2"/>
  <c r="EB60" i="2" s="1"/>
  <c r="C226" i="9"/>
  <c r="EB44" i="2"/>
  <c r="EB40" i="2"/>
  <c r="EB42" i="2" s="1"/>
  <c r="EC67" i="2"/>
  <c r="EC126" i="2"/>
  <c r="EC41" i="2"/>
  <c r="EC184" i="2"/>
  <c r="EC185" i="2" s="1"/>
  <c r="EC7" i="2"/>
  <c r="EC127" i="2" s="1"/>
  <c r="EC129" i="2" s="1"/>
  <c r="EC59" i="2"/>
  <c r="EC68" i="2"/>
  <c r="EC54" i="2"/>
  <c r="EC63" i="2"/>
  <c r="EC31" i="2"/>
  <c r="EC35" i="2"/>
  <c r="EC56" i="2"/>
  <c r="EC55" i="2"/>
  <c r="EC52" i="2"/>
  <c r="EC57" i="2"/>
  <c r="EC64" i="2"/>
  <c r="EC53" i="2"/>
  <c r="EC66" i="2"/>
  <c r="EC65" i="2"/>
  <c r="EC28" i="2"/>
  <c r="DZ194" i="2"/>
  <c r="DZ195" i="2" s="1"/>
  <c r="DZ169" i="2" s="1"/>
  <c r="DZ170" i="2" s="1"/>
  <c r="DZ160" i="2"/>
  <c r="DZ161" i="2" s="1"/>
  <c r="DZ172" i="2" s="1"/>
  <c r="EB70" i="2"/>
  <c r="DY160" i="2"/>
  <c r="DY161" i="2" s="1"/>
  <c r="DY172" i="2" s="1"/>
  <c r="DY194" i="2"/>
  <c r="DY195" i="2" s="1"/>
  <c r="DY169" i="2" s="1"/>
  <c r="DY170" i="2" s="1"/>
  <c r="AA210" i="2"/>
  <c r="AA194" i="2"/>
  <c r="AA195" i="2" s="1"/>
  <c r="AA160" i="2"/>
  <c r="ED201" i="2" l="1"/>
  <c r="ED150" i="2"/>
  <c r="EC211" i="2"/>
  <c r="ED147" i="2"/>
  <c r="ED143" i="2"/>
  <c r="ED108" i="2"/>
  <c r="EC91" i="2"/>
  <c r="EB152" i="2"/>
  <c r="EB153" i="2" s="1"/>
  <c r="EB112" i="2" s="1"/>
  <c r="EC86" i="2"/>
  <c r="EB102" i="2"/>
  <c r="EB103" i="2" s="1"/>
  <c r="EB115" i="2" s="1"/>
  <c r="EA113" i="2"/>
  <c r="EC213" i="2"/>
  <c r="ED89" i="2"/>
  <c r="ED204" i="2" s="1"/>
  <c r="EB87" i="2"/>
  <c r="DZ173" i="2"/>
  <c r="DZ175" i="2" s="1"/>
  <c r="EA159" i="2"/>
  <c r="EA194" i="2" s="1"/>
  <c r="EA195" i="2" s="1"/>
  <c r="EA169" i="2" s="1"/>
  <c r="EA170" i="2" s="1"/>
  <c r="EA78" i="2"/>
  <c r="EA79" i="2" s="1"/>
  <c r="EB206" i="2"/>
  <c r="EC193" i="2"/>
  <c r="EC210" i="2" s="1"/>
  <c r="EC212" i="2"/>
  <c r="EC106" i="2"/>
  <c r="S65" i="32"/>
  <c r="L66" i="32"/>
  <c r="EC151" i="2"/>
  <c r="EC209" i="2" s="1"/>
  <c r="EC100" i="2"/>
  <c r="EC85" i="2"/>
  <c r="EC205" i="2"/>
  <c r="DY173" i="2"/>
  <c r="DY175" i="2" s="1"/>
  <c r="EB111" i="2"/>
  <c r="EB168" i="2"/>
  <c r="EC203" i="2"/>
  <c r="ED21" i="2"/>
  <c r="ED134" i="2"/>
  <c r="ED196" i="2"/>
  <c r="ED109" i="2"/>
  <c r="ED167" i="2"/>
  <c r="ED30" i="2"/>
  <c r="ED237" i="2"/>
  <c r="ED238" i="2" s="1"/>
  <c r="ED107" i="2"/>
  <c r="ED33" i="2"/>
  <c r="ED133" i="2"/>
  <c r="ED6" i="2"/>
  <c r="EE12" i="2"/>
  <c r="ED76" i="2"/>
  <c r="ED37" i="2"/>
  <c r="ED166" i="2"/>
  <c r="ED22" i="2"/>
  <c r="ED110" i="2"/>
  <c r="ED13" i="2"/>
  <c r="ED25" i="2"/>
  <c r="ED23" i="2"/>
  <c r="ED81" i="2"/>
  <c r="ED200" i="2" s="1"/>
  <c r="ED192" i="2"/>
  <c r="ED154" i="2"/>
  <c r="ED165" i="2"/>
  <c r="ED191" i="2"/>
  <c r="ED164" i="2"/>
  <c r="ED149" i="2"/>
  <c r="ED83" i="2"/>
  <c r="ED24" i="2"/>
  <c r="I32" i="32"/>
  <c r="B33" i="32"/>
  <c r="I65" i="9"/>
  <c r="J65" i="9" s="1"/>
  <c r="B66" i="9"/>
  <c r="EC214" i="2"/>
  <c r="L66" i="9"/>
  <c r="S65" i="9"/>
  <c r="EB72" i="2"/>
  <c r="EB75" i="2" s="1"/>
  <c r="EC44" i="2"/>
  <c r="EC40" i="2"/>
  <c r="EC42" i="2" s="1"/>
  <c r="ED7" i="2"/>
  <c r="ED127" i="2" s="1"/>
  <c r="ED129" i="2" s="1"/>
  <c r="ED41" i="2"/>
  <c r="ED184" i="2"/>
  <c r="ED185" i="2" s="1"/>
  <c r="ED126" i="2"/>
  <c r="ED68" i="2"/>
  <c r="ED63" i="2"/>
  <c r="ED53" i="2"/>
  <c r="ED59" i="2"/>
  <c r="ED57" i="2"/>
  <c r="ED28" i="2"/>
  <c r="ED65" i="2"/>
  <c r="ED66" i="2"/>
  <c r="ED35" i="2"/>
  <c r="ED52" i="2"/>
  <c r="ED54" i="2"/>
  <c r="ED64" i="2"/>
  <c r="ED56" i="2"/>
  <c r="ED55" i="2"/>
  <c r="ED31" i="2"/>
  <c r="ED67" i="2"/>
  <c r="EC70" i="2"/>
  <c r="C227" i="9"/>
  <c r="EC58" i="2"/>
  <c r="EC60" i="2" s="1"/>
  <c r="AA169" i="2"/>
  <c r="AA161" i="2"/>
  <c r="EE201" i="2" l="1"/>
  <c r="EE150" i="2"/>
  <c r="ED211" i="2"/>
  <c r="EE143" i="2"/>
  <c r="EE147" i="2"/>
  <c r="EB113" i="2"/>
  <c r="EE108" i="2"/>
  <c r="ED91" i="2"/>
  <c r="ED86" i="2"/>
  <c r="ED193" i="2"/>
  <c r="ED210" i="2" s="1"/>
  <c r="EE89" i="2"/>
  <c r="EE204" i="2" s="1"/>
  <c r="EA160" i="2"/>
  <c r="EA161" i="2" s="1"/>
  <c r="EA172" i="2" s="1"/>
  <c r="EA173" i="2" s="1"/>
  <c r="EA175" i="2" s="1"/>
  <c r="EC102" i="2"/>
  <c r="EC103" i="2" s="1"/>
  <c r="EC115" i="2" s="1"/>
  <c r="ED214" i="2"/>
  <c r="EC206" i="2"/>
  <c r="ED151" i="2"/>
  <c r="ED209" i="2" s="1"/>
  <c r="EC72" i="2"/>
  <c r="EC75" i="2" s="1"/>
  <c r="EC78" i="2" s="1"/>
  <c r="EC79" i="2" s="1"/>
  <c r="EC168" i="2"/>
  <c r="EC111" i="2"/>
  <c r="I33" i="32"/>
  <c r="B34" i="32"/>
  <c r="ED212" i="2"/>
  <c r="EC152" i="2"/>
  <c r="EC153" i="2" s="1"/>
  <c r="EC112" i="2" s="1"/>
  <c r="ED205" i="2"/>
  <c r="ED85" i="2"/>
  <c r="ED100" i="2"/>
  <c r="ED203" i="2"/>
  <c r="S66" i="32"/>
  <c r="L67" i="32"/>
  <c r="S66" i="9"/>
  <c r="L67" i="9"/>
  <c r="ED106" i="2"/>
  <c r="EE149" i="2"/>
  <c r="EE154" i="2"/>
  <c r="EE22" i="2"/>
  <c r="EE24" i="2"/>
  <c r="EE21" i="2"/>
  <c r="EE165" i="2"/>
  <c r="EE30" i="2"/>
  <c r="EE109" i="2"/>
  <c r="EF12" i="2"/>
  <c r="EE166" i="2"/>
  <c r="EE164" i="2"/>
  <c r="EE107" i="2"/>
  <c r="EE237" i="2"/>
  <c r="EE238" i="2" s="1"/>
  <c r="EE110" i="2"/>
  <c r="EE37" i="2"/>
  <c r="EE191" i="2"/>
  <c r="EE81" i="2"/>
  <c r="EE200" i="2" s="1"/>
  <c r="EE25" i="2"/>
  <c r="EE196" i="2"/>
  <c r="EE167" i="2"/>
  <c r="EE33" i="2"/>
  <c r="EE83" i="2"/>
  <c r="EE134" i="2"/>
  <c r="EE6" i="2"/>
  <c r="EE192" i="2"/>
  <c r="EE23" i="2"/>
  <c r="EE76" i="2"/>
  <c r="EE13" i="2"/>
  <c r="EE133" i="2"/>
  <c r="EC87" i="2"/>
  <c r="I66" i="9"/>
  <c r="J66" i="9" s="1"/>
  <c r="B67" i="9"/>
  <c r="ED213" i="2"/>
  <c r="ED40" i="2"/>
  <c r="ED42" i="2" s="1"/>
  <c r="ED44" i="2"/>
  <c r="ED58" i="2"/>
  <c r="ED60" i="2" s="1"/>
  <c r="ED70" i="2"/>
  <c r="C228" i="9"/>
  <c r="EB159" i="2"/>
  <c r="EB78" i="2"/>
  <c r="EB79" i="2" s="1"/>
  <c r="EB77" i="2"/>
  <c r="EE7" i="2"/>
  <c r="EE127" i="2" s="1"/>
  <c r="EE129" i="2" s="1"/>
  <c r="EE184" i="2"/>
  <c r="EE185" i="2" s="1"/>
  <c r="EE126" i="2"/>
  <c r="EE54" i="2"/>
  <c r="EE41" i="2"/>
  <c r="EE53" i="2"/>
  <c r="EE65" i="2"/>
  <c r="EE68" i="2"/>
  <c r="EE35" i="2"/>
  <c r="EE31" i="2"/>
  <c r="EE63" i="2"/>
  <c r="EE28" i="2"/>
  <c r="EE52" i="2"/>
  <c r="EE59" i="2"/>
  <c r="EE55" i="2"/>
  <c r="EE56" i="2"/>
  <c r="EE64" i="2"/>
  <c r="EE66" i="2"/>
  <c r="EE67" i="2"/>
  <c r="EE57" i="2"/>
  <c r="AA172" i="2"/>
  <c r="AA170" i="2"/>
  <c r="EF201" i="2" l="1"/>
  <c r="EF150" i="2"/>
  <c r="EE211" i="2"/>
  <c r="EF147" i="2"/>
  <c r="EF143" i="2"/>
  <c r="EF108" i="2"/>
  <c r="EE203" i="2"/>
  <c r="EE91" i="2"/>
  <c r="EE86" i="2"/>
  <c r="ED102" i="2"/>
  <c r="ED103" i="2" s="1"/>
  <c r="ED115" i="2" s="1"/>
  <c r="EF89" i="2"/>
  <c r="EF204" i="2" s="1"/>
  <c r="EC77" i="2"/>
  <c r="EC159" i="2"/>
  <c r="EC160" i="2" s="1"/>
  <c r="EC161" i="2" s="1"/>
  <c r="EC172" i="2" s="1"/>
  <c r="EE212" i="2"/>
  <c r="EC113" i="2"/>
  <c r="EE100" i="2"/>
  <c r="EE205" i="2"/>
  <c r="EE85" i="2"/>
  <c r="L68" i="9"/>
  <c r="S67" i="9"/>
  <c r="I67" i="9"/>
  <c r="J67" i="9" s="1"/>
  <c r="B68" i="9"/>
  <c r="S67" i="32"/>
  <c r="L68" i="32"/>
  <c r="B35" i="32"/>
  <c r="I34" i="32"/>
  <c r="EE214" i="2"/>
  <c r="ED72" i="2"/>
  <c r="ED75" i="2" s="1"/>
  <c r="ED78" i="2" s="1"/>
  <c r="ED79" i="2" s="1"/>
  <c r="EE193" i="2"/>
  <c r="EE210" i="2" s="1"/>
  <c r="EG12" i="2"/>
  <c r="EF109" i="2"/>
  <c r="EF154" i="2"/>
  <c r="EF134" i="2"/>
  <c r="EF107" i="2"/>
  <c r="EF164" i="2"/>
  <c r="EF23" i="2"/>
  <c r="EF81" i="2"/>
  <c r="EF200" i="2" s="1"/>
  <c r="EF25" i="2"/>
  <c r="EF30" i="2"/>
  <c r="EF22" i="2"/>
  <c r="EF191" i="2"/>
  <c r="EF166" i="2"/>
  <c r="EF237" i="2"/>
  <c r="EF238" i="2" s="1"/>
  <c r="EF37" i="2"/>
  <c r="EF192" i="2"/>
  <c r="EF76" i="2"/>
  <c r="EF13" i="2"/>
  <c r="EF167" i="2"/>
  <c r="EF83" i="2"/>
  <c r="EF6" i="2"/>
  <c r="EF165" i="2"/>
  <c r="EF149" i="2"/>
  <c r="EF133" i="2"/>
  <c r="EF33" i="2"/>
  <c r="EF24" i="2"/>
  <c r="EF21" i="2"/>
  <c r="EF110" i="2"/>
  <c r="EF196" i="2"/>
  <c r="EE151" i="2"/>
  <c r="ED206" i="2"/>
  <c r="EE106" i="2"/>
  <c r="EE213" i="2"/>
  <c r="ED152" i="2"/>
  <c r="ED153" i="2" s="1"/>
  <c r="ED112" i="2" s="1"/>
  <c r="ED87" i="2"/>
  <c r="ED111" i="2"/>
  <c r="ED168" i="2"/>
  <c r="EE70" i="2"/>
  <c r="EF41" i="2"/>
  <c r="EF184" i="2"/>
  <c r="EF185" i="2" s="1"/>
  <c r="EF126" i="2"/>
  <c r="EF7" i="2"/>
  <c r="EF127" i="2" s="1"/>
  <c r="EF129" i="2" s="1"/>
  <c r="EF57" i="2"/>
  <c r="EF56" i="2"/>
  <c r="EF66" i="2"/>
  <c r="EF31" i="2"/>
  <c r="EF64" i="2"/>
  <c r="EF53" i="2"/>
  <c r="EF59" i="2"/>
  <c r="EF28" i="2"/>
  <c r="EF35" i="2"/>
  <c r="EF54" i="2"/>
  <c r="EF55" i="2"/>
  <c r="EF63" i="2"/>
  <c r="EF52" i="2"/>
  <c r="EF65" i="2"/>
  <c r="EF68" i="2"/>
  <c r="EF67" i="2"/>
  <c r="EB160" i="2"/>
  <c r="EB161" i="2" s="1"/>
  <c r="EB172" i="2" s="1"/>
  <c r="EB194" i="2"/>
  <c r="EB195" i="2" s="1"/>
  <c r="EB169" i="2" s="1"/>
  <c r="EB170" i="2" s="1"/>
  <c r="EE58" i="2"/>
  <c r="EE60" i="2" s="1"/>
  <c r="EE44" i="2"/>
  <c r="EE40" i="2"/>
  <c r="EE42" i="2" s="1"/>
  <c r="C229" i="9"/>
  <c r="AA179" i="2"/>
  <c r="AA173" i="2"/>
  <c r="AA175" i="2" s="1"/>
  <c r="EG201" i="2" l="1"/>
  <c r="EG150" i="2"/>
  <c r="EF211" i="2"/>
  <c r="EG147" i="2"/>
  <c r="EG143" i="2"/>
  <c r="EG108" i="2"/>
  <c r="ED113" i="2"/>
  <c r="EF91" i="2"/>
  <c r="EF86" i="2"/>
  <c r="EE87" i="2"/>
  <c r="EF151" i="2"/>
  <c r="EF209" i="2" s="1"/>
  <c r="EG89" i="2"/>
  <c r="EG204" i="2" s="1"/>
  <c r="EE206" i="2"/>
  <c r="EC194" i="2"/>
  <c r="EC195" i="2" s="1"/>
  <c r="EC169" i="2" s="1"/>
  <c r="EC170" i="2" s="1"/>
  <c r="EC173" i="2" s="1"/>
  <c r="EC175" i="2" s="1"/>
  <c r="EE72" i="2"/>
  <c r="EE75" i="2" s="1"/>
  <c r="EE77" i="2" s="1"/>
  <c r="ED159" i="2"/>
  <c r="ED194" i="2" s="1"/>
  <c r="ED195" i="2" s="1"/>
  <c r="ED169" i="2" s="1"/>
  <c r="ED170" i="2" s="1"/>
  <c r="EF213" i="2"/>
  <c r="ED77" i="2"/>
  <c r="EF70" i="2"/>
  <c r="EF85" i="2"/>
  <c r="EF205" i="2"/>
  <c r="EF100" i="2"/>
  <c r="EE209" i="2"/>
  <c r="EE102" i="2" s="1"/>
  <c r="EE103" i="2" s="1"/>
  <c r="EE115" i="2" s="1"/>
  <c r="EG107" i="2"/>
  <c r="EG164" i="2"/>
  <c r="EG237" i="2"/>
  <c r="EG238" i="2" s="1"/>
  <c r="EG196" i="2"/>
  <c r="EG191" i="2"/>
  <c r="EG154" i="2"/>
  <c r="EG192" i="2"/>
  <c r="EG30" i="2"/>
  <c r="EG6" i="2"/>
  <c r="EG166" i="2"/>
  <c r="EG83" i="2"/>
  <c r="EG109" i="2"/>
  <c r="EG13" i="2"/>
  <c r="EG25" i="2"/>
  <c r="EG21" i="2"/>
  <c r="EG81" i="2"/>
  <c r="EG200" i="2" s="1"/>
  <c r="EG22" i="2"/>
  <c r="EG134" i="2"/>
  <c r="EG110" i="2"/>
  <c r="EG23" i="2"/>
  <c r="EG24" i="2"/>
  <c r="EH12" i="2"/>
  <c r="EG76" i="2"/>
  <c r="EG33" i="2"/>
  <c r="EG133" i="2"/>
  <c r="EG149" i="2"/>
  <c r="EG167" i="2"/>
  <c r="EG37" i="2"/>
  <c r="EG165" i="2"/>
  <c r="I68" i="9"/>
  <c r="J68" i="9" s="1"/>
  <c r="B69" i="9"/>
  <c r="L69" i="9"/>
  <c r="S68" i="9"/>
  <c r="EB173" i="2"/>
  <c r="EB175" i="2" s="1"/>
  <c r="EF106" i="2"/>
  <c r="EF193" i="2"/>
  <c r="EF210" i="2" s="1"/>
  <c r="EF212" i="2"/>
  <c r="EE111" i="2"/>
  <c r="EE168" i="2"/>
  <c r="B36" i="32"/>
  <c r="I35" i="32"/>
  <c r="EF203" i="2"/>
  <c r="EF214" i="2"/>
  <c r="L69" i="32"/>
  <c r="S68" i="32"/>
  <c r="EE152" i="2"/>
  <c r="EE153" i="2" s="1"/>
  <c r="EE112" i="2" s="1"/>
  <c r="EF44" i="2"/>
  <c r="EF40" i="2"/>
  <c r="EF42" i="2" s="1"/>
  <c r="EG7" i="2"/>
  <c r="EG127" i="2" s="1"/>
  <c r="EG129" i="2" s="1"/>
  <c r="EG64" i="2"/>
  <c r="EG126" i="2"/>
  <c r="EG41" i="2"/>
  <c r="EG184" i="2"/>
  <c r="EG185" i="2" s="1"/>
  <c r="EG59" i="2"/>
  <c r="EG56" i="2"/>
  <c r="EG57" i="2"/>
  <c r="EG31" i="2"/>
  <c r="EG35" i="2"/>
  <c r="EG52" i="2"/>
  <c r="EG55" i="2"/>
  <c r="EG67" i="2"/>
  <c r="EG65" i="2"/>
  <c r="EG53" i="2"/>
  <c r="EG68" i="2"/>
  <c r="EG63" i="2"/>
  <c r="EG66" i="2"/>
  <c r="EG54" i="2"/>
  <c r="EG28" i="2"/>
  <c r="C230" i="9"/>
  <c r="EF58" i="2"/>
  <c r="EF60" i="2" s="1"/>
  <c r="AA180" i="2"/>
  <c r="AA181" i="2" s="1"/>
  <c r="EH201" i="2" l="1"/>
  <c r="EH150" i="2"/>
  <c r="EG211" i="2"/>
  <c r="EF102" i="2"/>
  <c r="EH143" i="2"/>
  <c r="EH147" i="2"/>
  <c r="EH108" i="2"/>
  <c r="EG91" i="2"/>
  <c r="EG86" i="2"/>
  <c r="EF87" i="2"/>
  <c r="EH89" i="2"/>
  <c r="EH204" i="2" s="1"/>
  <c r="ED160" i="2"/>
  <c r="ED161" i="2" s="1"/>
  <c r="ED172" i="2" s="1"/>
  <c r="ED173" i="2" s="1"/>
  <c r="ED175" i="2" s="1"/>
  <c r="EG214" i="2"/>
  <c r="EE78" i="2"/>
  <c r="EE79" i="2" s="1"/>
  <c r="EE159" i="2"/>
  <c r="EE194" i="2" s="1"/>
  <c r="EE195" i="2" s="1"/>
  <c r="EE169" i="2" s="1"/>
  <c r="EE170" i="2" s="1"/>
  <c r="EF206" i="2"/>
  <c r="EF72" i="2"/>
  <c r="EF75" i="2" s="1"/>
  <c r="EF159" i="2" s="1"/>
  <c r="EG193" i="2"/>
  <c r="EG210" i="2" s="1"/>
  <c r="I69" i="9"/>
  <c r="J69" i="9" s="1"/>
  <c r="B70" i="9"/>
  <c r="EG205" i="2"/>
  <c r="EG100" i="2"/>
  <c r="EG85" i="2"/>
  <c r="EI12" i="2"/>
  <c r="EH109" i="2"/>
  <c r="EH13" i="2"/>
  <c r="EH167" i="2"/>
  <c r="EH21" i="2"/>
  <c r="EH107" i="2"/>
  <c r="EH237" i="2"/>
  <c r="EH238" i="2" s="1"/>
  <c r="EH154" i="2"/>
  <c r="EH22" i="2"/>
  <c r="EH166" i="2"/>
  <c r="EH83" i="2"/>
  <c r="EH196" i="2"/>
  <c r="EH191" i="2"/>
  <c r="EH133" i="2"/>
  <c r="EH33" i="2"/>
  <c r="EH165" i="2"/>
  <c r="EH25" i="2"/>
  <c r="EH164" i="2"/>
  <c r="EH30" i="2"/>
  <c r="EH6" i="2"/>
  <c r="EH23" i="2"/>
  <c r="EH149" i="2"/>
  <c r="EH76" i="2"/>
  <c r="EH192" i="2"/>
  <c r="EH37" i="2"/>
  <c r="EH24" i="2"/>
  <c r="EH134" i="2"/>
  <c r="EH110" i="2"/>
  <c r="EH81" i="2"/>
  <c r="EH200" i="2" s="1"/>
  <c r="EG203" i="2"/>
  <c r="EG212" i="2"/>
  <c r="I36" i="32"/>
  <c r="B37" i="32"/>
  <c r="EG213" i="2"/>
  <c r="EG151" i="2"/>
  <c r="EG209" i="2" s="1"/>
  <c r="EF152" i="2"/>
  <c r="EF153" i="2" s="1"/>
  <c r="EF112" i="2" s="1"/>
  <c r="EF103" i="2"/>
  <c r="EF115" i="2" s="1"/>
  <c r="EE113" i="2"/>
  <c r="S69" i="9"/>
  <c r="L70" i="9"/>
  <c r="EG106" i="2"/>
  <c r="EG58" i="2"/>
  <c r="EG60" i="2" s="1"/>
  <c r="L70" i="32"/>
  <c r="S69" i="32"/>
  <c r="EF111" i="2"/>
  <c r="EF168" i="2"/>
  <c r="EG44" i="2"/>
  <c r="EG40" i="2"/>
  <c r="EG42" i="2" s="1"/>
  <c r="C231" i="9"/>
  <c r="EH7" i="2"/>
  <c r="EH127" i="2" s="1"/>
  <c r="EH129" i="2" s="1"/>
  <c r="EH126" i="2"/>
  <c r="EH41" i="2"/>
  <c r="EH184" i="2"/>
  <c r="EH185" i="2" s="1"/>
  <c r="EH63" i="2"/>
  <c r="EH52" i="2"/>
  <c r="EH59" i="2"/>
  <c r="EH64" i="2"/>
  <c r="EH28" i="2"/>
  <c r="EH31" i="2"/>
  <c r="EH57" i="2"/>
  <c r="EH68" i="2"/>
  <c r="EH67" i="2"/>
  <c r="EH54" i="2"/>
  <c r="EH53" i="2"/>
  <c r="EH65" i="2"/>
  <c r="EH66" i="2"/>
  <c r="EH56" i="2"/>
  <c r="EH55" i="2"/>
  <c r="EH35" i="2"/>
  <c r="EG70" i="2"/>
  <c r="AA182" i="2"/>
  <c r="AA190" i="2"/>
  <c r="EI201" i="2" l="1"/>
  <c r="EI150" i="2"/>
  <c r="EH211" i="2"/>
  <c r="EI143" i="2"/>
  <c r="EI147" i="2"/>
  <c r="EI108" i="2"/>
  <c r="EH91" i="2"/>
  <c r="EH86" i="2"/>
  <c r="EG102" i="2"/>
  <c r="EG103" i="2" s="1"/>
  <c r="EG115" i="2" s="1"/>
  <c r="EI89" i="2"/>
  <c r="EI204" i="2" s="1"/>
  <c r="EF77" i="2"/>
  <c r="EF78" i="2"/>
  <c r="EF79" i="2" s="1"/>
  <c r="EF113" i="2"/>
  <c r="EH193" i="2"/>
  <c r="EH210" i="2" s="1"/>
  <c r="EE160" i="2"/>
  <c r="EE161" i="2" s="1"/>
  <c r="EE172" i="2" s="1"/>
  <c r="EE173" i="2" s="1"/>
  <c r="EE175" i="2" s="1"/>
  <c r="EH214" i="2"/>
  <c r="EG206" i="2"/>
  <c r="EG72" i="2"/>
  <c r="EG75" i="2" s="1"/>
  <c r="EG77" i="2" s="1"/>
  <c r="EH213" i="2"/>
  <c r="EH100" i="2"/>
  <c r="EH85" i="2"/>
  <c r="EH205" i="2"/>
  <c r="L71" i="32"/>
  <c r="S70" i="32"/>
  <c r="EI33" i="2"/>
  <c r="EI30" i="2"/>
  <c r="EI149" i="2"/>
  <c r="EI25" i="2"/>
  <c r="EI21" i="2"/>
  <c r="EI83" i="2"/>
  <c r="EI76" i="2"/>
  <c r="EI24" i="2"/>
  <c r="EI13" i="2"/>
  <c r="EJ12" i="2"/>
  <c r="EI134" i="2"/>
  <c r="EI107" i="2"/>
  <c r="EI37" i="2"/>
  <c r="EI154" i="2"/>
  <c r="EI110" i="2"/>
  <c r="EI164" i="2"/>
  <c r="EI109" i="2"/>
  <c r="EI192" i="2"/>
  <c r="EI165" i="2"/>
  <c r="EI81" i="2"/>
  <c r="EI200" i="2" s="1"/>
  <c r="EI191" i="2"/>
  <c r="EI22" i="2"/>
  <c r="EI167" i="2"/>
  <c r="EI196" i="2"/>
  <c r="EI6" i="2"/>
  <c r="EI237" i="2"/>
  <c r="EI238" i="2" s="1"/>
  <c r="EI133" i="2"/>
  <c r="EI166" i="2"/>
  <c r="EI23" i="2"/>
  <c r="EG87" i="2"/>
  <c r="EG111" i="2"/>
  <c r="EG168" i="2"/>
  <c r="EH212" i="2"/>
  <c r="EG152" i="2"/>
  <c r="EG153" i="2" s="1"/>
  <c r="EG112" i="2" s="1"/>
  <c r="EH151" i="2"/>
  <c r="EH209" i="2" s="1"/>
  <c r="EH203" i="2"/>
  <c r="I70" i="9"/>
  <c r="J70" i="9" s="1"/>
  <c r="B71" i="9"/>
  <c r="S70" i="9"/>
  <c r="L71" i="9"/>
  <c r="I37" i="32"/>
  <c r="B38" i="32"/>
  <c r="EH106" i="2"/>
  <c r="EH58" i="2"/>
  <c r="EH60" i="2" s="1"/>
  <c r="EH70" i="2"/>
  <c r="EF160" i="2"/>
  <c r="EF161" i="2" s="1"/>
  <c r="EF172" i="2" s="1"/>
  <c r="EF194" i="2"/>
  <c r="EF195" i="2" s="1"/>
  <c r="EF169" i="2" s="1"/>
  <c r="EF170" i="2" s="1"/>
  <c r="C232" i="9"/>
  <c r="EH40" i="2"/>
  <c r="EH42" i="2" s="1"/>
  <c r="EH44" i="2"/>
  <c r="EI126" i="2"/>
  <c r="EI41" i="2"/>
  <c r="EI184" i="2"/>
  <c r="EI185" i="2" s="1"/>
  <c r="EI7" i="2"/>
  <c r="EI127" i="2" s="1"/>
  <c r="EI129" i="2" s="1"/>
  <c r="EI57" i="2"/>
  <c r="EI65" i="2"/>
  <c r="EI28" i="2"/>
  <c r="EI35" i="2"/>
  <c r="EI64" i="2"/>
  <c r="EI55" i="2"/>
  <c r="EI52" i="2"/>
  <c r="EI56" i="2"/>
  <c r="EI67" i="2"/>
  <c r="EI54" i="2"/>
  <c r="EI63" i="2"/>
  <c r="EI31" i="2"/>
  <c r="EI68" i="2"/>
  <c r="EI53" i="2"/>
  <c r="EI59" i="2"/>
  <c r="EI66" i="2"/>
  <c r="AA208" i="2"/>
  <c r="AA197" i="2"/>
  <c r="AB178" i="2"/>
  <c r="EJ201" i="2" l="1"/>
  <c r="EJ150" i="2"/>
  <c r="EI211" i="2"/>
  <c r="EJ143" i="2"/>
  <c r="EJ147" i="2"/>
  <c r="EJ108" i="2"/>
  <c r="EI91" i="2"/>
  <c r="EI86" i="2"/>
  <c r="EJ89" i="2"/>
  <c r="EJ204" i="2" s="1"/>
  <c r="EG113" i="2"/>
  <c r="EH206" i="2"/>
  <c r="EH102" i="2"/>
  <c r="EH103" i="2" s="1"/>
  <c r="EH115" i="2" s="1"/>
  <c r="EI203" i="2"/>
  <c r="EI193" i="2"/>
  <c r="EI210" i="2" s="1"/>
  <c r="EH87" i="2"/>
  <c r="EI214" i="2"/>
  <c r="EG78" i="2"/>
  <c r="EG79" i="2" s="1"/>
  <c r="EG159" i="2"/>
  <c r="EG160" i="2" s="1"/>
  <c r="EG161" i="2" s="1"/>
  <c r="EG172" i="2" s="1"/>
  <c r="EI151" i="2"/>
  <c r="EI209" i="2" s="1"/>
  <c r="EH72" i="2"/>
  <c r="EH75" i="2" s="1"/>
  <c r="EH78" i="2" s="1"/>
  <c r="EH79" i="2" s="1"/>
  <c r="EI205" i="2"/>
  <c r="EI100" i="2"/>
  <c r="EI85" i="2"/>
  <c r="B39" i="32"/>
  <c r="I38" i="32"/>
  <c r="EI106" i="2"/>
  <c r="S71" i="32"/>
  <c r="L72" i="32"/>
  <c r="S71" i="9"/>
  <c r="L72" i="9"/>
  <c r="EI212" i="2"/>
  <c r="EH168" i="2"/>
  <c r="EH111" i="2"/>
  <c r="B72" i="9"/>
  <c r="I71" i="9"/>
  <c r="J71" i="9" s="1"/>
  <c r="EI213" i="2"/>
  <c r="EJ22" i="2"/>
  <c r="EJ83" i="2"/>
  <c r="EJ109" i="2"/>
  <c r="EJ196" i="2"/>
  <c r="EJ133" i="2"/>
  <c r="EJ165" i="2"/>
  <c r="EJ30" i="2"/>
  <c r="EJ6" i="2"/>
  <c r="EJ134" i="2"/>
  <c r="EJ81" i="2"/>
  <c r="EJ200" i="2" s="1"/>
  <c r="EJ149" i="2"/>
  <c r="EJ21" i="2"/>
  <c r="EJ191" i="2"/>
  <c r="EJ164" i="2"/>
  <c r="EJ13" i="2"/>
  <c r="EJ24" i="2"/>
  <c r="EJ107" i="2"/>
  <c r="EJ76" i="2"/>
  <c r="EJ33" i="2"/>
  <c r="EK12" i="2"/>
  <c r="EJ23" i="2"/>
  <c r="EJ166" i="2"/>
  <c r="EJ37" i="2"/>
  <c r="EJ110" i="2"/>
  <c r="EJ154" i="2"/>
  <c r="EJ25" i="2"/>
  <c r="EJ237" i="2"/>
  <c r="EJ238" i="2" s="1"/>
  <c r="EJ192" i="2"/>
  <c r="EJ167" i="2"/>
  <c r="EH152" i="2"/>
  <c r="EH153" i="2" s="1"/>
  <c r="EH112" i="2" s="1"/>
  <c r="EI58" i="2"/>
  <c r="EI60" i="2" s="1"/>
  <c r="EJ184" i="2"/>
  <c r="EJ185" i="2" s="1"/>
  <c r="EJ7" i="2"/>
  <c r="EJ127" i="2" s="1"/>
  <c r="EJ129" i="2" s="1"/>
  <c r="EJ126" i="2"/>
  <c r="EJ41" i="2"/>
  <c r="EJ66" i="2"/>
  <c r="EJ56" i="2"/>
  <c r="EJ28" i="2"/>
  <c r="EJ54" i="2"/>
  <c r="EJ63" i="2"/>
  <c r="EJ64" i="2"/>
  <c r="EJ35" i="2"/>
  <c r="EJ31" i="2"/>
  <c r="EJ57" i="2"/>
  <c r="EJ52" i="2"/>
  <c r="EJ59" i="2"/>
  <c r="EJ65" i="2"/>
  <c r="EJ55" i="2"/>
  <c r="EJ53" i="2"/>
  <c r="EJ68" i="2"/>
  <c r="EJ67" i="2"/>
  <c r="C233" i="9"/>
  <c r="EI44" i="2"/>
  <c r="EI40" i="2"/>
  <c r="EI42" i="2" s="1"/>
  <c r="EI70" i="2"/>
  <c r="EF173" i="2"/>
  <c r="EF175" i="2" s="1"/>
  <c r="AB189" i="2"/>
  <c r="EK201" i="2" l="1"/>
  <c r="EK150" i="2"/>
  <c r="EJ211" i="2"/>
  <c r="EK143" i="2"/>
  <c r="EK147" i="2"/>
  <c r="EK108" i="2"/>
  <c r="EJ91" i="2"/>
  <c r="EJ86" i="2"/>
  <c r="EK89" i="2"/>
  <c r="EK204" i="2" s="1"/>
  <c r="EG194" i="2"/>
  <c r="EG195" i="2" s="1"/>
  <c r="EG169" i="2" s="1"/>
  <c r="EG170" i="2" s="1"/>
  <c r="EG173" i="2" s="1"/>
  <c r="EG175" i="2" s="1"/>
  <c r="EI102" i="2"/>
  <c r="EI103" i="2" s="1"/>
  <c r="EI115" i="2" s="1"/>
  <c r="EJ203" i="2"/>
  <c r="EI206" i="2"/>
  <c r="EH77" i="2"/>
  <c r="EH159" i="2"/>
  <c r="EH160" i="2" s="1"/>
  <c r="EH161" i="2" s="1"/>
  <c r="EH172" i="2" s="1"/>
  <c r="EI152" i="2"/>
  <c r="EI153" i="2" s="1"/>
  <c r="EI112" i="2" s="1"/>
  <c r="EJ214" i="2"/>
  <c r="EI72" i="2"/>
  <c r="EI75" i="2" s="1"/>
  <c r="EI78" i="2" s="1"/>
  <c r="EI79" i="2" s="1"/>
  <c r="EJ151" i="2"/>
  <c r="EJ209" i="2" s="1"/>
  <c r="EJ213" i="2"/>
  <c r="EJ212" i="2"/>
  <c r="EJ106" i="2"/>
  <c r="S72" i="9"/>
  <c r="L73" i="9"/>
  <c r="I39" i="32"/>
  <c r="B40" i="32"/>
  <c r="EJ58" i="2"/>
  <c r="EJ60" i="2" s="1"/>
  <c r="L73" i="32"/>
  <c r="S72" i="32"/>
  <c r="EI111" i="2"/>
  <c r="EI168" i="2"/>
  <c r="EK37" i="2"/>
  <c r="EK23" i="2"/>
  <c r="EK191" i="2"/>
  <c r="EK107" i="2"/>
  <c r="EK134" i="2"/>
  <c r="EK196" i="2"/>
  <c r="EK109" i="2"/>
  <c r="EK237" i="2"/>
  <c r="EK238" i="2" s="1"/>
  <c r="EK133" i="2"/>
  <c r="EK154" i="2"/>
  <c r="EK110" i="2"/>
  <c r="EK192" i="2"/>
  <c r="EL12" i="2"/>
  <c r="EK81" i="2"/>
  <c r="EK200" i="2" s="1"/>
  <c r="EK167" i="2"/>
  <c r="EK83" i="2"/>
  <c r="EK149" i="2"/>
  <c r="EK30" i="2"/>
  <c r="EK6" i="2"/>
  <c r="EK164" i="2"/>
  <c r="EK21" i="2"/>
  <c r="EK166" i="2"/>
  <c r="EK24" i="2"/>
  <c r="EK22" i="2"/>
  <c r="EK76" i="2"/>
  <c r="EK165" i="2"/>
  <c r="EK13" i="2"/>
  <c r="EK25" i="2"/>
  <c r="EK33" i="2"/>
  <c r="EJ193" i="2"/>
  <c r="EJ210" i="2" s="1"/>
  <c r="B73" i="9"/>
  <c r="I72" i="9"/>
  <c r="J72" i="9" s="1"/>
  <c r="EI87" i="2"/>
  <c r="EH113" i="2"/>
  <c r="EJ100" i="2"/>
  <c r="EJ205" i="2"/>
  <c r="EJ85" i="2"/>
  <c r="EK41" i="2"/>
  <c r="EK67" i="2"/>
  <c r="EK126" i="2"/>
  <c r="EK7" i="2"/>
  <c r="EK127" i="2" s="1"/>
  <c r="EK129" i="2" s="1"/>
  <c r="EK184" i="2"/>
  <c r="EK185" i="2" s="1"/>
  <c r="EK65" i="2"/>
  <c r="EK28" i="2"/>
  <c r="EK66" i="2"/>
  <c r="EK59" i="2"/>
  <c r="EK68" i="2"/>
  <c r="EK54" i="2"/>
  <c r="EK63" i="2"/>
  <c r="EK31" i="2"/>
  <c r="EK35" i="2"/>
  <c r="EK56" i="2"/>
  <c r="EK55" i="2"/>
  <c r="EK52" i="2"/>
  <c r="EK57" i="2"/>
  <c r="EK64" i="2"/>
  <c r="EK53" i="2"/>
  <c r="EJ40" i="2"/>
  <c r="EJ42" i="2" s="1"/>
  <c r="EJ44" i="2"/>
  <c r="EJ70" i="2"/>
  <c r="C234" i="9"/>
  <c r="AB192" i="2"/>
  <c r="EL201" i="2" l="1"/>
  <c r="EL150" i="2"/>
  <c r="EK211" i="2"/>
  <c r="EL143" i="2"/>
  <c r="EL147" i="2"/>
  <c r="EL108" i="2"/>
  <c r="EK91" i="2"/>
  <c r="EK86" i="2"/>
  <c r="EI113" i="2"/>
  <c r="EK193" i="2"/>
  <c r="EK210" i="2" s="1"/>
  <c r="EK203" i="2"/>
  <c r="EL89" i="2"/>
  <c r="EL204" i="2" s="1"/>
  <c r="EJ102" i="2"/>
  <c r="EJ103" i="2" s="1"/>
  <c r="EJ115" i="2" s="1"/>
  <c r="EJ206" i="2"/>
  <c r="EH194" i="2"/>
  <c r="EH195" i="2" s="1"/>
  <c r="EH169" i="2" s="1"/>
  <c r="EH170" i="2" s="1"/>
  <c r="EH173" i="2" s="1"/>
  <c r="EH175" i="2" s="1"/>
  <c r="EJ87" i="2"/>
  <c r="EI159" i="2"/>
  <c r="EI194" i="2" s="1"/>
  <c r="EI195" i="2" s="1"/>
  <c r="EI169" i="2" s="1"/>
  <c r="EI170" i="2" s="1"/>
  <c r="EI77" i="2"/>
  <c r="EM12" i="2"/>
  <c r="EM150" i="2" s="1"/>
  <c r="EL109" i="2"/>
  <c r="EL167" i="2"/>
  <c r="EL154" i="2"/>
  <c r="EL191" i="2"/>
  <c r="EL133" i="2"/>
  <c r="EL37" i="2"/>
  <c r="EL196" i="2"/>
  <c r="EL13" i="2"/>
  <c r="EL25" i="2"/>
  <c r="EL164" i="2"/>
  <c r="EL149" i="2"/>
  <c r="EL165" i="2"/>
  <c r="EL192" i="2"/>
  <c r="EL22" i="2"/>
  <c r="EL166" i="2"/>
  <c r="EL30" i="2"/>
  <c r="EL23" i="2"/>
  <c r="EL76" i="2"/>
  <c r="EL110" i="2"/>
  <c r="EL33" i="2"/>
  <c r="EL83" i="2"/>
  <c r="EL134" i="2"/>
  <c r="EL107" i="2"/>
  <c r="EL237" i="2"/>
  <c r="EL238" i="2" s="1"/>
  <c r="EL21" i="2"/>
  <c r="EL81" i="2"/>
  <c r="EL200" i="2" s="1"/>
  <c r="EL6" i="2"/>
  <c r="EL24" i="2"/>
  <c r="D213" i="32"/>
  <c r="F213" i="32" s="1"/>
  <c r="D202" i="9"/>
  <c r="D289" i="32"/>
  <c r="F289" i="32" s="1"/>
  <c r="D356" i="32"/>
  <c r="F356" i="32" s="1"/>
  <c r="D98" i="32"/>
  <c r="F98" i="32" s="1"/>
  <c r="D344" i="32"/>
  <c r="F344" i="32" s="1"/>
  <c r="D102" i="32"/>
  <c r="F102" i="32" s="1"/>
  <c r="D167" i="32"/>
  <c r="F167" i="32" s="1"/>
  <c r="D177" i="32"/>
  <c r="F177" i="32" s="1"/>
  <c r="D314" i="32"/>
  <c r="F314" i="32" s="1"/>
  <c r="D335" i="32"/>
  <c r="F335" i="32" s="1"/>
  <c r="D261" i="32"/>
  <c r="F261" i="32" s="1"/>
  <c r="D141" i="32"/>
  <c r="F141" i="32" s="1"/>
  <c r="D120" i="32"/>
  <c r="F120" i="32" s="1"/>
  <c r="D132" i="9"/>
  <c r="D187" i="9"/>
  <c r="D195" i="9"/>
  <c r="D365" i="32"/>
  <c r="F365" i="32" s="1"/>
  <c r="D140" i="32"/>
  <c r="F140" i="32" s="1"/>
  <c r="D244" i="32"/>
  <c r="F244" i="32" s="1"/>
  <c r="D109" i="32"/>
  <c r="F109" i="32" s="1"/>
  <c r="D60" i="32"/>
  <c r="F60" i="32" s="1"/>
  <c r="D119" i="32"/>
  <c r="F119" i="32" s="1"/>
  <c r="D271" i="32"/>
  <c r="F271" i="32" s="1"/>
  <c r="D362" i="32"/>
  <c r="F362" i="32" s="1"/>
  <c r="D308" i="32"/>
  <c r="F308" i="32" s="1"/>
  <c r="D124" i="32"/>
  <c r="F124" i="32" s="1"/>
  <c r="D148" i="9"/>
  <c r="D157" i="9"/>
  <c r="D210" i="9"/>
  <c r="D222" i="9"/>
  <c r="D141" i="9"/>
  <c r="D175" i="9"/>
  <c r="D235" i="32"/>
  <c r="F235" i="32" s="1"/>
  <c r="D181" i="32"/>
  <c r="F181" i="32" s="1"/>
  <c r="D325" i="32"/>
  <c r="F325" i="32" s="1"/>
  <c r="D220" i="32"/>
  <c r="F220" i="32" s="1"/>
  <c r="D239" i="32"/>
  <c r="F239" i="32" s="1"/>
  <c r="D366" i="32"/>
  <c r="F366" i="32" s="1"/>
  <c r="D155" i="32"/>
  <c r="F155" i="32" s="1"/>
  <c r="D254" i="32"/>
  <c r="F254" i="32" s="1"/>
  <c r="D223" i="32"/>
  <c r="F223" i="32" s="1"/>
  <c r="I137" i="2"/>
  <c r="D75" i="32"/>
  <c r="F75" i="32" s="1"/>
  <c r="D129" i="9"/>
  <c r="D149" i="9"/>
  <c r="D346" i="32"/>
  <c r="F346" i="32" s="1"/>
  <c r="D280" i="32"/>
  <c r="F280" i="32" s="1"/>
  <c r="D258" i="32"/>
  <c r="F258" i="32" s="1"/>
  <c r="D88" i="32"/>
  <c r="F88" i="32" s="1"/>
  <c r="D303" i="32"/>
  <c r="F303" i="32" s="1"/>
  <c r="D92" i="32"/>
  <c r="F92" i="32" s="1"/>
  <c r="D221" i="32"/>
  <c r="F221" i="32" s="1"/>
  <c r="D64" i="32"/>
  <c r="F64" i="32" s="1"/>
  <c r="D309" i="32"/>
  <c r="F309" i="32" s="1"/>
  <c r="D128" i="32"/>
  <c r="F128" i="32" s="1"/>
  <c r="D229" i="32"/>
  <c r="F229" i="32" s="1"/>
  <c r="D170" i="32"/>
  <c r="F170" i="32" s="1"/>
  <c r="D323" i="32"/>
  <c r="F323" i="32" s="1"/>
  <c r="D293" i="32"/>
  <c r="F293" i="32" s="1"/>
  <c r="D209" i="9"/>
  <c r="D122" i="32"/>
  <c r="F122" i="32" s="1"/>
  <c r="D99" i="32"/>
  <c r="F99" i="32" s="1"/>
  <c r="D284" i="32"/>
  <c r="F284" i="32" s="1"/>
  <c r="D93" i="32"/>
  <c r="F93" i="32" s="1"/>
  <c r="D76" i="32"/>
  <c r="F76" i="32" s="1"/>
  <c r="D187" i="32"/>
  <c r="F187" i="32" s="1"/>
  <c r="D121" i="32"/>
  <c r="F121" i="32" s="1"/>
  <c r="D165" i="32"/>
  <c r="F165" i="32" s="1"/>
  <c r="D302" i="32"/>
  <c r="F302" i="32" s="1"/>
  <c r="D174" i="9"/>
  <c r="D182" i="9"/>
  <c r="D136" i="9"/>
  <c r="D144" i="9"/>
  <c r="D262" i="32"/>
  <c r="F262" i="32" s="1"/>
  <c r="D285" i="32"/>
  <c r="F285" i="32" s="1"/>
  <c r="D228" i="9"/>
  <c r="D232" i="9"/>
  <c r="D322" i="32"/>
  <c r="F322" i="32" s="1"/>
  <c r="D196" i="32"/>
  <c r="F196" i="32" s="1"/>
  <c r="D299" i="32"/>
  <c r="F299" i="32" s="1"/>
  <c r="D222" i="32"/>
  <c r="F222" i="32" s="1"/>
  <c r="D106" i="32"/>
  <c r="F106" i="32" s="1"/>
  <c r="D108" i="32"/>
  <c r="F108" i="32" s="1"/>
  <c r="D139" i="32"/>
  <c r="F139" i="32" s="1"/>
  <c r="D74" i="32"/>
  <c r="F74" i="32" s="1"/>
  <c r="D201" i="32"/>
  <c r="F201" i="32" s="1"/>
  <c r="D211" i="32"/>
  <c r="F211" i="32" s="1"/>
  <c r="D183" i="9"/>
  <c r="D188" i="32"/>
  <c r="F188" i="32" s="1"/>
  <c r="D272" i="32"/>
  <c r="F272" i="32" s="1"/>
  <c r="D349" i="32"/>
  <c r="F349" i="32" s="1"/>
  <c r="B41" i="32"/>
  <c r="I40" i="32"/>
  <c r="EJ152" i="2"/>
  <c r="EJ153" i="2" s="1"/>
  <c r="EJ112" i="2" s="1"/>
  <c r="L74" i="9"/>
  <c r="S73" i="9"/>
  <c r="EK85" i="2"/>
  <c r="EK205" i="2"/>
  <c r="EK100" i="2"/>
  <c r="EK214" i="2"/>
  <c r="EK212" i="2"/>
  <c r="EK151" i="2"/>
  <c r="S73" i="32"/>
  <c r="L74" i="32"/>
  <c r="EK106" i="2"/>
  <c r="D226" i="9"/>
  <c r="EJ111" i="2"/>
  <c r="EJ168" i="2"/>
  <c r="B74" i="9"/>
  <c r="I73" i="9"/>
  <c r="J73" i="9" s="1"/>
  <c r="EK213" i="2"/>
  <c r="I85" i="2"/>
  <c r="J33" i="1" s="1"/>
  <c r="EK44" i="2"/>
  <c r="EK40" i="2"/>
  <c r="EK42" i="2" s="1"/>
  <c r="EJ72" i="2"/>
  <c r="EJ75" i="2" s="1"/>
  <c r="I91" i="2"/>
  <c r="I92" i="2" s="1"/>
  <c r="I203" i="2"/>
  <c r="I86" i="2"/>
  <c r="J46" i="1" s="1"/>
  <c r="EK70" i="2"/>
  <c r="C235" i="9"/>
  <c r="D234" i="9"/>
  <c r="I106" i="2"/>
  <c r="I100" i="2"/>
  <c r="EL41" i="2"/>
  <c r="EL126" i="2"/>
  <c r="EL184" i="2"/>
  <c r="EL185" i="2" s="1"/>
  <c r="EL7" i="2"/>
  <c r="EL127" i="2" s="1"/>
  <c r="EL129" i="2" s="1"/>
  <c r="EL55" i="2"/>
  <c r="EL31" i="2"/>
  <c r="EL67" i="2"/>
  <c r="EL63" i="2"/>
  <c r="EL53" i="2"/>
  <c r="EL59" i="2"/>
  <c r="EL57" i="2"/>
  <c r="EL28" i="2"/>
  <c r="EL65" i="2"/>
  <c r="EL66" i="2"/>
  <c r="EL35" i="2"/>
  <c r="EL52" i="2"/>
  <c r="EL68" i="2"/>
  <c r="EL54" i="2"/>
  <c r="EL64" i="2"/>
  <c r="EL56" i="2"/>
  <c r="I205" i="2"/>
  <c r="EK58" i="2"/>
  <c r="EK60" i="2" s="1"/>
  <c r="AB193" i="2"/>
  <c r="D184" i="9" l="1"/>
  <c r="D327" i="32"/>
  <c r="F327" i="32" s="1"/>
  <c r="D332" i="32"/>
  <c r="F332" i="32" s="1"/>
  <c r="EM201" i="2"/>
  <c r="D198" i="32"/>
  <c r="F198" i="32" s="1"/>
  <c r="EL211" i="2"/>
  <c r="EM143" i="2"/>
  <c r="EM147" i="2"/>
  <c r="I202" i="2"/>
  <c r="EM108" i="2"/>
  <c r="EL91" i="2"/>
  <c r="EL86" i="2"/>
  <c r="I84" i="2"/>
  <c r="I37" i="2"/>
  <c r="D191" i="9"/>
  <c r="D216" i="9"/>
  <c r="D251" i="32"/>
  <c r="F251" i="32" s="1"/>
  <c r="D252" i="32"/>
  <c r="F252" i="32" s="1"/>
  <c r="D281" i="32"/>
  <c r="F281" i="32" s="1"/>
  <c r="D360" i="32"/>
  <c r="F360" i="32" s="1"/>
  <c r="D97" i="32"/>
  <c r="F97" i="32" s="1"/>
  <c r="D180" i="9"/>
  <c r="D318" i="32"/>
  <c r="F318" i="32" s="1"/>
  <c r="D169" i="9"/>
  <c r="D310" i="32"/>
  <c r="F310" i="32" s="1"/>
  <c r="D84" i="32"/>
  <c r="F84" i="32" s="1"/>
  <c r="D148" i="32"/>
  <c r="F148" i="32" s="1"/>
  <c r="D185" i="32"/>
  <c r="F185" i="32" s="1"/>
  <c r="D123" i="32"/>
  <c r="F123" i="32" s="1"/>
  <c r="D160" i="9"/>
  <c r="D186" i="9"/>
  <c r="D276" i="32"/>
  <c r="F276" i="32" s="1"/>
  <c r="D126" i="32"/>
  <c r="F126" i="32" s="1"/>
  <c r="D250" i="32"/>
  <c r="F250" i="32" s="1"/>
  <c r="D81" i="32"/>
  <c r="F81" i="32" s="1"/>
  <c r="D351" i="32"/>
  <c r="F351" i="32" s="1"/>
  <c r="D144" i="32"/>
  <c r="F144" i="32" s="1"/>
  <c r="D203" i="9"/>
  <c r="D96" i="32"/>
  <c r="F96" i="32" s="1"/>
  <c r="D330" i="32"/>
  <c r="F330" i="32" s="1"/>
  <c r="D168" i="32"/>
  <c r="F168" i="32" s="1"/>
  <c r="D227" i="32"/>
  <c r="F227" i="32" s="1"/>
  <c r="D156" i="32"/>
  <c r="F156" i="32" s="1"/>
  <c r="D219" i="9"/>
  <c r="D206" i="9"/>
  <c r="D140" i="9"/>
  <c r="D100" i="32"/>
  <c r="F100" i="32" s="1"/>
  <c r="D256" i="32"/>
  <c r="F256" i="32" s="1"/>
  <c r="D347" i="32"/>
  <c r="F347" i="32" s="1"/>
  <c r="D117" i="32"/>
  <c r="F117" i="32" s="1"/>
  <c r="D241" i="32"/>
  <c r="F241" i="32" s="1"/>
  <c r="D179" i="9"/>
  <c r="D267" i="32"/>
  <c r="F267" i="32" s="1"/>
  <c r="D147" i="32"/>
  <c r="F147" i="32" s="1"/>
  <c r="D59" i="32"/>
  <c r="F59" i="32" s="1"/>
  <c r="D129" i="32"/>
  <c r="F129" i="32" s="1"/>
  <c r="D204" i="9"/>
  <c r="D232" i="32"/>
  <c r="F232" i="32" s="1"/>
  <c r="D177" i="9"/>
  <c r="D226" i="32"/>
  <c r="F226" i="32" s="1"/>
  <c r="D225" i="9"/>
  <c r="D145" i="9"/>
  <c r="D200" i="9"/>
  <c r="D240" i="32"/>
  <c r="F240" i="32" s="1"/>
  <c r="D145" i="32"/>
  <c r="F145" i="32" s="1"/>
  <c r="D110" i="32"/>
  <c r="F110" i="32" s="1"/>
  <c r="D107" i="32"/>
  <c r="F107" i="32" s="1"/>
  <c r="D116" i="32"/>
  <c r="F116" i="32" s="1"/>
  <c r="D221" i="9"/>
  <c r="D224" i="9"/>
  <c r="D159" i="9"/>
  <c r="D178" i="32"/>
  <c r="F178" i="32" s="1"/>
  <c r="D166" i="32"/>
  <c r="F166" i="32" s="1"/>
  <c r="D326" i="32"/>
  <c r="F326" i="32" s="1"/>
  <c r="D274" i="32"/>
  <c r="F274" i="32" s="1"/>
  <c r="D230" i="32"/>
  <c r="F230" i="32" s="1"/>
  <c r="D165" i="9"/>
  <c r="D91" i="32"/>
  <c r="F91" i="32" s="1"/>
  <c r="D151" i="32"/>
  <c r="F151" i="32" s="1"/>
  <c r="D194" i="32"/>
  <c r="F194" i="32" s="1"/>
  <c r="D203" i="32"/>
  <c r="F203" i="32" s="1"/>
  <c r="D149" i="32"/>
  <c r="F149" i="32" s="1"/>
  <c r="D295" i="32"/>
  <c r="F295" i="32" s="1"/>
  <c r="D190" i="9"/>
  <c r="D58" i="32"/>
  <c r="F58" i="32" s="1"/>
  <c r="D215" i="32"/>
  <c r="F215" i="32" s="1"/>
  <c r="D290" i="32"/>
  <c r="F290" i="32" s="1"/>
  <c r="D111" i="32"/>
  <c r="F111" i="32" s="1"/>
  <c r="D277" i="32"/>
  <c r="F277" i="32" s="1"/>
  <c r="D68" i="32"/>
  <c r="F68" i="32" s="1"/>
  <c r="D196" i="9"/>
  <c r="D198" i="9"/>
  <c r="D135" i="9"/>
  <c r="D183" i="32"/>
  <c r="F183" i="32" s="1"/>
  <c r="D287" i="32"/>
  <c r="F287" i="32" s="1"/>
  <c r="D355" i="32"/>
  <c r="F355" i="32" s="1"/>
  <c r="D85" i="32"/>
  <c r="F85" i="32" s="1"/>
  <c r="D127" i="32"/>
  <c r="F127" i="32" s="1"/>
  <c r="D171" i="9"/>
  <c r="D298" i="32"/>
  <c r="F298" i="32" s="1"/>
  <c r="D162" i="32"/>
  <c r="F162" i="32" s="1"/>
  <c r="D270" i="32"/>
  <c r="F270" i="32" s="1"/>
  <c r="D331" i="32"/>
  <c r="F331" i="32" s="1"/>
  <c r="D113" i="32"/>
  <c r="F113" i="32" s="1"/>
  <c r="D153" i="9"/>
  <c r="D138" i="9"/>
  <c r="D296" i="32"/>
  <c r="F296" i="32" s="1"/>
  <c r="D205" i="32"/>
  <c r="F205" i="32" s="1"/>
  <c r="D65" i="32"/>
  <c r="F65" i="32" s="1"/>
  <c r="D158" i="32"/>
  <c r="F158" i="32" s="1"/>
  <c r="D70" i="32"/>
  <c r="F70" i="32" s="1"/>
  <c r="D130" i="32"/>
  <c r="F130" i="32" s="1"/>
  <c r="D207" i="9"/>
  <c r="D215" i="9"/>
  <c r="D150" i="9"/>
  <c r="D328" i="32"/>
  <c r="F328" i="32" s="1"/>
  <c r="D184" i="32"/>
  <c r="F184" i="32" s="1"/>
  <c r="D337" i="32"/>
  <c r="F337" i="32" s="1"/>
  <c r="D161" i="32"/>
  <c r="F161" i="32" s="1"/>
  <c r="D292" i="32"/>
  <c r="F292" i="32" s="1"/>
  <c r="D236" i="32"/>
  <c r="F236" i="32" s="1"/>
  <c r="D131" i="9"/>
  <c r="D80" i="32"/>
  <c r="F80" i="32" s="1"/>
  <c r="D164" i="32"/>
  <c r="F164" i="32" s="1"/>
  <c r="D191" i="32"/>
  <c r="F191" i="32" s="1"/>
  <c r="D334" i="32"/>
  <c r="F334" i="32" s="1"/>
  <c r="D321" i="32"/>
  <c r="F321" i="32" s="1"/>
  <c r="D248" i="32"/>
  <c r="F248" i="32" s="1"/>
  <c r="D164" i="9"/>
  <c r="D311" i="32"/>
  <c r="F311" i="32" s="1"/>
  <c r="D257" i="32"/>
  <c r="F257" i="32" s="1"/>
  <c r="D359" i="32"/>
  <c r="F359" i="32" s="1"/>
  <c r="D174" i="32"/>
  <c r="F174" i="32" s="1"/>
  <c r="D336" i="32"/>
  <c r="F336" i="32" s="1"/>
  <c r="D197" i="32"/>
  <c r="F197" i="32" s="1"/>
  <c r="D172" i="9"/>
  <c r="D188" i="9"/>
  <c r="D249" i="32"/>
  <c r="F249" i="32" s="1"/>
  <c r="D71" i="32"/>
  <c r="F71" i="32" s="1"/>
  <c r="D78" i="32"/>
  <c r="F78" i="32" s="1"/>
  <c r="D214" i="32"/>
  <c r="F214" i="32" s="1"/>
  <c r="D180" i="32"/>
  <c r="F180" i="32" s="1"/>
  <c r="D163" i="9"/>
  <c r="D364" i="32"/>
  <c r="F364" i="32" s="1"/>
  <c r="D152" i="32"/>
  <c r="F152" i="32" s="1"/>
  <c r="D264" i="32"/>
  <c r="F264" i="32" s="1"/>
  <c r="D265" i="32"/>
  <c r="F265" i="32" s="1"/>
  <c r="D233" i="32"/>
  <c r="F233" i="32" s="1"/>
  <c r="D179" i="32"/>
  <c r="F179" i="32" s="1"/>
  <c r="D211" i="9"/>
  <c r="D130" i="9"/>
  <c r="D176" i="32"/>
  <c r="F176" i="32" s="1"/>
  <c r="D329" i="32"/>
  <c r="F329" i="32" s="1"/>
  <c r="D167" i="9"/>
  <c r="D87" i="32"/>
  <c r="F87" i="32" s="1"/>
  <c r="D260" i="32"/>
  <c r="F260" i="32" s="1"/>
  <c r="D125" i="32"/>
  <c r="F125" i="32" s="1"/>
  <c r="D243" i="32"/>
  <c r="F243" i="32" s="1"/>
  <c r="D199" i="32"/>
  <c r="F199" i="32" s="1"/>
  <c r="D352" i="32"/>
  <c r="F352" i="32" s="1"/>
  <c r="D194" i="9"/>
  <c r="D208" i="9"/>
  <c r="D143" i="9"/>
  <c r="D315" i="32"/>
  <c r="F315" i="32" s="1"/>
  <c r="D219" i="32"/>
  <c r="F219" i="32" s="1"/>
  <c r="D269" i="32"/>
  <c r="F269" i="32" s="1"/>
  <c r="D173" i="32"/>
  <c r="F173" i="32" s="1"/>
  <c r="D348" i="32"/>
  <c r="F348" i="32" s="1"/>
  <c r="D103" i="32"/>
  <c r="F103" i="32" s="1"/>
  <c r="D182" i="32"/>
  <c r="F182" i="32" s="1"/>
  <c r="D282" i="32"/>
  <c r="F282" i="32" s="1"/>
  <c r="D350" i="32"/>
  <c r="F350" i="32" s="1"/>
  <c r="D101" i="32"/>
  <c r="F101" i="32" s="1"/>
  <c r="D220" i="9"/>
  <c r="D132" i="32"/>
  <c r="F132" i="32" s="1"/>
  <c r="D142" i="9"/>
  <c r="D333" i="32"/>
  <c r="F333" i="32" s="1"/>
  <c r="D263" i="32"/>
  <c r="F263" i="32" s="1"/>
  <c r="D72" i="32"/>
  <c r="F72" i="32" s="1"/>
  <c r="D209" i="32"/>
  <c r="F209" i="32" s="1"/>
  <c r="D133" i="32"/>
  <c r="F133" i="32" s="1"/>
  <c r="D63" i="32"/>
  <c r="F63" i="32" s="1"/>
  <c r="D152" i="9"/>
  <c r="D178" i="9"/>
  <c r="D242" i="32"/>
  <c r="F242" i="32" s="1"/>
  <c r="D225" i="32"/>
  <c r="F225" i="32" s="1"/>
  <c r="D245" i="32"/>
  <c r="F245" i="32" s="1"/>
  <c r="D193" i="32"/>
  <c r="F193" i="32" s="1"/>
  <c r="D155" i="9"/>
  <c r="D306" i="32"/>
  <c r="F306" i="32" s="1"/>
  <c r="D90" i="32"/>
  <c r="F90" i="32" s="1"/>
  <c r="D266" i="32"/>
  <c r="F266" i="32" s="1"/>
  <c r="D208" i="32"/>
  <c r="F208" i="32" s="1"/>
  <c r="D115" i="32"/>
  <c r="F115" i="32" s="1"/>
  <c r="D169" i="32"/>
  <c r="F169" i="32" s="1"/>
  <c r="D156" i="9"/>
  <c r="D95" i="32"/>
  <c r="F95" i="32" s="1"/>
  <c r="D216" i="32"/>
  <c r="F216" i="32" s="1"/>
  <c r="D151" i="9"/>
  <c r="D273" i="32"/>
  <c r="F273" i="32" s="1"/>
  <c r="D202" i="32"/>
  <c r="F202" i="32" s="1"/>
  <c r="D246" i="32"/>
  <c r="F246" i="32" s="1"/>
  <c r="D67" i="32"/>
  <c r="F67" i="32" s="1"/>
  <c r="D238" i="32"/>
  <c r="F238" i="32" s="1"/>
  <c r="D206" i="32"/>
  <c r="F206" i="32" s="1"/>
  <c r="D176" i="9"/>
  <c r="D199" i="9"/>
  <c r="D134" i="9"/>
  <c r="D138" i="32"/>
  <c r="F138" i="32" s="1"/>
  <c r="D189" i="32"/>
  <c r="F189" i="32" s="1"/>
  <c r="D157" i="32"/>
  <c r="F157" i="32" s="1"/>
  <c r="D190" i="32"/>
  <c r="F190" i="32" s="1"/>
  <c r="D69" i="32"/>
  <c r="F69" i="32" s="1"/>
  <c r="D339" i="32"/>
  <c r="F339" i="32" s="1"/>
  <c r="D62" i="32"/>
  <c r="F62" i="32" s="1"/>
  <c r="D192" i="32"/>
  <c r="F192" i="32" s="1"/>
  <c r="D286" i="32"/>
  <c r="F286" i="32" s="1"/>
  <c r="D204" i="32"/>
  <c r="F204" i="32" s="1"/>
  <c r="D185" i="9"/>
  <c r="D214" i="9"/>
  <c r="D143" i="32"/>
  <c r="F143" i="32" s="1"/>
  <c r="D358" i="32"/>
  <c r="F358" i="32" s="1"/>
  <c r="D316" i="32"/>
  <c r="F316" i="32" s="1"/>
  <c r="D159" i="32"/>
  <c r="F159" i="32" s="1"/>
  <c r="D168" i="9"/>
  <c r="D104" i="32"/>
  <c r="F104" i="32" s="1"/>
  <c r="D133" i="9"/>
  <c r="D170" i="9"/>
  <c r="D82" i="32"/>
  <c r="F82" i="32" s="1"/>
  <c r="D324" i="32"/>
  <c r="F324" i="32" s="1"/>
  <c r="D218" i="32"/>
  <c r="F218" i="32" s="1"/>
  <c r="D231" i="32"/>
  <c r="F231" i="32" s="1"/>
  <c r="D135" i="32"/>
  <c r="F135" i="32" s="1"/>
  <c r="D213" i="9"/>
  <c r="D147" i="9"/>
  <c r="D200" i="32"/>
  <c r="F200" i="32" s="1"/>
  <c r="D83" i="32"/>
  <c r="F83" i="32" s="1"/>
  <c r="D317" i="32"/>
  <c r="F317" i="32" s="1"/>
  <c r="D343" i="32"/>
  <c r="F343" i="32" s="1"/>
  <c r="D305" i="32"/>
  <c r="F305" i="32" s="1"/>
  <c r="D73" i="32"/>
  <c r="F73" i="32" s="1"/>
  <c r="D255" i="32"/>
  <c r="F255" i="32" s="1"/>
  <c r="D146" i="32"/>
  <c r="F146" i="32" s="1"/>
  <c r="I213" i="2"/>
  <c r="D320" i="32"/>
  <c r="F320" i="32" s="1"/>
  <c r="D160" i="32"/>
  <c r="F160" i="32" s="1"/>
  <c r="D345" i="32"/>
  <c r="F345" i="32" s="1"/>
  <c r="D253" i="32"/>
  <c r="F253" i="32" s="1"/>
  <c r="D86" i="32"/>
  <c r="F86" i="32" s="1"/>
  <c r="D297" i="32"/>
  <c r="F297" i="32" s="1"/>
  <c r="D137" i="32"/>
  <c r="F137" i="32" s="1"/>
  <c r="D158" i="9"/>
  <c r="D192" i="9"/>
  <c r="D172" i="32"/>
  <c r="F172" i="32" s="1"/>
  <c r="D210" i="32"/>
  <c r="F210" i="32" s="1"/>
  <c r="D319" i="32"/>
  <c r="F319" i="32" s="1"/>
  <c r="D228" i="32"/>
  <c r="F228" i="32" s="1"/>
  <c r="D278" i="32"/>
  <c r="F278" i="32" s="1"/>
  <c r="D294" i="32"/>
  <c r="F294" i="32" s="1"/>
  <c r="D357" i="32"/>
  <c r="F357" i="32" s="1"/>
  <c r="D57" i="32"/>
  <c r="F57" i="32" s="1"/>
  <c r="D217" i="32"/>
  <c r="F217" i="32" s="1"/>
  <c r="D353" i="32"/>
  <c r="F353" i="32" s="1"/>
  <c r="D61" i="32"/>
  <c r="F61" i="32" s="1"/>
  <c r="D137" i="9"/>
  <c r="D197" i="9"/>
  <c r="D154" i="32"/>
  <c r="F154" i="32" s="1"/>
  <c r="D237" i="32"/>
  <c r="F237" i="32" s="1"/>
  <c r="I101" i="2"/>
  <c r="D77" i="32"/>
  <c r="F77" i="32" s="1"/>
  <c r="D207" i="32"/>
  <c r="F207" i="32" s="1"/>
  <c r="D205" i="9"/>
  <c r="D166" i="9"/>
  <c r="D304" i="32"/>
  <c r="F304" i="32" s="1"/>
  <c r="D66" i="32"/>
  <c r="F66" i="32" s="1"/>
  <c r="D94" i="32"/>
  <c r="F94" i="32" s="1"/>
  <c r="D342" i="32"/>
  <c r="F342" i="32" s="1"/>
  <c r="D340" i="32"/>
  <c r="F340" i="32" s="1"/>
  <c r="D201" i="9"/>
  <c r="D139" i="9"/>
  <c r="D259" i="32"/>
  <c r="F259" i="32" s="1"/>
  <c r="D79" i="32"/>
  <c r="F79" i="32" s="1"/>
  <c r="D313" i="32"/>
  <c r="F313" i="32" s="1"/>
  <c r="D307" i="32"/>
  <c r="F307" i="32" s="1"/>
  <c r="D114" i="32"/>
  <c r="F114" i="32" s="1"/>
  <c r="D112" i="32"/>
  <c r="F112" i="32" s="1"/>
  <c r="D217" i="9"/>
  <c r="D212" i="32"/>
  <c r="F212" i="32" s="1"/>
  <c r="D363" i="32"/>
  <c r="F363" i="32" s="1"/>
  <c r="I33" i="2"/>
  <c r="J41" i="1" s="1"/>
  <c r="E23" i="1" s="1"/>
  <c r="I30" i="2"/>
  <c r="J40" i="1" s="1"/>
  <c r="E22" i="1" s="1"/>
  <c r="D268" i="32"/>
  <c r="F268" i="32" s="1"/>
  <c r="I204" i="2"/>
  <c r="EK87" i="2"/>
  <c r="EK206" i="2"/>
  <c r="EM89" i="2"/>
  <c r="EM204" i="2" s="1"/>
  <c r="EJ113" i="2"/>
  <c r="EL213" i="2"/>
  <c r="EI160" i="2"/>
  <c r="EI161" i="2" s="1"/>
  <c r="EI172" i="2" s="1"/>
  <c r="EI173" i="2" s="1"/>
  <c r="EI175" i="2" s="1"/>
  <c r="D223" i="9"/>
  <c r="D193" i="9"/>
  <c r="D291" i="32"/>
  <c r="F291" i="32" s="1"/>
  <c r="D153" i="32"/>
  <c r="F153" i="32" s="1"/>
  <c r="D361" i="32"/>
  <c r="F361" i="32" s="1"/>
  <c r="D181" i="9"/>
  <c r="D173" i="9"/>
  <c r="D89" i="32"/>
  <c r="F89" i="32" s="1"/>
  <c r="D150" i="32"/>
  <c r="F150" i="32" s="1"/>
  <c r="D162" i="9"/>
  <c r="D279" i="32"/>
  <c r="F279" i="32" s="1"/>
  <c r="D171" i="32"/>
  <c r="F171" i="32" s="1"/>
  <c r="EL193" i="2"/>
  <c r="EL210" i="2" s="1"/>
  <c r="EL106" i="2"/>
  <c r="L75" i="32"/>
  <c r="S74" i="32"/>
  <c r="I74" i="9"/>
  <c r="J74" i="9" s="1"/>
  <c r="B75" i="9"/>
  <c r="EK111" i="2"/>
  <c r="EK168" i="2"/>
  <c r="L75" i="9"/>
  <c r="S74" i="9"/>
  <c r="D189" i="9"/>
  <c r="D218" i="9"/>
  <c r="D154" i="9"/>
  <c r="D105" i="32"/>
  <c r="F105" i="32" s="1"/>
  <c r="D247" i="32"/>
  <c r="F247" i="32" s="1"/>
  <c r="D224" i="32"/>
  <c r="F224" i="32" s="1"/>
  <c r="D312" i="32"/>
  <c r="F312" i="32" s="1"/>
  <c r="D234" i="32"/>
  <c r="F234" i="32" s="1"/>
  <c r="EL151" i="2"/>
  <c r="EL209" i="2" s="1"/>
  <c r="EL203" i="2"/>
  <c r="EK209" i="2"/>
  <c r="EK102" i="2" s="1"/>
  <c r="EK103" i="2" s="1"/>
  <c r="EK115" i="2" s="1"/>
  <c r="D134" i="32"/>
  <c r="F134" i="32" s="1"/>
  <c r="D175" i="32"/>
  <c r="F175" i="32" s="1"/>
  <c r="D161" i="9"/>
  <c r="D212" i="9"/>
  <c r="D146" i="9"/>
  <c r="D131" i="32"/>
  <c r="F131" i="32" s="1"/>
  <c r="D354" i="32"/>
  <c r="F354" i="32" s="1"/>
  <c r="D186" i="32"/>
  <c r="F186" i="32" s="1"/>
  <c r="D136" i="32"/>
  <c r="F136" i="32" s="1"/>
  <c r="D300" i="32"/>
  <c r="F300" i="32" s="1"/>
  <c r="EL58" i="2"/>
  <c r="EL60" i="2" s="1"/>
  <c r="D195" i="32"/>
  <c r="F195" i="32" s="1"/>
  <c r="EL85" i="2"/>
  <c r="EL205" i="2"/>
  <c r="EL100" i="2"/>
  <c r="I41" i="32"/>
  <c r="B42" i="32"/>
  <c r="EL214" i="2"/>
  <c r="D142" i="32"/>
  <c r="F142" i="32" s="1"/>
  <c r="D288" i="32"/>
  <c r="F288" i="32" s="1"/>
  <c r="D341" i="32"/>
  <c r="F341" i="32" s="1"/>
  <c r="D163" i="32"/>
  <c r="F163" i="32" s="1"/>
  <c r="D301" i="32"/>
  <c r="F301" i="32" s="1"/>
  <c r="EL212" i="2"/>
  <c r="D275" i="32"/>
  <c r="F275" i="32" s="1"/>
  <c r="D118" i="32"/>
  <c r="F118" i="32" s="1"/>
  <c r="D338" i="32"/>
  <c r="F338" i="32" s="1"/>
  <c r="D283" i="32"/>
  <c r="F283" i="32" s="1"/>
  <c r="EK72" i="2"/>
  <c r="EK75" i="2" s="1"/>
  <c r="EK159" i="2" s="1"/>
  <c r="EK152" i="2"/>
  <c r="EK153" i="2" s="1"/>
  <c r="EK112" i="2" s="1"/>
  <c r="EM107" i="2"/>
  <c r="EM164" i="2"/>
  <c r="I164" i="2" s="1"/>
  <c r="EM23" i="2"/>
  <c r="I23" i="2" s="1"/>
  <c r="J36" i="1" s="1"/>
  <c r="EM81" i="2"/>
  <c r="EM200" i="2" s="1"/>
  <c r="I200" i="2" s="1"/>
  <c r="EM6" i="2"/>
  <c r="EM237" i="2"/>
  <c r="EM238" i="2" s="1"/>
  <c r="EM165" i="2"/>
  <c r="I165" i="2" s="1"/>
  <c r="EM25" i="2"/>
  <c r="I25" i="2" s="1"/>
  <c r="J38" i="1" s="1"/>
  <c r="EM30" i="2"/>
  <c r="EM133" i="2"/>
  <c r="EM154" i="2"/>
  <c r="EM166" i="2"/>
  <c r="I166" i="2" s="1"/>
  <c r="EM37" i="2"/>
  <c r="EM21" i="2"/>
  <c r="I21" i="2" s="1"/>
  <c r="J34" i="1" s="1"/>
  <c r="EM192" i="2"/>
  <c r="EM191" i="2"/>
  <c r="EM33" i="2"/>
  <c r="EM13" i="2"/>
  <c r="EM196" i="2"/>
  <c r="EM22" i="2"/>
  <c r="I22" i="2" s="1"/>
  <c r="J35" i="1" s="1"/>
  <c r="EM83" i="2"/>
  <c r="EM167" i="2"/>
  <c r="I167" i="2" s="1"/>
  <c r="EM134" i="2"/>
  <c r="EM149" i="2"/>
  <c r="EM76" i="2"/>
  <c r="EM109" i="2"/>
  <c r="EM110" i="2"/>
  <c r="EM24" i="2"/>
  <c r="I24" i="2" s="1"/>
  <c r="J37" i="1" s="1"/>
  <c r="D227" i="9"/>
  <c r="I81" i="2"/>
  <c r="I76" i="2"/>
  <c r="D231" i="9"/>
  <c r="D229" i="9"/>
  <c r="D230" i="9"/>
  <c r="I83" i="2"/>
  <c r="I109" i="2"/>
  <c r="D233" i="9"/>
  <c r="EL70" i="2"/>
  <c r="EL44" i="2"/>
  <c r="EL40" i="2"/>
  <c r="EL42" i="2" s="1"/>
  <c r="I168" i="2"/>
  <c r="T9" i="1"/>
  <c r="K61" i="7" s="1"/>
  <c r="J53" i="1"/>
  <c r="L33" i="1"/>
  <c r="L46" i="1"/>
  <c r="I111" i="2"/>
  <c r="E15" i="1" s="1"/>
  <c r="C236" i="9"/>
  <c r="D235" i="9"/>
  <c r="I87" i="2"/>
  <c r="J45" i="1" s="1"/>
  <c r="EJ78" i="2"/>
  <c r="EJ79" i="2" s="1"/>
  <c r="EJ159" i="2"/>
  <c r="EJ77" i="2"/>
  <c r="EM126" i="2"/>
  <c r="EM7" i="2"/>
  <c r="EM127" i="2" s="1"/>
  <c r="EM129" i="2" s="1"/>
  <c r="EM184" i="2"/>
  <c r="EM185" i="2" s="1"/>
  <c r="EM41" i="2"/>
  <c r="EM67" i="2"/>
  <c r="EM57" i="2"/>
  <c r="EM53" i="2"/>
  <c r="EM65" i="2"/>
  <c r="EM68" i="2"/>
  <c r="EM35" i="2"/>
  <c r="EM31" i="2"/>
  <c r="I31" i="2" s="1"/>
  <c r="EM63" i="2"/>
  <c r="EM28" i="2"/>
  <c r="I28" i="2" s="1"/>
  <c r="EM52" i="2"/>
  <c r="EM59" i="2"/>
  <c r="EM55" i="2"/>
  <c r="EM56" i="2"/>
  <c r="EM64" i="2"/>
  <c r="EM54" i="2"/>
  <c r="EM66" i="2"/>
  <c r="AB194" i="2"/>
  <c r="AB195" i="2" s="1"/>
  <c r="AB160" i="2"/>
  <c r="AB210" i="2"/>
  <c r="FC115" i="2" l="1"/>
  <c r="EV211" i="2"/>
  <c r="EM211" i="2"/>
  <c r="FB211" i="2"/>
  <c r="FC211" i="2"/>
  <c r="FD211" i="2"/>
  <c r="EM91" i="2"/>
  <c r="I95" i="2" s="1"/>
  <c r="FA87" i="2"/>
  <c r="FA202" i="2"/>
  <c r="EY202" i="2"/>
  <c r="EZ202" i="2"/>
  <c r="FB202" i="2"/>
  <c r="L44" i="7" s="1"/>
  <c r="FC202" i="2"/>
  <c r="M44" i="7" s="1"/>
  <c r="FD202" i="2"/>
  <c r="N44" i="7" s="1"/>
  <c r="EV202" i="2"/>
  <c r="EW202" i="2"/>
  <c r="EX202" i="2"/>
  <c r="F50" i="1"/>
  <c r="FB191" i="2"/>
  <c r="EM86" i="2"/>
  <c r="FA111" i="2"/>
  <c r="M54" i="7"/>
  <c r="H54" i="7"/>
  <c r="J54" i="7"/>
  <c r="K54" i="7"/>
  <c r="L54" i="7"/>
  <c r="I54" i="7"/>
  <c r="G54" i="7"/>
  <c r="N54" i="7"/>
  <c r="EK113" i="2"/>
  <c r="EL102" i="2"/>
  <c r="EL103" i="2" s="1"/>
  <c r="EL115" i="2" s="1"/>
  <c r="EZ60" i="2"/>
  <c r="FB89" i="2"/>
  <c r="L45" i="7" s="1"/>
  <c r="FD89" i="2"/>
  <c r="FC89" i="2"/>
  <c r="EV89" i="2"/>
  <c r="EX89" i="2"/>
  <c r="H45" i="7" s="1"/>
  <c r="EW89" i="2"/>
  <c r="G45" i="7" s="1"/>
  <c r="EZ89" i="2"/>
  <c r="J45" i="7" s="1"/>
  <c r="EY89" i="2"/>
  <c r="I45" i="7" s="1"/>
  <c r="FA89" i="2"/>
  <c r="K45" i="7" s="1"/>
  <c r="EZ67" i="2"/>
  <c r="EZ87" i="2"/>
  <c r="FB168" i="2"/>
  <c r="FB115" i="2"/>
  <c r="FA134" i="2"/>
  <c r="EZ111" i="2"/>
  <c r="EY87" i="2"/>
  <c r="EY111" i="2"/>
  <c r="FA168" i="2"/>
  <c r="FB110" i="2"/>
  <c r="EX87" i="2"/>
  <c r="EX111" i="2"/>
  <c r="EX23" i="2"/>
  <c r="FD86" i="2"/>
  <c r="FC112" i="2"/>
  <c r="EX31" i="2"/>
  <c r="FD133" i="2"/>
  <c r="FA18" i="2"/>
  <c r="FC22" i="2"/>
  <c r="M42" i="7" s="1"/>
  <c r="FD115" i="2"/>
  <c r="EV110" i="2"/>
  <c r="EY165" i="2"/>
  <c r="FC21" i="2"/>
  <c r="M41" i="7" s="1"/>
  <c r="FC134" i="2"/>
  <c r="EV169" i="2"/>
  <c r="FB108" i="2"/>
  <c r="FC59" i="2"/>
  <c r="EL72" i="2"/>
  <c r="EL75" i="2" s="1"/>
  <c r="EL78" i="2" s="1"/>
  <c r="EL79" i="2" s="1"/>
  <c r="FD154" i="2"/>
  <c r="FB77" i="2"/>
  <c r="EY106" i="2"/>
  <c r="FB205" i="2"/>
  <c r="FA75" i="2"/>
  <c r="EZ81" i="2"/>
  <c r="EL152" i="2"/>
  <c r="EL153" i="2" s="1"/>
  <c r="EL112" i="2" s="1"/>
  <c r="EK78" i="2"/>
  <c r="EK79" i="2" s="1"/>
  <c r="EK77" i="2"/>
  <c r="FB133" i="2"/>
  <c r="EV68" i="2"/>
  <c r="FA22" i="2"/>
  <c r="K42" i="7" s="1"/>
  <c r="FA206" i="2"/>
  <c r="FA133" i="2"/>
  <c r="FB159" i="2"/>
  <c r="FB22" i="2"/>
  <c r="L42" i="7" s="1"/>
  <c r="EM203" i="2"/>
  <c r="FA109" i="2"/>
  <c r="EX165" i="2"/>
  <c r="EW37" i="2"/>
  <c r="FB203" i="2"/>
  <c r="FC170" i="2"/>
  <c r="FA68" i="2"/>
  <c r="FA205" i="2"/>
  <c r="FC161" i="2"/>
  <c r="FB67" i="2"/>
  <c r="FB153" i="2"/>
  <c r="EL206" i="2"/>
  <c r="FD35" i="2"/>
  <c r="FB169" i="2"/>
  <c r="FC149" i="2"/>
  <c r="EV182" i="2"/>
  <c r="EX108" i="2"/>
  <c r="FD70" i="2"/>
  <c r="N39" i="7" s="1"/>
  <c r="FC169" i="2"/>
  <c r="FD90" i="2"/>
  <c r="FB32" i="2"/>
  <c r="EY76" i="2"/>
  <c r="FD110" i="2"/>
  <c r="FC111" i="2"/>
  <c r="FA200" i="2"/>
  <c r="K48" i="7" s="1"/>
  <c r="FA70" i="2"/>
  <c r="K39" i="7" s="1"/>
  <c r="EZ205" i="2"/>
  <c r="EV191" i="2"/>
  <c r="EW76" i="2"/>
  <c r="EY19" i="2"/>
  <c r="FD194" i="2"/>
  <c r="FC173" i="2"/>
  <c r="FA33" i="2"/>
  <c r="EZ106" i="2"/>
  <c r="EV66" i="2"/>
  <c r="FD17" i="2"/>
  <c r="EW72" i="2"/>
  <c r="EZ77" i="2"/>
  <c r="EX37" i="2"/>
  <c r="FB206" i="2"/>
  <c r="FD22" i="2"/>
  <c r="N42" i="7" s="1"/>
  <c r="EY21" i="2"/>
  <c r="I41" i="7" s="1"/>
  <c r="FC68" i="2"/>
  <c r="EW205" i="2"/>
  <c r="FB100" i="2"/>
  <c r="EZ37" i="2"/>
  <c r="I191" i="2"/>
  <c r="EM193" i="2"/>
  <c r="EM210" i="2" s="1"/>
  <c r="EW32" i="2"/>
  <c r="FC103" i="2"/>
  <c r="FB213" i="2"/>
  <c r="EY40" i="2"/>
  <c r="EY41" i="2" s="1"/>
  <c r="EY201" i="2"/>
  <c r="FC64" i="2"/>
  <c r="FC195" i="2"/>
  <c r="FC193" i="2"/>
  <c r="FD113" i="2"/>
  <c r="FC108" i="2"/>
  <c r="EY85" i="2"/>
  <c r="EV181" i="2"/>
  <c r="FD40" i="2"/>
  <c r="FD41" i="2" s="1"/>
  <c r="FA17" i="2"/>
  <c r="FC159" i="2"/>
  <c r="FB23" i="2"/>
  <c r="FD85" i="2"/>
  <c r="FD150" i="2"/>
  <c r="EV179" i="2"/>
  <c r="EV23" i="2"/>
  <c r="FB24" i="2"/>
  <c r="FC209" i="2"/>
  <c r="EZ40" i="2"/>
  <c r="EZ41" i="2" s="1"/>
  <c r="FC31" i="2"/>
  <c r="EY70" i="2"/>
  <c r="I39" i="7" s="1"/>
  <c r="FC76" i="2"/>
  <c r="FC196" i="2"/>
  <c r="EY77" i="2"/>
  <c r="EX24" i="2"/>
  <c r="EY83" i="2"/>
  <c r="FB160" i="2"/>
  <c r="EY75" i="2"/>
  <c r="FB83" i="2"/>
  <c r="FD18" i="2"/>
  <c r="FC210" i="2"/>
  <c r="FA63" i="2"/>
  <c r="FB37" i="2"/>
  <c r="EW86" i="2"/>
  <c r="FD112" i="2"/>
  <c r="EY24" i="2"/>
  <c r="FD159" i="2"/>
  <c r="FC60" i="2"/>
  <c r="EY65" i="2"/>
  <c r="EZ70" i="2"/>
  <c r="J39" i="7" s="1"/>
  <c r="FD206" i="2"/>
  <c r="FD201" i="2"/>
  <c r="FD109" i="2"/>
  <c r="FB161" i="2"/>
  <c r="FB72" i="2"/>
  <c r="FC109" i="2"/>
  <c r="FB195" i="2"/>
  <c r="FA72" i="2"/>
  <c r="FA28" i="2"/>
  <c r="EV58" i="2"/>
  <c r="FA54" i="2"/>
  <c r="K38" i="7" s="1"/>
  <c r="FD53" i="2"/>
  <c r="FB201" i="2"/>
  <c r="EV154" i="2"/>
  <c r="EY66" i="2"/>
  <c r="EV37" i="2"/>
  <c r="EZ165" i="2"/>
  <c r="EV86" i="2"/>
  <c r="FD23" i="2"/>
  <c r="FC90" i="2"/>
  <c r="FC167" i="2"/>
  <c r="FA159" i="2"/>
  <c r="EV103" i="2"/>
  <c r="EV112" i="2"/>
  <c r="EV197" i="2"/>
  <c r="EW24" i="2"/>
  <c r="FB60" i="2"/>
  <c r="FB103" i="2"/>
  <c r="FD66" i="2"/>
  <c r="EV25" i="2"/>
  <c r="EV152" i="2"/>
  <c r="FC107" i="2"/>
  <c r="FB56" i="2"/>
  <c r="FD193" i="2"/>
  <c r="FD172" i="2"/>
  <c r="EV87" i="2"/>
  <c r="FB210" i="2"/>
  <c r="EV190" i="2"/>
  <c r="FB52" i="2"/>
  <c r="FC63" i="2"/>
  <c r="EY164" i="2"/>
  <c r="FB81" i="2"/>
  <c r="FB152" i="2"/>
  <c r="EV201" i="2"/>
  <c r="EV108" i="2"/>
  <c r="FA55" i="2"/>
  <c r="S75" i="32"/>
  <c r="L76" i="32"/>
  <c r="J58" i="1"/>
  <c r="L38" i="1"/>
  <c r="J60" i="1"/>
  <c r="H28" i="7" s="1"/>
  <c r="L40" i="1"/>
  <c r="J55" i="1"/>
  <c r="L35" i="1"/>
  <c r="EM151" i="2"/>
  <c r="EM209" i="2" s="1"/>
  <c r="EV115" i="2"/>
  <c r="FA77" i="2"/>
  <c r="FD205" i="2"/>
  <c r="FD161" i="2"/>
  <c r="FC19" i="2"/>
  <c r="EV175" i="2"/>
  <c r="FB192" i="2"/>
  <c r="FD87" i="2"/>
  <c r="EX109" i="2"/>
  <c r="FD103" i="2"/>
  <c r="FD58" i="2"/>
  <c r="FD200" i="2"/>
  <c r="N48" i="7" s="1"/>
  <c r="EW23" i="2"/>
  <c r="EZ76" i="2"/>
  <c r="FC165" i="2"/>
  <c r="EY57" i="2"/>
  <c r="FA81" i="2"/>
  <c r="FB113" i="2"/>
  <c r="FB102" i="2"/>
  <c r="FD153" i="2"/>
  <c r="FB28" i="2"/>
  <c r="EY63" i="2"/>
  <c r="EZ54" i="2"/>
  <c r="J38" i="7" s="1"/>
  <c r="FC24" i="2"/>
  <c r="FC52" i="2"/>
  <c r="FB109" i="2"/>
  <c r="FD195" i="2"/>
  <c r="FB111" i="2"/>
  <c r="FD210" i="2"/>
  <c r="FD102" i="2"/>
  <c r="FD67" i="2"/>
  <c r="FC55" i="2"/>
  <c r="FA64" i="2"/>
  <c r="FD68" i="2"/>
  <c r="EL111" i="2"/>
  <c r="EL168" i="2"/>
  <c r="EW110" i="2"/>
  <c r="EY52" i="2"/>
  <c r="EL87" i="2"/>
  <c r="L37" i="1"/>
  <c r="J57" i="1"/>
  <c r="EM106" i="2"/>
  <c r="FC110" i="2"/>
  <c r="EV210" i="2"/>
  <c r="FC150" i="2"/>
  <c r="EW106" i="2"/>
  <c r="EZ75" i="2"/>
  <c r="FD152" i="2"/>
  <c r="EV53" i="2"/>
  <c r="FD76" i="2"/>
  <c r="EV208" i="2"/>
  <c r="EV153" i="2"/>
  <c r="EZ30" i="2"/>
  <c r="FD170" i="2"/>
  <c r="FC75" i="2"/>
  <c r="FB106" i="2"/>
  <c r="FA100" i="2"/>
  <c r="FC201" i="2"/>
  <c r="EV150" i="2"/>
  <c r="FD168" i="2"/>
  <c r="FD151" i="2"/>
  <c r="EY67" i="2"/>
  <c r="EZ109" i="2"/>
  <c r="FC194" i="2"/>
  <c r="FD60" i="2"/>
  <c r="FC175" i="2"/>
  <c r="FB112" i="2"/>
  <c r="FC213" i="2"/>
  <c r="FB165" i="2"/>
  <c r="FA19" i="2"/>
  <c r="EX59" i="2"/>
  <c r="EV90" i="2"/>
  <c r="L76" i="9"/>
  <c r="S75" i="9"/>
  <c r="EM213" i="2"/>
  <c r="J54" i="1"/>
  <c r="H22" i="7" s="1"/>
  <c r="L34" i="1"/>
  <c r="EM85" i="2"/>
  <c r="EM205" i="2"/>
  <c r="EM100" i="2"/>
  <c r="FB91" i="2"/>
  <c r="FC23" i="2"/>
  <c r="EX57" i="2"/>
  <c r="EY22" i="2"/>
  <c r="I42" i="7" s="1"/>
  <c r="EV167" i="2"/>
  <c r="FC25" i="2"/>
  <c r="FB68" i="2"/>
  <c r="EW21" i="2"/>
  <c r="G41" i="7" s="1"/>
  <c r="EY59" i="2"/>
  <c r="EZ32" i="2"/>
  <c r="EX200" i="2"/>
  <c r="H48" i="7" s="1"/>
  <c r="FA90" i="2"/>
  <c r="EY110" i="2"/>
  <c r="EZ59" i="2"/>
  <c r="EY23" i="2"/>
  <c r="EY25" i="2"/>
  <c r="FD166" i="2"/>
  <c r="FD19" i="2"/>
  <c r="FC40" i="2"/>
  <c r="FC41" i="2" s="1"/>
  <c r="FD91" i="2"/>
  <c r="FD29" i="2"/>
  <c r="EY137" i="2"/>
  <c r="FC133" i="2"/>
  <c r="FD83" i="2"/>
  <c r="FB70" i="2"/>
  <c r="L39" i="7" s="1"/>
  <c r="FD28" i="2"/>
  <c r="EW166" i="2"/>
  <c r="EX81" i="2"/>
  <c r="EV134" i="2"/>
  <c r="FC28" i="2"/>
  <c r="EX203" i="2"/>
  <c r="FC164" i="2"/>
  <c r="EZ21" i="2"/>
  <c r="J41" i="7" s="1"/>
  <c r="EV137" i="2"/>
  <c r="EW109" i="2"/>
  <c r="EX133" i="2"/>
  <c r="EY91" i="2"/>
  <c r="EX106" i="2"/>
  <c r="FB107" i="2"/>
  <c r="EY133" i="2"/>
  <c r="EZ18" i="2"/>
  <c r="FA213" i="2"/>
  <c r="FA67" i="2"/>
  <c r="EY30" i="2"/>
  <c r="EW154" i="2"/>
  <c r="FC166" i="2"/>
  <c r="EX168" i="2"/>
  <c r="FD81" i="2"/>
  <c r="FC214" i="2"/>
  <c r="M51" i="7" s="1"/>
  <c r="EZ68" i="2"/>
  <c r="FD54" i="2"/>
  <c r="N38" i="7" s="1"/>
  <c r="FD24" i="2"/>
  <c r="FD25" i="2"/>
  <c r="EV213" i="2"/>
  <c r="EV59" i="2"/>
  <c r="FB90" i="2"/>
  <c r="FD31" i="2"/>
  <c r="FB166" i="2"/>
  <c r="EX25" i="2"/>
  <c r="EX90" i="2"/>
  <c r="EX54" i="2"/>
  <c r="H38" i="7" s="1"/>
  <c r="FA58" i="2"/>
  <c r="EZ19" i="2"/>
  <c r="EV91" i="2"/>
  <c r="FD191" i="2"/>
  <c r="EY28" i="2"/>
  <c r="FA66" i="2"/>
  <c r="EZ28" i="2"/>
  <c r="EZ25" i="2"/>
  <c r="FA137" i="2"/>
  <c r="EW137" i="2"/>
  <c r="EV193" i="2"/>
  <c r="FA35" i="2"/>
  <c r="EZ65" i="2"/>
  <c r="FC54" i="2"/>
  <c r="M38" i="7" s="1"/>
  <c r="FD167" i="2"/>
  <c r="EV60" i="2"/>
  <c r="F37" i="7" s="1"/>
  <c r="EW17" i="2"/>
  <c r="EX100" i="2"/>
  <c r="EZ100" i="2"/>
  <c r="EY86" i="2"/>
  <c r="FB154" i="2"/>
  <c r="EV41" i="2"/>
  <c r="FD196" i="2"/>
  <c r="FB196" i="2"/>
  <c r="FC205" i="2"/>
  <c r="EZ191" i="2"/>
  <c r="FA24" i="2"/>
  <c r="EW77" i="2"/>
  <c r="FC29" i="2"/>
  <c r="FC200" i="2"/>
  <c r="M48" i="7" s="1"/>
  <c r="FB33" i="2"/>
  <c r="FC58" i="2"/>
  <c r="EX63" i="2"/>
  <c r="FD134" i="2"/>
  <c r="EZ203" i="2"/>
  <c r="FB76" i="2"/>
  <c r="EV35" i="2"/>
  <c r="EV31" i="2"/>
  <c r="EV164" i="2"/>
  <c r="EV33" i="2"/>
  <c r="EX18" i="2"/>
  <c r="FB167" i="2"/>
  <c r="EW196" i="2"/>
  <c r="EX28" i="2"/>
  <c r="EZ31" i="2"/>
  <c r="EV21" i="2"/>
  <c r="FD33" i="2"/>
  <c r="EZ90" i="2"/>
  <c r="FB65" i="2"/>
  <c r="FD21" i="2"/>
  <c r="N41" i="7" s="1"/>
  <c r="FB63" i="2"/>
  <c r="FD32" i="2"/>
  <c r="FA165" i="2"/>
  <c r="FB19" i="2"/>
  <c r="FD203" i="2"/>
  <c r="EZ52" i="2"/>
  <c r="FD212" i="2"/>
  <c r="EX33" i="2"/>
  <c r="EV109" i="2"/>
  <c r="EX196" i="2"/>
  <c r="EV192" i="2"/>
  <c r="EY100" i="2"/>
  <c r="EX32" i="2"/>
  <c r="EX19" i="2"/>
  <c r="FD72" i="2"/>
  <c r="FB59" i="2"/>
  <c r="FA25" i="2"/>
  <c r="FA53" i="2"/>
  <c r="EX110" i="2"/>
  <c r="FD214" i="2"/>
  <c r="N51" i="7" s="1"/>
  <c r="EV54" i="2"/>
  <c r="F38" i="7" s="1"/>
  <c r="EY32" i="2"/>
  <c r="EY56" i="2"/>
  <c r="EY55" i="2"/>
  <c r="EX55" i="2"/>
  <c r="FD149" i="2"/>
  <c r="EW200" i="2"/>
  <c r="G48" i="7" s="1"/>
  <c r="FC30" i="2"/>
  <c r="EX76" i="2"/>
  <c r="EY35" i="2"/>
  <c r="FA57" i="2"/>
  <c r="FD55" i="2"/>
  <c r="EV22" i="2"/>
  <c r="EW29" i="2"/>
  <c r="EV203" i="2"/>
  <c r="FD59" i="2"/>
  <c r="FD52" i="2"/>
  <c r="EY29" i="2"/>
  <c r="EV149" i="2"/>
  <c r="EV81" i="2"/>
  <c r="FD37" i="2"/>
  <c r="FA40" i="2"/>
  <c r="FA41" i="2" s="1"/>
  <c r="EV206" i="2"/>
  <c r="EV102" i="2"/>
  <c r="FC203" i="2"/>
  <c r="EV52" i="2"/>
  <c r="EV29" i="2"/>
  <c r="FA203" i="2"/>
  <c r="FA65" i="2"/>
  <c r="FC57" i="2"/>
  <c r="FC66" i="2"/>
  <c r="FA166" i="2"/>
  <c r="FB18" i="2"/>
  <c r="EW149" i="2"/>
  <c r="EX86" i="2"/>
  <c r="FB29" i="2"/>
  <c r="EX30" i="2"/>
  <c r="FB212" i="2"/>
  <c r="FA29" i="2"/>
  <c r="FC91" i="2"/>
  <c r="EW22" i="2"/>
  <c r="G42" i="7" s="1"/>
  <c r="FC192" i="2"/>
  <c r="EW25" i="2"/>
  <c r="EX191" i="2"/>
  <c r="EV56" i="2"/>
  <c r="FB209" i="2"/>
  <c r="FC67" i="2"/>
  <c r="FB35" i="2"/>
  <c r="EV77" i="2"/>
  <c r="EY166" i="2"/>
  <c r="EV196" i="2"/>
  <c r="EW30" i="2"/>
  <c r="FA59" i="2"/>
  <c r="EY64" i="2"/>
  <c r="EY68" i="2"/>
  <c r="EV30" i="2"/>
  <c r="EV42" i="2"/>
  <c r="EV178" i="2"/>
  <c r="FA52" i="2"/>
  <c r="EV19" i="2"/>
  <c r="FB17" i="2"/>
  <c r="EW81" i="2"/>
  <c r="FC81" i="2"/>
  <c r="EZ213" i="2"/>
  <c r="EV209" i="2"/>
  <c r="FB214" i="2"/>
  <c r="L51" i="7" s="1"/>
  <c r="FA32" i="2"/>
  <c r="EV76" i="2"/>
  <c r="FB149" i="2"/>
  <c r="FC151" i="2"/>
  <c r="FC86" i="2"/>
  <c r="FC56" i="2"/>
  <c r="FD164" i="2"/>
  <c r="EV135" i="2"/>
  <c r="EV205" i="2"/>
  <c r="EX85" i="2"/>
  <c r="FA23" i="2"/>
  <c r="EV189" i="2"/>
  <c r="EZ133" i="2"/>
  <c r="FB57" i="2"/>
  <c r="EW100" i="2"/>
  <c r="FC137" i="2"/>
  <c r="EY213" i="2"/>
  <c r="FA31" i="2"/>
  <c r="EZ134" i="2"/>
  <c r="EY81" i="2"/>
  <c r="EW19" i="2"/>
  <c r="FD107" i="2"/>
  <c r="EZ58" i="2"/>
  <c r="FB53" i="2"/>
  <c r="FC17" i="2"/>
  <c r="EV55" i="2"/>
  <c r="EW168" i="2"/>
  <c r="FB150" i="2"/>
  <c r="FB193" i="2"/>
  <c r="EX22" i="2"/>
  <c r="H42" i="7" s="1"/>
  <c r="FA164" i="2"/>
  <c r="EY167" i="2"/>
  <c r="FB21" i="2"/>
  <c r="L41" i="7" s="1"/>
  <c r="FB31" i="2"/>
  <c r="EV28" i="2"/>
  <c r="EZ166" i="2"/>
  <c r="EW108" i="2"/>
  <c r="EZ35" i="2"/>
  <c r="EX213" i="2"/>
  <c r="FC37" i="2"/>
  <c r="EV111" i="2"/>
  <c r="EZ164" i="2"/>
  <c r="FD137" i="2"/>
  <c r="EZ83" i="2"/>
  <c r="EZ56" i="2"/>
  <c r="FD63" i="2"/>
  <c r="EZ22" i="2"/>
  <c r="J42" i="7" s="1"/>
  <c r="EW191" i="2"/>
  <c r="EW133" i="2"/>
  <c r="FA85" i="2"/>
  <c r="EX91" i="2"/>
  <c r="EW203" i="2"/>
  <c r="EZ86" i="2"/>
  <c r="FD64" i="2"/>
  <c r="EW167" i="2"/>
  <c r="EY17" i="2"/>
  <c r="EX137" i="2"/>
  <c r="FA191" i="2"/>
  <c r="FA21" i="2"/>
  <c r="K41" i="7" s="1"/>
  <c r="EZ29" i="2"/>
  <c r="EX17" i="2"/>
  <c r="FD192" i="2"/>
  <c r="EY54" i="2"/>
  <c r="I38" i="7" s="1"/>
  <c r="EV57" i="2"/>
  <c r="EY31" i="2"/>
  <c r="EZ17" i="2"/>
  <c r="EV214" i="2"/>
  <c r="F51" i="7" s="1"/>
  <c r="FC32" i="2"/>
  <c r="FD56" i="2"/>
  <c r="EX66" i="2"/>
  <c r="EW165" i="2"/>
  <c r="FC18" i="2"/>
  <c r="EV67" i="2"/>
  <c r="EV160" i="2"/>
  <c r="EV168" i="2"/>
  <c r="EV72" i="2"/>
  <c r="FB30" i="2"/>
  <c r="EZ63" i="2"/>
  <c r="FC83" i="2"/>
  <c r="EX70" i="2"/>
  <c r="H39" i="7" s="1"/>
  <c r="EV24" i="2"/>
  <c r="EW18" i="2"/>
  <c r="EX164" i="2"/>
  <c r="FB85" i="2"/>
  <c r="EX64" i="2"/>
  <c r="FD213" i="2"/>
  <c r="EZ66" i="2"/>
  <c r="FA167" i="2"/>
  <c r="EX166" i="2"/>
  <c r="EX167" i="2"/>
  <c r="EW213" i="2"/>
  <c r="FA86" i="2"/>
  <c r="EX205" i="2"/>
  <c r="EV32" i="2"/>
  <c r="FD100" i="2"/>
  <c r="EV194" i="2"/>
  <c r="FC100" i="2"/>
  <c r="EX29" i="2"/>
  <c r="EZ33" i="2"/>
  <c r="FD65" i="2"/>
  <c r="EV63" i="2"/>
  <c r="EW164" i="2"/>
  <c r="EY191" i="2"/>
  <c r="EV18" i="2"/>
  <c r="EX83" i="2"/>
  <c r="FD57" i="2"/>
  <c r="EV75" i="2"/>
  <c r="EV64" i="2"/>
  <c r="FD209" i="2"/>
  <c r="EY200" i="2"/>
  <c r="I48" i="7" s="1"/>
  <c r="I93" i="2"/>
  <c r="EW85" i="2"/>
  <c r="FA56" i="2"/>
  <c r="EW91" i="2"/>
  <c r="FB54" i="2"/>
  <c r="L38" i="7" s="1"/>
  <c r="EW111" i="2"/>
  <c r="FB134" i="2"/>
  <c r="EZ200" i="2"/>
  <c r="J48" i="7" s="1"/>
  <c r="EX53" i="2"/>
  <c r="EX214" i="2"/>
  <c r="H51" i="7" s="1"/>
  <c r="EW33" i="2"/>
  <c r="FA37" i="2"/>
  <c r="FB200" i="2"/>
  <c r="L48" i="7" s="1"/>
  <c r="FD106" i="2"/>
  <c r="EZ91" i="2"/>
  <c r="FD165" i="2"/>
  <c r="EW75" i="2"/>
  <c r="FB75" i="2"/>
  <c r="EV172" i="2"/>
  <c r="EY18" i="2"/>
  <c r="FB137" i="2"/>
  <c r="EW201" i="2"/>
  <c r="FB87" i="2"/>
  <c r="EY37" i="2"/>
  <c r="EW60" i="2"/>
  <c r="FA60" i="2"/>
  <c r="FC35" i="2"/>
  <c r="EV180" i="2"/>
  <c r="EV151" i="2"/>
  <c r="FB64" i="2"/>
  <c r="FA106" i="2"/>
  <c r="EY53" i="2"/>
  <c r="FC53" i="2"/>
  <c r="EZ206" i="2"/>
  <c r="EV170" i="2"/>
  <c r="EZ53" i="2"/>
  <c r="EW83" i="2"/>
  <c r="FD75" i="2"/>
  <c r="FB164" i="2"/>
  <c r="EV165" i="2"/>
  <c r="EW90" i="2"/>
  <c r="EV65" i="2"/>
  <c r="EV17" i="2"/>
  <c r="EV100" i="2"/>
  <c r="FC85" i="2"/>
  <c r="FA91" i="2"/>
  <c r="FA83" i="2"/>
  <c r="EY109" i="2"/>
  <c r="FC106" i="2"/>
  <c r="FC172" i="2"/>
  <c r="FB25" i="2"/>
  <c r="FB170" i="2"/>
  <c r="FC153" i="2"/>
  <c r="EZ23" i="2"/>
  <c r="EV40" i="2"/>
  <c r="EV136" i="2"/>
  <c r="EZ72" i="2"/>
  <c r="EY33" i="2"/>
  <c r="FB66" i="2"/>
  <c r="EY205" i="2"/>
  <c r="EZ201" i="2"/>
  <c r="FC206" i="2"/>
  <c r="EY72" i="2"/>
  <c r="FB58" i="2"/>
  <c r="EV106" i="2"/>
  <c r="FD111" i="2"/>
  <c r="FB55" i="2"/>
  <c r="FB40" i="2"/>
  <c r="FB41" i="2" s="1"/>
  <c r="EW87" i="2"/>
  <c r="EY168" i="2"/>
  <c r="EV161" i="2"/>
  <c r="FD169" i="2"/>
  <c r="FC168" i="2"/>
  <c r="FA201" i="2"/>
  <c r="EZ57" i="2"/>
  <c r="EV159" i="2"/>
  <c r="EZ137" i="2"/>
  <c r="EX154" i="2"/>
  <c r="EZ167" i="2"/>
  <c r="J61" i="1"/>
  <c r="H29" i="7" s="1"/>
  <c r="L41" i="1"/>
  <c r="F23" i="1"/>
  <c r="EM212" i="2"/>
  <c r="FC212" i="2" s="1"/>
  <c r="EM214" i="2"/>
  <c r="EW214" i="2" s="1"/>
  <c r="G51" i="7" s="1"/>
  <c r="J56" i="1"/>
  <c r="L36" i="1"/>
  <c r="EZ168" i="2"/>
  <c r="EV70" i="2"/>
  <c r="F39" i="7" s="1"/>
  <c r="FB194" i="2"/>
  <c r="FD108" i="2"/>
  <c r="FC72" i="2"/>
  <c r="FB151" i="2"/>
  <c r="EZ55" i="2"/>
  <c r="FB175" i="2"/>
  <c r="FA30" i="2"/>
  <c r="FC77" i="2"/>
  <c r="EZ85" i="2"/>
  <c r="FC113" i="2"/>
  <c r="FC65" i="2"/>
  <c r="EV166" i="2"/>
  <c r="FC33" i="2"/>
  <c r="EV83" i="2"/>
  <c r="EY203" i="2"/>
  <c r="EV195" i="2"/>
  <c r="FA76" i="2"/>
  <c r="FC87" i="2"/>
  <c r="EZ64" i="2"/>
  <c r="EV200" i="2"/>
  <c r="EY90" i="2"/>
  <c r="EY58" i="2"/>
  <c r="EV173" i="2"/>
  <c r="FC154" i="2"/>
  <c r="EX21" i="2"/>
  <c r="H41" i="7" s="1"/>
  <c r="FB172" i="2"/>
  <c r="EY60" i="2"/>
  <c r="FC70" i="2"/>
  <c r="M39" i="7" s="1"/>
  <c r="FD77" i="2"/>
  <c r="FC152" i="2"/>
  <c r="FC102" i="2"/>
  <c r="FC191" i="2"/>
  <c r="FD30" i="2"/>
  <c r="B43" i="32"/>
  <c r="I42" i="32"/>
  <c r="EV121" i="2"/>
  <c r="FB86" i="2"/>
  <c r="EV85" i="2"/>
  <c r="B76" i="9"/>
  <c r="I75" i="9"/>
  <c r="J75" i="9" s="1"/>
  <c r="EZ24" i="2"/>
  <c r="EW66" i="2"/>
  <c r="I66" i="2"/>
  <c r="J47" i="1"/>
  <c r="L45" i="1"/>
  <c r="L47" i="1" s="1"/>
  <c r="EK160" i="2"/>
  <c r="EK161" i="2" s="1"/>
  <c r="EK172" i="2" s="1"/>
  <c r="EK194" i="2"/>
  <c r="EK195" i="2" s="1"/>
  <c r="EK169" i="2" s="1"/>
  <c r="EK170" i="2" s="1"/>
  <c r="EM58" i="2"/>
  <c r="EW52" i="2"/>
  <c r="I52" i="2"/>
  <c r="EX52" i="2"/>
  <c r="I54" i="2"/>
  <c r="EW54" i="2"/>
  <c r="I64" i="2"/>
  <c r="EW64" i="2"/>
  <c r="EW35" i="2"/>
  <c r="EX35" i="2"/>
  <c r="I35" i="2"/>
  <c r="J39" i="1" s="1"/>
  <c r="EJ194" i="2"/>
  <c r="EJ195" i="2" s="1"/>
  <c r="EJ169" i="2" s="1"/>
  <c r="EJ170" i="2" s="1"/>
  <c r="EJ160" i="2"/>
  <c r="EJ161" i="2" s="1"/>
  <c r="EJ172" i="2" s="1"/>
  <c r="C237" i="9"/>
  <c r="D236" i="9"/>
  <c r="EW57" i="2"/>
  <c r="I57" i="2"/>
  <c r="EW31" i="2"/>
  <c r="I56" i="2"/>
  <c r="EW56" i="2"/>
  <c r="EX56" i="2"/>
  <c r="I68" i="2"/>
  <c r="EW68" i="2"/>
  <c r="EX68" i="2"/>
  <c r="I55" i="2"/>
  <c r="EW55" i="2"/>
  <c r="EW65" i="2"/>
  <c r="EX65" i="2"/>
  <c r="I65" i="2"/>
  <c r="EW59" i="2"/>
  <c r="I59" i="2"/>
  <c r="L53" i="1"/>
  <c r="H21" i="7"/>
  <c r="I21" i="7" s="1"/>
  <c r="J21" i="7" s="1"/>
  <c r="EW28" i="2"/>
  <c r="F15" i="1"/>
  <c r="EW53" i="2"/>
  <c r="I53" i="2"/>
  <c r="EW67" i="2"/>
  <c r="EX67" i="2"/>
  <c r="I67" i="2"/>
  <c r="EM70" i="2"/>
  <c r="EW63" i="2"/>
  <c r="I63" i="2"/>
  <c r="EM44" i="2"/>
  <c r="EM40" i="2"/>
  <c r="AB169" i="2"/>
  <c r="AB161" i="2"/>
  <c r="F44" i="7" l="1"/>
  <c r="L50" i="7"/>
  <c r="EM102" i="2"/>
  <c r="EM103" i="2" s="1"/>
  <c r="EM115" i="2" s="1"/>
  <c r="L46" i="7"/>
  <c r="EL113" i="2"/>
  <c r="F46" i="7"/>
  <c r="J43" i="7"/>
  <c r="I43" i="7"/>
  <c r="K43" i="7"/>
  <c r="K37" i="7"/>
  <c r="K40" i="7" s="1"/>
  <c r="O45" i="7"/>
  <c r="J37" i="7"/>
  <c r="J40" i="7" s="1"/>
  <c r="ET89" i="2"/>
  <c r="EL159" i="2"/>
  <c r="EL194" i="2" s="1"/>
  <c r="EL195" i="2" s="1"/>
  <c r="EL169" i="2" s="1"/>
  <c r="EL170" i="2" s="1"/>
  <c r="EL77" i="2"/>
  <c r="EM152" i="2"/>
  <c r="EM153" i="2" s="1"/>
  <c r="EM112" i="2" s="1"/>
  <c r="ET18" i="2"/>
  <c r="ET111" i="2"/>
  <c r="I37" i="7"/>
  <c r="I40" i="7" s="1"/>
  <c r="ET87" i="2"/>
  <c r="ET191" i="2"/>
  <c r="ET81" i="2"/>
  <c r="ET66" i="2"/>
  <c r="ET32" i="2"/>
  <c r="EM87" i="2"/>
  <c r="ET55" i="2"/>
  <c r="ET83" i="2"/>
  <c r="ET31" i="2"/>
  <c r="ET17" i="2"/>
  <c r="H43" i="7"/>
  <c r="ET57" i="2"/>
  <c r="ET59" i="2"/>
  <c r="ET168" i="2"/>
  <c r="S9" i="1"/>
  <c r="J61" i="7" s="1"/>
  <c r="I94" i="2"/>
  <c r="R9" i="1" s="1"/>
  <c r="I61" i="7" s="1"/>
  <c r="I76" i="9"/>
  <c r="J76" i="9" s="1"/>
  <c r="B77" i="9"/>
  <c r="L61" i="1"/>
  <c r="I29" i="7"/>
  <c r="J29" i="7" s="1"/>
  <c r="ET19" i="2"/>
  <c r="ET109" i="2"/>
  <c r="S76" i="9"/>
  <c r="L77" i="9"/>
  <c r="N37" i="7"/>
  <c r="N40" i="7" s="1"/>
  <c r="Q9" i="1"/>
  <c r="ET95" i="2"/>
  <c r="ET86" i="2"/>
  <c r="ET29" i="2"/>
  <c r="ET90" i="2"/>
  <c r="L60" i="1"/>
  <c r="I28" i="7"/>
  <c r="J28" i="7" s="1"/>
  <c r="ET23" i="2"/>
  <c r="N50" i="7"/>
  <c r="L37" i="7"/>
  <c r="L40" i="7" s="1"/>
  <c r="F48" i="7"/>
  <c r="O48" i="7" s="1"/>
  <c r="ET200" i="2"/>
  <c r="ET166" i="2"/>
  <c r="H24" i="7"/>
  <c r="I24" i="7" s="1"/>
  <c r="J24" i="7" s="1"/>
  <c r="L56" i="1"/>
  <c r="ET205" i="2"/>
  <c r="ET106" i="2"/>
  <c r="M43" i="7"/>
  <c r="EM111" i="2"/>
  <c r="EM168" i="2"/>
  <c r="H25" i="7"/>
  <c r="I25" i="7" s="1"/>
  <c r="J25" i="7" s="1"/>
  <c r="L57" i="1"/>
  <c r="ET30" i="2"/>
  <c r="ET33" i="2"/>
  <c r="ET93" i="2"/>
  <c r="ET167" i="2"/>
  <c r="H26" i="7"/>
  <c r="I26" i="7" s="1"/>
  <c r="J26" i="7" s="1"/>
  <c r="L58" i="1"/>
  <c r="ET53" i="2"/>
  <c r="ET56" i="2"/>
  <c r="ET64" i="2"/>
  <c r="EK173" i="2"/>
  <c r="EK175" i="2" s="1"/>
  <c r="B44" i="32"/>
  <c r="I43" i="32"/>
  <c r="ET100" i="2"/>
  <c r="ET213" i="2"/>
  <c r="ET91" i="2"/>
  <c r="ET92" i="2" s="1"/>
  <c r="ET203" i="2"/>
  <c r="ET164" i="2"/>
  <c r="I22" i="7"/>
  <c r="J22" i="7" s="1"/>
  <c r="L54" i="1"/>
  <c r="M50" i="7"/>
  <c r="L77" i="32"/>
  <c r="S76" i="32"/>
  <c r="ET37" i="2"/>
  <c r="F41" i="7"/>
  <c r="ET21" i="2"/>
  <c r="H23" i="7"/>
  <c r="I23" i="7" s="1"/>
  <c r="J23" i="7" s="1"/>
  <c r="L55" i="1"/>
  <c r="ET165" i="2"/>
  <c r="ET63" i="2"/>
  <c r="EJ173" i="2"/>
  <c r="EJ175" i="2" s="1"/>
  <c r="ET24" i="2"/>
  <c r="ET76" i="2"/>
  <c r="ET22" i="2"/>
  <c r="F42" i="7"/>
  <c r="O42" i="7" s="1"/>
  <c r="ET137" i="2"/>
  <c r="N43" i="7"/>
  <c r="N46" i="7"/>
  <c r="L43" i="7"/>
  <c r="F22" i="1"/>
  <c r="ET25" i="2"/>
  <c r="M37" i="7"/>
  <c r="M40" i="7" s="1"/>
  <c r="M46" i="7"/>
  <c r="K45" i="1"/>
  <c r="K46" i="1"/>
  <c r="G43" i="7"/>
  <c r="ET28" i="2"/>
  <c r="EM206" i="2"/>
  <c r="I201" i="2"/>
  <c r="EX201" i="2"/>
  <c r="ET201" i="2" s="1"/>
  <c r="G38" i="7"/>
  <c r="ET54" i="2"/>
  <c r="EM42" i="2"/>
  <c r="I40" i="2"/>
  <c r="I41" i="2" s="1"/>
  <c r="EW40" i="2"/>
  <c r="EX40" i="2"/>
  <c r="EX41" i="2" s="1"/>
  <c r="ET68" i="2"/>
  <c r="E21" i="1"/>
  <c r="E24" i="1" s="1"/>
  <c r="J59" i="1"/>
  <c r="L39" i="1"/>
  <c r="L42" i="1" s="1"/>
  <c r="J42" i="1"/>
  <c r="ET52" i="2"/>
  <c r="ET35" i="2"/>
  <c r="EM60" i="2"/>
  <c r="I89" i="2" s="1"/>
  <c r="EW58" i="2"/>
  <c r="I58" i="2"/>
  <c r="EX58" i="2"/>
  <c r="ET67" i="2"/>
  <c r="EW70" i="2"/>
  <c r="I70" i="2"/>
  <c r="ET65" i="2"/>
  <c r="C238" i="9"/>
  <c r="D237" i="9"/>
  <c r="AB172" i="2"/>
  <c r="AB170" i="2"/>
  <c r="F136" i="2" l="1"/>
  <c r="K142" i="2" s="1"/>
  <c r="K145" i="2" s="1"/>
  <c r="L142" i="2" s="1"/>
  <c r="L143" i="2" s="1"/>
  <c r="L211" i="2" s="1"/>
  <c r="EL160" i="2"/>
  <c r="EL161" i="2" s="1"/>
  <c r="EL172" i="2" s="1"/>
  <c r="EL173" i="2" s="1"/>
  <c r="EL175" i="2" s="1"/>
  <c r="EM113" i="2"/>
  <c r="L47" i="7"/>
  <c r="L57" i="7" s="1"/>
  <c r="M47" i="7"/>
  <c r="M57" i="7" s="1"/>
  <c r="O43" i="7"/>
  <c r="I44" i="32"/>
  <c r="B45" i="32"/>
  <c r="O41" i="7"/>
  <c r="F47" i="7"/>
  <c r="H61" i="7"/>
  <c r="D24" i="21"/>
  <c r="B78" i="9"/>
  <c r="I77" i="9"/>
  <c r="J77" i="9" s="1"/>
  <c r="ET94" i="2"/>
  <c r="N47" i="7"/>
  <c r="N57" i="7" s="1"/>
  <c r="L78" i="32"/>
  <c r="S77" i="32"/>
  <c r="L78" i="9"/>
  <c r="S77" i="9"/>
  <c r="L59" i="1"/>
  <c r="H27" i="7"/>
  <c r="I27" i="7" s="1"/>
  <c r="J27" i="7" s="1"/>
  <c r="G37" i="7"/>
  <c r="O38" i="7"/>
  <c r="C239" i="9"/>
  <c r="D238" i="9"/>
  <c r="F21" i="1"/>
  <c r="F24" i="1"/>
  <c r="EW206" i="2"/>
  <c r="I206" i="2"/>
  <c r="A206" i="2" s="1"/>
  <c r="EX206" i="2"/>
  <c r="EY206" i="2"/>
  <c r="ET58" i="2"/>
  <c r="EW41" i="2"/>
  <c r="ET40" i="2"/>
  <c r="ET41" i="2" s="1"/>
  <c r="G39" i="7"/>
  <c r="O39" i="7" s="1"/>
  <c r="ET70" i="2"/>
  <c r="EM72" i="2"/>
  <c r="EX60" i="2"/>
  <c r="I60" i="2"/>
  <c r="H59" i="2" s="1"/>
  <c r="K32" i="1"/>
  <c r="K31" i="1"/>
  <c r="K35" i="1"/>
  <c r="K36" i="1"/>
  <c r="K37" i="1"/>
  <c r="K38" i="1"/>
  <c r="K41" i="1"/>
  <c r="K40" i="1"/>
  <c r="K34" i="1"/>
  <c r="K33" i="1"/>
  <c r="K39" i="1"/>
  <c r="I42" i="2"/>
  <c r="EW42" i="2"/>
  <c r="EX42" i="2"/>
  <c r="EY42" i="2"/>
  <c r="EZ42" i="2"/>
  <c r="FA42" i="2"/>
  <c r="FB42" i="2"/>
  <c r="FC42" i="2"/>
  <c r="FD42" i="2"/>
  <c r="K47" i="1"/>
  <c r="AB179" i="2"/>
  <c r="AB173" i="2"/>
  <c r="AB175" i="2" s="1"/>
  <c r="S78" i="9" l="1"/>
  <c r="L79" i="9"/>
  <c r="B79" i="9"/>
  <c r="I78" i="9"/>
  <c r="J78" i="9" s="1"/>
  <c r="L79" i="32"/>
  <c r="S78" i="32"/>
  <c r="B46" i="32"/>
  <c r="I45" i="32"/>
  <c r="C240" i="9"/>
  <c r="D239" i="9"/>
  <c r="K42" i="1"/>
  <c r="ET206" i="2"/>
  <c r="G40" i="7"/>
  <c r="H37" i="7"/>
  <c r="H40" i="7" s="1"/>
  <c r="ET60" i="2"/>
  <c r="ET42" i="2"/>
  <c r="EM75" i="2"/>
  <c r="I72" i="2"/>
  <c r="EX72" i="2"/>
  <c r="ET72" i="2" s="1"/>
  <c r="AB180" i="2"/>
  <c r="AB181" i="2" s="1"/>
  <c r="O37" i="7" l="1"/>
  <c r="L80" i="9"/>
  <c r="S79" i="9"/>
  <c r="I46" i="32"/>
  <c r="B47" i="32"/>
  <c r="L80" i="32"/>
  <c r="S79" i="32"/>
  <c r="I79" i="9"/>
  <c r="J79" i="9" s="1"/>
  <c r="B80" i="9"/>
  <c r="C241" i="9"/>
  <c r="D240" i="9"/>
  <c r="D61" i="1"/>
  <c r="O40" i="7"/>
  <c r="EM78" i="2"/>
  <c r="EM79" i="2" s="1"/>
  <c r="EM159" i="2"/>
  <c r="I75" i="2"/>
  <c r="EX75" i="2"/>
  <c r="ET75" i="2" s="1"/>
  <c r="EM77" i="2"/>
  <c r="EX77" i="2" s="1"/>
  <c r="AB182" i="2"/>
  <c r="AB190" i="2"/>
  <c r="S80" i="9" l="1"/>
  <c r="L81" i="9"/>
  <c r="B81" i="9"/>
  <c r="I80" i="9"/>
  <c r="J80" i="9" s="1"/>
  <c r="L81" i="32"/>
  <c r="S80" i="32"/>
  <c r="B48" i="32"/>
  <c r="I47" i="32"/>
  <c r="C242" i="9"/>
  <c r="D241" i="9"/>
  <c r="EM160" i="2"/>
  <c r="EM194" i="2"/>
  <c r="EM195" i="2" s="1"/>
  <c r="EM169" i="2" s="1"/>
  <c r="EM170" i="2" s="1"/>
  <c r="EW159" i="2"/>
  <c r="I159" i="2"/>
  <c r="EX159" i="2"/>
  <c r="EY159" i="2"/>
  <c r="EZ159" i="2"/>
  <c r="AB208" i="2"/>
  <c r="AB197" i="2"/>
  <c r="AC178" i="2"/>
  <c r="B49" i="32" l="1"/>
  <c r="I48" i="32"/>
  <c r="L82" i="32"/>
  <c r="S81" i="32"/>
  <c r="I81" i="9"/>
  <c r="J81" i="9" s="1"/>
  <c r="B82" i="9"/>
  <c r="S81" i="9"/>
  <c r="L82" i="9"/>
  <c r="ET159" i="2"/>
  <c r="EM161" i="2"/>
  <c r="EM172" i="2" s="1"/>
  <c r="EM173" i="2" s="1"/>
  <c r="FC160" i="2"/>
  <c r="FD160" i="2"/>
  <c r="C243" i="9"/>
  <c r="D242" i="9"/>
  <c r="AC189" i="2"/>
  <c r="L83" i="9" l="1"/>
  <c r="S82" i="9"/>
  <c r="I82" i="9"/>
  <c r="J82" i="9" s="1"/>
  <c r="B83" i="9"/>
  <c r="S82" i="32"/>
  <c r="L83" i="32"/>
  <c r="B50" i="32"/>
  <c r="I49" i="32"/>
  <c r="D243" i="9"/>
  <c r="C244" i="9"/>
  <c r="EM175" i="2"/>
  <c r="FD175" i="2" s="1"/>
  <c r="FB173" i="2"/>
  <c r="FD173" i="2"/>
  <c r="AC192" i="2"/>
  <c r="AC193" i="2" s="1"/>
  <c r="L84" i="9" l="1"/>
  <c r="S83" i="9"/>
  <c r="B51" i="32"/>
  <c r="I50" i="32"/>
  <c r="S83" i="32"/>
  <c r="L84" i="32"/>
  <c r="I83" i="9"/>
  <c r="J83" i="9" s="1"/>
  <c r="B84" i="9"/>
  <c r="C245" i="9"/>
  <c r="D244" i="9"/>
  <c r="AC160" i="2"/>
  <c r="AC161" i="2" s="1"/>
  <c r="AC172" i="2" s="1"/>
  <c r="AC210" i="2"/>
  <c r="AC194" i="2"/>
  <c r="AC195" i="2" s="1"/>
  <c r="AC169" i="2" s="1"/>
  <c r="AC170" i="2" s="1"/>
  <c r="I84" i="9" l="1"/>
  <c r="J84" i="9" s="1"/>
  <c r="B85" i="9"/>
  <c r="B52" i="32"/>
  <c r="I51" i="32"/>
  <c r="L85" i="32"/>
  <c r="S84" i="32"/>
  <c r="L85" i="9"/>
  <c r="S84" i="9"/>
  <c r="D245" i="9"/>
  <c r="C246" i="9"/>
  <c r="AC179" i="2"/>
  <c r="AC173" i="2"/>
  <c r="AC175" i="2" s="1"/>
  <c r="L86" i="32" l="1"/>
  <c r="S85" i="32"/>
  <c r="B53" i="32"/>
  <c r="I52" i="32"/>
  <c r="I85" i="9"/>
  <c r="J85" i="9" s="1"/>
  <c r="B86" i="9"/>
  <c r="L86" i="9"/>
  <c r="S85" i="9"/>
  <c r="C247" i="9"/>
  <c r="D246" i="9"/>
  <c r="AC180" i="2"/>
  <c r="AC181" i="2" s="1"/>
  <c r="AC182" i="2" s="1"/>
  <c r="AD178" i="2" s="1"/>
  <c r="S86" i="9" l="1"/>
  <c r="L87" i="9"/>
  <c r="I86" i="9"/>
  <c r="J86" i="9" s="1"/>
  <c r="B87" i="9"/>
  <c r="B54" i="32"/>
  <c r="I53" i="32"/>
  <c r="L87" i="32"/>
  <c r="S86" i="32"/>
  <c r="C248" i="9"/>
  <c r="D247" i="9"/>
  <c r="AC190" i="2"/>
  <c r="I54" i="32" l="1"/>
  <c r="B55" i="32"/>
  <c r="I87" i="9"/>
  <c r="J87" i="9" s="1"/>
  <c r="B88" i="9"/>
  <c r="L88" i="9"/>
  <c r="S87" i="9"/>
  <c r="L88" i="32"/>
  <c r="S87" i="32"/>
  <c r="C249" i="9"/>
  <c r="D248" i="9"/>
  <c r="AC208" i="2"/>
  <c r="AC197" i="2"/>
  <c r="AD189" i="2" s="1"/>
  <c r="L89" i="32" l="1"/>
  <c r="S88" i="32"/>
  <c r="I88" i="9"/>
  <c r="J88" i="9" s="1"/>
  <c r="B89" i="9"/>
  <c r="S88" i="9"/>
  <c r="L89" i="9"/>
  <c r="B56" i="32"/>
  <c r="I55" i="32"/>
  <c r="C250" i="9"/>
  <c r="D249" i="9"/>
  <c r="AD192" i="2"/>
  <c r="AD193" i="2" s="1"/>
  <c r="B57" i="32" l="1"/>
  <c r="I56" i="32"/>
  <c r="I89" i="9"/>
  <c r="J89" i="9" s="1"/>
  <c r="B90" i="9"/>
  <c r="S89" i="9"/>
  <c r="L90" i="9"/>
  <c r="S89" i="32"/>
  <c r="L90" i="32"/>
  <c r="C251" i="9"/>
  <c r="D250" i="9"/>
  <c r="AD160" i="2"/>
  <c r="AD161" i="2" s="1"/>
  <c r="AD172" i="2" s="1"/>
  <c r="AD210" i="2"/>
  <c r="AD194" i="2"/>
  <c r="AD195" i="2" s="1"/>
  <c r="AD169" i="2" s="1"/>
  <c r="AD170" i="2" s="1"/>
  <c r="S90" i="32" l="1"/>
  <c r="L91" i="32"/>
  <c r="S90" i="9"/>
  <c r="L91" i="9"/>
  <c r="B91" i="9"/>
  <c r="I90" i="9"/>
  <c r="J90" i="9" s="1"/>
  <c r="B58" i="32"/>
  <c r="I57" i="32"/>
  <c r="C252" i="9"/>
  <c r="D251" i="9"/>
  <c r="AD179" i="2"/>
  <c r="AD173" i="2"/>
  <c r="AD175" i="2" s="1"/>
  <c r="I58" i="32" l="1"/>
  <c r="B59" i="32"/>
  <c r="B92" i="9"/>
  <c r="I91" i="9"/>
  <c r="J91" i="9" s="1"/>
  <c r="S91" i="9"/>
  <c r="L92" i="9"/>
  <c r="S91" i="32"/>
  <c r="L92" i="32"/>
  <c r="C253" i="9"/>
  <c r="D252" i="9"/>
  <c r="AD180" i="2"/>
  <c r="AD181" i="2" s="1"/>
  <c r="L93" i="32" l="1"/>
  <c r="S92" i="32"/>
  <c r="S92" i="9"/>
  <c r="L93" i="9"/>
  <c r="I59" i="32"/>
  <c r="B60" i="32"/>
  <c r="I92" i="9"/>
  <c r="J92" i="9" s="1"/>
  <c r="B93" i="9"/>
  <c r="C254" i="9"/>
  <c r="D253" i="9"/>
  <c r="AD182" i="2"/>
  <c r="AE178" i="2" s="1"/>
  <c r="AD190" i="2"/>
  <c r="I93" i="9" l="1"/>
  <c r="J93" i="9" s="1"/>
  <c r="B94" i="9"/>
  <c r="L94" i="9"/>
  <c r="S93" i="9"/>
  <c r="B61" i="32"/>
  <c r="I60" i="32"/>
  <c r="L94" i="32"/>
  <c r="S93" i="32"/>
  <c r="C255" i="9"/>
  <c r="D254" i="9"/>
  <c r="AD208" i="2"/>
  <c r="AD197" i="2"/>
  <c r="AE189" i="2" s="1"/>
  <c r="L95" i="32" l="1"/>
  <c r="S94" i="32"/>
  <c r="B62" i="32"/>
  <c r="I61" i="32"/>
  <c r="S94" i="9"/>
  <c r="L95" i="9"/>
  <c r="I94" i="9"/>
  <c r="J94" i="9" s="1"/>
  <c r="B95" i="9"/>
  <c r="C256" i="9"/>
  <c r="D255" i="9"/>
  <c r="AE192" i="2"/>
  <c r="AE193" i="2" s="1"/>
  <c r="I95" i="9" l="1"/>
  <c r="J95" i="9" s="1"/>
  <c r="B96" i="9"/>
  <c r="L96" i="9"/>
  <c r="S95" i="9"/>
  <c r="B63" i="32"/>
  <c r="I62" i="32"/>
  <c r="S95" i="32"/>
  <c r="L96" i="32"/>
  <c r="C257" i="9"/>
  <c r="D256" i="9"/>
  <c r="AE210" i="2"/>
  <c r="AE160" i="2"/>
  <c r="AE161" i="2" s="1"/>
  <c r="AE172" i="2" s="1"/>
  <c r="AE194" i="2"/>
  <c r="AE195" i="2" s="1"/>
  <c r="AE169" i="2" s="1"/>
  <c r="AE170" i="2" s="1"/>
  <c r="L97" i="32" l="1"/>
  <c r="S96" i="32"/>
  <c r="B64" i="32"/>
  <c r="I63" i="32"/>
  <c r="S96" i="9"/>
  <c r="L97" i="9"/>
  <c r="I96" i="9"/>
  <c r="J96" i="9" s="1"/>
  <c r="B97" i="9"/>
  <c r="C258" i="9"/>
  <c r="D257" i="9"/>
  <c r="AE179" i="2"/>
  <c r="AE173" i="2"/>
  <c r="AE175" i="2" s="1"/>
  <c r="I97" i="9" l="1"/>
  <c r="J97" i="9" s="1"/>
  <c r="B98" i="9"/>
  <c r="S97" i="9"/>
  <c r="L98" i="9"/>
  <c r="I64" i="32"/>
  <c r="B65" i="32"/>
  <c r="S97" i="32"/>
  <c r="L98" i="32"/>
  <c r="C259" i="9"/>
  <c r="D258" i="9"/>
  <c r="AE180" i="2"/>
  <c r="AE181" i="2" s="1"/>
  <c r="S98" i="32" l="1"/>
  <c r="L99" i="32"/>
  <c r="I65" i="32"/>
  <c r="B66" i="32"/>
  <c r="S98" i="9"/>
  <c r="L99" i="9"/>
  <c r="I98" i="9"/>
  <c r="J98" i="9" s="1"/>
  <c r="B99" i="9"/>
  <c r="C260" i="9"/>
  <c r="D259" i="9"/>
  <c r="AE182" i="2"/>
  <c r="AF178" i="2" s="1"/>
  <c r="AE190" i="2"/>
  <c r="B100" i="9" l="1"/>
  <c r="I99" i="9"/>
  <c r="J99" i="9" s="1"/>
  <c r="S99" i="9"/>
  <c r="L100" i="9"/>
  <c r="I66" i="32"/>
  <c r="B67" i="32"/>
  <c r="S99" i="32"/>
  <c r="L100" i="32"/>
  <c r="C261" i="9"/>
  <c r="D260" i="9"/>
  <c r="AE208" i="2"/>
  <c r="AE197" i="2"/>
  <c r="AF189" i="2" s="1"/>
  <c r="L101" i="32" l="1"/>
  <c r="S100" i="32"/>
  <c r="B68" i="32"/>
  <c r="I67" i="32"/>
  <c r="L101" i="9"/>
  <c r="S100" i="9"/>
  <c r="I100" i="9"/>
  <c r="J100" i="9" s="1"/>
  <c r="B101" i="9"/>
  <c r="D261" i="9"/>
  <c r="C262" i="9"/>
  <c r="AF192" i="2"/>
  <c r="AF193" i="2" s="1"/>
  <c r="I101" i="9" l="1"/>
  <c r="J101" i="9" s="1"/>
  <c r="B102" i="9"/>
  <c r="L102" i="9"/>
  <c r="S101" i="9"/>
  <c r="B69" i="32"/>
  <c r="I68" i="32"/>
  <c r="L102" i="32"/>
  <c r="S101" i="32"/>
  <c r="C263" i="9"/>
  <c r="D262" i="9"/>
  <c r="AF210" i="2"/>
  <c r="AF194" i="2"/>
  <c r="AF195" i="2" s="1"/>
  <c r="AF169" i="2" s="1"/>
  <c r="AF170" i="2" s="1"/>
  <c r="AF160" i="2"/>
  <c r="AF161" i="2" s="1"/>
  <c r="AF172" i="2" s="1"/>
  <c r="S102" i="32" l="1"/>
  <c r="L103" i="32"/>
  <c r="I69" i="32"/>
  <c r="B70" i="32"/>
  <c r="L103" i="9"/>
  <c r="S102" i="9"/>
  <c r="I102" i="9"/>
  <c r="J102" i="9" s="1"/>
  <c r="B103" i="9"/>
  <c r="C264" i="9"/>
  <c r="D263" i="9"/>
  <c r="AF173" i="2"/>
  <c r="AF175" i="2" s="1"/>
  <c r="AF179" i="2"/>
  <c r="I103" i="9" l="1"/>
  <c r="J103" i="9" s="1"/>
  <c r="B104" i="9"/>
  <c r="S103" i="9"/>
  <c r="L104" i="9"/>
  <c r="I70" i="32"/>
  <c r="B71" i="32"/>
  <c r="L104" i="32"/>
  <c r="S103" i="32"/>
  <c r="C265" i="9"/>
  <c r="D264" i="9"/>
  <c r="AF180" i="2"/>
  <c r="AF181" i="2" s="1"/>
  <c r="AF182" i="2" s="1"/>
  <c r="AG178" i="2" s="1"/>
  <c r="B72" i="32" l="1"/>
  <c r="I71" i="32"/>
  <c r="L105" i="9"/>
  <c r="S104" i="9"/>
  <c r="I104" i="9"/>
  <c r="J104" i="9" s="1"/>
  <c r="B105" i="9"/>
  <c r="L105" i="32"/>
  <c r="S104" i="32"/>
  <c r="C266" i="9"/>
  <c r="D265" i="9"/>
  <c r="AF190" i="2"/>
  <c r="L106" i="32" l="1"/>
  <c r="S105" i="32"/>
  <c r="B106" i="9"/>
  <c r="I105" i="9"/>
  <c r="J105" i="9" s="1"/>
  <c r="S105" i="9"/>
  <c r="L106" i="9"/>
  <c r="B73" i="32"/>
  <c r="I72" i="32"/>
  <c r="C267" i="9"/>
  <c r="D266" i="9"/>
  <c r="AF208" i="2"/>
  <c r="AF197" i="2"/>
  <c r="AG189" i="2" s="1"/>
  <c r="I73" i="32" l="1"/>
  <c r="B74" i="32"/>
  <c r="I106" i="9"/>
  <c r="J106" i="9" s="1"/>
  <c r="B107" i="9"/>
  <c r="L107" i="9"/>
  <c r="S106" i="9"/>
  <c r="S106" i="32"/>
  <c r="L107" i="32"/>
  <c r="C268" i="9"/>
  <c r="D267" i="9"/>
  <c r="AG192" i="2"/>
  <c r="AG193" i="2" s="1"/>
  <c r="S107" i="32" l="1"/>
  <c r="L108" i="32"/>
  <c r="L108" i="9"/>
  <c r="S107" i="9"/>
  <c r="B108" i="9"/>
  <c r="I107" i="9"/>
  <c r="J107" i="9" s="1"/>
  <c r="I74" i="32"/>
  <c r="B75" i="32"/>
  <c r="C269" i="9"/>
  <c r="D268" i="9"/>
  <c r="AG210" i="2"/>
  <c r="AG160" i="2"/>
  <c r="AG161" i="2" s="1"/>
  <c r="AG172" i="2" s="1"/>
  <c r="AG194" i="2"/>
  <c r="AG195" i="2" s="1"/>
  <c r="AG169" i="2" s="1"/>
  <c r="AG170" i="2" s="1"/>
  <c r="I75" i="32" l="1"/>
  <c r="B76" i="32"/>
  <c r="I108" i="9"/>
  <c r="J108" i="9" s="1"/>
  <c r="B109" i="9"/>
  <c r="S108" i="9"/>
  <c r="L109" i="9"/>
  <c r="S108" i="32"/>
  <c r="L109" i="32"/>
  <c r="C270" i="9"/>
  <c r="D269" i="9"/>
  <c r="AG179" i="2"/>
  <c r="AG173" i="2"/>
  <c r="AG175" i="2" s="1"/>
  <c r="S109" i="9" l="1"/>
  <c r="L110" i="9"/>
  <c r="L110" i="32"/>
  <c r="S109" i="32"/>
  <c r="I109" i="9"/>
  <c r="J109" i="9" s="1"/>
  <c r="B110" i="9"/>
  <c r="B77" i="32"/>
  <c r="I76" i="32"/>
  <c r="C271" i="9"/>
  <c r="D270" i="9"/>
  <c r="AG180" i="2"/>
  <c r="AG181" i="2" s="1"/>
  <c r="AG182" i="2" s="1"/>
  <c r="AH178" i="2" s="1"/>
  <c r="B78" i="32" l="1"/>
  <c r="I77" i="32"/>
  <c r="B111" i="9"/>
  <c r="I110" i="9"/>
  <c r="J110" i="9" s="1"/>
  <c r="S110" i="32"/>
  <c r="L111" i="32"/>
  <c r="L111" i="9"/>
  <c r="S110" i="9"/>
  <c r="D271" i="9"/>
  <c r="C272" i="9"/>
  <c r="AG190" i="2"/>
  <c r="S111" i="9" l="1"/>
  <c r="L112" i="9"/>
  <c r="S111" i="32"/>
  <c r="L112" i="32"/>
  <c r="I111" i="9"/>
  <c r="J111" i="9" s="1"/>
  <c r="B112" i="9"/>
  <c r="B79" i="32"/>
  <c r="I78" i="32"/>
  <c r="C273" i="9"/>
  <c r="D272" i="9"/>
  <c r="AG208" i="2"/>
  <c r="AG197" i="2"/>
  <c r="AH189" i="2" s="1"/>
  <c r="S112" i="32" l="1"/>
  <c r="L113" i="32"/>
  <c r="I112" i="9"/>
  <c r="J112" i="9" s="1"/>
  <c r="B113" i="9"/>
  <c r="L113" i="9"/>
  <c r="S112" i="9"/>
  <c r="B80" i="32"/>
  <c r="I79" i="32"/>
  <c r="C274" i="9"/>
  <c r="D273" i="9"/>
  <c r="AH192" i="2"/>
  <c r="AH193" i="2" s="1"/>
  <c r="L114" i="9" l="1"/>
  <c r="S113" i="9"/>
  <c r="B114" i="9"/>
  <c r="I113" i="9"/>
  <c r="J113" i="9" s="1"/>
  <c r="I80" i="32"/>
  <c r="B81" i="32"/>
  <c r="S113" i="32"/>
  <c r="L114" i="32"/>
  <c r="C275" i="9"/>
  <c r="D274" i="9"/>
  <c r="AH210" i="2"/>
  <c r="AH194" i="2"/>
  <c r="AH195" i="2" s="1"/>
  <c r="AH169" i="2" s="1"/>
  <c r="AH170" i="2" s="1"/>
  <c r="AH160" i="2"/>
  <c r="AH161" i="2" s="1"/>
  <c r="AH172" i="2" s="1"/>
  <c r="S114" i="32" l="1"/>
  <c r="L115" i="32"/>
  <c r="B82" i="32"/>
  <c r="I81" i="32"/>
  <c r="I114" i="9"/>
  <c r="J114" i="9" s="1"/>
  <c r="B115" i="9"/>
  <c r="L115" i="9"/>
  <c r="S114" i="9"/>
  <c r="C276" i="9"/>
  <c r="D275" i="9"/>
  <c r="AH179" i="2"/>
  <c r="AH173" i="2"/>
  <c r="AH175" i="2" s="1"/>
  <c r="S115" i="9" l="1"/>
  <c r="L116" i="9"/>
  <c r="I115" i="9"/>
  <c r="J115" i="9" s="1"/>
  <c r="B116" i="9"/>
  <c r="I82" i="32"/>
  <c r="B83" i="32"/>
  <c r="L116" i="32"/>
  <c r="S115" i="32"/>
  <c r="C277" i="9"/>
  <c r="D276" i="9"/>
  <c r="AH180" i="2"/>
  <c r="AH181" i="2" s="1"/>
  <c r="AH182" i="2" s="1"/>
  <c r="AI178" i="2" s="1"/>
  <c r="S116" i="32" l="1"/>
  <c r="L117" i="32"/>
  <c r="I83" i="32"/>
  <c r="B84" i="32"/>
  <c r="I116" i="9"/>
  <c r="J116" i="9" s="1"/>
  <c r="B117" i="9"/>
  <c r="S116" i="9"/>
  <c r="L117" i="9"/>
  <c r="C278" i="9"/>
  <c r="D277" i="9"/>
  <c r="AH190" i="2"/>
  <c r="L118" i="9" l="1"/>
  <c r="S117" i="9"/>
  <c r="I117" i="9"/>
  <c r="J117" i="9" s="1"/>
  <c r="B118" i="9"/>
  <c r="I84" i="32"/>
  <c r="B85" i="32"/>
  <c r="L118" i="32"/>
  <c r="S117" i="32"/>
  <c r="C279" i="9"/>
  <c r="D278" i="9"/>
  <c r="AH208" i="2"/>
  <c r="AH197" i="2"/>
  <c r="AI189" i="2" s="1"/>
  <c r="B119" i="9" l="1"/>
  <c r="I118" i="9"/>
  <c r="J118" i="9" s="1"/>
  <c r="S118" i="32"/>
  <c r="L119" i="32"/>
  <c r="I85" i="32"/>
  <c r="B86" i="32"/>
  <c r="S118" i="9"/>
  <c r="L119" i="9"/>
  <c r="C280" i="9"/>
  <c r="D279" i="9"/>
  <c r="AI192" i="2"/>
  <c r="AI193" i="2" s="1"/>
  <c r="L120" i="9" l="1"/>
  <c r="S119" i="9"/>
  <c r="I86" i="32"/>
  <c r="B87" i="32"/>
  <c r="S119" i="32"/>
  <c r="L120" i="32"/>
  <c r="I119" i="9"/>
  <c r="J119" i="9" s="1"/>
  <c r="B120" i="9"/>
  <c r="C281" i="9"/>
  <c r="D280" i="9"/>
  <c r="AI210" i="2"/>
  <c r="AI160" i="2"/>
  <c r="AI161" i="2" s="1"/>
  <c r="AI172" i="2" s="1"/>
  <c r="AI194" i="2"/>
  <c r="AI195" i="2" s="1"/>
  <c r="AI169" i="2" s="1"/>
  <c r="AI170" i="2" s="1"/>
  <c r="I120" i="9" l="1"/>
  <c r="J120" i="9" s="1"/>
  <c r="B121" i="9"/>
  <c r="S120" i="32"/>
  <c r="L121" i="32"/>
  <c r="B88" i="32"/>
  <c r="I87" i="32"/>
  <c r="S120" i="9"/>
  <c r="L121" i="9"/>
  <c r="D281" i="9"/>
  <c r="C282" i="9"/>
  <c r="AI179" i="2"/>
  <c r="AI173" i="2"/>
  <c r="AI175" i="2" s="1"/>
  <c r="L122" i="9" l="1"/>
  <c r="S121" i="9"/>
  <c r="I88" i="32"/>
  <c r="B89" i="32"/>
  <c r="S121" i="32"/>
  <c r="L122" i="32"/>
  <c r="I121" i="9"/>
  <c r="J121" i="9" s="1"/>
  <c r="B122" i="9"/>
  <c r="D282" i="9"/>
  <c r="C283" i="9"/>
  <c r="AI180" i="2"/>
  <c r="AI181" i="2" s="1"/>
  <c r="AI182" i="2" s="1"/>
  <c r="AJ178" i="2" s="1"/>
  <c r="S122" i="32" l="1"/>
  <c r="L123" i="32"/>
  <c r="B90" i="32"/>
  <c r="I89" i="32"/>
  <c r="I122" i="9"/>
  <c r="J122" i="9" s="1"/>
  <c r="B123" i="9"/>
  <c r="L123" i="9"/>
  <c r="S122" i="9"/>
  <c r="C284" i="9"/>
  <c r="D283" i="9"/>
  <c r="AI190" i="2"/>
  <c r="L124" i="9" l="1"/>
  <c r="S123" i="9"/>
  <c r="B124" i="9"/>
  <c r="I123" i="9"/>
  <c r="J123" i="9" s="1"/>
  <c r="B91" i="32"/>
  <c r="I90" i="32"/>
  <c r="L124" i="32"/>
  <c r="S123" i="32"/>
  <c r="C285" i="9"/>
  <c r="D284" i="9"/>
  <c r="AI208" i="2"/>
  <c r="AI197" i="2"/>
  <c r="AJ189" i="2" s="1"/>
  <c r="I91" i="32" l="1"/>
  <c r="B92" i="32"/>
  <c r="B125" i="9"/>
  <c r="I124" i="9"/>
  <c r="J124" i="9" s="1"/>
  <c r="S124" i="32"/>
  <c r="L125" i="32"/>
  <c r="S124" i="9"/>
  <c r="L125" i="9"/>
  <c r="C286" i="9"/>
  <c r="D285" i="9"/>
  <c r="AJ192" i="2"/>
  <c r="S125" i="9" l="1"/>
  <c r="L126" i="9"/>
  <c r="B126" i="9"/>
  <c r="I125" i="9"/>
  <c r="J125" i="9" s="1"/>
  <c r="B93" i="32"/>
  <c r="I92" i="32"/>
  <c r="L126" i="32"/>
  <c r="S125" i="32"/>
  <c r="C287" i="9"/>
  <c r="D286" i="9"/>
  <c r="AJ193" i="2"/>
  <c r="S126" i="32" l="1"/>
  <c r="L127" i="32"/>
  <c r="I93" i="32"/>
  <c r="B94" i="32"/>
  <c r="I126" i="9"/>
  <c r="J126" i="9" s="1"/>
  <c r="B127" i="9"/>
  <c r="L127" i="9"/>
  <c r="S126" i="9"/>
  <c r="C288" i="9"/>
  <c r="D287" i="9"/>
  <c r="AJ160" i="2"/>
  <c r="AJ210" i="2"/>
  <c r="AJ194" i="2"/>
  <c r="L128" i="9" l="1"/>
  <c r="S127" i="9"/>
  <c r="I127" i="9"/>
  <c r="J127" i="9" s="1"/>
  <c r="B128" i="9"/>
  <c r="B95" i="32"/>
  <c r="I94" i="32"/>
  <c r="L128" i="32"/>
  <c r="S127" i="32"/>
  <c r="C289" i="9"/>
  <c r="D288" i="9"/>
  <c r="AJ161" i="2"/>
  <c r="AJ195" i="2"/>
  <c r="L129" i="32" l="1"/>
  <c r="S128" i="32"/>
  <c r="B96" i="32"/>
  <c r="I95" i="32"/>
  <c r="B129" i="9"/>
  <c r="I128" i="9"/>
  <c r="J128" i="9" s="1"/>
  <c r="S128" i="9"/>
  <c r="L129" i="9"/>
  <c r="C290" i="9"/>
  <c r="D289" i="9"/>
  <c r="AJ169" i="2"/>
  <c r="AJ172" i="2"/>
  <c r="B130" i="9" l="1"/>
  <c r="I129" i="9"/>
  <c r="J129" i="9" s="1"/>
  <c r="F129" i="9" s="1"/>
  <c r="I96" i="32"/>
  <c r="B97" i="32"/>
  <c r="L130" i="9"/>
  <c r="S129" i="9"/>
  <c r="L130" i="32"/>
  <c r="S129" i="32"/>
  <c r="C291" i="9"/>
  <c r="D290" i="9"/>
  <c r="AJ170" i="2"/>
  <c r="L131" i="32" l="1"/>
  <c r="S130" i="32"/>
  <c r="L131" i="9"/>
  <c r="S130" i="9"/>
  <c r="B98" i="32"/>
  <c r="I97" i="32"/>
  <c r="I130" i="9"/>
  <c r="J130" i="9" s="1"/>
  <c r="F130" i="9" s="1"/>
  <c r="B131" i="9"/>
  <c r="C292" i="9"/>
  <c r="D291" i="9"/>
  <c r="AJ179" i="2"/>
  <c r="AJ173" i="2"/>
  <c r="B132" i="9" l="1"/>
  <c r="I131" i="9"/>
  <c r="J131" i="9" s="1"/>
  <c r="F131" i="9" s="1"/>
  <c r="I98" i="32"/>
  <c r="B99" i="32"/>
  <c r="S131" i="9"/>
  <c r="L132" i="9"/>
  <c r="S131" i="32"/>
  <c r="L132" i="32"/>
  <c r="C293" i="9"/>
  <c r="D292" i="9"/>
  <c r="AJ180" i="2"/>
  <c r="AJ181" i="2" s="1"/>
  <c r="AJ175" i="2"/>
  <c r="L133" i="9" l="1"/>
  <c r="S132" i="9"/>
  <c r="L133" i="32"/>
  <c r="S132" i="32"/>
  <c r="I99" i="32"/>
  <c r="B100" i="32"/>
  <c r="I132" i="9"/>
  <c r="J132" i="9" s="1"/>
  <c r="F132" i="9" s="1"/>
  <c r="B133" i="9"/>
  <c r="C294" i="9"/>
  <c r="D293" i="9"/>
  <c r="AJ182" i="2"/>
  <c r="AJ190" i="2"/>
  <c r="I133" i="9" l="1"/>
  <c r="J133" i="9" s="1"/>
  <c r="F133" i="9" s="1"/>
  <c r="B134" i="9"/>
  <c r="B101" i="32"/>
  <c r="I100" i="32"/>
  <c r="L134" i="32"/>
  <c r="S133" i="32"/>
  <c r="L134" i="9"/>
  <c r="S133" i="9"/>
  <c r="C295" i="9"/>
  <c r="D294" i="9"/>
  <c r="AK178" i="2"/>
  <c r="AJ208" i="2"/>
  <c r="AJ197" i="2"/>
  <c r="S134" i="9" l="1"/>
  <c r="L135" i="9"/>
  <c r="L135" i="32"/>
  <c r="S134" i="32"/>
  <c r="B102" i="32"/>
  <c r="I101" i="32"/>
  <c r="B135" i="9"/>
  <c r="I134" i="9"/>
  <c r="J134" i="9" s="1"/>
  <c r="F134" i="9" s="1"/>
  <c r="C296" i="9"/>
  <c r="D295" i="9"/>
  <c r="AK189" i="2"/>
  <c r="I135" i="9" l="1"/>
  <c r="J135" i="9" s="1"/>
  <c r="F135" i="9" s="1"/>
  <c r="B136" i="9"/>
  <c r="L136" i="32"/>
  <c r="S135" i="32"/>
  <c r="B103" i="32"/>
  <c r="I102" i="32"/>
  <c r="S135" i="9"/>
  <c r="L136" i="9"/>
  <c r="C297" i="9"/>
  <c r="D296" i="9"/>
  <c r="AK192" i="2"/>
  <c r="L137" i="9" l="1"/>
  <c r="S136" i="9"/>
  <c r="I103" i="32"/>
  <c r="B104" i="32"/>
  <c r="L137" i="32"/>
  <c r="S136" i="32"/>
  <c r="B137" i="9"/>
  <c r="I136" i="9"/>
  <c r="J136" i="9" s="1"/>
  <c r="F136" i="9" s="1"/>
  <c r="C298" i="9"/>
  <c r="D297" i="9"/>
  <c r="AK193" i="2"/>
  <c r="S137" i="32" l="1"/>
  <c r="L138" i="32"/>
  <c r="B105" i="32"/>
  <c r="I104" i="32"/>
  <c r="I137" i="9"/>
  <c r="J137" i="9" s="1"/>
  <c r="F137" i="9" s="1"/>
  <c r="B138" i="9"/>
  <c r="S137" i="9"/>
  <c r="L138" i="9"/>
  <c r="C299" i="9"/>
  <c r="D298" i="9"/>
  <c r="AK210" i="2"/>
  <c r="AK160" i="2"/>
  <c r="AK194" i="2"/>
  <c r="S138" i="9" l="1"/>
  <c r="L139" i="9"/>
  <c r="I138" i="9"/>
  <c r="J138" i="9" s="1"/>
  <c r="F138" i="9" s="1"/>
  <c r="B139" i="9"/>
  <c r="B106" i="32"/>
  <c r="I105" i="32"/>
  <c r="S138" i="32"/>
  <c r="L139" i="32"/>
  <c r="D299" i="9"/>
  <c r="C300" i="9"/>
  <c r="AK161" i="2"/>
  <c r="AK195" i="2"/>
  <c r="L140" i="32" l="1"/>
  <c r="S139" i="32"/>
  <c r="B107" i="32"/>
  <c r="I106" i="32"/>
  <c r="I139" i="9"/>
  <c r="J139" i="9" s="1"/>
  <c r="F139" i="9" s="1"/>
  <c r="B140" i="9"/>
  <c r="L140" i="9"/>
  <c r="S139" i="9"/>
  <c r="C301" i="9"/>
  <c r="D300" i="9"/>
  <c r="AK169" i="2"/>
  <c r="AK172" i="2"/>
  <c r="L141" i="9" l="1"/>
  <c r="S140" i="9"/>
  <c r="I140" i="9"/>
  <c r="J140" i="9" s="1"/>
  <c r="F140" i="9" s="1"/>
  <c r="B141" i="9"/>
  <c r="B108" i="32"/>
  <c r="I107" i="32"/>
  <c r="S140" i="32"/>
  <c r="L141" i="32"/>
  <c r="C302" i="9"/>
  <c r="D301" i="9"/>
  <c r="AK170" i="2"/>
  <c r="L142" i="32" l="1"/>
  <c r="S141" i="32"/>
  <c r="B109" i="32"/>
  <c r="I108" i="32"/>
  <c r="I141" i="9"/>
  <c r="J141" i="9" s="1"/>
  <c r="F141" i="9" s="1"/>
  <c r="B142" i="9"/>
  <c r="S141" i="9"/>
  <c r="L142" i="9"/>
  <c r="C303" i="9"/>
  <c r="D302" i="9"/>
  <c r="AK179" i="2"/>
  <c r="AK173" i="2"/>
  <c r="S142" i="9" l="1"/>
  <c r="L143" i="9"/>
  <c r="I142" i="9"/>
  <c r="J142" i="9" s="1"/>
  <c r="F142" i="9" s="1"/>
  <c r="B143" i="9"/>
  <c r="I109" i="32"/>
  <c r="B110" i="32"/>
  <c r="L143" i="32"/>
  <c r="S142" i="32"/>
  <c r="C304" i="9"/>
  <c r="D303" i="9"/>
  <c r="AK180" i="2"/>
  <c r="AK181" i="2" s="1"/>
  <c r="AK175" i="2"/>
  <c r="S143" i="32" l="1"/>
  <c r="L144" i="32"/>
  <c r="B111" i="32"/>
  <c r="I110" i="32"/>
  <c r="B144" i="9"/>
  <c r="I143" i="9"/>
  <c r="J143" i="9" s="1"/>
  <c r="F143" i="9" s="1"/>
  <c r="L144" i="9"/>
  <c r="S143" i="9"/>
  <c r="D304" i="9"/>
  <c r="C305" i="9"/>
  <c r="AK182" i="2"/>
  <c r="AK190" i="2"/>
  <c r="I144" i="9" l="1"/>
  <c r="J144" i="9" s="1"/>
  <c r="F144" i="9" s="1"/>
  <c r="B145" i="9"/>
  <c r="S144" i="9"/>
  <c r="L145" i="9"/>
  <c r="I111" i="32"/>
  <c r="B112" i="32"/>
  <c r="L145" i="32"/>
  <c r="S144" i="32"/>
  <c r="C306" i="9"/>
  <c r="D305" i="9"/>
  <c r="AK208" i="2"/>
  <c r="AK197" i="2"/>
  <c r="AL178" i="2"/>
  <c r="B113" i="32" l="1"/>
  <c r="I112" i="32"/>
  <c r="S145" i="9"/>
  <c r="L146" i="9"/>
  <c r="I145" i="9"/>
  <c r="J145" i="9" s="1"/>
  <c r="F145" i="9" s="1"/>
  <c r="B146" i="9"/>
  <c r="L146" i="32"/>
  <c r="S145" i="32"/>
  <c r="C307" i="9"/>
  <c r="D306" i="9"/>
  <c r="AL189" i="2"/>
  <c r="S146" i="32" l="1"/>
  <c r="L147" i="32"/>
  <c r="L147" i="9"/>
  <c r="S146" i="9"/>
  <c r="I146" i="9"/>
  <c r="J146" i="9" s="1"/>
  <c r="F146" i="9" s="1"/>
  <c r="B147" i="9"/>
  <c r="B114" i="32"/>
  <c r="I113" i="32"/>
  <c r="C308" i="9"/>
  <c r="D307" i="9"/>
  <c r="AL192" i="2"/>
  <c r="I147" i="9" l="1"/>
  <c r="J147" i="9" s="1"/>
  <c r="F147" i="9" s="1"/>
  <c r="B148" i="9"/>
  <c r="B115" i="32"/>
  <c r="I114" i="32"/>
  <c r="S147" i="32"/>
  <c r="L148" i="32"/>
  <c r="S147" i="9"/>
  <c r="L148" i="9"/>
  <c r="C309" i="9"/>
  <c r="D308" i="9"/>
  <c r="AL193" i="2"/>
  <c r="L149" i="9" l="1"/>
  <c r="S148" i="9"/>
  <c r="B116" i="32"/>
  <c r="I115" i="32"/>
  <c r="B149" i="9"/>
  <c r="I148" i="9"/>
  <c r="J148" i="9" s="1"/>
  <c r="F148" i="9" s="1"/>
  <c r="S148" i="32"/>
  <c r="L149" i="32"/>
  <c r="C310" i="9"/>
  <c r="D309" i="9"/>
  <c r="AL210" i="2"/>
  <c r="AL160" i="2"/>
  <c r="AL194" i="2"/>
  <c r="I149" i="9" l="1"/>
  <c r="J149" i="9" s="1"/>
  <c r="F149" i="9" s="1"/>
  <c r="B150" i="9"/>
  <c r="S149" i="32"/>
  <c r="L150" i="32"/>
  <c r="B117" i="32"/>
  <c r="I116" i="32"/>
  <c r="L150" i="9"/>
  <c r="S149" i="9"/>
  <c r="C311" i="9"/>
  <c r="D310" i="9"/>
  <c r="AL161" i="2"/>
  <c r="AL195" i="2"/>
  <c r="I117" i="32" l="1"/>
  <c r="B118" i="32"/>
  <c r="S150" i="32"/>
  <c r="L151" i="32"/>
  <c r="L151" i="9"/>
  <c r="S150" i="9"/>
  <c r="B151" i="9"/>
  <c r="I150" i="9"/>
  <c r="J150" i="9" s="1"/>
  <c r="F150" i="9" s="1"/>
  <c r="C312" i="9"/>
  <c r="D311" i="9"/>
  <c r="AL169" i="2"/>
  <c r="AL172" i="2"/>
  <c r="I151" i="9" l="1"/>
  <c r="J151" i="9" s="1"/>
  <c r="F151" i="9" s="1"/>
  <c r="B152" i="9"/>
  <c r="S151" i="9"/>
  <c r="L152" i="9"/>
  <c r="S151" i="32"/>
  <c r="L152" i="32"/>
  <c r="B119" i="32"/>
  <c r="I118" i="32"/>
  <c r="C313" i="9"/>
  <c r="D312" i="9"/>
  <c r="AL170" i="2"/>
  <c r="L153" i="32" l="1"/>
  <c r="S152" i="32"/>
  <c r="S152" i="9"/>
  <c r="L153" i="9"/>
  <c r="I152" i="9"/>
  <c r="J152" i="9" s="1"/>
  <c r="F152" i="9" s="1"/>
  <c r="B153" i="9"/>
  <c r="I119" i="32"/>
  <c r="B120" i="32"/>
  <c r="C314" i="9"/>
  <c r="D313" i="9"/>
  <c r="AL179" i="2"/>
  <c r="AL173" i="2"/>
  <c r="I120" i="32" l="1"/>
  <c r="B121" i="32"/>
  <c r="I153" i="9"/>
  <c r="J153" i="9" s="1"/>
  <c r="F153" i="9" s="1"/>
  <c r="B154" i="9"/>
  <c r="S153" i="9"/>
  <c r="L154" i="9"/>
  <c r="L154" i="32"/>
  <c r="S153" i="32"/>
  <c r="C315" i="9"/>
  <c r="D314" i="9"/>
  <c r="AL180" i="2"/>
  <c r="AL175" i="2"/>
  <c r="L155" i="9" l="1"/>
  <c r="S154" i="9"/>
  <c r="I154" i="9"/>
  <c r="J154" i="9" s="1"/>
  <c r="F154" i="9" s="1"/>
  <c r="B155" i="9"/>
  <c r="I121" i="32"/>
  <c r="B122" i="32"/>
  <c r="L155" i="32"/>
  <c r="S154" i="32"/>
  <c r="D315" i="9"/>
  <c r="C316" i="9"/>
  <c r="AL181" i="2"/>
  <c r="S155" i="32" l="1"/>
  <c r="L156" i="32"/>
  <c r="I155" i="9"/>
  <c r="J155" i="9" s="1"/>
  <c r="F155" i="9" s="1"/>
  <c r="B156" i="9"/>
  <c r="B123" i="32"/>
  <c r="I122" i="32"/>
  <c r="S155" i="9"/>
  <c r="L156" i="9"/>
  <c r="C317" i="9"/>
  <c r="D316" i="9"/>
  <c r="AL182" i="2"/>
  <c r="AL190" i="2"/>
  <c r="S156" i="9" l="1"/>
  <c r="L157" i="9"/>
  <c r="B124" i="32"/>
  <c r="I123" i="32"/>
  <c r="I156" i="9"/>
  <c r="J156" i="9" s="1"/>
  <c r="F156" i="9" s="1"/>
  <c r="B157" i="9"/>
  <c r="S156" i="32"/>
  <c r="L157" i="32"/>
  <c r="C318" i="9"/>
  <c r="D317" i="9"/>
  <c r="AL208" i="2"/>
  <c r="AL197" i="2"/>
  <c r="AM178" i="2"/>
  <c r="S157" i="32" l="1"/>
  <c r="L158" i="32"/>
  <c r="I157" i="9"/>
  <c r="J157" i="9" s="1"/>
  <c r="F157" i="9" s="1"/>
  <c r="B158" i="9"/>
  <c r="I124" i="32"/>
  <c r="B125" i="32"/>
  <c r="S157" i="9"/>
  <c r="L158" i="9"/>
  <c r="C319" i="9"/>
  <c r="D318" i="9"/>
  <c r="AM189" i="2"/>
  <c r="L159" i="9" l="1"/>
  <c r="S158" i="9"/>
  <c r="I158" i="9"/>
  <c r="J158" i="9" s="1"/>
  <c r="F158" i="9" s="1"/>
  <c r="B159" i="9"/>
  <c r="L159" i="32"/>
  <c r="S158" i="32"/>
  <c r="I125" i="32"/>
  <c r="B126" i="32"/>
  <c r="C320" i="9"/>
  <c r="D319" i="9"/>
  <c r="AM192" i="2"/>
  <c r="L160" i="32" l="1"/>
  <c r="S159" i="32"/>
  <c r="B160" i="9"/>
  <c r="I159" i="9"/>
  <c r="J159" i="9" s="1"/>
  <c r="F159" i="9" s="1"/>
  <c r="B127" i="32"/>
  <c r="I126" i="32"/>
  <c r="L160" i="9"/>
  <c r="S159" i="9"/>
  <c r="C321" i="9"/>
  <c r="D320" i="9"/>
  <c r="AM193" i="2"/>
  <c r="B128" i="32" l="1"/>
  <c r="I127" i="32"/>
  <c r="L161" i="9"/>
  <c r="S160" i="9"/>
  <c r="B161" i="9"/>
  <c r="I160" i="9"/>
  <c r="J160" i="9" s="1"/>
  <c r="F160" i="9" s="1"/>
  <c r="L161" i="32"/>
  <c r="S160" i="32"/>
  <c r="D321" i="9"/>
  <c r="C322" i="9"/>
  <c r="AM210" i="2"/>
  <c r="AM160" i="2"/>
  <c r="AM194" i="2"/>
  <c r="AM195" i="2" s="1"/>
  <c r="L162" i="32" l="1"/>
  <c r="S161" i="32"/>
  <c r="I161" i="9"/>
  <c r="J161" i="9" s="1"/>
  <c r="F161" i="9" s="1"/>
  <c r="B162" i="9"/>
  <c r="L162" i="9"/>
  <c r="S161" i="9"/>
  <c r="B129" i="32"/>
  <c r="I128" i="32"/>
  <c r="D322" i="9"/>
  <c r="C323" i="9"/>
  <c r="AM169" i="2"/>
  <c r="AM161" i="2"/>
  <c r="L163" i="9" l="1"/>
  <c r="S162" i="9"/>
  <c r="I162" i="9"/>
  <c r="J162" i="9" s="1"/>
  <c r="F162" i="9" s="1"/>
  <c r="B163" i="9"/>
  <c r="B130" i="32"/>
  <c r="I129" i="32"/>
  <c r="L163" i="32"/>
  <c r="S162" i="32"/>
  <c r="C324" i="9"/>
  <c r="D323" i="9"/>
  <c r="AM172" i="2"/>
  <c r="AM170" i="2"/>
  <c r="L164" i="32" l="1"/>
  <c r="S163" i="32"/>
  <c r="I130" i="32"/>
  <c r="B131" i="32"/>
  <c r="I163" i="9"/>
  <c r="J163" i="9" s="1"/>
  <c r="F163" i="9" s="1"/>
  <c r="B164" i="9"/>
  <c r="S163" i="9"/>
  <c r="L164" i="9"/>
  <c r="C325" i="9"/>
  <c r="D324" i="9"/>
  <c r="AM179" i="2"/>
  <c r="AM173" i="2"/>
  <c r="AM175" i="2" s="1"/>
  <c r="L165" i="9" l="1"/>
  <c r="S164" i="9"/>
  <c r="I164" i="9"/>
  <c r="J164" i="9" s="1"/>
  <c r="F164" i="9" s="1"/>
  <c r="B165" i="9"/>
  <c r="I131" i="32"/>
  <c r="B132" i="32"/>
  <c r="L165" i="32"/>
  <c r="S164" i="32"/>
  <c r="C326" i="9"/>
  <c r="D325" i="9"/>
  <c r="AM180" i="2"/>
  <c r="AM181" i="2" s="1"/>
  <c r="S165" i="32" l="1"/>
  <c r="L166" i="32"/>
  <c r="I165" i="9"/>
  <c r="J165" i="9" s="1"/>
  <c r="F165" i="9" s="1"/>
  <c r="B166" i="9"/>
  <c r="I132" i="32"/>
  <c r="B133" i="32"/>
  <c r="L166" i="9"/>
  <c r="S165" i="9"/>
  <c r="C327" i="9"/>
  <c r="D326" i="9"/>
  <c r="AM182" i="2"/>
  <c r="AM190" i="2"/>
  <c r="B134" i="32" l="1"/>
  <c r="I133" i="32"/>
  <c r="I166" i="9"/>
  <c r="J166" i="9" s="1"/>
  <c r="F166" i="9" s="1"/>
  <c r="B167" i="9"/>
  <c r="L167" i="9"/>
  <c r="S166" i="9"/>
  <c r="L167" i="32"/>
  <c r="S166" i="32"/>
  <c r="C328" i="9"/>
  <c r="D327" i="9"/>
  <c r="AM208" i="2"/>
  <c r="AM197" i="2"/>
  <c r="AN178" i="2"/>
  <c r="L168" i="32" l="1"/>
  <c r="S167" i="32"/>
  <c r="S167" i="9"/>
  <c r="L168" i="9"/>
  <c r="I167" i="9"/>
  <c r="J167" i="9" s="1"/>
  <c r="F167" i="9" s="1"/>
  <c r="B168" i="9"/>
  <c r="I134" i="32"/>
  <c r="B135" i="32"/>
  <c r="C329" i="9"/>
  <c r="D328" i="9"/>
  <c r="AN189" i="2"/>
  <c r="I168" i="9" l="1"/>
  <c r="J168" i="9" s="1"/>
  <c r="F168" i="9" s="1"/>
  <c r="B169" i="9"/>
  <c r="L169" i="9"/>
  <c r="S168" i="9"/>
  <c r="B136" i="32"/>
  <c r="I135" i="32"/>
  <c r="S168" i="32"/>
  <c r="L169" i="32"/>
  <c r="C330" i="9"/>
  <c r="D329" i="9"/>
  <c r="AN192" i="2"/>
  <c r="S169" i="32" l="1"/>
  <c r="L170" i="32"/>
  <c r="I136" i="32"/>
  <c r="B137" i="32"/>
  <c r="S169" i="9"/>
  <c r="L170" i="9"/>
  <c r="I169" i="9"/>
  <c r="J169" i="9" s="1"/>
  <c r="F169" i="9" s="1"/>
  <c r="B170" i="9"/>
  <c r="C331" i="9"/>
  <c r="D330" i="9"/>
  <c r="AN193" i="2"/>
  <c r="I170" i="9" l="1"/>
  <c r="J170" i="9" s="1"/>
  <c r="F170" i="9" s="1"/>
  <c r="B171" i="9"/>
  <c r="L171" i="9"/>
  <c r="S170" i="9"/>
  <c r="B138" i="32"/>
  <c r="I137" i="32"/>
  <c r="S170" i="32"/>
  <c r="L171" i="32"/>
  <c r="C332" i="9"/>
  <c r="D331" i="9"/>
  <c r="AN210" i="2"/>
  <c r="AN160" i="2"/>
  <c r="AN194" i="2"/>
  <c r="AN195" i="2" s="1"/>
  <c r="S171" i="32" l="1"/>
  <c r="L172" i="32"/>
  <c r="I138" i="32"/>
  <c r="B139" i="32"/>
  <c r="L172" i="9"/>
  <c r="S171" i="9"/>
  <c r="I171" i="9"/>
  <c r="J171" i="9" s="1"/>
  <c r="F171" i="9" s="1"/>
  <c r="B172" i="9"/>
  <c r="C333" i="9"/>
  <c r="D332" i="9"/>
  <c r="AN169" i="2"/>
  <c r="AN161" i="2"/>
  <c r="L173" i="9" l="1"/>
  <c r="S172" i="9"/>
  <c r="I139" i="32"/>
  <c r="B140" i="32"/>
  <c r="S172" i="32"/>
  <c r="L173" i="32"/>
  <c r="I172" i="9"/>
  <c r="J172" i="9" s="1"/>
  <c r="F172" i="9" s="1"/>
  <c r="B173" i="9"/>
  <c r="C334" i="9"/>
  <c r="D333" i="9"/>
  <c r="AN172" i="2"/>
  <c r="AN170" i="2"/>
  <c r="S173" i="32" l="1"/>
  <c r="L174" i="32"/>
  <c r="B141" i="32"/>
  <c r="I140" i="32"/>
  <c r="I173" i="9"/>
  <c r="J173" i="9" s="1"/>
  <c r="F173" i="9" s="1"/>
  <c r="B174" i="9"/>
  <c r="S173" i="9"/>
  <c r="L174" i="9"/>
  <c r="C335" i="9"/>
  <c r="D334" i="9"/>
  <c r="AN179" i="2"/>
  <c r="AN173" i="2"/>
  <c r="AN175" i="2" s="1"/>
  <c r="L175" i="9" l="1"/>
  <c r="S174" i="9"/>
  <c r="I174" i="9"/>
  <c r="J174" i="9" s="1"/>
  <c r="F174" i="9" s="1"/>
  <c r="B175" i="9"/>
  <c r="B142" i="32"/>
  <c r="I141" i="32"/>
  <c r="L175" i="32"/>
  <c r="S174" i="32"/>
  <c r="C336" i="9"/>
  <c r="D335" i="9"/>
  <c r="AN180" i="2"/>
  <c r="AN181" i="2" s="1"/>
  <c r="L176" i="32" l="1"/>
  <c r="S175" i="32"/>
  <c r="I142" i="32"/>
  <c r="B143" i="32"/>
  <c r="B176" i="9"/>
  <c r="I175" i="9"/>
  <c r="J175" i="9" s="1"/>
  <c r="F175" i="9" s="1"/>
  <c r="L176" i="9"/>
  <c r="S175" i="9"/>
  <c r="C337" i="9"/>
  <c r="D336" i="9"/>
  <c r="AN182" i="2"/>
  <c r="AN190" i="2"/>
  <c r="I176" i="9" l="1"/>
  <c r="J176" i="9" s="1"/>
  <c r="F176" i="9" s="1"/>
  <c r="B177" i="9"/>
  <c r="L177" i="9"/>
  <c r="S176" i="9"/>
  <c r="I143" i="32"/>
  <c r="B144" i="32"/>
  <c r="L177" i="32"/>
  <c r="S176" i="32"/>
  <c r="C338" i="9"/>
  <c r="D337" i="9"/>
  <c r="AN208" i="2"/>
  <c r="AN197" i="2"/>
  <c r="AO178" i="2"/>
  <c r="S177" i="32" l="1"/>
  <c r="L178" i="32"/>
  <c r="B145" i="32"/>
  <c r="I144" i="32"/>
  <c r="S177" i="9"/>
  <c r="L178" i="9"/>
  <c r="B178" i="9"/>
  <c r="I177" i="9"/>
  <c r="J177" i="9" s="1"/>
  <c r="F177" i="9" s="1"/>
  <c r="C339" i="9"/>
  <c r="D338" i="9"/>
  <c r="AO189" i="2"/>
  <c r="S178" i="9" l="1"/>
  <c r="L179" i="9"/>
  <c r="B146" i="32"/>
  <c r="I145" i="32"/>
  <c r="S178" i="32"/>
  <c r="L179" i="32"/>
  <c r="B179" i="9"/>
  <c r="I178" i="9"/>
  <c r="J178" i="9" s="1"/>
  <c r="F178" i="9" s="1"/>
  <c r="C340" i="9"/>
  <c r="D339" i="9"/>
  <c r="AO192" i="2"/>
  <c r="AO193" i="2" s="1"/>
  <c r="I179" i="9" l="1"/>
  <c r="J179" i="9" s="1"/>
  <c r="F179" i="9" s="1"/>
  <c r="B180" i="9"/>
  <c r="L180" i="32"/>
  <c r="S179" i="32"/>
  <c r="I146" i="32"/>
  <c r="B147" i="32"/>
  <c r="S179" i="9"/>
  <c r="L180" i="9"/>
  <c r="C341" i="9"/>
  <c r="D340" i="9"/>
  <c r="AO210" i="2"/>
  <c r="AO160" i="2"/>
  <c r="AO161" i="2" s="1"/>
  <c r="AO172" i="2" s="1"/>
  <c r="AO194" i="2"/>
  <c r="AO195" i="2" s="1"/>
  <c r="AO169" i="2" s="1"/>
  <c r="AO170" i="2" s="1"/>
  <c r="L181" i="9" l="1"/>
  <c r="S180" i="9"/>
  <c r="I147" i="32"/>
  <c r="B148" i="32"/>
  <c r="L181" i="32"/>
  <c r="S180" i="32"/>
  <c r="B181" i="9"/>
  <c r="I180" i="9"/>
  <c r="J180" i="9" s="1"/>
  <c r="F180" i="9" s="1"/>
  <c r="C342" i="9"/>
  <c r="D341" i="9"/>
  <c r="AO179" i="2"/>
  <c r="AO173" i="2"/>
  <c r="AO175" i="2" s="1"/>
  <c r="L182" i="32" l="1"/>
  <c r="S181" i="32"/>
  <c r="B149" i="32"/>
  <c r="I148" i="32"/>
  <c r="I181" i="9"/>
  <c r="J181" i="9" s="1"/>
  <c r="F181" i="9" s="1"/>
  <c r="B182" i="9"/>
  <c r="S181" i="9"/>
  <c r="L182" i="9"/>
  <c r="C343" i="9"/>
  <c r="D342" i="9"/>
  <c r="AO180" i="2"/>
  <c r="AO181" i="2" s="1"/>
  <c r="AO182" i="2" s="1"/>
  <c r="AP178" i="2" s="1"/>
  <c r="S182" i="9" l="1"/>
  <c r="L183" i="9"/>
  <c r="I149" i="32"/>
  <c r="B150" i="32"/>
  <c r="I182" i="9"/>
  <c r="J182" i="9" s="1"/>
  <c r="F182" i="9" s="1"/>
  <c r="B183" i="9"/>
  <c r="S182" i="32"/>
  <c r="L183" i="32"/>
  <c r="C344" i="9"/>
  <c r="D343" i="9"/>
  <c r="AO190" i="2"/>
  <c r="S183" i="32" l="1"/>
  <c r="L184" i="32"/>
  <c r="I183" i="9"/>
  <c r="J183" i="9" s="1"/>
  <c r="F183" i="9" s="1"/>
  <c r="B184" i="9"/>
  <c r="I150" i="32"/>
  <c r="B151" i="32"/>
  <c r="L184" i="9"/>
  <c r="S183" i="9"/>
  <c r="C345" i="9"/>
  <c r="D344" i="9"/>
  <c r="AO208" i="2"/>
  <c r="AO197" i="2"/>
  <c r="AP189" i="2" s="1"/>
  <c r="L185" i="9" l="1"/>
  <c r="S184" i="9"/>
  <c r="I184" i="9"/>
  <c r="J184" i="9" s="1"/>
  <c r="F184" i="9" s="1"/>
  <c r="B185" i="9"/>
  <c r="L185" i="32"/>
  <c r="S184" i="32"/>
  <c r="I151" i="32"/>
  <c r="B152" i="32"/>
  <c r="C346" i="9"/>
  <c r="D345" i="9"/>
  <c r="AP192" i="2"/>
  <c r="AP193" i="2" s="1"/>
  <c r="I152" i="32" l="1"/>
  <c r="B153" i="32"/>
  <c r="S185" i="32"/>
  <c r="L186" i="32"/>
  <c r="I185" i="9"/>
  <c r="J185" i="9" s="1"/>
  <c r="F185" i="9" s="1"/>
  <c r="B186" i="9"/>
  <c r="L186" i="9"/>
  <c r="S185" i="9"/>
  <c r="D346" i="9"/>
  <c r="C347" i="9"/>
  <c r="AP210" i="2"/>
  <c r="AP160" i="2"/>
  <c r="AP161" i="2" s="1"/>
  <c r="AP172" i="2" s="1"/>
  <c r="AP194" i="2"/>
  <c r="AP195" i="2" s="1"/>
  <c r="AP169" i="2" s="1"/>
  <c r="AP170" i="2" s="1"/>
  <c r="S186" i="9" l="1"/>
  <c r="L187" i="9"/>
  <c r="I186" i="9"/>
  <c r="J186" i="9" s="1"/>
  <c r="F186" i="9" s="1"/>
  <c r="B187" i="9"/>
  <c r="S186" i="32"/>
  <c r="L187" i="32"/>
  <c r="B154" i="32"/>
  <c r="I153" i="32"/>
  <c r="C348" i="9"/>
  <c r="D347" i="9"/>
  <c r="AP179" i="2"/>
  <c r="AP173" i="2"/>
  <c r="AP175" i="2" s="1"/>
  <c r="I154" i="32" l="1"/>
  <c r="B155" i="32"/>
  <c r="L188" i="32"/>
  <c r="S187" i="32"/>
  <c r="I187" i="9"/>
  <c r="J187" i="9" s="1"/>
  <c r="F187" i="9" s="1"/>
  <c r="B188" i="9"/>
  <c r="S187" i="9"/>
  <c r="L188" i="9"/>
  <c r="C349" i="9"/>
  <c r="D348" i="9"/>
  <c r="AP180" i="2"/>
  <c r="AP181" i="2" s="1"/>
  <c r="L189" i="9" l="1"/>
  <c r="S188" i="9"/>
  <c r="B189" i="9"/>
  <c r="I188" i="9"/>
  <c r="J188" i="9" s="1"/>
  <c r="F188" i="9" s="1"/>
  <c r="S188" i="32"/>
  <c r="L189" i="32"/>
  <c r="I155" i="32"/>
  <c r="B156" i="32"/>
  <c r="C350" i="9"/>
  <c r="D349" i="9"/>
  <c r="AP182" i="2"/>
  <c r="AQ178" i="2" s="1"/>
  <c r="AP190" i="2"/>
  <c r="L190" i="32" l="1"/>
  <c r="S189" i="32"/>
  <c r="B157" i="32"/>
  <c r="I156" i="32"/>
  <c r="I189" i="9"/>
  <c r="J189" i="9" s="1"/>
  <c r="F189" i="9" s="1"/>
  <c r="B190" i="9"/>
  <c r="S189" i="9"/>
  <c r="L190" i="9"/>
  <c r="C351" i="9"/>
  <c r="D350" i="9"/>
  <c r="AP208" i="2"/>
  <c r="AP197" i="2"/>
  <c r="AQ189" i="2" s="1"/>
  <c r="S190" i="9" l="1"/>
  <c r="L191" i="9"/>
  <c r="B158" i="32"/>
  <c r="I157" i="32"/>
  <c r="B191" i="9"/>
  <c r="I190" i="9"/>
  <c r="J190" i="9" s="1"/>
  <c r="F190" i="9" s="1"/>
  <c r="L191" i="32"/>
  <c r="S190" i="32"/>
  <c r="D351" i="9"/>
  <c r="C352" i="9"/>
  <c r="AQ192" i="2"/>
  <c r="AQ193" i="2" s="1"/>
  <c r="I191" i="9" l="1"/>
  <c r="J191" i="9" s="1"/>
  <c r="F191" i="9" s="1"/>
  <c r="B192" i="9"/>
  <c r="B159" i="32"/>
  <c r="I158" i="32"/>
  <c r="S191" i="9"/>
  <c r="L192" i="9"/>
  <c r="S191" i="32"/>
  <c r="L192" i="32"/>
  <c r="C353" i="9"/>
  <c r="D352" i="9"/>
  <c r="AQ160" i="2"/>
  <c r="AQ161" i="2" s="1"/>
  <c r="AQ172" i="2" s="1"/>
  <c r="AQ210" i="2"/>
  <c r="AQ194" i="2"/>
  <c r="AQ195" i="2" s="1"/>
  <c r="AQ169" i="2" s="1"/>
  <c r="AQ170" i="2" s="1"/>
  <c r="S192" i="32" l="1"/>
  <c r="L193" i="32"/>
  <c r="L193" i="9"/>
  <c r="S192" i="9"/>
  <c r="B160" i="32"/>
  <c r="I159" i="32"/>
  <c r="I192" i="9"/>
  <c r="J192" i="9" s="1"/>
  <c r="F192" i="9" s="1"/>
  <c r="B193" i="9"/>
  <c r="C354" i="9"/>
  <c r="D353" i="9"/>
  <c r="AQ179" i="2"/>
  <c r="AQ173" i="2"/>
  <c r="AQ175" i="2" s="1"/>
  <c r="I160" i="32" l="1"/>
  <c r="B161" i="32"/>
  <c r="L194" i="9"/>
  <c r="S193" i="9"/>
  <c r="S193" i="32"/>
  <c r="L194" i="32"/>
  <c r="I193" i="9"/>
  <c r="J193" i="9" s="1"/>
  <c r="F193" i="9" s="1"/>
  <c r="B194" i="9"/>
  <c r="D354" i="9"/>
  <c r="C355" i="9"/>
  <c r="AQ180" i="2"/>
  <c r="AQ181" i="2" s="1"/>
  <c r="B195" i="9" l="1"/>
  <c r="I194" i="9"/>
  <c r="J194" i="9" s="1"/>
  <c r="F194" i="9" s="1"/>
  <c r="L195" i="9"/>
  <c r="S194" i="9"/>
  <c r="S194" i="32"/>
  <c r="L195" i="32"/>
  <c r="B162" i="32"/>
  <c r="I161" i="32"/>
  <c r="C356" i="9"/>
  <c r="D355" i="9"/>
  <c r="AQ182" i="2"/>
  <c r="AR178" i="2" s="1"/>
  <c r="AQ190" i="2"/>
  <c r="L196" i="32" l="1"/>
  <c r="S195" i="32"/>
  <c r="B163" i="32"/>
  <c r="I162" i="32"/>
  <c r="L196" i="9"/>
  <c r="S195" i="9"/>
  <c r="I195" i="9"/>
  <c r="J195" i="9" s="1"/>
  <c r="F195" i="9" s="1"/>
  <c r="B196" i="9"/>
  <c r="C357" i="9"/>
  <c r="D356" i="9"/>
  <c r="AQ208" i="2"/>
  <c r="AQ197" i="2"/>
  <c r="AR189" i="2" s="1"/>
  <c r="L197" i="9" l="1"/>
  <c r="S196" i="9"/>
  <c r="B197" i="9"/>
  <c r="I196" i="9"/>
  <c r="J196" i="9" s="1"/>
  <c r="F196" i="9" s="1"/>
  <c r="B164" i="32"/>
  <c r="I163" i="32"/>
  <c r="L197" i="32"/>
  <c r="S196" i="32"/>
  <c r="D357" i="9"/>
  <c r="C358" i="9"/>
  <c r="AR192" i="2"/>
  <c r="AR193" i="2" s="1"/>
  <c r="L198" i="32" l="1"/>
  <c r="S197" i="32"/>
  <c r="I164" i="32"/>
  <c r="B165" i="32"/>
  <c r="B198" i="9"/>
  <c r="I197" i="9"/>
  <c r="J197" i="9" s="1"/>
  <c r="F197" i="9" s="1"/>
  <c r="S197" i="9"/>
  <c r="L198" i="9"/>
  <c r="C359" i="9"/>
  <c r="D358" i="9"/>
  <c r="AR210" i="2"/>
  <c r="AR194" i="2"/>
  <c r="AR195" i="2" s="1"/>
  <c r="AR169" i="2" s="1"/>
  <c r="AR170" i="2" s="1"/>
  <c r="AR160" i="2"/>
  <c r="AR161" i="2" s="1"/>
  <c r="AR172" i="2" s="1"/>
  <c r="B199" i="9" l="1"/>
  <c r="I198" i="9"/>
  <c r="J198" i="9" s="1"/>
  <c r="F198" i="9" s="1"/>
  <c r="I165" i="32"/>
  <c r="B166" i="32"/>
  <c r="L199" i="9"/>
  <c r="S198" i="9"/>
  <c r="S198" i="32"/>
  <c r="L199" i="32"/>
  <c r="C360" i="9"/>
  <c r="D359" i="9"/>
  <c r="AR179" i="2"/>
  <c r="AR173" i="2"/>
  <c r="AR175" i="2" s="1"/>
  <c r="L200" i="32" l="1"/>
  <c r="S199" i="32"/>
  <c r="L200" i="9"/>
  <c r="S199" i="9"/>
  <c r="B167" i="32"/>
  <c r="I166" i="32"/>
  <c r="I199" i="9"/>
  <c r="J199" i="9" s="1"/>
  <c r="F199" i="9" s="1"/>
  <c r="B200" i="9"/>
  <c r="D360" i="9"/>
  <c r="C361" i="9"/>
  <c r="AR180" i="2"/>
  <c r="AR181" i="2" s="1"/>
  <c r="I200" i="9" l="1"/>
  <c r="J200" i="9" s="1"/>
  <c r="F200" i="9" s="1"/>
  <c r="B201" i="9"/>
  <c r="B168" i="32"/>
  <c r="I167" i="32"/>
  <c r="S200" i="9"/>
  <c r="L201" i="9"/>
  <c r="S200" i="32"/>
  <c r="L201" i="32"/>
  <c r="C362" i="9"/>
  <c r="D361" i="9"/>
  <c r="AR182" i="2"/>
  <c r="AS178" i="2" s="1"/>
  <c r="AR190" i="2"/>
  <c r="S201" i="32" l="1"/>
  <c r="L202" i="32"/>
  <c r="S201" i="9"/>
  <c r="L202" i="9"/>
  <c r="B169" i="32"/>
  <c r="I168" i="32"/>
  <c r="B202" i="9"/>
  <c r="I201" i="9"/>
  <c r="J201" i="9" s="1"/>
  <c r="F201" i="9" s="1"/>
  <c r="D362" i="9"/>
  <c r="C363" i="9"/>
  <c r="AR208" i="2"/>
  <c r="AR197" i="2"/>
  <c r="AS189" i="2" s="1"/>
  <c r="I169" i="32" l="1"/>
  <c r="B170" i="32"/>
  <c r="I202" i="9"/>
  <c r="J202" i="9" s="1"/>
  <c r="F202" i="9" s="1"/>
  <c r="B203" i="9"/>
  <c r="L203" i="9"/>
  <c r="S202" i="9"/>
  <c r="L203" i="32"/>
  <c r="S202" i="32"/>
  <c r="D363" i="9"/>
  <c r="C364" i="9"/>
  <c r="AS192" i="2"/>
  <c r="AS193" i="2" s="1"/>
  <c r="L204" i="32" l="1"/>
  <c r="S203" i="32"/>
  <c r="S203" i="9"/>
  <c r="L204" i="9"/>
  <c r="I203" i="9"/>
  <c r="J203" i="9" s="1"/>
  <c r="F203" i="9" s="1"/>
  <c r="B204" i="9"/>
  <c r="I170" i="32"/>
  <c r="B171" i="32"/>
  <c r="D364" i="9"/>
  <c r="C365" i="9"/>
  <c r="AS210" i="2"/>
  <c r="AS194" i="2"/>
  <c r="AS195" i="2" s="1"/>
  <c r="AS169" i="2" s="1"/>
  <c r="AS170" i="2" s="1"/>
  <c r="AS160" i="2"/>
  <c r="AS161" i="2" s="1"/>
  <c r="AS172" i="2" s="1"/>
  <c r="I171" i="32" l="1"/>
  <c r="B172" i="32"/>
  <c r="B205" i="9"/>
  <c r="I204" i="9"/>
  <c r="J204" i="9" s="1"/>
  <c r="F204" i="9" s="1"/>
  <c r="L205" i="9"/>
  <c r="S204" i="9"/>
  <c r="S204" i="32"/>
  <c r="L205" i="32"/>
  <c r="C366" i="9"/>
  <c r="D366" i="9" s="1"/>
  <c r="D365" i="9"/>
  <c r="AS179" i="2"/>
  <c r="AS173" i="2"/>
  <c r="AS175" i="2" s="1"/>
  <c r="S205" i="32" l="1"/>
  <c r="L206" i="32"/>
  <c r="S205" i="9"/>
  <c r="L206" i="9"/>
  <c r="I205" i="9"/>
  <c r="J205" i="9" s="1"/>
  <c r="F205" i="9" s="1"/>
  <c r="B206" i="9"/>
  <c r="B173" i="32"/>
  <c r="I172" i="32"/>
  <c r="AS180" i="2"/>
  <c r="AS181" i="2" s="1"/>
  <c r="AS182" i="2" s="1"/>
  <c r="AT178" i="2" s="1"/>
  <c r="I206" i="9" l="1"/>
  <c r="J206" i="9" s="1"/>
  <c r="F206" i="9" s="1"/>
  <c r="B207" i="9"/>
  <c r="B174" i="32"/>
  <c r="I173" i="32"/>
  <c r="L207" i="9"/>
  <c r="S206" i="9"/>
  <c r="L207" i="32"/>
  <c r="S206" i="32"/>
  <c r="AS190" i="2"/>
  <c r="L208" i="32" l="1"/>
  <c r="S207" i="32"/>
  <c r="L208" i="9"/>
  <c r="S207" i="9"/>
  <c r="B175" i="32"/>
  <c r="I174" i="32"/>
  <c r="I207" i="9"/>
  <c r="J207" i="9" s="1"/>
  <c r="F207" i="9" s="1"/>
  <c r="B208" i="9"/>
  <c r="AS208" i="2"/>
  <c r="AS197" i="2"/>
  <c r="AT189" i="2" s="1"/>
  <c r="B176" i="32" l="1"/>
  <c r="I175" i="32"/>
  <c r="L209" i="9"/>
  <c r="S208" i="9"/>
  <c r="B209" i="9"/>
  <c r="I208" i="9"/>
  <c r="J208" i="9" s="1"/>
  <c r="F208" i="9" s="1"/>
  <c r="L209" i="32"/>
  <c r="S208" i="32"/>
  <c r="AT192" i="2"/>
  <c r="AT193" i="2" s="1"/>
  <c r="I209" i="9" l="1"/>
  <c r="J209" i="9" s="1"/>
  <c r="F209" i="9" s="1"/>
  <c r="B210" i="9"/>
  <c r="L210" i="9"/>
  <c r="S209" i="9"/>
  <c r="S209" i="32"/>
  <c r="L210" i="32"/>
  <c r="B177" i="32"/>
  <c r="I176" i="32"/>
  <c r="AT210" i="2"/>
  <c r="AT160" i="2"/>
  <c r="AT161" i="2" s="1"/>
  <c r="AT172" i="2" s="1"/>
  <c r="AT194" i="2"/>
  <c r="AT195" i="2" s="1"/>
  <c r="AT169" i="2" s="1"/>
  <c r="AT170" i="2" s="1"/>
  <c r="I177" i="32" l="1"/>
  <c r="B178" i="32"/>
  <c r="S210" i="32"/>
  <c r="L211" i="32"/>
  <c r="L211" i="9"/>
  <c r="S210" i="9"/>
  <c r="I210" i="9"/>
  <c r="J210" i="9" s="1"/>
  <c r="F210" i="9" s="1"/>
  <c r="B211" i="9"/>
  <c r="AT179" i="2"/>
  <c r="AT173" i="2"/>
  <c r="AT175" i="2" s="1"/>
  <c r="L212" i="9" l="1"/>
  <c r="S211" i="9"/>
  <c r="L212" i="32"/>
  <c r="S211" i="32"/>
  <c r="B179" i="32"/>
  <c r="I178" i="32"/>
  <c r="I211" i="9"/>
  <c r="J211" i="9" s="1"/>
  <c r="F211" i="9" s="1"/>
  <c r="B212" i="9"/>
  <c r="AT180" i="2"/>
  <c r="AT181" i="2" s="1"/>
  <c r="B180" i="32" l="1"/>
  <c r="I179" i="32"/>
  <c r="I212" i="9"/>
  <c r="J212" i="9" s="1"/>
  <c r="F212" i="9" s="1"/>
  <c r="B213" i="9"/>
  <c r="S212" i="32"/>
  <c r="L213" i="32"/>
  <c r="L213" i="9"/>
  <c r="S212" i="9"/>
  <c r="AT182" i="2"/>
  <c r="AU178" i="2" s="1"/>
  <c r="AT190" i="2"/>
  <c r="L214" i="9" l="1"/>
  <c r="S213" i="9"/>
  <c r="I213" i="9"/>
  <c r="J213" i="9" s="1"/>
  <c r="F213" i="9" s="1"/>
  <c r="B214" i="9"/>
  <c r="L214" i="32"/>
  <c r="S213" i="32"/>
  <c r="B181" i="32"/>
  <c r="I180" i="32"/>
  <c r="AT208" i="2"/>
  <c r="AT197" i="2"/>
  <c r="AU189" i="2" s="1"/>
  <c r="S214" i="32" l="1"/>
  <c r="L215" i="32"/>
  <c r="I214" i="9"/>
  <c r="J214" i="9" s="1"/>
  <c r="F214" i="9" s="1"/>
  <c r="B215" i="9"/>
  <c r="B182" i="32"/>
  <c r="I181" i="32"/>
  <c r="L215" i="9"/>
  <c r="S214" i="9"/>
  <c r="AU192" i="2"/>
  <c r="AU193" i="2" s="1"/>
  <c r="L216" i="9" l="1"/>
  <c r="S215" i="9"/>
  <c r="I182" i="32"/>
  <c r="B183" i="32"/>
  <c r="I215" i="9"/>
  <c r="J215" i="9" s="1"/>
  <c r="F215" i="9" s="1"/>
  <c r="B216" i="9"/>
  <c r="L216" i="32"/>
  <c r="S215" i="32"/>
  <c r="AU210" i="2"/>
  <c r="AU194" i="2"/>
  <c r="AU195" i="2" s="1"/>
  <c r="AU169" i="2" s="1"/>
  <c r="AU170" i="2" s="1"/>
  <c r="AU160" i="2"/>
  <c r="AU161" i="2" s="1"/>
  <c r="AU172" i="2" s="1"/>
  <c r="L217" i="32" l="1"/>
  <c r="S216" i="32"/>
  <c r="B217" i="9"/>
  <c r="I216" i="9"/>
  <c r="J216" i="9" s="1"/>
  <c r="F216" i="9" s="1"/>
  <c r="I183" i="32"/>
  <c r="B184" i="32"/>
  <c r="L217" i="9"/>
  <c r="S216" i="9"/>
  <c r="AU173" i="2"/>
  <c r="AU175" i="2" s="1"/>
  <c r="AU179" i="2"/>
  <c r="L218" i="9" l="1"/>
  <c r="S217" i="9"/>
  <c r="I217" i="9"/>
  <c r="J217" i="9" s="1"/>
  <c r="F217" i="9" s="1"/>
  <c r="B218" i="9"/>
  <c r="B185" i="32"/>
  <c r="I184" i="32"/>
  <c r="L218" i="32"/>
  <c r="S217" i="32"/>
  <c r="AU180" i="2"/>
  <c r="AU181" i="2" s="1"/>
  <c r="S218" i="32" l="1"/>
  <c r="L219" i="32"/>
  <c r="B186" i="32"/>
  <c r="I185" i="32"/>
  <c r="B219" i="9"/>
  <c r="I218" i="9"/>
  <c r="J218" i="9" s="1"/>
  <c r="F218" i="9" s="1"/>
  <c r="L219" i="9"/>
  <c r="S218" i="9"/>
  <c r="AU182" i="2"/>
  <c r="AV178" i="2" s="1"/>
  <c r="AU190" i="2"/>
  <c r="AU196" i="2" s="1"/>
  <c r="EY196" i="2" s="1"/>
  <c r="B220" i="9" l="1"/>
  <c r="I219" i="9"/>
  <c r="J219" i="9" s="1"/>
  <c r="F219" i="9" s="1"/>
  <c r="I186" i="32"/>
  <c r="B187" i="32"/>
  <c r="L220" i="9"/>
  <c r="S219" i="9"/>
  <c r="L220" i="32"/>
  <c r="S219" i="32"/>
  <c r="AU208" i="2"/>
  <c r="AU197" i="2"/>
  <c r="AV189" i="2" s="1"/>
  <c r="L221" i="32" l="1"/>
  <c r="S220" i="32"/>
  <c r="L221" i="9"/>
  <c r="S220" i="9"/>
  <c r="I187" i="32"/>
  <c r="B188" i="32"/>
  <c r="B221" i="9"/>
  <c r="I220" i="9"/>
  <c r="J220" i="9" s="1"/>
  <c r="F220" i="9" s="1"/>
  <c r="AV192" i="2"/>
  <c r="I221" i="9" l="1"/>
  <c r="J221" i="9" s="1"/>
  <c r="F221" i="9" s="1"/>
  <c r="B222" i="9"/>
  <c r="I188" i="32"/>
  <c r="B189" i="32"/>
  <c r="L222" i="9"/>
  <c r="S221" i="9"/>
  <c r="S221" i="32"/>
  <c r="L222" i="32"/>
  <c r="AV193" i="2"/>
  <c r="L223" i="32" l="1"/>
  <c r="S222" i="32"/>
  <c r="S222" i="9"/>
  <c r="L223" i="9"/>
  <c r="B190" i="32"/>
  <c r="I189" i="32"/>
  <c r="B223" i="9"/>
  <c r="I222" i="9"/>
  <c r="J222" i="9" s="1"/>
  <c r="F222" i="9" s="1"/>
  <c r="AV194" i="2"/>
  <c r="AV195" i="2" s="1"/>
  <c r="AV160" i="2"/>
  <c r="AV210" i="2"/>
  <c r="I223" i="9" l="1"/>
  <c r="J223" i="9" s="1"/>
  <c r="F223" i="9" s="1"/>
  <c r="B224" i="9"/>
  <c r="B191" i="32"/>
  <c r="I190" i="32"/>
  <c r="L224" i="9"/>
  <c r="S223" i="9"/>
  <c r="L224" i="32"/>
  <c r="S223" i="32"/>
  <c r="AV169" i="2"/>
  <c r="AV161" i="2"/>
  <c r="L225" i="9" l="1"/>
  <c r="S224" i="9"/>
  <c r="S224" i="32"/>
  <c r="L225" i="32"/>
  <c r="B192" i="32"/>
  <c r="I191" i="32"/>
  <c r="B225" i="9"/>
  <c r="I224" i="9"/>
  <c r="J224" i="9" s="1"/>
  <c r="F224" i="9" s="1"/>
  <c r="AV172" i="2"/>
  <c r="AV170" i="2"/>
  <c r="I192" i="32" l="1"/>
  <c r="B193" i="32"/>
  <c r="L226" i="32"/>
  <c r="S225" i="32"/>
  <c r="B226" i="9"/>
  <c r="I225" i="9"/>
  <c r="J225" i="9" s="1"/>
  <c r="F225" i="9" s="1"/>
  <c r="S225" i="9"/>
  <c r="L226" i="9"/>
  <c r="AV179" i="2"/>
  <c r="AV173" i="2"/>
  <c r="B227" i="9" l="1"/>
  <c r="I226" i="9"/>
  <c r="J226" i="9" s="1"/>
  <c r="F226" i="9" s="1"/>
  <c r="L227" i="32"/>
  <c r="S226" i="32"/>
  <c r="L227" i="9"/>
  <c r="S226" i="9"/>
  <c r="B194" i="32"/>
  <c r="I193" i="32"/>
  <c r="AV180" i="2"/>
  <c r="AV175" i="2"/>
  <c r="B195" i="32" l="1"/>
  <c r="I194" i="32"/>
  <c r="S227" i="9"/>
  <c r="L228" i="9"/>
  <c r="S227" i="32"/>
  <c r="L228" i="32"/>
  <c r="B228" i="9"/>
  <c r="I227" i="9"/>
  <c r="J227" i="9" s="1"/>
  <c r="F227" i="9" s="1"/>
  <c r="AV181" i="2"/>
  <c r="AV190" i="2" s="1"/>
  <c r="I228" i="9" l="1"/>
  <c r="J228" i="9" s="1"/>
  <c r="F228" i="9" s="1"/>
  <c r="B229" i="9"/>
  <c r="L229" i="32"/>
  <c r="S228" i="32"/>
  <c r="L229" i="9"/>
  <c r="S228" i="9"/>
  <c r="I195" i="32"/>
  <c r="B196" i="32"/>
  <c r="AV208" i="2"/>
  <c r="AV197" i="2"/>
  <c r="AV182" i="2"/>
  <c r="B197" i="32" l="1"/>
  <c r="I196" i="32"/>
  <c r="S229" i="9"/>
  <c r="L230" i="9"/>
  <c r="S229" i="32"/>
  <c r="L230" i="32"/>
  <c r="I229" i="9"/>
  <c r="J229" i="9" s="1"/>
  <c r="F229" i="9" s="1"/>
  <c r="B230" i="9"/>
  <c r="AW178" i="2"/>
  <c r="AW189" i="2"/>
  <c r="S230" i="32" l="1"/>
  <c r="L231" i="32"/>
  <c r="B231" i="9"/>
  <c r="I230" i="9"/>
  <c r="J230" i="9" s="1"/>
  <c r="F230" i="9" s="1"/>
  <c r="L231" i="9"/>
  <c r="S230" i="9"/>
  <c r="B198" i="32"/>
  <c r="I197" i="32"/>
  <c r="AW192" i="2"/>
  <c r="S231" i="9" l="1"/>
  <c r="L232" i="9"/>
  <c r="B232" i="9"/>
  <c r="I231" i="9"/>
  <c r="J231" i="9" s="1"/>
  <c r="F231" i="9" s="1"/>
  <c r="S231" i="32"/>
  <c r="L232" i="32"/>
  <c r="B199" i="32"/>
  <c r="I198" i="32"/>
  <c r="AW193" i="2"/>
  <c r="I199" i="32" l="1"/>
  <c r="B200" i="32"/>
  <c r="I232" i="9"/>
  <c r="J232" i="9" s="1"/>
  <c r="F232" i="9" s="1"/>
  <c r="B233" i="9"/>
  <c r="L233" i="9"/>
  <c r="S232" i="9"/>
  <c r="L233" i="32"/>
  <c r="S232" i="32"/>
  <c r="AW160" i="2"/>
  <c r="AW194" i="2"/>
  <c r="AW210" i="2"/>
  <c r="S233" i="9" l="1"/>
  <c r="L234" i="9"/>
  <c r="I233" i="9"/>
  <c r="J233" i="9" s="1"/>
  <c r="F233" i="9" s="1"/>
  <c r="B234" i="9"/>
  <c r="I200" i="32"/>
  <c r="B201" i="32"/>
  <c r="L234" i="32"/>
  <c r="S233" i="32"/>
  <c r="AW195" i="2"/>
  <c r="AW161" i="2"/>
  <c r="I201" i="32" l="1"/>
  <c r="B202" i="32"/>
  <c r="S234" i="32"/>
  <c r="L235" i="32"/>
  <c r="I234" i="9"/>
  <c r="J234" i="9" s="1"/>
  <c r="F234" i="9" s="1"/>
  <c r="B235" i="9"/>
  <c r="S234" i="9"/>
  <c r="L235" i="9"/>
  <c r="AW169" i="2"/>
  <c r="AW172" i="2"/>
  <c r="B236" i="9" l="1"/>
  <c r="I235" i="9"/>
  <c r="J235" i="9" s="1"/>
  <c r="F235" i="9" s="1"/>
  <c r="S235" i="32"/>
  <c r="L236" i="32"/>
  <c r="S235" i="9"/>
  <c r="L236" i="9"/>
  <c r="B203" i="32"/>
  <c r="I202" i="32"/>
  <c r="AW170" i="2"/>
  <c r="B204" i="32" l="1"/>
  <c r="I203" i="32"/>
  <c r="L237" i="9"/>
  <c r="S236" i="9"/>
  <c r="S236" i="32"/>
  <c r="L237" i="32"/>
  <c r="B237" i="9"/>
  <c r="I236" i="9"/>
  <c r="J236" i="9" s="1"/>
  <c r="F236" i="9" s="1"/>
  <c r="AW179" i="2"/>
  <c r="AW173" i="2"/>
  <c r="B238" i="9" l="1"/>
  <c r="I237" i="9"/>
  <c r="J237" i="9" s="1"/>
  <c r="F237" i="9" s="1"/>
  <c r="L238" i="9"/>
  <c r="S237" i="9"/>
  <c r="L238" i="32"/>
  <c r="S237" i="32"/>
  <c r="I204" i="32"/>
  <c r="B205" i="32"/>
  <c r="AW180" i="2"/>
  <c r="AW181" i="2" s="1"/>
  <c r="AW175" i="2"/>
  <c r="B206" i="32" l="1"/>
  <c r="I205" i="32"/>
  <c r="S238" i="32"/>
  <c r="L239" i="32"/>
  <c r="S238" i="9"/>
  <c r="L239" i="9"/>
  <c r="B239" i="9"/>
  <c r="I238" i="9"/>
  <c r="J238" i="9" s="1"/>
  <c r="F238" i="9" s="1"/>
  <c r="AW182" i="2"/>
  <c r="AW190" i="2"/>
  <c r="AW196" i="2" s="1"/>
  <c r="L240" i="9" l="1"/>
  <c r="S239" i="9"/>
  <c r="I239" i="9"/>
  <c r="J239" i="9" s="1"/>
  <c r="F239" i="9" s="1"/>
  <c r="B240" i="9"/>
  <c r="L240" i="32"/>
  <c r="S239" i="32"/>
  <c r="I206" i="32"/>
  <c r="B207" i="32"/>
  <c r="AW208" i="2"/>
  <c r="AW197" i="2"/>
  <c r="AX178" i="2"/>
  <c r="S240" i="32" l="1"/>
  <c r="L241" i="32"/>
  <c r="B241" i="9"/>
  <c r="I240" i="9"/>
  <c r="J240" i="9" s="1"/>
  <c r="F240" i="9" s="1"/>
  <c r="I207" i="32"/>
  <c r="B208" i="32"/>
  <c r="L241" i="9"/>
  <c r="S240" i="9"/>
  <c r="AX189" i="2"/>
  <c r="L242" i="9" l="1"/>
  <c r="S241" i="9"/>
  <c r="B242" i="9"/>
  <c r="I241" i="9"/>
  <c r="J241" i="9" s="1"/>
  <c r="F241" i="9" s="1"/>
  <c r="L242" i="32"/>
  <c r="S241" i="32"/>
  <c r="B209" i="32"/>
  <c r="I208" i="32"/>
  <c r="AX192" i="2"/>
  <c r="L243" i="32" l="1"/>
  <c r="S242" i="32"/>
  <c r="B243" i="9"/>
  <c r="I242" i="9"/>
  <c r="J242" i="9" s="1"/>
  <c r="F242" i="9" s="1"/>
  <c r="I209" i="32"/>
  <c r="B210" i="32"/>
  <c r="L243" i="9"/>
  <c r="S242" i="9"/>
  <c r="AX193" i="2"/>
  <c r="B211" i="32" l="1"/>
  <c r="I210" i="32"/>
  <c r="B244" i="9"/>
  <c r="I243" i="9"/>
  <c r="J243" i="9" s="1"/>
  <c r="F243" i="9" s="1"/>
  <c r="S243" i="9"/>
  <c r="L244" i="9"/>
  <c r="S243" i="32"/>
  <c r="L244" i="32"/>
  <c r="AX194" i="2"/>
  <c r="AX195" i="2" s="1"/>
  <c r="AX160" i="2"/>
  <c r="AX210" i="2"/>
  <c r="L245" i="9" l="1"/>
  <c r="S244" i="9"/>
  <c r="I244" i="9"/>
  <c r="J244" i="9" s="1"/>
  <c r="F244" i="9" s="1"/>
  <c r="B245" i="9"/>
  <c r="L245" i="32"/>
  <c r="S244" i="32"/>
  <c r="I211" i="32"/>
  <c r="B212" i="32"/>
  <c r="AX169" i="2"/>
  <c r="AX161" i="2"/>
  <c r="S245" i="32" l="1"/>
  <c r="L246" i="32"/>
  <c r="B246" i="9"/>
  <c r="I245" i="9"/>
  <c r="J245" i="9" s="1"/>
  <c r="F245" i="9" s="1"/>
  <c r="B213" i="32"/>
  <c r="I212" i="32"/>
  <c r="L246" i="9"/>
  <c r="S245" i="9"/>
  <c r="AX172" i="2"/>
  <c r="AX170" i="2"/>
  <c r="B214" i="32" l="1"/>
  <c r="I213" i="32"/>
  <c r="I246" i="9"/>
  <c r="J246" i="9" s="1"/>
  <c r="F246" i="9" s="1"/>
  <c r="B247" i="9"/>
  <c r="L247" i="32"/>
  <c r="S246" i="32"/>
  <c r="L247" i="9"/>
  <c r="S246" i="9"/>
  <c r="AX179" i="2"/>
  <c r="AX173" i="2"/>
  <c r="S247" i="32" l="1"/>
  <c r="L248" i="32"/>
  <c r="B248" i="9"/>
  <c r="I247" i="9"/>
  <c r="J247" i="9" s="1"/>
  <c r="F247" i="9" s="1"/>
  <c r="L248" i="9"/>
  <c r="S247" i="9"/>
  <c r="I214" i="32"/>
  <c r="B215" i="32"/>
  <c r="AX180" i="2"/>
  <c r="AX175" i="2"/>
  <c r="L249" i="9" l="1"/>
  <c r="S248" i="9"/>
  <c r="B249" i="9"/>
  <c r="I248" i="9"/>
  <c r="J248" i="9" s="1"/>
  <c r="F248" i="9" s="1"/>
  <c r="S248" i="32"/>
  <c r="L249" i="32"/>
  <c r="I215" i="32"/>
  <c r="B216" i="32"/>
  <c r="AX181" i="2"/>
  <c r="S249" i="32" l="1"/>
  <c r="L250" i="32"/>
  <c r="B250" i="9"/>
  <c r="I249" i="9"/>
  <c r="J249" i="9" s="1"/>
  <c r="F249" i="9" s="1"/>
  <c r="I216" i="32"/>
  <c r="B217" i="32"/>
  <c r="L250" i="9"/>
  <c r="S249" i="9"/>
  <c r="AX182" i="2"/>
  <c r="AX190" i="2"/>
  <c r="AX196" i="2" s="1"/>
  <c r="S250" i="9" l="1"/>
  <c r="L251" i="9"/>
  <c r="B218" i="32"/>
  <c r="I217" i="32"/>
  <c r="B251" i="9"/>
  <c r="I250" i="9"/>
  <c r="J250" i="9" s="1"/>
  <c r="F250" i="9" s="1"/>
  <c r="L251" i="32"/>
  <c r="S250" i="32"/>
  <c r="AX208" i="2"/>
  <c r="AX197" i="2"/>
  <c r="AY178" i="2"/>
  <c r="B252" i="9" l="1"/>
  <c r="I251" i="9"/>
  <c r="J251" i="9" s="1"/>
  <c r="F251" i="9" s="1"/>
  <c r="B219" i="32"/>
  <c r="I218" i="32"/>
  <c r="L252" i="9"/>
  <c r="S251" i="9"/>
  <c r="S251" i="32"/>
  <c r="L252" i="32"/>
  <c r="AY189" i="2"/>
  <c r="L253" i="32" l="1"/>
  <c r="S252" i="32"/>
  <c r="B220" i="32"/>
  <c r="I219" i="32"/>
  <c r="L253" i="9"/>
  <c r="S252" i="9"/>
  <c r="I252" i="9"/>
  <c r="J252" i="9" s="1"/>
  <c r="F252" i="9" s="1"/>
  <c r="B253" i="9"/>
  <c r="AY192" i="2"/>
  <c r="L254" i="9" l="1"/>
  <c r="S253" i="9"/>
  <c r="I253" i="9"/>
  <c r="J253" i="9" s="1"/>
  <c r="F253" i="9" s="1"/>
  <c r="B254" i="9"/>
  <c r="I220" i="32"/>
  <c r="B221" i="32"/>
  <c r="S253" i="32"/>
  <c r="L254" i="32"/>
  <c r="AY193" i="2"/>
  <c r="I221" i="32" l="1"/>
  <c r="B222" i="32"/>
  <c r="I254" i="9"/>
  <c r="J254" i="9" s="1"/>
  <c r="F254" i="9" s="1"/>
  <c r="B255" i="9"/>
  <c r="S254" i="32"/>
  <c r="L255" i="32"/>
  <c r="S254" i="9"/>
  <c r="L255" i="9"/>
  <c r="AY160" i="2"/>
  <c r="AY194" i="2"/>
  <c r="AY195" i="2" s="1"/>
  <c r="AY210" i="2"/>
  <c r="S255" i="9" l="1"/>
  <c r="L256" i="9"/>
  <c r="L256" i="32"/>
  <c r="S255" i="32"/>
  <c r="B256" i="9"/>
  <c r="I255" i="9"/>
  <c r="J255" i="9" s="1"/>
  <c r="F255" i="9" s="1"/>
  <c r="I222" i="32"/>
  <c r="B223" i="32"/>
  <c r="AY169" i="2"/>
  <c r="AY161" i="2"/>
  <c r="B224" i="32" l="1"/>
  <c r="I223" i="32"/>
  <c r="I256" i="9"/>
  <c r="J256" i="9" s="1"/>
  <c r="F256" i="9" s="1"/>
  <c r="B257" i="9"/>
  <c r="S256" i="32"/>
  <c r="L257" i="32"/>
  <c r="S256" i="9"/>
  <c r="L257" i="9"/>
  <c r="AY172" i="2"/>
  <c r="AY170" i="2"/>
  <c r="S257" i="9" l="1"/>
  <c r="L258" i="9"/>
  <c r="B258" i="9"/>
  <c r="I257" i="9"/>
  <c r="J257" i="9" s="1"/>
  <c r="F257" i="9" s="1"/>
  <c r="L258" i="32"/>
  <c r="S257" i="32"/>
  <c r="B225" i="32"/>
  <c r="I224" i="32"/>
  <c r="AY179" i="2"/>
  <c r="AY173" i="2"/>
  <c r="AY175" i="2" s="1"/>
  <c r="L259" i="32" l="1"/>
  <c r="S258" i="32"/>
  <c r="B259" i="9"/>
  <c r="I258" i="9"/>
  <c r="J258" i="9" s="1"/>
  <c r="F258" i="9" s="1"/>
  <c r="S258" i="9"/>
  <c r="L259" i="9"/>
  <c r="I225" i="32"/>
  <c r="B226" i="32"/>
  <c r="AY180" i="2"/>
  <c r="AY181" i="2" s="1"/>
  <c r="L260" i="9" l="1"/>
  <c r="S259" i="9"/>
  <c r="B227" i="32"/>
  <c r="I226" i="32"/>
  <c r="I259" i="9"/>
  <c r="J259" i="9" s="1"/>
  <c r="F259" i="9" s="1"/>
  <c r="B260" i="9"/>
  <c r="L260" i="32"/>
  <c r="S259" i="32"/>
  <c r="AY182" i="2"/>
  <c r="AY190" i="2"/>
  <c r="AY196" i="2" s="1"/>
  <c r="L261" i="32" l="1"/>
  <c r="S260" i="32"/>
  <c r="B261" i="9"/>
  <c r="I260" i="9"/>
  <c r="J260" i="9" s="1"/>
  <c r="F260" i="9" s="1"/>
  <c r="B228" i="32"/>
  <c r="I227" i="32"/>
  <c r="S260" i="9"/>
  <c r="L261" i="9"/>
  <c r="AY208" i="2"/>
  <c r="AY197" i="2"/>
  <c r="AZ178" i="2"/>
  <c r="L262" i="9" l="1"/>
  <c r="S261" i="9"/>
  <c r="B229" i="32"/>
  <c r="I228" i="32"/>
  <c r="B262" i="9"/>
  <c r="I261" i="9"/>
  <c r="J261" i="9" s="1"/>
  <c r="F261" i="9" s="1"/>
  <c r="S261" i="32"/>
  <c r="L262" i="32"/>
  <c r="AZ189" i="2"/>
  <c r="B263" i="9" l="1"/>
  <c r="I262" i="9"/>
  <c r="J262" i="9" s="1"/>
  <c r="F262" i="9" s="1"/>
  <c r="I229" i="32"/>
  <c r="B230" i="32"/>
  <c r="S262" i="32"/>
  <c r="L263" i="32"/>
  <c r="L263" i="9"/>
  <c r="S262" i="9"/>
  <c r="AZ192" i="2"/>
  <c r="L264" i="32" l="1"/>
  <c r="S263" i="32"/>
  <c r="L264" i="9"/>
  <c r="S263" i="9"/>
  <c r="B231" i="32"/>
  <c r="I230" i="32"/>
  <c r="I263" i="9"/>
  <c r="J263" i="9" s="1"/>
  <c r="F263" i="9" s="1"/>
  <c r="B264" i="9"/>
  <c r="AZ193" i="2"/>
  <c r="I231" i="32" l="1"/>
  <c r="B232" i="32"/>
  <c r="I264" i="9"/>
  <c r="J264" i="9" s="1"/>
  <c r="F264" i="9" s="1"/>
  <c r="B265" i="9"/>
  <c r="S264" i="9"/>
  <c r="L265" i="9"/>
  <c r="L265" i="32"/>
  <c r="S264" i="32"/>
  <c r="AZ210" i="2"/>
  <c r="AZ194" i="2"/>
  <c r="AZ195" i="2" s="1"/>
  <c r="AZ160" i="2"/>
  <c r="L266" i="9" l="1"/>
  <c r="S265" i="9"/>
  <c r="L266" i="32"/>
  <c r="S265" i="32"/>
  <c r="B233" i="32"/>
  <c r="I232" i="32"/>
  <c r="I265" i="9"/>
  <c r="J265" i="9" s="1"/>
  <c r="F265" i="9" s="1"/>
  <c r="B266" i="9"/>
  <c r="AZ169" i="2"/>
  <c r="AZ161" i="2"/>
  <c r="I233" i="32" l="1"/>
  <c r="B234" i="32"/>
  <c r="I266" i="9"/>
  <c r="J266" i="9" s="1"/>
  <c r="F266" i="9" s="1"/>
  <c r="B267" i="9"/>
  <c r="L267" i="32"/>
  <c r="S266" i="32"/>
  <c r="L267" i="9"/>
  <c r="S266" i="9"/>
  <c r="AZ172" i="2"/>
  <c r="AZ170" i="2"/>
  <c r="S267" i="9" l="1"/>
  <c r="L268" i="9"/>
  <c r="S267" i="32"/>
  <c r="L268" i="32"/>
  <c r="B268" i="9"/>
  <c r="I267" i="9"/>
  <c r="J267" i="9" s="1"/>
  <c r="F267" i="9" s="1"/>
  <c r="I234" i="32"/>
  <c r="B235" i="32"/>
  <c r="AZ179" i="2"/>
  <c r="AZ173" i="2"/>
  <c r="AZ175" i="2" s="1"/>
  <c r="B269" i="9" l="1"/>
  <c r="I268" i="9"/>
  <c r="J268" i="9" s="1"/>
  <c r="F268" i="9" s="1"/>
  <c r="L269" i="32"/>
  <c r="S268" i="32"/>
  <c r="B236" i="32"/>
  <c r="I235" i="32"/>
  <c r="S268" i="9"/>
  <c r="L269" i="9"/>
  <c r="AZ180" i="2"/>
  <c r="AZ181" i="2" s="1"/>
  <c r="B237" i="32" l="1"/>
  <c r="I236" i="32"/>
  <c r="L270" i="9"/>
  <c r="S269" i="9"/>
  <c r="S269" i="32"/>
  <c r="L270" i="32"/>
  <c r="B270" i="9"/>
  <c r="I269" i="9"/>
  <c r="J269" i="9" s="1"/>
  <c r="F269" i="9" s="1"/>
  <c r="AZ182" i="2"/>
  <c r="AZ190" i="2"/>
  <c r="AZ196" i="2" s="1"/>
  <c r="B271" i="9" l="1"/>
  <c r="I270" i="9"/>
  <c r="J270" i="9" s="1"/>
  <c r="F270" i="9" s="1"/>
  <c r="L271" i="32"/>
  <c r="S270" i="32"/>
  <c r="S270" i="9"/>
  <c r="L271" i="9"/>
  <c r="I237" i="32"/>
  <c r="B238" i="32"/>
  <c r="AZ208" i="2"/>
  <c r="AZ197" i="2"/>
  <c r="BA178" i="2"/>
  <c r="I238" i="32" l="1"/>
  <c r="B239" i="32"/>
  <c r="L272" i="9"/>
  <c r="S271" i="9"/>
  <c r="L272" i="32"/>
  <c r="S271" i="32"/>
  <c r="B272" i="9"/>
  <c r="I271" i="9"/>
  <c r="J271" i="9" s="1"/>
  <c r="F271" i="9" s="1"/>
  <c r="BA189" i="2"/>
  <c r="I272" i="9" l="1"/>
  <c r="J272" i="9" s="1"/>
  <c r="F272" i="9" s="1"/>
  <c r="B273" i="9"/>
  <c r="L273" i="32"/>
  <c r="S272" i="32"/>
  <c r="L273" i="9"/>
  <c r="S272" i="9"/>
  <c r="B240" i="32"/>
  <c r="I239" i="32"/>
  <c r="BA192" i="2"/>
  <c r="BA193" i="2" s="1"/>
  <c r="L274" i="9" l="1"/>
  <c r="S273" i="9"/>
  <c r="S273" i="32"/>
  <c r="L274" i="32"/>
  <c r="I240" i="32"/>
  <c r="B241" i="32"/>
  <c r="B274" i="9"/>
  <c r="I273" i="9"/>
  <c r="J273" i="9" s="1"/>
  <c r="F273" i="9" s="1"/>
  <c r="BA194" i="2"/>
  <c r="BA195" i="2" s="1"/>
  <c r="BA169" i="2" s="1"/>
  <c r="BA170" i="2" s="1"/>
  <c r="BA210" i="2"/>
  <c r="BA160" i="2"/>
  <c r="BA161" i="2" s="1"/>
  <c r="BA172" i="2" s="1"/>
  <c r="I241" i="32" l="1"/>
  <c r="B242" i="32"/>
  <c r="S274" i="32"/>
  <c r="L275" i="32"/>
  <c r="I274" i="9"/>
  <c r="J274" i="9" s="1"/>
  <c r="F274" i="9" s="1"/>
  <c r="B275" i="9"/>
  <c r="L275" i="9"/>
  <c r="S274" i="9"/>
  <c r="BA179" i="2"/>
  <c r="BA173" i="2"/>
  <c r="BA175" i="2" s="1"/>
  <c r="L276" i="9" l="1"/>
  <c r="S275" i="9"/>
  <c r="I275" i="9"/>
  <c r="J275" i="9" s="1"/>
  <c r="F275" i="9" s="1"/>
  <c r="B276" i="9"/>
  <c r="S275" i="32"/>
  <c r="L276" i="32"/>
  <c r="B243" i="32"/>
  <c r="I242" i="32"/>
  <c r="BA180" i="2"/>
  <c r="BA181" i="2" s="1"/>
  <c r="I243" i="32" l="1"/>
  <c r="B244" i="32"/>
  <c r="L277" i="32"/>
  <c r="S276" i="32"/>
  <c r="B277" i="9"/>
  <c r="I276" i="9"/>
  <c r="J276" i="9" s="1"/>
  <c r="F276" i="9" s="1"/>
  <c r="L277" i="9"/>
  <c r="S276" i="9"/>
  <c r="BA182" i="2"/>
  <c r="BB178" i="2" s="1"/>
  <c r="BA190" i="2"/>
  <c r="BA196" i="2" s="1"/>
  <c r="L278" i="9" l="1"/>
  <c r="S277" i="9"/>
  <c r="I277" i="9"/>
  <c r="J277" i="9" s="1"/>
  <c r="F277" i="9" s="1"/>
  <c r="B278" i="9"/>
  <c r="L278" i="32"/>
  <c r="S277" i="32"/>
  <c r="I244" i="32"/>
  <c r="B245" i="32"/>
  <c r="BA208" i="2"/>
  <c r="BA197" i="2"/>
  <c r="BB189" i="2" s="1"/>
  <c r="B246" i="32" l="1"/>
  <c r="I245" i="32"/>
  <c r="L279" i="32"/>
  <c r="S278" i="32"/>
  <c r="B279" i="9"/>
  <c r="I278" i="9"/>
  <c r="J278" i="9" s="1"/>
  <c r="F278" i="9" s="1"/>
  <c r="L279" i="9"/>
  <c r="S278" i="9"/>
  <c r="BB192" i="2"/>
  <c r="BB193" i="2" s="1"/>
  <c r="L280" i="9" l="1"/>
  <c r="S279" i="9"/>
  <c r="B280" i="9"/>
  <c r="I279" i="9"/>
  <c r="J279" i="9" s="1"/>
  <c r="F279" i="9" s="1"/>
  <c r="S279" i="32"/>
  <c r="L280" i="32"/>
  <c r="B247" i="32"/>
  <c r="I246" i="32"/>
  <c r="BB210" i="2"/>
  <c r="BB194" i="2"/>
  <c r="BB195" i="2" s="1"/>
  <c r="BB169" i="2" s="1"/>
  <c r="BB170" i="2" s="1"/>
  <c r="BB160" i="2"/>
  <c r="BB161" i="2" s="1"/>
  <c r="BB172" i="2" s="1"/>
  <c r="S280" i="32" l="1"/>
  <c r="L281" i="32"/>
  <c r="B281" i="9"/>
  <c r="I280" i="9"/>
  <c r="J280" i="9" s="1"/>
  <c r="F280" i="9" s="1"/>
  <c r="I247" i="32"/>
  <c r="B248" i="32"/>
  <c r="L281" i="9"/>
  <c r="S280" i="9"/>
  <c r="BB179" i="2"/>
  <c r="BB173" i="2"/>
  <c r="BB175" i="2" s="1"/>
  <c r="I248" i="32" l="1"/>
  <c r="B249" i="32"/>
  <c r="S281" i="9"/>
  <c r="L282" i="9"/>
  <c r="B282" i="9"/>
  <c r="I281" i="9"/>
  <c r="J281" i="9" s="1"/>
  <c r="F281" i="9" s="1"/>
  <c r="S281" i="32"/>
  <c r="L282" i="32"/>
  <c r="BB180" i="2"/>
  <c r="BB181" i="2" s="1"/>
  <c r="S282" i="32" l="1"/>
  <c r="L283" i="32"/>
  <c r="S282" i="9"/>
  <c r="L283" i="9"/>
  <c r="B283" i="9"/>
  <c r="I282" i="9"/>
  <c r="J282" i="9" s="1"/>
  <c r="F282" i="9" s="1"/>
  <c r="B250" i="32"/>
  <c r="I249" i="32"/>
  <c r="BB182" i="2"/>
  <c r="BC178" i="2" s="1"/>
  <c r="BB190" i="2"/>
  <c r="I250" i="32" l="1"/>
  <c r="B251" i="32"/>
  <c r="B284" i="9"/>
  <c r="I283" i="9"/>
  <c r="J283" i="9" s="1"/>
  <c r="F283" i="9" s="1"/>
  <c r="L284" i="32"/>
  <c r="S283" i="32"/>
  <c r="S283" i="9"/>
  <c r="L284" i="9"/>
  <c r="BB208" i="2"/>
  <c r="BB197" i="2"/>
  <c r="BC189" i="2" s="1"/>
  <c r="S284" i="32" l="1"/>
  <c r="L285" i="32"/>
  <c r="I284" i="9"/>
  <c r="J284" i="9" s="1"/>
  <c r="F284" i="9" s="1"/>
  <c r="B285" i="9"/>
  <c r="I251" i="32"/>
  <c r="B252" i="32"/>
  <c r="L285" i="9"/>
  <c r="S284" i="9"/>
  <c r="BC192" i="2"/>
  <c r="BC193" i="2" s="1"/>
  <c r="L286" i="9" l="1"/>
  <c r="S285" i="9"/>
  <c r="B253" i="32"/>
  <c r="I252" i="32"/>
  <c r="I285" i="9"/>
  <c r="J285" i="9" s="1"/>
  <c r="F285" i="9" s="1"/>
  <c r="B286" i="9"/>
  <c r="L286" i="32"/>
  <c r="S285" i="32"/>
  <c r="BC210" i="2"/>
  <c r="BC194" i="2"/>
  <c r="BC195" i="2" s="1"/>
  <c r="BC169" i="2" s="1"/>
  <c r="BC170" i="2" s="1"/>
  <c r="BC160" i="2"/>
  <c r="BC161" i="2" s="1"/>
  <c r="BC172" i="2" s="1"/>
  <c r="I286" i="9" l="1"/>
  <c r="J286" i="9" s="1"/>
  <c r="F286" i="9" s="1"/>
  <c r="B287" i="9"/>
  <c r="B254" i="32"/>
  <c r="I253" i="32"/>
  <c r="L287" i="32"/>
  <c r="S286" i="32"/>
  <c r="S286" i="9"/>
  <c r="L287" i="9"/>
  <c r="BC179" i="2"/>
  <c r="BC173" i="2"/>
  <c r="BC175" i="2" s="1"/>
  <c r="S287" i="32" l="1"/>
  <c r="L288" i="32"/>
  <c r="I254" i="32"/>
  <c r="B255" i="32"/>
  <c r="S287" i="9"/>
  <c r="L288" i="9"/>
  <c r="B288" i="9"/>
  <c r="I287" i="9"/>
  <c r="J287" i="9" s="1"/>
  <c r="F287" i="9" s="1"/>
  <c r="BC180" i="2"/>
  <c r="BC181" i="2" s="1"/>
  <c r="BC182" i="2" s="1"/>
  <c r="BD178" i="2" s="1"/>
  <c r="B289" i="9" l="1"/>
  <c r="I288" i="9"/>
  <c r="J288" i="9" s="1"/>
  <c r="F288" i="9" s="1"/>
  <c r="L289" i="9"/>
  <c r="S288" i="9"/>
  <c r="I255" i="32"/>
  <c r="B256" i="32"/>
  <c r="L289" i="32"/>
  <c r="S288" i="32"/>
  <c r="BC190" i="2"/>
  <c r="L290" i="32" l="1"/>
  <c r="S289" i="32"/>
  <c r="B257" i="32"/>
  <c r="I256" i="32"/>
  <c r="S289" i="9"/>
  <c r="L290" i="9"/>
  <c r="B290" i="9"/>
  <c r="I289" i="9"/>
  <c r="J289" i="9" s="1"/>
  <c r="F289" i="9" s="1"/>
  <c r="BC208" i="2"/>
  <c r="BC197" i="2"/>
  <c r="BD189" i="2" s="1"/>
  <c r="B291" i="9" l="1"/>
  <c r="I290" i="9"/>
  <c r="J290" i="9" s="1"/>
  <c r="F290" i="9" s="1"/>
  <c r="L291" i="9"/>
  <c r="S290" i="9"/>
  <c r="I257" i="32"/>
  <c r="B258" i="32"/>
  <c r="L291" i="32"/>
  <c r="S290" i="32"/>
  <c r="BD192" i="2"/>
  <c r="BD193" i="2" s="1"/>
  <c r="L292" i="32" l="1"/>
  <c r="S291" i="32"/>
  <c r="I258" i="32"/>
  <c r="B259" i="32"/>
  <c r="L292" i="9"/>
  <c r="S291" i="9"/>
  <c r="I291" i="9"/>
  <c r="J291" i="9" s="1"/>
  <c r="F291" i="9" s="1"/>
  <c r="B292" i="9"/>
  <c r="BD160" i="2"/>
  <c r="BD161" i="2" s="1"/>
  <c r="BD172" i="2" s="1"/>
  <c r="BD210" i="2"/>
  <c r="BD194" i="2"/>
  <c r="BD195" i="2" s="1"/>
  <c r="BD169" i="2" s="1"/>
  <c r="BD170" i="2" s="1"/>
  <c r="S292" i="9" l="1"/>
  <c r="L293" i="9"/>
  <c r="B260" i="32"/>
  <c r="I259" i="32"/>
  <c r="B293" i="9"/>
  <c r="I292" i="9"/>
  <c r="J292" i="9" s="1"/>
  <c r="F292" i="9" s="1"/>
  <c r="L293" i="32"/>
  <c r="S292" i="32"/>
  <c r="BD179" i="2"/>
  <c r="BD173" i="2"/>
  <c r="BD175" i="2" s="1"/>
  <c r="B294" i="9" l="1"/>
  <c r="I293" i="9"/>
  <c r="J293" i="9" s="1"/>
  <c r="F293" i="9" s="1"/>
  <c r="I260" i="32"/>
  <c r="B261" i="32"/>
  <c r="L294" i="9"/>
  <c r="S293" i="9"/>
  <c r="S293" i="32"/>
  <c r="L294" i="32"/>
  <c r="BD180" i="2"/>
  <c r="BD181" i="2" s="1"/>
  <c r="BD182" i="2" s="1"/>
  <c r="BE178" i="2" s="1"/>
  <c r="L295" i="32" l="1"/>
  <c r="S294" i="32"/>
  <c r="S294" i="9"/>
  <c r="L295" i="9"/>
  <c r="B262" i="32"/>
  <c r="I261" i="32"/>
  <c r="B295" i="9"/>
  <c r="I294" i="9"/>
  <c r="J294" i="9" s="1"/>
  <c r="F294" i="9" s="1"/>
  <c r="BD190" i="2"/>
  <c r="I262" i="32" l="1"/>
  <c r="B263" i="32"/>
  <c r="B296" i="9"/>
  <c r="I295" i="9"/>
  <c r="J295" i="9" s="1"/>
  <c r="F295" i="9" s="1"/>
  <c r="S295" i="9"/>
  <c r="L296" i="9"/>
  <c r="L296" i="32"/>
  <c r="S295" i="32"/>
  <c r="BD208" i="2"/>
  <c r="BD197" i="2"/>
  <c r="BE189" i="2" s="1"/>
  <c r="S296" i="32" l="1"/>
  <c r="L297" i="32"/>
  <c r="L297" i="9"/>
  <c r="S296" i="9"/>
  <c r="B297" i="9"/>
  <c r="I296" i="9"/>
  <c r="J296" i="9" s="1"/>
  <c r="F296" i="9" s="1"/>
  <c r="B264" i="32"/>
  <c r="I263" i="32"/>
  <c r="BE192" i="2"/>
  <c r="BE193" i="2" s="1"/>
  <c r="I264" i="32" l="1"/>
  <c r="B265" i="32"/>
  <c r="B298" i="9"/>
  <c r="I297" i="9"/>
  <c r="J297" i="9" s="1"/>
  <c r="F297" i="9" s="1"/>
  <c r="S297" i="9"/>
  <c r="L298" i="9"/>
  <c r="L298" i="32"/>
  <c r="S297" i="32"/>
  <c r="BE210" i="2"/>
  <c r="BE160" i="2"/>
  <c r="BE161" i="2" s="1"/>
  <c r="BE172" i="2" s="1"/>
  <c r="BE194" i="2"/>
  <c r="BE195" i="2" s="1"/>
  <c r="BE169" i="2" s="1"/>
  <c r="BE170" i="2" s="1"/>
  <c r="L299" i="9" l="1"/>
  <c r="S298" i="9"/>
  <c r="B299" i="9"/>
  <c r="I298" i="9"/>
  <c r="J298" i="9" s="1"/>
  <c r="F298" i="9" s="1"/>
  <c r="I265" i="32"/>
  <c r="B266" i="32"/>
  <c r="L299" i="32"/>
  <c r="S298" i="32"/>
  <c r="BE179" i="2"/>
  <c r="BE173" i="2"/>
  <c r="BE175" i="2" s="1"/>
  <c r="L300" i="32" l="1"/>
  <c r="S299" i="32"/>
  <c r="B300" i="9"/>
  <c r="I299" i="9"/>
  <c r="J299" i="9" s="1"/>
  <c r="F299" i="9" s="1"/>
  <c r="B267" i="32"/>
  <c r="I266" i="32"/>
  <c r="L300" i="9"/>
  <c r="S299" i="9"/>
  <c r="BE180" i="2"/>
  <c r="BE181" i="2" s="1"/>
  <c r="BE182" i="2" s="1"/>
  <c r="BF178" i="2" s="1"/>
  <c r="L301" i="9" l="1"/>
  <c r="S300" i="9"/>
  <c r="B268" i="32"/>
  <c r="I267" i="32"/>
  <c r="B301" i="9"/>
  <c r="I300" i="9"/>
  <c r="J300" i="9" s="1"/>
  <c r="F300" i="9" s="1"/>
  <c r="S300" i="32"/>
  <c r="L301" i="32"/>
  <c r="BE190" i="2"/>
  <c r="S301" i="32" l="1"/>
  <c r="L302" i="32"/>
  <c r="B302" i="9"/>
  <c r="I301" i="9"/>
  <c r="J301" i="9" s="1"/>
  <c r="F301" i="9" s="1"/>
  <c r="B269" i="32"/>
  <c r="I268" i="32"/>
  <c r="L302" i="9"/>
  <c r="S301" i="9"/>
  <c r="BE208" i="2"/>
  <c r="BE197" i="2"/>
  <c r="BF189" i="2" s="1"/>
  <c r="I269" i="32" l="1"/>
  <c r="B270" i="32"/>
  <c r="I302" i="9"/>
  <c r="J302" i="9" s="1"/>
  <c r="F302" i="9" s="1"/>
  <c r="B303" i="9"/>
  <c r="L303" i="32"/>
  <c r="S302" i="32"/>
  <c r="L303" i="9"/>
  <c r="S302" i="9"/>
  <c r="BF192" i="2"/>
  <c r="BF193" i="2" s="1"/>
  <c r="S303" i="32" l="1"/>
  <c r="L304" i="32"/>
  <c r="B304" i="9"/>
  <c r="I303" i="9"/>
  <c r="J303" i="9" s="1"/>
  <c r="F303" i="9" s="1"/>
  <c r="S303" i="9"/>
  <c r="L304" i="9"/>
  <c r="B271" i="32"/>
  <c r="I270" i="32"/>
  <c r="BF210" i="2"/>
  <c r="BF160" i="2"/>
  <c r="BF161" i="2" s="1"/>
  <c r="BF172" i="2" s="1"/>
  <c r="BF194" i="2"/>
  <c r="BF195" i="2" s="1"/>
  <c r="BF169" i="2" s="1"/>
  <c r="BF170" i="2" s="1"/>
  <c r="I304" i="9" l="1"/>
  <c r="J304" i="9" s="1"/>
  <c r="F304" i="9" s="1"/>
  <c r="B305" i="9"/>
  <c r="L305" i="9"/>
  <c r="S304" i="9"/>
  <c r="S304" i="32"/>
  <c r="L305" i="32"/>
  <c r="I271" i="32"/>
  <c r="B272" i="32"/>
  <c r="BF179" i="2"/>
  <c r="BF173" i="2"/>
  <c r="BF175" i="2" s="1"/>
  <c r="L306" i="32" l="1"/>
  <c r="S305" i="32"/>
  <c r="S305" i="9"/>
  <c r="L306" i="9"/>
  <c r="B273" i="32"/>
  <c r="I272" i="32"/>
  <c r="I305" i="9"/>
  <c r="J305" i="9" s="1"/>
  <c r="F305" i="9" s="1"/>
  <c r="B306" i="9"/>
  <c r="BF180" i="2"/>
  <c r="BF181" i="2" s="1"/>
  <c r="B274" i="32" l="1"/>
  <c r="I273" i="32"/>
  <c r="L307" i="9"/>
  <c r="S306" i="9"/>
  <c r="B307" i="9"/>
  <c r="I306" i="9"/>
  <c r="J306" i="9" s="1"/>
  <c r="F306" i="9" s="1"/>
  <c r="L307" i="32"/>
  <c r="S306" i="32"/>
  <c r="BF182" i="2"/>
  <c r="BG178" i="2" s="1"/>
  <c r="BF190" i="2"/>
  <c r="L308" i="32" l="1"/>
  <c r="S307" i="32"/>
  <c r="B308" i="9"/>
  <c r="I307" i="9"/>
  <c r="J307" i="9" s="1"/>
  <c r="F307" i="9" s="1"/>
  <c r="L308" i="9"/>
  <c r="S307" i="9"/>
  <c r="I274" i="32"/>
  <c r="B275" i="32"/>
  <c r="BF208" i="2"/>
  <c r="BF197" i="2"/>
  <c r="BG189" i="2" s="1"/>
  <c r="L309" i="9" l="1"/>
  <c r="S308" i="9"/>
  <c r="B309" i="9"/>
  <c r="I308" i="9"/>
  <c r="J308" i="9" s="1"/>
  <c r="F308" i="9" s="1"/>
  <c r="B276" i="32"/>
  <c r="I275" i="32"/>
  <c r="S308" i="32"/>
  <c r="L309" i="32"/>
  <c r="BG192" i="2"/>
  <c r="B277" i="32" l="1"/>
  <c r="I276" i="32"/>
  <c r="L310" i="32"/>
  <c r="S309" i="32"/>
  <c r="B310" i="9"/>
  <c r="I309" i="9"/>
  <c r="J309" i="9" s="1"/>
  <c r="F309" i="9" s="1"/>
  <c r="S309" i="9"/>
  <c r="L310" i="9"/>
  <c r="BG193" i="2"/>
  <c r="EW192" i="2"/>
  <c r="EX192" i="2"/>
  <c r="EY192" i="2"/>
  <c r="EZ192" i="2"/>
  <c r="L311" i="9" l="1"/>
  <c r="S310" i="9"/>
  <c r="B311" i="9"/>
  <c r="I310" i="9"/>
  <c r="J310" i="9" s="1"/>
  <c r="F310" i="9" s="1"/>
  <c r="L311" i="32"/>
  <c r="S310" i="32"/>
  <c r="I277" i="32"/>
  <c r="B278" i="32"/>
  <c r="BG210" i="2"/>
  <c r="BG160" i="2"/>
  <c r="BG194" i="2"/>
  <c r="EW193" i="2"/>
  <c r="EX193" i="2"/>
  <c r="EY193" i="2"/>
  <c r="EZ193" i="2"/>
  <c r="I278" i="32" l="1"/>
  <c r="B279" i="32"/>
  <c r="S311" i="32"/>
  <c r="L312" i="32"/>
  <c r="B312" i="9"/>
  <c r="I311" i="9"/>
  <c r="J311" i="9" s="1"/>
  <c r="F311" i="9" s="1"/>
  <c r="S311" i="9"/>
  <c r="L312" i="9"/>
  <c r="BG161" i="2"/>
  <c r="EW160" i="2"/>
  <c r="EX160" i="2"/>
  <c r="EY160" i="2"/>
  <c r="EZ160" i="2"/>
  <c r="EW194" i="2"/>
  <c r="EX194" i="2"/>
  <c r="EY194" i="2"/>
  <c r="EZ194" i="2"/>
  <c r="BG195" i="2"/>
  <c r="EW210" i="2"/>
  <c r="EX210" i="2"/>
  <c r="EY210" i="2"/>
  <c r="EZ210" i="2"/>
  <c r="L313" i="9" l="1"/>
  <c r="S312" i="9"/>
  <c r="I312" i="9"/>
  <c r="J312" i="9" s="1"/>
  <c r="F312" i="9" s="1"/>
  <c r="B313" i="9"/>
  <c r="S312" i="32"/>
  <c r="L313" i="32"/>
  <c r="B280" i="32"/>
  <c r="I279" i="32"/>
  <c r="BG169" i="2"/>
  <c r="EW195" i="2"/>
  <c r="EX195" i="2"/>
  <c r="EY195" i="2"/>
  <c r="EZ195" i="2"/>
  <c r="BG172" i="2"/>
  <c r="EW161" i="2"/>
  <c r="EX161" i="2"/>
  <c r="EY161" i="2"/>
  <c r="EZ161" i="2"/>
  <c r="I280" i="32" l="1"/>
  <c r="B281" i="32"/>
  <c r="S313" i="32"/>
  <c r="L314" i="32"/>
  <c r="I313" i="9"/>
  <c r="J313" i="9" s="1"/>
  <c r="F313" i="9" s="1"/>
  <c r="B314" i="9"/>
  <c r="L314" i="9"/>
  <c r="S313" i="9"/>
  <c r="BG170" i="2"/>
  <c r="EW169" i="2"/>
  <c r="EX169" i="2"/>
  <c r="EY169" i="2"/>
  <c r="EZ169" i="2"/>
  <c r="EW172" i="2"/>
  <c r="EX172" i="2"/>
  <c r="EY172" i="2"/>
  <c r="EZ172" i="2"/>
  <c r="S314" i="9" l="1"/>
  <c r="L315" i="9"/>
  <c r="B315" i="9"/>
  <c r="I314" i="9"/>
  <c r="J314" i="9" s="1"/>
  <c r="F314" i="9" s="1"/>
  <c r="S314" i="32"/>
  <c r="L315" i="32"/>
  <c r="B282" i="32"/>
  <c r="I281" i="32"/>
  <c r="EW170" i="2"/>
  <c r="EX170" i="2"/>
  <c r="EY170" i="2"/>
  <c r="EZ170" i="2"/>
  <c r="BG179" i="2"/>
  <c r="BG173" i="2"/>
  <c r="L316" i="32" l="1"/>
  <c r="S315" i="32"/>
  <c r="B283" i="32"/>
  <c r="I282" i="32"/>
  <c r="B316" i="9"/>
  <c r="I315" i="9"/>
  <c r="J315" i="9" s="1"/>
  <c r="F315" i="9" s="1"/>
  <c r="L316" i="9"/>
  <c r="S315" i="9"/>
  <c r="BG180" i="2"/>
  <c r="BG181" i="2" s="1"/>
  <c r="BG182" i="2" s="1"/>
  <c r="BH178" i="2" s="1"/>
  <c r="EW173" i="2"/>
  <c r="EX173" i="2"/>
  <c r="EY173" i="2"/>
  <c r="EZ173" i="2"/>
  <c r="BG175" i="2"/>
  <c r="B317" i="9" l="1"/>
  <c r="I316" i="9"/>
  <c r="J316" i="9" s="1"/>
  <c r="F316" i="9" s="1"/>
  <c r="L317" i="9"/>
  <c r="S316" i="9"/>
  <c r="B284" i="32"/>
  <c r="I283" i="32"/>
  <c r="L317" i="32"/>
  <c r="S316" i="32"/>
  <c r="BG190" i="2"/>
  <c r="EW175" i="2"/>
  <c r="EX175" i="2"/>
  <c r="EY175" i="2"/>
  <c r="EZ175" i="2"/>
  <c r="L318" i="32" l="1"/>
  <c r="S317" i="32"/>
  <c r="I284" i="32"/>
  <c r="B285" i="32"/>
  <c r="L318" i="9"/>
  <c r="S317" i="9"/>
  <c r="I317" i="9"/>
  <c r="J317" i="9" s="1"/>
  <c r="F317" i="9" s="1"/>
  <c r="B318" i="9"/>
  <c r="BG208" i="2"/>
  <c r="BG196" i="2"/>
  <c r="BG197" i="2" s="1"/>
  <c r="I318" i="9" l="1"/>
  <c r="J318" i="9" s="1"/>
  <c r="F318" i="9" s="1"/>
  <c r="B319" i="9"/>
  <c r="L319" i="9"/>
  <c r="S318" i="9"/>
  <c r="B286" i="32"/>
  <c r="I285" i="32"/>
  <c r="S318" i="32"/>
  <c r="L319" i="32"/>
  <c r="BH189" i="2"/>
  <c r="BH192" i="2" s="1"/>
  <c r="EZ196" i="2"/>
  <c r="L320" i="32" l="1"/>
  <c r="S319" i="32"/>
  <c r="I286" i="32"/>
  <c r="B287" i="32"/>
  <c r="S319" i="9"/>
  <c r="L320" i="9"/>
  <c r="B320" i="9"/>
  <c r="I319" i="9"/>
  <c r="J319" i="9" s="1"/>
  <c r="F319" i="9" s="1"/>
  <c r="BH193" i="2"/>
  <c r="S320" i="9" l="1"/>
  <c r="L321" i="9"/>
  <c r="I287" i="32"/>
  <c r="B288" i="32"/>
  <c r="I320" i="9"/>
  <c r="J320" i="9" s="1"/>
  <c r="F320" i="9" s="1"/>
  <c r="B321" i="9"/>
  <c r="S320" i="32"/>
  <c r="L321" i="32"/>
  <c r="BH210" i="2"/>
  <c r="BH194" i="2"/>
  <c r="BH195" i="2" s="1"/>
  <c r="BH160" i="2"/>
  <c r="L322" i="32" l="1"/>
  <c r="S321" i="32"/>
  <c r="B289" i="32"/>
  <c r="I288" i="32"/>
  <c r="B322" i="9"/>
  <c r="I321" i="9"/>
  <c r="J321" i="9" s="1"/>
  <c r="F321" i="9" s="1"/>
  <c r="S321" i="9"/>
  <c r="L322" i="9"/>
  <c r="BH169" i="2"/>
  <c r="BH161" i="2"/>
  <c r="B290" i="32" l="1"/>
  <c r="I289" i="32"/>
  <c r="B323" i="9"/>
  <c r="I322" i="9"/>
  <c r="J322" i="9" s="1"/>
  <c r="F322" i="9" s="1"/>
  <c r="L323" i="9"/>
  <c r="S322" i="9"/>
  <c r="S322" i="32"/>
  <c r="L323" i="32"/>
  <c r="BH172" i="2"/>
  <c r="BH170" i="2"/>
  <c r="L324" i="9" l="1"/>
  <c r="S323" i="9"/>
  <c r="L324" i="32"/>
  <c r="S323" i="32"/>
  <c r="B324" i="9"/>
  <c r="I323" i="9"/>
  <c r="J323" i="9" s="1"/>
  <c r="F323" i="9" s="1"/>
  <c r="B291" i="32"/>
  <c r="I290" i="32"/>
  <c r="BH173" i="2"/>
  <c r="BH175" i="2" s="1"/>
  <c r="BH179" i="2"/>
  <c r="B292" i="32" l="1"/>
  <c r="I291" i="32"/>
  <c r="L325" i="32"/>
  <c r="S324" i="32"/>
  <c r="B325" i="9"/>
  <c r="I324" i="9"/>
  <c r="J324" i="9" s="1"/>
  <c r="F324" i="9" s="1"/>
  <c r="S324" i="9"/>
  <c r="L325" i="9"/>
  <c r="BH180" i="2"/>
  <c r="BH181" i="2" s="1"/>
  <c r="BH182" i="2" s="1"/>
  <c r="BI178" i="2" s="1"/>
  <c r="S325" i="9" l="1"/>
  <c r="L326" i="9"/>
  <c r="B326" i="9"/>
  <c r="I325" i="9"/>
  <c r="J325" i="9" s="1"/>
  <c r="F325" i="9" s="1"/>
  <c r="S325" i="32"/>
  <c r="L326" i="32"/>
  <c r="I292" i="32"/>
  <c r="B293" i="32"/>
  <c r="BH190" i="2"/>
  <c r="S326" i="32" l="1"/>
  <c r="L327" i="32"/>
  <c r="B327" i="9"/>
  <c r="I326" i="9"/>
  <c r="J326" i="9" s="1"/>
  <c r="F326" i="9" s="1"/>
  <c r="I293" i="32"/>
  <c r="B294" i="32"/>
  <c r="L327" i="9"/>
  <c r="S326" i="9"/>
  <c r="BH197" i="2"/>
  <c r="BI189" i="2" s="1"/>
  <c r="BH208" i="2"/>
  <c r="L328" i="9" l="1"/>
  <c r="S327" i="9"/>
  <c r="B295" i="32"/>
  <c r="I294" i="32"/>
  <c r="B328" i="9"/>
  <c r="I327" i="9"/>
  <c r="J327" i="9" s="1"/>
  <c r="F327" i="9" s="1"/>
  <c r="L328" i="32"/>
  <c r="S327" i="32"/>
  <c r="BI192" i="2"/>
  <c r="B296" i="32" l="1"/>
  <c r="I295" i="32"/>
  <c r="S328" i="32"/>
  <c r="L329" i="32"/>
  <c r="B329" i="9"/>
  <c r="I328" i="9"/>
  <c r="J328" i="9" s="1"/>
  <c r="F328" i="9" s="1"/>
  <c r="L329" i="9"/>
  <c r="S328" i="9"/>
  <c r="BI193" i="2"/>
  <c r="B330" i="9" l="1"/>
  <c r="I329" i="9"/>
  <c r="J329" i="9" s="1"/>
  <c r="F329" i="9" s="1"/>
  <c r="S329" i="32"/>
  <c r="L330" i="32"/>
  <c r="L330" i="9"/>
  <c r="S329" i="9"/>
  <c r="I296" i="32"/>
  <c r="B297" i="32"/>
  <c r="BI210" i="2"/>
  <c r="BI160" i="2"/>
  <c r="BI194" i="2"/>
  <c r="I297" i="32" l="1"/>
  <c r="B298" i="32"/>
  <c r="L331" i="9"/>
  <c r="S330" i="9"/>
  <c r="S330" i="32"/>
  <c r="L331" i="32"/>
  <c r="I330" i="9"/>
  <c r="J330" i="9" s="1"/>
  <c r="F330" i="9" s="1"/>
  <c r="B331" i="9"/>
  <c r="BI161" i="2"/>
  <c r="BI195" i="2"/>
  <c r="L332" i="32" l="1"/>
  <c r="S331" i="32"/>
  <c r="S331" i="9"/>
  <c r="L332" i="9"/>
  <c r="I298" i="32"/>
  <c r="B299" i="32"/>
  <c r="B332" i="9"/>
  <c r="I331" i="9"/>
  <c r="J331" i="9" s="1"/>
  <c r="F331" i="9" s="1"/>
  <c r="BI169" i="2"/>
  <c r="BI172" i="2"/>
  <c r="B333" i="9" l="1"/>
  <c r="I332" i="9"/>
  <c r="J332" i="9" s="1"/>
  <c r="F332" i="9" s="1"/>
  <c r="B300" i="32"/>
  <c r="I299" i="32"/>
  <c r="S332" i="9"/>
  <c r="L333" i="9"/>
  <c r="L333" i="32"/>
  <c r="S332" i="32"/>
  <c r="BI170" i="2"/>
  <c r="S333" i="32" l="1"/>
  <c r="L334" i="32"/>
  <c r="S333" i="9"/>
  <c r="L334" i="9"/>
  <c r="B301" i="32"/>
  <c r="I300" i="32"/>
  <c r="I333" i="9"/>
  <c r="J333" i="9" s="1"/>
  <c r="F333" i="9" s="1"/>
  <c r="B334" i="9"/>
  <c r="BI179" i="2"/>
  <c r="BI173" i="2"/>
  <c r="B335" i="9" l="1"/>
  <c r="I334" i="9"/>
  <c r="J334" i="9" s="1"/>
  <c r="F334" i="9" s="1"/>
  <c r="B302" i="32"/>
  <c r="I301" i="32"/>
  <c r="L335" i="9"/>
  <c r="S334" i="9"/>
  <c r="S334" i="32"/>
  <c r="L335" i="32"/>
  <c r="BI175" i="2"/>
  <c r="BI180" i="2"/>
  <c r="BI181" i="2" s="1"/>
  <c r="BI182" i="2" s="1"/>
  <c r="BJ178" i="2" s="1"/>
  <c r="L336" i="32" l="1"/>
  <c r="S335" i="32"/>
  <c r="S335" i="9"/>
  <c r="L336" i="9"/>
  <c r="I302" i="32"/>
  <c r="B303" i="32"/>
  <c r="B336" i="9"/>
  <c r="I335" i="9"/>
  <c r="J335" i="9" s="1"/>
  <c r="F335" i="9" s="1"/>
  <c r="BI190" i="2"/>
  <c r="L337" i="9" l="1"/>
  <c r="S336" i="9"/>
  <c r="B304" i="32"/>
  <c r="I303" i="32"/>
  <c r="I336" i="9"/>
  <c r="J336" i="9" s="1"/>
  <c r="F336" i="9" s="1"/>
  <c r="B337" i="9"/>
  <c r="S336" i="32"/>
  <c r="L337" i="32"/>
  <c r="BI208" i="2"/>
  <c r="BI197" i="2"/>
  <c r="BJ189" i="2" s="1"/>
  <c r="I337" i="9" l="1"/>
  <c r="J337" i="9" s="1"/>
  <c r="F337" i="9" s="1"/>
  <c r="B338" i="9"/>
  <c r="L338" i="32"/>
  <c r="S337" i="32"/>
  <c r="I304" i="32"/>
  <c r="B305" i="32"/>
  <c r="L338" i="9"/>
  <c r="S337" i="9"/>
  <c r="BJ192" i="2"/>
  <c r="B306" i="32" l="1"/>
  <c r="I305" i="32"/>
  <c r="L339" i="9"/>
  <c r="S338" i="9"/>
  <c r="S338" i="32"/>
  <c r="L339" i="32"/>
  <c r="B339" i="9"/>
  <c r="I338" i="9"/>
  <c r="J338" i="9" s="1"/>
  <c r="F338" i="9" s="1"/>
  <c r="BJ193" i="2"/>
  <c r="I339" i="9" l="1"/>
  <c r="J339" i="9" s="1"/>
  <c r="F339" i="9" s="1"/>
  <c r="B340" i="9"/>
  <c r="L340" i="32"/>
  <c r="S339" i="32"/>
  <c r="L340" i="9"/>
  <c r="S339" i="9"/>
  <c r="I306" i="32"/>
  <c r="B307" i="32"/>
  <c r="BJ210" i="2"/>
  <c r="BJ160" i="2"/>
  <c r="BJ194" i="2"/>
  <c r="BJ195" i="2" s="1"/>
  <c r="I307" i="32" l="1"/>
  <c r="B308" i="32"/>
  <c r="S340" i="9"/>
  <c r="L341" i="9"/>
  <c r="L341" i="32"/>
  <c r="S340" i="32"/>
  <c r="I340" i="9"/>
  <c r="J340" i="9" s="1"/>
  <c r="F340" i="9" s="1"/>
  <c r="B341" i="9"/>
  <c r="BJ169" i="2"/>
  <c r="BJ161" i="2"/>
  <c r="S341" i="32" l="1"/>
  <c r="L342" i="32"/>
  <c r="S341" i="9"/>
  <c r="L342" i="9"/>
  <c r="I341" i="9"/>
  <c r="J341" i="9" s="1"/>
  <c r="F341" i="9" s="1"/>
  <c r="B342" i="9"/>
  <c r="B309" i="32"/>
  <c r="I308" i="32"/>
  <c r="BJ172" i="2"/>
  <c r="BJ170" i="2"/>
  <c r="S342" i="9" l="1"/>
  <c r="L343" i="9"/>
  <c r="I309" i="32"/>
  <c r="B310" i="32"/>
  <c r="B343" i="9"/>
  <c r="I342" i="9"/>
  <c r="J342" i="9" s="1"/>
  <c r="F342" i="9" s="1"/>
  <c r="S342" i="32"/>
  <c r="L343" i="32"/>
  <c r="BJ173" i="2"/>
  <c r="BJ175" i="2" s="1"/>
  <c r="BJ179" i="2"/>
  <c r="S343" i="32" l="1"/>
  <c r="L344" i="32"/>
  <c r="I343" i="9"/>
  <c r="J343" i="9" s="1"/>
  <c r="F343" i="9" s="1"/>
  <c r="B344" i="9"/>
  <c r="B311" i="32"/>
  <c r="I310" i="32"/>
  <c r="L344" i="9"/>
  <c r="S343" i="9"/>
  <c r="BJ180" i="2"/>
  <c r="BJ181" i="2" s="1"/>
  <c r="BJ182" i="2" s="1"/>
  <c r="BK178" i="2" s="1"/>
  <c r="I311" i="32" l="1"/>
  <c r="B312" i="32"/>
  <c r="L345" i="9"/>
  <c r="S344" i="9"/>
  <c r="B345" i="9"/>
  <c r="I344" i="9"/>
  <c r="J344" i="9" s="1"/>
  <c r="F344" i="9" s="1"/>
  <c r="L345" i="32"/>
  <c r="S344" i="32"/>
  <c r="BJ190" i="2"/>
  <c r="BJ208" i="2" s="1"/>
  <c r="L346" i="32" l="1"/>
  <c r="S345" i="32"/>
  <c r="B346" i="9"/>
  <c r="I345" i="9"/>
  <c r="J345" i="9" s="1"/>
  <c r="F345" i="9" s="1"/>
  <c r="L346" i="9"/>
  <c r="S345" i="9"/>
  <c r="B313" i="32"/>
  <c r="I312" i="32"/>
  <c r="BJ197" i="2"/>
  <c r="BK189" i="2" s="1"/>
  <c r="BK192" i="2" s="1"/>
  <c r="B314" i="32" l="1"/>
  <c r="I313" i="32"/>
  <c r="I346" i="9"/>
  <c r="J346" i="9" s="1"/>
  <c r="F346" i="9" s="1"/>
  <c r="B347" i="9"/>
  <c r="S346" i="9"/>
  <c r="L347" i="9"/>
  <c r="L347" i="32"/>
  <c r="S346" i="32"/>
  <c r="BK193" i="2"/>
  <c r="L348" i="32" l="1"/>
  <c r="S347" i="32"/>
  <c r="L348" i="9"/>
  <c r="S347" i="9"/>
  <c r="I347" i="9"/>
  <c r="J347" i="9" s="1"/>
  <c r="F347" i="9" s="1"/>
  <c r="B348" i="9"/>
  <c r="B315" i="32"/>
  <c r="I314" i="32"/>
  <c r="BK210" i="2"/>
  <c r="BK160" i="2"/>
  <c r="BK194" i="2"/>
  <c r="B349" i="9" l="1"/>
  <c r="I348" i="9"/>
  <c r="J348" i="9" s="1"/>
  <c r="F348" i="9" s="1"/>
  <c r="L349" i="9"/>
  <c r="S348" i="9"/>
  <c r="B316" i="32"/>
  <c r="I315" i="32"/>
  <c r="L349" i="32"/>
  <c r="S348" i="32"/>
  <c r="BK161" i="2"/>
  <c r="BK195" i="2"/>
  <c r="I316" i="32" l="1"/>
  <c r="B317" i="32"/>
  <c r="S349" i="9"/>
  <c r="L350" i="9"/>
  <c r="S349" i="32"/>
  <c r="L350" i="32"/>
  <c r="B350" i="9"/>
  <c r="I349" i="9"/>
  <c r="J349" i="9" s="1"/>
  <c r="F349" i="9" s="1"/>
  <c r="BK169" i="2"/>
  <c r="BK172" i="2"/>
  <c r="I350" i="9" l="1"/>
  <c r="J350" i="9" s="1"/>
  <c r="F350" i="9" s="1"/>
  <c r="B351" i="9"/>
  <c r="L351" i="9"/>
  <c r="S350" i="9"/>
  <c r="L351" i="32"/>
  <c r="S350" i="32"/>
  <c r="B318" i="32"/>
  <c r="I317" i="32"/>
  <c r="BK170" i="2"/>
  <c r="I318" i="32" l="1"/>
  <c r="B319" i="32"/>
  <c r="L352" i="32"/>
  <c r="S351" i="32"/>
  <c r="S351" i="9"/>
  <c r="L352" i="9"/>
  <c r="I351" i="9"/>
  <c r="J351" i="9" s="1"/>
  <c r="F351" i="9" s="1"/>
  <c r="B352" i="9"/>
  <c r="BK179" i="2"/>
  <c r="BK173" i="2"/>
  <c r="L353" i="9" l="1"/>
  <c r="S352" i="9"/>
  <c r="I352" i="9"/>
  <c r="J352" i="9" s="1"/>
  <c r="F352" i="9" s="1"/>
  <c r="B353" i="9"/>
  <c r="L353" i="32"/>
  <c r="S352" i="32"/>
  <c r="I319" i="32"/>
  <c r="B320" i="32"/>
  <c r="BK175" i="2"/>
  <c r="BK180" i="2"/>
  <c r="BK181" i="2" s="1"/>
  <c r="BK182" i="2" s="1"/>
  <c r="BL178" i="2" s="1"/>
  <c r="B321" i="32" l="1"/>
  <c r="I320" i="32"/>
  <c r="L354" i="32"/>
  <c r="S353" i="32"/>
  <c r="B354" i="9"/>
  <c r="I353" i="9"/>
  <c r="J353" i="9" s="1"/>
  <c r="F353" i="9" s="1"/>
  <c r="L354" i="9"/>
  <c r="S353" i="9"/>
  <c r="BK190" i="2"/>
  <c r="L355" i="9" l="1"/>
  <c r="S354" i="9"/>
  <c r="I354" i="9"/>
  <c r="J354" i="9" s="1"/>
  <c r="F354" i="9" s="1"/>
  <c r="B355" i="9"/>
  <c r="L355" i="32"/>
  <c r="S354" i="32"/>
  <c r="I321" i="32"/>
  <c r="B322" i="32"/>
  <c r="BK208" i="2"/>
  <c r="BK197" i="2"/>
  <c r="BL189" i="2" s="1"/>
  <c r="B323" i="32" l="1"/>
  <c r="I322" i="32"/>
  <c r="L356" i="32"/>
  <c r="S355" i="32"/>
  <c r="B356" i="9"/>
  <c r="I355" i="9"/>
  <c r="J355" i="9" s="1"/>
  <c r="F355" i="9" s="1"/>
  <c r="L356" i="9"/>
  <c r="S355" i="9"/>
  <c r="BL192" i="2"/>
  <c r="B357" i="9" l="1"/>
  <c r="I356" i="9"/>
  <c r="J356" i="9" s="1"/>
  <c r="F356" i="9" s="1"/>
  <c r="S356" i="32"/>
  <c r="L357" i="32"/>
  <c r="S356" i="9"/>
  <c r="L357" i="9"/>
  <c r="B324" i="32"/>
  <c r="I323" i="32"/>
  <c r="BL193" i="2"/>
  <c r="B325" i="32" l="1"/>
  <c r="I324" i="32"/>
  <c r="S357" i="9"/>
  <c r="L358" i="9"/>
  <c r="L358" i="32"/>
  <c r="S357" i="32"/>
  <c r="B358" i="9"/>
  <c r="I357" i="9"/>
  <c r="J357" i="9" s="1"/>
  <c r="F357" i="9" s="1"/>
  <c r="BL210" i="2"/>
  <c r="BL194" i="2"/>
  <c r="BL160" i="2"/>
  <c r="B359" i="9" l="1"/>
  <c r="I358" i="9"/>
  <c r="J358" i="9" s="1"/>
  <c r="F358" i="9" s="1"/>
  <c r="S358" i="32"/>
  <c r="L359" i="32"/>
  <c r="S358" i="9"/>
  <c r="L359" i="9"/>
  <c r="B326" i="32"/>
  <c r="I325" i="32"/>
  <c r="BL195" i="2"/>
  <c r="BL161" i="2"/>
  <c r="I326" i="32" l="1"/>
  <c r="B327" i="32"/>
  <c r="L360" i="9"/>
  <c r="S359" i="9"/>
  <c r="S359" i="32"/>
  <c r="L360" i="32"/>
  <c r="I359" i="9"/>
  <c r="J359" i="9" s="1"/>
  <c r="F359" i="9" s="1"/>
  <c r="B360" i="9"/>
  <c r="BL172" i="2"/>
  <c r="BL169" i="2"/>
  <c r="B361" i="9" l="1"/>
  <c r="I360" i="9"/>
  <c r="J360" i="9" s="1"/>
  <c r="F360" i="9" s="1"/>
  <c r="L361" i="9"/>
  <c r="S360" i="9"/>
  <c r="S360" i="32"/>
  <c r="L361" i="32"/>
  <c r="I327" i="32"/>
  <c r="B328" i="32"/>
  <c r="BL170" i="2"/>
  <c r="B329" i="32" l="1"/>
  <c r="I328" i="32"/>
  <c r="L362" i="9"/>
  <c r="S361" i="9"/>
  <c r="L362" i="32"/>
  <c r="S361" i="32"/>
  <c r="B362" i="9"/>
  <c r="I361" i="9"/>
  <c r="J361" i="9" s="1"/>
  <c r="F361" i="9" s="1"/>
  <c r="BL173" i="2"/>
  <c r="BL179" i="2"/>
  <c r="B363" i="9" l="1"/>
  <c r="I362" i="9"/>
  <c r="J362" i="9" s="1"/>
  <c r="F362" i="9" s="1"/>
  <c r="L363" i="9"/>
  <c r="S362" i="9"/>
  <c r="L363" i="32"/>
  <c r="S362" i="32"/>
  <c r="B330" i="32"/>
  <c r="I329" i="32"/>
  <c r="BL180" i="2"/>
  <c r="BL181" i="2" s="1"/>
  <c r="BL182" i="2" s="1"/>
  <c r="BM178" i="2" s="1"/>
  <c r="BL175" i="2"/>
  <c r="B331" i="32" l="1"/>
  <c r="I330" i="32"/>
  <c r="S363" i="32"/>
  <c r="L364" i="32"/>
  <c r="S363" i="9"/>
  <c r="L364" i="9"/>
  <c r="B364" i="9"/>
  <c r="I363" i="9"/>
  <c r="J363" i="9" s="1"/>
  <c r="F363" i="9" s="1"/>
  <c r="BL190" i="2"/>
  <c r="L365" i="32" l="1"/>
  <c r="S364" i="32"/>
  <c r="I364" i="9"/>
  <c r="J364" i="9" s="1"/>
  <c r="F364" i="9" s="1"/>
  <c r="B365" i="9"/>
  <c r="S364" i="9"/>
  <c r="L365" i="9"/>
  <c r="B332" i="32"/>
  <c r="I331" i="32"/>
  <c r="BL208" i="2"/>
  <c r="BL197" i="2"/>
  <c r="BM189" i="2" s="1"/>
  <c r="L366" i="9" l="1"/>
  <c r="S366" i="9" s="1"/>
  <c r="S365" i="9"/>
  <c r="B366" i="9"/>
  <c r="I366" i="9" s="1"/>
  <c r="J366" i="9" s="1"/>
  <c r="F366" i="9" s="1"/>
  <c r="I365" i="9"/>
  <c r="J365" i="9" s="1"/>
  <c r="F365" i="9" s="1"/>
  <c r="B333" i="32"/>
  <c r="I332" i="32"/>
  <c r="L366" i="32"/>
  <c r="S366" i="32" s="1"/>
  <c r="S365" i="32"/>
  <c r="BM192" i="2"/>
  <c r="BM193" i="2" s="1"/>
  <c r="B334" i="32" l="1"/>
  <c r="I333" i="32"/>
  <c r="BM210" i="2"/>
  <c r="BM160" i="2"/>
  <c r="BM194" i="2"/>
  <c r="BM195" i="2" s="1"/>
  <c r="BM169" i="2" s="1"/>
  <c r="BM170" i="2" s="1"/>
  <c r="BM179" i="2" s="1"/>
  <c r="I334" i="32" l="1"/>
  <c r="B335" i="32"/>
  <c r="BM161" i="2"/>
  <c r="BM172" i="2" s="1"/>
  <c r="BM173" i="2" s="1"/>
  <c r="I335" i="32" l="1"/>
  <c r="B336" i="32"/>
  <c r="BM180" i="2"/>
  <c r="BM181" i="2" s="1"/>
  <c r="BM182" i="2" s="1"/>
  <c r="BN178" i="2" s="1"/>
  <c r="BM175" i="2"/>
  <c r="B337" i="32" l="1"/>
  <c r="I336" i="32"/>
  <c r="BM190" i="2"/>
  <c r="BM208" i="2" s="1"/>
  <c r="B338" i="32" l="1"/>
  <c r="I337" i="32"/>
  <c r="BM197" i="2"/>
  <c r="BN189" i="2" s="1"/>
  <c r="BN192" i="2" s="1"/>
  <c r="BN193" i="2" s="1"/>
  <c r="B339" i="32" l="1"/>
  <c r="I338" i="32"/>
  <c r="BN210" i="2"/>
  <c r="BN194" i="2"/>
  <c r="BN195" i="2" s="1"/>
  <c r="BN169" i="2" s="1"/>
  <c r="BN170" i="2" s="1"/>
  <c r="BN160" i="2"/>
  <c r="I339" i="32" l="1"/>
  <c r="B340" i="32"/>
  <c r="BN179" i="2"/>
  <c r="BN161" i="2"/>
  <c r="BN172" i="2" s="1"/>
  <c r="BN173" i="2" s="1"/>
  <c r="B341" i="32" l="1"/>
  <c r="I340" i="32"/>
  <c r="BN175" i="2"/>
  <c r="BN180" i="2"/>
  <c r="BN181" i="2" s="1"/>
  <c r="BN182" i="2" s="1"/>
  <c r="BO178" i="2" s="1"/>
  <c r="I341" i="32" l="1"/>
  <c r="B342" i="32"/>
  <c r="BN190" i="2"/>
  <c r="B343" i="32" l="1"/>
  <c r="I342" i="32"/>
  <c r="BN208" i="2"/>
  <c r="BN197" i="2"/>
  <c r="BO189" i="2" s="1"/>
  <c r="I343" i="32" l="1"/>
  <c r="B344" i="32"/>
  <c r="BO192" i="2"/>
  <c r="BO193" i="2" s="1"/>
  <c r="B345" i="32" l="1"/>
  <c r="I344" i="32"/>
  <c r="BO210" i="2"/>
  <c r="BO194" i="2"/>
  <c r="BO195" i="2" s="1"/>
  <c r="BO169" i="2" s="1"/>
  <c r="BO170" i="2" s="1"/>
  <c r="BO179" i="2" s="1"/>
  <c r="BO160" i="2"/>
  <c r="B346" i="32" l="1"/>
  <c r="I345" i="32"/>
  <c r="BO161" i="2"/>
  <c r="BO172" i="2" s="1"/>
  <c r="BO173" i="2" s="1"/>
  <c r="B347" i="32" l="1"/>
  <c r="I346" i="32"/>
  <c r="BO175" i="2"/>
  <c r="BO180" i="2"/>
  <c r="BO181" i="2" s="1"/>
  <c r="BO182" i="2" s="1"/>
  <c r="BP178" i="2" s="1"/>
  <c r="B348" i="32" l="1"/>
  <c r="I347" i="32"/>
  <c r="BO190" i="2"/>
  <c r="B349" i="32" l="1"/>
  <c r="I348" i="32"/>
  <c r="BO208" i="2"/>
  <c r="BO197" i="2"/>
  <c r="BP189" i="2" s="1"/>
  <c r="B350" i="32" l="1"/>
  <c r="I349" i="32"/>
  <c r="BP192" i="2"/>
  <c r="BP193" i="2" s="1"/>
  <c r="B351" i="32" l="1"/>
  <c r="I350" i="32"/>
  <c r="BP210" i="2"/>
  <c r="BP160" i="2"/>
  <c r="BP161" i="2" s="1"/>
  <c r="BP172" i="2" s="1"/>
  <c r="BP194" i="2"/>
  <c r="BP195" i="2" s="1"/>
  <c r="BP169" i="2" s="1"/>
  <c r="BP170" i="2" s="1"/>
  <c r="BP179" i="2" s="1"/>
  <c r="I351" i="32" l="1"/>
  <c r="B352" i="32"/>
  <c r="BP173" i="2"/>
  <c r="BP175" i="2" s="1"/>
  <c r="BP180" i="2"/>
  <c r="BP181" i="2" s="1"/>
  <c r="BP182" i="2" s="1"/>
  <c r="BQ178" i="2" s="1"/>
  <c r="B353" i="32" l="1"/>
  <c r="I352" i="32"/>
  <c r="BP190" i="2"/>
  <c r="I353" i="32" l="1"/>
  <c r="B354" i="32"/>
  <c r="BP208" i="2"/>
  <c r="BP197" i="2"/>
  <c r="BQ189" i="2" s="1"/>
  <c r="I354" i="32" l="1"/>
  <c r="B355" i="32"/>
  <c r="BQ192" i="2"/>
  <c r="BQ193" i="2" s="1"/>
  <c r="I355" i="32" l="1"/>
  <c r="B356" i="32"/>
  <c r="BQ210" i="2"/>
  <c r="BQ160" i="2"/>
  <c r="BQ161" i="2" s="1"/>
  <c r="BQ172" i="2" s="1"/>
  <c r="BQ194" i="2"/>
  <c r="BQ195" i="2" s="1"/>
  <c r="BQ169" i="2" s="1"/>
  <c r="BQ170" i="2" s="1"/>
  <c r="I356" i="32" l="1"/>
  <c r="B357" i="32"/>
  <c r="BQ173" i="2"/>
  <c r="BQ175" i="2" s="1"/>
  <c r="BQ179" i="2"/>
  <c r="B358" i="32" l="1"/>
  <c r="I357" i="32"/>
  <c r="BQ180" i="2"/>
  <c r="BQ181" i="2" s="1"/>
  <c r="BQ182" i="2" s="1"/>
  <c r="BR178" i="2" s="1"/>
  <c r="B359" i="32" l="1"/>
  <c r="I358" i="32"/>
  <c r="BQ190" i="2"/>
  <c r="BQ208" i="2" s="1"/>
  <c r="B360" i="32" l="1"/>
  <c r="I359" i="32"/>
  <c r="BQ197" i="2"/>
  <c r="BR189" i="2" s="1"/>
  <c r="I360" i="32" l="1"/>
  <c r="B361" i="32"/>
  <c r="BR192" i="2"/>
  <c r="BR193" i="2" s="1"/>
  <c r="B362" i="32" l="1"/>
  <c r="I361" i="32"/>
  <c r="BR210" i="2"/>
  <c r="BR160" i="2"/>
  <c r="BR161" i="2" s="1"/>
  <c r="BR172" i="2" s="1"/>
  <c r="BR194" i="2"/>
  <c r="BR195" i="2" s="1"/>
  <c r="BR169" i="2" s="1"/>
  <c r="BR170" i="2" s="1"/>
  <c r="BR179" i="2" s="1"/>
  <c r="I362" i="32" l="1"/>
  <c r="B363" i="32"/>
  <c r="BR180" i="2"/>
  <c r="BR181" i="2" s="1"/>
  <c r="BR182" i="2" s="1"/>
  <c r="BS178" i="2" s="1"/>
  <c r="BR173" i="2"/>
  <c r="BR175" i="2" s="1"/>
  <c r="I363" i="32" l="1"/>
  <c r="B364" i="32"/>
  <c r="BR190" i="2"/>
  <c r="I364" i="32" l="1"/>
  <c r="B365" i="32"/>
  <c r="BR208" i="2"/>
  <c r="BR197" i="2"/>
  <c r="BS189" i="2" s="1"/>
  <c r="B366" i="32" l="1"/>
  <c r="I366" i="32" s="1"/>
  <c r="I365" i="32"/>
  <c r="BS192" i="2"/>
  <c r="BS193" i="2" l="1"/>
  <c r="FA192" i="2"/>
  <c r="ET192" i="2" s="1"/>
  <c r="I192" i="2"/>
  <c r="EW179" i="2"/>
  <c r="EX179" i="2"/>
  <c r="EY179" i="2"/>
  <c r="EZ179" i="2"/>
  <c r="BS210" i="2" l="1"/>
  <c r="BS194" i="2"/>
  <c r="BS160" i="2"/>
  <c r="FA193" i="2"/>
  <c r="ET193" i="2" s="1"/>
  <c r="I193" i="2"/>
  <c r="EW180" i="2"/>
  <c r="EX180" i="2"/>
  <c r="EY180" i="2"/>
  <c r="EZ180" i="2"/>
  <c r="EW181" i="2"/>
  <c r="EX181" i="2"/>
  <c r="EY181" i="2"/>
  <c r="EZ181" i="2"/>
  <c r="EW178" i="2"/>
  <c r="EX178" i="2"/>
  <c r="EY178" i="2"/>
  <c r="EZ178" i="2"/>
  <c r="FA178" i="2"/>
  <c r="BS161" i="2" l="1"/>
  <c r="I160" i="2"/>
  <c r="FA160" i="2"/>
  <c r="ET160" i="2" s="1"/>
  <c r="BS195" i="2"/>
  <c r="I194" i="2"/>
  <c r="FA194" i="2"/>
  <c r="ET194" i="2" s="1"/>
  <c r="I210" i="2"/>
  <c r="FA210" i="2"/>
  <c r="ET210" i="2" s="1"/>
  <c r="EW182" i="2"/>
  <c r="EX182" i="2"/>
  <c r="EY182" i="2"/>
  <c r="EZ182" i="2"/>
  <c r="BS169" i="2" l="1"/>
  <c r="FA195" i="2"/>
  <c r="ET195" i="2" s="1"/>
  <c r="I195" i="2"/>
  <c r="BS172" i="2"/>
  <c r="FA161" i="2"/>
  <c r="ET161" i="2" s="1"/>
  <c r="I161" i="2"/>
  <c r="I172" i="2" l="1"/>
  <c r="FA172" i="2"/>
  <c r="ET172" i="2" s="1"/>
  <c r="BS170" i="2"/>
  <c r="FA169" i="2"/>
  <c r="ET169" i="2" s="1"/>
  <c r="I169" i="2"/>
  <c r="BS173" i="2" l="1"/>
  <c r="FA170" i="2"/>
  <c r="ET170" i="2" s="1"/>
  <c r="I170" i="2"/>
  <c r="BS179" i="2"/>
  <c r="BS180" i="2" l="1"/>
  <c r="BS181" i="2" s="1"/>
  <c r="BT179" i="2"/>
  <c r="FA179" i="2"/>
  <c r="I179" i="2"/>
  <c r="BS175" i="2"/>
  <c r="I173" i="2"/>
  <c r="FA173" i="2"/>
  <c r="ET173" i="2" s="1"/>
  <c r="BS190" i="2" l="1"/>
  <c r="FA175" i="2"/>
  <c r="ET175" i="2" s="1"/>
  <c r="I175" i="2"/>
  <c r="F69" i="1" s="1"/>
  <c r="F68" i="1" s="1"/>
  <c r="BT180" i="2"/>
  <c r="BT181" i="2" s="1"/>
  <c r="BU179" i="2"/>
  <c r="BS182" i="2"/>
  <c r="I181" i="2"/>
  <c r="FA181" i="2"/>
  <c r="FA180" i="2"/>
  <c r="I180" i="2"/>
  <c r="BS208" i="2" l="1"/>
  <c r="BS196" i="2"/>
  <c r="BS197" i="2" s="1"/>
  <c r="BT178" i="2"/>
  <c r="FA182" i="2"/>
  <c r="BU180" i="2"/>
  <c r="BV179" i="2"/>
  <c r="BT190" i="2" l="1"/>
  <c r="BT208" i="2" s="1"/>
  <c r="BT189" i="2"/>
  <c r="BT182" i="2"/>
  <c r="BV180" i="2"/>
  <c r="BW179" i="2"/>
  <c r="FA196" i="2"/>
  <c r="ET196" i="2" s="1"/>
  <c r="I196" i="2"/>
  <c r="BU181" i="2"/>
  <c r="BT197" i="2" l="1"/>
  <c r="BU189" i="2" s="1"/>
  <c r="BU178" i="2"/>
  <c r="BW180" i="2"/>
  <c r="BX179" i="2"/>
  <c r="BV181" i="2"/>
  <c r="BU190" i="2" l="1"/>
  <c r="BU208" i="2" s="1"/>
  <c r="BW181" i="2"/>
  <c r="BU182" i="2"/>
  <c r="BX180" i="2"/>
  <c r="BY179" i="2"/>
  <c r="BX181" i="2" l="1"/>
  <c r="BU197" i="2"/>
  <c r="BV189" i="2" s="1"/>
  <c r="BY180" i="2"/>
  <c r="BZ179" i="2"/>
  <c r="BV178" i="2"/>
  <c r="BV190" i="2" l="1"/>
  <c r="BV208" i="2" s="1"/>
  <c r="BY181" i="2"/>
  <c r="BZ180" i="2"/>
  <c r="CA179" i="2"/>
  <c r="BV182" i="2"/>
  <c r="BV197" i="2" l="1"/>
  <c r="BZ181" i="2"/>
  <c r="BW178" i="2"/>
  <c r="CA180" i="2"/>
  <c r="CB179" i="2"/>
  <c r="BW190" i="2" l="1"/>
  <c r="BW208" i="2" s="1"/>
  <c r="BW189" i="2"/>
  <c r="CA181" i="2"/>
  <c r="BW182" i="2"/>
  <c r="CB180" i="2"/>
  <c r="CC179" i="2"/>
  <c r="BW197" i="2" l="1"/>
  <c r="CB181" i="2"/>
  <c r="CC180" i="2"/>
  <c r="CD179" i="2"/>
  <c r="BX178" i="2"/>
  <c r="BX189" i="2" l="1"/>
  <c r="BX190" i="2"/>
  <c r="BX208" i="2" s="1"/>
  <c r="CC181" i="2"/>
  <c r="BX182" i="2"/>
  <c r="CD180" i="2"/>
  <c r="CE179" i="2"/>
  <c r="BX197" i="2" l="1"/>
  <c r="CD181" i="2"/>
  <c r="CE180" i="2"/>
  <c r="CF179" i="2"/>
  <c r="BY178" i="2"/>
  <c r="BY182" i="2" s="1"/>
  <c r="BZ178" i="2" s="1"/>
  <c r="BZ182" i="2" s="1"/>
  <c r="CA178" i="2" s="1"/>
  <c r="CA182" i="2" s="1"/>
  <c r="CB178" i="2" s="1"/>
  <c r="CB182" i="2" s="1"/>
  <c r="CC178" i="2" s="1"/>
  <c r="CC182" i="2" s="1"/>
  <c r="CD178" i="2" s="1"/>
  <c r="BY189" i="2" l="1"/>
  <c r="BY190" i="2"/>
  <c r="BY208" i="2" s="1"/>
  <c r="CE181" i="2"/>
  <c r="CD182" i="2"/>
  <c r="CE178" i="2" s="1"/>
  <c r="CF180" i="2"/>
  <c r="CG179" i="2"/>
  <c r="BY197" i="2" l="1"/>
  <c r="CE182" i="2"/>
  <c r="CF178" i="2" s="1"/>
  <c r="CF181" i="2"/>
  <c r="CG180" i="2"/>
  <c r="CH179" i="2"/>
  <c r="CF182" i="2" l="1"/>
  <c r="CG178" i="2" s="1"/>
  <c r="BZ189" i="2"/>
  <c r="BZ190" i="2"/>
  <c r="BZ208" i="2" s="1"/>
  <c r="CG181" i="2"/>
  <c r="CH180" i="2"/>
  <c r="CI179" i="2"/>
  <c r="BZ197" i="2" l="1"/>
  <c r="CH181" i="2"/>
  <c r="CI180" i="2"/>
  <c r="CJ179" i="2"/>
  <c r="CG182" i="2"/>
  <c r="CA189" i="2" l="1"/>
  <c r="CA190" i="2"/>
  <c r="CA208" i="2" s="1"/>
  <c r="CI181" i="2"/>
  <c r="CH178" i="2"/>
  <c r="CJ180" i="2"/>
  <c r="CK179" i="2"/>
  <c r="CA197" i="2" l="1"/>
  <c r="CJ181" i="2"/>
  <c r="CH182" i="2"/>
  <c r="CK180" i="2"/>
  <c r="CL179" i="2"/>
  <c r="CB189" i="2" l="1"/>
  <c r="CB190" i="2"/>
  <c r="CB208" i="2" s="1"/>
  <c r="CK181" i="2"/>
  <c r="CL180" i="2"/>
  <c r="CM179" i="2"/>
  <c r="CI178" i="2"/>
  <c r="CB197" i="2" l="1"/>
  <c r="CL181" i="2"/>
  <c r="CM180" i="2"/>
  <c r="CN179" i="2"/>
  <c r="CI182" i="2"/>
  <c r="CC189" i="2" l="1"/>
  <c r="CC190" i="2"/>
  <c r="CC208" i="2" s="1"/>
  <c r="CM181" i="2"/>
  <c r="CJ178" i="2"/>
  <c r="CN180" i="2"/>
  <c r="CO179" i="2"/>
  <c r="CC197" i="2" l="1"/>
  <c r="CN181" i="2"/>
  <c r="CO180" i="2"/>
  <c r="CP179" i="2"/>
  <c r="CJ182" i="2"/>
  <c r="CD190" i="2" l="1"/>
  <c r="CD208" i="2" s="1"/>
  <c r="CD189" i="2"/>
  <c r="CO181" i="2"/>
  <c r="CK178" i="2"/>
  <c r="CK182" i="2" s="1"/>
  <c r="CL178" i="2" s="1"/>
  <c r="CL182" i="2" s="1"/>
  <c r="CM178" i="2" s="1"/>
  <c r="CM182" i="2" s="1"/>
  <c r="CN178" i="2" s="1"/>
  <c r="CN182" i="2" s="1"/>
  <c r="CO178" i="2" s="1"/>
  <c r="CP180" i="2"/>
  <c r="CQ179" i="2"/>
  <c r="CP181" i="2" l="1"/>
  <c r="CD197" i="2"/>
  <c r="CO182" i="2"/>
  <c r="CP178" i="2" s="1"/>
  <c r="CQ180" i="2"/>
  <c r="CR179" i="2"/>
  <c r="CQ181" i="2" l="1"/>
  <c r="CP182" i="2"/>
  <c r="CQ178" i="2" s="1"/>
  <c r="CE190" i="2"/>
  <c r="CE208" i="2" s="1"/>
  <c r="CE189" i="2"/>
  <c r="CR180" i="2"/>
  <c r="CS179" i="2"/>
  <c r="CQ182" i="2" l="1"/>
  <c r="CR178" i="2" s="1"/>
  <c r="CR181" i="2"/>
  <c r="CE197" i="2"/>
  <c r="CF189" i="2" s="1"/>
  <c r="CS180" i="2"/>
  <c r="CT179" i="2"/>
  <c r="CR182" i="2" l="1"/>
  <c r="CS178" i="2" s="1"/>
  <c r="CS181" i="2"/>
  <c r="CF190" i="2"/>
  <c r="CF208" i="2" s="1"/>
  <c r="CT180" i="2"/>
  <c r="CU179" i="2"/>
  <c r="CT181" i="2" l="1"/>
  <c r="CF197" i="2"/>
  <c r="CG189" i="2" s="1"/>
  <c r="CU180" i="2"/>
  <c r="CV179" i="2"/>
  <c r="CS182" i="2"/>
  <c r="CU181" i="2" l="1"/>
  <c r="CG190" i="2"/>
  <c r="CG208" i="2" s="1"/>
  <c r="CT178" i="2"/>
  <c r="CV180" i="2"/>
  <c r="CW179" i="2"/>
  <c r="CV181" i="2" l="1"/>
  <c r="CG197" i="2"/>
  <c r="CH190" i="2" s="1"/>
  <c r="CH208" i="2" s="1"/>
  <c r="CW180" i="2"/>
  <c r="CX179" i="2"/>
  <c r="CT182" i="2"/>
  <c r="CW181" i="2" l="1"/>
  <c r="CH189" i="2"/>
  <c r="CH197" i="2" s="1"/>
  <c r="CU178" i="2"/>
  <c r="CX180" i="2"/>
  <c r="CY179" i="2"/>
  <c r="CX181" i="2" l="1"/>
  <c r="CI189" i="2"/>
  <c r="CI190" i="2"/>
  <c r="CI208" i="2" s="1"/>
  <c r="CY180" i="2"/>
  <c r="CZ179" i="2"/>
  <c r="CU182" i="2"/>
  <c r="CY181" i="2" l="1"/>
  <c r="CI197" i="2"/>
  <c r="CZ180" i="2"/>
  <c r="DA179" i="2"/>
  <c r="CV178" i="2"/>
  <c r="CZ181" i="2" l="1"/>
  <c r="CJ189" i="2"/>
  <c r="CJ190" i="2"/>
  <c r="CJ208" i="2" s="1"/>
  <c r="CV182" i="2"/>
  <c r="DA180" i="2"/>
  <c r="DB179" i="2"/>
  <c r="DA181" i="2" l="1"/>
  <c r="CJ197" i="2"/>
  <c r="DB180" i="2"/>
  <c r="DC179" i="2"/>
  <c r="CW178" i="2"/>
  <c r="CW182" i="2" s="1"/>
  <c r="CX178" i="2" s="1"/>
  <c r="CX182" i="2" s="1"/>
  <c r="CY178" i="2" s="1"/>
  <c r="CY182" i="2" s="1"/>
  <c r="CZ178" i="2" s="1"/>
  <c r="CZ182" i="2" s="1"/>
  <c r="DA178" i="2" s="1"/>
  <c r="DB181" i="2" l="1"/>
  <c r="DA182" i="2"/>
  <c r="DB178" i="2" s="1"/>
  <c r="CK189" i="2"/>
  <c r="CK190" i="2"/>
  <c r="CK208" i="2" s="1"/>
  <c r="DC180" i="2"/>
  <c r="DD179" i="2"/>
  <c r="DC181" i="2" l="1"/>
  <c r="DB182" i="2"/>
  <c r="DC178" i="2" s="1"/>
  <c r="CK197" i="2"/>
  <c r="DD180" i="2"/>
  <c r="DE179" i="2"/>
  <c r="DC182" i="2" l="1"/>
  <c r="DD178" i="2" s="1"/>
  <c r="DD181" i="2"/>
  <c r="CL190" i="2"/>
  <c r="CL208" i="2" s="1"/>
  <c r="CL189" i="2"/>
  <c r="DE180" i="2"/>
  <c r="DF179" i="2"/>
  <c r="DE181" i="2" l="1"/>
  <c r="DD182" i="2"/>
  <c r="DE178" i="2" s="1"/>
  <c r="CL197" i="2"/>
  <c r="DF180" i="2"/>
  <c r="DG179" i="2"/>
  <c r="DE182" i="2" l="1"/>
  <c r="DF178" i="2" s="1"/>
  <c r="DF181" i="2"/>
  <c r="CM190" i="2"/>
  <c r="CM208" i="2" s="1"/>
  <c r="CM189" i="2"/>
  <c r="DG180" i="2"/>
  <c r="DH179" i="2"/>
  <c r="DG181" i="2" l="1"/>
  <c r="DF182" i="2"/>
  <c r="DG178" i="2" s="1"/>
  <c r="CM197" i="2"/>
  <c r="DH180" i="2"/>
  <c r="DI179" i="2"/>
  <c r="DH181" i="2" l="1"/>
  <c r="DG182" i="2"/>
  <c r="DH178" i="2" s="1"/>
  <c r="CN190" i="2"/>
  <c r="CN208" i="2" s="1"/>
  <c r="CN189" i="2"/>
  <c r="DI180" i="2"/>
  <c r="DJ179" i="2"/>
  <c r="DI181" i="2" l="1"/>
  <c r="DH182" i="2"/>
  <c r="DI178" i="2" s="1"/>
  <c r="CN197" i="2"/>
  <c r="DJ180" i="2"/>
  <c r="DK179" i="2"/>
  <c r="DI182" i="2" l="1"/>
  <c r="DJ178" i="2" s="1"/>
  <c r="DJ181" i="2"/>
  <c r="CO189" i="2"/>
  <c r="CO190" i="2"/>
  <c r="CO208" i="2" s="1"/>
  <c r="DK180" i="2"/>
  <c r="DL179" i="2"/>
  <c r="DJ182" i="2" l="1"/>
  <c r="DK178" i="2" s="1"/>
  <c r="DK181" i="2"/>
  <c r="CO197" i="2"/>
  <c r="DL180" i="2"/>
  <c r="DM179" i="2"/>
  <c r="DK182" i="2" l="1"/>
  <c r="DL178" i="2" s="1"/>
  <c r="DL181" i="2"/>
  <c r="CP189" i="2"/>
  <c r="CP190" i="2"/>
  <c r="CP208" i="2" s="1"/>
  <c r="DM180" i="2"/>
  <c r="DN179" i="2"/>
  <c r="DL182" i="2" l="1"/>
  <c r="DM178" i="2" s="1"/>
  <c r="DM181" i="2"/>
  <c r="CP197" i="2"/>
  <c r="DN180" i="2"/>
  <c r="DO179" i="2"/>
  <c r="DM182" i="2" l="1"/>
  <c r="DN178" i="2" s="1"/>
  <c r="DN181" i="2"/>
  <c r="CQ189" i="2"/>
  <c r="CQ190" i="2"/>
  <c r="CQ208" i="2" s="1"/>
  <c r="DO180" i="2"/>
  <c r="DP179" i="2"/>
  <c r="DO181" i="2" l="1"/>
  <c r="DN182" i="2"/>
  <c r="DO178" i="2" s="1"/>
  <c r="CQ197" i="2"/>
  <c r="DP180" i="2"/>
  <c r="DQ179" i="2"/>
  <c r="DP181" i="2" l="1"/>
  <c r="DO182" i="2"/>
  <c r="DP178" i="2" s="1"/>
  <c r="CR189" i="2"/>
  <c r="CR190" i="2"/>
  <c r="CR208" i="2" s="1"/>
  <c r="DQ180" i="2"/>
  <c r="DR179" i="2"/>
  <c r="DQ181" i="2" l="1"/>
  <c r="DP182" i="2"/>
  <c r="DQ178" i="2" s="1"/>
  <c r="D9" i="32"/>
  <c r="CR197" i="2"/>
  <c r="DR180" i="2"/>
  <c r="DS179" i="2"/>
  <c r="DR181" i="2" l="1"/>
  <c r="DQ182" i="2"/>
  <c r="DR178" i="2" s="1"/>
  <c r="CS189" i="2"/>
  <c r="CS190" i="2"/>
  <c r="CS208" i="2" s="1"/>
  <c r="E128" i="32"/>
  <c r="G128" i="32" s="1"/>
  <c r="H128" i="32" s="1"/>
  <c r="E206" i="32"/>
  <c r="G206" i="32" s="1"/>
  <c r="H206" i="32" s="1"/>
  <c r="E55" i="32"/>
  <c r="E211" i="32"/>
  <c r="G211" i="32" s="1"/>
  <c r="H211" i="32" s="1"/>
  <c r="E10" i="32"/>
  <c r="E320" i="32"/>
  <c r="G320" i="32" s="1"/>
  <c r="H320" i="32" s="1"/>
  <c r="E25" i="32"/>
  <c r="E197" i="32"/>
  <c r="G197" i="32" s="1"/>
  <c r="H197" i="32" s="1"/>
  <c r="E291" i="32"/>
  <c r="G291" i="32" s="1"/>
  <c r="H291" i="32" s="1"/>
  <c r="E178" i="32"/>
  <c r="G178" i="32" s="1"/>
  <c r="H178" i="32" s="1"/>
  <c r="E72" i="32"/>
  <c r="G72" i="32" s="1"/>
  <c r="H72" i="32" s="1"/>
  <c r="E83" i="32"/>
  <c r="G83" i="32" s="1"/>
  <c r="H83" i="32" s="1"/>
  <c r="E81" i="32"/>
  <c r="G81" i="32" s="1"/>
  <c r="H81" i="32" s="1"/>
  <c r="E289" i="32"/>
  <c r="G289" i="32" s="1"/>
  <c r="H289" i="32" s="1"/>
  <c r="E348" i="32"/>
  <c r="G348" i="32" s="1"/>
  <c r="H348" i="32" s="1"/>
  <c r="E45" i="32"/>
  <c r="E93" i="32"/>
  <c r="G93" i="32" s="1"/>
  <c r="H93" i="32" s="1"/>
  <c r="E165" i="32"/>
  <c r="G165" i="32" s="1"/>
  <c r="H165" i="32" s="1"/>
  <c r="E46" i="32"/>
  <c r="E223" i="32"/>
  <c r="G223" i="32" s="1"/>
  <c r="H223" i="32" s="1"/>
  <c r="E361" i="32"/>
  <c r="G361" i="32" s="1"/>
  <c r="H361" i="32" s="1"/>
  <c r="E156" i="32"/>
  <c r="G156" i="32" s="1"/>
  <c r="H156" i="32" s="1"/>
  <c r="E142" i="32"/>
  <c r="G142" i="32" s="1"/>
  <c r="H142" i="32" s="1"/>
  <c r="E65" i="32"/>
  <c r="G65" i="32" s="1"/>
  <c r="H65" i="32" s="1"/>
  <c r="E52" i="32"/>
  <c r="E56" i="32"/>
  <c r="E179" i="32"/>
  <c r="G179" i="32" s="1"/>
  <c r="H179" i="32" s="1"/>
  <c r="E31" i="32"/>
  <c r="E69" i="32"/>
  <c r="G69" i="32" s="1"/>
  <c r="H69" i="32" s="1"/>
  <c r="E28" i="32"/>
  <c r="E127" i="32"/>
  <c r="G127" i="32" s="1"/>
  <c r="H127" i="32" s="1"/>
  <c r="E67" i="32"/>
  <c r="G67" i="32" s="1"/>
  <c r="H67" i="32" s="1"/>
  <c r="E365" i="32"/>
  <c r="G365" i="32" s="1"/>
  <c r="H365" i="32" s="1"/>
  <c r="E217" i="32"/>
  <c r="G217" i="32" s="1"/>
  <c r="H217" i="32" s="1"/>
  <c r="E158" i="32"/>
  <c r="G158" i="32" s="1"/>
  <c r="H158" i="32" s="1"/>
  <c r="E84" i="32"/>
  <c r="G84" i="32" s="1"/>
  <c r="H84" i="32" s="1"/>
  <c r="E71" i="32"/>
  <c r="G71" i="32" s="1"/>
  <c r="H71" i="32" s="1"/>
  <c r="E250" i="32"/>
  <c r="G250" i="32" s="1"/>
  <c r="H250" i="32" s="1"/>
  <c r="E251" i="32"/>
  <c r="G251" i="32" s="1"/>
  <c r="H251" i="32" s="1"/>
  <c r="E345" i="32"/>
  <c r="G345" i="32" s="1"/>
  <c r="H345" i="32" s="1"/>
  <c r="E228" i="32"/>
  <c r="G228" i="32" s="1"/>
  <c r="H228" i="32" s="1"/>
  <c r="E51" i="32"/>
  <c r="E210" i="32"/>
  <c r="G210" i="32" s="1"/>
  <c r="H210" i="32" s="1"/>
  <c r="E288" i="32"/>
  <c r="G288" i="32" s="1"/>
  <c r="H288" i="32" s="1"/>
  <c r="E253" i="32"/>
  <c r="G253" i="32" s="1"/>
  <c r="H253" i="32" s="1"/>
  <c r="E54" i="32"/>
  <c r="E220" i="32"/>
  <c r="G220" i="32" s="1"/>
  <c r="H220" i="32" s="1"/>
  <c r="E131" i="32"/>
  <c r="G131" i="32" s="1"/>
  <c r="H131" i="32" s="1"/>
  <c r="E275" i="32"/>
  <c r="G275" i="32" s="1"/>
  <c r="H275" i="32" s="1"/>
  <c r="E132" i="32"/>
  <c r="G132" i="32" s="1"/>
  <c r="H132" i="32" s="1"/>
  <c r="E213" i="32"/>
  <c r="G213" i="32" s="1"/>
  <c r="H213" i="32" s="1"/>
  <c r="E209" i="32"/>
  <c r="G209" i="32" s="1"/>
  <c r="H209" i="32" s="1"/>
  <c r="E311" i="32"/>
  <c r="G311" i="32" s="1"/>
  <c r="H311" i="32" s="1"/>
  <c r="E138" i="32"/>
  <c r="G138" i="32" s="1"/>
  <c r="H138" i="32" s="1"/>
  <c r="E89" i="32"/>
  <c r="G89" i="32" s="1"/>
  <c r="H89" i="32" s="1"/>
  <c r="E201" i="32"/>
  <c r="G201" i="32" s="1"/>
  <c r="H201" i="32" s="1"/>
  <c r="E140" i="32"/>
  <c r="G140" i="32" s="1"/>
  <c r="H140" i="32" s="1"/>
  <c r="E122" i="32"/>
  <c r="G122" i="32" s="1"/>
  <c r="H122" i="32" s="1"/>
  <c r="E334" i="32"/>
  <c r="G334" i="32" s="1"/>
  <c r="H334" i="32" s="1"/>
  <c r="E57" i="32"/>
  <c r="G57" i="32" s="1"/>
  <c r="H57" i="32" s="1"/>
  <c r="E34" i="32"/>
  <c r="E195" i="32"/>
  <c r="G195" i="32" s="1"/>
  <c r="H195" i="32" s="1"/>
  <c r="E269" i="32"/>
  <c r="G269" i="32" s="1"/>
  <c r="H269" i="32" s="1"/>
  <c r="F9" i="32"/>
  <c r="E272" i="32"/>
  <c r="G272" i="32" s="1"/>
  <c r="H272" i="32" s="1"/>
  <c r="E92" i="32"/>
  <c r="G92" i="32" s="1"/>
  <c r="H92" i="32" s="1"/>
  <c r="E36" i="32"/>
  <c r="E12" i="32"/>
  <c r="E364" i="32"/>
  <c r="G364" i="32" s="1"/>
  <c r="H364" i="32" s="1"/>
  <c r="E58" i="32"/>
  <c r="G58" i="32" s="1"/>
  <c r="H58" i="32" s="1"/>
  <c r="E218" i="32"/>
  <c r="G218" i="32" s="1"/>
  <c r="H218" i="32" s="1"/>
  <c r="E322" i="32"/>
  <c r="G322" i="32" s="1"/>
  <c r="H322" i="32" s="1"/>
  <c r="E85" i="32"/>
  <c r="G85" i="32" s="1"/>
  <c r="H85" i="32" s="1"/>
  <c r="E42" i="32"/>
  <c r="E338" i="32"/>
  <c r="G338" i="32" s="1"/>
  <c r="H338" i="32" s="1"/>
  <c r="E166" i="32"/>
  <c r="G166" i="32" s="1"/>
  <c r="H166" i="32" s="1"/>
  <c r="E59" i="32"/>
  <c r="G59" i="32" s="1"/>
  <c r="H59" i="32" s="1"/>
  <c r="E35" i="32"/>
  <c r="E98" i="32"/>
  <c r="G98" i="32" s="1"/>
  <c r="H98" i="32" s="1"/>
  <c r="E95" i="32"/>
  <c r="G95" i="32" s="1"/>
  <c r="H95" i="32" s="1"/>
  <c r="E194" i="32"/>
  <c r="G194" i="32" s="1"/>
  <c r="H194" i="32" s="1"/>
  <c r="E114" i="32"/>
  <c r="G114" i="32" s="1"/>
  <c r="H114" i="32" s="1"/>
  <c r="E328" i="32"/>
  <c r="G328" i="32" s="1"/>
  <c r="H328" i="32" s="1"/>
  <c r="E169" i="32"/>
  <c r="G169" i="32" s="1"/>
  <c r="H169" i="32" s="1"/>
  <c r="E325" i="32"/>
  <c r="G325" i="32" s="1"/>
  <c r="H325" i="32" s="1"/>
  <c r="E266" i="32"/>
  <c r="G266" i="32" s="1"/>
  <c r="H266" i="32" s="1"/>
  <c r="E309" i="32"/>
  <c r="G309" i="32" s="1"/>
  <c r="H309" i="32" s="1"/>
  <c r="E203" i="32"/>
  <c r="G203" i="32" s="1"/>
  <c r="H203" i="32" s="1"/>
  <c r="E337" i="32"/>
  <c r="G337" i="32" s="1"/>
  <c r="H337" i="32" s="1"/>
  <c r="E296" i="32"/>
  <c r="G296" i="32" s="1"/>
  <c r="H296" i="32" s="1"/>
  <c r="E80" i="32"/>
  <c r="G80" i="32" s="1"/>
  <c r="H80" i="32" s="1"/>
  <c r="E316" i="32"/>
  <c r="G316" i="32" s="1"/>
  <c r="H316" i="32" s="1"/>
  <c r="E147" i="32"/>
  <c r="G147" i="32" s="1"/>
  <c r="H147" i="32" s="1"/>
  <c r="E279" i="32"/>
  <c r="G279" i="32" s="1"/>
  <c r="H279" i="32" s="1"/>
  <c r="E9" i="32"/>
  <c r="E199" i="32"/>
  <c r="G199" i="32" s="1"/>
  <c r="H199" i="32" s="1"/>
  <c r="E312" i="32"/>
  <c r="G312" i="32" s="1"/>
  <c r="H312" i="32" s="1"/>
  <c r="E150" i="32"/>
  <c r="G150" i="32" s="1"/>
  <c r="H150" i="32" s="1"/>
  <c r="E152" i="32"/>
  <c r="G152" i="32" s="1"/>
  <c r="H152" i="32" s="1"/>
  <c r="E257" i="32"/>
  <c r="G257" i="32" s="1"/>
  <c r="H257" i="32" s="1"/>
  <c r="E231" i="32"/>
  <c r="G231" i="32" s="1"/>
  <c r="H231" i="32" s="1"/>
  <c r="E146" i="32"/>
  <c r="G146" i="32" s="1"/>
  <c r="H146" i="32" s="1"/>
  <c r="E286" i="32"/>
  <c r="G286" i="32" s="1"/>
  <c r="H286" i="32" s="1"/>
  <c r="E186" i="32"/>
  <c r="G186" i="32" s="1"/>
  <c r="H186" i="32" s="1"/>
  <c r="E303" i="32"/>
  <c r="G303" i="32" s="1"/>
  <c r="H303" i="32" s="1"/>
  <c r="E352" i="32"/>
  <c r="G352" i="32" s="1"/>
  <c r="H352" i="32" s="1"/>
  <c r="E292" i="32"/>
  <c r="G292" i="32" s="1"/>
  <c r="H292" i="32" s="1"/>
  <c r="E111" i="32"/>
  <c r="G111" i="32" s="1"/>
  <c r="H111" i="32" s="1"/>
  <c r="E224" i="32"/>
  <c r="G224" i="32" s="1"/>
  <c r="H224" i="32" s="1"/>
  <c r="E145" i="32"/>
  <c r="G145" i="32" s="1"/>
  <c r="H145" i="32" s="1"/>
  <c r="E324" i="32"/>
  <c r="G324" i="32" s="1"/>
  <c r="H324" i="32" s="1"/>
  <c r="E151" i="32"/>
  <c r="G151" i="32" s="1"/>
  <c r="H151" i="32" s="1"/>
  <c r="E263" i="32"/>
  <c r="G263" i="32" s="1"/>
  <c r="H263" i="32" s="1"/>
  <c r="E190" i="32"/>
  <c r="G190" i="32" s="1"/>
  <c r="H190" i="32" s="1"/>
  <c r="E319" i="32"/>
  <c r="G319" i="32" s="1"/>
  <c r="H319" i="32" s="1"/>
  <c r="E306" i="32"/>
  <c r="G306" i="32" s="1"/>
  <c r="H306" i="32" s="1"/>
  <c r="E261" i="32"/>
  <c r="G261" i="32" s="1"/>
  <c r="H261" i="32" s="1"/>
  <c r="E172" i="32"/>
  <c r="G172" i="32" s="1"/>
  <c r="H172" i="32" s="1"/>
  <c r="E208" i="32"/>
  <c r="G208" i="32" s="1"/>
  <c r="H208" i="32" s="1"/>
  <c r="E23" i="32"/>
  <c r="E144" i="32"/>
  <c r="G144" i="32" s="1"/>
  <c r="H144" i="32" s="1"/>
  <c r="E121" i="32"/>
  <c r="G121" i="32" s="1"/>
  <c r="H121" i="32" s="1"/>
  <c r="E176" i="32"/>
  <c r="G176" i="32" s="1"/>
  <c r="H176" i="32" s="1"/>
  <c r="E27" i="32"/>
  <c r="E333" i="32"/>
  <c r="G333" i="32" s="1"/>
  <c r="H333" i="32" s="1"/>
  <c r="E258" i="32"/>
  <c r="G258" i="32" s="1"/>
  <c r="H258" i="32" s="1"/>
  <c r="E171" i="32"/>
  <c r="G171" i="32" s="1"/>
  <c r="H171" i="32" s="1"/>
  <c r="E110" i="32"/>
  <c r="G110" i="32" s="1"/>
  <c r="H110" i="32" s="1"/>
  <c r="E276" i="32"/>
  <c r="G276" i="32" s="1"/>
  <c r="H276" i="32" s="1"/>
  <c r="E351" i="32"/>
  <c r="G351" i="32" s="1"/>
  <c r="H351" i="32" s="1"/>
  <c r="E239" i="32"/>
  <c r="G239" i="32" s="1"/>
  <c r="H239" i="32" s="1"/>
  <c r="E133" i="32"/>
  <c r="G133" i="32" s="1"/>
  <c r="H133" i="32" s="1"/>
  <c r="E294" i="32"/>
  <c r="G294" i="32" s="1"/>
  <c r="H294" i="32" s="1"/>
  <c r="E115" i="32"/>
  <c r="G115" i="32" s="1"/>
  <c r="H115" i="32" s="1"/>
  <c r="E342" i="32"/>
  <c r="G342" i="32" s="1"/>
  <c r="H342" i="32" s="1"/>
  <c r="E270" i="32"/>
  <c r="G270" i="32" s="1"/>
  <c r="H270" i="32" s="1"/>
  <c r="E355" i="32"/>
  <c r="G355" i="32" s="1"/>
  <c r="H355" i="32" s="1"/>
  <c r="E160" i="32"/>
  <c r="G160" i="32" s="1"/>
  <c r="H160" i="32" s="1"/>
  <c r="E248" i="32"/>
  <c r="G248" i="32" s="1"/>
  <c r="H248" i="32" s="1"/>
  <c r="E78" i="32"/>
  <c r="G78" i="32" s="1"/>
  <c r="H78" i="32" s="1"/>
  <c r="E321" i="32"/>
  <c r="G321" i="32" s="1"/>
  <c r="H321" i="32" s="1"/>
  <c r="E117" i="32"/>
  <c r="G117" i="32" s="1"/>
  <c r="H117" i="32" s="1"/>
  <c r="E130" i="32"/>
  <c r="G130" i="32" s="1"/>
  <c r="H130" i="32" s="1"/>
  <c r="E284" i="32"/>
  <c r="G284" i="32" s="1"/>
  <c r="H284" i="32" s="1"/>
  <c r="E297" i="32"/>
  <c r="G297" i="32" s="1"/>
  <c r="H297" i="32" s="1"/>
  <c r="E278" i="32"/>
  <c r="G278" i="32" s="1"/>
  <c r="H278" i="32" s="1"/>
  <c r="E252" i="32"/>
  <c r="G252" i="32" s="1"/>
  <c r="H252" i="32" s="1"/>
  <c r="E99" i="32"/>
  <c r="G99" i="32" s="1"/>
  <c r="H99" i="32" s="1"/>
  <c r="E243" i="32"/>
  <c r="G243" i="32" s="1"/>
  <c r="H243" i="32" s="1"/>
  <c r="E315" i="32"/>
  <c r="G315" i="32" s="1"/>
  <c r="H315" i="32" s="1"/>
  <c r="E271" i="32"/>
  <c r="G271" i="32" s="1"/>
  <c r="H271" i="32" s="1"/>
  <c r="E267" i="32"/>
  <c r="G267" i="32" s="1"/>
  <c r="H267" i="32" s="1"/>
  <c r="E302" i="32"/>
  <c r="G302" i="32" s="1"/>
  <c r="H302" i="32" s="1"/>
  <c r="E106" i="32"/>
  <c r="G106" i="32" s="1"/>
  <c r="H106" i="32" s="1"/>
  <c r="E118" i="32"/>
  <c r="G118" i="32" s="1"/>
  <c r="H118" i="32" s="1"/>
  <c r="E177" i="32"/>
  <c r="G177" i="32" s="1"/>
  <c r="H177" i="32" s="1"/>
  <c r="E237" i="32"/>
  <c r="G237" i="32" s="1"/>
  <c r="H237" i="32" s="1"/>
  <c r="E323" i="32"/>
  <c r="G323" i="32" s="1"/>
  <c r="H323" i="32" s="1"/>
  <c r="E240" i="32"/>
  <c r="G240" i="32" s="1"/>
  <c r="H240" i="32" s="1"/>
  <c r="E181" i="32"/>
  <c r="G181" i="32" s="1"/>
  <c r="H181" i="32" s="1"/>
  <c r="E18" i="32"/>
  <c r="E273" i="32"/>
  <c r="G273" i="32" s="1"/>
  <c r="H273" i="32" s="1"/>
  <c r="E332" i="32"/>
  <c r="G332" i="32" s="1"/>
  <c r="H332" i="32" s="1"/>
  <c r="E256" i="32"/>
  <c r="G256" i="32" s="1"/>
  <c r="H256" i="32" s="1"/>
  <c r="E335" i="32"/>
  <c r="G335" i="32" s="1"/>
  <c r="H335" i="32" s="1"/>
  <c r="E63" i="32"/>
  <c r="G63" i="32" s="1"/>
  <c r="H63" i="32" s="1"/>
  <c r="E20" i="32"/>
  <c r="E202" i="32"/>
  <c r="G202" i="32" s="1"/>
  <c r="H202" i="32" s="1"/>
  <c r="E161" i="32"/>
  <c r="G161" i="32" s="1"/>
  <c r="H161" i="32" s="1"/>
  <c r="E249" i="32"/>
  <c r="G249" i="32" s="1"/>
  <c r="H249" i="32" s="1"/>
  <c r="E301" i="32"/>
  <c r="G301" i="32" s="1"/>
  <c r="H301" i="32" s="1"/>
  <c r="E254" i="32"/>
  <c r="G254" i="32" s="1"/>
  <c r="H254" i="32" s="1"/>
  <c r="E47" i="32"/>
  <c r="E330" i="32"/>
  <c r="G330" i="32" s="1"/>
  <c r="H330" i="32" s="1"/>
  <c r="E244" i="32"/>
  <c r="G244" i="32" s="1"/>
  <c r="H244" i="32" s="1"/>
  <c r="E349" i="32"/>
  <c r="G349" i="32" s="1"/>
  <c r="H349" i="32" s="1"/>
  <c r="E193" i="32"/>
  <c r="G193" i="32" s="1"/>
  <c r="H193" i="32" s="1"/>
  <c r="E359" i="32"/>
  <c r="G359" i="32" s="1"/>
  <c r="H359" i="32" s="1"/>
  <c r="E41" i="32"/>
  <c r="E82" i="32"/>
  <c r="G82" i="32" s="1"/>
  <c r="H82" i="32" s="1"/>
  <c r="E33" i="32"/>
  <c r="E313" i="32"/>
  <c r="G313" i="32" s="1"/>
  <c r="H313" i="32" s="1"/>
  <c r="E185" i="32"/>
  <c r="G185" i="32" s="1"/>
  <c r="H185" i="32" s="1"/>
  <c r="E198" i="32"/>
  <c r="G198" i="32" s="1"/>
  <c r="H198" i="32" s="1"/>
  <c r="E88" i="32"/>
  <c r="G88" i="32" s="1"/>
  <c r="H88" i="32" s="1"/>
  <c r="E234" i="32"/>
  <c r="G234" i="32" s="1"/>
  <c r="H234" i="32" s="1"/>
  <c r="E277" i="32"/>
  <c r="G277" i="32" s="1"/>
  <c r="H277" i="32" s="1"/>
  <c r="E136" i="32"/>
  <c r="G136" i="32" s="1"/>
  <c r="H136" i="32" s="1"/>
  <c r="E192" i="32"/>
  <c r="G192" i="32" s="1"/>
  <c r="H192" i="32" s="1"/>
  <c r="E68" i="32"/>
  <c r="G68" i="32" s="1"/>
  <c r="H68" i="32" s="1"/>
  <c r="E162" i="32"/>
  <c r="G162" i="32" s="1"/>
  <c r="H162" i="32" s="1"/>
  <c r="E37" i="32"/>
  <c r="E139" i="32"/>
  <c r="G139" i="32" s="1"/>
  <c r="H139" i="32" s="1"/>
  <c r="E153" i="32"/>
  <c r="G153" i="32" s="1"/>
  <c r="H153" i="32" s="1"/>
  <c r="E125" i="32"/>
  <c r="G125" i="32" s="1"/>
  <c r="H125" i="32" s="1"/>
  <c r="E331" i="32"/>
  <c r="G331" i="32" s="1"/>
  <c r="H331" i="32" s="1"/>
  <c r="E173" i="32"/>
  <c r="G173" i="32" s="1"/>
  <c r="H173" i="32" s="1"/>
  <c r="E126" i="32"/>
  <c r="G126" i="32" s="1"/>
  <c r="H126" i="32" s="1"/>
  <c r="E29" i="32"/>
  <c r="E187" i="32"/>
  <c r="G187" i="32" s="1"/>
  <c r="H187" i="32" s="1"/>
  <c r="E280" i="32"/>
  <c r="G280" i="32" s="1"/>
  <c r="H280" i="32" s="1"/>
  <c r="E221" i="32"/>
  <c r="G221" i="32" s="1"/>
  <c r="H221" i="32" s="1"/>
  <c r="E346" i="32"/>
  <c r="G346" i="32" s="1"/>
  <c r="H346" i="32" s="1"/>
  <c r="E135" i="32"/>
  <c r="G135" i="32" s="1"/>
  <c r="H135" i="32" s="1"/>
  <c r="E232" i="32"/>
  <c r="G232" i="32" s="1"/>
  <c r="H232" i="32" s="1"/>
  <c r="E137" i="32"/>
  <c r="G137" i="32" s="1"/>
  <c r="H137" i="32" s="1"/>
  <c r="E274" i="32"/>
  <c r="G274" i="32" s="1"/>
  <c r="H274" i="32" s="1"/>
  <c r="E226" i="32"/>
  <c r="G226" i="32" s="1"/>
  <c r="H226" i="32" s="1"/>
  <c r="E264" i="32"/>
  <c r="G264" i="32" s="1"/>
  <c r="H264" i="32" s="1"/>
  <c r="E48" i="32"/>
  <c r="E290" i="32"/>
  <c r="G290" i="32" s="1"/>
  <c r="H290" i="32" s="1"/>
  <c r="E96" i="32"/>
  <c r="G96" i="32" s="1"/>
  <c r="H96" i="32" s="1"/>
  <c r="E353" i="32"/>
  <c r="G353" i="32" s="1"/>
  <c r="H353" i="32" s="1"/>
  <c r="E260" i="32"/>
  <c r="G260" i="32" s="1"/>
  <c r="H260" i="32" s="1"/>
  <c r="E358" i="32"/>
  <c r="G358" i="32" s="1"/>
  <c r="H358" i="32" s="1"/>
  <c r="E167" i="32"/>
  <c r="G167" i="32" s="1"/>
  <c r="H167" i="32" s="1"/>
  <c r="E163" i="32"/>
  <c r="G163" i="32" s="1"/>
  <c r="H163" i="32" s="1"/>
  <c r="E154" i="32"/>
  <c r="G154" i="32" s="1"/>
  <c r="H154" i="32" s="1"/>
  <c r="E287" i="32"/>
  <c r="G287" i="32" s="1"/>
  <c r="H287" i="32" s="1"/>
  <c r="E155" i="32"/>
  <c r="G155" i="32" s="1"/>
  <c r="H155" i="32" s="1"/>
  <c r="E293" i="32"/>
  <c r="G293" i="32" s="1"/>
  <c r="H293" i="32" s="1"/>
  <c r="E120" i="32"/>
  <c r="G120" i="32" s="1"/>
  <c r="H120" i="32" s="1"/>
  <c r="E219" i="32"/>
  <c r="G219" i="32" s="1"/>
  <c r="H219" i="32" s="1"/>
  <c r="E15" i="32"/>
  <c r="E113" i="32"/>
  <c r="G113" i="32" s="1"/>
  <c r="H113" i="32" s="1"/>
  <c r="E229" i="32"/>
  <c r="G229" i="32" s="1"/>
  <c r="H229" i="32" s="1"/>
  <c r="E281" i="32"/>
  <c r="G281" i="32" s="1"/>
  <c r="H281" i="32" s="1"/>
  <c r="E305" i="32"/>
  <c r="G305" i="32" s="1"/>
  <c r="H305" i="32" s="1"/>
  <c r="E235" i="32"/>
  <c r="G235" i="32" s="1"/>
  <c r="H235" i="32" s="1"/>
  <c r="E307" i="32"/>
  <c r="G307" i="32" s="1"/>
  <c r="H307" i="32" s="1"/>
  <c r="E159" i="32"/>
  <c r="G159" i="32" s="1"/>
  <c r="H159" i="32" s="1"/>
  <c r="E268" i="32"/>
  <c r="G268" i="32" s="1"/>
  <c r="H268" i="32" s="1"/>
  <c r="E339" i="32"/>
  <c r="G339" i="32" s="1"/>
  <c r="H339" i="32" s="1"/>
  <c r="E265" i="32"/>
  <c r="G265" i="32" s="1"/>
  <c r="H265" i="32" s="1"/>
  <c r="E66" i="32"/>
  <c r="G66" i="32" s="1"/>
  <c r="H66" i="32" s="1"/>
  <c r="E70" i="32"/>
  <c r="G70" i="32" s="1"/>
  <c r="H70" i="32" s="1"/>
  <c r="E21" i="32"/>
  <c r="E100" i="32"/>
  <c r="G100" i="32" s="1"/>
  <c r="H100" i="32" s="1"/>
  <c r="E310" i="32"/>
  <c r="G310" i="32" s="1"/>
  <c r="H310" i="32" s="1"/>
  <c r="E242" i="32"/>
  <c r="G242" i="32" s="1"/>
  <c r="H242" i="32" s="1"/>
  <c r="E49" i="32"/>
  <c r="E62" i="32"/>
  <c r="G62" i="32" s="1"/>
  <c r="H62" i="32" s="1"/>
  <c r="E247" i="32"/>
  <c r="G247" i="32" s="1"/>
  <c r="H247" i="32" s="1"/>
  <c r="E164" i="32"/>
  <c r="G164" i="32" s="1"/>
  <c r="H164" i="32" s="1"/>
  <c r="E61" i="32"/>
  <c r="G61" i="32" s="1"/>
  <c r="H61" i="32" s="1"/>
  <c r="E357" i="32"/>
  <c r="G357" i="32" s="1"/>
  <c r="H357" i="32" s="1"/>
  <c r="E347" i="32"/>
  <c r="G347" i="32" s="1"/>
  <c r="H347" i="32" s="1"/>
  <c r="E44" i="32"/>
  <c r="E104" i="32"/>
  <c r="G104" i="32" s="1"/>
  <c r="H104" i="32" s="1"/>
  <c r="E90" i="32"/>
  <c r="G90" i="32" s="1"/>
  <c r="H90" i="32" s="1"/>
  <c r="E97" i="32"/>
  <c r="G97" i="32" s="1"/>
  <c r="H97" i="32" s="1"/>
  <c r="E362" i="32"/>
  <c r="G362" i="32" s="1"/>
  <c r="H362" i="32" s="1"/>
  <c r="E356" i="32"/>
  <c r="G356" i="32" s="1"/>
  <c r="H356" i="32" s="1"/>
  <c r="E285" i="32"/>
  <c r="G285" i="32" s="1"/>
  <c r="H285" i="32" s="1"/>
  <c r="E60" i="32"/>
  <c r="G60" i="32" s="1"/>
  <c r="H60" i="32" s="1"/>
  <c r="E214" i="32"/>
  <c r="G214" i="32" s="1"/>
  <c r="H214" i="32" s="1"/>
  <c r="E259" i="32"/>
  <c r="G259" i="32" s="1"/>
  <c r="H259" i="32" s="1"/>
  <c r="E32" i="32"/>
  <c r="E22" i="32"/>
  <c r="E350" i="32"/>
  <c r="G350" i="32" s="1"/>
  <c r="H350" i="32" s="1"/>
  <c r="E74" i="32"/>
  <c r="G74" i="32" s="1"/>
  <c r="H74" i="32" s="1"/>
  <c r="E143" i="32"/>
  <c r="G143" i="32" s="1"/>
  <c r="H143" i="32" s="1"/>
  <c r="E103" i="32"/>
  <c r="G103" i="32" s="1"/>
  <c r="H103" i="32" s="1"/>
  <c r="E112" i="32"/>
  <c r="G112" i="32" s="1"/>
  <c r="H112" i="32" s="1"/>
  <c r="E318" i="32"/>
  <c r="G318" i="32" s="1"/>
  <c r="H318" i="32" s="1"/>
  <c r="E363" i="32"/>
  <c r="G363" i="32" s="1"/>
  <c r="H363" i="32" s="1"/>
  <c r="E149" i="32"/>
  <c r="G149" i="32" s="1"/>
  <c r="H149" i="32" s="1"/>
  <c r="E180" i="32"/>
  <c r="G180" i="32" s="1"/>
  <c r="H180" i="32" s="1"/>
  <c r="E241" i="32"/>
  <c r="G241" i="32" s="1"/>
  <c r="H241" i="32" s="1"/>
  <c r="E101" i="32"/>
  <c r="G101" i="32" s="1"/>
  <c r="H101" i="32" s="1"/>
  <c r="E344" i="32"/>
  <c r="G344" i="32" s="1"/>
  <c r="H344" i="32" s="1"/>
  <c r="E230" i="32"/>
  <c r="G230" i="32" s="1"/>
  <c r="H230" i="32" s="1"/>
  <c r="E38" i="32"/>
  <c r="E182" i="32"/>
  <c r="G182" i="32" s="1"/>
  <c r="H182" i="32" s="1"/>
  <c r="E336" i="32"/>
  <c r="G336" i="32" s="1"/>
  <c r="H336" i="32" s="1"/>
  <c r="E200" i="32"/>
  <c r="G200" i="32" s="1"/>
  <c r="H200" i="32" s="1"/>
  <c r="E233" i="32"/>
  <c r="G233" i="32" s="1"/>
  <c r="H233" i="32" s="1"/>
  <c r="E215" i="32"/>
  <c r="G215" i="32" s="1"/>
  <c r="H215" i="32" s="1"/>
  <c r="E170" i="32"/>
  <c r="G170" i="32" s="1"/>
  <c r="H170" i="32" s="1"/>
  <c r="E91" i="32"/>
  <c r="G91" i="32" s="1"/>
  <c r="H91" i="32" s="1"/>
  <c r="E298" i="32"/>
  <c r="G298" i="32" s="1"/>
  <c r="H298" i="32" s="1"/>
  <c r="E329" i="32"/>
  <c r="G329" i="32" s="1"/>
  <c r="H329" i="32" s="1"/>
  <c r="E282" i="32"/>
  <c r="G282" i="32" s="1"/>
  <c r="H282" i="32" s="1"/>
  <c r="E191" i="32"/>
  <c r="G191" i="32" s="1"/>
  <c r="H191" i="32" s="1"/>
  <c r="E317" i="32"/>
  <c r="G317" i="32" s="1"/>
  <c r="H317" i="32" s="1"/>
  <c r="E119" i="32"/>
  <c r="G119" i="32" s="1"/>
  <c r="H119" i="32" s="1"/>
  <c r="E129" i="32"/>
  <c r="G129" i="32" s="1"/>
  <c r="H129" i="32" s="1"/>
  <c r="E238" i="32"/>
  <c r="G238" i="32" s="1"/>
  <c r="H238" i="32" s="1"/>
  <c r="E216" i="32"/>
  <c r="G216" i="32" s="1"/>
  <c r="H216" i="32" s="1"/>
  <c r="E314" i="32"/>
  <c r="G314" i="32" s="1"/>
  <c r="H314" i="32" s="1"/>
  <c r="E207" i="32"/>
  <c r="G207" i="32" s="1"/>
  <c r="H207" i="32" s="1"/>
  <c r="E299" i="32"/>
  <c r="G299" i="32" s="1"/>
  <c r="H299" i="32" s="1"/>
  <c r="E116" i="32"/>
  <c r="G116" i="32" s="1"/>
  <c r="H116" i="32" s="1"/>
  <c r="E245" i="32"/>
  <c r="G245" i="32" s="1"/>
  <c r="H245" i="32" s="1"/>
  <c r="E283" i="32"/>
  <c r="G283" i="32" s="1"/>
  <c r="H283" i="32" s="1"/>
  <c r="E24" i="32"/>
  <c r="E14" i="32"/>
  <c r="E157" i="32"/>
  <c r="G157" i="32" s="1"/>
  <c r="H157" i="32" s="1"/>
  <c r="E134" i="32"/>
  <c r="G134" i="32" s="1"/>
  <c r="H134" i="32" s="1"/>
  <c r="E246" i="32"/>
  <c r="G246" i="32" s="1"/>
  <c r="H246" i="32" s="1"/>
  <c r="E53" i="32"/>
  <c r="E327" i="32"/>
  <c r="G327" i="32" s="1"/>
  <c r="H327" i="32" s="1"/>
  <c r="E354" i="32"/>
  <c r="G354" i="32" s="1"/>
  <c r="H354" i="32" s="1"/>
  <c r="E86" i="32"/>
  <c r="G86" i="32" s="1"/>
  <c r="H86" i="32" s="1"/>
  <c r="E75" i="32"/>
  <c r="G75" i="32" s="1"/>
  <c r="H75" i="32" s="1"/>
  <c r="E77" i="32"/>
  <c r="G77" i="32" s="1"/>
  <c r="H77" i="32" s="1"/>
  <c r="E189" i="32"/>
  <c r="G189" i="32" s="1"/>
  <c r="H189" i="32" s="1"/>
  <c r="E225" i="32"/>
  <c r="G225" i="32" s="1"/>
  <c r="H225" i="32" s="1"/>
  <c r="E73" i="32"/>
  <c r="G73" i="32" s="1"/>
  <c r="H73" i="32" s="1"/>
  <c r="E340" i="32"/>
  <c r="G340" i="32" s="1"/>
  <c r="H340" i="32" s="1"/>
  <c r="E360" i="32"/>
  <c r="G360" i="32" s="1"/>
  <c r="H360" i="32" s="1"/>
  <c r="E43" i="32"/>
  <c r="E107" i="32"/>
  <c r="G107" i="32" s="1"/>
  <c r="H107" i="32" s="1"/>
  <c r="E102" i="32"/>
  <c r="G102" i="32" s="1"/>
  <c r="H102" i="32" s="1"/>
  <c r="E174" i="32"/>
  <c r="G174" i="32" s="1"/>
  <c r="H174" i="32" s="1"/>
  <c r="E79" i="32"/>
  <c r="G79" i="32" s="1"/>
  <c r="H79" i="32" s="1"/>
  <c r="E343" i="32"/>
  <c r="G343" i="32" s="1"/>
  <c r="H343" i="32" s="1"/>
  <c r="E64" i="32"/>
  <c r="G64" i="32" s="1"/>
  <c r="H64" i="32" s="1"/>
  <c r="E17" i="32"/>
  <c r="E26" i="32"/>
  <c r="E30" i="32"/>
  <c r="E148" i="32"/>
  <c r="G148" i="32" s="1"/>
  <c r="H148" i="32" s="1"/>
  <c r="E366" i="32"/>
  <c r="G366" i="32" s="1"/>
  <c r="H366" i="32" s="1"/>
  <c r="E168" i="32"/>
  <c r="G168" i="32" s="1"/>
  <c r="H168" i="32" s="1"/>
  <c r="E141" i="32"/>
  <c r="G141" i="32" s="1"/>
  <c r="H141" i="32" s="1"/>
  <c r="E188" i="32"/>
  <c r="G188" i="32" s="1"/>
  <c r="H188" i="32" s="1"/>
  <c r="E39" i="32"/>
  <c r="E109" i="32"/>
  <c r="G109" i="32" s="1"/>
  <c r="H109" i="32" s="1"/>
  <c r="E304" i="32"/>
  <c r="G304" i="32" s="1"/>
  <c r="H304" i="32" s="1"/>
  <c r="E124" i="32"/>
  <c r="G124" i="32" s="1"/>
  <c r="H124" i="32" s="1"/>
  <c r="E108" i="32"/>
  <c r="G108" i="32" s="1"/>
  <c r="H108" i="32" s="1"/>
  <c r="E11" i="32"/>
  <c r="E184" i="32"/>
  <c r="G184" i="32" s="1"/>
  <c r="H184" i="32" s="1"/>
  <c r="E76" i="32"/>
  <c r="G76" i="32" s="1"/>
  <c r="H76" i="32" s="1"/>
  <c r="E262" i="32"/>
  <c r="G262" i="32" s="1"/>
  <c r="H262" i="32" s="1"/>
  <c r="E295" i="32"/>
  <c r="G295" i="32" s="1"/>
  <c r="H295" i="32" s="1"/>
  <c r="E212" i="32"/>
  <c r="G212" i="32" s="1"/>
  <c r="H212" i="32" s="1"/>
  <c r="E175" i="32"/>
  <c r="G175" i="32" s="1"/>
  <c r="H175" i="32" s="1"/>
  <c r="E183" i="32"/>
  <c r="G183" i="32" s="1"/>
  <c r="H183" i="32" s="1"/>
  <c r="E87" i="32"/>
  <c r="G87" i="32" s="1"/>
  <c r="H87" i="32" s="1"/>
  <c r="E19" i="32"/>
  <c r="E196" i="32"/>
  <c r="G196" i="32" s="1"/>
  <c r="H196" i="32" s="1"/>
  <c r="E40" i="32"/>
  <c r="E13" i="32"/>
  <c r="E300" i="32"/>
  <c r="G300" i="32" s="1"/>
  <c r="H300" i="32" s="1"/>
  <c r="E204" i="32"/>
  <c r="G204" i="32" s="1"/>
  <c r="H204" i="32" s="1"/>
  <c r="E205" i="32"/>
  <c r="G205" i="32" s="1"/>
  <c r="H205" i="32" s="1"/>
  <c r="E308" i="32"/>
  <c r="G308" i="32" s="1"/>
  <c r="H308" i="32" s="1"/>
  <c r="E227" i="32"/>
  <c r="G227" i="32" s="1"/>
  <c r="H227" i="32" s="1"/>
  <c r="E16" i="32"/>
  <c r="E341" i="32"/>
  <c r="G341" i="32" s="1"/>
  <c r="H341" i="32" s="1"/>
  <c r="E123" i="32"/>
  <c r="G123" i="32" s="1"/>
  <c r="H123" i="32" s="1"/>
  <c r="E222" i="32"/>
  <c r="G222" i="32" s="1"/>
  <c r="H222" i="32" s="1"/>
  <c r="E105" i="32"/>
  <c r="G105" i="32" s="1"/>
  <c r="H105" i="32" s="1"/>
  <c r="E255" i="32"/>
  <c r="G255" i="32" s="1"/>
  <c r="H255" i="32" s="1"/>
  <c r="E326" i="32"/>
  <c r="G326" i="32" s="1"/>
  <c r="H326" i="32" s="1"/>
  <c r="E236" i="32"/>
  <c r="G236" i="32" s="1"/>
  <c r="H236" i="32" s="1"/>
  <c r="E50" i="32"/>
  <c r="E94" i="32"/>
  <c r="G94" i="32" s="1"/>
  <c r="H94" i="32" s="1"/>
  <c r="DS180" i="2"/>
  <c r="DT179" i="2"/>
  <c r="DR182" i="2" l="1"/>
  <c r="DS178" i="2" s="1"/>
  <c r="DS181" i="2"/>
  <c r="G9" i="32"/>
  <c r="H9" i="32" s="1"/>
  <c r="D10" i="32"/>
  <c r="F10" i="32" s="1"/>
  <c r="G10" i="32" s="1"/>
  <c r="H10" i="32" s="1"/>
  <c r="CS197" i="2"/>
  <c r="DT180" i="2"/>
  <c r="DU179" i="2"/>
  <c r="DS182" i="2" l="1"/>
  <c r="DT178" i="2" s="1"/>
  <c r="DT181" i="2"/>
  <c r="CT190" i="2"/>
  <c r="CT208" i="2" s="1"/>
  <c r="CT189" i="2"/>
  <c r="DU180" i="2"/>
  <c r="DV179" i="2"/>
  <c r="DU181" i="2" l="1"/>
  <c r="DT182" i="2"/>
  <c r="DU178" i="2" s="1"/>
  <c r="CT197" i="2"/>
  <c r="D11" i="32"/>
  <c r="F11" i="32" s="1"/>
  <c r="G11" i="32" s="1"/>
  <c r="H11" i="32" s="1"/>
  <c r="DV180" i="2"/>
  <c r="DW179" i="2"/>
  <c r="DV181" i="2" l="1"/>
  <c r="DU182" i="2"/>
  <c r="DV178" i="2" s="1"/>
  <c r="CU189" i="2"/>
  <c r="CU190" i="2"/>
  <c r="CU208" i="2" s="1"/>
  <c r="DW180" i="2"/>
  <c r="DX179" i="2"/>
  <c r="DW181" i="2" l="1"/>
  <c r="DV182" i="2"/>
  <c r="DW178" i="2" s="1"/>
  <c r="D12" i="32"/>
  <c r="F12" i="32" s="1"/>
  <c r="G12" i="32" s="1"/>
  <c r="H12" i="32" s="1"/>
  <c r="CU197" i="2"/>
  <c r="DX180" i="2"/>
  <c r="DY179" i="2"/>
  <c r="DX181" i="2" l="1"/>
  <c r="DW182" i="2"/>
  <c r="DX178" i="2" s="1"/>
  <c r="CV189" i="2"/>
  <c r="CV190" i="2"/>
  <c r="CV208" i="2" s="1"/>
  <c r="DY180" i="2"/>
  <c r="DZ179" i="2"/>
  <c r="DX182" i="2" l="1"/>
  <c r="DY178" i="2" s="1"/>
  <c r="DY181" i="2"/>
  <c r="CV197" i="2"/>
  <c r="D13" i="32"/>
  <c r="F13" i="32" s="1"/>
  <c r="G13" i="32" s="1"/>
  <c r="H13" i="32" s="1"/>
  <c r="DZ180" i="2"/>
  <c r="EA179" i="2"/>
  <c r="DY182" i="2" l="1"/>
  <c r="DZ178" i="2" s="1"/>
  <c r="DZ181" i="2"/>
  <c r="CW190" i="2"/>
  <c r="CW208" i="2" s="1"/>
  <c r="CW189" i="2"/>
  <c r="EA180" i="2"/>
  <c r="EB179" i="2"/>
  <c r="DZ182" i="2" l="1"/>
  <c r="EA178" i="2" s="1"/>
  <c r="EA181" i="2"/>
  <c r="CW197" i="2"/>
  <c r="D14" i="32"/>
  <c r="F14" i="32" s="1"/>
  <c r="G14" i="32" s="1"/>
  <c r="H14" i="32" s="1"/>
  <c r="EB180" i="2"/>
  <c r="EC179" i="2"/>
  <c r="EA182" i="2" l="1"/>
  <c r="EB178" i="2" s="1"/>
  <c r="EB181" i="2"/>
  <c r="CX189" i="2"/>
  <c r="CX190" i="2"/>
  <c r="CX208" i="2" s="1"/>
  <c r="EC180" i="2"/>
  <c r="ED179" i="2"/>
  <c r="EB182" i="2" l="1"/>
  <c r="EC178" i="2" s="1"/>
  <c r="EC181" i="2"/>
  <c r="CX197" i="2"/>
  <c r="D15" i="32"/>
  <c r="F15" i="32" s="1"/>
  <c r="G15" i="32" s="1"/>
  <c r="H15" i="32" s="1"/>
  <c r="ED180" i="2"/>
  <c r="EE179" i="2"/>
  <c r="EC182" i="2" l="1"/>
  <c r="ED178" i="2" s="1"/>
  <c r="ED181" i="2"/>
  <c r="CY189" i="2"/>
  <c r="CY190" i="2"/>
  <c r="CY208" i="2" s="1"/>
  <c r="EE180" i="2"/>
  <c r="EF179" i="2"/>
  <c r="EE181" i="2" l="1"/>
  <c r="ED182" i="2"/>
  <c r="EE178" i="2" s="1"/>
  <c r="CY197" i="2"/>
  <c r="D16" i="32"/>
  <c r="F16" i="32" s="1"/>
  <c r="G16" i="32" s="1"/>
  <c r="H16" i="32" s="1"/>
  <c r="EF180" i="2"/>
  <c r="EG179" i="2"/>
  <c r="EF181" i="2" l="1"/>
  <c r="EE182" i="2"/>
  <c r="EF178" i="2" s="1"/>
  <c r="CZ189" i="2"/>
  <c r="CZ190" i="2"/>
  <c r="CZ208" i="2" s="1"/>
  <c r="EG180" i="2"/>
  <c r="EH179" i="2"/>
  <c r="EF182" i="2" l="1"/>
  <c r="EG178" i="2" s="1"/>
  <c r="EG181" i="2"/>
  <c r="D17" i="32"/>
  <c r="F17" i="32" s="1"/>
  <c r="G17" i="32" s="1"/>
  <c r="H17" i="32" s="1"/>
  <c r="CZ197" i="2"/>
  <c r="EH180" i="2"/>
  <c r="EI179" i="2"/>
  <c r="EG182" i="2" l="1"/>
  <c r="EH178" i="2" s="1"/>
  <c r="EH181" i="2"/>
  <c r="DA190" i="2"/>
  <c r="DA208" i="2" s="1"/>
  <c r="DA189" i="2"/>
  <c r="EI180" i="2"/>
  <c r="EJ179" i="2"/>
  <c r="EH182" i="2" l="1"/>
  <c r="EI178" i="2" s="1"/>
  <c r="EI181" i="2"/>
  <c r="D18" i="32"/>
  <c r="F18" i="32" s="1"/>
  <c r="G18" i="32" s="1"/>
  <c r="H18" i="32" s="1"/>
  <c r="DA197" i="2"/>
  <c r="EJ180" i="2"/>
  <c r="EK179" i="2"/>
  <c r="EI182" i="2" l="1"/>
  <c r="EJ178" i="2" s="1"/>
  <c r="EJ181" i="2"/>
  <c r="DB189" i="2"/>
  <c r="DB190" i="2"/>
  <c r="DB208" i="2" s="1"/>
  <c r="EK180" i="2"/>
  <c r="EL179" i="2"/>
  <c r="EJ182" i="2" l="1"/>
  <c r="EK178" i="2" s="1"/>
  <c r="EK181" i="2"/>
  <c r="D19" i="32"/>
  <c r="F19" i="32" s="1"/>
  <c r="G19" i="32" s="1"/>
  <c r="H19" i="32" s="1"/>
  <c r="DB197" i="2"/>
  <c r="EL180" i="2"/>
  <c r="EM179" i="2"/>
  <c r="EK182" i="2" l="1"/>
  <c r="EL178" i="2" s="1"/>
  <c r="EL181" i="2"/>
  <c r="DC189" i="2"/>
  <c r="DC190" i="2"/>
  <c r="DC208" i="2" s="1"/>
  <c r="FB178" i="2"/>
  <c r="FC178" i="2"/>
  <c r="FD178" i="2"/>
  <c r="EM180" i="2"/>
  <c r="FB179" i="2"/>
  <c r="FC179" i="2"/>
  <c r="FD179" i="2"/>
  <c r="EL182" i="2" l="1"/>
  <c r="EM178" i="2" s="1"/>
  <c r="D20" i="32"/>
  <c r="F20" i="32" s="1"/>
  <c r="G20" i="32" s="1"/>
  <c r="H20" i="32" s="1"/>
  <c r="DC197" i="2"/>
  <c r="ET179" i="2"/>
  <c r="ET178" i="2"/>
  <c r="EM181" i="2"/>
  <c r="FB180" i="2"/>
  <c r="FC180" i="2"/>
  <c r="FD180" i="2"/>
  <c r="DD190" i="2" l="1"/>
  <c r="DD208" i="2" s="1"/>
  <c r="DD189" i="2"/>
  <c r="ET180" i="2"/>
  <c r="FB181" i="2"/>
  <c r="FC181" i="2"/>
  <c r="FD181" i="2"/>
  <c r="EM182" i="2"/>
  <c r="D21" i="32" l="1"/>
  <c r="F21" i="32" s="1"/>
  <c r="G21" i="32" s="1"/>
  <c r="H21" i="32" s="1"/>
  <c r="DD197" i="2"/>
  <c r="ET181" i="2"/>
  <c r="FB182" i="2"/>
  <c r="FC182" i="2"/>
  <c r="FD182" i="2"/>
  <c r="DE190" i="2" l="1"/>
  <c r="DE208" i="2" s="1"/>
  <c r="DE189" i="2"/>
  <c r="ET182" i="2"/>
  <c r="EW189" i="2"/>
  <c r="EX189" i="2"/>
  <c r="EY189" i="2"/>
  <c r="EZ189" i="2"/>
  <c r="FA189" i="2"/>
  <c r="FB189" i="2"/>
  <c r="FC189" i="2"/>
  <c r="FD189" i="2"/>
  <c r="I190" i="2"/>
  <c r="EW190" i="2"/>
  <c r="EX190" i="2"/>
  <c r="EY190" i="2"/>
  <c r="EZ190" i="2"/>
  <c r="FA190" i="2"/>
  <c r="FB190" i="2"/>
  <c r="FC190" i="2"/>
  <c r="FD190" i="2"/>
  <c r="DE197" i="2" l="1"/>
  <c r="D22" i="32"/>
  <c r="F22" i="32" s="1"/>
  <c r="G22" i="32" s="1"/>
  <c r="H22" i="32" s="1"/>
  <c r="EW208" i="2"/>
  <c r="I208" i="2"/>
  <c r="EX208" i="2"/>
  <c r="EY208" i="2"/>
  <c r="EZ208" i="2"/>
  <c r="FA208" i="2"/>
  <c r="FB208" i="2"/>
  <c r="FC208" i="2"/>
  <c r="FD208" i="2"/>
  <c r="ET189" i="2"/>
  <c r="EW197" i="2"/>
  <c r="I197" i="2"/>
  <c r="EX197" i="2"/>
  <c r="EY197" i="2"/>
  <c r="EZ197" i="2"/>
  <c r="FA197" i="2"/>
  <c r="FB197" i="2"/>
  <c r="FC197" i="2"/>
  <c r="FD197" i="2"/>
  <c r="ET190" i="2"/>
  <c r="DF189" i="2" l="1"/>
  <c r="DF190" i="2"/>
  <c r="DF208" i="2" s="1"/>
  <c r="ET197" i="2"/>
  <c r="ET208" i="2"/>
  <c r="DF197" i="2" l="1"/>
  <c r="D23" i="32"/>
  <c r="F23" i="32" s="1"/>
  <c r="G23" i="32" s="1"/>
  <c r="H23" i="32" s="1"/>
  <c r="DG189" i="2" l="1"/>
  <c r="DG190" i="2"/>
  <c r="DG208" i="2" s="1"/>
  <c r="D24" i="32" l="1"/>
  <c r="F24" i="32" s="1"/>
  <c r="G24" i="32" s="1"/>
  <c r="H24" i="32" s="1"/>
  <c r="DG197" i="2"/>
  <c r="DH189" i="2" l="1"/>
  <c r="DH190" i="2"/>
  <c r="DH208" i="2" s="1"/>
  <c r="DH197" i="2" l="1"/>
  <c r="D25" i="32"/>
  <c r="F25" i="32" s="1"/>
  <c r="G25" i="32" s="1"/>
  <c r="H25" i="32" s="1"/>
  <c r="DI190" i="2" l="1"/>
  <c r="DI208" i="2" s="1"/>
  <c r="DI189" i="2"/>
  <c r="D26" i="32" l="1"/>
  <c r="F26" i="32" s="1"/>
  <c r="G26" i="32" s="1"/>
  <c r="H26" i="32" s="1"/>
  <c r="DI197" i="2"/>
  <c r="DJ190" i="2" l="1"/>
  <c r="DJ208" i="2" s="1"/>
  <c r="DJ189" i="2"/>
  <c r="DJ197" i="2" l="1"/>
  <c r="D27" i="32"/>
  <c r="F27" i="32" s="1"/>
  <c r="G27" i="32" s="1"/>
  <c r="H27" i="32" s="1"/>
  <c r="DK189" i="2" l="1"/>
  <c r="DK190" i="2"/>
  <c r="DK208" i="2" s="1"/>
  <c r="D28" i="32" l="1"/>
  <c r="F28" i="32" s="1"/>
  <c r="G28" i="32" s="1"/>
  <c r="H28" i="32" s="1"/>
  <c r="DK197" i="2"/>
  <c r="DL189" i="2" l="1"/>
  <c r="DL190" i="2"/>
  <c r="DL208" i="2" s="1"/>
  <c r="DL197" i="2" l="1"/>
  <c r="D29" i="32"/>
  <c r="F29" i="32" s="1"/>
  <c r="G29" i="32" s="1"/>
  <c r="H29" i="32" s="1"/>
  <c r="DM190" i="2" l="1"/>
  <c r="DM208" i="2" s="1"/>
  <c r="DM189" i="2"/>
  <c r="DM197" i="2" l="1"/>
  <c r="D30" i="32"/>
  <c r="F30" i="32" s="1"/>
  <c r="G30" i="32" s="1"/>
  <c r="H30" i="32" s="1"/>
  <c r="DN189" i="2" l="1"/>
  <c r="DN190" i="2"/>
  <c r="DN208" i="2" s="1"/>
  <c r="DN197" i="2" l="1"/>
  <c r="D31" i="32"/>
  <c r="F31" i="32" s="1"/>
  <c r="G31" i="32" s="1"/>
  <c r="H31" i="32" s="1"/>
  <c r="DO190" i="2" l="1"/>
  <c r="DO208" i="2" s="1"/>
  <c r="DO189" i="2"/>
  <c r="DO197" i="2" l="1"/>
  <c r="D32" i="32"/>
  <c r="F32" i="32" s="1"/>
  <c r="G32" i="32" s="1"/>
  <c r="H32" i="32" s="1"/>
  <c r="DP189" i="2" l="1"/>
  <c r="DP190" i="2"/>
  <c r="DP208" i="2" s="1"/>
  <c r="D33" i="32" l="1"/>
  <c r="F33" i="32" s="1"/>
  <c r="G33" i="32" s="1"/>
  <c r="H33" i="32" s="1"/>
  <c r="DP197" i="2"/>
  <c r="DQ189" i="2" l="1"/>
  <c r="DQ190" i="2"/>
  <c r="DQ208" i="2" s="1"/>
  <c r="DQ197" i="2" l="1"/>
  <c r="D34" i="32"/>
  <c r="F34" i="32" s="1"/>
  <c r="G34" i="32" s="1"/>
  <c r="H34" i="32" s="1"/>
  <c r="DR189" i="2" l="1"/>
  <c r="DR190" i="2"/>
  <c r="DR208" i="2" s="1"/>
  <c r="D35" i="32" l="1"/>
  <c r="F35" i="32" s="1"/>
  <c r="G35" i="32" s="1"/>
  <c r="H35" i="32" s="1"/>
  <c r="DR197" i="2"/>
  <c r="DS190" i="2" l="1"/>
  <c r="DS208" i="2" s="1"/>
  <c r="DS189" i="2"/>
  <c r="DS197" i="2" l="1"/>
  <c r="D36" i="32"/>
  <c r="F36" i="32" s="1"/>
  <c r="G36" i="32" s="1"/>
  <c r="H36" i="32" s="1"/>
  <c r="DT190" i="2" l="1"/>
  <c r="DT208" i="2" s="1"/>
  <c r="DT189" i="2"/>
  <c r="D37" i="32" l="1"/>
  <c r="F37" i="32" s="1"/>
  <c r="G37" i="32" s="1"/>
  <c r="H37" i="32" s="1"/>
  <c r="DT197" i="2"/>
  <c r="DU190" i="2" l="1"/>
  <c r="DU208" i="2" s="1"/>
  <c r="DU189" i="2"/>
  <c r="DU197" i="2" l="1"/>
  <c r="D38" i="32"/>
  <c r="F38" i="32" s="1"/>
  <c r="G38" i="32" s="1"/>
  <c r="H38" i="32" s="1"/>
  <c r="DV189" i="2" l="1"/>
  <c r="DV190" i="2"/>
  <c r="DV208" i="2" s="1"/>
  <c r="DV197" i="2" l="1"/>
  <c r="D39" i="32"/>
  <c r="F39" i="32" s="1"/>
  <c r="G39" i="32" s="1"/>
  <c r="H39" i="32" s="1"/>
  <c r="DW189" i="2" l="1"/>
  <c r="DW190" i="2"/>
  <c r="DW208" i="2" s="1"/>
  <c r="DW197" i="2" l="1"/>
  <c r="D40" i="32"/>
  <c r="F40" i="32" s="1"/>
  <c r="G40" i="32" s="1"/>
  <c r="H40" i="32" s="1"/>
  <c r="DX190" i="2" l="1"/>
  <c r="DX208" i="2" s="1"/>
  <c r="DX189" i="2"/>
  <c r="D41" i="32" l="1"/>
  <c r="F41" i="32" s="1"/>
  <c r="G41" i="32" s="1"/>
  <c r="H41" i="32" s="1"/>
  <c r="DX197" i="2"/>
  <c r="DY189" i="2" l="1"/>
  <c r="DY190" i="2"/>
  <c r="DY208" i="2" s="1"/>
  <c r="D42" i="32" l="1"/>
  <c r="F42" i="32" s="1"/>
  <c r="G42" i="32" s="1"/>
  <c r="H42" i="32" s="1"/>
  <c r="DY197" i="2"/>
  <c r="DZ189" i="2" l="1"/>
  <c r="DZ190" i="2"/>
  <c r="DZ208" i="2" s="1"/>
  <c r="DZ197" i="2" l="1"/>
  <c r="D43" i="32"/>
  <c r="F43" i="32" s="1"/>
  <c r="G43" i="32" s="1"/>
  <c r="H43" i="32" s="1"/>
  <c r="EA190" i="2" l="1"/>
  <c r="EA208" i="2" s="1"/>
  <c r="EA189" i="2"/>
  <c r="EA197" i="2" l="1"/>
  <c r="D44" i="32"/>
  <c r="F44" i="32" s="1"/>
  <c r="G44" i="32" s="1"/>
  <c r="H44" i="32" s="1"/>
  <c r="EB189" i="2" l="1"/>
  <c r="EB190" i="2"/>
  <c r="EB208" i="2" s="1"/>
  <c r="EB197" i="2" l="1"/>
  <c r="D45" i="32"/>
  <c r="F45" i="32" s="1"/>
  <c r="G45" i="32" s="1"/>
  <c r="H45" i="32" s="1"/>
  <c r="EC189" i="2" l="1"/>
  <c r="EC190" i="2"/>
  <c r="EC208" i="2" s="1"/>
  <c r="EC197" i="2" l="1"/>
  <c r="D46" i="32"/>
  <c r="F46" i="32" s="1"/>
  <c r="G46" i="32" s="1"/>
  <c r="H46" i="32" s="1"/>
  <c r="ED190" i="2" l="1"/>
  <c r="ED208" i="2" s="1"/>
  <c r="ED189" i="2"/>
  <c r="D47" i="32" l="1"/>
  <c r="F47" i="32" s="1"/>
  <c r="G47" i="32" s="1"/>
  <c r="H47" i="32" s="1"/>
  <c r="ED197" i="2"/>
  <c r="EE189" i="2" l="1"/>
  <c r="EE190" i="2"/>
  <c r="EE208" i="2" s="1"/>
  <c r="EE197" i="2" l="1"/>
  <c r="D48" i="32"/>
  <c r="F48" i="32" s="1"/>
  <c r="G48" i="32" s="1"/>
  <c r="H48" i="32" s="1"/>
  <c r="EF189" i="2" l="1"/>
  <c r="EF190" i="2"/>
  <c r="EF208" i="2" s="1"/>
  <c r="EF197" i="2" l="1"/>
  <c r="D49" i="32"/>
  <c r="F49" i="32" s="1"/>
  <c r="G49" i="32" s="1"/>
  <c r="H49" i="32" s="1"/>
  <c r="EG189" i="2" l="1"/>
  <c r="EG190" i="2"/>
  <c r="EG208" i="2" s="1"/>
  <c r="EG197" i="2" l="1"/>
  <c r="D50" i="32"/>
  <c r="F50" i="32" s="1"/>
  <c r="G50" i="32" s="1"/>
  <c r="H50" i="32" s="1"/>
  <c r="EH189" i="2" l="1"/>
  <c r="EH190" i="2"/>
  <c r="EH208" i="2" s="1"/>
  <c r="EH197" i="2" l="1"/>
  <c r="D51" i="32"/>
  <c r="F51" i="32" s="1"/>
  <c r="G51" i="32" s="1"/>
  <c r="H51" i="32" s="1"/>
  <c r="EI189" i="2" l="1"/>
  <c r="EI190" i="2"/>
  <c r="EI208" i="2" s="1"/>
  <c r="EI197" i="2" l="1"/>
  <c r="D52" i="32"/>
  <c r="F52" i="32" s="1"/>
  <c r="G52" i="32" s="1"/>
  <c r="H52" i="32" s="1"/>
  <c r="EJ189" i="2" l="1"/>
  <c r="EJ190" i="2"/>
  <c r="EJ208" i="2" s="1"/>
  <c r="EJ197" i="2" l="1"/>
  <c r="D53" i="32"/>
  <c r="F53" i="32" s="1"/>
  <c r="G53" i="32" s="1"/>
  <c r="H53" i="32" s="1"/>
  <c r="EK190" i="2" l="1"/>
  <c r="EK208" i="2" s="1"/>
  <c r="EK189" i="2"/>
  <c r="EK197" i="2" l="1"/>
  <c r="D54" i="32"/>
  <c r="F54" i="32" s="1"/>
  <c r="G54" i="32" s="1"/>
  <c r="H54" i="32" s="1"/>
  <c r="EL189" i="2" l="1"/>
  <c r="EL190" i="2"/>
  <c r="EL208" i="2" s="1"/>
  <c r="EL197" i="2" l="1"/>
  <c r="D55" i="32"/>
  <c r="F55" i="32" s="1"/>
  <c r="G55" i="32" s="1"/>
  <c r="H55" i="32" s="1"/>
  <c r="EM189" i="2" l="1"/>
  <c r="EM190" i="2"/>
  <c r="EM208" i="2" s="1"/>
  <c r="D56" i="32" l="1"/>
  <c r="F56" i="32" s="1"/>
  <c r="G56" i="32" s="1"/>
  <c r="H56" i="32" s="1"/>
  <c r="EM197" i="2"/>
  <c r="D64" i="1" l="1"/>
  <c r="G14" i="7"/>
  <c r="K133" i="2"/>
  <c r="EV133" i="2" s="1"/>
  <c r="ET133" i="2" s="1"/>
  <c r="K138" i="2" l="1"/>
  <c r="EV138" i="2" s="1"/>
  <c r="I133" i="2"/>
  <c r="K207" i="2" l="1"/>
  <c r="EV207" i="2" s="1"/>
  <c r="K155" i="2"/>
  <c r="L132" i="2" s="1"/>
  <c r="L140" i="2" s="1"/>
  <c r="EV155" i="2"/>
  <c r="L107" i="2" l="1"/>
  <c r="L212" i="2" s="1"/>
  <c r="EW132" i="2"/>
  <c r="F49" i="7"/>
  <c r="F137" i="2" l="1"/>
  <c r="L151" i="2" l="1"/>
  <c r="F30" i="1"/>
  <c r="F36" i="1" s="1"/>
  <c r="J67" i="1" l="1"/>
  <c r="L67" i="1" s="1"/>
  <c r="F39" i="1"/>
  <c r="G110" i="2" s="1"/>
  <c r="E38" i="1"/>
  <c r="F37" i="1"/>
  <c r="F64" i="1"/>
  <c r="L152" i="2"/>
  <c r="L153" i="2" s="1"/>
  <c r="L112" i="2" s="1"/>
  <c r="L113" i="2" s="1"/>
  <c r="L209" i="2"/>
  <c r="L102" i="2" s="1"/>
  <c r="L103" i="2" s="1"/>
  <c r="L115" i="2" s="1"/>
  <c r="C25" i="1"/>
  <c r="K107" i="2"/>
  <c r="AV110" i="2"/>
  <c r="BH110" i="2"/>
  <c r="BS108" i="2" l="1"/>
  <c r="FA108" i="2" s="1"/>
  <c r="AY108" i="2"/>
  <c r="BG108" i="2"/>
  <c r="AU108" i="2"/>
  <c r="EY108" i="2" s="1"/>
  <c r="I108" i="2"/>
  <c r="I110" i="2"/>
  <c r="EZ110" i="2"/>
  <c r="K113" i="2"/>
  <c r="EV107" i="2"/>
  <c r="K212" i="2"/>
  <c r="FA110" i="2"/>
  <c r="D25" i="1"/>
  <c r="G30" i="7"/>
  <c r="C27" i="1"/>
  <c r="D27" i="1" s="1"/>
  <c r="EZ108" i="2" l="1"/>
  <c r="ET108" i="2" s="1"/>
  <c r="EV212" i="2"/>
  <c r="K215" i="2"/>
  <c r="EV113" i="2"/>
  <c r="K116" i="2"/>
  <c r="K118" i="2" s="1"/>
  <c r="F46" i="1" s="1"/>
  <c r="G32" i="7"/>
  <c r="ET110" i="2"/>
  <c r="G15" i="7" l="1"/>
  <c r="G17" i="7" s="1"/>
  <c r="F47" i="1"/>
  <c r="K123" i="2"/>
  <c r="K122" i="2"/>
  <c r="EV118" i="2"/>
  <c r="EV116" i="2"/>
  <c r="EV215" i="2"/>
  <c r="K234" i="2"/>
  <c r="K240" i="2"/>
  <c r="F50" i="7"/>
  <c r="F52" i="7" l="1"/>
  <c r="EV122" i="2"/>
  <c r="K124" i="2"/>
  <c r="L121" i="2" s="1"/>
  <c r="EV123" i="2"/>
  <c r="G123" i="2"/>
  <c r="G133" i="2"/>
  <c r="K235" i="2"/>
  <c r="EV124" i="2" l="1"/>
  <c r="EW121" i="2" s="1"/>
  <c r="G137" i="2" l="1"/>
  <c r="G134" i="2" s="1"/>
  <c r="L134" i="2" l="1"/>
  <c r="H123" i="2"/>
  <c r="FA150" i="2" l="1"/>
  <c r="I150" i="2" l="1"/>
  <c r="EW150" i="2"/>
  <c r="EX150" i="2"/>
  <c r="EY150" i="2"/>
  <c r="EZ150" i="2"/>
  <c r="M151" i="2"/>
  <c r="M152" i="2" s="1"/>
  <c r="N151" i="2"/>
  <c r="N152" i="2" s="1"/>
  <c r="O151" i="2"/>
  <c r="O152" i="2" s="1"/>
  <c r="P151" i="2"/>
  <c r="P152" i="2" s="1"/>
  <c r="P153" i="2" s="1"/>
  <c r="P112" i="2" s="1"/>
  <c r="P134" i="2" s="1"/>
  <c r="Q151" i="2"/>
  <c r="Q152" i="2" s="1"/>
  <c r="Q153" i="2" s="1"/>
  <c r="Q112" i="2" s="1"/>
  <c r="Q134" i="2" s="1"/>
  <c r="R151" i="2"/>
  <c r="S151" i="2"/>
  <c r="S209" i="2" s="1"/>
  <c r="S102" i="2" s="1"/>
  <c r="S103" i="2" s="1"/>
  <c r="T151" i="2"/>
  <c r="U151" i="2"/>
  <c r="U152" i="2" s="1"/>
  <c r="U153" i="2" s="1"/>
  <c r="U112" i="2" s="1"/>
  <c r="U134" i="2" s="1"/>
  <c r="V151" i="2"/>
  <c r="V209" i="2" s="1"/>
  <c r="V102" i="2" s="1"/>
  <c r="V103" i="2" s="1"/>
  <c r="V115" i="2" s="1"/>
  <c r="W151" i="2"/>
  <c r="W209" i="2" s="1"/>
  <c r="W102" i="2" s="1"/>
  <c r="W103" i="2" s="1"/>
  <c r="W115" i="2" s="1"/>
  <c r="M209" i="2" l="1"/>
  <c r="M102" i="2" s="1"/>
  <c r="O209" i="2"/>
  <c r="O102" i="2" s="1"/>
  <c r="O103" i="2" s="1"/>
  <c r="O115" i="2" s="1"/>
  <c r="U209" i="2"/>
  <c r="U102" i="2" s="1"/>
  <c r="U103" i="2" s="1"/>
  <c r="U115" i="2" s="1"/>
  <c r="P209" i="2"/>
  <c r="P102" i="2" s="1"/>
  <c r="P103" i="2" s="1"/>
  <c r="P115" i="2" s="1"/>
  <c r="Q209" i="2"/>
  <c r="Q102" i="2" s="1"/>
  <c r="Q103" i="2" s="1"/>
  <c r="Q115" i="2" s="1"/>
  <c r="ET150" i="2"/>
  <c r="W152" i="2"/>
  <c r="W153" i="2" s="1"/>
  <c r="W112" i="2" s="1"/>
  <c r="W134" i="2" s="1"/>
  <c r="V152" i="2"/>
  <c r="V153" i="2" s="1"/>
  <c r="V112" i="2" s="1"/>
  <c r="V134" i="2" s="1"/>
  <c r="S152" i="2"/>
  <c r="S153" i="2" s="1"/>
  <c r="S112" i="2" s="1"/>
  <c r="S134" i="2" s="1"/>
  <c r="R209" i="2"/>
  <c r="R102" i="2" s="1"/>
  <c r="R103" i="2" s="1"/>
  <c r="R152" i="2"/>
  <c r="T209" i="2"/>
  <c r="T102" i="2" s="1"/>
  <c r="T103" i="2" s="1"/>
  <c r="T152" i="2"/>
  <c r="T153" i="2" s="1"/>
  <c r="T112" i="2" s="1"/>
  <c r="T134" i="2" s="1"/>
  <c r="S115" i="2"/>
  <c r="M153" i="2"/>
  <c r="O153" i="2"/>
  <c r="O112" i="2" s="1"/>
  <c r="O134" i="2" s="1"/>
  <c r="N153" i="2"/>
  <c r="N112" i="2" s="1"/>
  <c r="N134" i="2" s="1"/>
  <c r="N209" i="2"/>
  <c r="EW151" i="2"/>
  <c r="EW152" i="2" l="1"/>
  <c r="R153" i="2"/>
  <c r="R112" i="2" s="1"/>
  <c r="R134" i="2" s="1"/>
  <c r="R115" i="2"/>
  <c r="T115" i="2"/>
  <c r="N102" i="2"/>
  <c r="N103" i="2" s="1"/>
  <c r="EW209" i="2"/>
  <c r="M112" i="2"/>
  <c r="M103" i="2"/>
  <c r="F58" i="1"/>
  <c r="F62" i="1" s="1"/>
  <c r="EW153" i="2" l="1"/>
  <c r="EW102" i="2"/>
  <c r="M115" i="2"/>
  <c r="EW103" i="2"/>
  <c r="G46" i="7"/>
  <c r="EW112" i="2"/>
  <c r="M134" i="2"/>
  <c r="N115" i="2"/>
  <c r="EW115" i="2" l="1"/>
  <c r="EW134" i="2"/>
  <c r="D105" i="9" l="1"/>
  <c r="D106" i="9"/>
  <c r="F106" i="9" s="1"/>
  <c r="D107" i="9"/>
  <c r="F107" i="9" s="1"/>
  <c r="D108" i="9"/>
  <c r="F108" i="9" s="1"/>
  <c r="D109" i="9"/>
  <c r="F109" i="9" s="1"/>
  <c r="D110" i="9"/>
  <c r="F110" i="9" s="1"/>
  <c r="D111" i="9"/>
  <c r="F111" i="9" s="1"/>
  <c r="D112" i="9"/>
  <c r="F112" i="9" s="1"/>
  <c r="D113" i="9"/>
  <c r="F113" i="9" s="1"/>
  <c r="D114" i="9"/>
  <c r="F114" i="9" s="1"/>
  <c r="D115" i="9"/>
  <c r="F115" i="9" s="1"/>
  <c r="D116" i="9"/>
  <c r="F116" i="9" s="1"/>
  <c r="D117" i="9"/>
  <c r="F117" i="9" s="1"/>
  <c r="D118" i="9"/>
  <c r="F118" i="9" s="1"/>
  <c r="D119" i="9"/>
  <c r="F119" i="9" s="1"/>
  <c r="D120" i="9"/>
  <c r="F120" i="9" s="1"/>
  <c r="D121" i="9"/>
  <c r="F121" i="9" s="1"/>
  <c r="D122" i="9"/>
  <c r="F122" i="9" s="1"/>
  <c r="D123" i="9"/>
  <c r="F123" i="9" s="1"/>
  <c r="D124" i="9"/>
  <c r="F124" i="9" s="1"/>
  <c r="D125" i="9"/>
  <c r="F125" i="9" s="1"/>
  <c r="D126" i="9"/>
  <c r="F126" i="9" s="1"/>
  <c r="D127" i="9"/>
  <c r="F127" i="9" s="1"/>
  <c r="D128" i="9"/>
  <c r="F128" i="9" s="1"/>
  <c r="X149" i="2"/>
  <c r="X151" i="2" s="1"/>
  <c r="Y149" i="2"/>
  <c r="Y151" i="2" s="1"/>
  <c r="Z149" i="2"/>
  <c r="Z151" i="2" s="1"/>
  <c r="AA149" i="2"/>
  <c r="AA151" i="2" s="1"/>
  <c r="AB149" i="2"/>
  <c r="AB151" i="2" s="1"/>
  <c r="AC149" i="2"/>
  <c r="AC151" i="2" s="1"/>
  <c r="AD149" i="2"/>
  <c r="AD151" i="2" s="1"/>
  <c r="AE149" i="2"/>
  <c r="AE151" i="2" s="1"/>
  <c r="AF149" i="2"/>
  <c r="AF151" i="2" s="1"/>
  <c r="AG149" i="2"/>
  <c r="AG151" i="2" s="1"/>
  <c r="AH149" i="2"/>
  <c r="AH151" i="2" s="1"/>
  <c r="AH152" i="2" s="1"/>
  <c r="AI149" i="2"/>
  <c r="AI151" i="2" s="1"/>
  <c r="AJ149" i="2"/>
  <c r="AJ151" i="2" s="1"/>
  <c r="AK149" i="2"/>
  <c r="AK151" i="2" s="1"/>
  <c r="AL149" i="2"/>
  <c r="AL151" i="2" s="1"/>
  <c r="AM149" i="2"/>
  <c r="AM151" i="2" s="1"/>
  <c r="AN149" i="2"/>
  <c r="AN151" i="2" s="1"/>
  <c r="AO149" i="2"/>
  <c r="AO151" i="2" s="1"/>
  <c r="AP149" i="2"/>
  <c r="AP151" i="2" s="1"/>
  <c r="AQ149" i="2"/>
  <c r="AQ151" i="2" s="1"/>
  <c r="AR149" i="2"/>
  <c r="AR151" i="2" s="1"/>
  <c r="AR152" i="2" s="1"/>
  <c r="AS149" i="2"/>
  <c r="AS151" i="2" s="1"/>
  <c r="AS152" i="2" s="1"/>
  <c r="AS153" i="2" s="1"/>
  <c r="AS112" i="2" s="1"/>
  <c r="AT149" i="2"/>
  <c r="AT151" i="2" s="1"/>
  <c r="AT152" i="2" s="1"/>
  <c r="AU149" i="2"/>
  <c r="AU151" i="2" s="1"/>
  <c r="AO209" i="2" l="1"/>
  <c r="AO102" i="2" s="1"/>
  <c r="AO103" i="2" s="1"/>
  <c r="AO115" i="2" s="1"/>
  <c r="AO152" i="2"/>
  <c r="AO153" i="2" s="1"/>
  <c r="AO112" i="2" s="1"/>
  <c r="AG152" i="2"/>
  <c r="AG153" i="2" s="1"/>
  <c r="AG112" i="2" s="1"/>
  <c r="AG134" i="2" s="1"/>
  <c r="AG209" i="2"/>
  <c r="AG102" i="2" s="1"/>
  <c r="AG103" i="2" s="1"/>
  <c r="AG115" i="2" s="1"/>
  <c r="AF152" i="2"/>
  <c r="AF153" i="2" s="1"/>
  <c r="AF112" i="2" s="1"/>
  <c r="AF134" i="2" s="1"/>
  <c r="AF209" i="2"/>
  <c r="AF102" i="2" s="1"/>
  <c r="AF103" i="2" s="1"/>
  <c r="AF115" i="2" s="1"/>
  <c r="AC152" i="2"/>
  <c r="AC153" i="2" s="1"/>
  <c r="AC112" i="2" s="1"/>
  <c r="AC134" i="2" s="1"/>
  <c r="AC209" i="2"/>
  <c r="AC102" i="2" s="1"/>
  <c r="AC103" i="2" s="1"/>
  <c r="AC115" i="2" s="1"/>
  <c r="AE152" i="2"/>
  <c r="AE153" i="2" s="1"/>
  <c r="AE112" i="2" s="1"/>
  <c r="AE134" i="2" s="1"/>
  <c r="AE209" i="2"/>
  <c r="AE102" i="2" s="1"/>
  <c r="AE103" i="2" s="1"/>
  <c r="AE115" i="2" s="1"/>
  <c r="AB209" i="2"/>
  <c r="AB102" i="2" s="1"/>
  <c r="AB103" i="2" s="1"/>
  <c r="AB115" i="2" s="1"/>
  <c r="AB152" i="2"/>
  <c r="AB153" i="2" s="1"/>
  <c r="AB112" i="2" s="1"/>
  <c r="AB134" i="2" s="1"/>
  <c r="AM209" i="2"/>
  <c r="AM102" i="2" s="1"/>
  <c r="AM103" i="2" s="1"/>
  <c r="AM115" i="2" s="1"/>
  <c r="AM152" i="2"/>
  <c r="AM153" i="2" s="1"/>
  <c r="AM112" i="2" s="1"/>
  <c r="AD152" i="2"/>
  <c r="AD153" i="2" s="1"/>
  <c r="AD112" i="2" s="1"/>
  <c r="AD134" i="2" s="1"/>
  <c r="AD209" i="2"/>
  <c r="AD102" i="2" s="1"/>
  <c r="AD103" i="2" s="1"/>
  <c r="AD115" i="2" s="1"/>
  <c r="AP209" i="2"/>
  <c r="AP102" i="2" s="1"/>
  <c r="AP103" i="2" s="1"/>
  <c r="AP115" i="2" s="1"/>
  <c r="AP152" i="2"/>
  <c r="AP153" i="2" s="1"/>
  <c r="AP112" i="2" s="1"/>
  <c r="AN152" i="2"/>
  <c r="AN153" i="2" s="1"/>
  <c r="AN112" i="2" s="1"/>
  <c r="AN209" i="2"/>
  <c r="AN102" i="2" s="1"/>
  <c r="AN103" i="2" s="1"/>
  <c r="AN115" i="2" s="1"/>
  <c r="AA209" i="2"/>
  <c r="AA102" i="2" s="1"/>
  <c r="AA103" i="2" s="1"/>
  <c r="AA115" i="2" s="1"/>
  <c r="AA152" i="2"/>
  <c r="AA153" i="2" s="1"/>
  <c r="AA112" i="2" s="1"/>
  <c r="AA134" i="2" s="1"/>
  <c r="AQ152" i="2"/>
  <c r="AQ153" i="2" s="1"/>
  <c r="AQ112" i="2" s="1"/>
  <c r="AQ209" i="2"/>
  <c r="AQ102" i="2" s="1"/>
  <c r="AQ103" i="2" s="1"/>
  <c r="AQ115" i="2" s="1"/>
  <c r="AT209" i="2"/>
  <c r="AT102" i="2" s="1"/>
  <c r="AT103" i="2" s="1"/>
  <c r="AT115" i="2" s="1"/>
  <c r="AS209" i="2"/>
  <c r="AS102" i="2" s="1"/>
  <c r="AS103" i="2" s="1"/>
  <c r="AS115" i="2" s="1"/>
  <c r="AR209" i="2"/>
  <c r="AR102" i="2" s="1"/>
  <c r="AR103" i="2" s="1"/>
  <c r="AR115" i="2" s="1"/>
  <c r="EY149" i="2"/>
  <c r="AH209" i="2"/>
  <c r="AH102" i="2" s="1"/>
  <c r="AH103" i="2" s="1"/>
  <c r="AH115" i="2" s="1"/>
  <c r="AL209" i="2"/>
  <c r="AL102" i="2" s="1"/>
  <c r="AL103" i="2" s="1"/>
  <c r="AL152" i="2"/>
  <c r="AL153" i="2" s="1"/>
  <c r="AL112" i="2" s="1"/>
  <c r="Z209" i="2"/>
  <c r="Z102" i="2" s="1"/>
  <c r="Z103" i="2" s="1"/>
  <c r="Z152" i="2"/>
  <c r="Z153" i="2" s="1"/>
  <c r="Z112" i="2" s="1"/>
  <c r="Z134" i="2" s="1"/>
  <c r="AK209" i="2"/>
  <c r="AK102" i="2" s="1"/>
  <c r="AK103" i="2" s="1"/>
  <c r="AK152" i="2"/>
  <c r="AK153" i="2" s="1"/>
  <c r="AK112" i="2" s="1"/>
  <c r="Y209" i="2"/>
  <c r="Y102" i="2" s="1"/>
  <c r="Y103" i="2" s="1"/>
  <c r="Y152" i="2"/>
  <c r="Y153" i="2" s="1"/>
  <c r="Y112" i="2" s="1"/>
  <c r="Y134" i="2" s="1"/>
  <c r="AJ209" i="2"/>
  <c r="EY151" i="2"/>
  <c r="AJ152" i="2"/>
  <c r="X209" i="2"/>
  <c r="EX151" i="2"/>
  <c r="X152" i="2"/>
  <c r="X153" i="2" s="1"/>
  <c r="AU209" i="2"/>
  <c r="AU102" i="2" s="1"/>
  <c r="AU103" i="2" s="1"/>
  <c r="AU115" i="2" s="1"/>
  <c r="AU152" i="2"/>
  <c r="AU153" i="2" s="1"/>
  <c r="AU112" i="2" s="1"/>
  <c r="AI209" i="2"/>
  <c r="AI102" i="2" s="1"/>
  <c r="AI103" i="2" s="1"/>
  <c r="AI152" i="2"/>
  <c r="AI153" i="2" s="1"/>
  <c r="AI112" i="2" s="1"/>
  <c r="AI134" i="2" s="1"/>
  <c r="EX149" i="2"/>
  <c r="AT153" i="2"/>
  <c r="AT112" i="2" s="1"/>
  <c r="AH153" i="2"/>
  <c r="AH112" i="2" s="1"/>
  <c r="AH134" i="2" s="1"/>
  <c r="AR153" i="2"/>
  <c r="AR112" i="2" s="1"/>
  <c r="F105" i="9"/>
  <c r="EY152" i="2" l="1"/>
  <c r="AJ153" i="2"/>
  <c r="Z115" i="2"/>
  <c r="AI115" i="2"/>
  <c r="AJ102" i="2"/>
  <c r="EY209" i="2"/>
  <c r="I46" i="7" s="1"/>
  <c r="AL115" i="2"/>
  <c r="Y115" i="2"/>
  <c r="X112" i="2"/>
  <c r="EX153" i="2"/>
  <c r="EX152" i="2"/>
  <c r="AK115" i="2"/>
  <c r="X102" i="2"/>
  <c r="EX209" i="2"/>
  <c r="EY102" i="2" l="1"/>
  <c r="AJ103" i="2"/>
  <c r="H46" i="7"/>
  <c r="AJ112" i="2"/>
  <c r="EY153" i="2"/>
  <c r="EX112" i="2"/>
  <c r="X134" i="2"/>
  <c r="EX102" i="2"/>
  <c r="X103" i="2"/>
  <c r="EY112" i="2" l="1"/>
  <c r="AJ134" i="2"/>
  <c r="EX103" i="2"/>
  <c r="X115" i="2"/>
  <c r="I134" i="2"/>
  <c r="EX134" i="2"/>
  <c r="EY103" i="2"/>
  <c r="AJ115" i="2"/>
  <c r="EY115" i="2" s="1"/>
  <c r="EX115" i="2" l="1"/>
  <c r="EY134" i="2"/>
  <c r="ET134" i="2" s="1"/>
  <c r="BH107" i="2" l="1"/>
  <c r="BI107" i="2"/>
  <c r="BJ107" i="2"/>
  <c r="BJ212" i="2" s="1"/>
  <c r="BK107" i="2"/>
  <c r="BK212" i="2" s="1"/>
  <c r="BL107" i="2"/>
  <c r="BM107" i="2"/>
  <c r="BM212" i="2" s="1"/>
  <c r="BN107" i="2"/>
  <c r="BN212" i="2" s="1"/>
  <c r="BO107" i="2"/>
  <c r="BO212" i="2" s="1"/>
  <c r="BP107" i="2"/>
  <c r="BP212" i="2" s="1"/>
  <c r="BQ107" i="2"/>
  <c r="BQ212" i="2" s="1"/>
  <c r="BR107" i="2"/>
  <c r="BR212" i="2" s="1"/>
  <c r="BS107" i="2"/>
  <c r="BS212" i="2" s="1"/>
  <c r="BH143" i="2"/>
  <c r="BI143" i="2"/>
  <c r="BJ143" i="2"/>
  <c r="BJ211" i="2" s="1"/>
  <c r="BK143" i="2"/>
  <c r="BK211" i="2" s="1"/>
  <c r="BL143" i="2"/>
  <c r="BM143" i="2"/>
  <c r="BM211" i="2" s="1"/>
  <c r="BN143" i="2"/>
  <c r="BN211" i="2" s="1"/>
  <c r="BO143" i="2"/>
  <c r="BO211" i="2" s="1"/>
  <c r="BP143" i="2"/>
  <c r="BP211" i="2" s="1"/>
  <c r="BQ143" i="2"/>
  <c r="BQ211" i="2" s="1"/>
  <c r="BR143" i="2"/>
  <c r="BR211" i="2" s="1"/>
  <c r="BS143" i="2"/>
  <c r="BS147" i="2"/>
  <c r="AV149" i="2"/>
  <c r="AV151" i="2" s="1"/>
  <c r="AV152" i="2" s="1"/>
  <c r="AW149" i="2"/>
  <c r="AW151" i="2" s="1"/>
  <c r="AX149" i="2"/>
  <c r="AX151" i="2" s="1"/>
  <c r="AY149" i="2"/>
  <c r="AY151" i="2" s="1"/>
  <c r="AZ149" i="2"/>
  <c r="AZ151" i="2" s="1"/>
  <c r="BA149" i="2"/>
  <c r="BA151" i="2" s="1"/>
  <c r="BA209" i="2" s="1"/>
  <c r="BA102" i="2" s="1"/>
  <c r="BA103" i="2" s="1"/>
  <c r="BB149" i="2"/>
  <c r="BB151" i="2" s="1"/>
  <c r="BC149" i="2"/>
  <c r="BC151" i="2" s="1"/>
  <c r="BC152" i="2" s="1"/>
  <c r="BD149" i="2"/>
  <c r="BD151" i="2" s="1"/>
  <c r="BD152" i="2" s="1"/>
  <c r="BD153" i="2" s="1"/>
  <c r="BD112" i="2" s="1"/>
  <c r="BE149" i="2"/>
  <c r="BE151" i="2" s="1"/>
  <c r="BE152" i="2" s="1"/>
  <c r="BE153" i="2" s="1"/>
  <c r="BE112" i="2" s="1"/>
  <c r="BF149" i="2"/>
  <c r="BF151" i="2" s="1"/>
  <c r="BF209" i="2" s="1"/>
  <c r="BF102" i="2" s="1"/>
  <c r="BF103" i="2" s="1"/>
  <c r="BG149" i="2"/>
  <c r="BG151" i="2" s="1"/>
  <c r="BG209" i="2" s="1"/>
  <c r="BG102" i="2" s="1"/>
  <c r="BG103" i="2" s="1"/>
  <c r="BH149" i="2"/>
  <c r="BH151" i="2" s="1"/>
  <c r="BH152" i="2" s="1"/>
  <c r="BI149" i="2"/>
  <c r="BI151" i="2" s="1"/>
  <c r="BJ149" i="2"/>
  <c r="BJ151" i="2" s="1"/>
  <c r="BJ209" i="2" s="1"/>
  <c r="BJ102" i="2" s="1"/>
  <c r="BJ103" i="2" s="1"/>
  <c r="BK149" i="2"/>
  <c r="BK151" i="2" s="1"/>
  <c r="BL149" i="2"/>
  <c r="BL151" i="2" s="1"/>
  <c r="BM149" i="2"/>
  <c r="BM151" i="2" s="1"/>
  <c r="BM152" i="2" s="1"/>
  <c r="BN149" i="2"/>
  <c r="BN151" i="2" s="1"/>
  <c r="BO149" i="2"/>
  <c r="BO151" i="2" s="1"/>
  <c r="BO152" i="2" s="1"/>
  <c r="BP149" i="2"/>
  <c r="BP151" i="2" s="1"/>
  <c r="BP152" i="2" s="1"/>
  <c r="BP153" i="2" s="1"/>
  <c r="BP112" i="2" s="1"/>
  <c r="BP113" i="2" s="1"/>
  <c r="BQ149" i="2"/>
  <c r="BQ151" i="2" s="1"/>
  <c r="BR149" i="2"/>
  <c r="BR151" i="2" s="1"/>
  <c r="BR209" i="2" s="1"/>
  <c r="BR102" i="2" s="1"/>
  <c r="BR103" i="2" s="1"/>
  <c r="BS149" i="2"/>
  <c r="BS151" i="2" s="1"/>
  <c r="BS209" i="2" s="1"/>
  <c r="BS102" i="2" s="1"/>
  <c r="BS103" i="2" s="1"/>
  <c r="BS154" i="2"/>
  <c r="BS214" i="2" s="1"/>
  <c r="FA214" i="2" s="1"/>
  <c r="K51" i="7" s="1"/>
  <c r="BH211" i="2"/>
  <c r="BI211" i="2"/>
  <c r="BL211" i="2"/>
  <c r="BH212" i="2"/>
  <c r="BI212" i="2"/>
  <c r="BL212" i="2"/>
  <c r="I151" i="2" l="1"/>
  <c r="I149" i="2"/>
  <c r="BS211" i="2"/>
  <c r="BF152" i="2"/>
  <c r="BA152" i="2"/>
  <c r="BA153" i="2" s="1"/>
  <c r="BA112" i="2" s="1"/>
  <c r="BQ152" i="2"/>
  <c r="BQ153" i="2" s="1"/>
  <c r="BQ112" i="2" s="1"/>
  <c r="BQ209" i="2"/>
  <c r="BQ102" i="2" s="1"/>
  <c r="BQ103" i="2" s="1"/>
  <c r="BQ115" i="2" s="1"/>
  <c r="BP209" i="2"/>
  <c r="BP102" i="2" s="1"/>
  <c r="BP103" i="2" s="1"/>
  <c r="BP115" i="2" s="1"/>
  <c r="BM209" i="2"/>
  <c r="BM102" i="2" s="1"/>
  <c r="BM103" i="2" s="1"/>
  <c r="BM115" i="2" s="1"/>
  <c r="AV209" i="2"/>
  <c r="AV102" i="2" s="1"/>
  <c r="BC209" i="2"/>
  <c r="BC102" i="2" s="1"/>
  <c r="BC103" i="2" s="1"/>
  <c r="BC115" i="2" s="1"/>
  <c r="BO209" i="2"/>
  <c r="BO102" i="2" s="1"/>
  <c r="BO103" i="2" s="1"/>
  <c r="BO115" i="2" s="1"/>
  <c r="FA154" i="2"/>
  <c r="BH209" i="2"/>
  <c r="BH102" i="2" s="1"/>
  <c r="BH103" i="2" s="1"/>
  <c r="BR152" i="2"/>
  <c r="BR153" i="2" s="1"/>
  <c r="BR112" i="2" s="1"/>
  <c r="BR113" i="2" s="1"/>
  <c r="BM153" i="2"/>
  <c r="BM112" i="2" s="1"/>
  <c r="BM113" i="2" s="1"/>
  <c r="BE209" i="2"/>
  <c r="BE102" i="2" s="1"/>
  <c r="BE103" i="2" s="1"/>
  <c r="BE115" i="2" s="1"/>
  <c r="BD209" i="2"/>
  <c r="BD102" i="2" s="1"/>
  <c r="BD103" i="2" s="1"/>
  <c r="BD115" i="2" s="1"/>
  <c r="FA107" i="2"/>
  <c r="FA212" i="2"/>
  <c r="K50" i="7" s="1"/>
  <c r="BK209" i="2"/>
  <c r="BK102" i="2" s="1"/>
  <c r="BK103" i="2" s="1"/>
  <c r="BK152" i="2"/>
  <c r="BK153" i="2" s="1"/>
  <c r="BK112" i="2" s="1"/>
  <c r="BK113" i="2" s="1"/>
  <c r="AY209" i="2"/>
  <c r="AY102" i="2" s="1"/>
  <c r="AY103" i="2" s="1"/>
  <c r="AY152" i="2"/>
  <c r="AY153" i="2" s="1"/>
  <c r="AY112" i="2" s="1"/>
  <c r="AX152" i="2"/>
  <c r="BI152" i="2"/>
  <c r="BI153" i="2" s="1"/>
  <c r="BI112" i="2" s="1"/>
  <c r="BI113" i="2" s="1"/>
  <c r="BI209" i="2"/>
  <c r="BI102" i="2" s="1"/>
  <c r="BI103" i="2" s="1"/>
  <c r="AW152" i="2"/>
  <c r="AW209" i="2"/>
  <c r="AW102" i="2" s="1"/>
  <c r="AW103" i="2" s="1"/>
  <c r="BJ115" i="2"/>
  <c r="BO153" i="2"/>
  <c r="BO112" i="2" s="1"/>
  <c r="BO113" i="2" s="1"/>
  <c r="BG115" i="2"/>
  <c r="BJ152" i="2"/>
  <c r="BJ153" i="2" s="1"/>
  <c r="BJ112" i="2" s="1"/>
  <c r="BJ113" i="2" s="1"/>
  <c r="BF115" i="2"/>
  <c r="BG152" i="2"/>
  <c r="BG153" i="2" s="1"/>
  <c r="BG112" i="2" s="1"/>
  <c r="BF153" i="2"/>
  <c r="BF112" i="2" s="1"/>
  <c r="FA211" i="2"/>
  <c r="K44" i="7" s="1"/>
  <c r="BS115" i="2"/>
  <c r="BN209" i="2"/>
  <c r="BN102" i="2" s="1"/>
  <c r="BN103" i="2" s="1"/>
  <c r="BN152" i="2"/>
  <c r="BN153" i="2" s="1"/>
  <c r="BN112" i="2" s="1"/>
  <c r="BN113" i="2" s="1"/>
  <c r="BB209" i="2"/>
  <c r="BB102" i="2" s="1"/>
  <c r="BB103" i="2" s="1"/>
  <c r="BB152" i="2"/>
  <c r="BB153" i="2" s="1"/>
  <c r="BB112" i="2" s="1"/>
  <c r="BR115" i="2"/>
  <c r="BA115" i="2"/>
  <c r="FA151" i="2"/>
  <c r="AX209" i="2"/>
  <c r="AX102" i="2" s="1"/>
  <c r="AX103" i="2" s="1"/>
  <c r="BS152" i="2"/>
  <c r="BS153" i="2" s="1"/>
  <c r="BS112" i="2" s="1"/>
  <c r="BS113" i="2" s="1"/>
  <c r="BC153" i="2"/>
  <c r="BC112" i="2" s="1"/>
  <c r="BL209" i="2"/>
  <c r="BL102" i="2" s="1"/>
  <c r="BL103" i="2" s="1"/>
  <c r="BL152" i="2"/>
  <c r="BL153" i="2" s="1"/>
  <c r="BL112" i="2" s="1"/>
  <c r="BL113" i="2" s="1"/>
  <c r="AZ209" i="2"/>
  <c r="AZ102" i="2" s="1"/>
  <c r="AZ103" i="2" s="1"/>
  <c r="AZ152" i="2"/>
  <c r="AZ153" i="2" s="1"/>
  <c r="AZ112" i="2" s="1"/>
  <c r="EZ151" i="2"/>
  <c r="FA149" i="2"/>
  <c r="EZ149" i="2"/>
  <c r="BH153" i="2"/>
  <c r="AV153" i="2"/>
  <c r="BQ113" i="2"/>
  <c r="I102" i="2" l="1"/>
  <c r="ET149" i="2"/>
  <c r="I209" i="2"/>
  <c r="AW153" i="2"/>
  <c r="AW112" i="2" s="1"/>
  <c r="I152" i="2"/>
  <c r="ET151" i="2"/>
  <c r="FA152" i="2"/>
  <c r="EZ152" i="2"/>
  <c r="FA102" i="2"/>
  <c r="AX153" i="2"/>
  <c r="AX112" i="2" s="1"/>
  <c r="AZ115" i="2"/>
  <c r="AV112" i="2"/>
  <c r="AW115" i="2"/>
  <c r="BH112" i="2"/>
  <c r="FA153" i="2"/>
  <c r="BL115" i="2"/>
  <c r="BI115" i="2"/>
  <c r="AY115" i="2"/>
  <c r="EZ209" i="2"/>
  <c r="J46" i="7" s="1"/>
  <c r="BB115" i="2"/>
  <c r="EZ102" i="2"/>
  <c r="AV103" i="2"/>
  <c r="I103" i="2" s="1"/>
  <c r="BK115" i="2"/>
  <c r="F59" i="1"/>
  <c r="F63" i="1" s="1"/>
  <c r="AX115" i="2"/>
  <c r="BN115" i="2"/>
  <c r="FA209" i="2"/>
  <c r="BH115" i="2"/>
  <c r="FA103" i="2"/>
  <c r="I112" i="2" l="1"/>
  <c r="ET102" i="2"/>
  <c r="K46" i="7"/>
  <c r="K47" i="7" s="1"/>
  <c r="K57" i="7" s="1"/>
  <c r="I153" i="2"/>
  <c r="E26" i="1" s="1"/>
  <c r="F26" i="1" s="1"/>
  <c r="EZ153" i="2"/>
  <c r="ET153" i="2" s="1"/>
  <c r="ET152" i="2"/>
  <c r="FA112" i="2"/>
  <c r="BH113" i="2"/>
  <c r="ET209" i="2"/>
  <c r="EZ112" i="2"/>
  <c r="FA115" i="2"/>
  <c r="AV115" i="2"/>
  <c r="EZ103" i="2"/>
  <c r="ET103" i="2" s="1"/>
  <c r="ET112" i="2" l="1"/>
  <c r="J63" i="1"/>
  <c r="H31" i="7" s="1"/>
  <c r="I31" i="7" s="1"/>
  <c r="J31" i="7" s="1"/>
  <c r="EZ115" i="2"/>
  <c r="ET115" i="2" s="1"/>
  <c r="I115" i="2"/>
  <c r="O46" i="7"/>
  <c r="FA113" i="2"/>
  <c r="L63" i="1" l="1"/>
  <c r="D81" i="9"/>
  <c r="F81" i="9" s="1"/>
  <c r="D82" i="9"/>
  <c r="F82" i="9" s="1"/>
  <c r="D83" i="9"/>
  <c r="F83" i="9" s="1"/>
  <c r="D84" i="9"/>
  <c r="D85" i="9"/>
  <c r="F85" i="9" s="1"/>
  <c r="D86" i="9"/>
  <c r="F86" i="9" s="1"/>
  <c r="D87" i="9"/>
  <c r="F87" i="9" s="1"/>
  <c r="D88" i="9"/>
  <c r="F88" i="9" s="1"/>
  <c r="D89" i="9"/>
  <c r="F89" i="9" s="1"/>
  <c r="D90" i="9"/>
  <c r="F90" i="9" s="1"/>
  <c r="D91" i="9"/>
  <c r="F91" i="9" s="1"/>
  <c r="D92" i="9"/>
  <c r="F92" i="9" s="1"/>
  <c r="D93" i="9"/>
  <c r="F93" i="9" s="1"/>
  <c r="D94" i="9"/>
  <c r="F94" i="9" s="1"/>
  <c r="D95" i="9"/>
  <c r="F95" i="9" s="1"/>
  <c r="D96" i="9"/>
  <c r="F96" i="9" s="1"/>
  <c r="D97" i="9"/>
  <c r="F97" i="9" s="1"/>
  <c r="D98" i="9"/>
  <c r="F98" i="9" s="1"/>
  <c r="D99" i="9"/>
  <c r="F99" i="9" s="1"/>
  <c r="D100" i="9"/>
  <c r="F100" i="9" s="1"/>
  <c r="D101" i="9"/>
  <c r="F101" i="9" s="1"/>
  <c r="D102" i="9"/>
  <c r="F102" i="9" s="1"/>
  <c r="D103" i="9"/>
  <c r="F103" i="9" s="1"/>
  <c r="D104" i="9"/>
  <c r="F104" i="9" s="1"/>
  <c r="F84" i="9" l="1"/>
  <c r="AW147" i="2" l="1"/>
  <c r="AW154" i="2"/>
  <c r="AW214" i="2" s="1"/>
  <c r="BA147" i="2" l="1"/>
  <c r="BA154" i="2"/>
  <c r="BA214" i="2" s="1"/>
  <c r="AZ147" i="2" l="1"/>
  <c r="AZ154" i="2"/>
  <c r="AZ214" i="2" s="1"/>
  <c r="AZ107" i="2" l="1"/>
  <c r="AZ212" i="2" s="1"/>
  <c r="BA107" i="2"/>
  <c r="BA113" i="2" s="1"/>
  <c r="BB107" i="2"/>
  <c r="BB212" i="2" s="1"/>
  <c r="BC107" i="2"/>
  <c r="BC113" i="2" s="1"/>
  <c r="BD107" i="2"/>
  <c r="BD113" i="2" s="1"/>
  <c r="BE107" i="2"/>
  <c r="BE212" i="2" s="1"/>
  <c r="BF107" i="2"/>
  <c r="BF212" i="2" s="1"/>
  <c r="BG107" i="2"/>
  <c r="BG113" i="2" s="1"/>
  <c r="BB113" i="2"/>
  <c r="AZ143" i="2"/>
  <c r="AZ211" i="2" s="1"/>
  <c r="BA143" i="2"/>
  <c r="BA211" i="2" s="1"/>
  <c r="BB143" i="2"/>
  <c r="BB211" i="2" s="1"/>
  <c r="BC143" i="2"/>
  <c r="BC211" i="2" s="1"/>
  <c r="BD143" i="2"/>
  <c r="BD211" i="2" s="1"/>
  <c r="BE143" i="2"/>
  <c r="BE211" i="2" s="1"/>
  <c r="BF143" i="2"/>
  <c r="BF211" i="2" s="1"/>
  <c r="BG143" i="2"/>
  <c r="BG147" i="2"/>
  <c r="BG154" i="2"/>
  <c r="BA212" i="2"/>
  <c r="BF113" i="2" l="1"/>
  <c r="BE113" i="2"/>
  <c r="AZ113" i="2"/>
  <c r="BC212" i="2"/>
  <c r="BG212" i="2"/>
  <c r="BG211" i="2"/>
  <c r="BD212" i="2"/>
  <c r="BG214" i="2"/>
  <c r="AX147" i="2" l="1"/>
  <c r="AX154" i="2"/>
  <c r="AX214" i="2" s="1"/>
  <c r="AV107" i="2" l="1"/>
  <c r="AV113" i="2" s="1"/>
  <c r="AW107" i="2"/>
  <c r="AX107" i="2"/>
  <c r="AY107" i="2"/>
  <c r="EZ107" i="2"/>
  <c r="AW113" i="2"/>
  <c r="AX113" i="2"/>
  <c r="AY113" i="2"/>
  <c r="AV143" i="2"/>
  <c r="AV211" i="2" s="1"/>
  <c r="EZ211" i="2" s="1"/>
  <c r="J44" i="7" s="1"/>
  <c r="J47" i="7" s="1"/>
  <c r="AW143" i="2"/>
  <c r="AW211" i="2" s="1"/>
  <c r="AX143" i="2"/>
  <c r="AY143" i="2"/>
  <c r="AY147" i="2"/>
  <c r="AY211" i="2" s="1"/>
  <c r="AY154" i="2"/>
  <c r="AY214" i="2" s="1"/>
  <c r="EZ214" i="2" s="1"/>
  <c r="J51" i="7" s="1"/>
  <c r="EZ154" i="2"/>
  <c r="AX211" i="2"/>
  <c r="AV212" i="2"/>
  <c r="EZ212" i="2" s="1"/>
  <c r="J50" i="7" s="1"/>
  <c r="AW212" i="2"/>
  <c r="AX212" i="2"/>
  <c r="AY212" i="2"/>
  <c r="J57" i="7" l="1"/>
  <c r="EZ113" i="2"/>
  <c r="Q10" i="1"/>
  <c r="R10" i="1"/>
  <c r="S10" i="1"/>
  <c r="T10" i="1"/>
  <c r="N17" i="1"/>
  <c r="E25" i="1"/>
  <c r="F25" i="1"/>
  <c r="E27" i="1"/>
  <c r="F27" i="1"/>
  <c r="F31" i="1"/>
  <c r="K51" i="1"/>
  <c r="K52" i="1"/>
  <c r="K53" i="1"/>
  <c r="F54" i="1"/>
  <c r="K54" i="1"/>
  <c r="F55" i="1"/>
  <c r="K55" i="1"/>
  <c r="K56" i="1"/>
  <c r="K57" i="1"/>
  <c r="K58" i="1"/>
  <c r="K59" i="1"/>
  <c r="K60" i="1"/>
  <c r="K61" i="1"/>
  <c r="J62" i="1"/>
  <c r="K62" i="1"/>
  <c r="L62" i="1"/>
  <c r="K63" i="1"/>
  <c r="J64" i="1"/>
  <c r="K64" i="1"/>
  <c r="L64" i="1"/>
  <c r="K67" i="1"/>
  <c r="J68" i="1"/>
  <c r="K68" i="1"/>
  <c r="L68" i="1"/>
  <c r="J69" i="1"/>
  <c r="K69" i="1"/>
  <c r="L69" i="1"/>
  <c r="J70" i="1"/>
  <c r="K70" i="1"/>
  <c r="L70" i="1"/>
  <c r="E79" i="1"/>
  <c r="E80" i="1"/>
  <c r="E82" i="1"/>
  <c r="F84" i="1"/>
  <c r="H14" i="7"/>
  <c r="I14" i="7"/>
  <c r="J14" i="7"/>
  <c r="K14" i="7"/>
  <c r="H15" i="7"/>
  <c r="I15" i="7"/>
  <c r="J15" i="7"/>
  <c r="K15" i="7"/>
  <c r="H16" i="7"/>
  <c r="I16" i="7"/>
  <c r="J16" i="7"/>
  <c r="K16" i="7"/>
  <c r="H17" i="7"/>
  <c r="I17" i="7"/>
  <c r="J17" i="7"/>
  <c r="K17" i="7"/>
  <c r="K19" i="7"/>
  <c r="K20" i="7"/>
  <c r="K21" i="7"/>
  <c r="K22" i="7"/>
  <c r="K23" i="7"/>
  <c r="K24" i="7"/>
  <c r="K25" i="7"/>
  <c r="K26" i="7"/>
  <c r="K27" i="7"/>
  <c r="K28" i="7"/>
  <c r="K29" i="7"/>
  <c r="H30" i="7"/>
  <c r="I30" i="7"/>
  <c r="J30" i="7"/>
  <c r="K30" i="7"/>
  <c r="K31" i="7"/>
  <c r="H32" i="7"/>
  <c r="I32" i="7"/>
  <c r="J32" i="7"/>
  <c r="K32" i="7"/>
  <c r="G44" i="7"/>
  <c r="H44" i="7"/>
  <c r="I44" i="7"/>
  <c r="O44" i="7"/>
  <c r="G47" i="7"/>
  <c r="H47" i="7"/>
  <c r="I47" i="7"/>
  <c r="O47" i="7"/>
  <c r="G49" i="7"/>
  <c r="H49" i="7"/>
  <c r="I49" i="7"/>
  <c r="J49" i="7"/>
  <c r="K49" i="7"/>
  <c r="L49" i="7"/>
  <c r="M49" i="7"/>
  <c r="N49" i="7"/>
  <c r="O49" i="7"/>
  <c r="G50" i="7"/>
  <c r="H50" i="7"/>
  <c r="I50" i="7"/>
  <c r="O50" i="7"/>
  <c r="I51" i="7"/>
  <c r="O51" i="7"/>
  <c r="G52" i="7"/>
  <c r="H52" i="7"/>
  <c r="I52" i="7"/>
  <c r="J52" i="7"/>
  <c r="K52" i="7"/>
  <c r="L52" i="7"/>
  <c r="M52" i="7"/>
  <c r="N52" i="7"/>
  <c r="O52" i="7"/>
  <c r="G56" i="7"/>
  <c r="H56" i="7"/>
  <c r="I56" i="7"/>
  <c r="J56" i="7"/>
  <c r="K56" i="7"/>
  <c r="L56" i="7"/>
  <c r="M56" i="7"/>
  <c r="N56" i="7"/>
  <c r="G57" i="7"/>
  <c r="H57" i="7"/>
  <c r="I57" i="7"/>
  <c r="K62" i="7"/>
  <c r="Q62" i="7"/>
  <c r="K63" i="7"/>
  <c r="H64" i="7"/>
  <c r="I64" i="7"/>
  <c r="J64" i="7"/>
  <c r="K64" i="7"/>
  <c r="R53" i="33"/>
  <c r="S53" i="33"/>
  <c r="S54" i="33"/>
  <c r="D9" i="9"/>
  <c r="E9" i="9"/>
  <c r="F9" i="9"/>
  <c r="G9" i="9"/>
  <c r="H9" i="9"/>
  <c r="N9" i="9"/>
  <c r="O9" i="9"/>
  <c r="P9" i="9"/>
  <c r="Q9" i="9"/>
  <c r="R9" i="9"/>
  <c r="V9" i="9"/>
  <c r="D10" i="9"/>
  <c r="E10" i="9"/>
  <c r="F10" i="9"/>
  <c r="G10" i="9"/>
  <c r="H10" i="9"/>
  <c r="O10" i="9"/>
  <c r="Q10" i="9"/>
  <c r="R10" i="9"/>
  <c r="D11" i="9"/>
  <c r="E11" i="9"/>
  <c r="F11" i="9"/>
  <c r="G11" i="9"/>
  <c r="H11" i="9"/>
  <c r="O11" i="9"/>
  <c r="Q11" i="9"/>
  <c r="R11" i="9"/>
  <c r="D12" i="9"/>
  <c r="E12" i="9"/>
  <c r="F12" i="9"/>
  <c r="G12" i="9"/>
  <c r="H12" i="9"/>
  <c r="O12" i="9"/>
  <c r="Q12" i="9"/>
  <c r="R12" i="9"/>
  <c r="D13" i="9"/>
  <c r="E13" i="9"/>
  <c r="F13" i="9"/>
  <c r="G13" i="9"/>
  <c r="H13" i="9"/>
  <c r="O13" i="9"/>
  <c r="Q13" i="9"/>
  <c r="R13" i="9"/>
  <c r="D14" i="9"/>
  <c r="E14" i="9"/>
  <c r="F14" i="9"/>
  <c r="G14" i="9"/>
  <c r="H14" i="9"/>
  <c r="O14" i="9"/>
  <c r="Q14" i="9"/>
  <c r="R14" i="9"/>
  <c r="D15" i="9"/>
  <c r="E15" i="9"/>
  <c r="F15" i="9"/>
  <c r="G15" i="9"/>
  <c r="H15" i="9"/>
  <c r="O15" i="9"/>
  <c r="Q15" i="9"/>
  <c r="R15" i="9"/>
  <c r="D16" i="9"/>
  <c r="E16" i="9"/>
  <c r="F16" i="9"/>
  <c r="G16" i="9"/>
  <c r="H16" i="9"/>
  <c r="O16" i="9"/>
  <c r="Q16" i="9"/>
  <c r="R16" i="9"/>
  <c r="D17" i="9"/>
  <c r="E17" i="9"/>
  <c r="F17" i="9"/>
  <c r="G17" i="9"/>
  <c r="H17" i="9"/>
  <c r="O17" i="9"/>
  <c r="Q17" i="9"/>
  <c r="R17" i="9"/>
  <c r="D18" i="9"/>
  <c r="E18" i="9"/>
  <c r="F18" i="9"/>
  <c r="G18" i="9"/>
  <c r="H18" i="9"/>
  <c r="O18" i="9"/>
  <c r="Q18" i="9"/>
  <c r="R18" i="9"/>
  <c r="D19" i="9"/>
  <c r="E19" i="9"/>
  <c r="F19" i="9"/>
  <c r="G19" i="9"/>
  <c r="H19" i="9"/>
  <c r="O19" i="9"/>
  <c r="Q19" i="9"/>
  <c r="R19" i="9"/>
  <c r="D20" i="9"/>
  <c r="E20" i="9"/>
  <c r="F20" i="9"/>
  <c r="G20" i="9"/>
  <c r="H20" i="9"/>
  <c r="O20" i="9"/>
  <c r="Q20" i="9"/>
  <c r="R20" i="9"/>
  <c r="D21" i="9"/>
  <c r="E21" i="9"/>
  <c r="F21" i="9"/>
  <c r="G21" i="9"/>
  <c r="H21" i="9"/>
  <c r="O21" i="9"/>
  <c r="Q21" i="9"/>
  <c r="R21" i="9"/>
  <c r="D22" i="9"/>
  <c r="E22" i="9"/>
  <c r="F22" i="9"/>
  <c r="G22" i="9"/>
  <c r="H22" i="9"/>
  <c r="O22" i="9"/>
  <c r="Q22" i="9"/>
  <c r="R22" i="9"/>
  <c r="D23" i="9"/>
  <c r="E23" i="9"/>
  <c r="F23" i="9"/>
  <c r="G23" i="9"/>
  <c r="H23" i="9"/>
  <c r="O23" i="9"/>
  <c r="Q23" i="9"/>
  <c r="R23" i="9"/>
  <c r="D24" i="9"/>
  <c r="E24" i="9"/>
  <c r="F24" i="9"/>
  <c r="G24" i="9"/>
  <c r="H24" i="9"/>
  <c r="O24" i="9"/>
  <c r="Q24" i="9"/>
  <c r="R24" i="9"/>
  <c r="D25" i="9"/>
  <c r="E25" i="9"/>
  <c r="F25" i="9"/>
  <c r="G25" i="9"/>
  <c r="H25" i="9"/>
  <c r="O25" i="9"/>
  <c r="Q25" i="9"/>
  <c r="R25" i="9"/>
  <c r="D26" i="9"/>
  <c r="E26" i="9"/>
  <c r="F26" i="9"/>
  <c r="G26" i="9"/>
  <c r="H26" i="9"/>
  <c r="O26" i="9"/>
  <c r="Q26" i="9"/>
  <c r="R26" i="9"/>
  <c r="D27" i="9"/>
  <c r="E27" i="9"/>
  <c r="F27" i="9"/>
  <c r="G27" i="9"/>
  <c r="H27" i="9"/>
  <c r="O27" i="9"/>
  <c r="Q27" i="9"/>
  <c r="R27" i="9"/>
  <c r="D28" i="9"/>
  <c r="E28" i="9"/>
  <c r="F28" i="9"/>
  <c r="G28" i="9"/>
  <c r="H28" i="9"/>
  <c r="O28" i="9"/>
  <c r="Q28" i="9"/>
  <c r="R28" i="9"/>
  <c r="D29" i="9"/>
  <c r="E29" i="9"/>
  <c r="F29" i="9"/>
  <c r="G29" i="9"/>
  <c r="H29" i="9"/>
  <c r="O29" i="9"/>
  <c r="Q29" i="9"/>
  <c r="R29" i="9"/>
  <c r="D30" i="9"/>
  <c r="E30" i="9"/>
  <c r="F30" i="9"/>
  <c r="G30" i="9"/>
  <c r="H30" i="9"/>
  <c r="O30" i="9"/>
  <c r="Q30" i="9"/>
  <c r="R30" i="9"/>
  <c r="D31" i="9"/>
  <c r="E31" i="9"/>
  <c r="F31" i="9"/>
  <c r="G31" i="9"/>
  <c r="H31" i="9"/>
  <c r="O31" i="9"/>
  <c r="Q31" i="9"/>
  <c r="R31" i="9"/>
  <c r="D32" i="9"/>
  <c r="E32" i="9"/>
  <c r="F32" i="9"/>
  <c r="G32" i="9"/>
  <c r="H32" i="9"/>
  <c r="O32" i="9"/>
  <c r="Q32" i="9"/>
  <c r="R32" i="9"/>
  <c r="D33" i="9"/>
  <c r="E33" i="9"/>
  <c r="F33" i="9"/>
  <c r="G33" i="9"/>
  <c r="H33" i="9"/>
  <c r="O33" i="9"/>
  <c r="Q33" i="9"/>
  <c r="R33" i="9"/>
  <c r="D34" i="9"/>
  <c r="E34" i="9"/>
  <c r="F34" i="9"/>
  <c r="G34" i="9"/>
  <c r="H34" i="9"/>
  <c r="O34" i="9"/>
  <c r="Q34" i="9"/>
  <c r="R34" i="9"/>
  <c r="D35" i="9"/>
  <c r="E35" i="9"/>
  <c r="F35" i="9"/>
  <c r="G35" i="9"/>
  <c r="H35" i="9"/>
  <c r="O35" i="9"/>
  <c r="Q35" i="9"/>
  <c r="R35" i="9"/>
  <c r="D36" i="9"/>
  <c r="E36" i="9"/>
  <c r="F36" i="9"/>
  <c r="G36" i="9"/>
  <c r="H36" i="9"/>
  <c r="O36" i="9"/>
  <c r="Q36" i="9"/>
  <c r="R36" i="9"/>
  <c r="D37" i="9"/>
  <c r="E37" i="9"/>
  <c r="F37" i="9"/>
  <c r="G37" i="9"/>
  <c r="H37" i="9"/>
  <c r="O37" i="9"/>
  <c r="Q37" i="9"/>
  <c r="R37" i="9"/>
  <c r="D38" i="9"/>
  <c r="E38" i="9"/>
  <c r="F38" i="9"/>
  <c r="G38" i="9"/>
  <c r="H38" i="9"/>
  <c r="O38" i="9"/>
  <c r="Q38" i="9"/>
  <c r="R38" i="9"/>
  <c r="D39" i="9"/>
  <c r="E39" i="9"/>
  <c r="F39" i="9"/>
  <c r="G39" i="9"/>
  <c r="H39" i="9"/>
  <c r="O39" i="9"/>
  <c r="Q39" i="9"/>
  <c r="R39" i="9"/>
  <c r="D40" i="9"/>
  <c r="E40" i="9"/>
  <c r="F40" i="9"/>
  <c r="G40" i="9"/>
  <c r="H40" i="9"/>
  <c r="O40" i="9"/>
  <c r="Q40" i="9"/>
  <c r="R40" i="9"/>
  <c r="D41" i="9"/>
  <c r="E41" i="9"/>
  <c r="F41" i="9"/>
  <c r="G41" i="9"/>
  <c r="H41" i="9"/>
  <c r="O41" i="9"/>
  <c r="Q41" i="9"/>
  <c r="R41" i="9"/>
  <c r="D42" i="9"/>
  <c r="E42" i="9"/>
  <c r="F42" i="9"/>
  <c r="G42" i="9"/>
  <c r="H42" i="9"/>
  <c r="O42" i="9"/>
  <c r="Q42" i="9"/>
  <c r="R42" i="9"/>
  <c r="D43" i="9"/>
  <c r="E43" i="9"/>
  <c r="F43" i="9"/>
  <c r="G43" i="9"/>
  <c r="H43" i="9"/>
  <c r="O43" i="9"/>
  <c r="Q43" i="9"/>
  <c r="R43" i="9"/>
  <c r="D44" i="9"/>
  <c r="E44" i="9"/>
  <c r="F44" i="9"/>
  <c r="G44" i="9"/>
  <c r="H44" i="9"/>
  <c r="O44" i="9"/>
  <c r="Q44" i="9"/>
  <c r="R44" i="9"/>
  <c r="D45" i="9"/>
  <c r="E45" i="9"/>
  <c r="F45" i="9"/>
  <c r="G45" i="9"/>
  <c r="H45" i="9"/>
  <c r="O45" i="9"/>
  <c r="Q45" i="9"/>
  <c r="R45" i="9"/>
  <c r="D46" i="9"/>
  <c r="E46" i="9"/>
  <c r="F46" i="9"/>
  <c r="G46" i="9"/>
  <c r="H46" i="9"/>
  <c r="O46" i="9"/>
  <c r="Q46" i="9"/>
  <c r="R46" i="9"/>
  <c r="D47" i="9"/>
  <c r="E47" i="9"/>
  <c r="F47" i="9"/>
  <c r="G47" i="9"/>
  <c r="H47" i="9"/>
  <c r="O47" i="9"/>
  <c r="Q47" i="9"/>
  <c r="R47" i="9"/>
  <c r="D48" i="9"/>
  <c r="E48" i="9"/>
  <c r="F48" i="9"/>
  <c r="G48" i="9"/>
  <c r="H48" i="9"/>
  <c r="O48" i="9"/>
  <c r="Q48" i="9"/>
  <c r="R48" i="9"/>
  <c r="D49" i="9"/>
  <c r="E49" i="9"/>
  <c r="F49" i="9"/>
  <c r="G49" i="9"/>
  <c r="H49" i="9"/>
  <c r="O49" i="9"/>
  <c r="Q49" i="9"/>
  <c r="R49" i="9"/>
  <c r="D50" i="9"/>
  <c r="E50" i="9"/>
  <c r="F50" i="9"/>
  <c r="G50" i="9"/>
  <c r="H50" i="9"/>
  <c r="O50" i="9"/>
  <c r="Q50" i="9"/>
  <c r="R50" i="9"/>
  <c r="D51" i="9"/>
  <c r="E51" i="9"/>
  <c r="F51" i="9"/>
  <c r="G51" i="9"/>
  <c r="H51" i="9"/>
  <c r="O51" i="9"/>
  <c r="Q51" i="9"/>
  <c r="R51" i="9"/>
  <c r="D52" i="9"/>
  <c r="E52" i="9"/>
  <c r="F52" i="9"/>
  <c r="G52" i="9"/>
  <c r="H52" i="9"/>
  <c r="O52" i="9"/>
  <c r="Q52" i="9"/>
  <c r="R52" i="9"/>
  <c r="D53" i="9"/>
  <c r="E53" i="9"/>
  <c r="F53" i="9"/>
  <c r="G53" i="9"/>
  <c r="H53" i="9"/>
  <c r="O53" i="9"/>
  <c r="Q53" i="9"/>
  <c r="R53" i="9"/>
  <c r="D54" i="9"/>
  <c r="E54" i="9"/>
  <c r="F54" i="9"/>
  <c r="G54" i="9"/>
  <c r="H54" i="9"/>
  <c r="O54" i="9"/>
  <c r="Q54" i="9"/>
  <c r="R54" i="9"/>
  <c r="D55" i="9"/>
  <c r="E55" i="9"/>
  <c r="F55" i="9"/>
  <c r="G55" i="9"/>
  <c r="H55" i="9"/>
  <c r="O55" i="9"/>
  <c r="Q55" i="9"/>
  <c r="R55" i="9"/>
  <c r="D56" i="9"/>
  <c r="E56" i="9"/>
  <c r="F56" i="9"/>
  <c r="G56" i="9"/>
  <c r="H56" i="9"/>
  <c r="O56" i="9"/>
  <c r="Q56" i="9"/>
  <c r="R56" i="9"/>
  <c r="D57" i="9"/>
  <c r="E57" i="9"/>
  <c r="F57" i="9"/>
  <c r="G57" i="9"/>
  <c r="H57" i="9"/>
  <c r="O57" i="9"/>
  <c r="Q57" i="9"/>
  <c r="R57" i="9"/>
  <c r="D58" i="9"/>
  <c r="E58" i="9"/>
  <c r="F58" i="9"/>
  <c r="G58" i="9"/>
  <c r="H58" i="9"/>
  <c r="O58" i="9"/>
  <c r="Q58" i="9"/>
  <c r="R58" i="9"/>
  <c r="D59" i="9"/>
  <c r="E59" i="9"/>
  <c r="F59" i="9"/>
  <c r="G59" i="9"/>
  <c r="H59" i="9"/>
  <c r="O59" i="9"/>
  <c r="Q59" i="9"/>
  <c r="R59" i="9"/>
  <c r="D60" i="9"/>
  <c r="E60" i="9"/>
  <c r="F60" i="9"/>
  <c r="G60" i="9"/>
  <c r="H60" i="9"/>
  <c r="O60" i="9"/>
  <c r="Q60" i="9"/>
  <c r="R60" i="9"/>
  <c r="D61" i="9"/>
  <c r="E61" i="9"/>
  <c r="F61" i="9"/>
  <c r="G61" i="9"/>
  <c r="H61" i="9"/>
  <c r="O61" i="9"/>
  <c r="Q61" i="9"/>
  <c r="R61" i="9"/>
  <c r="D62" i="9"/>
  <c r="E62" i="9"/>
  <c r="F62" i="9"/>
  <c r="G62" i="9"/>
  <c r="H62" i="9"/>
  <c r="O62" i="9"/>
  <c r="Q62" i="9"/>
  <c r="R62" i="9"/>
  <c r="D63" i="9"/>
  <c r="E63" i="9"/>
  <c r="F63" i="9"/>
  <c r="G63" i="9"/>
  <c r="H63" i="9"/>
  <c r="O63" i="9"/>
  <c r="Q63" i="9"/>
  <c r="R63" i="9"/>
  <c r="D64" i="9"/>
  <c r="E64" i="9"/>
  <c r="F64" i="9"/>
  <c r="G64" i="9"/>
  <c r="H64" i="9"/>
  <c r="O64" i="9"/>
  <c r="Q64" i="9"/>
  <c r="R64" i="9"/>
  <c r="D65" i="9"/>
  <c r="E65" i="9"/>
  <c r="F65" i="9"/>
  <c r="G65" i="9"/>
  <c r="H65" i="9"/>
  <c r="O65" i="9"/>
  <c r="Q65" i="9"/>
  <c r="R65" i="9"/>
  <c r="D66" i="9"/>
  <c r="E66" i="9"/>
  <c r="F66" i="9"/>
  <c r="G66" i="9"/>
  <c r="H66" i="9"/>
  <c r="O66" i="9"/>
  <c r="Q66" i="9"/>
  <c r="R66" i="9"/>
  <c r="D67" i="9"/>
  <c r="E67" i="9"/>
  <c r="F67" i="9"/>
  <c r="G67" i="9"/>
  <c r="H67" i="9"/>
  <c r="O67" i="9"/>
  <c r="Q67" i="9"/>
  <c r="R67" i="9"/>
  <c r="D68" i="9"/>
  <c r="E68" i="9"/>
  <c r="F68" i="9"/>
  <c r="G68" i="9"/>
  <c r="H68" i="9"/>
  <c r="O68" i="9"/>
  <c r="Q68" i="9"/>
  <c r="R68" i="9"/>
  <c r="D69" i="9"/>
  <c r="E69" i="9"/>
  <c r="F69" i="9"/>
  <c r="G69" i="9"/>
  <c r="H69" i="9"/>
  <c r="O69" i="9"/>
  <c r="Q69" i="9"/>
  <c r="R69" i="9"/>
  <c r="D70" i="9"/>
  <c r="E70" i="9"/>
  <c r="F70" i="9"/>
  <c r="G70" i="9"/>
  <c r="H70" i="9"/>
  <c r="O70" i="9"/>
  <c r="Q70" i="9"/>
  <c r="R70" i="9"/>
  <c r="D71" i="9"/>
  <c r="E71" i="9"/>
  <c r="F71" i="9"/>
  <c r="G71" i="9"/>
  <c r="H71" i="9"/>
  <c r="O71" i="9"/>
  <c r="Q71" i="9"/>
  <c r="R71" i="9"/>
  <c r="D72" i="9"/>
  <c r="E72" i="9"/>
  <c r="F72" i="9"/>
  <c r="G72" i="9"/>
  <c r="H72" i="9"/>
  <c r="O72" i="9"/>
  <c r="Q72" i="9"/>
  <c r="R72" i="9"/>
  <c r="D73" i="9"/>
  <c r="E73" i="9"/>
  <c r="F73" i="9"/>
  <c r="G73" i="9"/>
  <c r="H73" i="9"/>
  <c r="O73" i="9"/>
  <c r="Q73" i="9"/>
  <c r="R73" i="9"/>
  <c r="D74" i="9"/>
  <c r="E74" i="9"/>
  <c r="F74" i="9"/>
  <c r="G74" i="9"/>
  <c r="H74" i="9"/>
  <c r="O74" i="9"/>
  <c r="Q74" i="9"/>
  <c r="R74" i="9"/>
  <c r="D75" i="9"/>
  <c r="E75" i="9"/>
  <c r="F75" i="9"/>
  <c r="G75" i="9"/>
  <c r="H75" i="9"/>
  <c r="O75" i="9"/>
  <c r="Q75" i="9"/>
  <c r="R75" i="9"/>
  <c r="D76" i="9"/>
  <c r="E76" i="9"/>
  <c r="F76" i="9"/>
  <c r="G76" i="9"/>
  <c r="H76" i="9"/>
  <c r="O76" i="9"/>
  <c r="Q76" i="9"/>
  <c r="R76" i="9"/>
  <c r="D77" i="9"/>
  <c r="E77" i="9"/>
  <c r="F77" i="9"/>
  <c r="G77" i="9"/>
  <c r="H77" i="9"/>
  <c r="O77" i="9"/>
  <c r="Q77" i="9"/>
  <c r="R77" i="9"/>
  <c r="D78" i="9"/>
  <c r="E78" i="9"/>
  <c r="F78" i="9"/>
  <c r="G78" i="9"/>
  <c r="H78" i="9"/>
  <c r="O78" i="9"/>
  <c r="Q78" i="9"/>
  <c r="R78" i="9"/>
  <c r="D79" i="9"/>
  <c r="E79" i="9"/>
  <c r="F79" i="9"/>
  <c r="G79" i="9"/>
  <c r="H79" i="9"/>
  <c r="O79" i="9"/>
  <c r="Q79" i="9"/>
  <c r="R79" i="9"/>
  <c r="D80" i="9"/>
  <c r="E80" i="9"/>
  <c r="F80" i="9"/>
  <c r="G80" i="9"/>
  <c r="H80" i="9"/>
  <c r="O80" i="9"/>
  <c r="Q80" i="9"/>
  <c r="R80" i="9"/>
  <c r="E81" i="9"/>
  <c r="G81" i="9"/>
  <c r="H81" i="9"/>
  <c r="O81" i="9"/>
  <c r="Q81" i="9"/>
  <c r="R81" i="9"/>
  <c r="E82" i="9"/>
  <c r="G82" i="9"/>
  <c r="H82" i="9"/>
  <c r="O82" i="9"/>
  <c r="Q82" i="9"/>
  <c r="R82" i="9"/>
  <c r="E83" i="9"/>
  <c r="G83" i="9"/>
  <c r="H83" i="9"/>
  <c r="O83" i="9"/>
  <c r="Q83" i="9"/>
  <c r="R83" i="9"/>
  <c r="E84" i="9"/>
  <c r="G84" i="9"/>
  <c r="H84" i="9"/>
  <c r="O84" i="9"/>
  <c r="Q84" i="9"/>
  <c r="R84" i="9"/>
  <c r="E85" i="9"/>
  <c r="G85" i="9"/>
  <c r="H85" i="9"/>
  <c r="O85" i="9"/>
  <c r="Q85" i="9"/>
  <c r="R85" i="9"/>
  <c r="E86" i="9"/>
  <c r="G86" i="9"/>
  <c r="H86" i="9"/>
  <c r="O86" i="9"/>
  <c r="Q86" i="9"/>
  <c r="R86" i="9"/>
  <c r="E87" i="9"/>
  <c r="G87" i="9"/>
  <c r="H87" i="9"/>
  <c r="O87" i="9"/>
  <c r="Q87" i="9"/>
  <c r="R87" i="9"/>
  <c r="E88" i="9"/>
  <c r="G88" i="9"/>
  <c r="H88" i="9"/>
  <c r="O88" i="9"/>
  <c r="Q88" i="9"/>
  <c r="R88" i="9"/>
  <c r="E89" i="9"/>
  <c r="G89" i="9"/>
  <c r="H89" i="9"/>
  <c r="O89" i="9"/>
  <c r="Q89" i="9"/>
  <c r="R89" i="9"/>
  <c r="E90" i="9"/>
  <c r="G90" i="9"/>
  <c r="H90" i="9"/>
  <c r="O90" i="9"/>
  <c r="Q90" i="9"/>
  <c r="R90" i="9"/>
  <c r="E91" i="9"/>
  <c r="G91" i="9"/>
  <c r="H91" i="9"/>
  <c r="O91" i="9"/>
  <c r="Q91" i="9"/>
  <c r="R91" i="9"/>
  <c r="E92" i="9"/>
  <c r="G92" i="9"/>
  <c r="H92" i="9"/>
  <c r="O92" i="9"/>
  <c r="Q92" i="9"/>
  <c r="R92" i="9"/>
  <c r="E93" i="9"/>
  <c r="G93" i="9"/>
  <c r="H93" i="9"/>
  <c r="O93" i="9"/>
  <c r="Q93" i="9"/>
  <c r="R93" i="9"/>
  <c r="E94" i="9"/>
  <c r="G94" i="9"/>
  <c r="H94" i="9"/>
  <c r="O94" i="9"/>
  <c r="Q94" i="9"/>
  <c r="R94" i="9"/>
  <c r="E95" i="9"/>
  <c r="G95" i="9"/>
  <c r="H95" i="9"/>
  <c r="O95" i="9"/>
  <c r="Q95" i="9"/>
  <c r="R95" i="9"/>
  <c r="E96" i="9"/>
  <c r="G96" i="9"/>
  <c r="H96" i="9"/>
  <c r="O96" i="9"/>
  <c r="Q96" i="9"/>
  <c r="R96" i="9"/>
  <c r="E97" i="9"/>
  <c r="G97" i="9"/>
  <c r="H97" i="9"/>
  <c r="O97" i="9"/>
  <c r="Q97" i="9"/>
  <c r="R97" i="9"/>
  <c r="E98" i="9"/>
  <c r="G98" i="9"/>
  <c r="H98" i="9"/>
  <c r="O98" i="9"/>
  <c r="Q98" i="9"/>
  <c r="R98" i="9"/>
  <c r="E99" i="9"/>
  <c r="G99" i="9"/>
  <c r="H99" i="9"/>
  <c r="O99" i="9"/>
  <c r="Q99" i="9"/>
  <c r="R99" i="9"/>
  <c r="E100" i="9"/>
  <c r="G100" i="9"/>
  <c r="H100" i="9"/>
  <c r="O100" i="9"/>
  <c r="Q100" i="9"/>
  <c r="R100" i="9"/>
  <c r="E101" i="9"/>
  <c r="G101" i="9"/>
  <c r="H101" i="9"/>
  <c r="O101" i="9"/>
  <c r="Q101" i="9"/>
  <c r="R101" i="9"/>
  <c r="E102" i="9"/>
  <c r="G102" i="9"/>
  <c r="H102" i="9"/>
  <c r="O102" i="9"/>
  <c r="Q102" i="9"/>
  <c r="R102" i="9"/>
  <c r="E103" i="9"/>
  <c r="G103" i="9"/>
  <c r="H103" i="9"/>
  <c r="O103" i="9"/>
  <c r="Q103" i="9"/>
  <c r="R103" i="9"/>
  <c r="E104" i="9"/>
  <c r="G104" i="9"/>
  <c r="H104" i="9"/>
  <c r="O104" i="9"/>
  <c r="Q104" i="9"/>
  <c r="R104" i="9"/>
  <c r="E105" i="9"/>
  <c r="G105" i="9"/>
  <c r="H105" i="9"/>
  <c r="O105" i="9"/>
  <c r="Q105" i="9"/>
  <c r="R105" i="9"/>
  <c r="E106" i="9"/>
  <c r="G106" i="9"/>
  <c r="H106" i="9"/>
  <c r="O106" i="9"/>
  <c r="Q106" i="9"/>
  <c r="R106" i="9"/>
  <c r="E107" i="9"/>
  <c r="G107" i="9"/>
  <c r="H107" i="9"/>
  <c r="O107" i="9"/>
  <c r="Q107" i="9"/>
  <c r="R107" i="9"/>
  <c r="E108" i="9"/>
  <c r="G108" i="9"/>
  <c r="H108" i="9"/>
  <c r="O108" i="9"/>
  <c r="Q108" i="9"/>
  <c r="R108" i="9"/>
  <c r="E109" i="9"/>
  <c r="G109" i="9"/>
  <c r="H109" i="9"/>
  <c r="O109" i="9"/>
  <c r="Q109" i="9"/>
  <c r="R109" i="9"/>
  <c r="E110" i="9"/>
  <c r="G110" i="9"/>
  <c r="H110" i="9"/>
  <c r="O110" i="9"/>
  <c r="Q110" i="9"/>
  <c r="R110" i="9"/>
  <c r="E111" i="9"/>
  <c r="G111" i="9"/>
  <c r="H111" i="9"/>
  <c r="O111" i="9"/>
  <c r="Q111" i="9"/>
  <c r="R111" i="9"/>
  <c r="E112" i="9"/>
  <c r="G112" i="9"/>
  <c r="H112" i="9"/>
  <c r="O112" i="9"/>
  <c r="Q112" i="9"/>
  <c r="R112" i="9"/>
  <c r="E113" i="9"/>
  <c r="G113" i="9"/>
  <c r="H113" i="9"/>
  <c r="O113" i="9"/>
  <c r="Q113" i="9"/>
  <c r="R113" i="9"/>
  <c r="E114" i="9"/>
  <c r="G114" i="9"/>
  <c r="H114" i="9"/>
  <c r="O114" i="9"/>
  <c r="Q114" i="9"/>
  <c r="R114" i="9"/>
  <c r="E115" i="9"/>
  <c r="G115" i="9"/>
  <c r="H115" i="9"/>
  <c r="O115" i="9"/>
  <c r="Q115" i="9"/>
  <c r="R115" i="9"/>
  <c r="E116" i="9"/>
  <c r="G116" i="9"/>
  <c r="H116" i="9"/>
  <c r="O116" i="9"/>
  <c r="Q116" i="9"/>
  <c r="R116" i="9"/>
  <c r="E117" i="9"/>
  <c r="G117" i="9"/>
  <c r="H117" i="9"/>
  <c r="O117" i="9"/>
  <c r="Q117" i="9"/>
  <c r="R117" i="9"/>
  <c r="E118" i="9"/>
  <c r="G118" i="9"/>
  <c r="H118" i="9"/>
  <c r="O118" i="9"/>
  <c r="Q118" i="9"/>
  <c r="R118" i="9"/>
  <c r="E119" i="9"/>
  <c r="G119" i="9"/>
  <c r="H119" i="9"/>
  <c r="O119" i="9"/>
  <c r="Q119" i="9"/>
  <c r="R119" i="9"/>
  <c r="E120" i="9"/>
  <c r="G120" i="9"/>
  <c r="H120" i="9"/>
  <c r="O120" i="9"/>
  <c r="Q120" i="9"/>
  <c r="R120" i="9"/>
  <c r="E121" i="9"/>
  <c r="G121" i="9"/>
  <c r="H121" i="9"/>
  <c r="O121" i="9"/>
  <c r="Q121" i="9"/>
  <c r="R121" i="9"/>
  <c r="E122" i="9"/>
  <c r="G122" i="9"/>
  <c r="H122" i="9"/>
  <c r="O122" i="9"/>
  <c r="Q122" i="9"/>
  <c r="R122" i="9"/>
  <c r="E123" i="9"/>
  <c r="G123" i="9"/>
  <c r="H123" i="9"/>
  <c r="O123" i="9"/>
  <c r="Q123" i="9"/>
  <c r="R123" i="9"/>
  <c r="E124" i="9"/>
  <c r="G124" i="9"/>
  <c r="H124" i="9"/>
  <c r="O124" i="9"/>
  <c r="Q124" i="9"/>
  <c r="R124" i="9"/>
  <c r="E125" i="9"/>
  <c r="G125" i="9"/>
  <c r="H125" i="9"/>
  <c r="O125" i="9"/>
  <c r="Q125" i="9"/>
  <c r="R125" i="9"/>
  <c r="E126" i="9"/>
  <c r="G126" i="9"/>
  <c r="H126" i="9"/>
  <c r="O126" i="9"/>
  <c r="Q126" i="9"/>
  <c r="R126" i="9"/>
  <c r="E127" i="9"/>
  <c r="G127" i="9"/>
  <c r="H127" i="9"/>
  <c r="O127" i="9"/>
  <c r="Q127" i="9"/>
  <c r="R127" i="9"/>
  <c r="E128" i="9"/>
  <c r="G128" i="9"/>
  <c r="H128" i="9"/>
  <c r="O128" i="9"/>
  <c r="Q128" i="9"/>
  <c r="R128" i="9"/>
  <c r="E129" i="9"/>
  <c r="G129" i="9"/>
  <c r="H129" i="9"/>
  <c r="O129" i="9"/>
  <c r="Q129" i="9"/>
  <c r="R129" i="9"/>
  <c r="E130" i="9"/>
  <c r="G130" i="9"/>
  <c r="H130" i="9"/>
  <c r="O130" i="9"/>
  <c r="Q130" i="9"/>
  <c r="R130" i="9"/>
  <c r="E131" i="9"/>
  <c r="G131" i="9"/>
  <c r="H131" i="9"/>
  <c r="O131" i="9"/>
  <c r="Q131" i="9"/>
  <c r="R131" i="9"/>
  <c r="E132" i="9"/>
  <c r="G132" i="9"/>
  <c r="H132" i="9"/>
  <c r="O132" i="9"/>
  <c r="Q132" i="9"/>
  <c r="R132" i="9"/>
  <c r="E133" i="9"/>
  <c r="G133" i="9"/>
  <c r="H133" i="9"/>
  <c r="O133" i="9"/>
  <c r="Q133" i="9"/>
  <c r="R133" i="9"/>
  <c r="E134" i="9"/>
  <c r="G134" i="9"/>
  <c r="H134" i="9"/>
  <c r="O134" i="9"/>
  <c r="Q134" i="9"/>
  <c r="R134" i="9"/>
  <c r="E135" i="9"/>
  <c r="G135" i="9"/>
  <c r="H135" i="9"/>
  <c r="O135" i="9"/>
  <c r="Q135" i="9"/>
  <c r="R135" i="9"/>
  <c r="E136" i="9"/>
  <c r="G136" i="9"/>
  <c r="H136" i="9"/>
  <c r="O136" i="9"/>
  <c r="Q136" i="9"/>
  <c r="R136" i="9"/>
  <c r="E137" i="9"/>
  <c r="G137" i="9"/>
  <c r="H137" i="9"/>
  <c r="O137" i="9"/>
  <c r="Q137" i="9"/>
  <c r="R137" i="9"/>
  <c r="E138" i="9"/>
  <c r="G138" i="9"/>
  <c r="H138" i="9"/>
  <c r="O138" i="9"/>
  <c r="Q138" i="9"/>
  <c r="R138" i="9"/>
  <c r="E139" i="9"/>
  <c r="G139" i="9"/>
  <c r="H139" i="9"/>
  <c r="O139" i="9"/>
  <c r="Q139" i="9"/>
  <c r="R139" i="9"/>
  <c r="E140" i="9"/>
  <c r="G140" i="9"/>
  <c r="H140" i="9"/>
  <c r="O140" i="9"/>
  <c r="Q140" i="9"/>
  <c r="R140" i="9"/>
  <c r="E141" i="9"/>
  <c r="G141" i="9"/>
  <c r="H141" i="9"/>
  <c r="O141" i="9"/>
  <c r="Q141" i="9"/>
  <c r="R141" i="9"/>
  <c r="E142" i="9"/>
  <c r="G142" i="9"/>
  <c r="H142" i="9"/>
  <c r="O142" i="9"/>
  <c r="Q142" i="9"/>
  <c r="R142" i="9"/>
  <c r="E143" i="9"/>
  <c r="G143" i="9"/>
  <c r="H143" i="9"/>
  <c r="O143" i="9"/>
  <c r="Q143" i="9"/>
  <c r="R143" i="9"/>
  <c r="E144" i="9"/>
  <c r="G144" i="9"/>
  <c r="H144" i="9"/>
  <c r="O144" i="9"/>
  <c r="Q144" i="9"/>
  <c r="R144" i="9"/>
  <c r="E145" i="9"/>
  <c r="G145" i="9"/>
  <c r="H145" i="9"/>
  <c r="O145" i="9"/>
  <c r="Q145" i="9"/>
  <c r="R145" i="9"/>
  <c r="E146" i="9"/>
  <c r="G146" i="9"/>
  <c r="H146" i="9"/>
  <c r="O146" i="9"/>
  <c r="Q146" i="9"/>
  <c r="R146" i="9"/>
  <c r="E147" i="9"/>
  <c r="G147" i="9"/>
  <c r="H147" i="9"/>
  <c r="O147" i="9"/>
  <c r="Q147" i="9"/>
  <c r="R147" i="9"/>
  <c r="E148" i="9"/>
  <c r="G148" i="9"/>
  <c r="H148" i="9"/>
  <c r="O148" i="9"/>
  <c r="Q148" i="9"/>
  <c r="R148" i="9"/>
  <c r="E149" i="9"/>
  <c r="G149" i="9"/>
  <c r="H149" i="9"/>
  <c r="O149" i="9"/>
  <c r="Q149" i="9"/>
  <c r="R149" i="9"/>
  <c r="E150" i="9"/>
  <c r="G150" i="9"/>
  <c r="H150" i="9"/>
  <c r="O150" i="9"/>
  <c r="Q150" i="9"/>
  <c r="R150" i="9"/>
  <c r="E151" i="9"/>
  <c r="G151" i="9"/>
  <c r="H151" i="9"/>
  <c r="O151" i="9"/>
  <c r="Q151" i="9"/>
  <c r="R151" i="9"/>
  <c r="E152" i="9"/>
  <c r="G152" i="9"/>
  <c r="H152" i="9"/>
  <c r="O152" i="9"/>
  <c r="Q152" i="9"/>
  <c r="R152" i="9"/>
  <c r="E153" i="9"/>
  <c r="G153" i="9"/>
  <c r="H153" i="9"/>
  <c r="O153" i="9"/>
  <c r="Q153" i="9"/>
  <c r="R153" i="9"/>
  <c r="E154" i="9"/>
  <c r="G154" i="9"/>
  <c r="H154" i="9"/>
  <c r="O154" i="9"/>
  <c r="Q154" i="9"/>
  <c r="R154" i="9"/>
  <c r="E155" i="9"/>
  <c r="G155" i="9"/>
  <c r="H155" i="9"/>
  <c r="O155" i="9"/>
  <c r="Q155" i="9"/>
  <c r="R155" i="9"/>
  <c r="E156" i="9"/>
  <c r="G156" i="9"/>
  <c r="H156" i="9"/>
  <c r="O156" i="9"/>
  <c r="Q156" i="9"/>
  <c r="R156" i="9"/>
  <c r="E157" i="9"/>
  <c r="G157" i="9"/>
  <c r="H157" i="9"/>
  <c r="O157" i="9"/>
  <c r="Q157" i="9"/>
  <c r="R157" i="9"/>
  <c r="E158" i="9"/>
  <c r="G158" i="9"/>
  <c r="H158" i="9"/>
  <c r="O158" i="9"/>
  <c r="Q158" i="9"/>
  <c r="R158" i="9"/>
  <c r="E159" i="9"/>
  <c r="G159" i="9"/>
  <c r="H159" i="9"/>
  <c r="O159" i="9"/>
  <c r="Q159" i="9"/>
  <c r="R159" i="9"/>
  <c r="E160" i="9"/>
  <c r="G160" i="9"/>
  <c r="H160" i="9"/>
  <c r="O160" i="9"/>
  <c r="Q160" i="9"/>
  <c r="R160" i="9"/>
  <c r="E161" i="9"/>
  <c r="G161" i="9"/>
  <c r="H161" i="9"/>
  <c r="O161" i="9"/>
  <c r="Q161" i="9"/>
  <c r="R161" i="9"/>
  <c r="E162" i="9"/>
  <c r="G162" i="9"/>
  <c r="H162" i="9"/>
  <c r="O162" i="9"/>
  <c r="Q162" i="9"/>
  <c r="R162" i="9"/>
  <c r="E163" i="9"/>
  <c r="G163" i="9"/>
  <c r="H163" i="9"/>
  <c r="O163" i="9"/>
  <c r="Q163" i="9"/>
  <c r="R163" i="9"/>
  <c r="E164" i="9"/>
  <c r="G164" i="9"/>
  <c r="H164" i="9"/>
  <c r="O164" i="9"/>
  <c r="Q164" i="9"/>
  <c r="R164" i="9"/>
  <c r="E165" i="9"/>
  <c r="G165" i="9"/>
  <c r="H165" i="9"/>
  <c r="O165" i="9"/>
  <c r="Q165" i="9"/>
  <c r="R165" i="9"/>
  <c r="E166" i="9"/>
  <c r="G166" i="9"/>
  <c r="H166" i="9"/>
  <c r="O166" i="9"/>
  <c r="Q166" i="9"/>
  <c r="R166" i="9"/>
  <c r="E167" i="9"/>
  <c r="G167" i="9"/>
  <c r="H167" i="9"/>
  <c r="O167" i="9"/>
  <c r="Q167" i="9"/>
  <c r="R167" i="9"/>
  <c r="E168" i="9"/>
  <c r="G168" i="9"/>
  <c r="H168" i="9"/>
  <c r="O168" i="9"/>
  <c r="Q168" i="9"/>
  <c r="R168" i="9"/>
  <c r="E169" i="9"/>
  <c r="G169" i="9"/>
  <c r="H169" i="9"/>
  <c r="O169" i="9"/>
  <c r="Q169" i="9"/>
  <c r="R169" i="9"/>
  <c r="E170" i="9"/>
  <c r="G170" i="9"/>
  <c r="H170" i="9"/>
  <c r="O170" i="9"/>
  <c r="Q170" i="9"/>
  <c r="R170" i="9"/>
  <c r="E171" i="9"/>
  <c r="G171" i="9"/>
  <c r="H171" i="9"/>
  <c r="O171" i="9"/>
  <c r="Q171" i="9"/>
  <c r="R171" i="9"/>
  <c r="E172" i="9"/>
  <c r="G172" i="9"/>
  <c r="H172" i="9"/>
  <c r="O172" i="9"/>
  <c r="Q172" i="9"/>
  <c r="R172" i="9"/>
  <c r="E173" i="9"/>
  <c r="G173" i="9"/>
  <c r="H173" i="9"/>
  <c r="O173" i="9"/>
  <c r="Q173" i="9"/>
  <c r="R173" i="9"/>
  <c r="E174" i="9"/>
  <c r="G174" i="9"/>
  <c r="H174" i="9"/>
  <c r="O174" i="9"/>
  <c r="Q174" i="9"/>
  <c r="R174" i="9"/>
  <c r="E175" i="9"/>
  <c r="G175" i="9"/>
  <c r="H175" i="9"/>
  <c r="O175" i="9"/>
  <c r="Q175" i="9"/>
  <c r="R175" i="9"/>
  <c r="E176" i="9"/>
  <c r="G176" i="9"/>
  <c r="H176" i="9"/>
  <c r="O176" i="9"/>
  <c r="Q176" i="9"/>
  <c r="R176" i="9"/>
  <c r="E177" i="9"/>
  <c r="G177" i="9"/>
  <c r="H177" i="9"/>
  <c r="O177" i="9"/>
  <c r="Q177" i="9"/>
  <c r="R177" i="9"/>
  <c r="E178" i="9"/>
  <c r="G178" i="9"/>
  <c r="H178" i="9"/>
  <c r="O178" i="9"/>
  <c r="Q178" i="9"/>
  <c r="R178" i="9"/>
  <c r="E179" i="9"/>
  <c r="G179" i="9"/>
  <c r="H179" i="9"/>
  <c r="O179" i="9"/>
  <c r="Q179" i="9"/>
  <c r="R179" i="9"/>
  <c r="E180" i="9"/>
  <c r="G180" i="9"/>
  <c r="H180" i="9"/>
  <c r="O180" i="9"/>
  <c r="Q180" i="9"/>
  <c r="R180" i="9"/>
  <c r="E181" i="9"/>
  <c r="G181" i="9"/>
  <c r="H181" i="9"/>
  <c r="O181" i="9"/>
  <c r="Q181" i="9"/>
  <c r="R181" i="9"/>
  <c r="E182" i="9"/>
  <c r="G182" i="9"/>
  <c r="H182" i="9"/>
  <c r="O182" i="9"/>
  <c r="Q182" i="9"/>
  <c r="R182" i="9"/>
  <c r="E183" i="9"/>
  <c r="G183" i="9"/>
  <c r="H183" i="9"/>
  <c r="O183" i="9"/>
  <c r="Q183" i="9"/>
  <c r="R183" i="9"/>
  <c r="E184" i="9"/>
  <c r="G184" i="9"/>
  <c r="H184" i="9"/>
  <c r="O184" i="9"/>
  <c r="Q184" i="9"/>
  <c r="R184" i="9"/>
  <c r="E185" i="9"/>
  <c r="G185" i="9"/>
  <c r="H185" i="9"/>
  <c r="O185" i="9"/>
  <c r="Q185" i="9"/>
  <c r="R185" i="9"/>
  <c r="E186" i="9"/>
  <c r="G186" i="9"/>
  <c r="H186" i="9"/>
  <c r="O186" i="9"/>
  <c r="Q186" i="9"/>
  <c r="R186" i="9"/>
  <c r="E187" i="9"/>
  <c r="G187" i="9"/>
  <c r="H187" i="9"/>
  <c r="O187" i="9"/>
  <c r="Q187" i="9"/>
  <c r="R187" i="9"/>
  <c r="E188" i="9"/>
  <c r="G188" i="9"/>
  <c r="H188" i="9"/>
  <c r="O188" i="9"/>
  <c r="Q188" i="9"/>
  <c r="R188" i="9"/>
  <c r="E189" i="9"/>
  <c r="G189" i="9"/>
  <c r="H189" i="9"/>
  <c r="O189" i="9"/>
  <c r="Q189" i="9"/>
  <c r="R189" i="9"/>
  <c r="E190" i="9"/>
  <c r="G190" i="9"/>
  <c r="H190" i="9"/>
  <c r="O190" i="9"/>
  <c r="Q190" i="9"/>
  <c r="R190" i="9"/>
  <c r="E191" i="9"/>
  <c r="G191" i="9"/>
  <c r="H191" i="9"/>
  <c r="O191" i="9"/>
  <c r="Q191" i="9"/>
  <c r="R191" i="9"/>
  <c r="E192" i="9"/>
  <c r="G192" i="9"/>
  <c r="H192" i="9"/>
  <c r="O192" i="9"/>
  <c r="Q192" i="9"/>
  <c r="R192" i="9"/>
  <c r="E193" i="9"/>
  <c r="G193" i="9"/>
  <c r="H193" i="9"/>
  <c r="O193" i="9"/>
  <c r="Q193" i="9"/>
  <c r="R193" i="9"/>
  <c r="E194" i="9"/>
  <c r="G194" i="9"/>
  <c r="H194" i="9"/>
  <c r="O194" i="9"/>
  <c r="Q194" i="9"/>
  <c r="R194" i="9"/>
  <c r="E195" i="9"/>
  <c r="G195" i="9"/>
  <c r="H195" i="9"/>
  <c r="O195" i="9"/>
  <c r="Q195" i="9"/>
  <c r="R195" i="9"/>
  <c r="E196" i="9"/>
  <c r="G196" i="9"/>
  <c r="H196" i="9"/>
  <c r="O196" i="9"/>
  <c r="Q196" i="9"/>
  <c r="R196" i="9"/>
  <c r="E197" i="9"/>
  <c r="G197" i="9"/>
  <c r="H197" i="9"/>
  <c r="O197" i="9"/>
  <c r="Q197" i="9"/>
  <c r="R197" i="9"/>
  <c r="E198" i="9"/>
  <c r="G198" i="9"/>
  <c r="H198" i="9"/>
  <c r="O198" i="9"/>
  <c r="Q198" i="9"/>
  <c r="R198" i="9"/>
  <c r="E199" i="9"/>
  <c r="G199" i="9"/>
  <c r="H199" i="9"/>
  <c r="O199" i="9"/>
  <c r="Q199" i="9"/>
  <c r="R199" i="9"/>
  <c r="E200" i="9"/>
  <c r="G200" i="9"/>
  <c r="H200" i="9"/>
  <c r="O200" i="9"/>
  <c r="Q200" i="9"/>
  <c r="R200" i="9"/>
  <c r="E201" i="9"/>
  <c r="G201" i="9"/>
  <c r="H201" i="9"/>
  <c r="O201" i="9"/>
  <c r="Q201" i="9"/>
  <c r="R201" i="9"/>
  <c r="E202" i="9"/>
  <c r="G202" i="9"/>
  <c r="H202" i="9"/>
  <c r="O202" i="9"/>
  <c r="Q202" i="9"/>
  <c r="R202" i="9"/>
  <c r="E203" i="9"/>
  <c r="G203" i="9"/>
  <c r="H203" i="9"/>
  <c r="O203" i="9"/>
  <c r="Q203" i="9"/>
  <c r="R203" i="9"/>
  <c r="E204" i="9"/>
  <c r="G204" i="9"/>
  <c r="H204" i="9"/>
  <c r="O204" i="9"/>
  <c r="Q204" i="9"/>
  <c r="R204" i="9"/>
  <c r="E205" i="9"/>
  <c r="G205" i="9"/>
  <c r="H205" i="9"/>
  <c r="O205" i="9"/>
  <c r="Q205" i="9"/>
  <c r="R205" i="9"/>
  <c r="E206" i="9"/>
  <c r="G206" i="9"/>
  <c r="H206" i="9"/>
  <c r="O206" i="9"/>
  <c r="Q206" i="9"/>
  <c r="R206" i="9"/>
  <c r="E207" i="9"/>
  <c r="G207" i="9"/>
  <c r="H207" i="9"/>
  <c r="O207" i="9"/>
  <c r="Q207" i="9"/>
  <c r="R207" i="9"/>
  <c r="E208" i="9"/>
  <c r="G208" i="9"/>
  <c r="H208" i="9"/>
  <c r="O208" i="9"/>
  <c r="Q208" i="9"/>
  <c r="R208" i="9"/>
  <c r="E209" i="9"/>
  <c r="G209" i="9"/>
  <c r="H209" i="9"/>
  <c r="O209" i="9"/>
  <c r="Q209" i="9"/>
  <c r="R209" i="9"/>
  <c r="E210" i="9"/>
  <c r="G210" i="9"/>
  <c r="H210" i="9"/>
  <c r="O210" i="9"/>
  <c r="Q210" i="9"/>
  <c r="R210" i="9"/>
  <c r="E211" i="9"/>
  <c r="G211" i="9"/>
  <c r="H211" i="9"/>
  <c r="O211" i="9"/>
  <c r="Q211" i="9"/>
  <c r="R211" i="9"/>
  <c r="E212" i="9"/>
  <c r="G212" i="9"/>
  <c r="H212" i="9"/>
  <c r="O212" i="9"/>
  <c r="Q212" i="9"/>
  <c r="R212" i="9"/>
  <c r="E213" i="9"/>
  <c r="G213" i="9"/>
  <c r="H213" i="9"/>
  <c r="O213" i="9"/>
  <c r="Q213" i="9"/>
  <c r="R213" i="9"/>
  <c r="E214" i="9"/>
  <c r="G214" i="9"/>
  <c r="H214" i="9"/>
  <c r="O214" i="9"/>
  <c r="Q214" i="9"/>
  <c r="R214" i="9"/>
  <c r="E215" i="9"/>
  <c r="G215" i="9"/>
  <c r="H215" i="9"/>
  <c r="O215" i="9"/>
  <c r="Q215" i="9"/>
  <c r="R215" i="9"/>
  <c r="E216" i="9"/>
  <c r="G216" i="9"/>
  <c r="H216" i="9"/>
  <c r="O216" i="9"/>
  <c r="Q216" i="9"/>
  <c r="R216" i="9"/>
  <c r="E217" i="9"/>
  <c r="G217" i="9"/>
  <c r="H217" i="9"/>
  <c r="O217" i="9"/>
  <c r="Q217" i="9"/>
  <c r="R217" i="9"/>
  <c r="E218" i="9"/>
  <c r="G218" i="9"/>
  <c r="H218" i="9"/>
  <c r="O218" i="9"/>
  <c r="Q218" i="9"/>
  <c r="R218" i="9"/>
  <c r="E219" i="9"/>
  <c r="G219" i="9"/>
  <c r="H219" i="9"/>
  <c r="O219" i="9"/>
  <c r="Q219" i="9"/>
  <c r="R219" i="9"/>
  <c r="E220" i="9"/>
  <c r="G220" i="9"/>
  <c r="H220" i="9"/>
  <c r="O220" i="9"/>
  <c r="Q220" i="9"/>
  <c r="R220" i="9"/>
  <c r="E221" i="9"/>
  <c r="G221" i="9"/>
  <c r="H221" i="9"/>
  <c r="O221" i="9"/>
  <c r="Q221" i="9"/>
  <c r="R221" i="9"/>
  <c r="E222" i="9"/>
  <c r="G222" i="9"/>
  <c r="H222" i="9"/>
  <c r="O222" i="9"/>
  <c r="Q222" i="9"/>
  <c r="R222" i="9"/>
  <c r="E223" i="9"/>
  <c r="G223" i="9"/>
  <c r="H223" i="9"/>
  <c r="O223" i="9"/>
  <c r="Q223" i="9"/>
  <c r="R223" i="9"/>
  <c r="E224" i="9"/>
  <c r="G224" i="9"/>
  <c r="H224" i="9"/>
  <c r="O224" i="9"/>
  <c r="Q224" i="9"/>
  <c r="R224" i="9"/>
  <c r="E225" i="9"/>
  <c r="G225" i="9"/>
  <c r="H225" i="9"/>
  <c r="O225" i="9"/>
  <c r="Q225" i="9"/>
  <c r="R225" i="9"/>
  <c r="E226" i="9"/>
  <c r="G226" i="9"/>
  <c r="H226" i="9"/>
  <c r="O226" i="9"/>
  <c r="Q226" i="9"/>
  <c r="R226" i="9"/>
  <c r="E227" i="9"/>
  <c r="G227" i="9"/>
  <c r="H227" i="9"/>
  <c r="O227" i="9"/>
  <c r="Q227" i="9"/>
  <c r="R227" i="9"/>
  <c r="E228" i="9"/>
  <c r="G228" i="9"/>
  <c r="H228" i="9"/>
  <c r="O228" i="9"/>
  <c r="Q228" i="9"/>
  <c r="R228" i="9"/>
  <c r="E229" i="9"/>
  <c r="G229" i="9"/>
  <c r="H229" i="9"/>
  <c r="O229" i="9"/>
  <c r="Q229" i="9"/>
  <c r="R229" i="9"/>
  <c r="E230" i="9"/>
  <c r="G230" i="9"/>
  <c r="H230" i="9"/>
  <c r="O230" i="9"/>
  <c r="Q230" i="9"/>
  <c r="R230" i="9"/>
  <c r="E231" i="9"/>
  <c r="G231" i="9"/>
  <c r="H231" i="9"/>
  <c r="O231" i="9"/>
  <c r="Q231" i="9"/>
  <c r="R231" i="9"/>
  <c r="E232" i="9"/>
  <c r="G232" i="9"/>
  <c r="H232" i="9"/>
  <c r="O232" i="9"/>
  <c r="Q232" i="9"/>
  <c r="R232" i="9"/>
  <c r="E233" i="9"/>
  <c r="G233" i="9"/>
  <c r="H233" i="9"/>
  <c r="O233" i="9"/>
  <c r="Q233" i="9"/>
  <c r="R233" i="9"/>
  <c r="E234" i="9"/>
  <c r="G234" i="9"/>
  <c r="H234" i="9"/>
  <c r="O234" i="9"/>
  <c r="Q234" i="9"/>
  <c r="R234" i="9"/>
  <c r="E235" i="9"/>
  <c r="G235" i="9"/>
  <c r="H235" i="9"/>
  <c r="O235" i="9"/>
  <c r="Q235" i="9"/>
  <c r="R235" i="9"/>
  <c r="E236" i="9"/>
  <c r="G236" i="9"/>
  <c r="H236" i="9"/>
  <c r="O236" i="9"/>
  <c r="Q236" i="9"/>
  <c r="R236" i="9"/>
  <c r="E237" i="9"/>
  <c r="G237" i="9"/>
  <c r="H237" i="9"/>
  <c r="O237" i="9"/>
  <c r="Q237" i="9"/>
  <c r="R237" i="9"/>
  <c r="E238" i="9"/>
  <c r="G238" i="9"/>
  <c r="H238" i="9"/>
  <c r="O238" i="9"/>
  <c r="Q238" i="9"/>
  <c r="R238" i="9"/>
  <c r="E239" i="9"/>
  <c r="G239" i="9"/>
  <c r="H239" i="9"/>
  <c r="O239" i="9"/>
  <c r="Q239" i="9"/>
  <c r="R239" i="9"/>
  <c r="E240" i="9"/>
  <c r="G240" i="9"/>
  <c r="H240" i="9"/>
  <c r="O240" i="9"/>
  <c r="Q240" i="9"/>
  <c r="R240" i="9"/>
  <c r="E241" i="9"/>
  <c r="G241" i="9"/>
  <c r="H241" i="9"/>
  <c r="O241" i="9"/>
  <c r="Q241" i="9"/>
  <c r="R241" i="9"/>
  <c r="E242" i="9"/>
  <c r="G242" i="9"/>
  <c r="H242" i="9"/>
  <c r="O242" i="9"/>
  <c r="Q242" i="9"/>
  <c r="R242" i="9"/>
  <c r="E243" i="9"/>
  <c r="G243" i="9"/>
  <c r="H243" i="9"/>
  <c r="O243" i="9"/>
  <c r="Q243" i="9"/>
  <c r="R243" i="9"/>
  <c r="E244" i="9"/>
  <c r="G244" i="9"/>
  <c r="H244" i="9"/>
  <c r="O244" i="9"/>
  <c r="Q244" i="9"/>
  <c r="R244" i="9"/>
  <c r="E245" i="9"/>
  <c r="G245" i="9"/>
  <c r="H245" i="9"/>
  <c r="O245" i="9"/>
  <c r="Q245" i="9"/>
  <c r="R245" i="9"/>
  <c r="E246" i="9"/>
  <c r="G246" i="9"/>
  <c r="H246" i="9"/>
  <c r="O246" i="9"/>
  <c r="Q246" i="9"/>
  <c r="R246" i="9"/>
  <c r="E247" i="9"/>
  <c r="G247" i="9"/>
  <c r="H247" i="9"/>
  <c r="O247" i="9"/>
  <c r="Q247" i="9"/>
  <c r="R247" i="9"/>
  <c r="E248" i="9"/>
  <c r="G248" i="9"/>
  <c r="H248" i="9"/>
  <c r="O248" i="9"/>
  <c r="Q248" i="9"/>
  <c r="R248" i="9"/>
  <c r="E249" i="9"/>
  <c r="G249" i="9"/>
  <c r="H249" i="9"/>
  <c r="O249" i="9"/>
  <c r="Q249" i="9"/>
  <c r="R249" i="9"/>
  <c r="E250" i="9"/>
  <c r="G250" i="9"/>
  <c r="H250" i="9"/>
  <c r="O250" i="9"/>
  <c r="Q250" i="9"/>
  <c r="R250" i="9"/>
  <c r="E251" i="9"/>
  <c r="G251" i="9"/>
  <c r="H251" i="9"/>
  <c r="O251" i="9"/>
  <c r="Q251" i="9"/>
  <c r="R251" i="9"/>
  <c r="E252" i="9"/>
  <c r="G252" i="9"/>
  <c r="H252" i="9"/>
  <c r="O252" i="9"/>
  <c r="Q252" i="9"/>
  <c r="R252" i="9"/>
  <c r="E253" i="9"/>
  <c r="G253" i="9"/>
  <c r="H253" i="9"/>
  <c r="O253" i="9"/>
  <c r="Q253" i="9"/>
  <c r="R253" i="9"/>
  <c r="E254" i="9"/>
  <c r="G254" i="9"/>
  <c r="H254" i="9"/>
  <c r="O254" i="9"/>
  <c r="Q254" i="9"/>
  <c r="R254" i="9"/>
  <c r="E255" i="9"/>
  <c r="G255" i="9"/>
  <c r="H255" i="9"/>
  <c r="O255" i="9"/>
  <c r="Q255" i="9"/>
  <c r="R255" i="9"/>
  <c r="E256" i="9"/>
  <c r="G256" i="9"/>
  <c r="H256" i="9"/>
  <c r="O256" i="9"/>
  <c r="Q256" i="9"/>
  <c r="R256" i="9"/>
  <c r="E257" i="9"/>
  <c r="G257" i="9"/>
  <c r="H257" i="9"/>
  <c r="O257" i="9"/>
  <c r="Q257" i="9"/>
  <c r="R257" i="9"/>
  <c r="E258" i="9"/>
  <c r="G258" i="9"/>
  <c r="H258" i="9"/>
  <c r="O258" i="9"/>
  <c r="Q258" i="9"/>
  <c r="R258" i="9"/>
  <c r="E259" i="9"/>
  <c r="G259" i="9"/>
  <c r="H259" i="9"/>
  <c r="O259" i="9"/>
  <c r="Q259" i="9"/>
  <c r="R259" i="9"/>
  <c r="E260" i="9"/>
  <c r="G260" i="9"/>
  <c r="H260" i="9"/>
  <c r="O260" i="9"/>
  <c r="Q260" i="9"/>
  <c r="R260" i="9"/>
  <c r="E261" i="9"/>
  <c r="G261" i="9"/>
  <c r="H261" i="9"/>
  <c r="O261" i="9"/>
  <c r="Q261" i="9"/>
  <c r="R261" i="9"/>
  <c r="E262" i="9"/>
  <c r="G262" i="9"/>
  <c r="H262" i="9"/>
  <c r="O262" i="9"/>
  <c r="Q262" i="9"/>
  <c r="R262" i="9"/>
  <c r="E263" i="9"/>
  <c r="G263" i="9"/>
  <c r="H263" i="9"/>
  <c r="O263" i="9"/>
  <c r="Q263" i="9"/>
  <c r="R263" i="9"/>
  <c r="E264" i="9"/>
  <c r="G264" i="9"/>
  <c r="H264" i="9"/>
  <c r="O264" i="9"/>
  <c r="Q264" i="9"/>
  <c r="R264" i="9"/>
  <c r="E265" i="9"/>
  <c r="G265" i="9"/>
  <c r="H265" i="9"/>
  <c r="O265" i="9"/>
  <c r="Q265" i="9"/>
  <c r="R265" i="9"/>
  <c r="E266" i="9"/>
  <c r="G266" i="9"/>
  <c r="H266" i="9"/>
  <c r="O266" i="9"/>
  <c r="Q266" i="9"/>
  <c r="R266" i="9"/>
  <c r="E267" i="9"/>
  <c r="G267" i="9"/>
  <c r="H267" i="9"/>
  <c r="O267" i="9"/>
  <c r="Q267" i="9"/>
  <c r="R267" i="9"/>
  <c r="E268" i="9"/>
  <c r="G268" i="9"/>
  <c r="H268" i="9"/>
  <c r="O268" i="9"/>
  <c r="Q268" i="9"/>
  <c r="R268" i="9"/>
  <c r="E269" i="9"/>
  <c r="G269" i="9"/>
  <c r="H269" i="9"/>
  <c r="O269" i="9"/>
  <c r="Q269" i="9"/>
  <c r="R269" i="9"/>
  <c r="E270" i="9"/>
  <c r="G270" i="9"/>
  <c r="H270" i="9"/>
  <c r="O270" i="9"/>
  <c r="Q270" i="9"/>
  <c r="R270" i="9"/>
  <c r="E271" i="9"/>
  <c r="G271" i="9"/>
  <c r="H271" i="9"/>
  <c r="O271" i="9"/>
  <c r="Q271" i="9"/>
  <c r="R271" i="9"/>
  <c r="E272" i="9"/>
  <c r="G272" i="9"/>
  <c r="H272" i="9"/>
  <c r="O272" i="9"/>
  <c r="Q272" i="9"/>
  <c r="R272" i="9"/>
  <c r="E273" i="9"/>
  <c r="G273" i="9"/>
  <c r="H273" i="9"/>
  <c r="O273" i="9"/>
  <c r="Q273" i="9"/>
  <c r="R273" i="9"/>
  <c r="E274" i="9"/>
  <c r="G274" i="9"/>
  <c r="H274" i="9"/>
  <c r="O274" i="9"/>
  <c r="Q274" i="9"/>
  <c r="R274" i="9"/>
  <c r="E275" i="9"/>
  <c r="G275" i="9"/>
  <c r="H275" i="9"/>
  <c r="O275" i="9"/>
  <c r="Q275" i="9"/>
  <c r="R275" i="9"/>
  <c r="E276" i="9"/>
  <c r="G276" i="9"/>
  <c r="H276" i="9"/>
  <c r="O276" i="9"/>
  <c r="Q276" i="9"/>
  <c r="R276" i="9"/>
  <c r="E277" i="9"/>
  <c r="G277" i="9"/>
  <c r="H277" i="9"/>
  <c r="O277" i="9"/>
  <c r="Q277" i="9"/>
  <c r="R277" i="9"/>
  <c r="E278" i="9"/>
  <c r="G278" i="9"/>
  <c r="H278" i="9"/>
  <c r="O278" i="9"/>
  <c r="Q278" i="9"/>
  <c r="R278" i="9"/>
  <c r="E279" i="9"/>
  <c r="G279" i="9"/>
  <c r="H279" i="9"/>
  <c r="O279" i="9"/>
  <c r="Q279" i="9"/>
  <c r="R279" i="9"/>
  <c r="E280" i="9"/>
  <c r="G280" i="9"/>
  <c r="H280" i="9"/>
  <c r="O280" i="9"/>
  <c r="Q280" i="9"/>
  <c r="R280" i="9"/>
  <c r="E281" i="9"/>
  <c r="G281" i="9"/>
  <c r="H281" i="9"/>
  <c r="O281" i="9"/>
  <c r="Q281" i="9"/>
  <c r="R281" i="9"/>
  <c r="E282" i="9"/>
  <c r="G282" i="9"/>
  <c r="H282" i="9"/>
  <c r="O282" i="9"/>
  <c r="Q282" i="9"/>
  <c r="R282" i="9"/>
  <c r="E283" i="9"/>
  <c r="G283" i="9"/>
  <c r="H283" i="9"/>
  <c r="O283" i="9"/>
  <c r="Q283" i="9"/>
  <c r="R283" i="9"/>
  <c r="E284" i="9"/>
  <c r="G284" i="9"/>
  <c r="H284" i="9"/>
  <c r="O284" i="9"/>
  <c r="Q284" i="9"/>
  <c r="R284" i="9"/>
  <c r="E285" i="9"/>
  <c r="G285" i="9"/>
  <c r="H285" i="9"/>
  <c r="O285" i="9"/>
  <c r="Q285" i="9"/>
  <c r="R285" i="9"/>
  <c r="E286" i="9"/>
  <c r="G286" i="9"/>
  <c r="H286" i="9"/>
  <c r="O286" i="9"/>
  <c r="Q286" i="9"/>
  <c r="R286" i="9"/>
  <c r="E287" i="9"/>
  <c r="G287" i="9"/>
  <c r="H287" i="9"/>
  <c r="O287" i="9"/>
  <c r="Q287" i="9"/>
  <c r="R287" i="9"/>
  <c r="E288" i="9"/>
  <c r="G288" i="9"/>
  <c r="H288" i="9"/>
  <c r="O288" i="9"/>
  <c r="Q288" i="9"/>
  <c r="R288" i="9"/>
  <c r="E289" i="9"/>
  <c r="G289" i="9"/>
  <c r="H289" i="9"/>
  <c r="O289" i="9"/>
  <c r="Q289" i="9"/>
  <c r="R289" i="9"/>
  <c r="E290" i="9"/>
  <c r="G290" i="9"/>
  <c r="H290" i="9"/>
  <c r="O290" i="9"/>
  <c r="Q290" i="9"/>
  <c r="R290" i="9"/>
  <c r="E291" i="9"/>
  <c r="G291" i="9"/>
  <c r="H291" i="9"/>
  <c r="O291" i="9"/>
  <c r="Q291" i="9"/>
  <c r="R291" i="9"/>
  <c r="E292" i="9"/>
  <c r="G292" i="9"/>
  <c r="H292" i="9"/>
  <c r="O292" i="9"/>
  <c r="Q292" i="9"/>
  <c r="R292" i="9"/>
  <c r="E293" i="9"/>
  <c r="G293" i="9"/>
  <c r="H293" i="9"/>
  <c r="O293" i="9"/>
  <c r="Q293" i="9"/>
  <c r="R293" i="9"/>
  <c r="E294" i="9"/>
  <c r="G294" i="9"/>
  <c r="H294" i="9"/>
  <c r="O294" i="9"/>
  <c r="Q294" i="9"/>
  <c r="R294" i="9"/>
  <c r="E295" i="9"/>
  <c r="G295" i="9"/>
  <c r="H295" i="9"/>
  <c r="O295" i="9"/>
  <c r="Q295" i="9"/>
  <c r="R295" i="9"/>
  <c r="E296" i="9"/>
  <c r="G296" i="9"/>
  <c r="H296" i="9"/>
  <c r="O296" i="9"/>
  <c r="Q296" i="9"/>
  <c r="R296" i="9"/>
  <c r="E297" i="9"/>
  <c r="G297" i="9"/>
  <c r="H297" i="9"/>
  <c r="O297" i="9"/>
  <c r="Q297" i="9"/>
  <c r="R297" i="9"/>
  <c r="E298" i="9"/>
  <c r="G298" i="9"/>
  <c r="H298" i="9"/>
  <c r="O298" i="9"/>
  <c r="Q298" i="9"/>
  <c r="R298" i="9"/>
  <c r="E299" i="9"/>
  <c r="G299" i="9"/>
  <c r="H299" i="9"/>
  <c r="O299" i="9"/>
  <c r="Q299" i="9"/>
  <c r="R299" i="9"/>
  <c r="E300" i="9"/>
  <c r="G300" i="9"/>
  <c r="H300" i="9"/>
  <c r="O300" i="9"/>
  <c r="Q300" i="9"/>
  <c r="R300" i="9"/>
  <c r="E301" i="9"/>
  <c r="G301" i="9"/>
  <c r="H301" i="9"/>
  <c r="O301" i="9"/>
  <c r="Q301" i="9"/>
  <c r="R301" i="9"/>
  <c r="E302" i="9"/>
  <c r="G302" i="9"/>
  <c r="H302" i="9"/>
  <c r="O302" i="9"/>
  <c r="Q302" i="9"/>
  <c r="R302" i="9"/>
  <c r="E303" i="9"/>
  <c r="G303" i="9"/>
  <c r="H303" i="9"/>
  <c r="O303" i="9"/>
  <c r="Q303" i="9"/>
  <c r="R303" i="9"/>
  <c r="E304" i="9"/>
  <c r="G304" i="9"/>
  <c r="H304" i="9"/>
  <c r="O304" i="9"/>
  <c r="Q304" i="9"/>
  <c r="R304" i="9"/>
  <c r="E305" i="9"/>
  <c r="G305" i="9"/>
  <c r="H305" i="9"/>
  <c r="O305" i="9"/>
  <c r="Q305" i="9"/>
  <c r="R305" i="9"/>
  <c r="E306" i="9"/>
  <c r="G306" i="9"/>
  <c r="H306" i="9"/>
  <c r="O306" i="9"/>
  <c r="Q306" i="9"/>
  <c r="R306" i="9"/>
  <c r="E307" i="9"/>
  <c r="G307" i="9"/>
  <c r="H307" i="9"/>
  <c r="O307" i="9"/>
  <c r="Q307" i="9"/>
  <c r="R307" i="9"/>
  <c r="E308" i="9"/>
  <c r="G308" i="9"/>
  <c r="H308" i="9"/>
  <c r="O308" i="9"/>
  <c r="Q308" i="9"/>
  <c r="R308" i="9"/>
  <c r="E309" i="9"/>
  <c r="G309" i="9"/>
  <c r="H309" i="9"/>
  <c r="O309" i="9"/>
  <c r="Q309" i="9"/>
  <c r="R309" i="9"/>
  <c r="E310" i="9"/>
  <c r="G310" i="9"/>
  <c r="H310" i="9"/>
  <c r="O310" i="9"/>
  <c r="Q310" i="9"/>
  <c r="R310" i="9"/>
  <c r="E311" i="9"/>
  <c r="G311" i="9"/>
  <c r="H311" i="9"/>
  <c r="O311" i="9"/>
  <c r="Q311" i="9"/>
  <c r="R311" i="9"/>
  <c r="E312" i="9"/>
  <c r="G312" i="9"/>
  <c r="H312" i="9"/>
  <c r="O312" i="9"/>
  <c r="Q312" i="9"/>
  <c r="R312" i="9"/>
  <c r="E313" i="9"/>
  <c r="G313" i="9"/>
  <c r="H313" i="9"/>
  <c r="O313" i="9"/>
  <c r="Q313" i="9"/>
  <c r="R313" i="9"/>
  <c r="E314" i="9"/>
  <c r="G314" i="9"/>
  <c r="H314" i="9"/>
  <c r="O314" i="9"/>
  <c r="Q314" i="9"/>
  <c r="R314" i="9"/>
  <c r="E315" i="9"/>
  <c r="G315" i="9"/>
  <c r="H315" i="9"/>
  <c r="O315" i="9"/>
  <c r="Q315" i="9"/>
  <c r="R315" i="9"/>
  <c r="E316" i="9"/>
  <c r="G316" i="9"/>
  <c r="H316" i="9"/>
  <c r="O316" i="9"/>
  <c r="Q316" i="9"/>
  <c r="R316" i="9"/>
  <c r="E317" i="9"/>
  <c r="G317" i="9"/>
  <c r="H317" i="9"/>
  <c r="O317" i="9"/>
  <c r="Q317" i="9"/>
  <c r="R317" i="9"/>
  <c r="E318" i="9"/>
  <c r="G318" i="9"/>
  <c r="H318" i="9"/>
  <c r="O318" i="9"/>
  <c r="Q318" i="9"/>
  <c r="R318" i="9"/>
  <c r="E319" i="9"/>
  <c r="G319" i="9"/>
  <c r="H319" i="9"/>
  <c r="O319" i="9"/>
  <c r="Q319" i="9"/>
  <c r="R319" i="9"/>
  <c r="E320" i="9"/>
  <c r="G320" i="9"/>
  <c r="H320" i="9"/>
  <c r="O320" i="9"/>
  <c r="Q320" i="9"/>
  <c r="R320" i="9"/>
  <c r="E321" i="9"/>
  <c r="G321" i="9"/>
  <c r="H321" i="9"/>
  <c r="O321" i="9"/>
  <c r="Q321" i="9"/>
  <c r="R321" i="9"/>
  <c r="E322" i="9"/>
  <c r="G322" i="9"/>
  <c r="H322" i="9"/>
  <c r="O322" i="9"/>
  <c r="Q322" i="9"/>
  <c r="R322" i="9"/>
  <c r="E323" i="9"/>
  <c r="G323" i="9"/>
  <c r="H323" i="9"/>
  <c r="O323" i="9"/>
  <c r="Q323" i="9"/>
  <c r="R323" i="9"/>
  <c r="E324" i="9"/>
  <c r="G324" i="9"/>
  <c r="H324" i="9"/>
  <c r="O324" i="9"/>
  <c r="Q324" i="9"/>
  <c r="R324" i="9"/>
  <c r="E325" i="9"/>
  <c r="G325" i="9"/>
  <c r="H325" i="9"/>
  <c r="O325" i="9"/>
  <c r="Q325" i="9"/>
  <c r="R325" i="9"/>
  <c r="E326" i="9"/>
  <c r="G326" i="9"/>
  <c r="H326" i="9"/>
  <c r="O326" i="9"/>
  <c r="Q326" i="9"/>
  <c r="R326" i="9"/>
  <c r="E327" i="9"/>
  <c r="G327" i="9"/>
  <c r="H327" i="9"/>
  <c r="O327" i="9"/>
  <c r="Q327" i="9"/>
  <c r="R327" i="9"/>
  <c r="E328" i="9"/>
  <c r="G328" i="9"/>
  <c r="H328" i="9"/>
  <c r="O328" i="9"/>
  <c r="Q328" i="9"/>
  <c r="R328" i="9"/>
  <c r="E329" i="9"/>
  <c r="G329" i="9"/>
  <c r="H329" i="9"/>
  <c r="O329" i="9"/>
  <c r="Q329" i="9"/>
  <c r="R329" i="9"/>
  <c r="E330" i="9"/>
  <c r="G330" i="9"/>
  <c r="H330" i="9"/>
  <c r="O330" i="9"/>
  <c r="Q330" i="9"/>
  <c r="R330" i="9"/>
  <c r="E331" i="9"/>
  <c r="G331" i="9"/>
  <c r="H331" i="9"/>
  <c r="O331" i="9"/>
  <c r="Q331" i="9"/>
  <c r="R331" i="9"/>
  <c r="E332" i="9"/>
  <c r="G332" i="9"/>
  <c r="H332" i="9"/>
  <c r="O332" i="9"/>
  <c r="Q332" i="9"/>
  <c r="R332" i="9"/>
  <c r="E333" i="9"/>
  <c r="G333" i="9"/>
  <c r="H333" i="9"/>
  <c r="O333" i="9"/>
  <c r="Q333" i="9"/>
  <c r="R333" i="9"/>
  <c r="E334" i="9"/>
  <c r="G334" i="9"/>
  <c r="H334" i="9"/>
  <c r="O334" i="9"/>
  <c r="Q334" i="9"/>
  <c r="R334" i="9"/>
  <c r="E335" i="9"/>
  <c r="G335" i="9"/>
  <c r="H335" i="9"/>
  <c r="O335" i="9"/>
  <c r="Q335" i="9"/>
  <c r="R335" i="9"/>
  <c r="E336" i="9"/>
  <c r="G336" i="9"/>
  <c r="H336" i="9"/>
  <c r="O336" i="9"/>
  <c r="Q336" i="9"/>
  <c r="R336" i="9"/>
  <c r="E337" i="9"/>
  <c r="G337" i="9"/>
  <c r="H337" i="9"/>
  <c r="O337" i="9"/>
  <c r="Q337" i="9"/>
  <c r="R337" i="9"/>
  <c r="E338" i="9"/>
  <c r="G338" i="9"/>
  <c r="H338" i="9"/>
  <c r="O338" i="9"/>
  <c r="Q338" i="9"/>
  <c r="R338" i="9"/>
  <c r="E339" i="9"/>
  <c r="G339" i="9"/>
  <c r="H339" i="9"/>
  <c r="O339" i="9"/>
  <c r="Q339" i="9"/>
  <c r="R339" i="9"/>
  <c r="E340" i="9"/>
  <c r="G340" i="9"/>
  <c r="H340" i="9"/>
  <c r="O340" i="9"/>
  <c r="Q340" i="9"/>
  <c r="R340" i="9"/>
  <c r="E341" i="9"/>
  <c r="G341" i="9"/>
  <c r="H341" i="9"/>
  <c r="O341" i="9"/>
  <c r="Q341" i="9"/>
  <c r="R341" i="9"/>
  <c r="E342" i="9"/>
  <c r="G342" i="9"/>
  <c r="H342" i="9"/>
  <c r="O342" i="9"/>
  <c r="Q342" i="9"/>
  <c r="R342" i="9"/>
  <c r="E343" i="9"/>
  <c r="G343" i="9"/>
  <c r="H343" i="9"/>
  <c r="O343" i="9"/>
  <c r="Q343" i="9"/>
  <c r="R343" i="9"/>
  <c r="E344" i="9"/>
  <c r="G344" i="9"/>
  <c r="H344" i="9"/>
  <c r="O344" i="9"/>
  <c r="Q344" i="9"/>
  <c r="R344" i="9"/>
  <c r="E345" i="9"/>
  <c r="G345" i="9"/>
  <c r="H345" i="9"/>
  <c r="O345" i="9"/>
  <c r="Q345" i="9"/>
  <c r="R345" i="9"/>
  <c r="E346" i="9"/>
  <c r="G346" i="9"/>
  <c r="H346" i="9"/>
  <c r="O346" i="9"/>
  <c r="Q346" i="9"/>
  <c r="R346" i="9"/>
  <c r="E347" i="9"/>
  <c r="G347" i="9"/>
  <c r="H347" i="9"/>
  <c r="O347" i="9"/>
  <c r="Q347" i="9"/>
  <c r="R347" i="9"/>
  <c r="E348" i="9"/>
  <c r="G348" i="9"/>
  <c r="H348" i="9"/>
  <c r="O348" i="9"/>
  <c r="Q348" i="9"/>
  <c r="R348" i="9"/>
  <c r="E349" i="9"/>
  <c r="G349" i="9"/>
  <c r="H349" i="9"/>
  <c r="O349" i="9"/>
  <c r="Q349" i="9"/>
  <c r="R349" i="9"/>
  <c r="E350" i="9"/>
  <c r="G350" i="9"/>
  <c r="H350" i="9"/>
  <c r="O350" i="9"/>
  <c r="Q350" i="9"/>
  <c r="R350" i="9"/>
  <c r="E351" i="9"/>
  <c r="G351" i="9"/>
  <c r="H351" i="9"/>
  <c r="O351" i="9"/>
  <c r="Q351" i="9"/>
  <c r="R351" i="9"/>
  <c r="E352" i="9"/>
  <c r="G352" i="9"/>
  <c r="H352" i="9"/>
  <c r="O352" i="9"/>
  <c r="Q352" i="9"/>
  <c r="R352" i="9"/>
  <c r="E353" i="9"/>
  <c r="G353" i="9"/>
  <c r="H353" i="9"/>
  <c r="O353" i="9"/>
  <c r="Q353" i="9"/>
  <c r="R353" i="9"/>
  <c r="E354" i="9"/>
  <c r="G354" i="9"/>
  <c r="H354" i="9"/>
  <c r="O354" i="9"/>
  <c r="Q354" i="9"/>
  <c r="R354" i="9"/>
  <c r="E355" i="9"/>
  <c r="G355" i="9"/>
  <c r="H355" i="9"/>
  <c r="O355" i="9"/>
  <c r="Q355" i="9"/>
  <c r="R355" i="9"/>
  <c r="E356" i="9"/>
  <c r="G356" i="9"/>
  <c r="H356" i="9"/>
  <c r="O356" i="9"/>
  <c r="Q356" i="9"/>
  <c r="R356" i="9"/>
  <c r="E357" i="9"/>
  <c r="G357" i="9"/>
  <c r="H357" i="9"/>
  <c r="O357" i="9"/>
  <c r="Q357" i="9"/>
  <c r="R357" i="9"/>
  <c r="E358" i="9"/>
  <c r="G358" i="9"/>
  <c r="H358" i="9"/>
  <c r="O358" i="9"/>
  <c r="Q358" i="9"/>
  <c r="R358" i="9"/>
  <c r="E359" i="9"/>
  <c r="G359" i="9"/>
  <c r="H359" i="9"/>
  <c r="O359" i="9"/>
  <c r="Q359" i="9"/>
  <c r="R359" i="9"/>
  <c r="E360" i="9"/>
  <c r="G360" i="9"/>
  <c r="H360" i="9"/>
  <c r="O360" i="9"/>
  <c r="Q360" i="9"/>
  <c r="R360" i="9"/>
  <c r="E361" i="9"/>
  <c r="G361" i="9"/>
  <c r="H361" i="9"/>
  <c r="O361" i="9"/>
  <c r="Q361" i="9"/>
  <c r="R361" i="9"/>
  <c r="E362" i="9"/>
  <c r="G362" i="9"/>
  <c r="H362" i="9"/>
  <c r="O362" i="9"/>
  <c r="Q362" i="9"/>
  <c r="R362" i="9"/>
  <c r="E363" i="9"/>
  <c r="G363" i="9"/>
  <c r="H363" i="9"/>
  <c r="O363" i="9"/>
  <c r="Q363" i="9"/>
  <c r="R363" i="9"/>
  <c r="E364" i="9"/>
  <c r="G364" i="9"/>
  <c r="H364" i="9"/>
  <c r="O364" i="9"/>
  <c r="Q364" i="9"/>
  <c r="R364" i="9"/>
  <c r="E365" i="9"/>
  <c r="G365" i="9"/>
  <c r="H365" i="9"/>
  <c r="O365" i="9"/>
  <c r="Q365" i="9"/>
  <c r="R365" i="9"/>
  <c r="E366" i="9"/>
  <c r="G366" i="9"/>
  <c r="H366" i="9"/>
  <c r="O366" i="9"/>
  <c r="Q366" i="9"/>
  <c r="R366" i="9"/>
  <c r="N9" i="32"/>
  <c r="O9" i="32"/>
  <c r="P9" i="32"/>
  <c r="Q9" i="32"/>
  <c r="R9" i="32"/>
  <c r="V9" i="32"/>
  <c r="O10" i="32"/>
  <c r="Q10" i="32"/>
  <c r="R10" i="32"/>
  <c r="O11" i="32"/>
  <c r="Q11" i="32"/>
  <c r="R11" i="32"/>
  <c r="O12" i="32"/>
  <c r="Q12" i="32"/>
  <c r="R12" i="32"/>
  <c r="O13" i="32"/>
  <c r="Q13" i="32"/>
  <c r="R13" i="32"/>
  <c r="O14" i="32"/>
  <c r="Q14" i="32"/>
  <c r="R14" i="32"/>
  <c r="O15" i="32"/>
  <c r="Q15" i="32"/>
  <c r="R15" i="32"/>
  <c r="O16" i="32"/>
  <c r="Q16" i="32"/>
  <c r="R16" i="32"/>
  <c r="O17" i="32"/>
  <c r="Q17" i="32"/>
  <c r="R17" i="32"/>
  <c r="O18" i="32"/>
  <c r="Q18" i="32"/>
  <c r="R18" i="32"/>
  <c r="O19" i="32"/>
  <c r="Q19" i="32"/>
  <c r="R19" i="32"/>
  <c r="O20" i="32"/>
  <c r="Q20" i="32"/>
  <c r="R20" i="32"/>
  <c r="O21" i="32"/>
  <c r="Q21" i="32"/>
  <c r="R21" i="32"/>
  <c r="O22" i="32"/>
  <c r="Q22" i="32"/>
  <c r="R22" i="32"/>
  <c r="O23" i="32"/>
  <c r="Q23" i="32"/>
  <c r="R23" i="32"/>
  <c r="O24" i="32"/>
  <c r="Q24" i="32"/>
  <c r="R24" i="32"/>
  <c r="O25" i="32"/>
  <c r="Q25" i="32"/>
  <c r="R25" i="32"/>
  <c r="O26" i="32"/>
  <c r="Q26" i="32"/>
  <c r="R26" i="32"/>
  <c r="O27" i="32"/>
  <c r="Q27" i="32"/>
  <c r="R27" i="32"/>
  <c r="O28" i="32"/>
  <c r="Q28" i="32"/>
  <c r="R28" i="32"/>
  <c r="O29" i="32"/>
  <c r="Q29" i="32"/>
  <c r="R29" i="32"/>
  <c r="O30" i="32"/>
  <c r="Q30" i="32"/>
  <c r="R30" i="32"/>
  <c r="O31" i="32"/>
  <c r="Q31" i="32"/>
  <c r="R31" i="32"/>
  <c r="O32" i="32"/>
  <c r="Q32" i="32"/>
  <c r="R32" i="32"/>
  <c r="O33" i="32"/>
  <c r="Q33" i="32"/>
  <c r="R33" i="32"/>
  <c r="O34" i="32"/>
  <c r="Q34" i="32"/>
  <c r="R34" i="32"/>
  <c r="O35" i="32"/>
  <c r="Q35" i="32"/>
  <c r="R35" i="32"/>
  <c r="O36" i="32"/>
  <c r="Q36" i="32"/>
  <c r="R36" i="32"/>
  <c r="O37" i="32"/>
  <c r="Q37" i="32"/>
  <c r="R37" i="32"/>
  <c r="O38" i="32"/>
  <c r="Q38" i="32"/>
  <c r="R38" i="32"/>
  <c r="O39" i="32"/>
  <c r="Q39" i="32"/>
  <c r="R39" i="32"/>
  <c r="O40" i="32"/>
  <c r="Q40" i="32"/>
  <c r="R40" i="32"/>
  <c r="O41" i="32"/>
  <c r="Q41" i="32"/>
  <c r="R41" i="32"/>
  <c r="O42" i="32"/>
  <c r="Q42" i="32"/>
  <c r="R42" i="32"/>
  <c r="O43" i="32"/>
  <c r="Q43" i="32"/>
  <c r="R43" i="32"/>
  <c r="O44" i="32"/>
  <c r="Q44" i="32"/>
  <c r="R44" i="32"/>
  <c r="O45" i="32"/>
  <c r="Q45" i="32"/>
  <c r="R45" i="32"/>
  <c r="O46" i="32"/>
  <c r="Q46" i="32"/>
  <c r="R46" i="32"/>
  <c r="O47" i="32"/>
  <c r="Q47" i="32"/>
  <c r="R47" i="32"/>
  <c r="O48" i="32"/>
  <c r="Q48" i="32"/>
  <c r="R48" i="32"/>
  <c r="O49" i="32"/>
  <c r="Q49" i="32"/>
  <c r="R49" i="32"/>
  <c r="O50" i="32"/>
  <c r="Q50" i="32"/>
  <c r="R50" i="32"/>
  <c r="O51" i="32"/>
  <c r="Q51" i="32"/>
  <c r="R51" i="32"/>
  <c r="O52" i="32"/>
  <c r="Q52" i="32"/>
  <c r="R52" i="32"/>
  <c r="O53" i="32"/>
  <c r="Q53" i="32"/>
  <c r="R53" i="32"/>
  <c r="O54" i="32"/>
  <c r="Q54" i="32"/>
  <c r="R54" i="32"/>
  <c r="O55" i="32"/>
  <c r="Q55" i="32"/>
  <c r="R55" i="32"/>
  <c r="O56" i="32"/>
  <c r="Q56" i="32"/>
  <c r="R56" i="32"/>
  <c r="O57" i="32"/>
  <c r="Q57" i="32"/>
  <c r="R57" i="32"/>
  <c r="O58" i="32"/>
  <c r="Q58" i="32"/>
  <c r="R58" i="32"/>
  <c r="O59" i="32"/>
  <c r="Q59" i="32"/>
  <c r="R59" i="32"/>
  <c r="O60" i="32"/>
  <c r="Q60" i="32"/>
  <c r="R60" i="32"/>
  <c r="O61" i="32"/>
  <c r="Q61" i="32"/>
  <c r="R61" i="32"/>
  <c r="O62" i="32"/>
  <c r="Q62" i="32"/>
  <c r="R62" i="32"/>
  <c r="O63" i="32"/>
  <c r="Q63" i="32"/>
  <c r="R63" i="32"/>
  <c r="O64" i="32"/>
  <c r="Q64" i="32"/>
  <c r="R64" i="32"/>
  <c r="O65" i="32"/>
  <c r="Q65" i="32"/>
  <c r="R65" i="32"/>
  <c r="O66" i="32"/>
  <c r="Q66" i="32"/>
  <c r="R66" i="32"/>
  <c r="O67" i="32"/>
  <c r="Q67" i="32"/>
  <c r="R67" i="32"/>
  <c r="O68" i="32"/>
  <c r="Q68" i="32"/>
  <c r="R68" i="32"/>
  <c r="O69" i="32"/>
  <c r="Q69" i="32"/>
  <c r="R69" i="32"/>
  <c r="O70" i="32"/>
  <c r="Q70" i="32"/>
  <c r="R70" i="32"/>
  <c r="O71" i="32"/>
  <c r="Q71" i="32"/>
  <c r="R71" i="32"/>
  <c r="O72" i="32"/>
  <c r="Q72" i="32"/>
  <c r="R72" i="32"/>
  <c r="O73" i="32"/>
  <c r="Q73" i="32"/>
  <c r="R73" i="32"/>
  <c r="O74" i="32"/>
  <c r="Q74" i="32"/>
  <c r="R74" i="32"/>
  <c r="O75" i="32"/>
  <c r="Q75" i="32"/>
  <c r="R75" i="32"/>
  <c r="O76" i="32"/>
  <c r="Q76" i="32"/>
  <c r="R76" i="32"/>
  <c r="O77" i="32"/>
  <c r="Q77" i="32"/>
  <c r="R77" i="32"/>
  <c r="O78" i="32"/>
  <c r="Q78" i="32"/>
  <c r="R78" i="32"/>
  <c r="O79" i="32"/>
  <c r="Q79" i="32"/>
  <c r="R79" i="32"/>
  <c r="O80" i="32"/>
  <c r="Q80" i="32"/>
  <c r="R80" i="32"/>
  <c r="O81" i="32"/>
  <c r="Q81" i="32"/>
  <c r="R81" i="32"/>
  <c r="O82" i="32"/>
  <c r="Q82" i="32"/>
  <c r="R82" i="32"/>
  <c r="O83" i="32"/>
  <c r="Q83" i="32"/>
  <c r="R83" i="32"/>
  <c r="O84" i="32"/>
  <c r="Q84" i="32"/>
  <c r="R84" i="32"/>
  <c r="O85" i="32"/>
  <c r="Q85" i="32"/>
  <c r="R85" i="32"/>
  <c r="O86" i="32"/>
  <c r="Q86" i="32"/>
  <c r="R86" i="32"/>
  <c r="O87" i="32"/>
  <c r="Q87" i="32"/>
  <c r="R87" i="32"/>
  <c r="O88" i="32"/>
  <c r="Q88" i="32"/>
  <c r="R88" i="32"/>
  <c r="O89" i="32"/>
  <c r="Q89" i="32"/>
  <c r="R89" i="32"/>
  <c r="O90" i="32"/>
  <c r="Q90" i="32"/>
  <c r="R90" i="32"/>
  <c r="O91" i="32"/>
  <c r="Q91" i="32"/>
  <c r="R91" i="32"/>
  <c r="O92" i="32"/>
  <c r="Q92" i="32"/>
  <c r="R92" i="32"/>
  <c r="O93" i="32"/>
  <c r="Q93" i="32"/>
  <c r="R93" i="32"/>
  <c r="O94" i="32"/>
  <c r="Q94" i="32"/>
  <c r="R94" i="32"/>
  <c r="O95" i="32"/>
  <c r="Q95" i="32"/>
  <c r="R95" i="32"/>
  <c r="O96" i="32"/>
  <c r="Q96" i="32"/>
  <c r="R96" i="32"/>
  <c r="O97" i="32"/>
  <c r="Q97" i="32"/>
  <c r="R97" i="32"/>
  <c r="O98" i="32"/>
  <c r="Q98" i="32"/>
  <c r="R98" i="32"/>
  <c r="O99" i="32"/>
  <c r="Q99" i="32"/>
  <c r="R99" i="32"/>
  <c r="O100" i="32"/>
  <c r="Q100" i="32"/>
  <c r="R100" i="32"/>
  <c r="O101" i="32"/>
  <c r="Q101" i="32"/>
  <c r="R101" i="32"/>
  <c r="O102" i="32"/>
  <c r="Q102" i="32"/>
  <c r="R102" i="32"/>
  <c r="O103" i="32"/>
  <c r="Q103" i="32"/>
  <c r="R103" i="32"/>
  <c r="O104" i="32"/>
  <c r="Q104" i="32"/>
  <c r="R104" i="32"/>
  <c r="O105" i="32"/>
  <c r="Q105" i="32"/>
  <c r="R105" i="32"/>
  <c r="O106" i="32"/>
  <c r="Q106" i="32"/>
  <c r="R106" i="32"/>
  <c r="O107" i="32"/>
  <c r="Q107" i="32"/>
  <c r="R107" i="32"/>
  <c r="O108" i="32"/>
  <c r="Q108" i="32"/>
  <c r="R108" i="32"/>
  <c r="O109" i="32"/>
  <c r="Q109" i="32"/>
  <c r="R109" i="32"/>
  <c r="O110" i="32"/>
  <c r="Q110" i="32"/>
  <c r="R110" i="32"/>
  <c r="O111" i="32"/>
  <c r="Q111" i="32"/>
  <c r="R111" i="32"/>
  <c r="O112" i="32"/>
  <c r="Q112" i="32"/>
  <c r="R112" i="32"/>
  <c r="O113" i="32"/>
  <c r="Q113" i="32"/>
  <c r="R113" i="32"/>
  <c r="O114" i="32"/>
  <c r="Q114" i="32"/>
  <c r="R114" i="32"/>
  <c r="O115" i="32"/>
  <c r="Q115" i="32"/>
  <c r="R115" i="32"/>
  <c r="O116" i="32"/>
  <c r="Q116" i="32"/>
  <c r="R116" i="32"/>
  <c r="O117" i="32"/>
  <c r="Q117" i="32"/>
  <c r="R117" i="32"/>
  <c r="O118" i="32"/>
  <c r="Q118" i="32"/>
  <c r="R118" i="32"/>
  <c r="O119" i="32"/>
  <c r="Q119" i="32"/>
  <c r="R119" i="32"/>
  <c r="O120" i="32"/>
  <c r="Q120" i="32"/>
  <c r="R120" i="32"/>
  <c r="O121" i="32"/>
  <c r="Q121" i="32"/>
  <c r="R121" i="32"/>
  <c r="O122" i="32"/>
  <c r="Q122" i="32"/>
  <c r="R122" i="32"/>
  <c r="O123" i="32"/>
  <c r="Q123" i="32"/>
  <c r="R123" i="32"/>
  <c r="O124" i="32"/>
  <c r="Q124" i="32"/>
  <c r="R124" i="32"/>
  <c r="O125" i="32"/>
  <c r="Q125" i="32"/>
  <c r="R125" i="32"/>
  <c r="O126" i="32"/>
  <c r="Q126" i="32"/>
  <c r="R126" i="32"/>
  <c r="O127" i="32"/>
  <c r="Q127" i="32"/>
  <c r="R127" i="32"/>
  <c r="O128" i="32"/>
  <c r="Q128" i="32"/>
  <c r="R128" i="32"/>
  <c r="O129" i="32"/>
  <c r="Q129" i="32"/>
  <c r="R129" i="32"/>
  <c r="O130" i="32"/>
  <c r="Q130" i="32"/>
  <c r="R130" i="32"/>
  <c r="O131" i="32"/>
  <c r="Q131" i="32"/>
  <c r="R131" i="32"/>
  <c r="O132" i="32"/>
  <c r="Q132" i="32"/>
  <c r="R132" i="32"/>
  <c r="O133" i="32"/>
  <c r="Q133" i="32"/>
  <c r="R133" i="32"/>
  <c r="O134" i="32"/>
  <c r="Q134" i="32"/>
  <c r="R134" i="32"/>
  <c r="O135" i="32"/>
  <c r="Q135" i="32"/>
  <c r="R135" i="32"/>
  <c r="O136" i="32"/>
  <c r="Q136" i="32"/>
  <c r="R136" i="32"/>
  <c r="O137" i="32"/>
  <c r="Q137" i="32"/>
  <c r="R137" i="32"/>
  <c r="O138" i="32"/>
  <c r="Q138" i="32"/>
  <c r="R138" i="32"/>
  <c r="O139" i="32"/>
  <c r="Q139" i="32"/>
  <c r="R139" i="32"/>
  <c r="O140" i="32"/>
  <c r="Q140" i="32"/>
  <c r="R140" i="32"/>
  <c r="O141" i="32"/>
  <c r="Q141" i="32"/>
  <c r="R141" i="32"/>
  <c r="O142" i="32"/>
  <c r="Q142" i="32"/>
  <c r="R142" i="32"/>
  <c r="O143" i="32"/>
  <c r="Q143" i="32"/>
  <c r="R143" i="32"/>
  <c r="O144" i="32"/>
  <c r="Q144" i="32"/>
  <c r="R144" i="32"/>
  <c r="O145" i="32"/>
  <c r="Q145" i="32"/>
  <c r="R145" i="32"/>
  <c r="O146" i="32"/>
  <c r="Q146" i="32"/>
  <c r="R146" i="32"/>
  <c r="O147" i="32"/>
  <c r="Q147" i="32"/>
  <c r="R147" i="32"/>
  <c r="O148" i="32"/>
  <c r="Q148" i="32"/>
  <c r="R148" i="32"/>
  <c r="O149" i="32"/>
  <c r="Q149" i="32"/>
  <c r="R149" i="32"/>
  <c r="O150" i="32"/>
  <c r="Q150" i="32"/>
  <c r="R150" i="32"/>
  <c r="O151" i="32"/>
  <c r="Q151" i="32"/>
  <c r="R151" i="32"/>
  <c r="O152" i="32"/>
  <c r="Q152" i="32"/>
  <c r="R152" i="32"/>
  <c r="O153" i="32"/>
  <c r="Q153" i="32"/>
  <c r="R153" i="32"/>
  <c r="O154" i="32"/>
  <c r="Q154" i="32"/>
  <c r="R154" i="32"/>
  <c r="O155" i="32"/>
  <c r="Q155" i="32"/>
  <c r="R155" i="32"/>
  <c r="O156" i="32"/>
  <c r="Q156" i="32"/>
  <c r="R156" i="32"/>
  <c r="O157" i="32"/>
  <c r="Q157" i="32"/>
  <c r="R157" i="32"/>
  <c r="O158" i="32"/>
  <c r="Q158" i="32"/>
  <c r="R158" i="32"/>
  <c r="O159" i="32"/>
  <c r="Q159" i="32"/>
  <c r="R159" i="32"/>
  <c r="O160" i="32"/>
  <c r="Q160" i="32"/>
  <c r="R160" i="32"/>
  <c r="O161" i="32"/>
  <c r="Q161" i="32"/>
  <c r="R161" i="32"/>
  <c r="O162" i="32"/>
  <c r="Q162" i="32"/>
  <c r="R162" i="32"/>
  <c r="O163" i="32"/>
  <c r="Q163" i="32"/>
  <c r="R163" i="32"/>
  <c r="O164" i="32"/>
  <c r="Q164" i="32"/>
  <c r="R164" i="32"/>
  <c r="O165" i="32"/>
  <c r="Q165" i="32"/>
  <c r="R165" i="32"/>
  <c r="O166" i="32"/>
  <c r="Q166" i="32"/>
  <c r="R166" i="32"/>
  <c r="O167" i="32"/>
  <c r="Q167" i="32"/>
  <c r="R167" i="32"/>
  <c r="O168" i="32"/>
  <c r="Q168" i="32"/>
  <c r="R168" i="32"/>
  <c r="O169" i="32"/>
  <c r="Q169" i="32"/>
  <c r="R169" i="32"/>
  <c r="O170" i="32"/>
  <c r="Q170" i="32"/>
  <c r="R170" i="32"/>
  <c r="O171" i="32"/>
  <c r="Q171" i="32"/>
  <c r="R171" i="32"/>
  <c r="O172" i="32"/>
  <c r="Q172" i="32"/>
  <c r="R172" i="32"/>
  <c r="O173" i="32"/>
  <c r="Q173" i="32"/>
  <c r="R173" i="32"/>
  <c r="O174" i="32"/>
  <c r="Q174" i="32"/>
  <c r="R174" i="32"/>
  <c r="O175" i="32"/>
  <c r="Q175" i="32"/>
  <c r="R175" i="32"/>
  <c r="O176" i="32"/>
  <c r="Q176" i="32"/>
  <c r="R176" i="32"/>
  <c r="O177" i="32"/>
  <c r="Q177" i="32"/>
  <c r="R177" i="32"/>
  <c r="O178" i="32"/>
  <c r="Q178" i="32"/>
  <c r="R178" i="32"/>
  <c r="O179" i="32"/>
  <c r="Q179" i="32"/>
  <c r="R179" i="32"/>
  <c r="O180" i="32"/>
  <c r="Q180" i="32"/>
  <c r="R180" i="32"/>
  <c r="O181" i="32"/>
  <c r="Q181" i="32"/>
  <c r="R181" i="32"/>
  <c r="O182" i="32"/>
  <c r="Q182" i="32"/>
  <c r="R182" i="32"/>
  <c r="O183" i="32"/>
  <c r="Q183" i="32"/>
  <c r="R183" i="32"/>
  <c r="O184" i="32"/>
  <c r="Q184" i="32"/>
  <c r="R184" i="32"/>
  <c r="O185" i="32"/>
  <c r="Q185" i="32"/>
  <c r="R185" i="32"/>
  <c r="O186" i="32"/>
  <c r="Q186" i="32"/>
  <c r="R186" i="32"/>
  <c r="O187" i="32"/>
  <c r="Q187" i="32"/>
  <c r="R187" i="32"/>
  <c r="O188" i="32"/>
  <c r="Q188" i="32"/>
  <c r="R188" i="32"/>
  <c r="O189" i="32"/>
  <c r="Q189" i="32"/>
  <c r="R189" i="32"/>
  <c r="O190" i="32"/>
  <c r="Q190" i="32"/>
  <c r="R190" i="32"/>
  <c r="O191" i="32"/>
  <c r="Q191" i="32"/>
  <c r="R191" i="32"/>
  <c r="O192" i="32"/>
  <c r="Q192" i="32"/>
  <c r="R192" i="32"/>
  <c r="O193" i="32"/>
  <c r="Q193" i="32"/>
  <c r="R193" i="32"/>
  <c r="O194" i="32"/>
  <c r="Q194" i="32"/>
  <c r="R194" i="32"/>
  <c r="O195" i="32"/>
  <c r="Q195" i="32"/>
  <c r="R195" i="32"/>
  <c r="O196" i="32"/>
  <c r="Q196" i="32"/>
  <c r="R196" i="32"/>
  <c r="O197" i="32"/>
  <c r="Q197" i="32"/>
  <c r="R197" i="32"/>
  <c r="O198" i="32"/>
  <c r="Q198" i="32"/>
  <c r="R198" i="32"/>
  <c r="O199" i="32"/>
  <c r="Q199" i="32"/>
  <c r="R199" i="32"/>
  <c r="O200" i="32"/>
  <c r="Q200" i="32"/>
  <c r="R200" i="32"/>
  <c r="O201" i="32"/>
  <c r="Q201" i="32"/>
  <c r="R201" i="32"/>
  <c r="O202" i="32"/>
  <c r="Q202" i="32"/>
  <c r="R202" i="32"/>
  <c r="O203" i="32"/>
  <c r="Q203" i="32"/>
  <c r="R203" i="32"/>
  <c r="O204" i="32"/>
  <c r="Q204" i="32"/>
  <c r="R204" i="32"/>
  <c r="O205" i="32"/>
  <c r="Q205" i="32"/>
  <c r="R205" i="32"/>
  <c r="O206" i="32"/>
  <c r="Q206" i="32"/>
  <c r="R206" i="32"/>
  <c r="O207" i="32"/>
  <c r="Q207" i="32"/>
  <c r="R207" i="32"/>
  <c r="O208" i="32"/>
  <c r="Q208" i="32"/>
  <c r="R208" i="32"/>
  <c r="O209" i="32"/>
  <c r="Q209" i="32"/>
  <c r="R209" i="32"/>
  <c r="O210" i="32"/>
  <c r="Q210" i="32"/>
  <c r="R210" i="32"/>
  <c r="O211" i="32"/>
  <c r="Q211" i="32"/>
  <c r="R211" i="32"/>
  <c r="O212" i="32"/>
  <c r="Q212" i="32"/>
  <c r="R212" i="32"/>
  <c r="O213" i="32"/>
  <c r="Q213" i="32"/>
  <c r="R213" i="32"/>
  <c r="O214" i="32"/>
  <c r="Q214" i="32"/>
  <c r="R214" i="32"/>
  <c r="O215" i="32"/>
  <c r="Q215" i="32"/>
  <c r="R215" i="32"/>
  <c r="O216" i="32"/>
  <c r="Q216" i="32"/>
  <c r="R216" i="32"/>
  <c r="O217" i="32"/>
  <c r="Q217" i="32"/>
  <c r="R217" i="32"/>
  <c r="O218" i="32"/>
  <c r="Q218" i="32"/>
  <c r="R218" i="32"/>
  <c r="O219" i="32"/>
  <c r="Q219" i="32"/>
  <c r="R219" i="32"/>
  <c r="O220" i="32"/>
  <c r="Q220" i="32"/>
  <c r="R220" i="32"/>
  <c r="O221" i="32"/>
  <c r="Q221" i="32"/>
  <c r="R221" i="32"/>
  <c r="O222" i="32"/>
  <c r="Q222" i="32"/>
  <c r="R222" i="32"/>
  <c r="O223" i="32"/>
  <c r="Q223" i="32"/>
  <c r="R223" i="32"/>
  <c r="O224" i="32"/>
  <c r="Q224" i="32"/>
  <c r="R224" i="32"/>
  <c r="O225" i="32"/>
  <c r="Q225" i="32"/>
  <c r="R225" i="32"/>
  <c r="O226" i="32"/>
  <c r="Q226" i="32"/>
  <c r="R226" i="32"/>
  <c r="O227" i="32"/>
  <c r="Q227" i="32"/>
  <c r="R227" i="32"/>
  <c r="O228" i="32"/>
  <c r="Q228" i="32"/>
  <c r="R228" i="32"/>
  <c r="O229" i="32"/>
  <c r="Q229" i="32"/>
  <c r="R229" i="32"/>
  <c r="O230" i="32"/>
  <c r="Q230" i="32"/>
  <c r="R230" i="32"/>
  <c r="O231" i="32"/>
  <c r="Q231" i="32"/>
  <c r="R231" i="32"/>
  <c r="O232" i="32"/>
  <c r="Q232" i="32"/>
  <c r="R232" i="32"/>
  <c r="O233" i="32"/>
  <c r="Q233" i="32"/>
  <c r="R233" i="32"/>
  <c r="O234" i="32"/>
  <c r="Q234" i="32"/>
  <c r="R234" i="32"/>
  <c r="O235" i="32"/>
  <c r="Q235" i="32"/>
  <c r="R235" i="32"/>
  <c r="O236" i="32"/>
  <c r="Q236" i="32"/>
  <c r="R236" i="32"/>
  <c r="O237" i="32"/>
  <c r="Q237" i="32"/>
  <c r="R237" i="32"/>
  <c r="O238" i="32"/>
  <c r="Q238" i="32"/>
  <c r="R238" i="32"/>
  <c r="O239" i="32"/>
  <c r="Q239" i="32"/>
  <c r="R239" i="32"/>
  <c r="O240" i="32"/>
  <c r="Q240" i="32"/>
  <c r="R240" i="32"/>
  <c r="O241" i="32"/>
  <c r="Q241" i="32"/>
  <c r="R241" i="32"/>
  <c r="O242" i="32"/>
  <c r="Q242" i="32"/>
  <c r="R242" i="32"/>
  <c r="O243" i="32"/>
  <c r="Q243" i="32"/>
  <c r="R243" i="32"/>
  <c r="O244" i="32"/>
  <c r="Q244" i="32"/>
  <c r="R244" i="32"/>
  <c r="O245" i="32"/>
  <c r="Q245" i="32"/>
  <c r="R245" i="32"/>
  <c r="O246" i="32"/>
  <c r="Q246" i="32"/>
  <c r="R246" i="32"/>
  <c r="O247" i="32"/>
  <c r="Q247" i="32"/>
  <c r="R247" i="32"/>
  <c r="O248" i="32"/>
  <c r="Q248" i="32"/>
  <c r="R248" i="32"/>
  <c r="O249" i="32"/>
  <c r="Q249" i="32"/>
  <c r="R249" i="32"/>
  <c r="O250" i="32"/>
  <c r="Q250" i="32"/>
  <c r="R250" i="32"/>
  <c r="O251" i="32"/>
  <c r="Q251" i="32"/>
  <c r="R251" i="32"/>
  <c r="O252" i="32"/>
  <c r="Q252" i="32"/>
  <c r="R252" i="32"/>
  <c r="O253" i="32"/>
  <c r="Q253" i="32"/>
  <c r="R253" i="32"/>
  <c r="O254" i="32"/>
  <c r="Q254" i="32"/>
  <c r="R254" i="32"/>
  <c r="O255" i="32"/>
  <c r="Q255" i="32"/>
  <c r="R255" i="32"/>
  <c r="O256" i="32"/>
  <c r="Q256" i="32"/>
  <c r="R256" i="32"/>
  <c r="O257" i="32"/>
  <c r="Q257" i="32"/>
  <c r="R257" i="32"/>
  <c r="O258" i="32"/>
  <c r="Q258" i="32"/>
  <c r="R258" i="32"/>
  <c r="O259" i="32"/>
  <c r="Q259" i="32"/>
  <c r="R259" i="32"/>
  <c r="O260" i="32"/>
  <c r="Q260" i="32"/>
  <c r="R260" i="32"/>
  <c r="O261" i="32"/>
  <c r="Q261" i="32"/>
  <c r="R261" i="32"/>
  <c r="O262" i="32"/>
  <c r="Q262" i="32"/>
  <c r="R262" i="32"/>
  <c r="O263" i="32"/>
  <c r="Q263" i="32"/>
  <c r="R263" i="32"/>
  <c r="O264" i="32"/>
  <c r="Q264" i="32"/>
  <c r="R264" i="32"/>
  <c r="O265" i="32"/>
  <c r="Q265" i="32"/>
  <c r="R265" i="32"/>
  <c r="O266" i="32"/>
  <c r="Q266" i="32"/>
  <c r="R266" i="32"/>
  <c r="O267" i="32"/>
  <c r="Q267" i="32"/>
  <c r="R267" i="32"/>
  <c r="O268" i="32"/>
  <c r="Q268" i="32"/>
  <c r="R268" i="32"/>
  <c r="O269" i="32"/>
  <c r="Q269" i="32"/>
  <c r="R269" i="32"/>
  <c r="O270" i="32"/>
  <c r="Q270" i="32"/>
  <c r="R270" i="32"/>
  <c r="O271" i="32"/>
  <c r="Q271" i="32"/>
  <c r="R271" i="32"/>
  <c r="O272" i="32"/>
  <c r="Q272" i="32"/>
  <c r="R272" i="32"/>
  <c r="O273" i="32"/>
  <c r="Q273" i="32"/>
  <c r="R273" i="32"/>
  <c r="O274" i="32"/>
  <c r="Q274" i="32"/>
  <c r="R274" i="32"/>
  <c r="O275" i="32"/>
  <c r="Q275" i="32"/>
  <c r="R275" i="32"/>
  <c r="O276" i="32"/>
  <c r="Q276" i="32"/>
  <c r="R276" i="32"/>
  <c r="O277" i="32"/>
  <c r="Q277" i="32"/>
  <c r="R277" i="32"/>
  <c r="O278" i="32"/>
  <c r="Q278" i="32"/>
  <c r="R278" i="32"/>
  <c r="O279" i="32"/>
  <c r="Q279" i="32"/>
  <c r="R279" i="32"/>
  <c r="O280" i="32"/>
  <c r="Q280" i="32"/>
  <c r="R280" i="32"/>
  <c r="O281" i="32"/>
  <c r="Q281" i="32"/>
  <c r="R281" i="32"/>
  <c r="O282" i="32"/>
  <c r="Q282" i="32"/>
  <c r="R282" i="32"/>
  <c r="O283" i="32"/>
  <c r="Q283" i="32"/>
  <c r="R283" i="32"/>
  <c r="O284" i="32"/>
  <c r="Q284" i="32"/>
  <c r="R284" i="32"/>
  <c r="O285" i="32"/>
  <c r="Q285" i="32"/>
  <c r="R285" i="32"/>
  <c r="O286" i="32"/>
  <c r="Q286" i="32"/>
  <c r="R286" i="32"/>
  <c r="O287" i="32"/>
  <c r="Q287" i="32"/>
  <c r="R287" i="32"/>
  <c r="O288" i="32"/>
  <c r="Q288" i="32"/>
  <c r="R288" i="32"/>
  <c r="O289" i="32"/>
  <c r="Q289" i="32"/>
  <c r="R289" i="32"/>
  <c r="O290" i="32"/>
  <c r="Q290" i="32"/>
  <c r="R290" i="32"/>
  <c r="O291" i="32"/>
  <c r="Q291" i="32"/>
  <c r="R291" i="32"/>
  <c r="O292" i="32"/>
  <c r="Q292" i="32"/>
  <c r="R292" i="32"/>
  <c r="O293" i="32"/>
  <c r="Q293" i="32"/>
  <c r="R293" i="32"/>
  <c r="O294" i="32"/>
  <c r="Q294" i="32"/>
  <c r="R294" i="32"/>
  <c r="O295" i="32"/>
  <c r="Q295" i="32"/>
  <c r="R295" i="32"/>
  <c r="O296" i="32"/>
  <c r="Q296" i="32"/>
  <c r="R296" i="32"/>
  <c r="O297" i="32"/>
  <c r="Q297" i="32"/>
  <c r="R297" i="32"/>
  <c r="O298" i="32"/>
  <c r="Q298" i="32"/>
  <c r="R298" i="32"/>
  <c r="O299" i="32"/>
  <c r="Q299" i="32"/>
  <c r="R299" i="32"/>
  <c r="O300" i="32"/>
  <c r="Q300" i="32"/>
  <c r="R300" i="32"/>
  <c r="O301" i="32"/>
  <c r="Q301" i="32"/>
  <c r="R301" i="32"/>
  <c r="O302" i="32"/>
  <c r="Q302" i="32"/>
  <c r="R302" i="32"/>
  <c r="O303" i="32"/>
  <c r="Q303" i="32"/>
  <c r="R303" i="32"/>
  <c r="O304" i="32"/>
  <c r="Q304" i="32"/>
  <c r="R304" i="32"/>
  <c r="O305" i="32"/>
  <c r="Q305" i="32"/>
  <c r="R305" i="32"/>
  <c r="O306" i="32"/>
  <c r="Q306" i="32"/>
  <c r="R306" i="32"/>
  <c r="O307" i="32"/>
  <c r="Q307" i="32"/>
  <c r="R307" i="32"/>
  <c r="O308" i="32"/>
  <c r="Q308" i="32"/>
  <c r="R308" i="32"/>
  <c r="O309" i="32"/>
  <c r="Q309" i="32"/>
  <c r="R309" i="32"/>
  <c r="O310" i="32"/>
  <c r="Q310" i="32"/>
  <c r="R310" i="32"/>
  <c r="O311" i="32"/>
  <c r="Q311" i="32"/>
  <c r="R311" i="32"/>
  <c r="O312" i="32"/>
  <c r="Q312" i="32"/>
  <c r="R312" i="32"/>
  <c r="O313" i="32"/>
  <c r="Q313" i="32"/>
  <c r="R313" i="32"/>
  <c r="O314" i="32"/>
  <c r="Q314" i="32"/>
  <c r="R314" i="32"/>
  <c r="O315" i="32"/>
  <c r="Q315" i="32"/>
  <c r="R315" i="32"/>
  <c r="O316" i="32"/>
  <c r="Q316" i="32"/>
  <c r="R316" i="32"/>
  <c r="O317" i="32"/>
  <c r="Q317" i="32"/>
  <c r="R317" i="32"/>
  <c r="O318" i="32"/>
  <c r="Q318" i="32"/>
  <c r="R318" i="32"/>
  <c r="O319" i="32"/>
  <c r="Q319" i="32"/>
  <c r="R319" i="32"/>
  <c r="O320" i="32"/>
  <c r="Q320" i="32"/>
  <c r="R320" i="32"/>
  <c r="O321" i="32"/>
  <c r="Q321" i="32"/>
  <c r="R321" i="32"/>
  <c r="O322" i="32"/>
  <c r="Q322" i="32"/>
  <c r="R322" i="32"/>
  <c r="O323" i="32"/>
  <c r="Q323" i="32"/>
  <c r="R323" i="32"/>
  <c r="O324" i="32"/>
  <c r="Q324" i="32"/>
  <c r="R324" i="32"/>
  <c r="O325" i="32"/>
  <c r="Q325" i="32"/>
  <c r="R325" i="32"/>
  <c r="O326" i="32"/>
  <c r="Q326" i="32"/>
  <c r="R326" i="32"/>
  <c r="O327" i="32"/>
  <c r="Q327" i="32"/>
  <c r="R327" i="32"/>
  <c r="O328" i="32"/>
  <c r="Q328" i="32"/>
  <c r="R328" i="32"/>
  <c r="O329" i="32"/>
  <c r="Q329" i="32"/>
  <c r="R329" i="32"/>
  <c r="O330" i="32"/>
  <c r="Q330" i="32"/>
  <c r="R330" i="32"/>
  <c r="O331" i="32"/>
  <c r="Q331" i="32"/>
  <c r="R331" i="32"/>
  <c r="O332" i="32"/>
  <c r="Q332" i="32"/>
  <c r="R332" i="32"/>
  <c r="O333" i="32"/>
  <c r="Q333" i="32"/>
  <c r="R333" i="32"/>
  <c r="O334" i="32"/>
  <c r="Q334" i="32"/>
  <c r="R334" i="32"/>
  <c r="O335" i="32"/>
  <c r="Q335" i="32"/>
  <c r="R335" i="32"/>
  <c r="O336" i="32"/>
  <c r="Q336" i="32"/>
  <c r="R336" i="32"/>
  <c r="O337" i="32"/>
  <c r="Q337" i="32"/>
  <c r="R337" i="32"/>
  <c r="O338" i="32"/>
  <c r="Q338" i="32"/>
  <c r="R338" i="32"/>
  <c r="O339" i="32"/>
  <c r="Q339" i="32"/>
  <c r="R339" i="32"/>
  <c r="O340" i="32"/>
  <c r="Q340" i="32"/>
  <c r="R340" i="32"/>
  <c r="O341" i="32"/>
  <c r="Q341" i="32"/>
  <c r="R341" i="32"/>
  <c r="O342" i="32"/>
  <c r="Q342" i="32"/>
  <c r="R342" i="32"/>
  <c r="O343" i="32"/>
  <c r="Q343" i="32"/>
  <c r="R343" i="32"/>
  <c r="O344" i="32"/>
  <c r="Q344" i="32"/>
  <c r="R344" i="32"/>
  <c r="O345" i="32"/>
  <c r="Q345" i="32"/>
  <c r="R345" i="32"/>
  <c r="O346" i="32"/>
  <c r="Q346" i="32"/>
  <c r="R346" i="32"/>
  <c r="O347" i="32"/>
  <c r="Q347" i="32"/>
  <c r="R347" i="32"/>
  <c r="O348" i="32"/>
  <c r="Q348" i="32"/>
  <c r="R348" i="32"/>
  <c r="O349" i="32"/>
  <c r="Q349" i="32"/>
  <c r="R349" i="32"/>
  <c r="O350" i="32"/>
  <c r="Q350" i="32"/>
  <c r="R350" i="32"/>
  <c r="O351" i="32"/>
  <c r="Q351" i="32"/>
  <c r="R351" i="32"/>
  <c r="O352" i="32"/>
  <c r="Q352" i="32"/>
  <c r="R352" i="32"/>
  <c r="O353" i="32"/>
  <c r="Q353" i="32"/>
  <c r="R353" i="32"/>
  <c r="O354" i="32"/>
  <c r="Q354" i="32"/>
  <c r="R354" i="32"/>
  <c r="O355" i="32"/>
  <c r="Q355" i="32"/>
  <c r="R355" i="32"/>
  <c r="O356" i="32"/>
  <c r="Q356" i="32"/>
  <c r="R356" i="32"/>
  <c r="O357" i="32"/>
  <c r="Q357" i="32"/>
  <c r="R357" i="32"/>
  <c r="O358" i="32"/>
  <c r="Q358" i="32"/>
  <c r="R358" i="32"/>
  <c r="O359" i="32"/>
  <c r="Q359" i="32"/>
  <c r="R359" i="32"/>
  <c r="O360" i="32"/>
  <c r="Q360" i="32"/>
  <c r="R360" i="32"/>
  <c r="O361" i="32"/>
  <c r="Q361" i="32"/>
  <c r="R361" i="32"/>
  <c r="O362" i="32"/>
  <c r="Q362" i="32"/>
  <c r="R362" i="32"/>
  <c r="O363" i="32"/>
  <c r="Q363" i="32"/>
  <c r="R363" i="32"/>
  <c r="O364" i="32"/>
  <c r="Q364" i="32"/>
  <c r="R364" i="32"/>
  <c r="O365" i="32"/>
  <c r="Q365" i="32"/>
  <c r="R365" i="32"/>
  <c r="O366" i="32"/>
  <c r="Q366" i="32"/>
  <c r="R366" i="32"/>
  <c r="I107" i="2"/>
  <c r="M107" i="2"/>
  <c r="N107" i="2"/>
  <c r="O107" i="2"/>
  <c r="P107" i="2"/>
  <c r="Q107" i="2"/>
  <c r="R107" i="2"/>
  <c r="S107" i="2"/>
  <c r="T107" i="2"/>
  <c r="U107" i="2"/>
  <c r="V107" i="2"/>
  <c r="W107" i="2"/>
  <c r="X107" i="2"/>
  <c r="Y107" i="2"/>
  <c r="Z107" i="2"/>
  <c r="AA107" i="2"/>
  <c r="AB107" i="2"/>
  <c r="AC107" i="2"/>
  <c r="AD107" i="2"/>
  <c r="AE107" i="2"/>
  <c r="AF107" i="2"/>
  <c r="AG107" i="2"/>
  <c r="AH107" i="2"/>
  <c r="AI107" i="2"/>
  <c r="AJ107" i="2"/>
  <c r="AK107" i="2"/>
  <c r="AL107" i="2"/>
  <c r="AM107" i="2"/>
  <c r="AN107" i="2"/>
  <c r="AO107" i="2"/>
  <c r="AP107" i="2"/>
  <c r="AQ107" i="2"/>
  <c r="AR107" i="2"/>
  <c r="AS107" i="2"/>
  <c r="AT107" i="2"/>
  <c r="AU107" i="2"/>
  <c r="ET107" i="2"/>
  <c r="EW107" i="2"/>
  <c r="EX107" i="2"/>
  <c r="EY107" i="2"/>
  <c r="I113" i="2"/>
  <c r="M113" i="2"/>
  <c r="N113" i="2"/>
  <c r="O113" i="2"/>
  <c r="P113" i="2"/>
  <c r="Q113" i="2"/>
  <c r="R113" i="2"/>
  <c r="S113" i="2"/>
  <c r="T113" i="2"/>
  <c r="U113" i="2"/>
  <c r="V113" i="2"/>
  <c r="W113" i="2"/>
  <c r="X113" i="2"/>
  <c r="Y113" i="2"/>
  <c r="Z113" i="2"/>
  <c r="AA113" i="2"/>
  <c r="AB113" i="2"/>
  <c r="AC113" i="2"/>
  <c r="AD113" i="2"/>
  <c r="AE113" i="2"/>
  <c r="AF113" i="2"/>
  <c r="AG113" i="2"/>
  <c r="AH113" i="2"/>
  <c r="AI113" i="2"/>
  <c r="AJ113" i="2"/>
  <c r="AK113" i="2"/>
  <c r="AL113" i="2"/>
  <c r="AM113" i="2"/>
  <c r="AN113" i="2"/>
  <c r="AO113" i="2"/>
  <c r="AP113" i="2"/>
  <c r="AQ113" i="2"/>
  <c r="AR113" i="2"/>
  <c r="AS113" i="2"/>
  <c r="AT113" i="2"/>
  <c r="AU113" i="2"/>
  <c r="ET113" i="2"/>
  <c r="EW113" i="2"/>
  <c r="EX113" i="2"/>
  <c r="EY113" i="2"/>
  <c r="I116" i="2"/>
  <c r="L116" i="2"/>
  <c r="M116" i="2"/>
  <c r="N116" i="2"/>
  <c r="O116" i="2"/>
  <c r="P116" i="2"/>
  <c r="Q116" i="2"/>
  <c r="R116" i="2"/>
  <c r="S116" i="2"/>
  <c r="T116" i="2"/>
  <c r="U116" i="2"/>
  <c r="V116" i="2"/>
  <c r="W116" i="2"/>
  <c r="X116" i="2"/>
  <c r="Y116" i="2"/>
  <c r="Z116" i="2"/>
  <c r="AA116" i="2"/>
  <c r="AB116" i="2"/>
  <c r="AC116" i="2"/>
  <c r="AD116" i="2"/>
  <c r="AE116" i="2"/>
  <c r="AF116" i="2"/>
  <c r="AG116" i="2"/>
  <c r="AH116" i="2"/>
  <c r="AI116" i="2"/>
  <c r="AJ116" i="2"/>
  <c r="AK116" i="2"/>
  <c r="AL116" i="2"/>
  <c r="AM116" i="2"/>
  <c r="AN116" i="2"/>
  <c r="AO116" i="2"/>
  <c r="AP116" i="2"/>
  <c r="AQ116" i="2"/>
  <c r="AR116" i="2"/>
  <c r="AS116" i="2"/>
  <c r="AT116" i="2"/>
  <c r="AU116" i="2"/>
  <c r="AV116" i="2"/>
  <c r="AW116" i="2"/>
  <c r="AX116" i="2"/>
  <c r="AY116" i="2"/>
  <c r="AZ116" i="2"/>
  <c r="BA116" i="2"/>
  <c r="BB116" i="2"/>
  <c r="BC116" i="2"/>
  <c r="BD116" i="2"/>
  <c r="BE116" i="2"/>
  <c r="BF116" i="2"/>
  <c r="BG116" i="2"/>
  <c r="BH116" i="2"/>
  <c r="BI116" i="2"/>
  <c r="BJ116" i="2"/>
  <c r="BK116" i="2"/>
  <c r="BL116" i="2"/>
  <c r="BM116" i="2"/>
  <c r="BN116" i="2"/>
  <c r="BO116" i="2"/>
  <c r="BP116" i="2"/>
  <c r="BQ116" i="2"/>
  <c r="BR116" i="2"/>
  <c r="BS116" i="2"/>
  <c r="BT116" i="2"/>
  <c r="BU116" i="2"/>
  <c r="BV116" i="2"/>
  <c r="BW116" i="2"/>
  <c r="BX116" i="2"/>
  <c r="BY116" i="2"/>
  <c r="BZ116" i="2"/>
  <c r="CA116" i="2"/>
  <c r="CB116" i="2"/>
  <c r="CC116" i="2"/>
  <c r="CD116" i="2"/>
  <c r="CE116" i="2"/>
  <c r="CF116" i="2"/>
  <c r="CG116" i="2"/>
  <c r="CH116" i="2"/>
  <c r="CI116" i="2"/>
  <c r="CJ116" i="2"/>
  <c r="CK116" i="2"/>
  <c r="CL116" i="2"/>
  <c r="CM116" i="2"/>
  <c r="CN116" i="2"/>
  <c r="CO116" i="2"/>
  <c r="CP116" i="2"/>
  <c r="CQ116" i="2"/>
  <c r="CR116" i="2"/>
  <c r="CS116" i="2"/>
  <c r="CT116" i="2"/>
  <c r="CU116" i="2"/>
  <c r="CV116" i="2"/>
  <c r="CW116" i="2"/>
  <c r="CX116" i="2"/>
  <c r="CY116" i="2"/>
  <c r="CZ116" i="2"/>
  <c r="DA116" i="2"/>
  <c r="DB116" i="2"/>
  <c r="DC116" i="2"/>
  <c r="DD116" i="2"/>
  <c r="DE116" i="2"/>
  <c r="DF116" i="2"/>
  <c r="DG116" i="2"/>
  <c r="DH116" i="2"/>
  <c r="DI116" i="2"/>
  <c r="DJ116" i="2"/>
  <c r="DK116" i="2"/>
  <c r="DL116" i="2"/>
  <c r="DM116" i="2"/>
  <c r="DN116" i="2"/>
  <c r="DO116" i="2"/>
  <c r="DP116" i="2"/>
  <c r="DQ116" i="2"/>
  <c r="DR116" i="2"/>
  <c r="DS116" i="2"/>
  <c r="DT116" i="2"/>
  <c r="DU116" i="2"/>
  <c r="DV116" i="2"/>
  <c r="DW116" i="2"/>
  <c r="DX116" i="2"/>
  <c r="DY116" i="2"/>
  <c r="DZ116" i="2"/>
  <c r="EA116" i="2"/>
  <c r="EB116" i="2"/>
  <c r="EC116" i="2"/>
  <c r="ED116" i="2"/>
  <c r="EE116" i="2"/>
  <c r="EF116" i="2"/>
  <c r="EG116" i="2"/>
  <c r="EH116" i="2"/>
  <c r="EI116" i="2"/>
  <c r="EJ116" i="2"/>
  <c r="EK116" i="2"/>
  <c r="EL116" i="2"/>
  <c r="EM116" i="2"/>
  <c r="ET116" i="2"/>
  <c r="EW116" i="2"/>
  <c r="EX116" i="2"/>
  <c r="EY116" i="2"/>
  <c r="EZ116" i="2"/>
  <c r="FA116" i="2"/>
  <c r="FB116" i="2"/>
  <c r="FC116" i="2"/>
  <c r="FD116" i="2"/>
  <c r="I118" i="2"/>
  <c r="L118" i="2"/>
  <c r="M118" i="2"/>
  <c r="N118" i="2"/>
  <c r="O118" i="2"/>
  <c r="P118" i="2"/>
  <c r="Q118" i="2"/>
  <c r="R118" i="2"/>
  <c r="S118" i="2"/>
  <c r="T118" i="2"/>
  <c r="U118" i="2"/>
  <c r="V118" i="2"/>
  <c r="W118" i="2"/>
  <c r="X118" i="2"/>
  <c r="Y118" i="2"/>
  <c r="Z118" i="2"/>
  <c r="AA118" i="2"/>
  <c r="AB118" i="2"/>
  <c r="AC118" i="2"/>
  <c r="AD118" i="2"/>
  <c r="AE118" i="2"/>
  <c r="AF118" i="2"/>
  <c r="AG118" i="2"/>
  <c r="AH118" i="2"/>
  <c r="AI118" i="2"/>
  <c r="AJ118" i="2"/>
  <c r="AK118" i="2"/>
  <c r="AL118" i="2"/>
  <c r="AM118" i="2"/>
  <c r="AN118" i="2"/>
  <c r="AO118" i="2"/>
  <c r="AP118" i="2"/>
  <c r="AQ118" i="2"/>
  <c r="AR118" i="2"/>
  <c r="AS118" i="2"/>
  <c r="AT118" i="2"/>
  <c r="AU118" i="2"/>
  <c r="AV118" i="2"/>
  <c r="AW118" i="2"/>
  <c r="AX118" i="2"/>
  <c r="AY118" i="2"/>
  <c r="AZ118" i="2"/>
  <c r="BA118" i="2"/>
  <c r="BB118" i="2"/>
  <c r="BC118" i="2"/>
  <c r="BD118" i="2"/>
  <c r="BE118" i="2"/>
  <c r="BF118" i="2"/>
  <c r="BG118" i="2"/>
  <c r="BH118" i="2"/>
  <c r="BI118" i="2"/>
  <c r="BJ118" i="2"/>
  <c r="BK118" i="2"/>
  <c r="BL118" i="2"/>
  <c r="BM118" i="2"/>
  <c r="BN118" i="2"/>
  <c r="BO118" i="2"/>
  <c r="BP118" i="2"/>
  <c r="BQ118" i="2"/>
  <c r="BR118" i="2"/>
  <c r="BS118" i="2"/>
  <c r="BT118" i="2"/>
  <c r="BU118" i="2"/>
  <c r="BV118" i="2"/>
  <c r="BW118" i="2"/>
  <c r="BX118" i="2"/>
  <c r="BY118" i="2"/>
  <c r="BZ118" i="2"/>
  <c r="CA118" i="2"/>
  <c r="CB118" i="2"/>
  <c r="CC118" i="2"/>
  <c r="CD118" i="2"/>
  <c r="CE118" i="2"/>
  <c r="CF118" i="2"/>
  <c r="CG118" i="2"/>
  <c r="CH118" i="2"/>
  <c r="CI118" i="2"/>
  <c r="CJ118" i="2"/>
  <c r="CK118" i="2"/>
  <c r="CL118" i="2"/>
  <c r="CM118" i="2"/>
  <c r="CN118" i="2"/>
  <c r="CO118" i="2"/>
  <c r="CP118" i="2"/>
  <c r="CQ118" i="2"/>
  <c r="CR118" i="2"/>
  <c r="CS118" i="2"/>
  <c r="CT118" i="2"/>
  <c r="CU118" i="2"/>
  <c r="CV118" i="2"/>
  <c r="CW118" i="2"/>
  <c r="CX118" i="2"/>
  <c r="CY118" i="2"/>
  <c r="CZ118" i="2"/>
  <c r="DA118" i="2"/>
  <c r="DB118" i="2"/>
  <c r="DC118" i="2"/>
  <c r="DD118" i="2"/>
  <c r="DE118" i="2"/>
  <c r="DF118" i="2"/>
  <c r="DG118" i="2"/>
  <c r="DH118" i="2"/>
  <c r="DI118" i="2"/>
  <c r="DJ118" i="2"/>
  <c r="DK118" i="2"/>
  <c r="DL118" i="2"/>
  <c r="DM118" i="2"/>
  <c r="DN118" i="2"/>
  <c r="DO118" i="2"/>
  <c r="DP118" i="2"/>
  <c r="DQ118" i="2"/>
  <c r="DR118" i="2"/>
  <c r="DS118" i="2"/>
  <c r="DT118" i="2"/>
  <c r="DU118" i="2"/>
  <c r="DV118" i="2"/>
  <c r="DW118" i="2"/>
  <c r="DX118" i="2"/>
  <c r="DY118" i="2"/>
  <c r="DZ118" i="2"/>
  <c r="EA118" i="2"/>
  <c r="EB118" i="2"/>
  <c r="EC118" i="2"/>
  <c r="ED118" i="2"/>
  <c r="EE118" i="2"/>
  <c r="EF118" i="2"/>
  <c r="EG118" i="2"/>
  <c r="EH118" i="2"/>
  <c r="EI118" i="2"/>
  <c r="EJ118" i="2"/>
  <c r="EK118" i="2"/>
  <c r="EL118" i="2"/>
  <c r="EM118" i="2"/>
  <c r="ET118" i="2"/>
  <c r="EW118" i="2"/>
  <c r="EX118" i="2"/>
  <c r="EY118" i="2"/>
  <c r="EZ118" i="2"/>
  <c r="FA118" i="2"/>
  <c r="FB118" i="2"/>
  <c r="FC118" i="2"/>
  <c r="FD118" i="2"/>
  <c r="G121" i="2"/>
  <c r="M121" i="2"/>
  <c r="N121" i="2"/>
  <c r="O121" i="2"/>
  <c r="P121" i="2"/>
  <c r="Q121" i="2"/>
  <c r="R121" i="2"/>
  <c r="S121" i="2"/>
  <c r="T121" i="2"/>
  <c r="U121" i="2"/>
  <c r="V121" i="2"/>
  <c r="W121" i="2"/>
  <c r="X121" i="2"/>
  <c r="Y121" i="2"/>
  <c r="Z121" i="2"/>
  <c r="AA121" i="2"/>
  <c r="AB121" i="2"/>
  <c r="AC121" i="2"/>
  <c r="AD121" i="2"/>
  <c r="AE121" i="2"/>
  <c r="AF121" i="2"/>
  <c r="AG121" i="2"/>
  <c r="AH121" i="2"/>
  <c r="AI121" i="2"/>
  <c r="AJ121" i="2"/>
  <c r="AK121" i="2"/>
  <c r="AL121" i="2"/>
  <c r="AM121" i="2"/>
  <c r="AN121" i="2"/>
  <c r="AO121" i="2"/>
  <c r="AP121" i="2"/>
  <c r="AQ121" i="2"/>
  <c r="AR121" i="2"/>
  <c r="AS121" i="2"/>
  <c r="AT121" i="2"/>
  <c r="AU121" i="2"/>
  <c r="AV121" i="2"/>
  <c r="AW121" i="2"/>
  <c r="AX121" i="2"/>
  <c r="AY121" i="2"/>
  <c r="AZ121" i="2"/>
  <c r="BA121" i="2"/>
  <c r="BB121" i="2"/>
  <c r="BC121" i="2"/>
  <c r="BD121" i="2"/>
  <c r="BE121" i="2"/>
  <c r="BF121" i="2"/>
  <c r="BG121" i="2"/>
  <c r="BH121" i="2"/>
  <c r="BI121" i="2"/>
  <c r="BJ121" i="2"/>
  <c r="BK121" i="2"/>
  <c r="BL121" i="2"/>
  <c r="BM121" i="2"/>
  <c r="BN121" i="2"/>
  <c r="BO121" i="2"/>
  <c r="BP121" i="2"/>
  <c r="BQ121" i="2"/>
  <c r="BR121" i="2"/>
  <c r="BS121" i="2"/>
  <c r="BT121" i="2"/>
  <c r="BU121" i="2"/>
  <c r="BV121" i="2"/>
  <c r="BW121" i="2"/>
  <c r="BX121" i="2"/>
  <c r="BY121" i="2"/>
  <c r="BZ121" i="2"/>
  <c r="CA121" i="2"/>
  <c r="CB121" i="2"/>
  <c r="CC121" i="2"/>
  <c r="CD121" i="2"/>
  <c r="CE121" i="2"/>
  <c r="CF121" i="2"/>
  <c r="CG121" i="2"/>
  <c r="CH121" i="2"/>
  <c r="CI121" i="2"/>
  <c r="CJ121" i="2"/>
  <c r="CK121" i="2"/>
  <c r="CL121" i="2"/>
  <c r="CM121" i="2"/>
  <c r="CN121" i="2"/>
  <c r="CO121" i="2"/>
  <c r="CP121" i="2"/>
  <c r="CQ121" i="2"/>
  <c r="CR121" i="2"/>
  <c r="CS121" i="2"/>
  <c r="CT121" i="2"/>
  <c r="CU121" i="2"/>
  <c r="CV121" i="2"/>
  <c r="CW121" i="2"/>
  <c r="CX121" i="2"/>
  <c r="CY121" i="2"/>
  <c r="CZ121" i="2"/>
  <c r="DA121" i="2"/>
  <c r="DB121" i="2"/>
  <c r="DC121" i="2"/>
  <c r="DD121" i="2"/>
  <c r="DE121" i="2"/>
  <c r="DF121" i="2"/>
  <c r="DG121" i="2"/>
  <c r="DH121" i="2"/>
  <c r="DI121" i="2"/>
  <c r="DJ121" i="2"/>
  <c r="DK121" i="2"/>
  <c r="DL121" i="2"/>
  <c r="DM121" i="2"/>
  <c r="DN121" i="2"/>
  <c r="DO121" i="2"/>
  <c r="DP121" i="2"/>
  <c r="DQ121" i="2"/>
  <c r="DR121" i="2"/>
  <c r="DS121" i="2"/>
  <c r="DT121" i="2"/>
  <c r="DU121" i="2"/>
  <c r="DV121" i="2"/>
  <c r="DW121" i="2"/>
  <c r="DX121" i="2"/>
  <c r="DY121" i="2"/>
  <c r="DZ121" i="2"/>
  <c r="EA121" i="2"/>
  <c r="EB121" i="2"/>
  <c r="EC121" i="2"/>
  <c r="ED121" i="2"/>
  <c r="EE121" i="2"/>
  <c r="EF121" i="2"/>
  <c r="EG121" i="2"/>
  <c r="EH121" i="2"/>
  <c r="EI121" i="2"/>
  <c r="EJ121" i="2"/>
  <c r="EK121" i="2"/>
  <c r="EL121" i="2"/>
  <c r="EM121" i="2"/>
  <c r="EX121" i="2"/>
  <c r="EY121" i="2"/>
  <c r="EZ121" i="2"/>
  <c r="FA121" i="2"/>
  <c r="FB121" i="2"/>
  <c r="FC121" i="2"/>
  <c r="FD121" i="2"/>
  <c r="I122" i="2"/>
  <c r="L122" i="2"/>
  <c r="M122" i="2"/>
  <c r="N122" i="2"/>
  <c r="O122" i="2"/>
  <c r="P122" i="2"/>
  <c r="Q122" i="2"/>
  <c r="R122" i="2"/>
  <c r="S122" i="2"/>
  <c r="T122" i="2"/>
  <c r="U122" i="2"/>
  <c r="V122" i="2"/>
  <c r="W122" i="2"/>
  <c r="X122" i="2"/>
  <c r="Y122" i="2"/>
  <c r="Z122" i="2"/>
  <c r="AA122" i="2"/>
  <c r="AB122" i="2"/>
  <c r="AC122" i="2"/>
  <c r="AD122" i="2"/>
  <c r="AE122" i="2"/>
  <c r="AF122" i="2"/>
  <c r="AG122" i="2"/>
  <c r="AH122" i="2"/>
  <c r="AI122" i="2"/>
  <c r="AJ122" i="2"/>
  <c r="AK122" i="2"/>
  <c r="AL122" i="2"/>
  <c r="AM122" i="2"/>
  <c r="AN122" i="2"/>
  <c r="AO122" i="2"/>
  <c r="AP122" i="2"/>
  <c r="AQ122" i="2"/>
  <c r="AR122" i="2"/>
  <c r="AS122" i="2"/>
  <c r="AT122" i="2"/>
  <c r="AU122" i="2"/>
  <c r="AV122" i="2"/>
  <c r="AW122" i="2"/>
  <c r="AX122" i="2"/>
  <c r="AY122" i="2"/>
  <c r="AZ122" i="2"/>
  <c r="BA122" i="2"/>
  <c r="BB122" i="2"/>
  <c r="BC122" i="2"/>
  <c r="BD122" i="2"/>
  <c r="BE122" i="2"/>
  <c r="BF122" i="2"/>
  <c r="BG122" i="2"/>
  <c r="BH122" i="2"/>
  <c r="BI122" i="2"/>
  <c r="BJ122" i="2"/>
  <c r="BK122" i="2"/>
  <c r="BL122" i="2"/>
  <c r="BM122" i="2"/>
  <c r="BN122" i="2"/>
  <c r="BO122" i="2"/>
  <c r="BP122" i="2"/>
  <c r="BQ122" i="2"/>
  <c r="BR122" i="2"/>
  <c r="BS122" i="2"/>
  <c r="BT122" i="2"/>
  <c r="BU122" i="2"/>
  <c r="BV122" i="2"/>
  <c r="BW122" i="2"/>
  <c r="BX122" i="2"/>
  <c r="BY122" i="2"/>
  <c r="BZ122" i="2"/>
  <c r="CA122" i="2"/>
  <c r="CB122" i="2"/>
  <c r="CC122" i="2"/>
  <c r="CD122" i="2"/>
  <c r="CE122" i="2"/>
  <c r="CF122" i="2"/>
  <c r="CG122" i="2"/>
  <c r="CH122" i="2"/>
  <c r="CI122" i="2"/>
  <c r="CJ122" i="2"/>
  <c r="CK122" i="2"/>
  <c r="CL122" i="2"/>
  <c r="CM122" i="2"/>
  <c r="CN122" i="2"/>
  <c r="CO122" i="2"/>
  <c r="CP122" i="2"/>
  <c r="CQ122" i="2"/>
  <c r="CR122" i="2"/>
  <c r="CS122" i="2"/>
  <c r="CT122" i="2"/>
  <c r="CU122" i="2"/>
  <c r="CV122" i="2"/>
  <c r="CW122" i="2"/>
  <c r="CX122" i="2"/>
  <c r="CY122" i="2"/>
  <c r="CZ122" i="2"/>
  <c r="DA122" i="2"/>
  <c r="DB122" i="2"/>
  <c r="DC122" i="2"/>
  <c r="DD122" i="2"/>
  <c r="DE122" i="2"/>
  <c r="DF122" i="2"/>
  <c r="DG122" i="2"/>
  <c r="DH122" i="2"/>
  <c r="DI122" i="2"/>
  <c r="DJ122" i="2"/>
  <c r="DK122" i="2"/>
  <c r="DL122" i="2"/>
  <c r="DM122" i="2"/>
  <c r="DN122" i="2"/>
  <c r="DO122" i="2"/>
  <c r="DP122" i="2"/>
  <c r="DQ122" i="2"/>
  <c r="DR122" i="2"/>
  <c r="DS122" i="2"/>
  <c r="DT122" i="2"/>
  <c r="DU122" i="2"/>
  <c r="DV122" i="2"/>
  <c r="DW122" i="2"/>
  <c r="DX122" i="2"/>
  <c r="DY122" i="2"/>
  <c r="DZ122" i="2"/>
  <c r="EA122" i="2"/>
  <c r="EB122" i="2"/>
  <c r="EC122" i="2"/>
  <c r="ED122" i="2"/>
  <c r="EE122" i="2"/>
  <c r="EF122" i="2"/>
  <c r="EG122" i="2"/>
  <c r="EH122" i="2"/>
  <c r="EI122" i="2"/>
  <c r="EJ122" i="2"/>
  <c r="EK122" i="2"/>
  <c r="EL122" i="2"/>
  <c r="EM122" i="2"/>
  <c r="ET122" i="2"/>
  <c r="EW122" i="2"/>
  <c r="EX122" i="2"/>
  <c r="EY122" i="2"/>
  <c r="EZ122" i="2"/>
  <c r="FA122" i="2"/>
  <c r="FB122" i="2"/>
  <c r="FC122" i="2"/>
  <c r="FD122" i="2"/>
  <c r="I123" i="2"/>
  <c r="L123" i="2"/>
  <c r="M123" i="2"/>
  <c r="N123" i="2"/>
  <c r="O123" i="2"/>
  <c r="P123" i="2"/>
  <c r="Q123" i="2"/>
  <c r="R123" i="2"/>
  <c r="S123" i="2"/>
  <c r="T123" i="2"/>
  <c r="U123" i="2"/>
  <c r="V123" i="2"/>
  <c r="W123" i="2"/>
  <c r="X123" i="2"/>
  <c r="Y123" i="2"/>
  <c r="Z123" i="2"/>
  <c r="AA123" i="2"/>
  <c r="AB123" i="2"/>
  <c r="AC123" i="2"/>
  <c r="AD123" i="2"/>
  <c r="AE123" i="2"/>
  <c r="AF123" i="2"/>
  <c r="AG123" i="2"/>
  <c r="AH123" i="2"/>
  <c r="AI123" i="2"/>
  <c r="AJ123" i="2"/>
  <c r="AK123" i="2"/>
  <c r="AL123" i="2"/>
  <c r="AM123" i="2"/>
  <c r="AN123" i="2"/>
  <c r="AO123" i="2"/>
  <c r="AP123" i="2"/>
  <c r="AQ123" i="2"/>
  <c r="AR123" i="2"/>
  <c r="AS123" i="2"/>
  <c r="AT123" i="2"/>
  <c r="AU123" i="2"/>
  <c r="AV123" i="2"/>
  <c r="AW123" i="2"/>
  <c r="AX123" i="2"/>
  <c r="AY123" i="2"/>
  <c r="AZ123" i="2"/>
  <c r="BA123" i="2"/>
  <c r="BB123" i="2"/>
  <c r="BC123" i="2"/>
  <c r="BD123" i="2"/>
  <c r="BE123" i="2"/>
  <c r="BF123" i="2"/>
  <c r="BG123" i="2"/>
  <c r="BH123" i="2"/>
  <c r="BI123" i="2"/>
  <c r="BJ123" i="2"/>
  <c r="BK123" i="2"/>
  <c r="BL123" i="2"/>
  <c r="BM123" i="2"/>
  <c r="BN123" i="2"/>
  <c r="BO123" i="2"/>
  <c r="BP123" i="2"/>
  <c r="BQ123" i="2"/>
  <c r="BR123" i="2"/>
  <c r="BS123" i="2"/>
  <c r="BT123" i="2"/>
  <c r="BU123" i="2"/>
  <c r="BV123" i="2"/>
  <c r="BW123" i="2"/>
  <c r="BX123" i="2"/>
  <c r="BY123" i="2"/>
  <c r="BZ123" i="2"/>
  <c r="CA123" i="2"/>
  <c r="CB123" i="2"/>
  <c r="CC123" i="2"/>
  <c r="CD123" i="2"/>
  <c r="CE123" i="2"/>
  <c r="CF123" i="2"/>
  <c r="CG123" i="2"/>
  <c r="CH123" i="2"/>
  <c r="CI123" i="2"/>
  <c r="CJ123" i="2"/>
  <c r="CK123" i="2"/>
  <c r="CL123" i="2"/>
  <c r="CM123" i="2"/>
  <c r="CN123" i="2"/>
  <c r="CO123" i="2"/>
  <c r="CP123" i="2"/>
  <c r="CQ123" i="2"/>
  <c r="CR123" i="2"/>
  <c r="CS123" i="2"/>
  <c r="CT123" i="2"/>
  <c r="CU123" i="2"/>
  <c r="CV123" i="2"/>
  <c r="CW123" i="2"/>
  <c r="CX123" i="2"/>
  <c r="CY123" i="2"/>
  <c r="CZ123" i="2"/>
  <c r="DA123" i="2"/>
  <c r="DB123" i="2"/>
  <c r="DC123" i="2"/>
  <c r="DD123" i="2"/>
  <c r="DE123" i="2"/>
  <c r="DF123" i="2"/>
  <c r="DG123" i="2"/>
  <c r="DH123" i="2"/>
  <c r="DI123" i="2"/>
  <c r="DJ123" i="2"/>
  <c r="DK123" i="2"/>
  <c r="DL123" i="2"/>
  <c r="DM123" i="2"/>
  <c r="DN123" i="2"/>
  <c r="DO123" i="2"/>
  <c r="DP123" i="2"/>
  <c r="DQ123" i="2"/>
  <c r="DR123" i="2"/>
  <c r="DS123" i="2"/>
  <c r="DT123" i="2"/>
  <c r="DU123" i="2"/>
  <c r="DV123" i="2"/>
  <c r="DW123" i="2"/>
  <c r="DX123" i="2"/>
  <c r="DY123" i="2"/>
  <c r="DZ123" i="2"/>
  <c r="EA123" i="2"/>
  <c r="EB123" i="2"/>
  <c r="EC123" i="2"/>
  <c r="ED123" i="2"/>
  <c r="EE123" i="2"/>
  <c r="EF123" i="2"/>
  <c r="EG123" i="2"/>
  <c r="EH123" i="2"/>
  <c r="EI123" i="2"/>
  <c r="EJ123" i="2"/>
  <c r="EK123" i="2"/>
  <c r="EL123" i="2"/>
  <c r="EM123" i="2"/>
  <c r="ET123" i="2"/>
  <c r="EW123" i="2"/>
  <c r="EX123" i="2"/>
  <c r="EY123" i="2"/>
  <c r="EZ123" i="2"/>
  <c r="FA123" i="2"/>
  <c r="FB123" i="2"/>
  <c r="FC123" i="2"/>
  <c r="FD123" i="2"/>
  <c r="L124" i="2"/>
  <c r="M124" i="2"/>
  <c r="N124" i="2"/>
  <c r="O124" i="2"/>
  <c r="P124" i="2"/>
  <c r="Q124" i="2"/>
  <c r="R124" i="2"/>
  <c r="S124" i="2"/>
  <c r="T124" i="2"/>
  <c r="U124" i="2"/>
  <c r="V124" i="2"/>
  <c r="W124" i="2"/>
  <c r="X124" i="2"/>
  <c r="Y124" i="2"/>
  <c r="Z124" i="2"/>
  <c r="AA124" i="2"/>
  <c r="AB124" i="2"/>
  <c r="AC124" i="2"/>
  <c r="AD124" i="2"/>
  <c r="AE124" i="2"/>
  <c r="AF124" i="2"/>
  <c r="AG124" i="2"/>
  <c r="AH124" i="2"/>
  <c r="AI124" i="2"/>
  <c r="AJ124" i="2"/>
  <c r="AK124" i="2"/>
  <c r="AL124" i="2"/>
  <c r="AM124" i="2"/>
  <c r="AN124" i="2"/>
  <c r="AO124" i="2"/>
  <c r="AP124" i="2"/>
  <c r="AQ124" i="2"/>
  <c r="AR124" i="2"/>
  <c r="AS124" i="2"/>
  <c r="AT124" i="2"/>
  <c r="AU124" i="2"/>
  <c r="AV124" i="2"/>
  <c r="AW124" i="2"/>
  <c r="AX124" i="2"/>
  <c r="AY124" i="2"/>
  <c r="AZ124" i="2"/>
  <c r="BA124" i="2"/>
  <c r="BB124" i="2"/>
  <c r="BC124" i="2"/>
  <c r="BD124" i="2"/>
  <c r="BE124" i="2"/>
  <c r="BF124" i="2"/>
  <c r="BG124" i="2"/>
  <c r="BH124" i="2"/>
  <c r="BI124" i="2"/>
  <c r="BJ124" i="2"/>
  <c r="BK124" i="2"/>
  <c r="BL124" i="2"/>
  <c r="BM124" i="2"/>
  <c r="BN124" i="2"/>
  <c r="BO124" i="2"/>
  <c r="BP124" i="2"/>
  <c r="BQ124" i="2"/>
  <c r="BR124" i="2"/>
  <c r="BS124" i="2"/>
  <c r="BT124" i="2"/>
  <c r="BU124" i="2"/>
  <c r="BV124" i="2"/>
  <c r="BW124" i="2"/>
  <c r="BX124" i="2"/>
  <c r="BY124" i="2"/>
  <c r="BZ124" i="2"/>
  <c r="CA124" i="2"/>
  <c r="CB124" i="2"/>
  <c r="CC124" i="2"/>
  <c r="CD124" i="2"/>
  <c r="CE124" i="2"/>
  <c r="CF124" i="2"/>
  <c r="CG124" i="2"/>
  <c r="CH124" i="2"/>
  <c r="CI124" i="2"/>
  <c r="CJ124" i="2"/>
  <c r="CK124" i="2"/>
  <c r="CL124" i="2"/>
  <c r="CM124" i="2"/>
  <c r="CN124" i="2"/>
  <c r="CO124" i="2"/>
  <c r="CP124" i="2"/>
  <c r="CQ124" i="2"/>
  <c r="CR124" i="2"/>
  <c r="CS124" i="2"/>
  <c r="CT124" i="2"/>
  <c r="CU124" i="2"/>
  <c r="CV124" i="2"/>
  <c r="CW124" i="2"/>
  <c r="CX124" i="2"/>
  <c r="CY124" i="2"/>
  <c r="CZ124" i="2"/>
  <c r="DA124" i="2"/>
  <c r="DB124" i="2"/>
  <c r="DC124" i="2"/>
  <c r="DD124" i="2"/>
  <c r="DE124" i="2"/>
  <c r="DF124" i="2"/>
  <c r="DG124" i="2"/>
  <c r="DH124" i="2"/>
  <c r="DI124" i="2"/>
  <c r="DJ124" i="2"/>
  <c r="DK124" i="2"/>
  <c r="DL124" i="2"/>
  <c r="DM124" i="2"/>
  <c r="DN124" i="2"/>
  <c r="DO124" i="2"/>
  <c r="DP124" i="2"/>
  <c r="DQ124" i="2"/>
  <c r="DR124" i="2"/>
  <c r="DS124" i="2"/>
  <c r="DT124" i="2"/>
  <c r="DU124" i="2"/>
  <c r="DV124" i="2"/>
  <c r="DW124" i="2"/>
  <c r="DX124" i="2"/>
  <c r="DY124" i="2"/>
  <c r="DZ124" i="2"/>
  <c r="EA124" i="2"/>
  <c r="EB124" i="2"/>
  <c r="EC124" i="2"/>
  <c r="ED124" i="2"/>
  <c r="EE124" i="2"/>
  <c r="EF124" i="2"/>
  <c r="EG124" i="2"/>
  <c r="EH124" i="2"/>
  <c r="EI124" i="2"/>
  <c r="EJ124" i="2"/>
  <c r="EK124" i="2"/>
  <c r="EL124" i="2"/>
  <c r="EM124" i="2"/>
  <c r="EW124" i="2"/>
  <c r="EX124" i="2"/>
  <c r="EY124" i="2"/>
  <c r="EZ124" i="2"/>
  <c r="FA124" i="2"/>
  <c r="FB124" i="2"/>
  <c r="FC124" i="2"/>
  <c r="FD124" i="2"/>
  <c r="L125" i="2"/>
  <c r="M125" i="2"/>
  <c r="N125" i="2"/>
  <c r="O125" i="2"/>
  <c r="P125" i="2"/>
  <c r="Q125" i="2"/>
  <c r="R125" i="2"/>
  <c r="S125" i="2"/>
  <c r="T125" i="2"/>
  <c r="U125" i="2"/>
  <c r="V125" i="2"/>
  <c r="W125" i="2"/>
  <c r="X125" i="2"/>
  <c r="Y125" i="2"/>
  <c r="Z125" i="2"/>
  <c r="AA125" i="2"/>
  <c r="AB125" i="2"/>
  <c r="AC125" i="2"/>
  <c r="AD125" i="2"/>
  <c r="AE125" i="2"/>
  <c r="AF125" i="2"/>
  <c r="AG125" i="2"/>
  <c r="AH125" i="2"/>
  <c r="AI125" i="2"/>
  <c r="AJ125" i="2"/>
  <c r="AK125" i="2"/>
  <c r="AL125" i="2"/>
  <c r="AM125" i="2"/>
  <c r="AN125" i="2"/>
  <c r="AO125" i="2"/>
  <c r="AP125" i="2"/>
  <c r="AQ125" i="2"/>
  <c r="AR125" i="2"/>
  <c r="AS125" i="2"/>
  <c r="AT125" i="2"/>
  <c r="AU125" i="2"/>
  <c r="AV125" i="2"/>
  <c r="AW125" i="2"/>
  <c r="AX125" i="2"/>
  <c r="AY125" i="2"/>
  <c r="AZ125" i="2"/>
  <c r="BA125" i="2"/>
  <c r="BB125" i="2"/>
  <c r="BC125" i="2"/>
  <c r="BD125" i="2"/>
  <c r="BE125" i="2"/>
  <c r="BF125" i="2"/>
  <c r="BG125" i="2"/>
  <c r="BH125" i="2"/>
  <c r="BI125" i="2"/>
  <c r="BJ125" i="2"/>
  <c r="M132" i="2"/>
  <c r="N132" i="2"/>
  <c r="O132" i="2"/>
  <c r="P132" i="2"/>
  <c r="Q132" i="2"/>
  <c r="R132" i="2"/>
  <c r="S132" i="2"/>
  <c r="T132" i="2"/>
  <c r="U132" i="2"/>
  <c r="V132" i="2"/>
  <c r="W132" i="2"/>
  <c r="X132" i="2"/>
  <c r="Y132" i="2"/>
  <c r="Z132" i="2"/>
  <c r="AA132" i="2"/>
  <c r="AB132" i="2"/>
  <c r="AC132" i="2"/>
  <c r="AD132" i="2"/>
  <c r="AE132" i="2"/>
  <c r="AF132" i="2"/>
  <c r="AG132" i="2"/>
  <c r="AH132" i="2"/>
  <c r="AI132" i="2"/>
  <c r="AJ132" i="2"/>
  <c r="AK132" i="2"/>
  <c r="AL132" i="2"/>
  <c r="AM132" i="2"/>
  <c r="AN132" i="2"/>
  <c r="AO132" i="2"/>
  <c r="AP132" i="2"/>
  <c r="AQ132" i="2"/>
  <c r="AR132" i="2"/>
  <c r="AS132" i="2"/>
  <c r="AT132" i="2"/>
  <c r="AU132" i="2"/>
  <c r="AV132" i="2"/>
  <c r="AW132" i="2"/>
  <c r="AX132" i="2"/>
  <c r="AY132" i="2"/>
  <c r="AZ132" i="2"/>
  <c r="BA132" i="2"/>
  <c r="BB132" i="2"/>
  <c r="BC132" i="2"/>
  <c r="BD132" i="2"/>
  <c r="BE132" i="2"/>
  <c r="BF132" i="2"/>
  <c r="BG132" i="2"/>
  <c r="BH132" i="2"/>
  <c r="BI132" i="2"/>
  <c r="BJ132" i="2"/>
  <c r="BK132" i="2"/>
  <c r="BL132" i="2"/>
  <c r="BM132" i="2"/>
  <c r="BN132" i="2"/>
  <c r="BO132" i="2"/>
  <c r="BP132" i="2"/>
  <c r="BQ132" i="2"/>
  <c r="BR132" i="2"/>
  <c r="BS132" i="2"/>
  <c r="BT132" i="2"/>
  <c r="BU132" i="2"/>
  <c r="BV132" i="2"/>
  <c r="BW132" i="2"/>
  <c r="BX132" i="2"/>
  <c r="BY132" i="2"/>
  <c r="BZ132" i="2"/>
  <c r="CA132" i="2"/>
  <c r="CB132" i="2"/>
  <c r="CC132" i="2"/>
  <c r="CD132" i="2"/>
  <c r="CE132" i="2"/>
  <c r="CF132" i="2"/>
  <c r="CG132" i="2"/>
  <c r="CH132" i="2"/>
  <c r="CI132" i="2"/>
  <c r="CJ132" i="2"/>
  <c r="CK132" i="2"/>
  <c r="CL132" i="2"/>
  <c r="CM132" i="2"/>
  <c r="CN132" i="2"/>
  <c r="CO132" i="2"/>
  <c r="CP132" i="2"/>
  <c r="CQ132" i="2"/>
  <c r="CR132" i="2"/>
  <c r="CS132" i="2"/>
  <c r="CT132" i="2"/>
  <c r="CU132" i="2"/>
  <c r="CV132" i="2"/>
  <c r="CW132" i="2"/>
  <c r="CX132" i="2"/>
  <c r="CY132" i="2"/>
  <c r="CZ132" i="2"/>
  <c r="DA132" i="2"/>
  <c r="DB132" i="2"/>
  <c r="DC132" i="2"/>
  <c r="DD132" i="2"/>
  <c r="DE132" i="2"/>
  <c r="DF132" i="2"/>
  <c r="DG132" i="2"/>
  <c r="DH132" i="2"/>
  <c r="DI132" i="2"/>
  <c r="DJ132" i="2"/>
  <c r="DK132" i="2"/>
  <c r="DL132" i="2"/>
  <c r="DM132" i="2"/>
  <c r="DN132" i="2"/>
  <c r="DO132" i="2"/>
  <c r="DP132" i="2"/>
  <c r="DQ132" i="2"/>
  <c r="DR132" i="2"/>
  <c r="DS132" i="2"/>
  <c r="DT132" i="2"/>
  <c r="DU132" i="2"/>
  <c r="DV132" i="2"/>
  <c r="DW132" i="2"/>
  <c r="DX132" i="2"/>
  <c r="DY132" i="2"/>
  <c r="DZ132" i="2"/>
  <c r="EA132" i="2"/>
  <c r="EB132" i="2"/>
  <c r="EC132" i="2"/>
  <c r="ED132" i="2"/>
  <c r="EE132" i="2"/>
  <c r="EF132" i="2"/>
  <c r="EG132" i="2"/>
  <c r="EH132" i="2"/>
  <c r="EI132" i="2"/>
  <c r="EJ132" i="2"/>
  <c r="EK132" i="2"/>
  <c r="EL132" i="2"/>
  <c r="EM132" i="2"/>
  <c r="EX132" i="2"/>
  <c r="EY132" i="2"/>
  <c r="EZ132" i="2"/>
  <c r="FA132" i="2"/>
  <c r="FB132" i="2"/>
  <c r="FC132" i="2"/>
  <c r="FD132" i="2"/>
  <c r="I135" i="2"/>
  <c r="L135" i="2"/>
  <c r="M135" i="2"/>
  <c r="N135" i="2"/>
  <c r="O135" i="2"/>
  <c r="P135" i="2"/>
  <c r="Q135" i="2"/>
  <c r="R135" i="2"/>
  <c r="S135" i="2"/>
  <c r="T135" i="2"/>
  <c r="U135" i="2"/>
  <c r="V135" i="2"/>
  <c r="W135" i="2"/>
  <c r="X135" i="2"/>
  <c r="Y135" i="2"/>
  <c r="Z135" i="2"/>
  <c r="AA135" i="2"/>
  <c r="AB135" i="2"/>
  <c r="AC135" i="2"/>
  <c r="AD135" i="2"/>
  <c r="AE135" i="2"/>
  <c r="AF135" i="2"/>
  <c r="AG135" i="2"/>
  <c r="AH135" i="2"/>
  <c r="AI135" i="2"/>
  <c r="AJ135" i="2"/>
  <c r="AK135" i="2"/>
  <c r="AL135" i="2"/>
  <c r="AM135" i="2"/>
  <c r="AN135" i="2"/>
  <c r="AO135" i="2"/>
  <c r="AP135" i="2"/>
  <c r="AQ135" i="2"/>
  <c r="AR135" i="2"/>
  <c r="AS135" i="2"/>
  <c r="AT135" i="2"/>
  <c r="AU135" i="2"/>
  <c r="AV135" i="2"/>
  <c r="AW135" i="2"/>
  <c r="AX135" i="2"/>
  <c r="AY135" i="2"/>
  <c r="AZ135" i="2"/>
  <c r="BA135" i="2"/>
  <c r="BB135" i="2"/>
  <c r="BC135" i="2"/>
  <c r="BD135" i="2"/>
  <c r="BE135" i="2"/>
  <c r="BF135" i="2"/>
  <c r="BG135" i="2"/>
  <c r="BH135" i="2"/>
  <c r="BI135" i="2"/>
  <c r="BJ135" i="2"/>
  <c r="BK135" i="2"/>
  <c r="BL135" i="2"/>
  <c r="BM135" i="2"/>
  <c r="BN135" i="2"/>
  <c r="BO135" i="2"/>
  <c r="BP135" i="2"/>
  <c r="BQ135" i="2"/>
  <c r="BR135" i="2"/>
  <c r="BS135" i="2"/>
  <c r="BT135" i="2"/>
  <c r="BU135" i="2"/>
  <c r="BV135" i="2"/>
  <c r="BW135" i="2"/>
  <c r="BX135" i="2"/>
  <c r="BY135" i="2"/>
  <c r="BZ135" i="2"/>
  <c r="CA135" i="2"/>
  <c r="CB135" i="2"/>
  <c r="CC135" i="2"/>
  <c r="CD135" i="2"/>
  <c r="CE135" i="2"/>
  <c r="CF135" i="2"/>
  <c r="CG135" i="2"/>
  <c r="CH135" i="2"/>
  <c r="CI135" i="2"/>
  <c r="CJ135" i="2"/>
  <c r="CK135" i="2"/>
  <c r="CL135" i="2"/>
  <c r="CM135" i="2"/>
  <c r="CN135" i="2"/>
  <c r="CO135" i="2"/>
  <c r="CP135" i="2"/>
  <c r="CQ135" i="2"/>
  <c r="CR135" i="2"/>
  <c r="CS135" i="2"/>
  <c r="CT135" i="2"/>
  <c r="CU135" i="2"/>
  <c r="CV135" i="2"/>
  <c r="CW135" i="2"/>
  <c r="CX135" i="2"/>
  <c r="CY135" i="2"/>
  <c r="CZ135" i="2"/>
  <c r="DA135" i="2"/>
  <c r="DB135" i="2"/>
  <c r="DC135" i="2"/>
  <c r="DD135" i="2"/>
  <c r="DE135" i="2"/>
  <c r="DF135" i="2"/>
  <c r="DG135" i="2"/>
  <c r="DH135" i="2"/>
  <c r="DI135" i="2"/>
  <c r="DJ135" i="2"/>
  <c r="DK135" i="2"/>
  <c r="DL135" i="2"/>
  <c r="DM135" i="2"/>
  <c r="DN135" i="2"/>
  <c r="DO135" i="2"/>
  <c r="DP135" i="2"/>
  <c r="DQ135" i="2"/>
  <c r="DR135" i="2"/>
  <c r="DS135" i="2"/>
  <c r="DT135" i="2"/>
  <c r="DU135" i="2"/>
  <c r="DV135" i="2"/>
  <c r="DW135" i="2"/>
  <c r="DX135" i="2"/>
  <c r="DY135" i="2"/>
  <c r="DZ135" i="2"/>
  <c r="EA135" i="2"/>
  <c r="EB135" i="2"/>
  <c r="EC135" i="2"/>
  <c r="ED135" i="2"/>
  <c r="EE135" i="2"/>
  <c r="EF135" i="2"/>
  <c r="EG135" i="2"/>
  <c r="EH135" i="2"/>
  <c r="EI135" i="2"/>
  <c r="EJ135" i="2"/>
  <c r="EK135" i="2"/>
  <c r="EL135" i="2"/>
  <c r="EM135" i="2"/>
  <c r="ET135" i="2"/>
  <c r="EW135" i="2"/>
  <c r="EX135" i="2"/>
  <c r="EY135" i="2"/>
  <c r="EZ135" i="2"/>
  <c r="FA135" i="2"/>
  <c r="FB135" i="2"/>
  <c r="FC135" i="2"/>
  <c r="FD135" i="2"/>
  <c r="I136" i="2"/>
  <c r="L136" i="2"/>
  <c r="M136" i="2"/>
  <c r="N136" i="2"/>
  <c r="O136" i="2"/>
  <c r="P136" i="2"/>
  <c r="Q136" i="2"/>
  <c r="R136" i="2"/>
  <c r="S136" i="2"/>
  <c r="T136" i="2"/>
  <c r="U136" i="2"/>
  <c r="V136" i="2"/>
  <c r="W136" i="2"/>
  <c r="X136" i="2"/>
  <c r="Y136" i="2"/>
  <c r="Z136" i="2"/>
  <c r="AA136" i="2"/>
  <c r="AB136" i="2"/>
  <c r="AC136" i="2"/>
  <c r="AD136" i="2"/>
  <c r="AE136" i="2"/>
  <c r="AF136" i="2"/>
  <c r="AG136" i="2"/>
  <c r="AH136" i="2"/>
  <c r="AI136" i="2"/>
  <c r="AJ136" i="2"/>
  <c r="AK136" i="2"/>
  <c r="AL136" i="2"/>
  <c r="AM136" i="2"/>
  <c r="AN136" i="2"/>
  <c r="AO136" i="2"/>
  <c r="AP136" i="2"/>
  <c r="AQ136" i="2"/>
  <c r="AR136" i="2"/>
  <c r="AS136" i="2"/>
  <c r="AT136" i="2"/>
  <c r="AU136" i="2"/>
  <c r="AV136" i="2"/>
  <c r="AW136" i="2"/>
  <c r="AX136" i="2"/>
  <c r="AY136" i="2"/>
  <c r="AZ136" i="2"/>
  <c r="BA136" i="2"/>
  <c r="BB136" i="2"/>
  <c r="BC136" i="2"/>
  <c r="BD136" i="2"/>
  <c r="BE136" i="2"/>
  <c r="BF136" i="2"/>
  <c r="BG136" i="2"/>
  <c r="BH136" i="2"/>
  <c r="BI136" i="2"/>
  <c r="BJ136" i="2"/>
  <c r="BK136" i="2"/>
  <c r="BL136" i="2"/>
  <c r="BM136" i="2"/>
  <c r="BN136" i="2"/>
  <c r="BO136" i="2"/>
  <c r="BP136" i="2"/>
  <c r="BQ136" i="2"/>
  <c r="BR136" i="2"/>
  <c r="BS136" i="2"/>
  <c r="BT136" i="2"/>
  <c r="BU136" i="2"/>
  <c r="BV136" i="2"/>
  <c r="BW136" i="2"/>
  <c r="BX136" i="2"/>
  <c r="BY136" i="2"/>
  <c r="BZ136" i="2"/>
  <c r="CA136" i="2"/>
  <c r="CB136" i="2"/>
  <c r="CC136" i="2"/>
  <c r="CD136" i="2"/>
  <c r="CE136" i="2"/>
  <c r="CF136" i="2"/>
  <c r="CG136" i="2"/>
  <c r="CH136" i="2"/>
  <c r="CI136" i="2"/>
  <c r="CJ136" i="2"/>
  <c r="CK136" i="2"/>
  <c r="CL136" i="2"/>
  <c r="CM136" i="2"/>
  <c r="CN136" i="2"/>
  <c r="CO136" i="2"/>
  <c r="CP136" i="2"/>
  <c r="CQ136" i="2"/>
  <c r="CR136" i="2"/>
  <c r="CS136" i="2"/>
  <c r="CT136" i="2"/>
  <c r="CU136" i="2"/>
  <c r="CV136" i="2"/>
  <c r="CW136" i="2"/>
  <c r="CX136" i="2"/>
  <c r="CY136" i="2"/>
  <c r="CZ136" i="2"/>
  <c r="DA136" i="2"/>
  <c r="DB136" i="2"/>
  <c r="DC136" i="2"/>
  <c r="DD136" i="2"/>
  <c r="DE136" i="2"/>
  <c r="DF136" i="2"/>
  <c r="DG136" i="2"/>
  <c r="DH136" i="2"/>
  <c r="DI136" i="2"/>
  <c r="DJ136" i="2"/>
  <c r="DK136" i="2"/>
  <c r="DL136" i="2"/>
  <c r="DM136" i="2"/>
  <c r="DN136" i="2"/>
  <c r="DO136" i="2"/>
  <c r="DP136" i="2"/>
  <c r="DQ136" i="2"/>
  <c r="DR136" i="2"/>
  <c r="DS136" i="2"/>
  <c r="DT136" i="2"/>
  <c r="DU136" i="2"/>
  <c r="DV136" i="2"/>
  <c r="DW136" i="2"/>
  <c r="DX136" i="2"/>
  <c r="DY136" i="2"/>
  <c r="DZ136" i="2"/>
  <c r="EA136" i="2"/>
  <c r="EB136" i="2"/>
  <c r="EC136" i="2"/>
  <c r="ED136" i="2"/>
  <c r="EE136" i="2"/>
  <c r="EF136" i="2"/>
  <c r="EG136" i="2"/>
  <c r="EH136" i="2"/>
  <c r="EI136" i="2"/>
  <c r="EJ136" i="2"/>
  <c r="EK136" i="2"/>
  <c r="EL136" i="2"/>
  <c r="EM136" i="2"/>
  <c r="ET136" i="2"/>
  <c r="EW136" i="2"/>
  <c r="EX136" i="2"/>
  <c r="EY136" i="2"/>
  <c r="EZ136" i="2"/>
  <c r="FA136" i="2"/>
  <c r="FB136" i="2"/>
  <c r="FC136" i="2"/>
  <c r="FD136" i="2"/>
  <c r="I138" i="2"/>
  <c r="L138" i="2"/>
  <c r="M138" i="2"/>
  <c r="N138" i="2"/>
  <c r="O138" i="2"/>
  <c r="P138" i="2"/>
  <c r="Q138" i="2"/>
  <c r="R138" i="2"/>
  <c r="S138" i="2"/>
  <c r="T138" i="2"/>
  <c r="U138" i="2"/>
  <c r="V138" i="2"/>
  <c r="W138" i="2"/>
  <c r="X138" i="2"/>
  <c r="Y138" i="2"/>
  <c r="Z138" i="2"/>
  <c r="AA138" i="2"/>
  <c r="AB138" i="2"/>
  <c r="AC138" i="2"/>
  <c r="AD138" i="2"/>
  <c r="AE138" i="2"/>
  <c r="AF138" i="2"/>
  <c r="AG138" i="2"/>
  <c r="AH138" i="2"/>
  <c r="AI138" i="2"/>
  <c r="AJ138" i="2"/>
  <c r="AK138" i="2"/>
  <c r="AL138" i="2"/>
  <c r="AM138" i="2"/>
  <c r="AN138" i="2"/>
  <c r="AO138" i="2"/>
  <c r="AP138" i="2"/>
  <c r="AQ138" i="2"/>
  <c r="AR138" i="2"/>
  <c r="AS138" i="2"/>
  <c r="AT138" i="2"/>
  <c r="AU138" i="2"/>
  <c r="AV138" i="2"/>
  <c r="AW138" i="2"/>
  <c r="AX138" i="2"/>
  <c r="AY138" i="2"/>
  <c r="AZ138" i="2"/>
  <c r="BA138" i="2"/>
  <c r="BB138" i="2"/>
  <c r="BC138" i="2"/>
  <c r="BD138" i="2"/>
  <c r="BE138" i="2"/>
  <c r="BF138" i="2"/>
  <c r="BG138" i="2"/>
  <c r="BH138" i="2"/>
  <c r="BI138" i="2"/>
  <c r="BJ138" i="2"/>
  <c r="BK138" i="2"/>
  <c r="BL138" i="2"/>
  <c r="BM138" i="2"/>
  <c r="BN138" i="2"/>
  <c r="BO138" i="2"/>
  <c r="BP138" i="2"/>
  <c r="BQ138" i="2"/>
  <c r="BR138" i="2"/>
  <c r="BS138" i="2"/>
  <c r="BT138" i="2"/>
  <c r="BU138" i="2"/>
  <c r="BV138" i="2"/>
  <c r="BW138" i="2"/>
  <c r="BX138" i="2"/>
  <c r="BY138" i="2"/>
  <c r="BZ138" i="2"/>
  <c r="CA138" i="2"/>
  <c r="CB138" i="2"/>
  <c r="CC138" i="2"/>
  <c r="CD138" i="2"/>
  <c r="CE138" i="2"/>
  <c r="CF138" i="2"/>
  <c r="CG138" i="2"/>
  <c r="CH138" i="2"/>
  <c r="CI138" i="2"/>
  <c r="CJ138" i="2"/>
  <c r="CK138" i="2"/>
  <c r="CL138" i="2"/>
  <c r="CM138" i="2"/>
  <c r="CN138" i="2"/>
  <c r="CO138" i="2"/>
  <c r="CP138" i="2"/>
  <c r="CQ138" i="2"/>
  <c r="CR138" i="2"/>
  <c r="CS138" i="2"/>
  <c r="CT138" i="2"/>
  <c r="CU138" i="2"/>
  <c r="CV138" i="2"/>
  <c r="CW138" i="2"/>
  <c r="CX138" i="2"/>
  <c r="CY138" i="2"/>
  <c r="CZ138" i="2"/>
  <c r="DA138" i="2"/>
  <c r="DB138" i="2"/>
  <c r="DC138" i="2"/>
  <c r="DD138" i="2"/>
  <c r="DE138" i="2"/>
  <c r="DF138" i="2"/>
  <c r="DG138" i="2"/>
  <c r="DH138" i="2"/>
  <c r="DI138" i="2"/>
  <c r="DJ138" i="2"/>
  <c r="DK138" i="2"/>
  <c r="DL138" i="2"/>
  <c r="DM138" i="2"/>
  <c r="DN138" i="2"/>
  <c r="DO138" i="2"/>
  <c r="DP138" i="2"/>
  <c r="DQ138" i="2"/>
  <c r="DR138" i="2"/>
  <c r="DS138" i="2"/>
  <c r="DT138" i="2"/>
  <c r="DU138" i="2"/>
  <c r="DV138" i="2"/>
  <c r="DW138" i="2"/>
  <c r="DX138" i="2"/>
  <c r="DY138" i="2"/>
  <c r="DZ138" i="2"/>
  <c r="EA138" i="2"/>
  <c r="EB138" i="2"/>
  <c r="EC138" i="2"/>
  <c r="ED138" i="2"/>
  <c r="EE138" i="2"/>
  <c r="EF138" i="2"/>
  <c r="EG138" i="2"/>
  <c r="EH138" i="2"/>
  <c r="EI138" i="2"/>
  <c r="EJ138" i="2"/>
  <c r="EK138" i="2"/>
  <c r="EL138" i="2"/>
  <c r="EM138" i="2"/>
  <c r="ET138" i="2"/>
  <c r="EW138" i="2"/>
  <c r="EX138" i="2"/>
  <c r="EY138" i="2"/>
  <c r="EZ138" i="2"/>
  <c r="FA138" i="2"/>
  <c r="FB138" i="2"/>
  <c r="FC138" i="2"/>
  <c r="FD138" i="2"/>
  <c r="M140" i="2"/>
  <c r="N140" i="2"/>
  <c r="O140" i="2"/>
  <c r="P140" i="2"/>
  <c r="Q140" i="2"/>
  <c r="R140" i="2"/>
  <c r="S140" i="2"/>
  <c r="T140" i="2"/>
  <c r="U140" i="2"/>
  <c r="V140" i="2"/>
  <c r="W140" i="2"/>
  <c r="X140" i="2"/>
  <c r="Y140" i="2"/>
  <c r="Z140" i="2"/>
  <c r="AA140" i="2"/>
  <c r="AB140" i="2"/>
  <c r="AC140" i="2"/>
  <c r="AD140" i="2"/>
  <c r="AE140" i="2"/>
  <c r="AF140" i="2"/>
  <c r="AG140" i="2"/>
  <c r="AH140" i="2"/>
  <c r="AI140" i="2"/>
  <c r="AJ140" i="2"/>
  <c r="AK140" i="2"/>
  <c r="AL140" i="2"/>
  <c r="AM140" i="2"/>
  <c r="AN140" i="2"/>
  <c r="AO140" i="2"/>
  <c r="AP140" i="2"/>
  <c r="AQ140" i="2"/>
  <c r="AR140" i="2"/>
  <c r="AS140" i="2"/>
  <c r="AT140" i="2"/>
  <c r="AU140" i="2"/>
  <c r="AV140" i="2"/>
  <c r="AW140" i="2"/>
  <c r="AX140" i="2"/>
  <c r="AY140" i="2"/>
  <c r="AZ140" i="2"/>
  <c r="BA140" i="2"/>
  <c r="BB140" i="2"/>
  <c r="BC140" i="2"/>
  <c r="BD140" i="2"/>
  <c r="BE140" i="2"/>
  <c r="BF140" i="2"/>
  <c r="BG140" i="2"/>
  <c r="BH140" i="2"/>
  <c r="BI140" i="2"/>
  <c r="BJ140" i="2"/>
  <c r="BK140" i="2"/>
  <c r="BL140" i="2"/>
  <c r="BM140" i="2"/>
  <c r="BN140" i="2"/>
  <c r="BO140" i="2"/>
  <c r="BP140" i="2"/>
  <c r="BQ140" i="2"/>
  <c r="BR140" i="2"/>
  <c r="BS140" i="2"/>
  <c r="BT140" i="2"/>
  <c r="BU140" i="2"/>
  <c r="BV140" i="2"/>
  <c r="BW140" i="2"/>
  <c r="BX140" i="2"/>
  <c r="BY140" i="2"/>
  <c r="BZ140" i="2"/>
  <c r="CA140" i="2"/>
  <c r="CB140" i="2"/>
  <c r="CC140" i="2"/>
  <c r="CD140" i="2"/>
  <c r="CE140" i="2"/>
  <c r="CF140" i="2"/>
  <c r="CG140" i="2"/>
  <c r="CH140" i="2"/>
  <c r="CI140" i="2"/>
  <c r="CJ140" i="2"/>
  <c r="CK140" i="2"/>
  <c r="CL140" i="2"/>
  <c r="CM140" i="2"/>
  <c r="CN140" i="2"/>
  <c r="CO140" i="2"/>
  <c r="CP140" i="2"/>
  <c r="CQ140" i="2"/>
  <c r="CR140" i="2"/>
  <c r="CS140" i="2"/>
  <c r="CT140" i="2"/>
  <c r="CU140" i="2"/>
  <c r="CV140" i="2"/>
  <c r="CW140" i="2"/>
  <c r="CX140" i="2"/>
  <c r="CY140" i="2"/>
  <c r="CZ140" i="2"/>
  <c r="DA140" i="2"/>
  <c r="DB140" i="2"/>
  <c r="DC140" i="2"/>
  <c r="DD140" i="2"/>
  <c r="DE140" i="2"/>
  <c r="DF140" i="2"/>
  <c r="DG140" i="2"/>
  <c r="DH140" i="2"/>
  <c r="DI140" i="2"/>
  <c r="DJ140" i="2"/>
  <c r="DK140" i="2"/>
  <c r="DL140" i="2"/>
  <c r="DM140" i="2"/>
  <c r="DN140" i="2"/>
  <c r="DO140" i="2"/>
  <c r="DP140" i="2"/>
  <c r="DQ140" i="2"/>
  <c r="DR140" i="2"/>
  <c r="DS140" i="2"/>
  <c r="DT140" i="2"/>
  <c r="DU140" i="2"/>
  <c r="DV140" i="2"/>
  <c r="DW140" i="2"/>
  <c r="DX140" i="2"/>
  <c r="DY140" i="2"/>
  <c r="DZ140" i="2"/>
  <c r="EA140" i="2"/>
  <c r="EB140" i="2"/>
  <c r="EC140" i="2"/>
  <c r="ED140" i="2"/>
  <c r="EE140" i="2"/>
  <c r="EF140" i="2"/>
  <c r="EG140" i="2"/>
  <c r="EH140" i="2"/>
  <c r="EI140" i="2"/>
  <c r="EJ140" i="2"/>
  <c r="EK140" i="2"/>
  <c r="EL140" i="2"/>
  <c r="EM140" i="2"/>
  <c r="M142" i="2"/>
  <c r="N142" i="2"/>
  <c r="O142" i="2"/>
  <c r="P142" i="2"/>
  <c r="Q142" i="2"/>
  <c r="R142" i="2"/>
  <c r="S142" i="2"/>
  <c r="T142" i="2"/>
  <c r="U142" i="2"/>
  <c r="V142" i="2"/>
  <c r="W142" i="2"/>
  <c r="X142" i="2"/>
  <c r="Y142" i="2"/>
  <c r="Z142" i="2"/>
  <c r="AA142" i="2"/>
  <c r="AB142" i="2"/>
  <c r="AC142" i="2"/>
  <c r="AD142" i="2"/>
  <c r="AE142" i="2"/>
  <c r="AF142" i="2"/>
  <c r="AG142" i="2"/>
  <c r="AH142" i="2"/>
  <c r="AI142" i="2"/>
  <c r="AJ142" i="2"/>
  <c r="AK142" i="2"/>
  <c r="AL142" i="2"/>
  <c r="AM142" i="2"/>
  <c r="AN142" i="2"/>
  <c r="AO142" i="2"/>
  <c r="AP142" i="2"/>
  <c r="AQ142" i="2"/>
  <c r="AR142" i="2"/>
  <c r="AS142" i="2"/>
  <c r="AT142" i="2"/>
  <c r="AU142" i="2"/>
  <c r="AV142" i="2"/>
  <c r="AW142" i="2"/>
  <c r="AX142" i="2"/>
  <c r="AY142" i="2"/>
  <c r="AZ142" i="2"/>
  <c r="BA142" i="2"/>
  <c r="BB142" i="2"/>
  <c r="BC142" i="2"/>
  <c r="BD142" i="2"/>
  <c r="BE142" i="2"/>
  <c r="BF142" i="2"/>
  <c r="BG142" i="2"/>
  <c r="BH142" i="2"/>
  <c r="BI142" i="2"/>
  <c r="BJ142" i="2"/>
  <c r="BK142" i="2"/>
  <c r="BL142" i="2"/>
  <c r="BM142" i="2"/>
  <c r="BN142" i="2"/>
  <c r="BO142" i="2"/>
  <c r="BP142" i="2"/>
  <c r="BQ142" i="2"/>
  <c r="BR142" i="2"/>
  <c r="BS142" i="2"/>
  <c r="BT142" i="2"/>
  <c r="BU142" i="2"/>
  <c r="BV142" i="2"/>
  <c r="BW142" i="2"/>
  <c r="BX142" i="2"/>
  <c r="BY142" i="2"/>
  <c r="BZ142" i="2"/>
  <c r="CA142" i="2"/>
  <c r="CB142" i="2"/>
  <c r="CC142" i="2"/>
  <c r="CD142" i="2"/>
  <c r="CE142" i="2"/>
  <c r="CF142" i="2"/>
  <c r="CG142" i="2"/>
  <c r="CH142" i="2"/>
  <c r="CI142" i="2"/>
  <c r="CJ142" i="2"/>
  <c r="CK142" i="2"/>
  <c r="CL142" i="2"/>
  <c r="CM142" i="2"/>
  <c r="CN142" i="2"/>
  <c r="CO142" i="2"/>
  <c r="CP142" i="2"/>
  <c r="CQ142" i="2"/>
  <c r="CR142" i="2"/>
  <c r="CS142" i="2"/>
  <c r="CT142" i="2"/>
  <c r="CU142" i="2"/>
  <c r="CV142" i="2"/>
  <c r="CW142" i="2"/>
  <c r="CX142" i="2"/>
  <c r="CY142" i="2"/>
  <c r="CZ142" i="2"/>
  <c r="DA142" i="2"/>
  <c r="DB142" i="2"/>
  <c r="DC142" i="2"/>
  <c r="DD142" i="2"/>
  <c r="DE142" i="2"/>
  <c r="DF142" i="2"/>
  <c r="DG142" i="2"/>
  <c r="DH142" i="2"/>
  <c r="DI142" i="2"/>
  <c r="DJ142" i="2"/>
  <c r="DK142" i="2"/>
  <c r="DL142" i="2"/>
  <c r="DM142" i="2"/>
  <c r="DN142" i="2"/>
  <c r="DO142" i="2"/>
  <c r="DP142" i="2"/>
  <c r="DQ142" i="2"/>
  <c r="DR142" i="2"/>
  <c r="DS142" i="2"/>
  <c r="DT142" i="2"/>
  <c r="DU142" i="2"/>
  <c r="DV142" i="2"/>
  <c r="DW142" i="2"/>
  <c r="DX142" i="2"/>
  <c r="DY142" i="2"/>
  <c r="DZ142" i="2"/>
  <c r="EA142" i="2"/>
  <c r="EB142" i="2"/>
  <c r="EC142" i="2"/>
  <c r="ED142" i="2"/>
  <c r="EE142" i="2"/>
  <c r="EF142" i="2"/>
  <c r="EG142" i="2"/>
  <c r="EH142" i="2"/>
  <c r="EI142" i="2"/>
  <c r="EJ142" i="2"/>
  <c r="EK142" i="2"/>
  <c r="EL142" i="2"/>
  <c r="EM142" i="2"/>
  <c r="M143" i="2"/>
  <c r="N143" i="2"/>
  <c r="O143" i="2"/>
  <c r="P143" i="2"/>
  <c r="Q143" i="2"/>
  <c r="R143" i="2"/>
  <c r="S143" i="2"/>
  <c r="T143" i="2"/>
  <c r="U143" i="2"/>
  <c r="V143" i="2"/>
  <c r="W143" i="2"/>
  <c r="X143" i="2"/>
  <c r="Y143" i="2"/>
  <c r="Z143" i="2"/>
  <c r="AA143" i="2"/>
  <c r="AB143" i="2"/>
  <c r="AC143" i="2"/>
  <c r="AD143" i="2"/>
  <c r="AE143" i="2"/>
  <c r="AF143" i="2"/>
  <c r="AG143" i="2"/>
  <c r="AH143" i="2"/>
  <c r="AI143" i="2"/>
  <c r="AJ143" i="2"/>
  <c r="AK143" i="2"/>
  <c r="AL143" i="2"/>
  <c r="AM143" i="2"/>
  <c r="AN143" i="2"/>
  <c r="AO143" i="2"/>
  <c r="AP143" i="2"/>
  <c r="AQ143" i="2"/>
  <c r="AR143" i="2"/>
  <c r="AS143" i="2"/>
  <c r="AT143" i="2"/>
  <c r="AU143" i="2"/>
  <c r="L144" i="2"/>
  <c r="M144" i="2"/>
  <c r="N144" i="2"/>
  <c r="O144" i="2"/>
  <c r="P144" i="2"/>
  <c r="Q144" i="2"/>
  <c r="R144" i="2"/>
  <c r="S144" i="2"/>
  <c r="T144" i="2"/>
  <c r="U144" i="2"/>
  <c r="V144" i="2"/>
  <c r="W144" i="2"/>
  <c r="X144" i="2"/>
  <c r="Y144" i="2"/>
  <c r="Z144" i="2"/>
  <c r="AA144" i="2"/>
  <c r="AB144" i="2"/>
  <c r="AC144" i="2"/>
  <c r="AD144" i="2"/>
  <c r="AE144" i="2"/>
  <c r="AF144" i="2"/>
  <c r="AG144" i="2"/>
  <c r="AH144" i="2"/>
  <c r="AI144" i="2"/>
  <c r="AJ144" i="2"/>
  <c r="AK144" i="2"/>
  <c r="AL144" i="2"/>
  <c r="AM144" i="2"/>
  <c r="AN144" i="2"/>
  <c r="AO144" i="2"/>
  <c r="AP144" i="2"/>
  <c r="AQ144" i="2"/>
  <c r="AR144" i="2"/>
  <c r="AS144" i="2"/>
  <c r="AT144" i="2"/>
  <c r="AU144" i="2"/>
  <c r="AV144" i="2"/>
  <c r="AW144" i="2"/>
  <c r="AX144" i="2"/>
  <c r="AY144" i="2"/>
  <c r="AZ144" i="2"/>
  <c r="BA144" i="2"/>
  <c r="BB144" i="2"/>
  <c r="BC144" i="2"/>
  <c r="BD144" i="2"/>
  <c r="BE144" i="2"/>
  <c r="BF144" i="2"/>
  <c r="BG144" i="2"/>
  <c r="BH144" i="2"/>
  <c r="BI144" i="2"/>
  <c r="BJ144" i="2"/>
  <c r="BK144" i="2"/>
  <c r="BL144" i="2"/>
  <c r="BM144" i="2"/>
  <c r="BN144" i="2"/>
  <c r="BO144" i="2"/>
  <c r="BP144" i="2"/>
  <c r="BQ144" i="2"/>
  <c r="BR144" i="2"/>
  <c r="BS144" i="2"/>
  <c r="BT144" i="2"/>
  <c r="BU144" i="2"/>
  <c r="BV144" i="2"/>
  <c r="BW144" i="2"/>
  <c r="BX144" i="2"/>
  <c r="BY144" i="2"/>
  <c r="BZ144" i="2"/>
  <c r="CA144" i="2"/>
  <c r="CB144" i="2"/>
  <c r="CC144" i="2"/>
  <c r="CD144" i="2"/>
  <c r="CE144" i="2"/>
  <c r="CF144" i="2"/>
  <c r="CG144" i="2"/>
  <c r="CH144" i="2"/>
  <c r="CI144" i="2"/>
  <c r="CJ144" i="2"/>
  <c r="CK144" i="2"/>
  <c r="CL144" i="2"/>
  <c r="CM144" i="2"/>
  <c r="CN144" i="2"/>
  <c r="CO144" i="2"/>
  <c r="CP144" i="2"/>
  <c r="CQ144" i="2"/>
  <c r="CR144" i="2"/>
  <c r="CS144" i="2"/>
  <c r="CT144" i="2"/>
  <c r="CU144" i="2"/>
  <c r="CV144" i="2"/>
  <c r="CW144" i="2"/>
  <c r="CX144" i="2"/>
  <c r="CY144" i="2"/>
  <c r="CZ144" i="2"/>
  <c r="DA144" i="2"/>
  <c r="DB144" i="2"/>
  <c r="DC144" i="2"/>
  <c r="DD144" i="2"/>
  <c r="DE144" i="2"/>
  <c r="DF144" i="2"/>
  <c r="DG144" i="2"/>
  <c r="DH144" i="2"/>
  <c r="DI144" i="2"/>
  <c r="DJ144" i="2"/>
  <c r="DK144" i="2"/>
  <c r="DL144" i="2"/>
  <c r="DM144" i="2"/>
  <c r="DN144" i="2"/>
  <c r="DO144" i="2"/>
  <c r="DP144" i="2"/>
  <c r="DQ144" i="2"/>
  <c r="DR144" i="2"/>
  <c r="DS144" i="2"/>
  <c r="DT144" i="2"/>
  <c r="DU144" i="2"/>
  <c r="DV144" i="2"/>
  <c r="DW144" i="2"/>
  <c r="DX144" i="2"/>
  <c r="DY144" i="2"/>
  <c r="DZ144" i="2"/>
  <c r="EA144" i="2"/>
  <c r="EB144" i="2"/>
  <c r="EC144" i="2"/>
  <c r="ED144" i="2"/>
  <c r="EE144" i="2"/>
  <c r="EF144" i="2"/>
  <c r="EG144" i="2"/>
  <c r="EH144" i="2"/>
  <c r="EI144" i="2"/>
  <c r="EJ144" i="2"/>
  <c r="EK144" i="2"/>
  <c r="EL144" i="2"/>
  <c r="EM144" i="2"/>
  <c r="L145" i="2"/>
  <c r="M145" i="2"/>
  <c r="N145" i="2"/>
  <c r="O145" i="2"/>
  <c r="P145" i="2"/>
  <c r="Q145" i="2"/>
  <c r="R145" i="2"/>
  <c r="S145" i="2"/>
  <c r="T145" i="2"/>
  <c r="U145" i="2"/>
  <c r="V145" i="2"/>
  <c r="W145" i="2"/>
  <c r="X145" i="2"/>
  <c r="Y145" i="2"/>
  <c r="Z145" i="2"/>
  <c r="AA145" i="2"/>
  <c r="AB145" i="2"/>
  <c r="AC145" i="2"/>
  <c r="AD145" i="2"/>
  <c r="AE145" i="2"/>
  <c r="AF145" i="2"/>
  <c r="AG145" i="2"/>
  <c r="AH145" i="2"/>
  <c r="AI145" i="2"/>
  <c r="AJ145" i="2"/>
  <c r="AK145" i="2"/>
  <c r="AL145" i="2"/>
  <c r="AM145" i="2"/>
  <c r="AN145" i="2"/>
  <c r="AO145" i="2"/>
  <c r="AP145" i="2"/>
  <c r="AQ145" i="2"/>
  <c r="AR145" i="2"/>
  <c r="AS145" i="2"/>
  <c r="AT145" i="2"/>
  <c r="AU145" i="2"/>
  <c r="AV145" i="2"/>
  <c r="AW145" i="2"/>
  <c r="AX145" i="2"/>
  <c r="AY145" i="2"/>
  <c r="AZ145" i="2"/>
  <c r="BA145" i="2"/>
  <c r="BB145" i="2"/>
  <c r="BC145" i="2"/>
  <c r="BD145" i="2"/>
  <c r="BE145" i="2"/>
  <c r="BF145" i="2"/>
  <c r="BG145" i="2"/>
  <c r="BH145" i="2"/>
  <c r="BI145" i="2"/>
  <c r="BJ145" i="2"/>
  <c r="BK145" i="2"/>
  <c r="BL145" i="2"/>
  <c r="BM145" i="2"/>
  <c r="BN145" i="2"/>
  <c r="BO145" i="2"/>
  <c r="BP145" i="2"/>
  <c r="BQ145" i="2"/>
  <c r="BR145" i="2"/>
  <c r="BS145" i="2"/>
  <c r="BT145" i="2"/>
  <c r="BU145" i="2"/>
  <c r="BV145" i="2"/>
  <c r="BW145" i="2"/>
  <c r="BX145" i="2"/>
  <c r="BY145" i="2"/>
  <c r="BZ145" i="2"/>
  <c r="CA145" i="2"/>
  <c r="CB145" i="2"/>
  <c r="CC145" i="2"/>
  <c r="CD145" i="2"/>
  <c r="CE145" i="2"/>
  <c r="CF145" i="2"/>
  <c r="CG145" i="2"/>
  <c r="CH145" i="2"/>
  <c r="CI145" i="2"/>
  <c r="CJ145" i="2"/>
  <c r="CK145" i="2"/>
  <c r="CL145" i="2"/>
  <c r="CM145" i="2"/>
  <c r="CN145" i="2"/>
  <c r="CO145" i="2"/>
  <c r="CP145" i="2"/>
  <c r="CQ145" i="2"/>
  <c r="CR145" i="2"/>
  <c r="CS145" i="2"/>
  <c r="CT145" i="2"/>
  <c r="CU145" i="2"/>
  <c r="CV145" i="2"/>
  <c r="CW145" i="2"/>
  <c r="CX145" i="2"/>
  <c r="CY145" i="2"/>
  <c r="CZ145" i="2"/>
  <c r="DA145" i="2"/>
  <c r="DB145" i="2"/>
  <c r="DC145" i="2"/>
  <c r="DD145" i="2"/>
  <c r="DE145" i="2"/>
  <c r="DF145" i="2"/>
  <c r="DG145" i="2"/>
  <c r="DH145" i="2"/>
  <c r="DI145" i="2"/>
  <c r="DJ145" i="2"/>
  <c r="DK145" i="2"/>
  <c r="DL145" i="2"/>
  <c r="DM145" i="2"/>
  <c r="DN145" i="2"/>
  <c r="DO145" i="2"/>
  <c r="DP145" i="2"/>
  <c r="DQ145" i="2"/>
  <c r="DR145" i="2"/>
  <c r="DS145" i="2"/>
  <c r="DT145" i="2"/>
  <c r="DU145" i="2"/>
  <c r="DV145" i="2"/>
  <c r="DW145" i="2"/>
  <c r="DX145" i="2"/>
  <c r="DY145" i="2"/>
  <c r="DZ145" i="2"/>
  <c r="EA145" i="2"/>
  <c r="EB145" i="2"/>
  <c r="EC145" i="2"/>
  <c r="ED145" i="2"/>
  <c r="EE145" i="2"/>
  <c r="EF145" i="2"/>
  <c r="EG145" i="2"/>
  <c r="EH145" i="2"/>
  <c r="EI145" i="2"/>
  <c r="EJ145" i="2"/>
  <c r="EK145" i="2"/>
  <c r="EL145" i="2"/>
  <c r="EM145" i="2"/>
  <c r="AU147" i="2"/>
  <c r="I154" i="2"/>
  <c r="AU154" i="2"/>
  <c r="ET154" i="2"/>
  <c r="EY154" i="2"/>
  <c r="L155" i="2"/>
  <c r="M155" i="2"/>
  <c r="N155" i="2"/>
  <c r="O155" i="2"/>
  <c r="P155" i="2"/>
  <c r="Q155" i="2"/>
  <c r="R155" i="2"/>
  <c r="S155" i="2"/>
  <c r="T155" i="2"/>
  <c r="U155" i="2"/>
  <c r="V155" i="2"/>
  <c r="W155" i="2"/>
  <c r="X155" i="2"/>
  <c r="Y155" i="2"/>
  <c r="Z155" i="2"/>
  <c r="AA155" i="2"/>
  <c r="AB155" i="2"/>
  <c r="AC155" i="2"/>
  <c r="AD155" i="2"/>
  <c r="AE155" i="2"/>
  <c r="AF155" i="2"/>
  <c r="AG155" i="2"/>
  <c r="AH155" i="2"/>
  <c r="AI155" i="2"/>
  <c r="AJ155" i="2"/>
  <c r="AK155" i="2"/>
  <c r="AL155" i="2"/>
  <c r="AM155" i="2"/>
  <c r="AN155" i="2"/>
  <c r="AO155" i="2"/>
  <c r="AP155" i="2"/>
  <c r="AQ155" i="2"/>
  <c r="AR155" i="2"/>
  <c r="AS155" i="2"/>
  <c r="AT155" i="2"/>
  <c r="AU155" i="2"/>
  <c r="AV155" i="2"/>
  <c r="AW155" i="2"/>
  <c r="AX155" i="2"/>
  <c r="AY155" i="2"/>
  <c r="AZ155" i="2"/>
  <c r="BA155" i="2"/>
  <c r="BB155" i="2"/>
  <c r="BC155" i="2"/>
  <c r="BD155" i="2"/>
  <c r="BE155" i="2"/>
  <c r="BF155" i="2"/>
  <c r="BG155" i="2"/>
  <c r="BH155" i="2"/>
  <c r="BI155" i="2"/>
  <c r="BJ155" i="2"/>
  <c r="BK155" i="2"/>
  <c r="BL155" i="2"/>
  <c r="BM155" i="2"/>
  <c r="BN155" i="2"/>
  <c r="BO155" i="2"/>
  <c r="BP155" i="2"/>
  <c r="BQ155" i="2"/>
  <c r="BR155" i="2"/>
  <c r="BS155" i="2"/>
  <c r="BT155" i="2"/>
  <c r="BU155" i="2"/>
  <c r="BV155" i="2"/>
  <c r="BW155" i="2"/>
  <c r="BX155" i="2"/>
  <c r="BY155" i="2"/>
  <c r="BZ155" i="2"/>
  <c r="CA155" i="2"/>
  <c r="CB155" i="2"/>
  <c r="CC155" i="2"/>
  <c r="CD155" i="2"/>
  <c r="CE155" i="2"/>
  <c r="CF155" i="2"/>
  <c r="CG155" i="2"/>
  <c r="CH155" i="2"/>
  <c r="CI155" i="2"/>
  <c r="CJ155" i="2"/>
  <c r="CK155" i="2"/>
  <c r="CL155" i="2"/>
  <c r="CM155" i="2"/>
  <c r="CN155" i="2"/>
  <c r="CO155" i="2"/>
  <c r="CP155" i="2"/>
  <c r="CQ155" i="2"/>
  <c r="CR155" i="2"/>
  <c r="CS155" i="2"/>
  <c r="CT155" i="2"/>
  <c r="CU155" i="2"/>
  <c r="CV155" i="2"/>
  <c r="CW155" i="2"/>
  <c r="CX155" i="2"/>
  <c r="CY155" i="2"/>
  <c r="CZ155" i="2"/>
  <c r="DA155" i="2"/>
  <c r="DB155" i="2"/>
  <c r="DC155" i="2"/>
  <c r="DD155" i="2"/>
  <c r="DE155" i="2"/>
  <c r="DF155" i="2"/>
  <c r="DG155" i="2"/>
  <c r="DH155" i="2"/>
  <c r="DI155" i="2"/>
  <c r="DJ155" i="2"/>
  <c r="DK155" i="2"/>
  <c r="DL155" i="2"/>
  <c r="DM155" i="2"/>
  <c r="DN155" i="2"/>
  <c r="DO155" i="2"/>
  <c r="DP155" i="2"/>
  <c r="DQ155" i="2"/>
  <c r="DR155" i="2"/>
  <c r="DS155" i="2"/>
  <c r="DT155" i="2"/>
  <c r="DU155" i="2"/>
  <c r="DV155" i="2"/>
  <c r="DW155" i="2"/>
  <c r="DX155" i="2"/>
  <c r="DY155" i="2"/>
  <c r="DZ155" i="2"/>
  <c r="EA155" i="2"/>
  <c r="EB155" i="2"/>
  <c r="EC155" i="2"/>
  <c r="ED155" i="2"/>
  <c r="EE155" i="2"/>
  <c r="EF155" i="2"/>
  <c r="EG155" i="2"/>
  <c r="EH155" i="2"/>
  <c r="EI155" i="2"/>
  <c r="EJ155" i="2"/>
  <c r="EK155" i="2"/>
  <c r="EL155" i="2"/>
  <c r="EM155" i="2"/>
  <c r="ET155" i="2"/>
  <c r="EW155" i="2"/>
  <c r="EX155" i="2"/>
  <c r="EY155" i="2"/>
  <c r="EZ155" i="2"/>
  <c r="FA155" i="2"/>
  <c r="FB155" i="2"/>
  <c r="FC155" i="2"/>
  <c r="FD155" i="2"/>
  <c r="G207" i="2"/>
  <c r="I207" i="2"/>
  <c r="L207" i="2"/>
  <c r="M207" i="2"/>
  <c r="N207" i="2"/>
  <c r="O207" i="2"/>
  <c r="P207" i="2"/>
  <c r="Q207" i="2"/>
  <c r="R207" i="2"/>
  <c r="S207" i="2"/>
  <c r="T207" i="2"/>
  <c r="U207" i="2"/>
  <c r="V207" i="2"/>
  <c r="W207" i="2"/>
  <c r="X207" i="2"/>
  <c r="Y207" i="2"/>
  <c r="Z207" i="2"/>
  <c r="AA207" i="2"/>
  <c r="AB207" i="2"/>
  <c r="AC207" i="2"/>
  <c r="AD207" i="2"/>
  <c r="AE207" i="2"/>
  <c r="AF207" i="2"/>
  <c r="AG207" i="2"/>
  <c r="AH207" i="2"/>
  <c r="AI207" i="2"/>
  <c r="AJ207" i="2"/>
  <c r="AK207" i="2"/>
  <c r="AL207" i="2"/>
  <c r="AM207" i="2"/>
  <c r="AN207" i="2"/>
  <c r="AO207" i="2"/>
  <c r="AP207" i="2"/>
  <c r="AQ207" i="2"/>
  <c r="AR207" i="2"/>
  <c r="AS207" i="2"/>
  <c r="AT207" i="2"/>
  <c r="AU207" i="2"/>
  <c r="AV207" i="2"/>
  <c r="AW207" i="2"/>
  <c r="AX207" i="2"/>
  <c r="AY207" i="2"/>
  <c r="AZ207" i="2"/>
  <c r="BA207" i="2"/>
  <c r="BB207" i="2"/>
  <c r="BC207" i="2"/>
  <c r="BD207" i="2"/>
  <c r="BE207" i="2"/>
  <c r="BF207" i="2"/>
  <c r="BG207" i="2"/>
  <c r="BH207" i="2"/>
  <c r="BI207" i="2"/>
  <c r="BJ207" i="2"/>
  <c r="BK207" i="2"/>
  <c r="BL207" i="2"/>
  <c r="BM207" i="2"/>
  <c r="BN207" i="2"/>
  <c r="BO207" i="2"/>
  <c r="BP207" i="2"/>
  <c r="BQ207" i="2"/>
  <c r="BR207" i="2"/>
  <c r="BS207" i="2"/>
  <c r="BT207" i="2"/>
  <c r="BU207" i="2"/>
  <c r="BV207" i="2"/>
  <c r="BW207" i="2"/>
  <c r="BX207" i="2"/>
  <c r="BY207" i="2"/>
  <c r="BZ207" i="2"/>
  <c r="CA207" i="2"/>
  <c r="CB207" i="2"/>
  <c r="CC207" i="2"/>
  <c r="CD207" i="2"/>
  <c r="CE207" i="2"/>
  <c r="CF207" i="2"/>
  <c r="CG207" i="2"/>
  <c r="CH207" i="2"/>
  <c r="CI207" i="2"/>
  <c r="CJ207" i="2"/>
  <c r="CK207" i="2"/>
  <c r="CL207" i="2"/>
  <c r="CM207" i="2"/>
  <c r="CN207" i="2"/>
  <c r="CO207" i="2"/>
  <c r="CP207" i="2"/>
  <c r="CQ207" i="2"/>
  <c r="CR207" i="2"/>
  <c r="CS207" i="2"/>
  <c r="CT207" i="2"/>
  <c r="CU207" i="2"/>
  <c r="CV207" i="2"/>
  <c r="CW207" i="2"/>
  <c r="CX207" i="2"/>
  <c r="CY207" i="2"/>
  <c r="CZ207" i="2"/>
  <c r="DA207" i="2"/>
  <c r="DB207" i="2"/>
  <c r="DC207" i="2"/>
  <c r="DD207" i="2"/>
  <c r="DE207" i="2"/>
  <c r="DF207" i="2"/>
  <c r="DG207" i="2"/>
  <c r="DH207" i="2"/>
  <c r="DI207" i="2"/>
  <c r="DJ207" i="2"/>
  <c r="DK207" i="2"/>
  <c r="DL207" i="2"/>
  <c r="DM207" i="2"/>
  <c r="DN207" i="2"/>
  <c r="DO207" i="2"/>
  <c r="DP207" i="2"/>
  <c r="DQ207" i="2"/>
  <c r="DR207" i="2"/>
  <c r="DS207" i="2"/>
  <c r="DT207" i="2"/>
  <c r="DU207" i="2"/>
  <c r="DV207" i="2"/>
  <c r="DW207" i="2"/>
  <c r="DX207" i="2"/>
  <c r="DY207" i="2"/>
  <c r="DZ207" i="2"/>
  <c r="EA207" i="2"/>
  <c r="EB207" i="2"/>
  <c r="EC207" i="2"/>
  <c r="ED207" i="2"/>
  <c r="EE207" i="2"/>
  <c r="EF207" i="2"/>
  <c r="EG207" i="2"/>
  <c r="EH207" i="2"/>
  <c r="EI207" i="2"/>
  <c r="EJ207" i="2"/>
  <c r="EK207" i="2"/>
  <c r="EL207" i="2"/>
  <c r="EM207" i="2"/>
  <c r="ET207" i="2"/>
  <c r="EW207" i="2"/>
  <c r="EX207" i="2"/>
  <c r="EY207" i="2"/>
  <c r="EZ207" i="2"/>
  <c r="FA207" i="2"/>
  <c r="FB207" i="2"/>
  <c r="FC207" i="2"/>
  <c r="FD207" i="2"/>
  <c r="I211" i="2"/>
  <c r="M211" i="2"/>
  <c r="N211" i="2"/>
  <c r="O211" i="2"/>
  <c r="P211" i="2"/>
  <c r="Q211" i="2"/>
  <c r="R211" i="2"/>
  <c r="S211" i="2"/>
  <c r="T211" i="2"/>
  <c r="U211" i="2"/>
  <c r="V211" i="2"/>
  <c r="W211" i="2"/>
  <c r="X211" i="2"/>
  <c r="Y211" i="2"/>
  <c r="Z211" i="2"/>
  <c r="AA211" i="2"/>
  <c r="AB211" i="2"/>
  <c r="AC211" i="2"/>
  <c r="AD211" i="2"/>
  <c r="AE211" i="2"/>
  <c r="AF211" i="2"/>
  <c r="AG211" i="2"/>
  <c r="AH211" i="2"/>
  <c r="AI211" i="2"/>
  <c r="AJ211" i="2"/>
  <c r="AK211" i="2"/>
  <c r="AL211" i="2"/>
  <c r="AM211" i="2"/>
  <c r="AN211" i="2"/>
  <c r="AO211" i="2"/>
  <c r="AP211" i="2"/>
  <c r="AQ211" i="2"/>
  <c r="AR211" i="2"/>
  <c r="AS211" i="2"/>
  <c r="AT211" i="2"/>
  <c r="AU211" i="2"/>
  <c r="ET211" i="2"/>
  <c r="EW211" i="2"/>
  <c r="EX211" i="2"/>
  <c r="EY211" i="2"/>
  <c r="I212" i="2"/>
  <c r="M212" i="2"/>
  <c r="N212" i="2"/>
  <c r="O212" i="2"/>
  <c r="P212" i="2"/>
  <c r="Q212" i="2"/>
  <c r="R212" i="2"/>
  <c r="S212" i="2"/>
  <c r="T212" i="2"/>
  <c r="U212" i="2"/>
  <c r="V212" i="2"/>
  <c r="W212" i="2"/>
  <c r="X212" i="2"/>
  <c r="Y212" i="2"/>
  <c r="Z212" i="2"/>
  <c r="AA212" i="2"/>
  <c r="AB212" i="2"/>
  <c r="AC212" i="2"/>
  <c r="AD212" i="2"/>
  <c r="AE212" i="2"/>
  <c r="AF212" i="2"/>
  <c r="AG212" i="2"/>
  <c r="AH212" i="2"/>
  <c r="AI212" i="2"/>
  <c r="AJ212" i="2"/>
  <c r="AK212" i="2"/>
  <c r="AL212" i="2"/>
  <c r="AM212" i="2"/>
  <c r="AN212" i="2"/>
  <c r="AO212" i="2"/>
  <c r="AP212" i="2"/>
  <c r="AQ212" i="2"/>
  <c r="AR212" i="2"/>
  <c r="AS212" i="2"/>
  <c r="AT212" i="2"/>
  <c r="AU212" i="2"/>
  <c r="ET212" i="2"/>
  <c r="EW212" i="2"/>
  <c r="EX212" i="2"/>
  <c r="EY212" i="2"/>
  <c r="I214" i="2"/>
  <c r="AU214" i="2"/>
  <c r="ET214" i="2"/>
  <c r="EY214" i="2"/>
  <c r="I215" i="2"/>
  <c r="L215" i="2"/>
  <c r="M215" i="2"/>
  <c r="N215" i="2"/>
  <c r="O215" i="2"/>
  <c r="P215" i="2"/>
  <c r="Q215" i="2"/>
  <c r="R215" i="2"/>
  <c r="S215" i="2"/>
  <c r="T215" i="2"/>
  <c r="U215" i="2"/>
  <c r="V215" i="2"/>
  <c r="W215" i="2"/>
  <c r="X215" i="2"/>
  <c r="Y215" i="2"/>
  <c r="Z215" i="2"/>
  <c r="AA215" i="2"/>
  <c r="AB215" i="2"/>
  <c r="AC215" i="2"/>
  <c r="AD215" i="2"/>
  <c r="AE215" i="2"/>
  <c r="AF215" i="2"/>
  <c r="AG215" i="2"/>
  <c r="AH215" i="2"/>
  <c r="AI215" i="2"/>
  <c r="AJ215" i="2"/>
  <c r="AK215" i="2"/>
  <c r="AL215" i="2"/>
  <c r="AM215" i="2"/>
  <c r="AN215" i="2"/>
  <c r="AO215" i="2"/>
  <c r="AP215" i="2"/>
  <c r="AQ215" i="2"/>
  <c r="AR215" i="2"/>
  <c r="AS215" i="2"/>
  <c r="AT215" i="2"/>
  <c r="AU215" i="2"/>
  <c r="AV215" i="2"/>
  <c r="AW215" i="2"/>
  <c r="AX215" i="2"/>
  <c r="AY215" i="2"/>
  <c r="AZ215" i="2"/>
  <c r="BA215" i="2"/>
  <c r="BB215" i="2"/>
  <c r="BC215" i="2"/>
  <c r="BD215" i="2"/>
  <c r="BE215" i="2"/>
  <c r="BF215" i="2"/>
  <c r="BG215" i="2"/>
  <c r="BH215" i="2"/>
  <c r="BI215" i="2"/>
  <c r="BJ215" i="2"/>
  <c r="BK215" i="2"/>
  <c r="BL215" i="2"/>
  <c r="BM215" i="2"/>
  <c r="BN215" i="2"/>
  <c r="BO215" i="2"/>
  <c r="BP215" i="2"/>
  <c r="BQ215" i="2"/>
  <c r="BR215" i="2"/>
  <c r="BS215" i="2"/>
  <c r="BT215" i="2"/>
  <c r="BU215" i="2"/>
  <c r="BV215" i="2"/>
  <c r="BW215" i="2"/>
  <c r="BX215" i="2"/>
  <c r="BY215" i="2"/>
  <c r="BZ215" i="2"/>
  <c r="CA215" i="2"/>
  <c r="CB215" i="2"/>
  <c r="CC215" i="2"/>
  <c r="CD215" i="2"/>
  <c r="CE215" i="2"/>
  <c r="CF215" i="2"/>
  <c r="CG215" i="2"/>
  <c r="CH215" i="2"/>
  <c r="CI215" i="2"/>
  <c r="CJ215" i="2"/>
  <c r="CK215" i="2"/>
  <c r="CL215" i="2"/>
  <c r="CM215" i="2"/>
  <c r="CN215" i="2"/>
  <c r="CO215" i="2"/>
  <c r="CP215" i="2"/>
  <c r="CQ215" i="2"/>
  <c r="CR215" i="2"/>
  <c r="CS215" i="2"/>
  <c r="CT215" i="2"/>
  <c r="CU215" i="2"/>
  <c r="CV215" i="2"/>
  <c r="CW215" i="2"/>
  <c r="CX215" i="2"/>
  <c r="CY215" i="2"/>
  <c r="CZ215" i="2"/>
  <c r="DA215" i="2"/>
  <c r="DB215" i="2"/>
  <c r="DC215" i="2"/>
  <c r="DD215" i="2"/>
  <c r="DE215" i="2"/>
  <c r="DF215" i="2"/>
  <c r="DG215" i="2"/>
  <c r="DH215" i="2"/>
  <c r="DI215" i="2"/>
  <c r="DJ215" i="2"/>
  <c r="DK215" i="2"/>
  <c r="DL215" i="2"/>
  <c r="DM215" i="2"/>
  <c r="DN215" i="2"/>
  <c r="DO215" i="2"/>
  <c r="DP215" i="2"/>
  <c r="DQ215" i="2"/>
  <c r="DR215" i="2"/>
  <c r="DS215" i="2"/>
  <c r="DT215" i="2"/>
  <c r="DU215" i="2"/>
  <c r="DV215" i="2"/>
  <c r="DW215" i="2"/>
  <c r="DX215" i="2"/>
  <c r="DY215" i="2"/>
  <c r="DZ215" i="2"/>
  <c r="EA215" i="2"/>
  <c r="EB215" i="2"/>
  <c r="EC215" i="2"/>
  <c r="ED215" i="2"/>
  <c r="EE215" i="2"/>
  <c r="EF215" i="2"/>
  <c r="EG215" i="2"/>
  <c r="EH215" i="2"/>
  <c r="EI215" i="2"/>
  <c r="EJ215" i="2"/>
  <c r="EK215" i="2"/>
  <c r="EL215" i="2"/>
  <c r="EM215" i="2"/>
  <c r="ET215" i="2"/>
  <c r="EW215" i="2"/>
  <c r="EX215" i="2"/>
  <c r="EY215" i="2"/>
  <c r="EZ215" i="2"/>
  <c r="FA215" i="2"/>
  <c r="FB215" i="2"/>
  <c r="FC215" i="2"/>
  <c r="FD215" i="2"/>
  <c r="I216" i="2"/>
  <c r="ET216" i="2"/>
  <c r="I217" i="2"/>
  <c r="ET217" i="2"/>
  <c r="I218" i="2"/>
  <c r="ET218" i="2"/>
  <c r="I219" i="2"/>
  <c r="ET219" i="2"/>
  <c r="I234" i="2"/>
  <c r="L234" i="2"/>
  <c r="M234" i="2"/>
  <c r="N234" i="2"/>
  <c r="O234" i="2"/>
  <c r="P234" i="2"/>
  <c r="Q234" i="2"/>
  <c r="R234" i="2"/>
  <c r="S234" i="2"/>
  <c r="T234" i="2"/>
  <c r="U234" i="2"/>
  <c r="V234" i="2"/>
  <c r="W234" i="2"/>
  <c r="X234" i="2"/>
  <c r="Y234" i="2"/>
  <c r="Z234" i="2"/>
  <c r="AA234" i="2"/>
  <c r="AB234" i="2"/>
  <c r="AC234" i="2"/>
  <c r="AD234" i="2"/>
  <c r="AE234" i="2"/>
  <c r="AF234" i="2"/>
  <c r="AG234" i="2"/>
  <c r="AH234" i="2"/>
  <c r="AI234" i="2"/>
  <c r="AJ234" i="2"/>
  <c r="AK234" i="2"/>
  <c r="AL234" i="2"/>
  <c r="AM234" i="2"/>
  <c r="AN234" i="2"/>
  <c r="AO234" i="2"/>
  <c r="AP234" i="2"/>
  <c r="AQ234" i="2"/>
  <c r="AR234" i="2"/>
  <c r="AS234" i="2"/>
  <c r="AT234" i="2"/>
  <c r="AU234" i="2"/>
  <c r="AV234" i="2"/>
  <c r="AW234" i="2"/>
  <c r="AX234" i="2"/>
  <c r="AY234" i="2"/>
  <c r="AZ234" i="2"/>
  <c r="BA234" i="2"/>
  <c r="BB234" i="2"/>
  <c r="BC234" i="2"/>
  <c r="BD234" i="2"/>
  <c r="BE234" i="2"/>
  <c r="BF234" i="2"/>
  <c r="BG234" i="2"/>
  <c r="BH234" i="2"/>
  <c r="BI234" i="2"/>
  <c r="BJ234" i="2"/>
  <c r="BK234" i="2"/>
  <c r="BL234" i="2"/>
  <c r="BM234" i="2"/>
  <c r="BN234" i="2"/>
  <c r="BO234" i="2"/>
  <c r="BP234" i="2"/>
  <c r="BQ234" i="2"/>
  <c r="BR234" i="2"/>
  <c r="BS234" i="2"/>
  <c r="BT234" i="2"/>
  <c r="BU234" i="2"/>
  <c r="BV234" i="2"/>
  <c r="BW234" i="2"/>
  <c r="BX234" i="2"/>
  <c r="BY234" i="2"/>
  <c r="BZ234" i="2"/>
  <c r="CA234" i="2"/>
  <c r="CB234" i="2"/>
  <c r="CC234" i="2"/>
  <c r="CD234" i="2"/>
  <c r="CE234" i="2"/>
  <c r="CF234" i="2"/>
  <c r="CG234" i="2"/>
  <c r="CH234" i="2"/>
  <c r="CI234" i="2"/>
  <c r="CJ234" i="2"/>
  <c r="CK234" i="2"/>
  <c r="CL234" i="2"/>
  <c r="CM234" i="2"/>
  <c r="CN234" i="2"/>
  <c r="CO234" i="2"/>
  <c r="CP234" i="2"/>
  <c r="CQ234" i="2"/>
  <c r="CR234" i="2"/>
  <c r="CS234" i="2"/>
  <c r="CT234" i="2"/>
  <c r="CU234" i="2"/>
  <c r="CV234" i="2"/>
  <c r="CW234" i="2"/>
  <c r="CX234" i="2"/>
  <c r="CY234" i="2"/>
  <c r="CZ234" i="2"/>
  <c r="DA234" i="2"/>
  <c r="DB234" i="2"/>
  <c r="DC234" i="2"/>
  <c r="DD234" i="2"/>
  <c r="DE234" i="2"/>
  <c r="DF234" i="2"/>
  <c r="DG234" i="2"/>
  <c r="DH234" i="2"/>
  <c r="DI234" i="2"/>
  <c r="DJ234" i="2"/>
  <c r="DK234" i="2"/>
  <c r="DL234" i="2"/>
  <c r="DM234" i="2"/>
  <c r="DN234" i="2"/>
  <c r="DO234" i="2"/>
  <c r="DP234" i="2"/>
  <c r="DQ234" i="2"/>
  <c r="DR234" i="2"/>
  <c r="DS234" i="2"/>
  <c r="DT234" i="2"/>
  <c r="DU234" i="2"/>
  <c r="DV234" i="2"/>
  <c r="DW234" i="2"/>
  <c r="DX234" i="2"/>
  <c r="DY234" i="2"/>
  <c r="DZ234" i="2"/>
  <c r="EA234" i="2"/>
  <c r="EB234" i="2"/>
  <c r="EC234" i="2"/>
  <c r="ED234" i="2"/>
  <c r="EE234" i="2"/>
  <c r="EF234" i="2"/>
  <c r="EG234" i="2"/>
  <c r="EH234" i="2"/>
  <c r="EI234" i="2"/>
  <c r="EJ234" i="2"/>
  <c r="EK234" i="2"/>
  <c r="EL234" i="2"/>
  <c r="EM234" i="2"/>
  <c r="I235" i="2"/>
  <c r="L235" i="2"/>
  <c r="M235" i="2"/>
  <c r="N235" i="2"/>
  <c r="O235" i="2"/>
  <c r="P235" i="2"/>
  <c r="Q235" i="2"/>
  <c r="R235" i="2"/>
  <c r="S235" i="2"/>
  <c r="T235" i="2"/>
  <c r="U235" i="2"/>
  <c r="V235" i="2"/>
  <c r="W235" i="2"/>
  <c r="X235" i="2"/>
  <c r="Y235" i="2"/>
  <c r="Z235" i="2"/>
  <c r="AA235" i="2"/>
  <c r="AB235" i="2"/>
  <c r="AC235" i="2"/>
  <c r="AD235" i="2"/>
  <c r="AE235" i="2"/>
  <c r="AF235" i="2"/>
  <c r="AG235" i="2"/>
  <c r="AH235" i="2"/>
  <c r="AI235" i="2"/>
  <c r="AJ235" i="2"/>
  <c r="AK235" i="2"/>
  <c r="AL235" i="2"/>
  <c r="AM235" i="2"/>
  <c r="AN235" i="2"/>
  <c r="AO235" i="2"/>
  <c r="AP235" i="2"/>
  <c r="AQ235" i="2"/>
  <c r="AR235" i="2"/>
  <c r="AS235" i="2"/>
  <c r="AT235" i="2"/>
  <c r="AU235" i="2"/>
  <c r="AV235" i="2"/>
  <c r="AW235" i="2"/>
  <c r="AX235" i="2"/>
  <c r="AY235" i="2"/>
  <c r="AZ235" i="2"/>
  <c r="BA235" i="2"/>
  <c r="BB235" i="2"/>
  <c r="BC235" i="2"/>
  <c r="BD235" i="2"/>
  <c r="BE235" i="2"/>
  <c r="BF235" i="2"/>
  <c r="BG235" i="2"/>
  <c r="BH235" i="2"/>
  <c r="BI235" i="2"/>
  <c r="BJ235" i="2"/>
  <c r="BK235" i="2"/>
  <c r="BL235" i="2"/>
  <c r="BM235" i="2"/>
  <c r="BN235" i="2"/>
  <c r="BO235" i="2"/>
  <c r="BP235" i="2"/>
  <c r="BQ235" i="2"/>
  <c r="BR235" i="2"/>
  <c r="BS235" i="2"/>
  <c r="BT235" i="2"/>
  <c r="BU235" i="2"/>
  <c r="BV235" i="2"/>
  <c r="BW235" i="2"/>
  <c r="BX235" i="2"/>
  <c r="BY235" i="2"/>
  <c r="BZ235" i="2"/>
  <c r="CA235" i="2"/>
  <c r="CB235" i="2"/>
  <c r="CC235" i="2"/>
  <c r="CD235" i="2"/>
  <c r="CE235" i="2"/>
  <c r="CF235" i="2"/>
  <c r="CG235" i="2"/>
  <c r="CH235" i="2"/>
  <c r="CI235" i="2"/>
  <c r="CJ235" i="2"/>
  <c r="CK235" i="2"/>
  <c r="CL235" i="2"/>
  <c r="CM235" i="2"/>
  <c r="CN235" i="2"/>
  <c r="CO235" i="2"/>
  <c r="CP235" i="2"/>
  <c r="CQ235" i="2"/>
  <c r="CR235" i="2"/>
  <c r="CS235" i="2"/>
  <c r="CT235" i="2"/>
  <c r="CU235" i="2"/>
  <c r="CV235" i="2"/>
  <c r="CW235" i="2"/>
  <c r="CX235" i="2"/>
  <c r="CY235" i="2"/>
  <c r="CZ235" i="2"/>
  <c r="DA235" i="2"/>
  <c r="DB235" i="2"/>
  <c r="DC235" i="2"/>
  <c r="DD235" i="2"/>
  <c r="DE235" i="2"/>
  <c r="DF235" i="2"/>
  <c r="DG235" i="2"/>
  <c r="DH235" i="2"/>
  <c r="DI235" i="2"/>
  <c r="DJ235" i="2"/>
  <c r="DK235" i="2"/>
  <c r="DL235" i="2"/>
  <c r="DM235" i="2"/>
  <c r="DN235" i="2"/>
  <c r="DO235" i="2"/>
  <c r="DP235" i="2"/>
  <c r="DQ235" i="2"/>
  <c r="DR235" i="2"/>
  <c r="DS235" i="2"/>
  <c r="DT235" i="2"/>
  <c r="DU235" i="2"/>
  <c r="DV235" i="2"/>
  <c r="DW235" i="2"/>
  <c r="DX235" i="2"/>
  <c r="DY235" i="2"/>
  <c r="DZ235" i="2"/>
  <c r="EA235" i="2"/>
  <c r="EB235" i="2"/>
  <c r="EC235" i="2"/>
  <c r="ED235" i="2"/>
  <c r="EE235" i="2"/>
  <c r="EF235" i="2"/>
  <c r="EG235" i="2"/>
  <c r="EH235" i="2"/>
  <c r="EI235" i="2"/>
  <c r="EJ235" i="2"/>
  <c r="EK235" i="2"/>
  <c r="EL235" i="2"/>
  <c r="EM235" i="2"/>
  <c r="I240" i="2"/>
  <c r="L240" i="2"/>
  <c r="M240" i="2"/>
  <c r="N240" i="2"/>
  <c r="O240" i="2"/>
  <c r="P240" i="2"/>
  <c r="Q240" i="2"/>
  <c r="R240" i="2"/>
  <c r="S240" i="2"/>
  <c r="T240" i="2"/>
  <c r="U240" i="2"/>
  <c r="V240" i="2"/>
  <c r="W240" i="2"/>
  <c r="X240" i="2"/>
  <c r="Y240" i="2"/>
  <c r="Z240" i="2"/>
  <c r="AA240" i="2"/>
  <c r="AB240" i="2"/>
  <c r="AC240" i="2"/>
  <c r="AD240" i="2"/>
  <c r="AE240" i="2"/>
  <c r="AF240" i="2"/>
  <c r="AG240" i="2"/>
  <c r="AH240" i="2"/>
  <c r="AI240" i="2"/>
  <c r="AJ240" i="2"/>
  <c r="AK240" i="2"/>
  <c r="AL240" i="2"/>
  <c r="AM240" i="2"/>
  <c r="AN240" i="2"/>
  <c r="AO240" i="2"/>
  <c r="AP240" i="2"/>
  <c r="AQ240" i="2"/>
  <c r="AR240" i="2"/>
  <c r="AS240" i="2"/>
  <c r="AT240" i="2"/>
  <c r="AU240" i="2"/>
  <c r="AV240" i="2"/>
  <c r="AW240" i="2"/>
  <c r="AX240" i="2"/>
  <c r="AY240" i="2"/>
  <c r="AZ240" i="2"/>
  <c r="BA240" i="2"/>
  <c r="BB240" i="2"/>
  <c r="BC240" i="2"/>
  <c r="BD240" i="2"/>
  <c r="BE240" i="2"/>
  <c r="BF240" i="2"/>
  <c r="BG240" i="2"/>
  <c r="BH240" i="2"/>
  <c r="BI240" i="2"/>
  <c r="BJ240" i="2"/>
  <c r="BK240" i="2"/>
  <c r="BL240" i="2"/>
  <c r="BM240" i="2"/>
  <c r="BN240" i="2"/>
  <c r="BO240" i="2"/>
  <c r="BP240" i="2"/>
  <c r="BQ240" i="2"/>
  <c r="BR240" i="2"/>
  <c r="BS240" i="2"/>
  <c r="BT240" i="2"/>
  <c r="BU240" i="2"/>
  <c r="BV240" i="2"/>
  <c r="BW240" i="2"/>
  <c r="BX240" i="2"/>
  <c r="BY240" i="2"/>
  <c r="BZ240" i="2"/>
  <c r="CA240" i="2"/>
  <c r="CB240" i="2"/>
  <c r="CC240" i="2"/>
  <c r="CD240" i="2"/>
  <c r="CE240" i="2"/>
  <c r="CF240" i="2"/>
  <c r="CG240" i="2"/>
  <c r="CH240" i="2"/>
  <c r="CI240" i="2"/>
  <c r="CJ240" i="2"/>
  <c r="CK240" i="2"/>
  <c r="CL240" i="2"/>
  <c r="CM240" i="2"/>
  <c r="CN240" i="2"/>
  <c r="CO240" i="2"/>
  <c r="CP240" i="2"/>
  <c r="CQ240" i="2"/>
  <c r="CR240" i="2"/>
  <c r="CS240" i="2"/>
  <c r="CT240" i="2"/>
  <c r="CU240" i="2"/>
  <c r="CV240" i="2"/>
  <c r="CW240" i="2"/>
  <c r="CX240" i="2"/>
  <c r="CY240" i="2"/>
  <c r="CZ240" i="2"/>
  <c r="DA240" i="2"/>
  <c r="DB240" i="2"/>
  <c r="DC240" i="2"/>
  <c r="DD240" i="2"/>
  <c r="DE240" i="2"/>
  <c r="DF240" i="2"/>
  <c r="DG240" i="2"/>
  <c r="DH240" i="2"/>
  <c r="DI240" i="2"/>
  <c r="DJ240" i="2"/>
  <c r="DK240" i="2"/>
  <c r="DL240" i="2"/>
  <c r="DM240" i="2"/>
  <c r="DN240" i="2"/>
  <c r="DO240" i="2"/>
  <c r="DP240" i="2"/>
  <c r="DQ240" i="2"/>
  <c r="DR240" i="2"/>
  <c r="DS240" i="2"/>
  <c r="DT240" i="2"/>
  <c r="DU240" i="2"/>
  <c r="DV240" i="2"/>
  <c r="DW240" i="2"/>
  <c r="DX240" i="2"/>
  <c r="DY240" i="2"/>
  <c r="DZ240" i="2"/>
  <c r="EA240" i="2"/>
  <c r="EB240" i="2"/>
  <c r="EC240" i="2"/>
  <c r="ED240" i="2"/>
  <c r="EE240" i="2"/>
  <c r="EF240" i="2"/>
  <c r="EG240" i="2"/>
  <c r="EH240" i="2"/>
  <c r="EI240" i="2"/>
  <c r="EJ240" i="2"/>
  <c r="EK240" i="2"/>
  <c r="EL240" i="2"/>
  <c r="EM240" i="2"/>
  <c r="I241" i="2"/>
  <c r="I242" i="2"/>
  <c r="I243" i="2"/>
  <c r="I244" i="2"/>
  <c r="D25" i="21"/>
  <c r="D26"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 Bartelt</author>
  </authors>
  <commentList>
    <comment ref="L18" authorId="0" shapeId="0" xr:uid="{397DFBA2-BBC8-4249-ABB0-B0AA23E4407E}">
      <text>
        <r>
          <rPr>
            <b/>
            <sz val="9"/>
            <color indexed="81"/>
            <rFont val="Tahoma"/>
            <family val="2"/>
          </rPr>
          <t>Zach Bartelt:</t>
        </r>
        <r>
          <rPr>
            <sz val="9"/>
            <color indexed="81"/>
            <rFont val="Tahoma"/>
            <family val="2"/>
          </rPr>
          <t xml:space="preserve">
Backs out any rent abatement in forward 12 month NOI</t>
        </r>
      </text>
    </comment>
    <comment ref="B61" authorId="0" shapeId="0" xr:uid="{EFFAEA02-E665-4E24-9966-3EE40AB3EC8E}">
      <text>
        <r>
          <rPr>
            <b/>
            <sz val="9"/>
            <color indexed="81"/>
            <rFont val="Tahoma"/>
            <family val="2"/>
          </rPr>
          <t>Zach Bartelt:</t>
        </r>
        <r>
          <rPr>
            <sz val="9"/>
            <color indexed="81"/>
            <rFont val="Tahoma"/>
            <family val="2"/>
          </rPr>
          <t xml:space="preserve">
Per "Gross Income from Operations" section, NOI for purposes of DSCR and Debt Yield will include near term expiring rents and qualifying FR tenant rents </t>
        </r>
      </text>
    </comment>
    <comment ref="E61" authorId="0" shapeId="0" xr:uid="{51C72C16-7F38-47CD-B448-9E4F9C921DE9}">
      <text>
        <r>
          <rPr>
            <b/>
            <sz val="9"/>
            <color indexed="81"/>
            <rFont val="Tahoma"/>
            <family val="2"/>
          </rPr>
          <t>Zach Bartelt:</t>
        </r>
        <r>
          <rPr>
            <sz val="9"/>
            <color indexed="81"/>
            <rFont val="Tahoma"/>
            <family val="2"/>
          </rPr>
          <t xml:space="preserve">
Per 2.6.1 (f), forward 3 months of revenue and forward 12 months of opex</t>
        </r>
      </text>
    </comment>
  </commentList>
</comments>
</file>

<file path=xl/sharedStrings.xml><?xml version="1.0" encoding="utf-8"?>
<sst xmlns="http://schemas.openxmlformats.org/spreadsheetml/2006/main" count="2076" uniqueCount="977">
  <si>
    <t>Circ Trigger</t>
  </si>
  <si>
    <t>($ in thousands, except psf amounts)</t>
  </si>
  <si>
    <t>Land Summary</t>
  </si>
  <si>
    <t>Returns Summary</t>
  </si>
  <si>
    <t>Land SF</t>
  </si>
  <si>
    <t>Profit</t>
  </si>
  <si>
    <t>Investment</t>
  </si>
  <si>
    <t>Implied FAR</t>
  </si>
  <si>
    <t>Multiple</t>
  </si>
  <si>
    <t>IRR</t>
  </si>
  <si>
    <t>Acquisition Costs</t>
  </si>
  <si>
    <t>Exit Assumptions</t>
  </si>
  <si>
    <t>$ per GLA</t>
  </si>
  <si>
    <t>% of Total</t>
  </si>
  <si>
    <t>At Close</t>
  </si>
  <si>
    <t>PSF*</t>
  </si>
  <si>
    <t>At Stabilization</t>
  </si>
  <si>
    <t>Year of Sale</t>
  </si>
  <si>
    <t>Purchase Price</t>
  </si>
  <si>
    <t>Total Acquisition Costs</t>
  </si>
  <si>
    <t>Project Timing</t>
  </si>
  <si>
    <t>Start</t>
  </si>
  <si>
    <t>Duration</t>
  </si>
  <si>
    <t>End</t>
  </si>
  <si>
    <t>Operating Losses</t>
  </si>
  <si>
    <t>Purchase Date</t>
  </si>
  <si>
    <t>Acquisition</t>
  </si>
  <si>
    <t>TIs</t>
  </si>
  <si>
    <t>LCs</t>
  </si>
  <si>
    <t>Total Unleveraged Basis</t>
  </si>
  <si>
    <t>Loan Closing Costs &amp; Fees</t>
  </si>
  <si>
    <t>Capitalized Interest</t>
  </si>
  <si>
    <t>Total Leveraged Basis</t>
  </si>
  <si>
    <t>Project Sale</t>
  </si>
  <si>
    <t>Rental Revenue</t>
  </si>
  <si>
    <t>Total Gross Exit Proceeds</t>
  </si>
  <si>
    <t>Sales Costs</t>
  </si>
  <si>
    <t>Financing Assumptions  (Acquisition Loan)</t>
  </si>
  <si>
    <t>Net Exit Proceeds</t>
  </si>
  <si>
    <t>Total Debt</t>
  </si>
  <si>
    <t>Total Equity</t>
  </si>
  <si>
    <t>Interest Rate</t>
  </si>
  <si>
    <t>Floating Rate</t>
  </si>
  <si>
    <t>Unleveraged Sources and Uses</t>
  </si>
  <si>
    <t>Loan Closing Month</t>
  </si>
  <si>
    <t>Fixed  Rate</t>
  </si>
  <si>
    <t>Project Uses</t>
  </si>
  <si>
    <t>Amount</t>
  </si>
  <si>
    <t>%</t>
  </si>
  <si>
    <t>$ Per NRSF</t>
  </si>
  <si>
    <t>Loan Fees (Bank And Broker)</t>
  </si>
  <si>
    <t>Loan Closing Costs</t>
  </si>
  <si>
    <t>Closing Costs</t>
  </si>
  <si>
    <t>Loan Extension Fee</t>
  </si>
  <si>
    <t>I/O Period (Months)</t>
  </si>
  <si>
    <t>Amortization Period (Years)</t>
  </si>
  <si>
    <t>Interest Rate Type</t>
  </si>
  <si>
    <t>TI Buildout Period</t>
  </si>
  <si>
    <t>Total Uses</t>
  </si>
  <si>
    <t>Initial LTC</t>
  </si>
  <si>
    <t>Project Sources</t>
  </si>
  <si>
    <t>$ Per GLA</t>
  </si>
  <si>
    <t xml:space="preserve">Unleveraged Equity </t>
  </si>
  <si>
    <t>Future Variable Contribution</t>
  </si>
  <si>
    <t>Project Cash Flow</t>
  </si>
  <si>
    <t>Total Sources</t>
  </si>
  <si>
    <t>LTC</t>
  </si>
  <si>
    <t>Total Proceeds</t>
  </si>
  <si>
    <t>Blended LTC</t>
  </si>
  <si>
    <t>Leveraged Sources and Uses</t>
  </si>
  <si>
    <t xml:space="preserve">Debt Funding </t>
  </si>
  <si>
    <t>Project Uses (Debt)</t>
  </si>
  <si>
    <t>NOI</t>
  </si>
  <si>
    <t>Financing Assumptions  (Permanent Loan)</t>
  </si>
  <si>
    <t>Variable Contribution</t>
  </si>
  <si>
    <t>Project Sources (Debt)</t>
  </si>
  <si>
    <t>Debt Financing</t>
  </si>
  <si>
    <t>Equity Investment</t>
  </si>
  <si>
    <t>Stabilized Forward NOI</t>
  </si>
  <si>
    <t>Stressed DSCR</t>
  </si>
  <si>
    <t>Debt Service</t>
  </si>
  <si>
    <t>Max Proceeds</t>
  </si>
  <si>
    <t>Rate</t>
  </si>
  <si>
    <t>Parking Stalls</t>
  </si>
  <si>
    <t>Office</t>
  </si>
  <si>
    <t>Total</t>
  </si>
  <si>
    <t>Amortization</t>
  </si>
  <si>
    <t>Debt</t>
  </si>
  <si>
    <t>Month #</t>
  </si>
  <si>
    <t>Payment</t>
  </si>
  <si>
    <t>Interest</t>
  </si>
  <si>
    <t>Equity</t>
  </si>
  <si>
    <t>Loan Fees</t>
  </si>
  <si>
    <t>LIBOR Curve</t>
  </si>
  <si>
    <t>Monthly Project Cash Flow</t>
  </si>
  <si>
    <t>Annual Project Cash Flows</t>
  </si>
  <si>
    <t>12 Months Ending:</t>
  </si>
  <si>
    <t>Unleveraged Costs</t>
  </si>
  <si>
    <t>Leasing Costs</t>
  </si>
  <si>
    <t>Total TI Allowance</t>
  </si>
  <si>
    <t>Total Leasing Commissions</t>
  </si>
  <si>
    <t>Total Unlevered Costs</t>
  </si>
  <si>
    <t>Beginning Balance</t>
  </si>
  <si>
    <t>Occupancy % - Before General Vacancy</t>
  </si>
  <si>
    <t>Total Operating Expenses</t>
  </si>
  <si>
    <t>New Project Revenues</t>
  </si>
  <si>
    <t>Total Potential NOI</t>
  </si>
  <si>
    <t>Total Actual NOI</t>
  </si>
  <si>
    <t>Return on Cost</t>
  </si>
  <si>
    <t>NOI With Free Rent</t>
  </si>
  <si>
    <t>Delta</t>
  </si>
  <si>
    <t>Less Cash Flow from Operations</t>
  </si>
  <si>
    <t>Unleveraged Equity Investment</t>
  </si>
  <si>
    <t>Unleveraged Cash Flow</t>
  </si>
  <si>
    <t>Leverage Cash Flows</t>
  </si>
  <si>
    <t>Less Debt Service</t>
  </si>
  <si>
    <t>Cash Flow After Debt Service</t>
  </si>
  <si>
    <t>Loan Leveraged Costs</t>
  </si>
  <si>
    <t>Loan Extension Fee(s)</t>
  </si>
  <si>
    <t>per extension</t>
  </si>
  <si>
    <t>Total Acquisition Leveraged Costs</t>
  </si>
  <si>
    <t>Cash Flow Available as a Source</t>
  </si>
  <si>
    <t>Cash Flow Used as a Source</t>
  </si>
  <si>
    <t>Required Funding</t>
  </si>
  <si>
    <t>Equity Draws</t>
  </si>
  <si>
    <t>Ending Balance</t>
  </si>
  <si>
    <t>Date for Interest Rate Reference</t>
  </si>
  <si>
    <t>Spread</t>
  </si>
  <si>
    <t>Effective Interest Rate</t>
  </si>
  <si>
    <t>Acquisition Debt</t>
  </si>
  <si>
    <t>Initial Debt Draw</t>
  </si>
  <si>
    <t>Future Debt Draw</t>
  </si>
  <si>
    <t>Debt Draws (Acquisition Loan)</t>
  </si>
  <si>
    <t>Total Debt Service (Acquisition Debt)</t>
  </si>
  <si>
    <t>Less Debt Service Paid from NOI</t>
  </si>
  <si>
    <t>Principal Paydown</t>
  </si>
  <si>
    <t>Permanent Debt Financing</t>
  </si>
  <si>
    <t>Less Debt Service (Permanent Loan)</t>
  </si>
  <si>
    <t>Permanent Loan Leveraged Costs</t>
  </si>
  <si>
    <t>Refi?</t>
  </si>
  <si>
    <t>Acquisition Loan Basis Payback</t>
  </si>
  <si>
    <t>Total Permanent Leveraged Costs</t>
  </si>
  <si>
    <t>Cash Flow used as a Source</t>
  </si>
  <si>
    <t>Variable Contribution (Permanent Loan)</t>
  </si>
  <si>
    <t>Less Cash Flow After Debt Service Used as a Source</t>
  </si>
  <si>
    <t>Permanent Debt</t>
  </si>
  <si>
    <t>Debt Draws (Permanent Loan)</t>
  </si>
  <si>
    <t>Total Debt Service (Permanent Loan)</t>
  </si>
  <si>
    <t>Less: Debt Service Paid from NOI</t>
  </si>
  <si>
    <t>(+/-) Acquisition and Disposition</t>
  </si>
  <si>
    <t>(-) CapEx</t>
  </si>
  <si>
    <t>(-) TI/LCs/Leasing Legal</t>
  </si>
  <si>
    <t xml:space="preserve">(+) NOI </t>
  </si>
  <si>
    <t>Check</t>
  </si>
  <si>
    <t>Date</t>
  </si>
  <si>
    <t>End of Month</t>
  </si>
  <si>
    <t>1 Month LIBOR Forward Curve</t>
  </si>
  <si>
    <t xml:space="preserve"> </t>
  </si>
  <si>
    <t xml:space="preserve">Warning: Neither ICE, IntercontinentalExchange Group, Inc. and ICE LIBOR can be held liable for any irregularity </t>
  </si>
  <si>
    <t>or inaccuracy of ICE LIBOR.</t>
  </si>
  <si>
    <t>Office SF Absorbed</t>
  </si>
  <si>
    <t>Office SF Leased</t>
  </si>
  <si>
    <t>DISCLAIMER</t>
  </si>
  <si>
    <t>This confidential summary contains forward-looking statements that are not historical facts.  These forward-looking statements include statements, express or implied, regarding the current expectations, estimates, projections, opinions and beliefs of the Arc Capital Partners LLC ("Company"), as well as certain assumptions on which those statements are based.  Such forward-looking statements are subject to risks, uncertainties and other factors that may cause actual events to differ materially from any anticipated development and no assurance can be given that the Company, or any investment vehicle that may be formed or managed by the Company in the future, will achieve the projected returns.  The pro forma information set forth in this confidential summary is shown for illustration purposes only and should not be relied upon.  No representation or assurance is made that any potential investor will or is likely to achieve results comparable to those shown or will make any profit or will be able to avoid incurring substantial losses.
The information contained herein is confidential and intended solely for use by the Company and persons to whom the Company has delivered this document.  This confidential summary is not to be reproduced or distributed to any third party.  The recipient, by accepting this document, agrees to this restriction and to return the document to the Company upon request.
The pro forma information reflects the Company’s judgment, based on current circumstances, of the most likely set of conditions and its most likely course of action.  The assumptions disclosed herein are those that the Company believes are significant to the pro forma information or are key factors upon which the financial results of the Company and any potential real estate investment opportunity depend.  Some assumptions inevitably will not materialize and unanticipated events and circumstances may occur subsequent to the date of this information.  Therefore, the actual results achieved during the forecast period will vary from the forecast, and the variations may be material.  None of the Company, its managers, officers, directors, employees or affiliates assume any responsibility to notify recipients of any updates to this pro forma information if there are changes to the assumptions or results.  Recipients are encouraged to consult with their own professional advisors concerning this pro forma information, including the assumptions used.  The Company will make available additional information upon request concerning the pro forma information to the extent it is readily available to the Company at no additional cost and the Company is not otherwise restricted from providing such information.</t>
  </si>
  <si>
    <t>Year</t>
  </si>
  <si>
    <t>Contribution</t>
  </si>
  <si>
    <t>Suite</t>
  </si>
  <si>
    <t>Total Leased SF @ New Rate</t>
  </si>
  <si>
    <t>Total Office Occupancy (Old &amp; New)</t>
  </si>
  <si>
    <t>Budget</t>
  </si>
  <si>
    <t>$ PSF</t>
  </si>
  <si>
    <t>Deal Snapshot</t>
  </si>
  <si>
    <t>x</t>
  </si>
  <si>
    <t>Property Overview</t>
  </si>
  <si>
    <t>Property Type</t>
  </si>
  <si>
    <t>Year Built/Renovated</t>
  </si>
  <si>
    <t>NRA (SF)</t>
  </si>
  <si>
    <t>Market</t>
  </si>
  <si>
    <t>Submarket</t>
  </si>
  <si>
    <t>Sponsor</t>
  </si>
  <si>
    <t>Sources &amp; Uses</t>
  </si>
  <si>
    <t>Lease Up</t>
  </si>
  <si>
    <t>Cash Flows</t>
  </si>
  <si>
    <t>Yr 0</t>
  </si>
  <si>
    <t>Revenues</t>
  </si>
  <si>
    <t>Operating Expenses</t>
  </si>
  <si>
    <t>Net Operating Income</t>
  </si>
  <si>
    <t>Cash Flows after Debt Service</t>
  </si>
  <si>
    <t>Acquisition and Disposition</t>
  </si>
  <si>
    <t>New Debt, net</t>
  </si>
  <si>
    <t>Financing Cost</t>
  </si>
  <si>
    <t>Loan Repayment</t>
  </si>
  <si>
    <t>Leveraged Cash Flows</t>
  </si>
  <si>
    <t>NOI Growth Rate</t>
  </si>
  <si>
    <t>n/a</t>
  </si>
  <si>
    <t>Unleveraged Returns</t>
  </si>
  <si>
    <t>Profit from Cash Flow</t>
  </si>
  <si>
    <t>Profit from Appreciation</t>
  </si>
  <si>
    <t>Leveraged Returns</t>
  </si>
  <si>
    <t>Creative Office</t>
  </si>
  <si>
    <t xml:space="preserve">n/a </t>
  </si>
  <si>
    <t>Amortization Period (Years):</t>
  </si>
  <si>
    <t>Fixed Rate:</t>
  </si>
  <si>
    <t>Floating Rate:</t>
  </si>
  <si>
    <t xml:space="preserve">Month </t>
  </si>
  <si>
    <t>Beginning</t>
  </si>
  <si>
    <t>Ending</t>
  </si>
  <si>
    <t>LIBOR</t>
  </si>
  <si>
    <t>Permanent Loan - Amortization Table</t>
  </si>
  <si>
    <t>Acquisition Loan - Amortization Table</t>
  </si>
  <si>
    <t>Current Occupancy</t>
  </si>
  <si>
    <t>TIs/LCs/Soft Costs/Other</t>
  </si>
  <si>
    <t>Cash Flow to Equity</t>
  </si>
  <si>
    <t>Cash Flow to Distribute</t>
  </si>
  <si>
    <t>Total Initial Loan Proceeds</t>
  </si>
  <si>
    <t>Construction Costs - Site Work</t>
  </si>
  <si>
    <t>CapEx - Building Cost</t>
  </si>
  <si>
    <t>Arc Capital Partners</t>
  </si>
  <si>
    <t>Contingency</t>
  </si>
  <si>
    <t>Other Fees/ General Conditions</t>
  </si>
  <si>
    <t>Base Case</t>
  </si>
  <si>
    <t>Project Return Summary</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</si>
  <si>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</si>
  <si>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</si>
  <si>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</si>
  <si>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</si>
  <si>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</si>
  <si>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</si>
  <si>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</si>
  <si>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</si>
  <si>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</si>
  <si>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</si>
  <si>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</si>
  <si>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</si>
  <si>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</si>
  <si>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</si>
  <si>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</si>
  <si>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</si>
  <si>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</si>
  <si>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</si>
  <si>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</si>
  <si>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</si>
  <si>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</si>
  <si>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</si>
  <si>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</si>
  <si>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</si>
  <si>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</si>
  <si>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</si>
  <si>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</si>
  <si>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</si>
  <si>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</si>
  <si>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</si>
  <si>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</si>
  <si>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</si>
  <si>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</si>
  <si>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</si>
  <si>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</si>
  <si>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</si>
  <si>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Month 37</t>
  </si>
  <si>
    <t>Month 38</t>
  </si>
  <si>
    <t>Month 39</t>
  </si>
  <si>
    <t>Month 40</t>
  </si>
  <si>
    <t>Month 41</t>
  </si>
  <si>
    <t>Month 42</t>
  </si>
  <si>
    <t>Month 43</t>
  </si>
  <si>
    <t>Month 44</t>
  </si>
  <si>
    <t>Month 45</t>
  </si>
  <si>
    <t>Month 46</t>
  </si>
  <si>
    <t>Month 47</t>
  </si>
  <si>
    <t>Month 48</t>
  </si>
  <si>
    <t>Month 49</t>
  </si>
  <si>
    <t>Month 50</t>
  </si>
  <si>
    <t>Month 51</t>
  </si>
  <si>
    <t>Month 52</t>
  </si>
  <si>
    <t>Month 53</t>
  </si>
  <si>
    <t>Month 54</t>
  </si>
  <si>
    <t>Month 55</t>
  </si>
  <si>
    <t>Month 56</t>
  </si>
  <si>
    <t>Month 57</t>
  </si>
  <si>
    <t>Month 58</t>
  </si>
  <si>
    <t>Month 59</t>
  </si>
  <si>
    <t>Month 60</t>
  </si>
  <si>
    <t>Month 61</t>
  </si>
  <si>
    <t>Month 62</t>
  </si>
  <si>
    <t>Month 63</t>
  </si>
  <si>
    <t>Month 64</t>
  </si>
  <si>
    <t>Month 65</t>
  </si>
  <si>
    <t>Month 66</t>
  </si>
  <si>
    <t>Month 67</t>
  </si>
  <si>
    <t>Month 68</t>
  </si>
  <si>
    <t>Month 69</t>
  </si>
  <si>
    <t>Month 70</t>
  </si>
  <si>
    <t>Month 71</t>
  </si>
  <si>
    <t>Month 72</t>
  </si>
  <si>
    <t>Month 73</t>
  </si>
  <si>
    <t>Month 74</t>
  </si>
  <si>
    <t>Month 75</t>
  </si>
  <si>
    <t>Month 76</t>
  </si>
  <si>
    <t>Month 77</t>
  </si>
  <si>
    <t>Month 78</t>
  </si>
  <si>
    <t>Month 79</t>
  </si>
  <si>
    <t>Month 80</t>
  </si>
  <si>
    <t>Month 81</t>
  </si>
  <si>
    <t>Month 82</t>
  </si>
  <si>
    <t>Month 83</t>
  </si>
  <si>
    <t>Month 84</t>
  </si>
  <si>
    <t>Month 85</t>
  </si>
  <si>
    <t>Month 86</t>
  </si>
  <si>
    <t>Month 87</t>
  </si>
  <si>
    <t>Month 88</t>
  </si>
  <si>
    <t>Month 89</t>
  </si>
  <si>
    <t>Month 90</t>
  </si>
  <si>
    <t>Month 91</t>
  </si>
  <si>
    <t>Month 92</t>
  </si>
  <si>
    <t>Month 93</t>
  </si>
  <si>
    <t>Month 94</t>
  </si>
  <si>
    <t>Month 95</t>
  </si>
  <si>
    <t>Month 96</t>
  </si>
  <si>
    <t>Month 97</t>
  </si>
  <si>
    <t>Month 98</t>
  </si>
  <si>
    <t>Month 99</t>
  </si>
  <si>
    <t>Month 100</t>
  </si>
  <si>
    <t>Month 101</t>
  </si>
  <si>
    <t>Month 102</t>
  </si>
  <si>
    <t>Month 103</t>
  </si>
  <si>
    <t>Month 104</t>
  </si>
  <si>
    <t>Month 105</t>
  </si>
  <si>
    <t>Month 106</t>
  </si>
  <si>
    <t>Month 107</t>
  </si>
  <si>
    <t>Month 108</t>
  </si>
  <si>
    <t>Month 109</t>
  </si>
  <si>
    <t>Month 110</t>
  </si>
  <si>
    <t>Month 111</t>
  </si>
  <si>
    <t>Month 112</t>
  </si>
  <si>
    <t>Month 113</t>
  </si>
  <si>
    <t>Month 114</t>
  </si>
  <si>
    <t>Month 115</t>
  </si>
  <si>
    <t>Month 116</t>
  </si>
  <si>
    <t>Month 117</t>
  </si>
  <si>
    <t>Month 118</t>
  </si>
  <si>
    <t>Month 119</t>
  </si>
  <si>
    <t>Month 120</t>
  </si>
  <si>
    <t>Month 121</t>
  </si>
  <si>
    <t>Month 122</t>
  </si>
  <si>
    <t>Month 123</t>
  </si>
  <si>
    <t>Month 124</t>
  </si>
  <si>
    <t>Month 125</t>
  </si>
  <si>
    <t>Month 126</t>
  </si>
  <si>
    <t>Month 127</t>
  </si>
  <si>
    <t>Month 128</t>
  </si>
  <si>
    <t>Month 129</t>
  </si>
  <si>
    <t>Month 130</t>
  </si>
  <si>
    <t>Month 131</t>
  </si>
  <si>
    <t>Month 132</t>
  </si>
  <si>
    <t>For the Months</t>
  </si>
  <si>
    <t>Total Rental Revenue</t>
  </si>
  <si>
    <t>Other Tenant Revenue</t>
  </si>
  <si>
    <t>Total Other Tenant Revenue</t>
  </si>
  <si>
    <t>Total Tenant Revenue</t>
  </si>
  <si>
    <t>Other Revenue</t>
  </si>
  <si>
    <t>Potential Gross Revenue</t>
  </si>
  <si>
    <t>Vacancy &amp; Credit Loss</t>
  </si>
  <si>
    <t>Total Vacancy &amp; Credit Loss</t>
  </si>
  <si>
    <t>Effective Gross Revenue</t>
  </si>
  <si>
    <t>Capital Expenditures</t>
  </si>
  <si>
    <t>Total Leasing &amp; Capital Costs</t>
  </si>
  <si>
    <t>Cash Flow Before Debt Service</t>
  </si>
  <si>
    <t>Cash Flow Available for Distribution</t>
  </si>
  <si>
    <t>Total Expense Recoveries</t>
  </si>
  <si>
    <t>Total Leasing Costs</t>
  </si>
  <si>
    <t>Total Capital Expenditures</t>
  </si>
  <si>
    <t>TI</t>
  </si>
  <si>
    <t>LC</t>
  </si>
  <si>
    <t xml:space="preserve">  Tenant Improvements</t>
  </si>
  <si>
    <t xml:space="preserve">  Leasing Commissions</t>
  </si>
  <si>
    <t xml:space="preserve">  Total Leasing Costs</t>
  </si>
  <si>
    <t xml:space="preserve">  Potential Base Rent</t>
  </si>
  <si>
    <t xml:space="preserve">  Scheduled Base Rent</t>
  </si>
  <si>
    <t xml:space="preserve">  Total Expense Recoveries</t>
  </si>
  <si>
    <t xml:space="preserve">  Vacancy Allowance</t>
  </si>
  <si>
    <t>Month 134</t>
  </si>
  <si>
    <t>Month 135</t>
  </si>
  <si>
    <t>Month 136</t>
  </si>
  <si>
    <t>Month 137</t>
  </si>
  <si>
    <t>Month 138</t>
  </si>
  <si>
    <t>Month 139</t>
  </si>
  <si>
    <t>Month 140</t>
  </si>
  <si>
    <t>Month 141</t>
  </si>
  <si>
    <t>Month 142</t>
  </si>
  <si>
    <t>Month 143</t>
  </si>
  <si>
    <t>Month 144</t>
  </si>
  <si>
    <t>Month 145</t>
  </si>
  <si>
    <t>Month 146</t>
  </si>
  <si>
    <t>Month 147</t>
  </si>
  <si>
    <t>Month 148</t>
  </si>
  <si>
    <t>Month 149</t>
  </si>
  <si>
    <t>Month 150</t>
  </si>
  <si>
    <t>Month 151</t>
  </si>
  <si>
    <t>Month 152</t>
  </si>
  <si>
    <t>Month 153</t>
  </si>
  <si>
    <t>Month 154</t>
  </si>
  <si>
    <t>Month 155</t>
  </si>
  <si>
    <t>Month 156</t>
  </si>
  <si>
    <t>Area</t>
  </si>
  <si>
    <t xml:space="preserve">    Total Area</t>
  </si>
  <si>
    <t xml:space="preserve">    Total Occupancy %</t>
  </si>
  <si>
    <t xml:space="preserve">Soft Costs </t>
  </si>
  <si>
    <t>Code</t>
  </si>
  <si>
    <t>CODE</t>
  </si>
  <si>
    <t xml:space="preserve"> Potential Base Rent</t>
  </si>
  <si>
    <t xml:space="preserve"> Absorption &amp; Turnover Vacancy</t>
  </si>
  <si>
    <t xml:space="preserve"> Free Rent</t>
  </si>
  <si>
    <t xml:space="preserve"> Scheduled Base Rent</t>
  </si>
  <si>
    <t xml:space="preserve"> Unassigned Parking Revenue</t>
  </si>
  <si>
    <t xml:space="preserve"> Total Other Revenue</t>
  </si>
  <si>
    <t xml:space="preserve"> Utilities</t>
  </si>
  <si>
    <t xml:space="preserve"> Insurance</t>
  </si>
  <si>
    <t xml:space="preserve"> Management Fee</t>
  </si>
  <si>
    <t xml:space="preserve"> Real Estate Taxes</t>
  </si>
  <si>
    <t xml:space="preserve"> Tenant Improvements</t>
  </si>
  <si>
    <t xml:space="preserve"> Leasing Commissions</t>
  </si>
  <si>
    <t xml:space="preserve"> Renovation</t>
  </si>
  <si>
    <t>Month 133</t>
  </si>
  <si>
    <t>Capital Reserves and Deferred Maint.</t>
  </si>
  <si>
    <t xml:space="preserve"> Interest Reserve</t>
  </si>
  <si>
    <t>CapEx Reserve Draw</t>
  </si>
  <si>
    <t>TI/LC Holdback Draw</t>
  </si>
  <si>
    <t>Yes</t>
  </si>
  <si>
    <t>Interest Reserve Draw and OPEX Loss Reserve</t>
  </si>
  <si>
    <t xml:space="preserve">  Absorption &amp; Turnover Vacancy</t>
  </si>
  <si>
    <t>Return Summary:</t>
  </si>
  <si>
    <t>Key Assumptions:</t>
  </si>
  <si>
    <t>Patio Space SF:</t>
  </si>
  <si>
    <t>Interior SF:</t>
  </si>
  <si>
    <t>Blended Patio Rate (Non-Reimbursable):</t>
  </si>
  <si>
    <t>Blended Market Rate (NNN):</t>
  </si>
  <si>
    <t>Combined Rent:</t>
  </si>
  <si>
    <t>Total NRA:</t>
  </si>
  <si>
    <t>Rent Growth Assumptions:</t>
  </si>
  <si>
    <t>Reserved Parking Stalls:</t>
  </si>
  <si>
    <t>Reserved Parking Rate:</t>
  </si>
  <si>
    <t>Unreserved Parking Stalls:</t>
  </si>
  <si>
    <t>Unreserved Parking Rate:</t>
  </si>
  <si>
    <t>General Vacancy (% of PGR):</t>
  </si>
  <si>
    <t>Blended Parking Rate:</t>
  </si>
  <si>
    <t>Total Parking Stalls (3.3 stalls/1,000 sf):</t>
  </si>
  <si>
    <t>Exit Date:</t>
  </si>
  <si>
    <t>Exit Cap Rate</t>
  </si>
  <si>
    <t>Sales Price:</t>
  </si>
  <si>
    <t>Sales Price PSF:</t>
  </si>
  <si>
    <t>Project Returns - Deal:</t>
  </si>
  <si>
    <t>Equity Multiple:</t>
  </si>
  <si>
    <t>Levered IRR:</t>
  </si>
  <si>
    <t>Unlevered IRR:</t>
  </si>
  <si>
    <t>Common Area Maintenance</t>
  </si>
  <si>
    <t xml:space="preserve"> Capital Reserves </t>
  </si>
  <si>
    <t>TLC</t>
  </si>
  <si>
    <t>Vacancy Allowance</t>
  </si>
  <si>
    <t xml:space="preserve">  Free Rent</t>
  </si>
  <si>
    <t>Tenant Improvements</t>
  </si>
  <si>
    <t>Leasing Commissions</t>
  </si>
  <si>
    <t>Capital Reserves</t>
  </si>
  <si>
    <t>OpEx</t>
  </si>
  <si>
    <t>Paste Argus Below in Cell A3:</t>
  </si>
  <si>
    <t>Month of Stabalization</t>
  </si>
  <si>
    <t>Oct-2021</t>
  </si>
  <si>
    <t>Nov-2021</t>
  </si>
  <si>
    <t>Dec-2021</t>
  </si>
  <si>
    <t>Jan-2022</t>
  </si>
  <si>
    <t>Feb-2022</t>
  </si>
  <si>
    <t>Mar-2022</t>
  </si>
  <si>
    <t>Apr-2022</t>
  </si>
  <si>
    <t>May-2022</t>
  </si>
  <si>
    <t>Jun-2022</t>
  </si>
  <si>
    <t>Jul-2022</t>
  </si>
  <si>
    <t>Aug-2022</t>
  </si>
  <si>
    <t>Sep-2022</t>
  </si>
  <si>
    <t>Oct-2022</t>
  </si>
  <si>
    <t>Nov-2022</t>
  </si>
  <si>
    <t>Dec-2022</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</si>
  <si>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</si>
  <si>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</si>
  <si>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</si>
  <si>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</si>
  <si>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</si>
  <si>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</si>
  <si>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</si>
  <si>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</si>
  <si>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</si>
  <si>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</si>
  <si>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</si>
  <si>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</si>
  <si>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</si>
  <si>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</si>
  <si>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</si>
  <si>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</si>
  <si>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</si>
  <si>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</si>
  <si>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</si>
  <si>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</si>
  <si>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</si>
  <si>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</si>
  <si>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</si>
  <si>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</si>
  <si>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</si>
  <si>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</si>
  <si>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</si>
  <si>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</si>
  <si>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</si>
  <si>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</si>
  <si>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</si>
  <si>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</si>
  <si>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</si>
  <si>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</si>
  <si>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Nov-2025</t>
  </si>
  <si>
    <t>Dec-2025</t>
  </si>
  <si>
    <t>Jan-2026</t>
  </si>
  <si>
    <t>Feb-2026</t>
  </si>
  <si>
    <t>Mar-2026</t>
  </si>
  <si>
    <t>Apr-2026</t>
  </si>
  <si>
    <t>May-2026</t>
  </si>
  <si>
    <t>Jun-2026</t>
  </si>
  <si>
    <t>Jul-2026</t>
  </si>
  <si>
    <t>Aug-2026</t>
  </si>
  <si>
    <t>Sep-2026</t>
  </si>
  <si>
    <t>Oct-2026</t>
  </si>
  <si>
    <t>Nov-2026</t>
  </si>
  <si>
    <t>Dec-2026</t>
  </si>
  <si>
    <t>Jan-2027</t>
  </si>
  <si>
    <t>Feb-2027</t>
  </si>
  <si>
    <t>Mar-2027</t>
  </si>
  <si>
    <t>Apr-2027</t>
  </si>
  <si>
    <t>May-2027</t>
  </si>
  <si>
    <t>Jun-2027</t>
  </si>
  <si>
    <t>Jul-2027</t>
  </si>
  <si>
    <t>Aug-2027</t>
  </si>
  <si>
    <t>Sep-2027</t>
  </si>
  <si>
    <t>Oct-2027</t>
  </si>
  <si>
    <t>Nov-2027</t>
  </si>
  <si>
    <t>Dec-2027</t>
  </si>
  <si>
    <t>Jan-2028</t>
  </si>
  <si>
    <t>Feb-2028</t>
  </si>
  <si>
    <t>Mar-2028</t>
  </si>
  <si>
    <t>Apr-2028</t>
  </si>
  <si>
    <t>May-2028</t>
  </si>
  <si>
    <t>Jun-2028</t>
  </si>
  <si>
    <t>Jul-2028</t>
  </si>
  <si>
    <t>Aug-2028</t>
  </si>
  <si>
    <t>Sep-2028</t>
  </si>
  <si>
    <t>Oct-2028</t>
  </si>
  <si>
    <t>Nov-2028</t>
  </si>
  <si>
    <t>Dec-2028</t>
  </si>
  <si>
    <t>Jun-2029</t>
  </si>
  <si>
    <t>Jul-2029</t>
  </si>
  <si>
    <t>Aug-2029</t>
  </si>
  <si>
    <t>Sep-2029</t>
  </si>
  <si>
    <t>Oct-2029</t>
  </si>
  <si>
    <t>Nov-2029</t>
  </si>
  <si>
    <t>Dec-2029</t>
  </si>
  <si>
    <t>Jan-2030</t>
  </si>
  <si>
    <t>Feb-2030</t>
  </si>
  <si>
    <t>Mar-2030</t>
  </si>
  <si>
    <t>Apr-2030</t>
  </si>
  <si>
    <t>May-2030</t>
  </si>
  <si>
    <t>Jun-2030</t>
  </si>
  <si>
    <t>Jul-2030</t>
  </si>
  <si>
    <t>Aug-2030</t>
  </si>
  <si>
    <t>Sep-2030</t>
  </si>
  <si>
    <t>Oct-2030</t>
  </si>
  <si>
    <t>Nov-2030</t>
  </si>
  <si>
    <t>Dec-2030</t>
  </si>
  <si>
    <t>Jan-2031</t>
  </si>
  <si>
    <t>Feb-2031</t>
  </si>
  <si>
    <t>Mar-2031</t>
  </si>
  <si>
    <t>Apr-2031</t>
  </si>
  <si>
    <t>May-2031</t>
  </si>
  <si>
    <t>Jun-2031</t>
  </si>
  <si>
    <t>Jul-2031</t>
  </si>
  <si>
    <t>Aug-2031</t>
  </si>
  <si>
    <t>Sep-2031</t>
  </si>
  <si>
    <t>Oct-2031</t>
  </si>
  <si>
    <t>Nov-2031</t>
  </si>
  <si>
    <t>Dec-2031</t>
  </si>
  <si>
    <t>Jan-2032</t>
  </si>
  <si>
    <t>Feb-2032</t>
  </si>
  <si>
    <t>Mar-2032</t>
  </si>
  <si>
    <t>Apr-2032</t>
  </si>
  <si>
    <t>May-2032</t>
  </si>
  <si>
    <t>Jun-2032</t>
  </si>
  <si>
    <t>Jul-2032</t>
  </si>
  <si>
    <t>Aug-2032</t>
  </si>
  <si>
    <t>Sep-2032</t>
  </si>
  <si>
    <t>Oct-2032</t>
  </si>
  <si>
    <t>Nov-2032</t>
  </si>
  <si>
    <t>Dec-2032</t>
  </si>
  <si>
    <t>Jan-2033</t>
  </si>
  <si>
    <t>Feb-2033</t>
  </si>
  <si>
    <t>Mar-2033</t>
  </si>
  <si>
    <t>Apr-2033</t>
  </si>
  <si>
    <t>May-2033</t>
  </si>
  <si>
    <t>Jun-2033</t>
  </si>
  <si>
    <t>Jul-2033</t>
  </si>
  <si>
    <t>Aug-2033</t>
  </si>
  <si>
    <t>Sep-2033</t>
  </si>
  <si>
    <t>Oct-2033</t>
  </si>
  <si>
    <t>Nov-2033</t>
  </si>
  <si>
    <t>Dec-2033</t>
  </si>
  <si>
    <t>Jan-2034</t>
  </si>
  <si>
    <t>Feb-2034</t>
  </si>
  <si>
    <t>Mar-2034</t>
  </si>
  <si>
    <t>Apr-2034</t>
  </si>
  <si>
    <t>May-2034</t>
  </si>
  <si>
    <t>Jun-2034</t>
  </si>
  <si>
    <t>Jul-2034</t>
  </si>
  <si>
    <t>Aug-2034</t>
  </si>
  <si>
    <t>Sep-2034</t>
  </si>
  <si>
    <t>Oct-2034</t>
  </si>
  <si>
    <t>Nov-2034</t>
  </si>
  <si>
    <t>Dec-2034</t>
  </si>
  <si>
    <t>Jan-2035</t>
  </si>
  <si>
    <t>Paste Argus Cash Flows Below</t>
  </si>
  <si>
    <t>Stories</t>
  </si>
  <si>
    <t>Parking</t>
  </si>
  <si>
    <t>Subject Property</t>
  </si>
  <si>
    <t>Comparable #1</t>
  </si>
  <si>
    <t>Comparable #2</t>
  </si>
  <si>
    <t>Comparable #3</t>
  </si>
  <si>
    <t>Property Name</t>
  </si>
  <si>
    <t>Address</t>
  </si>
  <si>
    <t>Owner</t>
  </si>
  <si>
    <t>Acquisition Basis PSF</t>
  </si>
  <si>
    <t>Building Type</t>
  </si>
  <si>
    <t>PROPERTY FEATURES</t>
  </si>
  <si>
    <t>Lot Size</t>
  </si>
  <si>
    <t>Gross Rentable Square Feet</t>
  </si>
  <si>
    <t>N/A</t>
  </si>
  <si>
    <t>Floor plates</t>
  </si>
  <si>
    <t>Outdoor space</t>
  </si>
  <si>
    <t>Clear heights</t>
  </si>
  <si>
    <t>Loading</t>
  </si>
  <si>
    <t>Access</t>
  </si>
  <si>
    <t>Special features</t>
  </si>
  <si>
    <t>Comments</t>
  </si>
  <si>
    <t>Source: LoopNet, CoStar</t>
  </si>
  <si>
    <t>SF</t>
  </si>
  <si>
    <t>Sale Price</t>
  </si>
  <si>
    <t>Sale Date</t>
  </si>
  <si>
    <t>City</t>
  </si>
  <si>
    <t>Property</t>
  </si>
  <si>
    <t>Tenant</t>
  </si>
  <si>
    <t>State</t>
  </si>
  <si>
    <t xml:space="preserve">Asking Rent PSF (FSG) </t>
  </si>
  <si>
    <t>Year Renovated</t>
  </si>
  <si>
    <t>Jan-2029</t>
  </si>
  <si>
    <t>Feb-2029</t>
  </si>
  <si>
    <t>Mar-2029</t>
  </si>
  <si>
    <t>Apr-2029</t>
  </si>
  <si>
    <t>May-2029</t>
  </si>
  <si>
    <t>Austin</t>
  </si>
  <si>
    <t>East Austin</t>
  </si>
  <si>
    <t>Libor Floor</t>
  </si>
  <si>
    <t>Floor</t>
  </si>
  <si>
    <t>Rental Abatement</t>
  </si>
  <si>
    <t>Yr 1</t>
  </si>
  <si>
    <t>Debt Yield Test</t>
  </si>
  <si>
    <t>Total Costs</t>
  </si>
  <si>
    <t>Cap Rate</t>
  </si>
  <si>
    <t>$ PSF (NNN)</t>
  </si>
  <si>
    <t>Property Averages</t>
  </si>
  <si>
    <t xml:space="preserve">Year Built </t>
  </si>
  <si>
    <t>Total Size</t>
  </si>
  <si>
    <t>PSF</t>
  </si>
  <si>
    <t>Forward NOI</t>
  </si>
  <si>
    <t>Gross Exit Value</t>
  </si>
  <si>
    <t>#</t>
  </si>
  <si>
    <t>801 Barton Springs Road</t>
  </si>
  <si>
    <t>$28.50 to $33.00</t>
  </si>
  <si>
    <t>2400 E Cesar Chavez Street</t>
  </si>
  <si>
    <t>Creative Office / Retail</t>
  </si>
  <si>
    <t>1 (Select units with mezzanine)</t>
  </si>
  <si>
    <t>Major frontage on E. Cesar Chavez Street</t>
  </si>
  <si>
    <t>Select spaces with mezzanine/patio space</t>
  </si>
  <si>
    <t>Consists of 3 buildings</t>
  </si>
  <si>
    <t>Canopy</t>
  </si>
  <si>
    <t>916 Springdale Road</t>
  </si>
  <si>
    <t>Central Austin Management Group</t>
  </si>
  <si>
    <t>$20.00 to $22.00</t>
  </si>
  <si>
    <t>1-2 Stories</t>
  </si>
  <si>
    <t>Property includes 45 artist studios</t>
  </si>
  <si>
    <t>Consists of 5 buildings</t>
  </si>
  <si>
    <t>Springdale General</t>
  </si>
  <si>
    <t>1023 Springdale Road</t>
  </si>
  <si>
    <t>760 sf to 10,000 sf</t>
  </si>
  <si>
    <t>Located off Springdale Road</t>
  </si>
  <si>
    <t>Property has multiple "green" features including solar panels, underground rainwater collectors, and composting/recycling systems</t>
  </si>
  <si>
    <t>Consists of 15 buildings</t>
  </si>
  <si>
    <t>Springdale Station</t>
  </si>
  <si>
    <t>979 Springdale Road</t>
  </si>
  <si>
    <t>3423 Holdings LLC</t>
  </si>
  <si>
    <t>$33.00 to $36.00</t>
  </si>
  <si>
    <t>700 spaces (4.0/1,000)</t>
  </si>
  <si>
    <t>68 spaces (1.3/1,000)</t>
  </si>
  <si>
    <t>1 Story</t>
  </si>
  <si>
    <t>75% Office / 25% Retail</t>
  </si>
  <si>
    <t>Large portion of property is leased to rock climbing gym</t>
  </si>
  <si>
    <t>Miles to Downtown Austin</t>
  </si>
  <si>
    <t>1.7 Miles</t>
  </si>
  <si>
    <t>3.3 Miles</t>
  </si>
  <si>
    <t>3.4 Miles</t>
  </si>
  <si>
    <t>3.9 Miles</t>
  </si>
  <si>
    <t>Notes</t>
  </si>
  <si>
    <t>Number</t>
  </si>
  <si>
    <t>Loan Distribution</t>
  </si>
  <si>
    <t>Distribution Holdback</t>
  </si>
  <si>
    <t>End Date</t>
  </si>
  <si>
    <t>Holdback Per Month</t>
  </si>
  <si>
    <t>Leveraged Cash Flow (Pre-Distribution Holdback)</t>
  </si>
  <si>
    <t>Leveraged Cash Flow (Post-Distribution Holdback)</t>
  </si>
  <si>
    <t>Exit Fee</t>
  </si>
  <si>
    <t>Rental Abatement Credit</t>
  </si>
  <si>
    <t>TI/LC Credit</t>
  </si>
  <si>
    <t>Gross Exit Value (Post Abatement/TI/LC Credit)</t>
  </si>
  <si>
    <t>Replacement Reserves</t>
  </si>
  <si>
    <t xml:space="preserve">  Total Capital Expenditures</t>
  </si>
  <si>
    <t>HC</t>
  </si>
  <si>
    <t>TI/LC Force Funding</t>
  </si>
  <si>
    <t>Debt Yield</t>
  </si>
  <si>
    <t>Max LTC</t>
  </si>
  <si>
    <t>Stressed Interest Rate</t>
  </si>
  <si>
    <t>CapEx Force Funding</t>
  </si>
  <si>
    <t>Balance with Force Funding</t>
  </si>
  <si>
    <t>Servicing Fee</t>
  </si>
  <si>
    <t>Year 1 Debt Service</t>
  </si>
  <si>
    <t>Year 4 Debt Service</t>
  </si>
  <si>
    <t>DSCR Cash Management Test (Yr 1 NOI) (1.15x Requirement)</t>
  </si>
  <si>
    <t>DSCR Test (Extension) (1.35x Requirement)</t>
  </si>
  <si>
    <t>Extension Term</t>
  </si>
  <si>
    <t>Extension (Req. 8.0%)</t>
  </si>
  <si>
    <t>Total Other Revenue</t>
  </si>
  <si>
    <t>Building SF</t>
  </si>
  <si>
    <t>Term (Months)</t>
  </si>
  <si>
    <t>Premium (Discount)</t>
  </si>
  <si>
    <t>Occupancy</t>
  </si>
  <si>
    <t>Lease Start</t>
  </si>
  <si>
    <t>Source: JLL</t>
  </si>
  <si>
    <t>2043 S. Lamar Blvd (Bouldin Creek)</t>
  </si>
  <si>
    <t>1600 E. 4th Street (The Foundry)</t>
  </si>
  <si>
    <t>2416 E. 6th Street (UpCycle)</t>
  </si>
  <si>
    <t>1972 / 2018</t>
  </si>
  <si>
    <t xml:space="preserve">  Insurance</t>
  </si>
  <si>
    <t>Asset Management Fee</t>
  </si>
  <si>
    <t>(-) Asset Management Fee</t>
  </si>
  <si>
    <t>07A</t>
  </si>
  <si>
    <t xml:space="preserve">  1. Kitu Life, Inc.</t>
  </si>
  <si>
    <t xml:space="preserve">  2. VACANT</t>
  </si>
  <si>
    <t xml:space="preserve">  3. Saatva</t>
  </si>
  <si>
    <t xml:space="preserve">  4. Fuse Architecture Studio</t>
  </si>
  <si>
    <t xml:space="preserve">  5. Made In (sublessee to Geek Powered Studios)</t>
  </si>
  <si>
    <t xml:space="preserve">  6. Elmo 35, LLC</t>
  </si>
  <si>
    <t xml:space="preserve">  7. Trihydro Corporation</t>
  </si>
  <si>
    <t xml:space="preserve">  8. Urban ATX</t>
  </si>
  <si>
    <t xml:space="preserve">  9. Brinkley Sargent Winginton Architects</t>
  </si>
  <si>
    <t xml:space="preserve">  10. Austin Prosthetics Center</t>
  </si>
  <si>
    <t xml:space="preserve">  11. Ignite Fitnez</t>
  </si>
  <si>
    <t>1801 E 6th Street</t>
  </si>
  <si>
    <t>901 E 6th Street</t>
  </si>
  <si>
    <t>TX</t>
  </si>
  <si>
    <t>2043 S. Lamar Blvd</t>
  </si>
  <si>
    <t>1600 E. 4th Street</t>
  </si>
  <si>
    <t>2416 E. 6th Street</t>
  </si>
  <si>
    <t>Year Ending</t>
  </si>
  <si>
    <t>Avg Occupancy (Prior to Vacancy Allowance)</t>
  </si>
  <si>
    <t>Lease Audit Report</t>
  </si>
  <si>
    <t>Ten-O-Five St. Elmo - Arc Model 9.28.2021 (Amounts in USD, Measures in SF)</t>
  </si>
  <si>
    <t>Oct, 2021 through Sep, 2032</t>
  </si>
  <si>
    <t>10/2/2021 2:33:18 PM</t>
  </si>
  <si>
    <t>Potential Base Rent</t>
  </si>
  <si>
    <t xml:space="preserve">    Total Potential Base Rent</t>
  </si>
  <si>
    <t>Lost Absorption / Turnover Rent</t>
  </si>
  <si>
    <t xml:space="preserve">    Total Lost Absorption / Turnover Rent</t>
  </si>
  <si>
    <t>Free Rent</t>
  </si>
  <si>
    <t xml:space="preserve">    Total Free Rent</t>
  </si>
  <si>
    <t>Scheduled Base Rent</t>
  </si>
  <si>
    <t xml:space="preserve">    Total Scheduled Base Rent</t>
  </si>
  <si>
    <t>Fixed Steps</t>
  </si>
  <si>
    <t xml:space="preserve">    Total Fixed Steps</t>
  </si>
  <si>
    <t>Recoveries</t>
  </si>
  <si>
    <t xml:space="preserve">    Total Recoveries</t>
  </si>
  <si>
    <t>Tenant Income</t>
  </si>
  <si>
    <t xml:space="preserve">    Total Tenant Income</t>
  </si>
  <si>
    <t xml:space="preserve">    Total Tenant Improvements</t>
  </si>
  <si>
    <t xml:space="preserve">    Total Leasing Commissions</t>
  </si>
  <si>
    <t>Market Rent</t>
  </si>
  <si>
    <t xml:space="preserve">    Total Market Rent</t>
  </si>
  <si>
    <t xml:space="preserve">    * Results displayed are based on Forecast data only</t>
  </si>
  <si>
    <t>In-Place Rents (Annual PSF)</t>
  </si>
  <si>
    <t>Costs Paid by Closing Reserve</t>
  </si>
  <si>
    <t>(+) Closing Reserve Used</t>
  </si>
  <si>
    <t>Leveraged Cash-on-Cash (Does not Include TI/LC)</t>
  </si>
  <si>
    <t xml:space="preserve">  Real Estate Tax</t>
  </si>
  <si>
    <t xml:space="preserve">  Capital Reserves</t>
  </si>
  <si>
    <t>Westview Austin</t>
  </si>
  <si>
    <t>1.7 / 1,000</t>
  </si>
  <si>
    <t>Downtown</t>
  </si>
  <si>
    <t>1954 / 2018</t>
  </si>
  <si>
    <t xml:space="preserve">  Metered Electric</t>
  </si>
  <si>
    <t xml:space="preserve">  Contract Parking </t>
  </si>
  <si>
    <t xml:space="preserve">  Visitor Parking</t>
  </si>
  <si>
    <t xml:space="preserve">  LOGIX Communications</t>
  </si>
  <si>
    <t xml:space="preserve">  Crown Castle</t>
  </si>
  <si>
    <t xml:space="preserve">  WeWork Abatement Repayment</t>
  </si>
  <si>
    <t xml:space="preserve">  R&amp;M</t>
  </si>
  <si>
    <t xml:space="preserve">  Landscape &amp; Grounds</t>
  </si>
  <si>
    <t xml:space="preserve">  Security</t>
  </si>
  <si>
    <t xml:space="preserve">  Cleaning</t>
  </si>
  <si>
    <t xml:space="preserve">  Payroll</t>
  </si>
  <si>
    <t xml:space="preserve">  Administrative</t>
  </si>
  <si>
    <t xml:space="preserve">  Management Fees</t>
  </si>
  <si>
    <t xml:space="preserve">  Water/Sewer</t>
  </si>
  <si>
    <t xml:space="preserve">  Electric</t>
  </si>
  <si>
    <t xml:space="preserve">  Margin Tax</t>
  </si>
  <si>
    <t xml:space="preserve">  NR - Church Parking Rent</t>
  </si>
  <si>
    <t>Tenant Occupancy Summary</t>
  </si>
  <si>
    <t xml:space="preserve">  Occupied Area</t>
  </si>
  <si>
    <t xml:space="preserve">  Vacant Area</t>
  </si>
  <si>
    <t xml:space="preserve">  Leased Area</t>
  </si>
  <si>
    <t xml:space="preserve">  Building Area</t>
  </si>
  <si>
    <t xml:space="preserve">  Average Occupancy Percentage</t>
  </si>
  <si>
    <t xml:space="preserve">  1. Bldg. Storage</t>
  </si>
  <si>
    <t>LL 070</t>
  </si>
  <si>
    <t xml:space="preserve">  2. C.T.A (Cushing Terrell Architecture)</t>
  </si>
  <si>
    <t xml:space="preserve">  3. Management Office</t>
  </si>
  <si>
    <t>LL 040</t>
  </si>
  <si>
    <t xml:space="preserve">  4. Redis Labs</t>
  </si>
  <si>
    <t xml:space="preserve">  5. Static</t>
  </si>
  <si>
    <t>x301</t>
  </si>
  <si>
    <t xml:space="preserve">  6. Static</t>
  </si>
  <si>
    <t>x220</t>
  </si>
  <si>
    <t xml:space="preserve">  7. Sweetwaters Coffee and Tea</t>
  </si>
  <si>
    <t xml:space="preserve">  8. Texas Association of Business</t>
  </si>
  <si>
    <t xml:space="preserve">  9. The Hiebing Group</t>
  </si>
  <si>
    <t xml:space="preserve">  10. VACANT</t>
  </si>
  <si>
    <t>LL 060</t>
  </si>
  <si>
    <t xml:space="preserve">  11. VACANT</t>
  </si>
  <si>
    <t>LL 050</t>
  </si>
  <si>
    <t xml:space="preserve">  12. Walters Gilbreath, PLLC</t>
  </si>
  <si>
    <t xml:space="preserve">  13. WeWork</t>
  </si>
  <si>
    <t xml:space="preserve">  14. WeWork</t>
  </si>
  <si>
    <t xml:space="preserve">  15. WeWork</t>
  </si>
  <si>
    <t xml:space="preserve">  16. WeWork - Storage</t>
  </si>
  <si>
    <t>LL 010</t>
  </si>
  <si>
    <t xml:space="preserve">  17. Wynden Stark LLC (dba Gobal Markets)</t>
  </si>
  <si>
    <t>Westview - Purchase Price</t>
  </si>
  <si>
    <t>Westview - All-In Basis</t>
  </si>
  <si>
    <t>Westview - Market Rate</t>
  </si>
  <si>
    <t>Westview - Lease Comps</t>
  </si>
  <si>
    <t>1300 Guadalupe</t>
  </si>
  <si>
    <t>210 W 7th (UT Systems)</t>
  </si>
  <si>
    <t>515 Congress</t>
  </si>
  <si>
    <t>816 Congress</t>
  </si>
  <si>
    <t>Capitol Tower</t>
  </si>
  <si>
    <t>Chase Tower</t>
  </si>
  <si>
    <t>Hartland Plaza</t>
  </si>
  <si>
    <t>IBC Bank Plaza</t>
  </si>
  <si>
    <t>Norwood Tower</t>
  </si>
  <si>
    <t>Quincy</t>
  </si>
  <si>
    <t>CBD</t>
  </si>
  <si>
    <t>Social Finance</t>
  </si>
  <si>
    <t>Outdoorsy</t>
  </si>
  <si>
    <t>Texas 2036</t>
  </si>
  <si>
    <t>Matthews Retail Group</t>
  </si>
  <si>
    <t>Rhode Partners</t>
  </si>
  <si>
    <t>Restream, Inc.</t>
  </si>
  <si>
    <t>Rightworks Staffing</t>
  </si>
  <si>
    <t>Dechert LLP</t>
  </si>
  <si>
    <t>Slalom</t>
  </si>
  <si>
    <t>Kazoo</t>
  </si>
  <si>
    <t>Me</t>
  </si>
  <si>
    <t>ProCore</t>
  </si>
  <si>
    <t>TGLO</t>
  </si>
  <si>
    <t>Texas Partners Bank</t>
  </si>
  <si>
    <t>LOC Ltd</t>
  </si>
  <si>
    <t>WM Servicing</t>
  </si>
  <si>
    <t>Ancient Art</t>
  </si>
  <si>
    <t>Big Wind</t>
  </si>
  <si>
    <t>Vault</t>
  </si>
  <si>
    <t>Wayfair</t>
  </si>
  <si>
    <t>As-is</t>
  </si>
  <si>
    <t>P&amp;C</t>
  </si>
  <si>
    <t>Spec</t>
  </si>
  <si>
    <t>1300 Guadalupe Street</t>
  </si>
  <si>
    <t>210 W 7th Street</t>
  </si>
  <si>
    <t>515 Congress Avenue</t>
  </si>
  <si>
    <t>216 E. 9th Street</t>
  </si>
  <si>
    <t>221 W. 6th Street</t>
  </si>
  <si>
    <t>1717 W. 6th Street</t>
  </si>
  <si>
    <t>114 W. 7th Street</t>
  </si>
  <si>
    <t>91 Red River Street</t>
  </si>
  <si>
    <t>Westview - Sale Comps</t>
  </si>
  <si>
    <t>600 Congress Avenue</t>
  </si>
  <si>
    <t>1984 / 2019</t>
  </si>
  <si>
    <t>UC</t>
  </si>
  <si>
    <t>Congress Commons</t>
  </si>
  <si>
    <t>1905 / 2013</t>
  </si>
  <si>
    <t>Indeed Tower</t>
  </si>
  <si>
    <t>100 Congress Avenue</t>
  </si>
  <si>
    <t>200 W. 6th Street</t>
  </si>
  <si>
    <t>816 Congress Avenue</t>
  </si>
  <si>
    <t>1983 / 2014</t>
  </si>
  <si>
    <r>
      <t xml:space="preserve">Property is on </t>
    </r>
    <r>
      <rPr>
        <b/>
        <u/>
        <sz val="11"/>
        <rFont val="Calibri"/>
        <family val="2"/>
        <scheme val="minor"/>
      </rPr>
      <t xml:space="preserve">ground leases </t>
    </r>
    <r>
      <rPr>
        <sz val="11"/>
        <rFont val="Calibri"/>
        <family val="2"/>
        <scheme val="minor"/>
      </rPr>
      <t xml:space="preserve">through 2080 with $1.3M owed in annual ground lease rent. Major tenant, TRS (77 ksf) vacating Q1 2023 putting </t>
    </r>
    <r>
      <rPr>
        <b/>
        <u/>
        <sz val="11"/>
        <rFont val="Calibri"/>
        <family val="2"/>
        <scheme val="minor"/>
      </rPr>
      <t>effective occupancy at 58%</t>
    </r>
    <r>
      <rPr>
        <sz val="11"/>
        <rFont val="Calibri"/>
        <family val="2"/>
        <scheme val="minor"/>
      </rPr>
      <t xml:space="preserve">. Buyer to perform $30 million renovation ($70 psf). </t>
    </r>
    <r>
      <rPr>
        <b/>
        <u/>
        <sz val="11"/>
        <rFont val="Calibri"/>
        <family val="2"/>
        <scheme val="minor"/>
      </rPr>
      <t>All-in basis at $530+ psf</t>
    </r>
    <r>
      <rPr>
        <sz val="11"/>
        <rFont val="Calibri"/>
        <family val="2"/>
        <scheme val="minor"/>
      </rPr>
      <t xml:space="preserve"> after accounting for leasing costs. In-place rents are $34 psf NNN. On-site parking provides 1.1 per 1,000 sf.  20-story tower with large/inefficient floor plates (33+ ksf floor plates) and dated design</t>
    </r>
  </si>
  <si>
    <t>Creative office and retail. 65% leased to Accenture through 2029. Remaining 35% leased to One Medical and Swift's Attic. Old property with very limited window lines</t>
  </si>
  <si>
    <t>Newly built office sold to Divco West in shell condition. 0% leased at time of sale. Divco leased building in Q4 2021 to two tenants at $45 - $46 NNN. Estimated all-in basis is $700 - $725 psf</t>
  </si>
  <si>
    <r>
      <t xml:space="preserve">New construction trophy office 40% leased to Indeed with 13 years WALT. </t>
    </r>
    <r>
      <rPr>
        <b/>
        <u/>
        <sz val="11"/>
        <rFont val="Calibri"/>
        <family val="2"/>
        <scheme val="minor"/>
      </rPr>
      <t>Estimated all-in basis expected to be $850+</t>
    </r>
    <r>
      <rPr>
        <sz val="11"/>
        <rFont val="Calibri"/>
        <family val="2"/>
        <scheme val="minor"/>
      </rPr>
      <t xml:space="preserve"> once leasing is complete. </t>
    </r>
    <r>
      <rPr>
        <b/>
        <u/>
        <sz val="11"/>
        <rFont val="Calibri"/>
        <family val="2"/>
        <scheme val="minor"/>
      </rPr>
      <t>Property is on a long-term ground lease</t>
    </r>
  </si>
  <si>
    <t>Two-building development in East Austin sold to Tishman Speyer. Tishman completed leasing at an average rate of ~$38 psf NNN implying a cap rate of 5.3% - 5.5% at est. all-in basis of $700 psf</t>
  </si>
  <si>
    <t>Adaptive re-use of former industrial property into creative office in East Austin. Fully leased to HEB for ten years. Renovated in 2018</t>
  </si>
  <si>
    <r>
      <t xml:space="preserve">Fully leased to WeWork for 10 years. </t>
    </r>
    <r>
      <rPr>
        <sz val="11"/>
        <rFont val="Calibri"/>
        <family val="2"/>
        <scheme val="minor"/>
      </rPr>
      <t>9-story property in South Austin constructed in 2018. Property was purchased by WeWork through a joint venture with The We Company and Rhone Group, Inc. using their option to purchase as part of their lease</t>
    </r>
  </si>
  <si>
    <t>5-story, newly constructed creative office in East Austin finished in 2019. Sold to AEW. 100% leased to SAS and Insurance Zebra</t>
  </si>
  <si>
    <t>5-story, newly constructed creative office in East Austin finished in 2019. Sold to Clarion. 100% leased to Sysco, Realtor.com, OpCity, Gecko Robotics, and Resideo with 9.7 years WALT at time of sale</t>
  </si>
  <si>
    <t>Colorado Tower</t>
  </si>
  <si>
    <t>Miro</t>
  </si>
  <si>
    <t>900 Congress Avenue</t>
  </si>
  <si>
    <t>Trophy office on Lake Austin with 5.3 years WALT. 1980's design with recently renovated lobby but spaces in building still feel dated. Large floor plates (average 20 ksf)</t>
  </si>
  <si>
    <t>Ground Lease?</t>
  </si>
  <si>
    <t>No</t>
  </si>
  <si>
    <t>South Austin</t>
  </si>
  <si>
    <t>Splunk</t>
  </si>
  <si>
    <t>RiverSouth</t>
  </si>
  <si>
    <t>Core Scientific</t>
  </si>
  <si>
    <t>6 X Guadalupe</t>
  </si>
  <si>
    <t>Meta (Facebook)</t>
  </si>
  <si>
    <t>Unknown</t>
  </si>
  <si>
    <t>AlertMedia</t>
  </si>
  <si>
    <t>Under Armour</t>
  </si>
  <si>
    <t>Walter P Moore</t>
  </si>
  <si>
    <t>2023</t>
  </si>
  <si>
    <r>
      <t xml:space="preserve">Major tenants include </t>
    </r>
    <r>
      <rPr>
        <b/>
        <u/>
        <sz val="11"/>
        <rFont val="Calibri"/>
        <family val="2"/>
        <scheme val="minor"/>
      </rPr>
      <t>WeWork</t>
    </r>
    <r>
      <rPr>
        <sz val="11"/>
        <rFont val="Calibri"/>
        <family val="2"/>
        <scheme val="minor"/>
      </rPr>
      <t>, Tableau and Box. 5 years WALT. 32-story property with dated design and 20-30+ ksf floor plates. Buyer (Beacon) to perform major renovation in the $150 - $200 psf range bringing all-in basis once leased to $725 - $775+ psf. On-site parking provides 1.6 per 1,000 sf</t>
    </r>
  </si>
  <si>
    <t>Pay on Fully Funded Amount?</t>
  </si>
  <si>
    <t>Pay Interest on Fully Funded Amount Day 1?</t>
  </si>
  <si>
    <t>To be purchased by owner-use (healthcare tech). Two floors are in shell condition (21,000 sf of space). Buyer plans to take current vacancy and expand into other suites as tenants expire. Property renovations are of lower quality and property includes difficult mezz space. Includes off-site parking garage providing 4.5 per 1,000 sf of parking (parking garage sits on 0.27 acres of land on 9th and Colorado). Prosperity Bank occupies ground floor. Includes 6,266 sf of true basement space and 3,653 sf of mezz with low ceilings.</t>
  </si>
  <si>
    <t>823 Congress Avenue</t>
  </si>
  <si>
    <t>Major tenant is co-working group Industrious (18% of property).  Ground-floor retail includes 7-11 through 2039, USPS through 2027 and Total Men's Primary Care through 2027. Partially sits on ground lease with annual rent payments of $165k. Property is 71% with 37% of NRA expiring in the first four years. Current ownership has put $80 psf into the property since 2015 (of which $26 psf is tenant improvements). 1.1 per 1,000 sf of parking. Asking rent's are $38.00 psf NNN</t>
  </si>
  <si>
    <t>323 Congress Avenue</t>
  </si>
  <si>
    <t>TI / Reserve Monthly Funding</t>
  </si>
  <si>
    <t>Funding Threshold</t>
  </si>
  <si>
    <t>TI/LC Holdback Reserve</t>
  </si>
  <si>
    <t>Reserve Funding</t>
  </si>
  <si>
    <t>Remaining Balance</t>
  </si>
  <si>
    <t>Reserve Used</t>
  </si>
  <si>
    <t>Reserve Release</t>
  </si>
  <si>
    <t>(+/-) Leasing Reserve Funding / Release</t>
  </si>
  <si>
    <t>Leasing / CapEx Reserve (Funding / Release)</t>
  </si>
  <si>
    <t>Exit Price / Exit Cap Rate</t>
  </si>
  <si>
    <t>Exit Price vs CapEx - Levered IRR</t>
  </si>
  <si>
    <t>TI/LC Holdback</t>
  </si>
  <si>
    <t>CapEx Holdback</t>
  </si>
  <si>
    <t>36-Month Hold</t>
  </si>
  <si>
    <t>40-Month Hold</t>
  </si>
  <si>
    <t>ACM Survey</t>
  </si>
  <si>
    <t>Partner</t>
  </si>
  <si>
    <t>Tax Study</t>
  </si>
  <si>
    <t>Ryan</t>
  </si>
  <si>
    <t>Survey</t>
  </si>
  <si>
    <t>Lease Abstracts</t>
  </si>
  <si>
    <t>LeaseProbe</t>
  </si>
  <si>
    <t>Phase I</t>
  </si>
  <si>
    <t>PCA</t>
  </si>
  <si>
    <t>Transaction Legal</t>
  </si>
  <si>
    <t>Debt Broker</t>
  </si>
  <si>
    <t>Title and Escrow Costs</t>
  </si>
  <si>
    <t>Lender Legal</t>
  </si>
  <si>
    <t>Lender Fee</t>
  </si>
  <si>
    <t>Escrow Service</t>
  </si>
  <si>
    <t>Acquisition Fee</t>
  </si>
  <si>
    <t>Placeholder from Bev/Rob</t>
  </si>
  <si>
    <t>Belay Counsel</t>
  </si>
  <si>
    <t>PZR</t>
  </si>
  <si>
    <t>Updated 2.15.22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</si>
</sst>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1">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quot;Mo.&quot;\ 0"/>
    <numFmt numFmtId="166" formatCode="&quot;Mo.&quot;\ ##0"/>
    <numFmt numFmtId="167" formatCode="0.00\x"/>
    <numFmt numFmtId="168" formatCode="0.0000"/>
    <numFmt numFmtId="169" formatCode="#,##0.0000_);\(#,##0.0000\)"/>
    <numFmt numFmtId="170" formatCode="&quot;$&quot;#.00\ &quot;psf&quot;"/>
    <numFmt numFmtId="171" formatCode="&quot;Yr. &quot;0"/>
    <numFmt numFmtId="172" formatCode="&quot;Closing Costs @&quot;\ 0.0%"/>
    <numFmt numFmtId="173" formatCode="0.0%"/>
    <numFmt numFmtId="174" formatCode="##0\ &quot;Mos.&quot;"/>
    <numFmt numFmtId="175" formatCode="&quot;$&quot;0.00\ &quot;PSF&quot;"/>
    <numFmt numFmtId="176" formatCode="&quot;FSG&quot;;;&quot;NNN&quot;"/>
    <numFmt numFmtId="177" formatCode="\L\+0"/>
    <numFmt numFmtId="178" formatCode="&quot;LIBOR @&quot;\ #0.##%"/>
    <numFmt numFmtId="179" formatCode="#,##0&quot; sf&quot;"/>
    <numFmt numFmtId="180" formatCode="&quot;Mo.&quot;\ ####0"/>
    <numFmt numFmtId="181" formatCode="0\ &quot;Mos.&quot;"/>
    <numFmt numFmtId="182" formatCode="#,##0\ &quot;Yrs.&quot;"/>
    <numFmt numFmtId="183" formatCode="&quot;$&quot;###,##0\ &quot;PSF&quot;"/>
    <numFmt numFmtId="184" formatCode="&quot;Floating&quot;;;&quot;Fixed&quot;"/>
    <numFmt numFmtId="185" formatCode="&quot;$&quot;#,##0.000_);\(&quot;$&quot;#,##0.000\)"/>
    <numFmt numFmtId="186" formatCode="&quot;$&quot;#,##0_);\(&quot;$&quot;#,##0\);\–_);&quot;–&quot;_)"/>
    <numFmt numFmtId="187" formatCode="&quot;Yes&quot;;;&quot;No&quot;"/>
    <numFmt numFmtId="188" formatCode="&quot;Equity First&quot;;;&quot;Pari Passu&quot;"/>
    <numFmt numFmtId="189" formatCode="#,##0.0_);\(#,##0.0\)"/>
    <numFmt numFmtId="190" formatCode="0%_);\(0%\);&quot;–&quot;_)"/>
    <numFmt numFmtId="191" formatCode="&quot;Mo. &quot;0"/>
    <numFmt numFmtId="192" formatCode="#,##0.0000"/>
    <numFmt numFmtId="193" formatCode="&quot;Yr.&quot;\ ####0"/>
    <numFmt numFmtId="194" formatCode="&quot;$&quot;#,##0"/>
    <numFmt numFmtId="195" formatCode="#,##0\ &quot;sf&quot;"/>
    <numFmt numFmtId="196" formatCode="#,##0\ &quot;sf per mo.&quot;"/>
    <numFmt numFmtId="197" formatCode="#,##0.0_);\(#,##0.0\);\–_);&quot;–&quot;_)"/>
    <numFmt numFmtId="198" formatCode="&quot;$&quot;#,##0.0_);\(&quot;$&quot;#,##0.0\);\–_);&quot;–&quot;_)"/>
    <numFmt numFmtId="199" formatCode="0.00%_);\(0.00%\);&quot;–&quot;_)"/>
    <numFmt numFmtId="200" formatCode="&quot;$&quot;#,##0.00_);\(&quot;$&quot;#,##0.00\);\–_);&quot;–&quot;_)"/>
    <numFmt numFmtId="201" formatCode="0\ &quot;Yrs.&quot;"/>
    <numFmt numFmtId="202" formatCode="0.000%"/>
    <numFmt numFmtId="203" formatCode="[$-409]mmmm\ d\,\ yyyy;@"/>
    <numFmt numFmtId="204" formatCode="&quot;$&quot;#,##0.0"/>
    <numFmt numFmtId="205" formatCode="_-&quot;£&quot;* #,##0_-;\-&quot;£&quot;* #,##0_-;_-&quot;£&quot;* &quot;-&quot;_-;_-@_-"/>
    <numFmt numFmtId="206" formatCode="_-* #,##0_-;\-* #,##0_-;_-* &quot;-&quot;_-;_-@_-"/>
    <numFmt numFmtId="207" formatCode="_-&quot;£&quot;* #,##0.00_-;\-&quot;£&quot;* #,##0.00_-;_-&quot;£&quot;* &quot;-&quot;??_-;_-@_-"/>
    <numFmt numFmtId="208" formatCode="_-* #,##0.00_-;\-* #,##0.00_-;_-* &quot;-&quot;??_-;_-@_-"/>
    <numFmt numFmtId="209" formatCode="\$#"/>
    <numFmt numFmtId="210" formatCode="_([$€-2]* #,##0.00_);_([$€-2]* \(#,##0.00\);_([$€-2]* &quot;-&quot;??_)"/>
    <numFmt numFmtId="211" formatCode="#.00"/>
    <numFmt numFmtId="212" formatCode="#,##0.0%_);\(#,##0.0%\)"/>
    <numFmt numFmtId="213" formatCode="#,##0.00\x"/>
    <numFmt numFmtId="214" formatCode="_(#,##0_);_(\(#,##0\);_(&quot;-&quot;_);_(@_)"/>
    <numFmt numFmtId="215" formatCode="0.0%_);\(0.0%\);&quot;–&quot;_)"/>
    <numFmt numFmtId="216" formatCode="#,##0%_);\(#,##0%\)"/>
    <numFmt numFmtId="217" formatCode="#0.0#\ &quot;Acres&quot;"/>
    <numFmt numFmtId="218" formatCode="&quot;Mo. &quot;0\ "/>
    <numFmt numFmtId="219" formatCode="_(&quot;$&quot;#,##0_);_(\(&quot;$&quot;#,##0\);_(&quot;-&quot;_);_(@_)"/>
    <numFmt numFmtId="220" formatCode="&quot;Yr&quot;\ 0"/>
    <numFmt numFmtId="221" formatCode="&quot;$&quot;0.00\ &quot;psf&quot;"/>
    <numFmt numFmtId="222" formatCode="&quot;L+&quot;\ 0"/>
    <numFmt numFmtId="223" formatCode="0&quot; Mos.&quot;\ "/>
    <numFmt numFmtId="224" formatCode="&quot;$&quot;#,##0.00"/>
    <numFmt numFmtId="225" formatCode="_(&quot;$&quot;* #,##0_);_(&quot;$&quot;* \(#,##0\);_(&quot;$&quot;* &quot;-&quot;??_);_(@_)"/>
    <numFmt numFmtId="226" formatCode="0.00000"/>
    <numFmt numFmtId="227" formatCode="&quot;Month&quot;\ 0"/>
    <numFmt numFmtId="228" formatCode="0.00&quot;x&quot;"/>
    <numFmt numFmtId="229" formatCode="&quot;$&quot;#,##0.000_);[Red]\(&quot;$&quot;#,##0.000\)"/>
    <numFmt numFmtId="230" formatCode="#,##0.000_);\(#,##0.000\)"/>
    <numFmt numFmtId="231" formatCode="0.00\ &quot;bps&quot;"/>
    <numFmt numFmtId="232" formatCode="\(0%\)"/>
    <numFmt numFmtId="233" formatCode="00"/>
    <numFmt numFmtId="234" formatCode="_(* #,##0.0_);_(* \(#,##0.0\);_(* &quot;-&quot;??_);_(@_)"/>
    <numFmt numFmtId="235" formatCode="&quot;$&quot;0\ &quot;psf&quot;"/>
    <numFmt numFmtId="236" formatCode="&quot;CapEx (000's)&quot;"/>
  </numFmts>
  <fonts count="106">
    <font>
      <sz val="11"/>
      <color theme="1"/>
      <name val="Calibri"/>
      <family val="2"/>
      <scheme val="minor"/>
    </font>
    <font>
      <sz val="11"/>
      <color theme="1"/>
      <name val="Calibri"/>
      <family val="2"/>
      <scheme val="minor"/>
    </font>
    <font>
      <sz val="10"/>
      <color theme="1"/>
      <name val="Calibri"/>
      <family val="2"/>
      <scheme val="minor"/>
    </font>
    <font>
      <sz val="10"/>
      <color rgb="FFFF0000"/>
      <name val="Calibri"/>
      <family val="2"/>
      <scheme val="minor"/>
    </font>
    <font>
      <i/>
      <sz val="10"/>
      <color theme="1"/>
      <name val="Calibri"/>
      <family val="2"/>
      <scheme val="minor"/>
    </font>
    <font>
      <b/>
      <sz val="10"/>
      <color theme="1"/>
      <name val="Calibri"/>
      <family val="2"/>
      <scheme val="minor"/>
    </font>
    <font>
      <sz val="10"/>
      <name val="Times New Roman"/>
      <family val="1"/>
    </font>
    <font>
      <b/>
      <sz val="10"/>
      <name val="Calibri"/>
      <family val="2"/>
      <scheme val="minor"/>
    </font>
    <font>
      <sz val="10"/>
      <name val="Calibri"/>
      <family val="2"/>
      <scheme val="minor"/>
    </font>
    <font>
      <sz val="10"/>
      <color rgb="FF000000"/>
      <name val="Calibri"/>
      <family val="2"/>
      <scheme val="minor"/>
    </font>
    <font>
      <sz val="10"/>
      <color rgb="FF0000FF"/>
      <name val="Calibri"/>
      <family val="2"/>
      <scheme val="minor"/>
    </font>
    <font>
      <b/>
      <u/>
      <sz val="10"/>
      <color theme="1"/>
      <name val="Calibri"/>
      <family val="2"/>
      <scheme val="minor"/>
    </font>
    <font>
      <b/>
      <i/>
      <u/>
      <sz val="10"/>
      <color theme="1"/>
      <name val="Calibri"/>
      <family val="2"/>
      <scheme val="minor"/>
    </font>
    <font>
      <b/>
      <i/>
      <sz val="10"/>
      <color theme="1"/>
      <name val="Calibri"/>
      <family val="2"/>
      <scheme val="minor"/>
    </font>
    <font>
      <b/>
      <sz val="10"/>
      <color rgb="FF0000FF"/>
      <name val="Calibri"/>
      <family val="2"/>
      <scheme val="minor"/>
    </font>
    <font>
      <sz val="10"/>
      <color rgb="FF008000"/>
      <name val="Calibri"/>
      <family val="2"/>
      <scheme val="minor"/>
    </font>
    <font>
      <sz val="10"/>
      <color theme="0"/>
      <name val="Calibri"/>
      <family val="2"/>
      <scheme val="minor"/>
    </font>
    <font>
      <b/>
      <sz val="10"/>
      <color rgb="FF000000"/>
      <name val="Calibri"/>
      <family val="2"/>
      <scheme val="minor"/>
    </font>
    <font>
      <b/>
      <sz val="10"/>
      <color rgb="FF008000"/>
      <name val="Calibri"/>
      <family val="2"/>
      <scheme val="minor"/>
    </font>
    <font>
      <i/>
      <sz val="10"/>
      <color rgb="FF008000"/>
      <name val="Calibri"/>
      <family val="2"/>
      <scheme val="minor"/>
    </font>
    <font>
      <sz val="10"/>
      <color rgb="FF008000"/>
      <name val="Calibri"/>
      <family val="2"/>
    </font>
    <font>
      <i/>
      <sz val="10"/>
      <color rgb="FF008000"/>
      <name val="Calibri"/>
      <family val="2"/>
    </font>
    <font>
      <i/>
      <sz val="10"/>
      <color theme="1"/>
      <name val="Calibri"/>
      <family val="2"/>
    </font>
    <font>
      <i/>
      <sz val="10"/>
      <color rgb="FF008000"/>
      <name val="Times New Roman"/>
      <family val="1"/>
    </font>
    <font>
      <sz val="10"/>
      <color theme="1"/>
      <name val="Calibri"/>
      <family val="2"/>
    </font>
    <font>
      <b/>
      <i/>
      <sz val="10"/>
      <color rgb="FFFF0000"/>
      <name val="Calibri"/>
      <family val="2"/>
      <scheme val="minor"/>
    </font>
    <font>
      <sz val="10"/>
      <name val="Arial"/>
      <family val="2"/>
    </font>
    <font>
      <sz val="11"/>
      <name val="Arial"/>
      <family val="2"/>
    </font>
    <font>
      <b/>
      <sz val="10"/>
      <color indexed="9"/>
      <name val="Verdana"/>
      <family val="2"/>
    </font>
    <font>
      <sz val="10"/>
      <name val="Verdana"/>
      <family val="2"/>
    </font>
    <font>
      <b/>
      <sz val="14"/>
      <name val="Verdana"/>
      <family val="2"/>
    </font>
    <font>
      <sz val="10"/>
      <color indexed="38"/>
      <name val="Verdana"/>
      <family val="2"/>
    </font>
    <font>
      <sz val="8"/>
      <name val="Verdana"/>
      <family val="2"/>
    </font>
    <font>
      <sz val="8"/>
      <color indexed="38"/>
      <name val="Verdana"/>
      <family val="2"/>
    </font>
    <font>
      <sz val="8"/>
      <name val="Arial"/>
      <family val="2"/>
    </font>
    <font>
      <b/>
      <sz val="10"/>
      <color theme="0"/>
      <name val="Calibri"/>
      <family val="2"/>
      <scheme val="minor"/>
    </font>
    <font>
      <sz val="12"/>
      <color indexed="8"/>
      <name val="Courier"/>
      <family val="3"/>
    </font>
    <font>
      <sz val="12"/>
      <name val="Times New Roman"/>
      <family val="1"/>
    </font>
    <font>
      <sz val="18"/>
      <name val="Arial"/>
      <family val="2"/>
    </font>
    <font>
      <i/>
      <sz val="12"/>
      <name val="Arial"/>
      <family val="2"/>
    </font>
    <font>
      <sz val="18"/>
      <name val="Times New Roman"/>
      <family val="1"/>
    </font>
    <font>
      <sz val="8"/>
      <name val="Times New Roman"/>
      <family val="1"/>
    </font>
    <font>
      <i/>
      <sz val="12"/>
      <name val="Times New Roman"/>
      <family val="1"/>
    </font>
    <font>
      <sz val="18"/>
      <color indexed="8"/>
      <name val="Courier"/>
      <family val="3"/>
    </font>
    <font>
      <sz val="8"/>
      <color indexed="8"/>
      <name val="Courier"/>
      <family val="3"/>
    </font>
    <font>
      <b/>
      <sz val="10"/>
      <name val="Verdana"/>
      <family val="2"/>
    </font>
    <font>
      <sz val="10"/>
      <color indexed="9"/>
      <name val="Verdana"/>
      <family val="2"/>
    </font>
    <font>
      <sz val="10"/>
      <color theme="1"/>
      <name val="Arial"/>
      <family val="2"/>
    </font>
    <font>
      <sz val="10"/>
      <name val="Calibri"/>
      <family val="2"/>
    </font>
    <font>
      <b/>
      <sz val="14"/>
      <color theme="1"/>
      <name val="Calibri"/>
      <family val="2"/>
      <scheme val="minor"/>
    </font>
    <font>
      <sz val="14"/>
      <name val="Calibri"/>
      <family val="2"/>
    </font>
    <font>
      <b/>
      <sz val="14"/>
      <name val="Calibri"/>
      <family val="2"/>
    </font>
    <font>
      <sz val="14"/>
      <color rgb="FF000000"/>
      <name val="Calibri"/>
      <family val="2"/>
    </font>
    <font>
      <b/>
      <sz val="10"/>
      <color indexed="8"/>
      <name val="Calibri"/>
      <family val="2"/>
      <scheme val="minor"/>
    </font>
    <font>
      <b/>
      <sz val="10"/>
      <color rgb="FFFFFFFF"/>
      <name val="Calibri"/>
      <family val="2"/>
      <scheme val="minor"/>
    </font>
    <font>
      <u val="singleAccounting"/>
      <sz val="10"/>
      <color theme="1"/>
      <name val="Calibri"/>
      <family val="2"/>
      <scheme val="minor"/>
    </font>
    <font>
      <sz val="10"/>
      <color indexed="8"/>
      <name val="Calibri"/>
      <family val="2"/>
      <scheme val="minor"/>
    </font>
    <font>
      <i/>
      <sz val="10"/>
      <color indexed="8"/>
      <name val="Calibri"/>
      <family val="2"/>
      <scheme val="minor"/>
    </font>
    <font>
      <sz val="10"/>
      <color indexed="12"/>
      <name val="Calibri"/>
      <family val="2"/>
    </font>
    <font>
      <i/>
      <sz val="10"/>
      <color rgb="FF000000"/>
      <name val="Calibri"/>
      <family val="2"/>
      <scheme val="minor"/>
    </font>
    <font>
      <i/>
      <sz val="10"/>
      <color rgb="FF008000"/>
      <name val="Calibri "/>
    </font>
    <font>
      <b/>
      <sz val="12"/>
      <color theme="1"/>
      <name val="Calibri"/>
      <family val="2"/>
    </font>
    <font>
      <b/>
      <u val="singleAccounting"/>
      <sz val="10"/>
      <color rgb="FFFFFFFF"/>
      <name val="Calibri"/>
      <family val="2"/>
      <scheme val="minor"/>
    </font>
    <font>
      <b/>
      <sz val="11"/>
      <color theme="1"/>
      <name val="Calibri"/>
      <family val="2"/>
      <scheme val="minor"/>
    </font>
    <font>
      <b/>
      <u/>
      <sz val="11"/>
      <color theme="1"/>
      <name val="Calibri"/>
      <family val="2"/>
      <scheme val="minor"/>
    </font>
    <font>
      <u/>
      <sz val="10"/>
      <color theme="10"/>
      <name val="Arial"/>
      <family val="2"/>
    </font>
    <font>
      <sz val="10"/>
      <color rgb="FF000000"/>
      <name val="Times New Roman"/>
      <family val="1"/>
    </font>
    <font>
      <i/>
      <u val="singleAccounting"/>
      <sz val="10"/>
      <name val="Calibri"/>
      <family val="2"/>
      <scheme val="minor"/>
    </font>
    <font>
      <sz val="8"/>
      <color theme="1"/>
      <name val="Calibri"/>
      <family val="2"/>
      <scheme val="minor"/>
    </font>
    <font>
      <sz val="8"/>
      <color rgb="FF000000"/>
      <name val="Tahoma"/>
      <family val="2"/>
    </font>
    <font>
      <u/>
      <sz val="8"/>
      <color rgb="FF000000"/>
      <name val="Tahoma"/>
      <family val="2"/>
    </font>
    <font>
      <b/>
      <sz val="8"/>
      <color rgb="FF000000"/>
      <name val="Tahoma"/>
      <family val="2"/>
    </font>
    <font>
      <sz val="8"/>
      <color rgb="FF808080"/>
      <name val="Tahoma"/>
      <family val="2"/>
    </font>
    <font>
      <b/>
      <sz val="11"/>
      <color rgb="FF0000FF"/>
      <name val="Calibri"/>
      <family val="2"/>
      <scheme val="minor"/>
    </font>
    <font>
      <sz val="9"/>
      <color indexed="81"/>
      <name val="Tahoma"/>
      <family val="2"/>
    </font>
    <font>
      <b/>
      <sz val="9"/>
      <color indexed="81"/>
      <name val="Tahoma"/>
      <family val="2"/>
    </font>
    <font>
      <b/>
      <sz val="10"/>
      <color rgb="FFFF0000"/>
      <name val="Calibri"/>
      <family val="2"/>
      <scheme val="minor"/>
    </font>
    <font>
      <b/>
      <sz val="11"/>
      <color theme="4"/>
      <name val="Calibri"/>
      <family val="2"/>
      <scheme val="minor"/>
    </font>
    <font>
      <sz val="11"/>
      <color rgb="FFFF0000"/>
      <name val="Calibri"/>
      <family val="2"/>
      <scheme val="minor"/>
    </font>
    <font>
      <b/>
      <u/>
      <sz val="11"/>
      <color rgb="FF0000FF"/>
      <name val="Calibri"/>
      <family val="2"/>
      <scheme val="minor"/>
    </font>
    <font>
      <sz val="10"/>
      <color rgb="FF132BDD"/>
      <name val="Calibri"/>
      <family val="2"/>
      <scheme val="minor"/>
    </font>
    <font>
      <i/>
      <sz val="10"/>
      <color rgb="FF132BDD"/>
      <name val="Calibri"/>
      <family val="2"/>
      <scheme val="minor"/>
    </font>
    <font>
      <b/>
      <sz val="10"/>
      <color rgb="FF132BDD"/>
      <name val="Calibri"/>
      <family val="2"/>
      <scheme val="minor"/>
    </font>
    <font>
      <i/>
      <sz val="10"/>
      <name val="Calibri"/>
      <family val="2"/>
      <scheme val="minor"/>
    </font>
    <font>
      <b/>
      <sz val="11"/>
      <color theme="0"/>
      <name val="Calibri"/>
      <family val="2"/>
      <scheme val="minor"/>
    </font>
    <font>
      <sz val="11"/>
      <name val="Calibri"/>
      <family val="2"/>
      <scheme val="minor"/>
    </font>
    <font>
      <u/>
      <sz val="11"/>
      <name val="Calibri"/>
      <family val="2"/>
      <scheme val="minor"/>
    </font>
    <font>
      <b/>
      <sz val="11"/>
      <name val="Calibri"/>
      <family val="2"/>
      <scheme val="minor"/>
    </font>
    <font>
      <sz val="12"/>
      <color theme="1"/>
      <name val="Calibri"/>
      <family val="2"/>
      <scheme val="minor"/>
    </font>
    <font>
      <sz val="11"/>
      <color theme="1"/>
      <name val="Calibri"/>
      <family val="2"/>
    </font>
    <font>
      <i/>
      <sz val="11"/>
      <color theme="1"/>
      <name val="Calibri"/>
      <family val="2"/>
      <scheme val="minor"/>
    </font>
    <font>
      <u/>
      <sz val="8"/>
      <color rgb="FF132BDD"/>
      <name val="Tahoma"/>
      <family val="2"/>
    </font>
    <font>
      <i/>
      <sz val="9"/>
      <color theme="1"/>
      <name val="Calibri"/>
      <family val="2"/>
      <scheme val="minor"/>
    </font>
    <font>
      <sz val="10"/>
      <name val="Arial"/>
      <family val="2"/>
    </font>
    <font>
      <sz val="11"/>
      <name val="Calibri"/>
      <family val="2"/>
    </font>
    <font>
      <i/>
      <sz val="10"/>
      <color rgb="FF0000FF"/>
      <name val="Calibri"/>
      <family val="2"/>
      <scheme val="minor"/>
    </font>
    <font>
      <sz val="11"/>
      <color theme="1"/>
      <name val="Garamond"/>
      <family val="2"/>
    </font>
    <font>
      <sz val="11"/>
      <color theme="1"/>
      <name val="Century Gothic"/>
      <family val="2"/>
    </font>
    <font>
      <b/>
      <sz val="11"/>
      <color rgb="FF000000"/>
      <name val="Tahoma"/>
      <family val="2"/>
    </font>
    <font>
      <sz val="8"/>
      <color rgb="FF000000"/>
      <name val="Tahoma"/>
      <family val="2"/>
    </font>
    <font>
      <u/>
      <sz val="8"/>
      <color rgb="FF000000"/>
      <name val="Tahoma"/>
      <family val="2"/>
    </font>
    <font>
      <b/>
      <sz val="8"/>
      <color rgb="FF000000"/>
      <name val="Tahoma"/>
      <family val="2"/>
    </font>
    <font>
      <sz val="8"/>
      <color rgb="FF808080"/>
      <name val="Tahoma"/>
      <family val="2"/>
    </font>
    <font>
      <sz val="10"/>
      <name val="Arial"/>
      <family val="2"/>
    </font>
    <font>
      <b/>
      <u/>
      <sz val="11"/>
      <name val="Calibri"/>
      <family val="2"/>
      <scheme val="minor"/>
    </font>
    <font>
      <sz val="10"/>
      <color rgb="FF00CC00"/>
      <name val="Calibri"/>
      <family val="2"/>
      <scheme val="minor"/>
    </font>
  </fonts>
  <fills count="2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indexed="63"/>
        <bgColor indexed="64"/>
      </patternFill>
    </fill>
    <fill>
      <patternFill patternType="solid">
        <fgColor indexed="19"/>
        <bgColor indexed="64"/>
      </patternFill>
    </fill>
    <fill>
      <patternFill patternType="solid">
        <fgColor theme="1"/>
        <bgColor indexed="64"/>
      </patternFill>
    </fill>
    <fill>
      <patternFill patternType="solid">
        <fgColor indexed="34"/>
        <bgColor indexed="64"/>
      </patternFill>
    </fill>
    <fill>
      <patternFill patternType="solid">
        <fgColor indexed="51"/>
        <bgColor indexed="64"/>
      </patternFill>
    </fill>
    <fill>
      <patternFill patternType="solid">
        <fgColor indexed="13"/>
        <bgColor indexed="64"/>
      </patternFill>
    </fill>
    <fill>
      <patternFill patternType="solid">
        <fgColor indexed="15"/>
        <bgColor indexed="64"/>
      </patternFill>
    </fill>
    <fill>
      <patternFill patternType="solid">
        <fgColor indexed="58"/>
        <bgColor indexed="64"/>
      </patternFill>
    </fill>
    <fill>
      <patternFill patternType="solid">
        <fgColor theme="0" tint="0.79998168889431442"/>
        <bgColor indexed="64"/>
      </patternFill>
    </fill>
    <fill>
      <patternFill patternType="solid">
        <fgColor indexed="65"/>
        <bgColor indexed="64"/>
      </patternFill>
    </fill>
    <fill>
      <patternFill patternType="solid">
        <fgColor indexed="2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249977111117893"/>
        <bgColor indexed="64"/>
      </patternFill>
    </fill>
  </fills>
  <borders count="86">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right/>
      <top style="medium">
        <color auto="1"/>
      </top>
      <bottom/>
      <diagonal/>
    </border>
    <border>
      <left/>
      <right/>
      <top style="medium">
        <color auto="1"/>
      </top>
      <bottom style="thin">
        <color auto="1"/>
      </bottom>
      <diagonal/>
    </border>
    <border>
      <left/>
      <right/>
      <top style="thin">
        <color auto="1"/>
      </top>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style="medium">
        <color auto="1"/>
      </left>
      <right/>
      <top/>
      <bottom style="medium">
        <color auto="1"/>
      </bottom>
      <diagonal/>
    </border>
    <border>
      <left/>
      <right style="medium">
        <color auto="1"/>
      </right>
      <top/>
      <bottom style="medium">
        <color auto="1"/>
      </bottom>
      <diagonal/>
    </border>
    <border>
      <left/>
      <right/>
      <top/>
      <bottom style="thin">
        <color auto="1"/>
      </bottom>
      <diagonal/>
    </border>
    <border>
      <left style="thin">
        <color theme="0" tint="-0.24994659260841701"/>
      </left>
      <right/>
      <top style="thin">
        <color auto="1"/>
      </top>
      <bottom/>
      <diagonal/>
    </border>
    <border>
      <left/>
      <right/>
      <top style="thin">
        <color auto="1"/>
      </top>
      <bottom style="medium">
        <color auto="1"/>
      </bottom>
      <diagonal/>
    </border>
    <border>
      <left style="thin">
        <color theme="0" tint="-0.24994659260841701"/>
      </left>
      <right/>
      <top/>
      <bottom/>
      <diagonal/>
    </border>
    <border>
      <left style="thin">
        <color theme="0" tint="-0.24994659260841701"/>
      </left>
      <right/>
      <top/>
      <bottom style="thin">
        <color auto="1"/>
      </bottom>
      <diagonal/>
    </border>
    <border>
      <left/>
      <right style="thin">
        <color theme="0" tint="-0.24994659260841701"/>
      </right>
      <top style="thin">
        <color auto="1"/>
      </top>
      <bottom/>
      <diagonal/>
    </border>
    <border>
      <left/>
      <right style="thin">
        <color theme="0" tint="-0.24994659260841701"/>
      </right>
      <top/>
      <bottom/>
      <diagonal/>
    </border>
    <border>
      <left/>
      <right/>
      <top style="thin">
        <color auto="1"/>
      </top>
      <bottom style="thin">
        <color theme="0" tint="-0.24994659260841701"/>
      </bottom>
      <diagonal/>
    </border>
    <border>
      <left/>
      <right style="thin">
        <color theme="0" tint="-0.24994659260841701"/>
      </right>
      <top/>
      <bottom style="thin">
        <color auto="1"/>
      </bottom>
      <diagonal/>
    </border>
    <border>
      <left/>
      <right style="thin">
        <color theme="0" tint="-0.24994659260841701"/>
      </right>
      <top style="thin">
        <color auto="1"/>
      </top>
      <bottom style="medium">
        <color auto="1"/>
      </bottom>
      <diagonal/>
    </border>
    <border>
      <left/>
      <right style="thin">
        <color theme="0" tint="-0.24994659260841701"/>
      </right>
      <top style="medium">
        <color auto="1"/>
      </top>
      <bottom/>
      <diagonal/>
    </border>
    <border>
      <left/>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bottom style="thin">
        <color theme="0" tint="-0.14996795556505021"/>
      </bottom>
      <diagonal/>
    </border>
    <border>
      <left/>
      <right style="thin">
        <color auto="1"/>
      </right>
      <top/>
      <bottom style="thin">
        <color auto="1"/>
      </bottom>
      <diagonal/>
    </border>
    <border>
      <left/>
      <right/>
      <top style="thin">
        <color theme="0" tint="-0.14996795556505021"/>
      </top>
      <bottom style="medium">
        <color auto="1"/>
      </bottom>
      <diagonal/>
    </border>
    <border>
      <left style="thin">
        <color auto="1"/>
      </left>
      <right/>
      <top/>
      <bottom style="thin">
        <color auto="1"/>
      </bottom>
      <diagonal/>
    </border>
    <border>
      <left/>
      <right style="thin">
        <color auto="1"/>
      </right>
      <top/>
      <bottom style="medium">
        <color auto="1"/>
      </bottom>
      <diagonal/>
    </border>
    <border>
      <left/>
      <right style="hair">
        <color theme="0" tint="-0.24994659260841701"/>
      </right>
      <top/>
      <bottom/>
      <diagonal/>
    </border>
    <border>
      <left style="hair">
        <color theme="0" tint="-0.24994659260841701"/>
      </left>
      <right/>
      <top/>
      <bottom/>
      <diagonal/>
    </border>
    <border>
      <left/>
      <right style="hair">
        <color theme="0" tint="-0.24994659260841701"/>
      </right>
      <top/>
      <bottom style="medium">
        <color auto="1"/>
      </bottom>
      <diagonal/>
    </border>
    <border>
      <left/>
      <right style="hair">
        <color theme="0" tint="-0.24994659260841701"/>
      </right>
      <top/>
      <bottom style="thin">
        <color auto="1"/>
      </bottom>
      <diagonal/>
    </border>
    <border>
      <left/>
      <right style="hair">
        <color theme="0" tint="-0.24994659260841701"/>
      </right>
      <top style="thin">
        <color auto="1"/>
      </top>
      <bottom/>
      <diagonal/>
    </border>
    <border>
      <left/>
      <right style="hair">
        <color theme="0" tint="-0.24994659260841701"/>
      </right>
      <top style="thin">
        <color auto="1"/>
      </top>
      <bottom style="medium">
        <color auto="1"/>
      </bottom>
      <diagonal/>
    </border>
    <border>
      <left/>
      <right style="hair">
        <color theme="0" tint="-0.2499465926084170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top style="thin">
        <color rgb="FF000000"/>
      </top>
      <bottom style="thin">
        <color rgb="FF000000"/>
      </bottom>
      <diagonal/>
    </border>
    <border>
      <left/>
      <right style="hair">
        <color theme="0" tint="-0.24994659260841701"/>
      </right>
      <top style="thin">
        <color rgb="FF000000"/>
      </top>
      <bottom style="thin">
        <color rgb="FF000000"/>
      </bottom>
      <diagonal/>
    </border>
    <border>
      <left/>
      <right/>
      <top style="thin">
        <color rgb="FF000000"/>
      </top>
      <bottom/>
      <diagonal/>
    </border>
    <border>
      <left/>
      <right style="hair">
        <color theme="0" tint="-0.24994659260841701"/>
      </right>
      <top style="thin">
        <color rgb="FF000000"/>
      </top>
      <bottom/>
      <diagonal/>
    </border>
    <border>
      <left/>
      <right/>
      <top style="double">
        <color auto="1"/>
      </top>
      <bottom/>
      <diagonal/>
    </border>
    <border>
      <left style="medium">
        <color rgb="FF000000"/>
      </left>
      <right style="medium">
        <color rgb="FF000000"/>
      </right>
      <top style="medium">
        <color rgb="FF000000"/>
      </top>
      <bottom style="medium">
        <color rgb="FF000000"/>
      </bottom>
      <diagonal/>
    </border>
    <border>
      <left/>
      <right style="thin">
        <color theme="0" tint="-0.14996795556505021"/>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top/>
      <bottom style="medium">
        <color rgb="FF6593CF"/>
      </bottom>
      <diagonal/>
    </border>
    <border>
      <left/>
      <right/>
      <top style="thin">
        <color rgb="FF6593CF"/>
      </top>
      <bottom/>
      <diagonal/>
    </border>
    <border>
      <left/>
      <right/>
      <top style="thin">
        <color rgb="FF6593CF"/>
      </top>
      <bottom style="thin">
        <color rgb="FF6593CF"/>
      </bottom>
      <diagonal/>
    </border>
    <border>
      <left/>
      <right/>
      <top/>
      <bottom style="thin">
        <color rgb="FF6593CF"/>
      </bottom>
      <diagonal/>
    </border>
    <border>
      <left/>
      <right/>
      <top style="medium">
        <color rgb="FF6593CF"/>
      </top>
      <bottom style="medium">
        <color rgb="FF6593CF"/>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rgb="FF3E3E3E"/>
      </bottom>
      <diagonal/>
    </border>
    <border>
      <left style="medium">
        <color rgb="FF3E3E3E"/>
      </left>
      <right/>
      <top/>
      <bottom/>
      <diagonal/>
    </border>
    <border>
      <left style="medium">
        <color rgb="FF3E3E3E"/>
      </left>
      <right/>
      <top/>
      <bottom style="medium">
        <color rgb="FF3E3E3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auto="1"/>
      </right>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auto="1"/>
      </right>
      <top style="dotted">
        <color indexed="64"/>
      </top>
      <bottom style="dotted">
        <color indexed="64"/>
      </bottom>
      <diagonal/>
    </border>
    <border>
      <left style="dotted">
        <color auto="1"/>
      </left>
      <right/>
      <top/>
      <bottom/>
      <diagonal/>
    </border>
    <border>
      <left style="dotted">
        <color indexed="64"/>
      </left>
      <right style="thin">
        <color auto="1"/>
      </right>
      <top/>
      <bottom/>
      <diagonal/>
    </border>
    <border>
      <left style="dotted">
        <color auto="1"/>
      </left>
      <right style="dotted">
        <color auto="1"/>
      </right>
      <top style="thin">
        <color indexed="64"/>
      </top>
      <bottom/>
      <diagonal/>
    </border>
    <border>
      <left style="dotted">
        <color auto="1"/>
      </left>
      <right style="dotted">
        <color auto="1"/>
      </right>
      <top/>
      <bottom style="thin">
        <color auto="1"/>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auto="1"/>
      </bottom>
      <diagonal/>
    </border>
    <border>
      <left style="dotted">
        <color indexed="64"/>
      </left>
      <right style="dotted">
        <color indexed="64"/>
      </right>
      <top style="dotted">
        <color indexed="64"/>
      </top>
      <bottom style="thin">
        <color auto="1"/>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thin">
        <color indexed="64"/>
      </right>
      <top style="dotted">
        <color indexed="64"/>
      </top>
      <bottom style="thin">
        <color indexed="64"/>
      </bottom>
      <diagonal/>
    </border>
  </borders>
  <cellStyleXfs count="12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6" fillId="0" borderId="0"/>
    <xf numFmtId="0" fontId="26" fillId="0" borderId="0"/>
    <xf numFmtId="9" fontId="26" fillId="0" borderId="0" applyFont="0" applyFill="0" applyBorder="0" applyAlignment="0" applyProtection="0"/>
    <xf numFmtId="0" fontId="29" fillId="7" borderId="0" applyNumberFormat="0" applyBorder="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3" fontId="36" fillId="0" borderId="0">
      <protection locked="0"/>
    </xf>
    <xf numFmtId="209" fontId="36" fillId="0" borderId="0">
      <protection locked="0"/>
    </xf>
    <xf numFmtId="0" fontId="36" fillId="0" borderId="0">
      <protection locked="0"/>
    </xf>
    <xf numFmtId="206" fontId="26" fillId="0" borderId="0" applyFont="0" applyFill="0" applyBorder="0" applyAlignment="0" applyProtection="0"/>
    <xf numFmtId="208" fontId="26" fillId="0" borderId="0" applyFont="0" applyFill="0" applyBorder="0" applyAlignment="0" applyProtection="0"/>
    <xf numFmtId="210" fontId="26" fillId="0" borderId="0" applyFont="0" applyFill="0" applyBorder="0" applyAlignment="0" applyProtection="0"/>
    <xf numFmtId="0" fontId="37" fillId="0" borderId="0" applyNumberFormat="0" applyFill="0" applyBorder="0" applyAlignment="0" applyProtection="0"/>
    <xf numFmtId="0" fontId="38" fillId="0" borderId="0" applyProtection="0"/>
    <xf numFmtId="0" fontId="34" fillId="0" borderId="0" applyProtection="0"/>
    <xf numFmtId="0" fontId="39" fillId="0" borderId="0" applyProtection="0"/>
    <xf numFmtId="0" fontId="37" fillId="0" borderId="0" applyProtection="0"/>
    <xf numFmtId="0" fontId="40" fillId="0" borderId="0" applyProtection="0"/>
    <xf numFmtId="0" fontId="41" fillId="0" borderId="0" applyProtection="0"/>
    <xf numFmtId="0" fontId="42" fillId="0" borderId="0" applyProtection="0"/>
    <xf numFmtId="211" fontId="36" fillId="0" borderId="0">
      <protection locked="0"/>
    </xf>
    <xf numFmtId="0" fontId="43" fillId="0" borderId="0">
      <protection locked="0"/>
    </xf>
    <xf numFmtId="0" fontId="44" fillId="0" borderId="0">
      <protection locked="0"/>
    </xf>
    <xf numFmtId="41" fontId="26" fillId="0" borderId="0" applyFont="0" applyFill="0" applyBorder="0" applyAlignment="0" applyProtection="0"/>
    <xf numFmtId="43" fontId="26" fillId="0" borderId="0" applyFont="0" applyFill="0" applyBorder="0" applyAlignment="0" applyProtection="0"/>
    <xf numFmtId="0" fontId="45" fillId="9" borderId="0" applyNumberFormat="0" applyBorder="0"/>
    <xf numFmtId="42" fontId="26" fillId="0" borderId="0" applyFont="0" applyFill="0" applyBorder="0" applyAlignment="0" applyProtection="0"/>
    <xf numFmtId="44" fontId="26" fillId="0" borderId="0" applyFont="0" applyFill="0" applyBorder="0" applyAlignment="0" applyProtection="0"/>
    <xf numFmtId="0" fontId="26" fillId="0" borderId="0"/>
    <xf numFmtId="0" fontId="26" fillId="0" borderId="0">
      <alignment vertical="center"/>
    </xf>
    <xf numFmtId="9" fontId="6" fillId="0" borderId="0" applyFont="0" applyFill="0" applyBorder="0" applyAlignment="0" applyProtection="0"/>
    <xf numFmtId="10" fontId="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9" fillId="0" borderId="0" applyNumberFormat="0" applyBorder="0"/>
    <xf numFmtId="0" fontId="46" fillId="10" borderId="0" applyNumberFormat="0" applyBorder="0"/>
    <xf numFmtId="0" fontId="46" fillId="11" borderId="0" applyNumberFormat="0" applyBorder="0"/>
    <xf numFmtId="0" fontId="46" fillId="12" borderId="0" applyNumberFormat="0" applyBorder="0"/>
    <xf numFmtId="0" fontId="26" fillId="13" borderId="0"/>
    <xf numFmtId="0" fontId="36" fillId="0" borderId="48">
      <protection locked="0"/>
    </xf>
    <xf numFmtId="205" fontId="26" fillId="0" borderId="0" applyFont="0" applyFill="0" applyBorder="0" applyAlignment="0" applyProtection="0"/>
    <xf numFmtId="207" fontId="26" fillId="0" borderId="0" applyFont="0" applyFill="0" applyBorder="0" applyAlignment="0" applyProtection="0"/>
    <xf numFmtId="0" fontId="47" fillId="0" borderId="0"/>
    <xf numFmtId="0" fontId="26" fillId="0" borderId="0"/>
    <xf numFmtId="0" fontId="24" fillId="0" borderId="0"/>
    <xf numFmtId="43" fontId="47" fillId="0" borderId="0" applyFont="0" applyFill="0" applyBorder="0" applyAlignment="0" applyProtection="0"/>
    <xf numFmtId="9" fontId="47" fillId="0" borderId="0" applyFont="0" applyFill="0" applyBorder="0" applyAlignment="0" applyProtection="0"/>
    <xf numFmtId="0" fontId="65" fillId="0" borderId="0" applyNumberFormat="0" applyFill="0" applyBorder="0" applyAlignment="0" applyProtection="0"/>
    <xf numFmtId="0" fontId="66" fillId="0" borderId="0"/>
    <xf numFmtId="44" fontId="1" fillId="0" borderId="0" applyFont="0" applyFill="0" applyBorder="0" applyAlignment="0" applyProtection="0"/>
    <xf numFmtId="0" fontId="68" fillId="0" borderId="0"/>
    <xf numFmtId="0" fontId="26" fillId="0" borderId="0"/>
    <xf numFmtId="0" fontId="88" fillId="0" borderId="0"/>
    <xf numFmtId="0" fontId="47" fillId="0" borderId="0"/>
    <xf numFmtId="0" fontId="1" fillId="0" borderId="0"/>
    <xf numFmtId="9" fontId="26" fillId="0" borderId="0"/>
    <xf numFmtId="44" fontId="26" fillId="0" borderId="0"/>
    <xf numFmtId="42" fontId="26" fillId="0" borderId="0"/>
    <xf numFmtId="43" fontId="26" fillId="0" borderId="0"/>
    <xf numFmtId="41" fontId="26" fillId="0" borderId="0"/>
    <xf numFmtId="9" fontId="26" fillId="0" borderId="0"/>
    <xf numFmtId="44" fontId="26" fillId="0" borderId="0"/>
    <xf numFmtId="43" fontId="26" fillId="0" borderId="0"/>
    <xf numFmtId="9" fontId="26" fillId="0" borderId="0"/>
    <xf numFmtId="44" fontId="26" fillId="0" borderId="0"/>
    <xf numFmtId="9" fontId="26" fillId="0" borderId="0"/>
    <xf numFmtId="43" fontId="26" fillId="0" borderId="0"/>
    <xf numFmtId="44" fontId="26" fillId="0" borderId="0"/>
    <xf numFmtId="43" fontId="26" fillId="0" borderId="0"/>
    <xf numFmtId="9" fontId="26" fillId="0" borderId="0"/>
    <xf numFmtId="44" fontId="26" fillId="0" borderId="0"/>
    <xf numFmtId="43" fontId="26" fillId="0" borderId="0"/>
    <xf numFmtId="9" fontId="26" fillId="0" borderId="0"/>
    <xf numFmtId="44" fontId="26" fillId="0" borderId="0"/>
    <xf numFmtId="43" fontId="26" fillId="0" borderId="0"/>
    <xf numFmtId="0" fontId="93" fillId="0" borderId="0">
      <alignment vertical="center"/>
    </xf>
    <xf numFmtId="9" fontId="93" fillId="0" borderId="0"/>
    <xf numFmtId="44" fontId="93" fillId="0" borderId="0"/>
    <xf numFmtId="42" fontId="93" fillId="0" borderId="0"/>
    <xf numFmtId="43" fontId="93" fillId="0" borderId="0"/>
    <xf numFmtId="41" fontId="93" fillId="0" borderId="0"/>
    <xf numFmtId="0" fontId="26" fillId="0" borderId="0">
      <alignment vertical="center"/>
    </xf>
    <xf numFmtId="9" fontId="26" fillId="0" borderId="0"/>
    <xf numFmtId="44" fontId="26" fillId="0" borderId="0"/>
    <xf numFmtId="43" fontId="26" fillId="0" borderId="0"/>
    <xf numFmtId="0" fontId="1" fillId="0" borderId="0"/>
    <xf numFmtId="0" fontId="96" fillId="0" borderId="0"/>
    <xf numFmtId="0" fontId="97" fillId="0" borderId="0"/>
    <xf numFmtId="0" fontId="103" fillId="0" borderId="0">
      <alignment vertical="center"/>
    </xf>
    <xf numFmtId="9" fontId="103" fillId="0" borderId="0"/>
    <xf numFmtId="44" fontId="103" fillId="0" borderId="0"/>
    <xf numFmtId="42" fontId="103" fillId="0" borderId="0"/>
    <xf numFmtId="43" fontId="103" fillId="0" borderId="0"/>
    <xf numFmtId="41" fontId="103" fillId="0" borderId="0"/>
    <xf numFmtId="0" fontId="47" fillId="0" borderId="0"/>
    <xf numFmtId="9" fontId="26" fillId="0" borderId="0"/>
    <xf numFmtId="44" fontId="26" fillId="0" borderId="0"/>
    <xf numFmtId="9" fontId="26" fillId="0" borderId="0"/>
    <xf numFmtId="43" fontId="26" fillId="0" borderId="0"/>
    <xf numFmtId="44" fontId="26" fillId="0" borderId="0"/>
    <xf numFmtId="43" fontId="26" fillId="0" borderId="0"/>
  </cellStyleXfs>
  <cellXfs count="905">
    <xf numFmtId="0" fontId="0" fillId="0" borderId="0" xfId="0"/>
    <xf numFmtId="0" fontId="2" fillId="0" borderId="0" xfId="0" applyFont="1"/>
    <xf numFmtId="0" fontId="2" fillId="0" borderId="1" xfId="0" applyFont="1" applyBorder="1"/>
    <xf numFmtId="1" fontId="3" fillId="0" borderId="0" xfId="1" applyNumberFormat="1" applyFont="1"/>
    <xf numFmtId="0" fontId="2" fillId="0" borderId="2" xfId="0" applyFont="1" applyBorder="1"/>
    <xf numFmtId="22" fontId="3" fillId="0" borderId="3" xfId="0" applyNumberFormat="1" applyFont="1" applyBorder="1"/>
    <xf numFmtId="0" fontId="4" fillId="0" borderId="4" xfId="0" applyFont="1" applyBorder="1"/>
    <xf numFmtId="0" fontId="2" fillId="0" borderId="4" xfId="0" applyFont="1" applyBorder="1"/>
    <xf numFmtId="0" fontId="2" fillId="0" borderId="0" xfId="3" applyFont="1"/>
    <xf numFmtId="0" fontId="2" fillId="0" borderId="6" xfId="0" applyFont="1" applyBorder="1"/>
    <xf numFmtId="0" fontId="2" fillId="0" borderId="0" xfId="0" applyFont="1" applyAlignment="1">
      <alignment horizontal="left" indent="1"/>
    </xf>
    <xf numFmtId="0" fontId="8" fillId="0" borderId="0" xfId="5" applyFont="1"/>
    <xf numFmtId="0" fontId="5" fillId="0" borderId="2" xfId="0" applyFont="1" applyBorder="1"/>
    <xf numFmtId="4" fontId="5" fillId="0" borderId="2" xfId="0" applyNumberFormat="1" applyFont="1" applyBorder="1"/>
    <xf numFmtId="0" fontId="2" fillId="0" borderId="0" xfId="0" applyFont="1" applyAlignment="1">
      <alignment horizontal="left" indent="2"/>
    </xf>
    <xf numFmtId="168" fontId="2" fillId="0" borderId="0" xfId="0" applyNumberFormat="1" applyFont="1"/>
    <xf numFmtId="0" fontId="2" fillId="0" borderId="0" xfId="3" applyFont="1" applyAlignment="1">
      <alignment horizontal="left" indent="1"/>
    </xf>
    <xf numFmtId="0" fontId="11" fillId="0" borderId="0" xfId="0" applyFont="1"/>
    <xf numFmtId="6" fontId="2" fillId="0" borderId="0" xfId="0" applyNumberFormat="1" applyFont="1"/>
    <xf numFmtId="5" fontId="2" fillId="0" borderId="0" xfId="0" applyNumberFormat="1" applyFont="1"/>
    <xf numFmtId="0" fontId="11" fillId="0" borderId="0" xfId="0" applyFont="1" applyAlignment="1">
      <alignment horizontal="center"/>
    </xf>
    <xf numFmtId="0" fontId="12" fillId="0" borderId="0" xfId="0" applyFont="1" applyAlignment="1">
      <alignment horizontal="center"/>
    </xf>
    <xf numFmtId="0" fontId="11" fillId="0" borderId="15" xfId="0" applyFont="1" applyBorder="1" applyAlignment="1">
      <alignment horizontal="center"/>
    </xf>
    <xf numFmtId="164" fontId="8" fillId="0" borderId="0" xfId="4" applyNumberFormat="1" applyFont="1"/>
    <xf numFmtId="171" fontId="8" fillId="0" borderId="6" xfId="3" applyNumberFormat="1" applyFont="1" applyBorder="1"/>
    <xf numFmtId="165" fontId="8" fillId="0" borderId="0" xfId="5" applyNumberFormat="1" applyFont="1"/>
    <xf numFmtId="10" fontId="2" fillId="0" borderId="0" xfId="0" applyNumberFormat="1" applyFont="1"/>
    <xf numFmtId="37" fontId="2" fillId="0" borderId="0" xfId="0" applyNumberFormat="1" applyFont="1"/>
    <xf numFmtId="37" fontId="4" fillId="0" borderId="0" xfId="0" applyNumberFormat="1" applyFont="1"/>
    <xf numFmtId="0" fontId="5" fillId="0" borderId="6" xfId="3" applyFont="1" applyBorder="1"/>
    <xf numFmtId="5" fontId="5" fillId="0" borderId="6" xfId="3" applyNumberFormat="1" applyFont="1" applyBorder="1"/>
    <xf numFmtId="37" fontId="2" fillId="0" borderId="6" xfId="0" applyNumberFormat="1" applyFont="1" applyBorder="1"/>
    <xf numFmtId="172" fontId="9" fillId="0" borderId="14" xfId="0" applyNumberFormat="1" applyFont="1" applyBorder="1" applyAlignment="1">
      <alignment horizontal="left"/>
    </xf>
    <xf numFmtId="0" fontId="5" fillId="0" borderId="6" xfId="0" applyFont="1" applyBorder="1"/>
    <xf numFmtId="5" fontId="5" fillId="0" borderId="6" xfId="0" applyNumberFormat="1" applyFont="1" applyBorder="1"/>
    <xf numFmtId="0" fontId="5" fillId="0" borderId="0" xfId="0" applyFont="1"/>
    <xf numFmtId="5" fontId="5" fillId="0" borderId="0" xfId="0" applyNumberFormat="1" applyFont="1"/>
    <xf numFmtId="5" fontId="13" fillId="0" borderId="19" xfId="0" applyNumberFormat="1" applyFont="1" applyBorder="1"/>
    <xf numFmtId="5" fontId="13" fillId="0" borderId="0" xfId="0" applyNumberFormat="1" applyFont="1"/>
    <xf numFmtId="0" fontId="5" fillId="0" borderId="0" xfId="3" applyFont="1"/>
    <xf numFmtId="0" fontId="5" fillId="0" borderId="21" xfId="0" applyFont="1" applyBorder="1"/>
    <xf numFmtId="14" fontId="14" fillId="0" borderId="21" xfId="0" applyNumberFormat="1" applyFont="1" applyBorder="1"/>
    <xf numFmtId="166" fontId="10" fillId="0" borderId="0" xfId="0" applyNumberFormat="1" applyFont="1"/>
    <xf numFmtId="0" fontId="5" fillId="0" borderId="16" xfId="3" applyFont="1" applyBorder="1"/>
    <xf numFmtId="6" fontId="5" fillId="0" borderId="16" xfId="3" applyNumberFormat="1" applyFont="1" applyBorder="1"/>
    <xf numFmtId="5" fontId="5" fillId="0" borderId="16" xfId="3" applyNumberFormat="1" applyFont="1" applyBorder="1"/>
    <xf numFmtId="0" fontId="2" fillId="0" borderId="14" xfId="0" applyFont="1" applyBorder="1" applyAlignment="1">
      <alignment horizontal="left" indent="1"/>
    </xf>
    <xf numFmtId="0" fontId="2" fillId="0" borderId="0" xfId="0" applyFont="1" applyAlignment="1">
      <alignment horizontal="left"/>
    </xf>
    <xf numFmtId="6" fontId="5" fillId="0" borderId="0" xfId="3" applyNumberFormat="1" applyFont="1"/>
    <xf numFmtId="0" fontId="2" fillId="0" borderId="2" xfId="3" applyFont="1" applyBorder="1" applyAlignment="1">
      <alignment horizontal="left" indent="1"/>
    </xf>
    <xf numFmtId="0" fontId="5" fillId="0" borderId="2" xfId="3" applyFont="1" applyBorder="1"/>
    <xf numFmtId="10" fontId="10" fillId="0" borderId="2" xfId="3" applyNumberFormat="1" applyFont="1" applyBorder="1"/>
    <xf numFmtId="37" fontId="2" fillId="0" borderId="2" xfId="3" applyNumberFormat="1" applyFont="1" applyBorder="1"/>
    <xf numFmtId="0" fontId="3" fillId="0" borderId="0" xfId="0" applyFont="1"/>
    <xf numFmtId="6" fontId="2" fillId="0" borderId="0" xfId="3" applyNumberFormat="1" applyFont="1"/>
    <xf numFmtId="0" fontId="2" fillId="0" borderId="6" xfId="3" applyFont="1" applyBorder="1" applyAlignment="1">
      <alignment horizontal="left"/>
    </xf>
    <xf numFmtId="0" fontId="2" fillId="0" borderId="26" xfId="3" applyFont="1" applyBorder="1" applyAlignment="1">
      <alignment horizontal="right"/>
    </xf>
    <xf numFmtId="178" fontId="15" fillId="0" borderId="6" xfId="3" applyNumberFormat="1" applyFont="1" applyBorder="1"/>
    <xf numFmtId="0" fontId="5" fillId="0" borderId="7" xfId="3" applyFont="1" applyBorder="1"/>
    <xf numFmtId="0" fontId="5" fillId="0" borderId="7" xfId="3" applyFont="1" applyBorder="1" applyAlignment="1">
      <alignment horizontal="right"/>
    </xf>
    <xf numFmtId="10" fontId="10" fillId="0" borderId="0" xfId="3" applyNumberFormat="1" applyFont="1"/>
    <xf numFmtId="6" fontId="8" fillId="0" borderId="0" xfId="5" applyNumberFormat="1" applyFont="1"/>
    <xf numFmtId="37" fontId="15" fillId="0" borderId="0" xfId="3" applyNumberFormat="1" applyFont="1"/>
    <xf numFmtId="173" fontId="8" fillId="0" borderId="0" xfId="5" applyNumberFormat="1" applyFont="1"/>
    <xf numFmtId="173" fontId="2" fillId="0" borderId="0" xfId="3" applyNumberFormat="1" applyFont="1"/>
    <xf numFmtId="6" fontId="10" fillId="0" borderId="0" xfId="3" applyNumberFormat="1" applyFont="1"/>
    <xf numFmtId="180" fontId="10" fillId="0" borderId="0" xfId="0" applyNumberFormat="1" applyFont="1"/>
    <xf numFmtId="10" fontId="10" fillId="0" borderId="0" xfId="0" applyNumberFormat="1" applyFont="1"/>
    <xf numFmtId="38" fontId="10" fillId="0" borderId="0" xfId="3" applyNumberFormat="1" applyFont="1"/>
    <xf numFmtId="182" fontId="10" fillId="0" borderId="0" xfId="3" applyNumberFormat="1" applyFont="1"/>
    <xf numFmtId="38" fontId="9" fillId="0" borderId="0" xfId="3" applyNumberFormat="1" applyFont="1"/>
    <xf numFmtId="0" fontId="2" fillId="0" borderId="30" xfId="3" applyFont="1" applyBorder="1" applyAlignment="1">
      <alignment horizontal="left" indent="1"/>
    </xf>
    <xf numFmtId="184" fontId="10" fillId="0" borderId="0" xfId="0" applyNumberFormat="1" applyFont="1"/>
    <xf numFmtId="0" fontId="5" fillId="0" borderId="14" xfId="3" applyFont="1" applyBorder="1"/>
    <xf numFmtId="6" fontId="5" fillId="0" borderId="14" xfId="3" applyNumberFormat="1" applyFont="1" applyBorder="1"/>
    <xf numFmtId="173" fontId="5" fillId="0" borderId="14" xfId="3" applyNumberFormat="1" applyFont="1" applyBorder="1"/>
    <xf numFmtId="0" fontId="2" fillId="0" borderId="7" xfId="0" applyFont="1" applyBorder="1"/>
    <xf numFmtId="0" fontId="5" fillId="0" borderId="7" xfId="3" applyFont="1" applyBorder="1" applyAlignment="1">
      <alignment horizontal="left"/>
    </xf>
    <xf numFmtId="38" fontId="2" fillId="0" borderId="0" xfId="3" applyNumberFormat="1" applyFont="1"/>
    <xf numFmtId="38" fontId="15" fillId="0" borderId="30" xfId="3" applyNumberFormat="1" applyFont="1" applyBorder="1"/>
    <xf numFmtId="173" fontId="2" fillId="0" borderId="30" xfId="3" applyNumberFormat="1" applyFont="1" applyBorder="1"/>
    <xf numFmtId="38" fontId="2" fillId="0" borderId="30" xfId="3" applyNumberFormat="1" applyFont="1" applyBorder="1"/>
    <xf numFmtId="0" fontId="5" fillId="0" borderId="32" xfId="3" applyFont="1" applyBorder="1"/>
    <xf numFmtId="6" fontId="5" fillId="0" borderId="32" xfId="3" applyNumberFormat="1" applyFont="1" applyBorder="1"/>
    <xf numFmtId="173" fontId="5" fillId="0" borderId="32" xfId="3" applyNumberFormat="1" applyFont="1" applyBorder="1"/>
    <xf numFmtId="0" fontId="7" fillId="0" borderId="6" xfId="5" applyFont="1" applyBorder="1"/>
    <xf numFmtId="0" fontId="8" fillId="0" borderId="7" xfId="5" applyFont="1" applyBorder="1"/>
    <xf numFmtId="37" fontId="15" fillId="0" borderId="0" xfId="5" applyNumberFormat="1" applyFont="1"/>
    <xf numFmtId="0" fontId="2" fillId="0" borderId="14" xfId="0" applyFont="1" applyBorder="1"/>
    <xf numFmtId="6" fontId="2" fillId="0" borderId="14" xfId="0" applyNumberFormat="1" applyFont="1" applyBorder="1"/>
    <xf numFmtId="0" fontId="2" fillId="0" borderId="0" xfId="3" applyFont="1" applyAlignment="1">
      <alignment horizontal="left"/>
    </xf>
    <xf numFmtId="0" fontId="2" fillId="0" borderId="33" xfId="3" applyFont="1" applyBorder="1" applyAlignment="1">
      <alignment horizontal="right"/>
    </xf>
    <xf numFmtId="177" fontId="10" fillId="4" borderId="31" xfId="3" applyNumberFormat="1" applyFont="1" applyFill="1" applyBorder="1" applyAlignment="1">
      <alignment horizontal="left"/>
    </xf>
    <xf numFmtId="178" fontId="15" fillId="0" borderId="0" xfId="3" applyNumberFormat="1" applyFont="1"/>
    <xf numFmtId="173" fontId="5" fillId="0" borderId="32" xfId="2" applyNumberFormat="1" applyFont="1" applyFill="1" applyBorder="1"/>
    <xf numFmtId="6" fontId="18" fillId="0" borderId="6" xfId="3" applyNumberFormat="1" applyFont="1" applyBorder="1"/>
    <xf numFmtId="167" fontId="10" fillId="0" borderId="0" xfId="0" applyNumberFormat="1" applyFont="1"/>
    <xf numFmtId="0" fontId="8" fillId="0" borderId="16" xfId="5" applyFont="1" applyBorder="1"/>
    <xf numFmtId="188" fontId="10" fillId="0" borderId="16" xfId="5" applyNumberFormat="1" applyFont="1" applyBorder="1" applyAlignment="1">
      <alignment horizontal="right"/>
    </xf>
    <xf numFmtId="0" fontId="11" fillId="0" borderId="0" xfId="0" applyFont="1" applyAlignment="1">
      <alignment horizontal="right"/>
    </xf>
    <xf numFmtId="0" fontId="5" fillId="0" borderId="16" xfId="0" applyFont="1" applyBorder="1"/>
    <xf numFmtId="0" fontId="2" fillId="0" borderId="16" xfId="0" applyFont="1" applyBorder="1"/>
    <xf numFmtId="164" fontId="2" fillId="0" borderId="0" xfId="0" applyNumberFormat="1" applyFont="1"/>
    <xf numFmtId="0" fontId="2" fillId="0" borderId="11" xfId="0" applyFont="1" applyBorder="1"/>
    <xf numFmtId="9" fontId="15" fillId="0" borderId="0" xfId="0" applyNumberFormat="1" applyFont="1"/>
    <xf numFmtId="192" fontId="10" fillId="0" borderId="35" xfId="0" applyNumberFormat="1" applyFont="1" applyBorder="1"/>
    <xf numFmtId="10" fontId="2" fillId="0" borderId="35" xfId="0" applyNumberFormat="1" applyFont="1" applyBorder="1"/>
    <xf numFmtId="10" fontId="2" fillId="0" borderId="36" xfId="0" applyNumberFormat="1" applyFont="1" applyBorder="1"/>
    <xf numFmtId="0" fontId="2" fillId="0" borderId="35" xfId="0" applyFont="1" applyBorder="1"/>
    <xf numFmtId="0" fontId="2" fillId="0" borderId="34" xfId="0" applyFont="1" applyBorder="1"/>
    <xf numFmtId="0" fontId="2" fillId="0" borderId="37" xfId="0" applyFont="1" applyBorder="1"/>
    <xf numFmtId="180" fontId="2" fillId="0" borderId="35" xfId="0" applyNumberFormat="1" applyFont="1" applyBorder="1"/>
    <xf numFmtId="180" fontId="2" fillId="0" borderId="0" xfId="0" applyNumberFormat="1" applyFont="1"/>
    <xf numFmtId="1" fontId="2" fillId="0" borderId="0" xfId="0" applyNumberFormat="1" applyFont="1"/>
    <xf numFmtId="180" fontId="5" fillId="0" borderId="2" xfId="0" applyNumberFormat="1" applyFont="1" applyBorder="1"/>
    <xf numFmtId="180" fontId="2" fillId="0" borderId="2" xfId="0" applyNumberFormat="1" applyFont="1" applyBorder="1"/>
    <xf numFmtId="193" fontId="2" fillId="0" borderId="35" xfId="0" applyNumberFormat="1" applyFont="1" applyBorder="1"/>
    <xf numFmtId="193" fontId="2" fillId="0" borderId="0" xfId="0" applyNumberFormat="1" applyFont="1"/>
    <xf numFmtId="193" fontId="10" fillId="0" borderId="0" xfId="0" applyNumberFormat="1" applyFont="1"/>
    <xf numFmtId="164" fontId="2" fillId="0" borderId="2" xfId="0" applyNumberFormat="1" applyFont="1" applyBorder="1"/>
    <xf numFmtId="0" fontId="11" fillId="0" borderId="11" xfId="0" applyFont="1" applyBorder="1" applyAlignment="1">
      <alignment horizontal="center"/>
    </xf>
    <xf numFmtId="5" fontId="15" fillId="0" borderId="35" xfId="0" applyNumberFormat="1" applyFont="1" applyBorder="1"/>
    <xf numFmtId="5" fontId="2" fillId="0" borderId="11" xfId="0" applyNumberFormat="1" applyFont="1" applyBorder="1"/>
    <xf numFmtId="5" fontId="9" fillId="0" borderId="0" xfId="0" applyNumberFormat="1" applyFont="1"/>
    <xf numFmtId="172" fontId="15" fillId="0" borderId="14" xfId="0" applyNumberFormat="1" applyFont="1" applyBorder="1" applyAlignment="1">
      <alignment horizontal="left" indent="1"/>
    </xf>
    <xf numFmtId="37" fontId="2" fillId="0" borderId="31" xfId="0" applyNumberFormat="1" applyFont="1" applyBorder="1"/>
    <xf numFmtId="37" fontId="2" fillId="0" borderId="14" xfId="0" applyNumberFormat="1" applyFont="1" applyBorder="1"/>
    <xf numFmtId="37" fontId="15" fillId="0" borderId="38" xfId="0" applyNumberFormat="1" applyFont="1" applyBorder="1"/>
    <xf numFmtId="37" fontId="10" fillId="0" borderId="14" xfId="0" applyNumberFormat="1" applyFont="1" applyBorder="1"/>
    <xf numFmtId="5" fontId="5" fillId="0" borderId="11" xfId="0" applyNumberFormat="1" applyFont="1" applyBorder="1"/>
    <xf numFmtId="5" fontId="5" fillId="0" borderId="35" xfId="0" applyNumberFormat="1" applyFont="1" applyBorder="1"/>
    <xf numFmtId="186" fontId="2" fillId="0" borderId="11" xfId="0" applyNumberFormat="1" applyFont="1" applyBorder="1"/>
    <xf numFmtId="186" fontId="2" fillId="0" borderId="35" xfId="0" applyNumberFormat="1" applyFont="1" applyBorder="1"/>
    <xf numFmtId="194" fontId="2" fillId="0" borderId="0" xfId="0" applyNumberFormat="1" applyFont="1"/>
    <xf numFmtId="186" fontId="2" fillId="0" borderId="0" xfId="0" applyNumberFormat="1" applyFont="1"/>
    <xf numFmtId="181" fontId="15" fillId="0" borderId="0" xfId="0" applyNumberFormat="1" applyFont="1"/>
    <xf numFmtId="183" fontId="15" fillId="0" borderId="0" xfId="0" applyNumberFormat="1" applyFont="1"/>
    <xf numFmtId="5" fontId="2" fillId="0" borderId="35" xfId="0" applyNumberFormat="1" applyFont="1" applyBorder="1"/>
    <xf numFmtId="37" fontId="2" fillId="0" borderId="11" xfId="0" applyNumberFormat="1" applyFont="1" applyBorder="1"/>
    <xf numFmtId="37" fontId="2" fillId="0" borderId="35" xfId="0" applyNumberFormat="1" applyFont="1" applyBorder="1"/>
    <xf numFmtId="5" fontId="5" fillId="0" borderId="10" xfId="0" applyNumberFormat="1" applyFont="1" applyBorder="1"/>
    <xf numFmtId="5" fontId="5" fillId="0" borderId="39" xfId="0" applyNumberFormat="1" applyFont="1" applyBorder="1"/>
    <xf numFmtId="5" fontId="5" fillId="0" borderId="28" xfId="0" applyNumberFormat="1" applyFont="1" applyBorder="1"/>
    <xf numFmtId="5" fontId="5" fillId="0" borderId="16" xfId="0" applyNumberFormat="1" applyFont="1" applyBorder="1"/>
    <xf numFmtId="5" fontId="5" fillId="0" borderId="40" xfId="0" applyNumberFormat="1" applyFont="1" applyBorder="1"/>
    <xf numFmtId="0" fontId="4" fillId="0" borderId="0" xfId="0" applyFont="1"/>
    <xf numFmtId="37" fontId="2" fillId="0" borderId="38" xfId="0" applyNumberFormat="1" applyFont="1" applyBorder="1"/>
    <xf numFmtId="0" fontId="4" fillId="0" borderId="0" xfId="0" applyFont="1" applyAlignment="1">
      <alignment horizontal="left" indent="1"/>
    </xf>
    <xf numFmtId="9" fontId="4" fillId="0" borderId="35" xfId="0" applyNumberFormat="1" applyFont="1" applyBorder="1"/>
    <xf numFmtId="9" fontId="4" fillId="0" borderId="0" xfId="0" applyNumberFormat="1" applyFont="1"/>
    <xf numFmtId="179" fontId="15" fillId="0" borderId="0" xfId="0" applyNumberFormat="1" applyFont="1"/>
    <xf numFmtId="180" fontId="9" fillId="0" borderId="0" xfId="0" applyNumberFormat="1" applyFont="1"/>
    <xf numFmtId="5" fontId="5" fillId="0" borderId="27" xfId="0" applyNumberFormat="1" applyFont="1" applyBorder="1"/>
    <xf numFmtId="5" fontId="5" fillId="0" borderId="7" xfId="0" applyNumberFormat="1" applyFont="1" applyBorder="1"/>
    <xf numFmtId="197" fontId="2" fillId="0" borderId="0" xfId="0" applyNumberFormat="1" applyFont="1"/>
    <xf numFmtId="181" fontId="20" fillId="0" borderId="0" xfId="0" applyNumberFormat="1" applyFont="1"/>
    <xf numFmtId="175" fontId="15" fillId="0" borderId="0" xfId="3" applyNumberFormat="1" applyFont="1"/>
    <xf numFmtId="181" fontId="8" fillId="4" borderId="0" xfId="5" applyNumberFormat="1" applyFont="1" applyFill="1"/>
    <xf numFmtId="173" fontId="15" fillId="0" borderId="0" xfId="0" applyNumberFormat="1" applyFont="1"/>
    <xf numFmtId="0" fontId="5" fillId="0" borderId="6" xfId="0" applyFont="1" applyBorder="1" applyAlignment="1">
      <alignment horizontal="left"/>
    </xf>
    <xf numFmtId="1" fontId="2" fillId="0" borderId="11" xfId="0" applyNumberFormat="1" applyFont="1" applyBorder="1"/>
    <xf numFmtId="1" fontId="2" fillId="0" borderId="35" xfId="0" applyNumberFormat="1" applyFont="1" applyBorder="1"/>
    <xf numFmtId="8" fontId="15" fillId="0" borderId="0" xfId="0" applyNumberFormat="1" applyFont="1"/>
    <xf numFmtId="6" fontId="15" fillId="0" borderId="0" xfId="0" applyNumberFormat="1" applyFont="1"/>
    <xf numFmtId="180" fontId="15" fillId="0" borderId="0" xfId="0" applyNumberFormat="1" applyFont="1"/>
    <xf numFmtId="194" fontId="2" fillId="0" borderId="31" xfId="0" applyNumberFormat="1" applyFont="1" applyBorder="1"/>
    <xf numFmtId="194" fontId="2" fillId="0" borderId="14" xfId="0" applyNumberFormat="1" applyFont="1" applyBorder="1"/>
    <xf numFmtId="194" fontId="5" fillId="0" borderId="38" xfId="0" applyNumberFormat="1" applyFont="1" applyBorder="1"/>
    <xf numFmtId="0" fontId="5" fillId="0" borderId="7" xfId="0" applyFont="1" applyBorder="1"/>
    <xf numFmtId="5" fontId="5" fillId="0" borderId="41" xfId="0" applyNumberFormat="1" applyFont="1" applyBorder="1"/>
    <xf numFmtId="0" fontId="2" fillId="0" borderId="31" xfId="0" applyFont="1" applyBorder="1"/>
    <xf numFmtId="173" fontId="4" fillId="0" borderId="35" xfId="0" applyNumberFormat="1" applyFont="1" applyBorder="1"/>
    <xf numFmtId="173" fontId="4" fillId="0" borderId="0" xfId="0" applyNumberFormat="1" applyFont="1"/>
    <xf numFmtId="37" fontId="4" fillId="0" borderId="35" xfId="0" applyNumberFormat="1" applyFont="1" applyBorder="1"/>
    <xf numFmtId="5" fontId="2" fillId="0" borderId="14" xfId="0" applyNumberFormat="1" applyFont="1" applyBorder="1"/>
    <xf numFmtId="5" fontId="2" fillId="0" borderId="31" xfId="0" applyNumberFormat="1" applyFont="1" applyBorder="1"/>
    <xf numFmtId="5" fontId="2" fillId="0" borderId="38" xfId="0" applyNumberFormat="1" applyFont="1" applyBorder="1"/>
    <xf numFmtId="0" fontId="5" fillId="0" borderId="42" xfId="0" applyFont="1" applyBorder="1"/>
    <xf numFmtId="0" fontId="5" fillId="0" borderId="4" xfId="0" applyFont="1" applyBorder="1"/>
    <xf numFmtId="5" fontId="5" fillId="0" borderId="43" xfId="0" applyNumberFormat="1" applyFont="1" applyBorder="1"/>
    <xf numFmtId="0" fontId="5" fillId="0" borderId="8" xfId="0" applyFont="1" applyBorder="1"/>
    <xf numFmtId="6" fontId="5" fillId="0" borderId="9" xfId="0" applyNumberFormat="1" applyFont="1" applyBorder="1"/>
    <xf numFmtId="5" fontId="5" fillId="0" borderId="9" xfId="0" applyNumberFormat="1" applyFont="1" applyBorder="1"/>
    <xf numFmtId="167" fontId="5" fillId="0" borderId="9" xfId="0" applyNumberFormat="1" applyFont="1" applyBorder="1"/>
    <xf numFmtId="0" fontId="5" fillId="0" borderId="12" xfId="0" applyFont="1" applyBorder="1"/>
    <xf numFmtId="10" fontId="5" fillId="0" borderId="13" xfId="0" applyNumberFormat="1" applyFont="1" applyBorder="1"/>
    <xf numFmtId="1" fontId="2" fillId="0" borderId="11" xfId="0" applyNumberFormat="1" applyFont="1" applyBorder="1" applyAlignment="1">
      <alignment horizontal="right"/>
    </xf>
    <xf numFmtId="1" fontId="2" fillId="0" borderId="0" xfId="0" applyNumberFormat="1" applyFont="1" applyAlignment="1">
      <alignment horizontal="right"/>
    </xf>
    <xf numFmtId="1" fontId="2" fillId="0" borderId="35" xfId="0" applyNumberFormat="1" applyFont="1" applyBorder="1" applyAlignment="1">
      <alignment horizontal="right"/>
    </xf>
    <xf numFmtId="1" fontId="2" fillId="0" borderId="11" xfId="0" applyNumberFormat="1" applyFont="1" applyBorder="1" applyAlignment="1">
      <alignment horizontal="right" indent="1"/>
    </xf>
    <xf numFmtId="1" fontId="2" fillId="0" borderId="0" xfId="0" applyNumberFormat="1" applyFont="1" applyAlignment="1">
      <alignment horizontal="right" indent="1"/>
    </xf>
    <xf numFmtId="1" fontId="2" fillId="0" borderId="35" xfId="0" applyNumberFormat="1" applyFont="1" applyBorder="1" applyAlignment="1">
      <alignment horizontal="right" indent="1"/>
    </xf>
    <xf numFmtId="166" fontId="15" fillId="0" borderId="0" xfId="0" applyNumberFormat="1" applyFont="1"/>
    <xf numFmtId="198" fontId="2" fillId="0" borderId="11" xfId="0" applyNumberFormat="1" applyFont="1" applyBorder="1"/>
    <xf numFmtId="198" fontId="2" fillId="0" borderId="0" xfId="0" applyNumberFormat="1" applyFont="1"/>
    <xf numFmtId="198" fontId="2" fillId="0" borderId="35" xfId="0" applyNumberFormat="1" applyFont="1" applyBorder="1"/>
    <xf numFmtId="188" fontId="15" fillId="0" borderId="0" xfId="5" applyNumberFormat="1" applyFont="1" applyAlignment="1">
      <alignment horizontal="right"/>
    </xf>
    <xf numFmtId="190" fontId="2" fillId="0" borderId="14" xfId="0" applyNumberFormat="1" applyFont="1" applyBorder="1"/>
    <xf numFmtId="186" fontId="5" fillId="0" borderId="11" xfId="0" applyNumberFormat="1" applyFont="1" applyBorder="1"/>
    <xf numFmtId="186" fontId="5" fillId="0" borderId="0" xfId="0" applyNumberFormat="1" applyFont="1"/>
    <xf numFmtId="198" fontId="2" fillId="0" borderId="10" xfId="0" applyNumberFormat="1" applyFont="1" applyBorder="1"/>
    <xf numFmtId="198" fontId="2" fillId="0" borderId="6" xfId="0" applyNumberFormat="1" applyFont="1" applyBorder="1"/>
    <xf numFmtId="198" fontId="2" fillId="0" borderId="39" xfId="0" applyNumberFormat="1" applyFont="1" applyBorder="1"/>
    <xf numFmtId="164" fontId="2" fillId="0" borderId="35" xfId="0" applyNumberFormat="1" applyFont="1" applyBorder="1"/>
    <xf numFmtId="199" fontId="2" fillId="0" borderId="0" xfId="0" applyNumberFormat="1" applyFont="1"/>
    <xf numFmtId="10" fontId="2" fillId="0" borderId="38" xfId="0" applyNumberFormat="1" applyFont="1" applyBorder="1"/>
    <xf numFmtId="199" fontId="2" fillId="0" borderId="14" xfId="0" applyNumberFormat="1" applyFont="1" applyBorder="1"/>
    <xf numFmtId="10" fontId="19" fillId="0" borderId="26" xfId="0" applyNumberFormat="1" applyFont="1" applyBorder="1" applyAlignment="1">
      <alignment horizontal="right"/>
    </xf>
    <xf numFmtId="10" fontId="19" fillId="0" borderId="27" xfId="0" applyNumberFormat="1" applyFont="1" applyBorder="1" applyAlignment="1">
      <alignment horizontal="left"/>
    </xf>
    <xf numFmtId="199" fontId="2" fillId="0" borderId="35" xfId="0" applyNumberFormat="1" applyFont="1" applyBorder="1"/>
    <xf numFmtId="0" fontId="2" fillId="0" borderId="0" xfId="0" applyFont="1" applyAlignment="1">
      <alignment horizontal="right"/>
    </xf>
    <xf numFmtId="0" fontId="5" fillId="0" borderId="0" xfId="0" applyFont="1" applyAlignment="1">
      <alignment horizontal="left"/>
    </xf>
    <xf numFmtId="201" fontId="15" fillId="0" borderId="0" xfId="0" applyNumberFormat="1" applyFont="1"/>
    <xf numFmtId="0" fontId="2" fillId="0" borderId="14" xfId="0" applyFont="1" applyBorder="1" applyAlignment="1">
      <alignment horizontal="left" indent="2"/>
    </xf>
    <xf numFmtId="37" fontId="5" fillId="0" borderId="11" xfId="0" applyNumberFormat="1" applyFont="1" applyBorder="1"/>
    <xf numFmtId="5" fontId="2" fillId="0" borderId="6" xfId="0" applyNumberFormat="1" applyFont="1" applyBorder="1"/>
    <xf numFmtId="0" fontId="2" fillId="0" borderId="26" xfId="0" applyFont="1" applyBorder="1" applyAlignment="1">
      <alignment horizontal="right"/>
    </xf>
    <xf numFmtId="187" fontId="15" fillId="0" borderId="27" xfId="3" applyNumberFormat="1" applyFont="1" applyBorder="1" applyAlignment="1">
      <alignment horizontal="left"/>
    </xf>
    <xf numFmtId="165" fontId="15" fillId="0" borderId="0" xfId="5" applyNumberFormat="1" applyFont="1"/>
    <xf numFmtId="6" fontId="2" fillId="0" borderId="11" xfId="0" applyNumberFormat="1" applyFont="1" applyBorder="1"/>
    <xf numFmtId="6" fontId="2" fillId="0" borderId="0" xfId="0" applyNumberFormat="1" applyFont="1" applyAlignment="1">
      <alignment horizontal="left" indent="1"/>
    </xf>
    <xf numFmtId="6" fontId="5" fillId="0" borderId="10" xfId="0" applyNumberFormat="1" applyFont="1" applyBorder="1"/>
    <xf numFmtId="6" fontId="5" fillId="0" borderId="6" xfId="0" applyNumberFormat="1" applyFont="1" applyBorder="1"/>
    <xf numFmtId="6" fontId="5" fillId="0" borderId="11" xfId="0" applyNumberFormat="1" applyFont="1" applyBorder="1"/>
    <xf numFmtId="6" fontId="5" fillId="0" borderId="0" xfId="0" applyNumberFormat="1" applyFont="1"/>
    <xf numFmtId="0" fontId="5" fillId="0" borderId="11" xfId="0" applyFont="1" applyBorder="1"/>
    <xf numFmtId="37" fontId="5" fillId="0" borderId="0" xfId="0" applyNumberFormat="1" applyFont="1"/>
    <xf numFmtId="0" fontId="2" fillId="0" borderId="7" xfId="0" applyFont="1" applyBorder="1" applyAlignment="1">
      <alignment horizontal="left" indent="1"/>
    </xf>
    <xf numFmtId="9" fontId="15" fillId="0" borderId="7" xfId="0" applyNumberFormat="1" applyFont="1" applyBorder="1"/>
    <xf numFmtId="37" fontId="2" fillId="0" borderId="27" xfId="0" applyNumberFormat="1" applyFont="1" applyBorder="1"/>
    <xf numFmtId="37" fontId="2" fillId="0" borderId="41" xfId="0" applyNumberFormat="1" applyFont="1" applyBorder="1"/>
    <xf numFmtId="37" fontId="2" fillId="0" borderId="7" xfId="0" applyNumberFormat="1" applyFont="1" applyBorder="1"/>
    <xf numFmtId="0" fontId="2" fillId="0" borderId="6" xfId="0" applyFont="1" applyBorder="1" applyAlignment="1">
      <alignment horizontal="left" indent="1"/>
    </xf>
    <xf numFmtId="0" fontId="5" fillId="0" borderId="27" xfId="0" applyFont="1" applyBorder="1"/>
    <xf numFmtId="6" fontId="5" fillId="0" borderId="7" xfId="0" applyNumberFormat="1" applyFont="1" applyBorder="1"/>
    <xf numFmtId="5" fontId="2" fillId="0" borderId="7" xfId="0" applyNumberFormat="1" applyFont="1" applyBorder="1"/>
    <xf numFmtId="9" fontId="2" fillId="0" borderId="0" xfId="0" applyNumberFormat="1" applyFont="1"/>
    <xf numFmtId="197" fontId="15" fillId="0" borderId="0" xfId="0" applyNumberFormat="1" applyFont="1"/>
    <xf numFmtId="37" fontId="8" fillId="0" borderId="0" xfId="0" applyNumberFormat="1" applyFont="1"/>
    <xf numFmtId="37" fontId="2" fillId="0" borderId="10" xfId="0" applyNumberFormat="1" applyFont="1" applyBorder="1"/>
    <xf numFmtId="37" fontId="2" fillId="0" borderId="39" xfId="0" applyNumberFormat="1" applyFont="1" applyBorder="1"/>
    <xf numFmtId="0" fontId="2" fillId="0" borderId="6" xfId="0" applyFont="1" applyBorder="1" applyAlignment="1">
      <alignment horizontal="left" indent="2"/>
    </xf>
    <xf numFmtId="6" fontId="5" fillId="0" borderId="27" xfId="0" applyNumberFormat="1" applyFont="1" applyBorder="1"/>
    <xf numFmtId="0" fontId="2" fillId="0" borderId="14" xfId="0" applyFont="1" applyBorder="1" applyAlignment="1">
      <alignment horizontal="left"/>
    </xf>
    <xf numFmtId="0" fontId="5" fillId="0" borderId="0" xfId="0" applyFont="1" applyAlignment="1">
      <alignment horizontal="left" indent="1"/>
    </xf>
    <xf numFmtId="7" fontId="2" fillId="0" borderId="35" xfId="0" applyNumberFormat="1" applyFont="1" applyBorder="1"/>
    <xf numFmtId="189" fontId="2" fillId="0" borderId="0" xfId="0" applyNumberFormat="1" applyFont="1"/>
    <xf numFmtId="0" fontId="5" fillId="0" borderId="44" xfId="0" applyFont="1" applyBorder="1"/>
    <xf numFmtId="0" fontId="2" fillId="0" borderId="44" xfId="0" applyFont="1" applyBorder="1"/>
    <xf numFmtId="0" fontId="2" fillId="0" borderId="45" xfId="0" applyFont="1" applyBorder="1"/>
    <xf numFmtId="189" fontId="5" fillId="0" borderId="44" xfId="0" applyNumberFormat="1" applyFont="1" applyBorder="1"/>
    <xf numFmtId="0" fontId="5" fillId="0" borderId="46" xfId="0" applyFont="1" applyBorder="1"/>
    <xf numFmtId="0" fontId="2" fillId="0" borderId="46" xfId="0" applyFont="1" applyBorder="1"/>
    <xf numFmtId="0" fontId="2" fillId="0" borderId="47" xfId="0" applyFont="1" applyBorder="1"/>
    <xf numFmtId="189" fontId="5" fillId="0" borderId="46" xfId="0" applyNumberFormat="1" applyFont="1" applyBorder="1"/>
    <xf numFmtId="2" fontId="25" fillId="0" borderId="0" xfId="0" applyNumberFormat="1" applyFont="1"/>
    <xf numFmtId="0" fontId="26" fillId="5" borderId="0" xfId="6" applyFill="1"/>
    <xf numFmtId="14" fontId="26" fillId="5" borderId="0" xfId="6" applyNumberFormat="1" applyFill="1" applyAlignment="1">
      <alignment horizontal="center"/>
    </xf>
    <xf numFmtId="202" fontId="27" fillId="5" borderId="0" xfId="7" applyNumberFormat="1" applyFont="1" applyFill="1" applyBorder="1" applyAlignment="1">
      <alignment horizontal="center"/>
    </xf>
    <xf numFmtId="14" fontId="28" fillId="6" borderId="42" xfId="6" applyNumberFormat="1" applyFont="1" applyFill="1" applyBorder="1" applyAlignment="1">
      <alignment horizontal="center"/>
    </xf>
    <xf numFmtId="202" fontId="28" fillId="6" borderId="43" xfId="7" applyNumberFormat="1" applyFont="1" applyFill="1" applyBorder="1" applyAlignment="1">
      <alignment horizontal="center"/>
    </xf>
    <xf numFmtId="10" fontId="26" fillId="0" borderId="0" xfId="6" applyNumberFormat="1" applyAlignment="1">
      <alignment vertical="center" wrapText="1"/>
    </xf>
    <xf numFmtId="0" fontId="30" fillId="5" borderId="0" xfId="6" applyFont="1" applyFill="1"/>
    <xf numFmtId="14" fontId="31" fillId="5" borderId="0" xfId="6" applyNumberFormat="1" applyFont="1" applyFill="1"/>
    <xf numFmtId="0" fontId="31" fillId="5" borderId="0" xfId="6" applyFont="1" applyFill="1"/>
    <xf numFmtId="203" fontId="32" fillId="5" borderId="0" xfId="6" applyNumberFormat="1" applyFont="1" applyFill="1" applyAlignment="1">
      <alignment horizontal="center"/>
    </xf>
    <xf numFmtId="203" fontId="33" fillId="5" borderId="0" xfId="6" applyNumberFormat="1" applyFont="1" applyFill="1" applyAlignment="1">
      <alignment horizontal="left"/>
    </xf>
    <xf numFmtId="0" fontId="26" fillId="0" borderId="0" xfId="6" applyAlignment="1">
      <alignment wrapText="1"/>
    </xf>
    <xf numFmtId="0" fontId="35" fillId="8" borderId="5" xfId="0" applyFont="1" applyFill="1" applyBorder="1"/>
    <xf numFmtId="0" fontId="16" fillId="8" borderId="5" xfId="0" applyFont="1" applyFill="1" applyBorder="1"/>
    <xf numFmtId="0" fontId="35" fillId="8" borderId="5" xfId="0" applyFont="1" applyFill="1" applyBorder="1" applyAlignment="1">
      <alignment horizontal="center"/>
    </xf>
    <xf numFmtId="0" fontId="35" fillId="8" borderId="5" xfId="3" applyFont="1" applyFill="1" applyBorder="1"/>
    <xf numFmtId="0" fontId="16" fillId="8" borderId="5" xfId="3" applyFont="1" applyFill="1" applyBorder="1"/>
    <xf numFmtId="0" fontId="35" fillId="8" borderId="5" xfId="3" applyFont="1" applyFill="1" applyBorder="1" applyAlignment="1">
      <alignment horizontal="right"/>
    </xf>
    <xf numFmtId="0" fontId="35" fillId="8" borderId="4" xfId="3" applyFont="1" applyFill="1" applyBorder="1"/>
    <xf numFmtId="0" fontId="35" fillId="8" borderId="4" xfId="3" applyFont="1" applyFill="1" applyBorder="1" applyAlignment="1">
      <alignment horizontal="right"/>
    </xf>
    <xf numFmtId="187" fontId="16" fillId="8" borderId="5" xfId="3" applyNumberFormat="1" applyFont="1" applyFill="1" applyBorder="1"/>
    <xf numFmtId="5" fontId="13" fillId="0" borderId="23" xfId="0" applyNumberFormat="1" applyFont="1" applyBorder="1"/>
    <xf numFmtId="5" fontId="13" fillId="0" borderId="16" xfId="0" applyNumberFormat="1" applyFont="1" applyBorder="1"/>
    <xf numFmtId="0" fontId="2" fillId="0" borderId="4" xfId="0" applyFont="1" applyBorder="1" applyAlignment="1">
      <alignment horizontal="left" indent="1"/>
    </xf>
    <xf numFmtId="0" fontId="5" fillId="0" borderId="25" xfId="3" applyFont="1" applyBorder="1"/>
    <xf numFmtId="6" fontId="5" fillId="0" borderId="25" xfId="3" applyNumberFormat="1" applyFont="1" applyBorder="1"/>
    <xf numFmtId="5" fontId="5" fillId="0" borderId="25" xfId="3" applyNumberFormat="1" applyFont="1" applyBorder="1"/>
    <xf numFmtId="0" fontId="9" fillId="0" borderId="0" xfId="0" applyFont="1"/>
    <xf numFmtId="166" fontId="2" fillId="0" borderId="0" xfId="0" applyNumberFormat="1" applyFont="1"/>
    <xf numFmtId="0" fontId="5" fillId="0" borderId="32" xfId="0" applyFont="1" applyBorder="1"/>
    <xf numFmtId="166" fontId="5" fillId="0" borderId="32" xfId="0" applyNumberFormat="1" applyFont="1" applyBorder="1"/>
    <xf numFmtId="174" fontId="14" fillId="0" borderId="32" xfId="0" applyNumberFormat="1" applyFont="1" applyBorder="1"/>
    <xf numFmtId="204" fontId="2" fillId="0" borderId="0" xfId="0" applyNumberFormat="1" applyFont="1"/>
    <xf numFmtId="10" fontId="2" fillId="0" borderId="0" xfId="0" applyNumberFormat="1" applyFont="1" applyAlignment="1">
      <alignment horizontal="right"/>
    </xf>
    <xf numFmtId="169" fontId="3" fillId="0" borderId="0" xfId="0" applyNumberFormat="1" applyFont="1" applyAlignment="1">
      <alignment horizontal="right"/>
    </xf>
    <xf numFmtId="37" fontId="10" fillId="0" borderId="0" xfId="0" applyNumberFormat="1" applyFont="1"/>
    <xf numFmtId="0" fontId="48" fillId="0" borderId="0" xfId="67" applyFont="1"/>
    <xf numFmtId="0" fontId="47" fillId="0" borderId="0" xfId="67"/>
    <xf numFmtId="0" fontId="49" fillId="0" borderId="14" xfId="67" applyFont="1" applyBorder="1"/>
    <xf numFmtId="14" fontId="50" fillId="0" borderId="0" xfId="67" applyNumberFormat="1" applyFont="1" applyAlignment="1">
      <alignment horizontal="left"/>
    </xf>
    <xf numFmtId="0" fontId="51" fillId="0" borderId="0" xfId="67" applyFont="1"/>
    <xf numFmtId="0" fontId="52" fillId="0" borderId="0" xfId="67" quotePrefix="1" applyFont="1" applyAlignment="1">
      <alignment horizontal="justify" vertical="top" wrapText="1"/>
    </xf>
    <xf numFmtId="0" fontId="50" fillId="0" borderId="0" xfId="67" applyFont="1"/>
    <xf numFmtId="0" fontId="2" fillId="0" borderId="0" xfId="67" applyFont="1"/>
    <xf numFmtId="0" fontId="2" fillId="0" borderId="14" xfId="67" applyFont="1" applyBorder="1"/>
    <xf numFmtId="0" fontId="5" fillId="0" borderId="0" xfId="67" applyFont="1"/>
    <xf numFmtId="0" fontId="54" fillId="8" borderId="0" xfId="67" applyFont="1" applyFill="1" applyAlignment="1">
      <alignment horizontal="centerContinuous"/>
    </xf>
    <xf numFmtId="0" fontId="55" fillId="0" borderId="0" xfId="67" applyFont="1" applyAlignment="1">
      <alignment horizontal="centerContinuous"/>
    </xf>
    <xf numFmtId="212" fontId="56" fillId="0" borderId="0" xfId="67" applyNumberFormat="1" applyFont="1"/>
    <xf numFmtId="212" fontId="56" fillId="0" borderId="14" xfId="67" applyNumberFormat="1" applyFont="1" applyBorder="1"/>
    <xf numFmtId="214" fontId="2" fillId="0" borderId="0" xfId="67" applyNumberFormat="1" applyFont="1"/>
    <xf numFmtId="0" fontId="2" fillId="0" borderId="6" xfId="67" applyFont="1" applyBorder="1"/>
    <xf numFmtId="0" fontId="2" fillId="0" borderId="2" xfId="67" applyFont="1" applyBorder="1"/>
    <xf numFmtId="37" fontId="2" fillId="0" borderId="0" xfId="67" applyNumberFormat="1" applyFont="1"/>
    <xf numFmtId="0" fontId="2" fillId="0" borderId="0" xfId="0" applyFont="1" applyAlignment="1">
      <alignment horizontal="center"/>
    </xf>
    <xf numFmtId="37" fontId="2" fillId="0" borderId="0" xfId="0" applyNumberFormat="1" applyFont="1" applyAlignment="1">
      <alignment horizontal="center"/>
    </xf>
    <xf numFmtId="5" fontId="4" fillId="0" borderId="0" xfId="0" applyNumberFormat="1" applyFont="1"/>
    <xf numFmtId="5" fontId="2" fillId="0" borderId="17" xfId="0" applyNumberFormat="1" applyFont="1" applyBorder="1"/>
    <xf numFmtId="37" fontId="4" fillId="0" borderId="14" xfId="0" applyNumberFormat="1" applyFont="1" applyBorder="1"/>
    <xf numFmtId="37" fontId="2" fillId="0" borderId="18" xfId="0" applyNumberFormat="1" applyFont="1" applyBorder="1"/>
    <xf numFmtId="37" fontId="4" fillId="0" borderId="20" xfId="0" applyNumberFormat="1" applyFont="1" applyBorder="1"/>
    <xf numFmtId="37" fontId="9" fillId="0" borderId="4" xfId="0" applyNumberFormat="1" applyFont="1" applyBorder="1"/>
    <xf numFmtId="37" fontId="4" fillId="0" borderId="24" xfId="0" applyNumberFormat="1" applyFont="1" applyBorder="1"/>
    <xf numFmtId="37" fontId="4" fillId="0" borderId="4" xfId="0" applyNumberFormat="1" applyFont="1" applyBorder="1"/>
    <xf numFmtId="216" fontId="4" fillId="0" borderId="35" xfId="0" applyNumberFormat="1" applyFont="1" applyBorder="1"/>
    <xf numFmtId="216" fontId="4" fillId="0" borderId="0" xfId="0" applyNumberFormat="1" applyFont="1"/>
    <xf numFmtId="0" fontId="10" fillId="0" borderId="1" xfId="0" applyFont="1" applyBorder="1"/>
    <xf numFmtId="0" fontId="2" fillId="2" borderId="0" xfId="0" applyFont="1" applyFill="1" applyAlignment="1">
      <alignment horizontal="center"/>
    </xf>
    <xf numFmtId="217" fontId="9" fillId="0" borderId="6" xfId="0" applyNumberFormat="1" applyFont="1" applyBorder="1"/>
    <xf numFmtId="37" fontId="15" fillId="0" borderId="4" xfId="0" applyNumberFormat="1" applyFont="1" applyBorder="1"/>
    <xf numFmtId="164" fontId="29" fillId="5" borderId="0" xfId="6" applyNumberFormat="1" applyFont="1" applyFill="1"/>
    <xf numFmtId="0" fontId="45" fillId="5" borderId="0" xfId="6" applyFont="1" applyFill="1"/>
    <xf numFmtId="173" fontId="59" fillId="0" borderId="0" xfId="0" applyNumberFormat="1" applyFont="1"/>
    <xf numFmtId="5" fontId="15" fillId="0" borderId="0" xfId="0" applyNumberFormat="1" applyFont="1"/>
    <xf numFmtId="176" fontId="15" fillId="0" borderId="0" xfId="0" applyNumberFormat="1" applyFont="1" applyAlignment="1">
      <alignment horizontal="right"/>
    </xf>
    <xf numFmtId="0" fontId="61" fillId="0" borderId="14" xfId="69" applyFont="1" applyBorder="1"/>
    <xf numFmtId="0" fontId="55" fillId="0" borderId="0" xfId="67" applyFont="1" applyAlignment="1">
      <alignment horizontal="center"/>
    </xf>
    <xf numFmtId="214" fontId="56" fillId="0" borderId="0" xfId="67" applyNumberFormat="1" applyFont="1"/>
    <xf numFmtId="212" fontId="56" fillId="4" borderId="0" xfId="67" applyNumberFormat="1" applyFont="1" applyFill="1"/>
    <xf numFmtId="214" fontId="56" fillId="0" borderId="14" xfId="67" applyNumberFormat="1" applyFont="1" applyBorder="1"/>
    <xf numFmtId="220" fontId="55" fillId="0" borderId="0" xfId="67" applyNumberFormat="1" applyFont="1" applyAlignment="1">
      <alignment horizontal="center"/>
    </xf>
    <xf numFmtId="219" fontId="2" fillId="0" borderId="0" xfId="67" applyNumberFormat="1" applyFont="1"/>
    <xf numFmtId="219" fontId="2" fillId="0" borderId="6" xfId="67" applyNumberFormat="1" applyFont="1" applyBorder="1"/>
    <xf numFmtId="214" fontId="2" fillId="0" borderId="14" xfId="67" applyNumberFormat="1" applyFont="1" applyBorder="1"/>
    <xf numFmtId="0" fontId="2" fillId="0" borderId="7" xfId="67" applyFont="1" applyBorder="1"/>
    <xf numFmtId="219" fontId="2" fillId="0" borderId="7" xfId="67" applyNumberFormat="1" applyFont="1" applyBorder="1"/>
    <xf numFmtId="0" fontId="4" fillId="0" borderId="0" xfId="67" applyFont="1" applyAlignment="1">
      <alignment horizontal="left" indent="1"/>
    </xf>
    <xf numFmtId="0" fontId="4" fillId="0" borderId="0" xfId="67" applyFont="1"/>
    <xf numFmtId="212" fontId="4" fillId="0" borderId="0" xfId="67" applyNumberFormat="1" applyFont="1" applyAlignment="1">
      <alignment horizontal="right"/>
    </xf>
    <xf numFmtId="212" fontId="4" fillId="0" borderId="14" xfId="67" applyNumberFormat="1" applyFont="1" applyBorder="1" applyAlignment="1">
      <alignment horizontal="right"/>
    </xf>
    <xf numFmtId="37" fontId="56" fillId="0" borderId="0" xfId="67" applyNumberFormat="1" applyFont="1"/>
    <xf numFmtId="212" fontId="57" fillId="0" borderId="0" xfId="67" applyNumberFormat="1" applyFont="1" applyAlignment="1">
      <alignment horizontal="right"/>
    </xf>
    <xf numFmtId="214" fontId="57" fillId="0" borderId="0" xfId="67" applyNumberFormat="1" applyFont="1" applyAlignment="1">
      <alignment horizontal="right"/>
    </xf>
    <xf numFmtId="5" fontId="56" fillId="0" borderId="14" xfId="67" applyNumberFormat="1" applyFont="1" applyBorder="1"/>
    <xf numFmtId="5" fontId="56" fillId="0" borderId="0" xfId="67" applyNumberFormat="1" applyFont="1"/>
    <xf numFmtId="5" fontId="8" fillId="0" borderId="0" xfId="0" applyNumberFormat="1" applyFont="1" applyAlignment="1">
      <alignment horizontal="right"/>
    </xf>
    <xf numFmtId="195" fontId="8" fillId="0" borderId="0" xfId="0" applyNumberFormat="1" applyFont="1"/>
    <xf numFmtId="6" fontId="15" fillId="0" borderId="0" xfId="0" applyNumberFormat="1" applyFont="1" applyAlignment="1">
      <alignment horizontal="right" indent="1"/>
    </xf>
    <xf numFmtId="215" fontId="2" fillId="0" borderId="0" xfId="0" applyNumberFormat="1" applyFont="1"/>
    <xf numFmtId="188" fontId="15" fillId="0" borderId="29" xfId="5" applyNumberFormat="1" applyFont="1" applyBorder="1" applyAlignment="1">
      <alignment horizontal="center"/>
    </xf>
    <xf numFmtId="184" fontId="15" fillId="0" borderId="29" xfId="0" applyNumberFormat="1" applyFont="1" applyBorder="1" applyAlignment="1">
      <alignment horizontal="center"/>
    </xf>
    <xf numFmtId="38" fontId="15" fillId="0" borderId="0" xfId="0" applyNumberFormat="1" applyFont="1"/>
    <xf numFmtId="184" fontId="18" fillId="0" borderId="49" xfId="0" applyNumberFormat="1" applyFont="1" applyBorder="1" applyAlignment="1">
      <alignment horizontal="center"/>
    </xf>
    <xf numFmtId="10" fontId="15" fillId="0" borderId="0" xfId="0" applyNumberFormat="1" applyFont="1" applyAlignment="1">
      <alignment horizontal="center"/>
    </xf>
    <xf numFmtId="222" fontId="15" fillId="0" borderId="0" xfId="0" applyNumberFormat="1" applyFont="1" applyAlignment="1">
      <alignment horizontal="center"/>
    </xf>
    <xf numFmtId="0" fontId="35" fillId="8" borderId="0" xfId="0" applyFont="1" applyFill="1" applyAlignment="1">
      <alignment horizontal="centerContinuous"/>
    </xf>
    <xf numFmtId="0" fontId="11" fillId="0" borderId="50" xfId="0" applyFont="1" applyBorder="1" applyAlignment="1">
      <alignment horizontal="center"/>
    </xf>
    <xf numFmtId="164" fontId="2" fillId="0" borderId="0" xfId="0" applyNumberFormat="1" applyFont="1" applyAlignment="1">
      <alignment horizontal="center"/>
    </xf>
    <xf numFmtId="5" fontId="2" fillId="0" borderId="50" xfId="0" applyNumberFormat="1" applyFont="1" applyBorder="1"/>
    <xf numFmtId="10" fontId="8" fillId="0" borderId="0" xfId="0" applyNumberFormat="1" applyFont="1" applyAlignment="1">
      <alignment horizontal="center"/>
    </xf>
    <xf numFmtId="0" fontId="54" fillId="8" borderId="0" xfId="67" applyFont="1" applyFill="1"/>
    <xf numFmtId="164" fontId="2" fillId="2" borderId="0" xfId="0" applyNumberFormat="1" applyFont="1" applyFill="1" applyAlignment="1">
      <alignment horizontal="center"/>
    </xf>
    <xf numFmtId="5" fontId="2" fillId="2" borderId="0" xfId="0" applyNumberFormat="1" applyFont="1" applyFill="1"/>
    <xf numFmtId="5" fontId="2" fillId="2" borderId="50" xfId="0" applyNumberFormat="1" applyFont="1" applyFill="1" applyBorder="1"/>
    <xf numFmtId="10" fontId="15" fillId="2" borderId="0" xfId="0" applyNumberFormat="1" applyFont="1" applyFill="1" applyAlignment="1">
      <alignment horizontal="center"/>
    </xf>
    <xf numFmtId="10" fontId="8" fillId="2" borderId="0" xfId="0" applyNumberFormat="1" applyFont="1" applyFill="1" applyAlignment="1">
      <alignment horizontal="center"/>
    </xf>
    <xf numFmtId="223" fontId="15" fillId="0" borderId="0" xfId="5" applyNumberFormat="1" applyFont="1"/>
    <xf numFmtId="173" fontId="2" fillId="0" borderId="35" xfId="0" applyNumberFormat="1" applyFont="1" applyBorder="1"/>
    <xf numFmtId="173" fontId="2" fillId="0" borderId="0" xfId="0" applyNumberFormat="1" applyFont="1"/>
    <xf numFmtId="3" fontId="15" fillId="0" borderId="0" xfId="0" applyNumberFormat="1" applyFont="1" applyAlignment="1">
      <alignment horizontal="center"/>
    </xf>
    <xf numFmtId="0" fontId="55" fillId="0" borderId="0" xfId="0" applyFont="1" applyAlignment="1">
      <alignment horizontal="center"/>
    </xf>
    <xf numFmtId="169" fontId="2" fillId="0" borderId="0" xfId="0" applyNumberFormat="1" applyFont="1"/>
    <xf numFmtId="7" fontId="2" fillId="0" borderId="6" xfId="0" applyNumberFormat="1" applyFont="1" applyBorder="1"/>
    <xf numFmtId="164" fontId="5" fillId="0" borderId="32" xfId="0" applyNumberFormat="1" applyFont="1" applyBorder="1" applyAlignment="1">
      <alignment horizontal="center"/>
    </xf>
    <xf numFmtId="0" fontId="2" fillId="14" borderId="0" xfId="0" applyFont="1" applyFill="1"/>
    <xf numFmtId="10" fontId="3" fillId="0" borderId="0" xfId="0" applyNumberFormat="1" applyFont="1"/>
    <xf numFmtId="0" fontId="16" fillId="4" borderId="0" xfId="0" applyFont="1" applyFill="1"/>
    <xf numFmtId="225" fontId="56" fillId="0" borderId="0" xfId="74" applyNumberFormat="1" applyFont="1" applyFill="1" applyBorder="1"/>
    <xf numFmtId="225" fontId="56" fillId="0" borderId="0" xfId="74" applyNumberFormat="1" applyFont="1" applyFill="1"/>
    <xf numFmtId="225" fontId="53" fillId="0" borderId="0" xfId="74" applyNumberFormat="1" applyFont="1" applyFill="1" applyBorder="1"/>
    <xf numFmtId="225" fontId="53" fillId="0" borderId="14" xfId="74" applyNumberFormat="1" applyFont="1" applyFill="1" applyBorder="1"/>
    <xf numFmtId="218" fontId="15" fillId="0" borderId="0" xfId="0" applyNumberFormat="1" applyFont="1" applyAlignment="1">
      <alignment horizontal="center"/>
    </xf>
    <xf numFmtId="5" fontId="15" fillId="0" borderId="0" xfId="0" applyNumberFormat="1" applyFont="1" applyAlignment="1">
      <alignment horizontal="center"/>
    </xf>
    <xf numFmtId="173" fontId="2" fillId="0" borderId="0" xfId="3" applyNumberFormat="1" applyFont="1" applyAlignment="1">
      <alignment horizontal="center"/>
    </xf>
    <xf numFmtId="167" fontId="2" fillId="0" borderId="0" xfId="3" applyNumberFormat="1" applyFont="1" applyAlignment="1">
      <alignment horizontal="center"/>
    </xf>
    <xf numFmtId="6" fontId="2" fillId="0" borderId="0" xfId="0" applyNumberFormat="1" applyFont="1" applyAlignment="1">
      <alignment horizontal="center"/>
    </xf>
    <xf numFmtId="5" fontId="2" fillId="0" borderId="0" xfId="3" applyNumberFormat="1" applyFont="1" applyAlignment="1">
      <alignment horizontal="center"/>
    </xf>
    <xf numFmtId="173" fontId="2" fillId="0" borderId="14" xfId="3" applyNumberFormat="1" applyFont="1" applyBorder="1" applyAlignment="1">
      <alignment horizontal="center"/>
    </xf>
    <xf numFmtId="167" fontId="2" fillId="0" borderId="14" xfId="3" applyNumberFormat="1" applyFont="1" applyBorder="1" applyAlignment="1">
      <alignment horizontal="center"/>
    </xf>
    <xf numFmtId="6" fontId="2" fillId="0" borderId="14" xfId="0" applyNumberFormat="1" applyFont="1" applyBorder="1" applyAlignment="1">
      <alignment horizontal="center"/>
    </xf>
    <xf numFmtId="5" fontId="2" fillId="0" borderId="14" xfId="3" applyNumberFormat="1" applyFont="1" applyBorder="1" applyAlignment="1">
      <alignment horizontal="center"/>
    </xf>
    <xf numFmtId="37" fontId="15" fillId="4" borderId="0" xfId="0" applyNumberFormat="1" applyFont="1" applyFill="1"/>
    <xf numFmtId="0" fontId="7" fillId="4" borderId="6" xfId="5" applyFont="1" applyFill="1" applyBorder="1"/>
    <xf numFmtId="6" fontId="7" fillId="4" borderId="6" xfId="5" applyNumberFormat="1" applyFont="1" applyFill="1" applyBorder="1"/>
    <xf numFmtId="38" fontId="8" fillId="0" borderId="0" xfId="3" applyNumberFormat="1" applyFont="1"/>
    <xf numFmtId="38" fontId="8" fillId="0" borderId="30" xfId="3" applyNumberFormat="1" applyFont="1" applyBorder="1"/>
    <xf numFmtId="6" fontId="7" fillId="0" borderId="32" xfId="3" applyNumberFormat="1" applyFont="1" applyBorder="1"/>
    <xf numFmtId="0" fontId="8" fillId="0" borderId="0" xfId="0" applyFont="1"/>
    <xf numFmtId="173" fontId="2" fillId="0" borderId="0" xfId="2" applyNumberFormat="1" applyFont="1"/>
    <xf numFmtId="0" fontId="69" fillId="0" borderId="0" xfId="0" applyFont="1" applyAlignment="1">
      <alignment horizontal="right" vertical="center" wrapText="1" readingOrder="1"/>
    </xf>
    <xf numFmtId="0" fontId="69" fillId="0" borderId="0" xfId="0" applyFont="1" applyAlignment="1">
      <alignment horizontal="left" vertical="center" wrapText="1" readingOrder="1"/>
    </xf>
    <xf numFmtId="0" fontId="71" fillId="0" borderId="0" xfId="0" applyFont="1" applyAlignment="1">
      <alignment horizontal="left" vertical="center" wrapText="1" readingOrder="1"/>
    </xf>
    <xf numFmtId="0" fontId="72" fillId="0" borderId="0" xfId="0" applyFont="1" applyAlignment="1">
      <alignment horizontal="left" vertical="center" wrapText="1" readingOrder="1"/>
    </xf>
    <xf numFmtId="0" fontId="63" fillId="0" borderId="0" xfId="0" applyFont="1" applyAlignment="1">
      <alignment horizontal="center"/>
    </xf>
    <xf numFmtId="5" fontId="2" fillId="0" borderId="36" xfId="0" applyNumberFormat="1" applyFont="1" applyBorder="1"/>
    <xf numFmtId="5" fontId="5" fillId="0" borderId="34" xfId="0" applyNumberFormat="1" applyFont="1" applyBorder="1"/>
    <xf numFmtId="5" fontId="5" fillId="0" borderId="2" xfId="0" applyNumberFormat="1" applyFont="1" applyBorder="1"/>
    <xf numFmtId="5" fontId="5" fillId="0" borderId="37" xfId="0" applyNumberFormat="1" applyFont="1" applyBorder="1"/>
    <xf numFmtId="37" fontId="0" fillId="0" borderId="0" xfId="0" applyNumberFormat="1"/>
    <xf numFmtId="0" fontId="5" fillId="0" borderId="0" xfId="0" applyFont="1" applyAlignment="1">
      <alignment horizontal="center"/>
    </xf>
    <xf numFmtId="5" fontId="76" fillId="0" borderId="0" xfId="0" applyNumberFormat="1" applyFont="1" applyAlignment="1">
      <alignment horizontal="center"/>
    </xf>
    <xf numFmtId="5" fontId="5" fillId="0" borderId="0" xfId="0" applyNumberFormat="1" applyFont="1" applyAlignment="1">
      <alignment horizontal="center"/>
    </xf>
    <xf numFmtId="0" fontId="67" fillId="0" borderId="0" xfId="0" applyFont="1" applyAlignment="1">
      <alignment horizontal="center"/>
    </xf>
    <xf numFmtId="0" fontId="62" fillId="0" borderId="0" xfId="0" applyFont="1" applyAlignment="1">
      <alignment horizontal="center"/>
    </xf>
    <xf numFmtId="0" fontId="77" fillId="0" borderId="0" xfId="0" applyFont="1" applyAlignment="1">
      <alignment horizontal="center"/>
    </xf>
    <xf numFmtId="0" fontId="0" fillId="0" borderId="0" xfId="0" applyAlignment="1">
      <alignment horizontal="center"/>
    </xf>
    <xf numFmtId="0" fontId="73" fillId="0" borderId="0" xfId="0" applyFont="1" applyAlignment="1">
      <alignment horizontal="center"/>
    </xf>
    <xf numFmtId="174" fontId="10" fillId="0" borderId="0" xfId="0" applyNumberFormat="1" applyFont="1"/>
    <xf numFmtId="226" fontId="2" fillId="0" borderId="0" xfId="67" applyNumberFormat="1" applyFont="1"/>
    <xf numFmtId="189" fontId="2" fillId="0" borderId="11" xfId="0" applyNumberFormat="1" applyFont="1" applyBorder="1"/>
    <xf numFmtId="0" fontId="76" fillId="0" borderId="0" xfId="0" applyFont="1" applyAlignment="1">
      <alignment horizontal="center"/>
    </xf>
    <xf numFmtId="37" fontId="3" fillId="0" borderId="11" xfId="0" applyNumberFormat="1" applyFont="1" applyBorder="1"/>
    <xf numFmtId="37" fontId="3" fillId="0" borderId="0" xfId="0" applyNumberFormat="1" applyFont="1"/>
    <xf numFmtId="37" fontId="3" fillId="0" borderId="35" xfId="0" applyNumberFormat="1" applyFont="1" applyBorder="1"/>
    <xf numFmtId="0" fontId="78" fillId="0" borderId="0" xfId="0" applyFont="1"/>
    <xf numFmtId="0" fontId="3" fillId="0" borderId="14" xfId="0" applyFont="1" applyBorder="1" applyAlignment="1">
      <alignment horizontal="left" indent="1"/>
    </xf>
    <xf numFmtId="37" fontId="3" fillId="0" borderId="31" xfId="0" applyNumberFormat="1" applyFont="1" applyBorder="1"/>
    <xf numFmtId="37" fontId="3" fillId="0" borderId="14" xfId="0" applyNumberFormat="1" applyFont="1" applyBorder="1"/>
    <xf numFmtId="37" fontId="3" fillId="0" borderId="38" xfId="0" applyNumberFormat="1" applyFont="1" applyBorder="1"/>
    <xf numFmtId="198" fontId="3" fillId="0" borderId="0" xfId="0" applyNumberFormat="1" applyFont="1"/>
    <xf numFmtId="44" fontId="2" fillId="0" borderId="0" xfId="74" applyFont="1"/>
    <xf numFmtId="195" fontId="58" fillId="0" borderId="0" xfId="3" applyNumberFormat="1" applyFont="1"/>
    <xf numFmtId="195" fontId="20" fillId="0" borderId="14" xfId="3" applyNumberFormat="1" applyFont="1" applyBorder="1"/>
    <xf numFmtId="0" fontId="24" fillId="0" borderId="14" xfId="3" applyFont="1" applyBorder="1" applyAlignment="1">
      <alignment horizontal="left"/>
    </xf>
    <xf numFmtId="181" fontId="20" fillId="0" borderId="14" xfId="0" applyNumberFormat="1" applyFont="1" applyBorder="1"/>
    <xf numFmtId="37" fontId="5" fillId="0" borderId="35" xfId="0" applyNumberFormat="1" applyFont="1" applyBorder="1"/>
    <xf numFmtId="196" fontId="21" fillId="0" borderId="0" xfId="3" applyNumberFormat="1" applyFont="1"/>
    <xf numFmtId="37" fontId="22" fillId="0" borderId="0" xfId="3" applyNumberFormat="1" applyFont="1" applyAlignment="1">
      <alignment horizontal="right"/>
    </xf>
    <xf numFmtId="191" fontId="60" fillId="0" borderId="0" xfId="3" applyNumberFormat="1" applyFont="1" applyAlignment="1">
      <alignment horizontal="left"/>
    </xf>
    <xf numFmtId="191" fontId="23" fillId="0" borderId="0" xfId="3" applyNumberFormat="1" applyFont="1" applyAlignment="1">
      <alignment horizontal="left"/>
    </xf>
    <xf numFmtId="213" fontId="56" fillId="0" borderId="14" xfId="67" applyNumberFormat="1" applyFont="1" applyBorder="1"/>
    <xf numFmtId="213" fontId="56" fillId="0" borderId="0" xfId="67" applyNumberFormat="1" applyFont="1"/>
    <xf numFmtId="170" fontId="8" fillId="0" borderId="0" xfId="3" applyNumberFormat="1" applyFont="1"/>
    <xf numFmtId="8" fontId="8" fillId="0" borderId="0" xfId="3" applyNumberFormat="1" applyFont="1"/>
    <xf numFmtId="221" fontId="8" fillId="0" borderId="0" xfId="3" applyNumberFormat="1" applyFont="1"/>
    <xf numFmtId="9" fontId="8" fillId="0" borderId="0" xfId="5" applyNumberFormat="1" applyFont="1"/>
    <xf numFmtId="5" fontId="10" fillId="0" borderId="0" xfId="0" applyNumberFormat="1" applyFont="1"/>
    <xf numFmtId="10" fontId="10" fillId="0" borderId="27" xfId="3" applyNumberFormat="1" applyFont="1" applyBorder="1" applyAlignment="1">
      <alignment horizontal="left"/>
    </xf>
    <xf numFmtId="166" fontId="14" fillId="0" borderId="32" xfId="0" applyNumberFormat="1" applyFont="1" applyBorder="1"/>
    <xf numFmtId="0" fontId="2" fillId="0" borderId="14" xfId="3" applyFont="1" applyBorder="1"/>
    <xf numFmtId="10" fontId="14" fillId="0" borderId="14" xfId="3" applyNumberFormat="1" applyFont="1" applyBorder="1"/>
    <xf numFmtId="0" fontId="79" fillId="0" borderId="0" xfId="0" applyFont="1" applyAlignment="1">
      <alignment horizontal="center"/>
    </xf>
    <xf numFmtId="0" fontId="64" fillId="0" borderId="0" xfId="0" applyFont="1" applyAlignment="1">
      <alignment horizontal="center"/>
    </xf>
    <xf numFmtId="9" fontId="53" fillId="0" borderId="0" xfId="2" applyFont="1" applyFill="1"/>
    <xf numFmtId="0" fontId="5" fillId="0" borderId="7" xfId="67" applyFont="1" applyBorder="1"/>
    <xf numFmtId="9" fontId="53" fillId="0" borderId="14" xfId="2" applyFont="1" applyFill="1" applyBorder="1"/>
    <xf numFmtId="7" fontId="8" fillId="0" borderId="0" xfId="5" applyNumberFormat="1" applyFont="1"/>
    <xf numFmtId="0" fontId="5" fillId="0" borderId="0" xfId="3" applyFont="1" applyAlignment="1">
      <alignment horizontal="right"/>
    </xf>
    <xf numFmtId="37" fontId="2" fillId="0" borderId="0" xfId="3" applyNumberFormat="1" applyFont="1" applyAlignment="1">
      <alignment horizontal="right"/>
    </xf>
    <xf numFmtId="37" fontId="8" fillId="0" borderId="0" xfId="5" applyNumberFormat="1" applyFont="1"/>
    <xf numFmtId="10" fontId="0" fillId="0" borderId="0" xfId="0" applyNumberFormat="1"/>
    <xf numFmtId="5" fontId="0" fillId="0" borderId="0" xfId="0" applyNumberFormat="1"/>
    <xf numFmtId="164" fontId="2" fillId="0" borderId="0" xfId="0" applyNumberFormat="1" applyFont="1" applyAlignment="1">
      <alignment horizontal="right"/>
    </xf>
    <xf numFmtId="0" fontId="2" fillId="0" borderId="2" xfId="3" applyFont="1" applyBorder="1" applyAlignment="1">
      <alignment horizontal="left"/>
    </xf>
    <xf numFmtId="0" fontId="0" fillId="0" borderId="2" xfId="0" applyBorder="1"/>
    <xf numFmtId="5" fontId="0" fillId="0" borderId="2" xfId="0" applyNumberFormat="1" applyBorder="1"/>
    <xf numFmtId="0" fontId="5" fillId="0" borderId="0" xfId="3" applyFont="1" applyAlignment="1">
      <alignment horizontal="left"/>
    </xf>
    <xf numFmtId="212" fontId="0" fillId="0" borderId="0" xfId="0" applyNumberFormat="1"/>
    <xf numFmtId="213" fontId="0" fillId="0" borderId="0" xfId="0" applyNumberFormat="1"/>
    <xf numFmtId="0" fontId="4" fillId="0" borderId="14" xfId="67" applyFont="1" applyBorder="1" applyAlignment="1">
      <alignment horizontal="left" indent="1"/>
    </xf>
    <xf numFmtId="0" fontId="4" fillId="0" borderId="14" xfId="67" applyFont="1" applyBorder="1"/>
    <xf numFmtId="219" fontId="4" fillId="0" borderId="14" xfId="67" applyNumberFormat="1" applyFont="1" applyBorder="1"/>
    <xf numFmtId="200" fontId="2" fillId="0" borderId="0" xfId="0" applyNumberFormat="1" applyFont="1" applyAlignment="1">
      <alignment horizontal="left"/>
    </xf>
    <xf numFmtId="0" fontId="8" fillId="0" borderId="0" xfId="0" applyFont="1" applyAlignment="1">
      <alignment horizontal="left" indent="1"/>
    </xf>
    <xf numFmtId="0" fontId="8" fillId="0" borderId="0" xfId="0" applyFont="1" applyAlignment="1">
      <alignment horizontal="left" indent="2"/>
    </xf>
    <xf numFmtId="0" fontId="8" fillId="0" borderId="14" xfId="0" applyFont="1" applyBorder="1" applyAlignment="1">
      <alignment horizontal="left" indent="1"/>
    </xf>
    <xf numFmtId="0" fontId="8" fillId="0" borderId="14" xfId="0" applyFont="1" applyBorder="1"/>
    <xf numFmtId="186" fontId="8" fillId="0" borderId="11" xfId="0" applyNumberFormat="1" applyFont="1" applyBorder="1"/>
    <xf numFmtId="198" fontId="8" fillId="0" borderId="0" xfId="0" applyNumberFormat="1" applyFont="1"/>
    <xf numFmtId="5" fontId="8" fillId="0" borderId="35" xfId="0" applyNumberFormat="1" applyFont="1" applyBorder="1"/>
    <xf numFmtId="5" fontId="8" fillId="0" borderId="0" xfId="0" applyNumberFormat="1" applyFont="1"/>
    <xf numFmtId="0" fontId="8" fillId="0" borderId="0" xfId="0" applyFont="1" applyAlignment="1">
      <alignment horizontal="right"/>
    </xf>
    <xf numFmtId="9" fontId="8" fillId="0" borderId="0" xfId="0" applyNumberFormat="1" applyFont="1"/>
    <xf numFmtId="0" fontId="8" fillId="0" borderId="0" xfId="0" applyFont="1" applyAlignment="1">
      <alignment horizontal="left"/>
    </xf>
    <xf numFmtId="37" fontId="8" fillId="0" borderId="11" xfId="0" applyNumberFormat="1" applyFont="1" applyBorder="1"/>
    <xf numFmtId="37" fontId="8" fillId="0" borderId="35" xfId="0" applyNumberFormat="1" applyFont="1" applyBorder="1"/>
    <xf numFmtId="187" fontId="8" fillId="0" borderId="0" xfId="3" applyNumberFormat="1" applyFont="1" applyAlignment="1">
      <alignment horizontal="center"/>
    </xf>
    <xf numFmtId="0" fontId="8" fillId="0" borderId="0" xfId="0" applyFont="1" applyAlignment="1">
      <alignment horizontal="center"/>
    </xf>
    <xf numFmtId="37" fontId="8" fillId="0" borderId="14" xfId="0" applyNumberFormat="1" applyFont="1" applyBorder="1" applyAlignment="1">
      <alignment horizontal="right"/>
    </xf>
    <xf numFmtId="9" fontId="8" fillId="0" borderId="14" xfId="0" applyNumberFormat="1" applyFont="1" applyBorder="1"/>
    <xf numFmtId="0" fontId="8" fillId="0" borderId="14" xfId="0" applyFont="1" applyBorder="1" applyAlignment="1">
      <alignment horizontal="left"/>
    </xf>
    <xf numFmtId="37" fontId="8" fillId="0" borderId="31" xfId="0" applyNumberFormat="1" applyFont="1" applyBorder="1"/>
    <xf numFmtId="37" fontId="8" fillId="0" borderId="14" xfId="0" applyNumberFormat="1" applyFont="1" applyBorder="1"/>
    <xf numFmtId="37" fontId="8" fillId="0" borderId="38" xfId="0" applyNumberFormat="1" applyFont="1" applyBorder="1"/>
    <xf numFmtId="7" fontId="4" fillId="0" borderId="0" xfId="0" applyNumberFormat="1" applyFont="1"/>
    <xf numFmtId="14" fontId="70" fillId="0" borderId="0" xfId="0" applyNumberFormat="1" applyFont="1" applyAlignment="1">
      <alignment horizontal="right" vertical="center" wrapText="1" readingOrder="1"/>
    </xf>
    <xf numFmtId="2" fontId="2" fillId="0" borderId="0" xfId="0" applyNumberFormat="1" applyFont="1"/>
    <xf numFmtId="0" fontId="2" fillId="0" borderId="51" xfId="0" applyFont="1" applyBorder="1"/>
    <xf numFmtId="0" fontId="2" fillId="4" borderId="0" xfId="0" applyFont="1" applyFill="1" applyAlignment="1">
      <alignment horizontal="left" indent="1"/>
    </xf>
    <xf numFmtId="37" fontId="10" fillId="4" borderId="0" xfId="0" applyNumberFormat="1" applyFont="1" applyFill="1"/>
    <xf numFmtId="37" fontId="4" fillId="4" borderId="20" xfId="0" applyNumberFormat="1" applyFont="1" applyFill="1" applyBorder="1"/>
    <xf numFmtId="37" fontId="19" fillId="4" borderId="0" xfId="0" applyNumberFormat="1" applyFont="1" applyFill="1"/>
    <xf numFmtId="37" fontId="8" fillId="4" borderId="0" xfId="0" applyNumberFormat="1" applyFont="1" applyFill="1"/>
    <xf numFmtId="0" fontId="2" fillId="4" borderId="14" xfId="0" applyFont="1" applyFill="1" applyBorder="1" applyAlignment="1">
      <alignment horizontal="left" indent="1"/>
    </xf>
    <xf numFmtId="37" fontId="4" fillId="4" borderId="22" xfId="0" applyNumberFormat="1" applyFont="1" applyFill="1" applyBorder="1"/>
    <xf numFmtId="0" fontId="2" fillId="4" borderId="14" xfId="3" applyFont="1" applyFill="1" applyBorder="1" applyAlignment="1">
      <alignment horizontal="left" indent="1"/>
    </xf>
    <xf numFmtId="174" fontId="80" fillId="0" borderId="0" xfId="0" applyNumberFormat="1" applyFont="1"/>
    <xf numFmtId="199" fontId="2" fillId="4" borderId="0" xfId="0" applyNumberFormat="1" applyFont="1" applyFill="1"/>
    <xf numFmtId="0" fontId="2" fillId="4" borderId="0" xfId="0" applyFont="1" applyFill="1"/>
    <xf numFmtId="5" fontId="8" fillId="4" borderId="0" xfId="0" applyNumberFormat="1" applyFont="1" applyFill="1"/>
    <xf numFmtId="37" fontId="2" fillId="4" borderId="14" xfId="0" applyNumberFormat="1" applyFont="1" applyFill="1" applyBorder="1"/>
    <xf numFmtId="5" fontId="5" fillId="4" borderId="0" xfId="0" applyNumberFormat="1" applyFont="1" applyFill="1"/>
    <xf numFmtId="1" fontId="2" fillId="4" borderId="0" xfId="0" applyNumberFormat="1" applyFont="1" applyFill="1" applyAlignment="1">
      <alignment horizontal="right"/>
    </xf>
    <xf numFmtId="1" fontId="2" fillId="4" borderId="0" xfId="0" applyNumberFormat="1" applyFont="1" applyFill="1" applyAlignment="1">
      <alignment horizontal="right" indent="1"/>
    </xf>
    <xf numFmtId="5" fontId="2" fillId="4" borderId="0" xfId="0" applyNumberFormat="1" applyFont="1" applyFill="1"/>
    <xf numFmtId="37" fontId="2" fillId="4" borderId="0" xfId="0" applyNumberFormat="1" applyFont="1" applyFill="1"/>
    <xf numFmtId="5" fontId="5" fillId="4" borderId="7" xfId="0" applyNumberFormat="1" applyFont="1" applyFill="1" applyBorder="1"/>
    <xf numFmtId="198" fontId="2" fillId="4" borderId="0" xfId="0" applyNumberFormat="1" applyFont="1" applyFill="1"/>
    <xf numFmtId="9" fontId="4" fillId="4" borderId="0" xfId="0" applyNumberFormat="1" applyFont="1" applyFill="1"/>
    <xf numFmtId="37" fontId="81" fillId="4" borderId="0" xfId="0" applyNumberFormat="1" applyFont="1" applyFill="1"/>
    <xf numFmtId="0" fontId="82" fillId="0" borderId="2" xfId="0" applyFont="1" applyBorder="1"/>
    <xf numFmtId="0" fontId="0" fillId="3" borderId="0" xfId="0" applyFill="1"/>
    <xf numFmtId="0" fontId="63" fillId="3" borderId="0" xfId="0" applyFont="1" applyFill="1"/>
    <xf numFmtId="0" fontId="7" fillId="3" borderId="0" xfId="0" applyFont="1" applyFill="1"/>
    <xf numFmtId="0" fontId="8" fillId="3" borderId="0" xfId="0" applyFont="1" applyFill="1" applyAlignment="1">
      <alignment horizontal="left"/>
    </xf>
    <xf numFmtId="0" fontId="2" fillId="0" borderId="2" xfId="0" applyFont="1" applyBorder="1" applyAlignment="1">
      <alignment horizontal="right"/>
    </xf>
    <xf numFmtId="37" fontId="83" fillId="4" borderId="0" xfId="0" applyNumberFormat="1" applyFont="1" applyFill="1"/>
    <xf numFmtId="37" fontId="83" fillId="4" borderId="14" xfId="0" applyNumberFormat="1" applyFont="1" applyFill="1" applyBorder="1"/>
    <xf numFmtId="3" fontId="69" fillId="0" borderId="0" xfId="0" applyNumberFormat="1" applyFont="1" applyAlignment="1">
      <alignment horizontal="right" vertical="center" wrapText="1" readingOrder="1"/>
    </xf>
    <xf numFmtId="10" fontId="69" fillId="0" borderId="0" xfId="0" applyNumberFormat="1" applyFont="1" applyAlignment="1">
      <alignment horizontal="right" vertical="center" wrapText="1" readingOrder="1"/>
    </xf>
    <xf numFmtId="8" fontId="2" fillId="0" borderId="0" xfId="0" applyNumberFormat="1" applyFont="1"/>
    <xf numFmtId="0" fontId="70" fillId="0" borderId="0" xfId="0" applyFont="1" applyAlignment="1">
      <alignment horizontal="right" vertical="center" wrapText="1" readingOrder="1"/>
    </xf>
    <xf numFmtId="0" fontId="5" fillId="0" borderId="52" xfId="0" applyFont="1" applyBorder="1"/>
    <xf numFmtId="14" fontId="7" fillId="0" borderId="21" xfId="0" applyNumberFormat="1" applyFont="1" applyBorder="1"/>
    <xf numFmtId="0" fontId="85" fillId="0" borderId="0" xfId="76" applyFont="1"/>
    <xf numFmtId="0" fontId="84" fillId="8" borderId="51" xfId="76" applyFont="1" applyFill="1" applyBorder="1"/>
    <xf numFmtId="0" fontId="84" fillId="8" borderId="51" xfId="76" applyFont="1" applyFill="1" applyBorder="1" applyAlignment="1">
      <alignment horizontal="centerContinuous"/>
    </xf>
    <xf numFmtId="0" fontId="84" fillId="8" borderId="25" xfId="76" applyFont="1" applyFill="1" applyBorder="1" applyAlignment="1">
      <alignment horizontal="centerContinuous"/>
    </xf>
    <xf numFmtId="0" fontId="84" fillId="8" borderId="52" xfId="76" applyFont="1" applyFill="1" applyBorder="1" applyAlignment="1">
      <alignment horizontal="centerContinuous"/>
    </xf>
    <xf numFmtId="0" fontId="85" fillId="15" borderId="60" xfId="76" applyFont="1" applyFill="1" applyBorder="1" applyAlignment="1">
      <alignment horizontal="left"/>
    </xf>
    <xf numFmtId="0" fontId="86" fillId="15" borderId="0" xfId="76" applyFont="1" applyFill="1" applyAlignment="1">
      <alignment wrapText="1"/>
    </xf>
    <xf numFmtId="0" fontId="86" fillId="15" borderId="9" xfId="76" applyFont="1" applyFill="1" applyBorder="1" applyAlignment="1">
      <alignment wrapText="1"/>
    </xf>
    <xf numFmtId="0" fontId="86" fillId="15" borderId="43" xfId="76" applyFont="1" applyFill="1" applyBorder="1" applyAlignment="1">
      <alignment wrapText="1"/>
    </xf>
    <xf numFmtId="0" fontId="87" fillId="15" borderId="60" xfId="76" applyFont="1" applyFill="1" applyBorder="1" applyAlignment="1">
      <alignment horizontal="left" vertical="center"/>
    </xf>
    <xf numFmtId="0" fontId="85" fillId="15" borderId="0" xfId="76" applyFont="1" applyFill="1" applyAlignment="1">
      <alignment horizontal="centerContinuous" vertical="center"/>
    </xf>
    <xf numFmtId="0" fontId="85" fillId="15" borderId="9" xfId="76" applyFont="1" applyFill="1" applyBorder="1" applyAlignment="1">
      <alignment horizontal="centerContinuous" vertical="center"/>
    </xf>
    <xf numFmtId="0" fontId="85" fillId="0" borderId="0" xfId="76" applyFont="1" applyAlignment="1">
      <alignment vertical="center"/>
    </xf>
    <xf numFmtId="0" fontId="89" fillId="0" borderId="0" xfId="77" applyFont="1" applyAlignment="1">
      <alignment horizontal="centerContinuous" vertical="center"/>
    </xf>
    <xf numFmtId="194" fontId="85" fillId="15" borderId="0" xfId="76" applyNumberFormat="1" applyFont="1" applyFill="1" applyAlignment="1">
      <alignment horizontal="centerContinuous" vertical="center"/>
    </xf>
    <xf numFmtId="194" fontId="85" fillId="15" borderId="9" xfId="76" applyNumberFormat="1" applyFont="1" applyFill="1" applyBorder="1" applyAlignment="1">
      <alignment horizontal="centerContinuous" vertical="center"/>
    </xf>
    <xf numFmtId="6" fontId="85" fillId="4" borderId="0" xfId="76" applyNumberFormat="1" applyFont="1" applyFill="1" applyAlignment="1">
      <alignment horizontal="centerContinuous" vertical="center"/>
    </xf>
    <xf numFmtId="0" fontId="85" fillId="4" borderId="0" xfId="76" applyFont="1" applyFill="1" applyAlignment="1">
      <alignment horizontal="centerContinuous" vertical="center"/>
    </xf>
    <xf numFmtId="0" fontId="85" fillId="4" borderId="9" xfId="76" applyFont="1" applyFill="1" applyBorder="1" applyAlignment="1">
      <alignment horizontal="centerContinuous" vertical="center"/>
    </xf>
    <xf numFmtId="0" fontId="87" fillId="16" borderId="60" xfId="76" applyFont="1" applyFill="1" applyBorder="1" applyAlignment="1">
      <alignment horizontal="center" vertical="center"/>
    </xf>
    <xf numFmtId="0" fontId="85" fillId="16" borderId="0" xfId="76" applyFont="1" applyFill="1" applyAlignment="1">
      <alignment vertical="center"/>
    </xf>
    <xf numFmtId="0" fontId="87" fillId="16" borderId="0" xfId="76" applyFont="1" applyFill="1" applyAlignment="1">
      <alignment vertical="center"/>
    </xf>
    <xf numFmtId="0" fontId="85" fillId="16" borderId="9" xfId="76" applyFont="1" applyFill="1" applyBorder="1" applyAlignment="1">
      <alignment vertical="center"/>
    </xf>
    <xf numFmtId="0" fontId="85" fillId="15" borderId="60" xfId="76" applyFont="1" applyFill="1" applyBorder="1" applyAlignment="1">
      <alignment horizontal="left" vertical="center"/>
    </xf>
    <xf numFmtId="3" fontId="85" fillId="15" borderId="0" xfId="76" applyNumberFormat="1" applyFont="1" applyFill="1" applyAlignment="1">
      <alignment horizontal="centerContinuous" vertical="center"/>
    </xf>
    <xf numFmtId="8" fontId="85" fillId="15" borderId="0" xfId="76" applyNumberFormat="1" applyFont="1" applyFill="1" applyAlignment="1">
      <alignment horizontal="centerContinuous" vertical="center"/>
    </xf>
    <xf numFmtId="0" fontId="85" fillId="0" borderId="0" xfId="76" applyFont="1" applyAlignment="1">
      <alignment horizontal="centerContinuous" vertical="center"/>
    </xf>
    <xf numFmtId="0" fontId="85" fillId="0" borderId="9" xfId="76" applyFont="1" applyBorder="1" applyAlignment="1">
      <alignment horizontal="centerContinuous" vertical="center"/>
    </xf>
    <xf numFmtId="0" fontId="85" fillId="15" borderId="60" xfId="76" applyFont="1" applyFill="1" applyBorder="1" applyAlignment="1">
      <alignment horizontal="left" vertical="center" wrapText="1"/>
    </xf>
    <xf numFmtId="0" fontId="85" fillId="15" borderId="0" xfId="76" applyFont="1" applyFill="1" applyAlignment="1">
      <alignment horizontal="centerContinuous" vertical="center" wrapText="1"/>
    </xf>
    <xf numFmtId="0" fontId="85" fillId="15" borderId="9" xfId="76" applyFont="1" applyFill="1" applyBorder="1" applyAlignment="1">
      <alignment horizontal="centerContinuous" vertical="center" wrapText="1"/>
    </xf>
    <xf numFmtId="0" fontId="85" fillId="0" borderId="0" xfId="76" applyFont="1" applyAlignment="1">
      <alignment vertical="center" wrapText="1"/>
    </xf>
    <xf numFmtId="0" fontId="85" fillId="15" borderId="61" xfId="76" applyFont="1" applyFill="1" applyBorder="1" applyAlignment="1">
      <alignment horizontal="left" vertical="center"/>
    </xf>
    <xf numFmtId="0" fontId="85" fillId="15" borderId="2" xfId="76" applyFont="1" applyFill="1" applyBorder="1" applyAlignment="1">
      <alignment horizontal="centerContinuous" vertical="center" wrapText="1"/>
    </xf>
    <xf numFmtId="0" fontId="85" fillId="15" borderId="13" xfId="76" applyFont="1" applyFill="1" applyBorder="1" applyAlignment="1">
      <alignment horizontal="centerContinuous" vertical="center" wrapText="1"/>
    </xf>
    <xf numFmtId="0" fontId="90" fillId="0" borderId="0" xfId="67" applyFont="1" applyAlignment="1">
      <alignment horizontal="left" vertical="center"/>
    </xf>
    <xf numFmtId="3" fontId="85" fillId="0" borderId="0" xfId="76" quotePrefix="1" applyNumberFormat="1" applyFont="1" applyAlignment="1">
      <alignment vertical="center"/>
    </xf>
    <xf numFmtId="3" fontId="85" fillId="0" borderId="0" xfId="76" applyNumberFormat="1" applyFont="1" applyAlignment="1">
      <alignment vertical="center"/>
    </xf>
    <xf numFmtId="224" fontId="85" fillId="0" borderId="0" xfId="76" applyNumberFormat="1" applyFont="1" applyAlignment="1">
      <alignment horizontal="centerContinuous" vertical="center"/>
    </xf>
    <xf numFmtId="6" fontId="85" fillId="15" borderId="0" xfId="76" applyNumberFormat="1" applyFont="1" applyFill="1" applyAlignment="1">
      <alignment horizontal="centerContinuous" vertical="center"/>
    </xf>
    <xf numFmtId="3" fontId="85" fillId="0" borderId="0" xfId="76" applyNumberFormat="1" applyFont="1" applyAlignment="1">
      <alignment horizontal="centerContinuous" vertical="center"/>
    </xf>
    <xf numFmtId="6" fontId="10" fillId="4" borderId="0" xfId="0" applyNumberFormat="1" applyFont="1" applyFill="1"/>
    <xf numFmtId="14" fontId="8" fillId="0" borderId="0" xfId="0" applyNumberFormat="1" applyFont="1"/>
    <xf numFmtId="8" fontId="4" fillId="0" borderId="0" xfId="0" applyNumberFormat="1" applyFont="1"/>
    <xf numFmtId="8" fontId="85" fillId="4" borderId="0" xfId="76" applyNumberFormat="1" applyFont="1" applyFill="1" applyAlignment="1">
      <alignment horizontal="centerContinuous" vertical="center"/>
    </xf>
    <xf numFmtId="224" fontId="85" fillId="4" borderId="0" xfId="76" applyNumberFormat="1" applyFont="1" applyFill="1" applyAlignment="1">
      <alignment horizontal="centerContinuous" vertical="center"/>
    </xf>
    <xf numFmtId="37" fontId="80" fillId="4" borderId="0" xfId="0" applyNumberFormat="1" applyFont="1" applyFill="1"/>
    <xf numFmtId="8" fontId="2" fillId="4" borderId="0" xfId="0" applyNumberFormat="1" applyFont="1" applyFill="1"/>
    <xf numFmtId="0" fontId="2" fillId="4" borderId="4" xfId="0" applyFont="1" applyFill="1" applyBorder="1"/>
    <xf numFmtId="0" fontId="2" fillId="4" borderId="2" xfId="0" applyFont="1" applyFill="1" applyBorder="1"/>
    <xf numFmtId="14" fontId="8" fillId="0" borderId="37" xfId="0" applyNumberFormat="1" applyFont="1" applyBorder="1"/>
    <xf numFmtId="14" fontId="91" fillId="3" borderId="0" xfId="0" applyNumberFormat="1" applyFont="1" applyFill="1" applyAlignment="1">
      <alignment horizontal="right" vertical="center" wrapText="1" readingOrder="1"/>
    </xf>
    <xf numFmtId="3" fontId="10" fillId="4" borderId="6" xfId="0" applyNumberFormat="1" applyFont="1" applyFill="1" applyBorder="1"/>
    <xf numFmtId="0" fontId="54" fillId="8" borderId="14" xfId="67" applyFont="1" applyFill="1" applyBorder="1" applyAlignment="1">
      <alignment horizontal="centerContinuous"/>
    </xf>
    <xf numFmtId="10" fontId="26" fillId="3" borderId="0" xfId="6" applyNumberFormat="1" applyFill="1" applyAlignment="1">
      <alignment vertical="center" wrapText="1"/>
    </xf>
    <xf numFmtId="10" fontId="80" fillId="0" borderId="0" xfId="0" applyNumberFormat="1" applyFont="1"/>
    <xf numFmtId="5" fontId="2" fillId="0" borderId="0" xfId="67" applyNumberFormat="1" applyFont="1"/>
    <xf numFmtId="167" fontId="2" fillId="0" borderId="0" xfId="0" applyNumberFormat="1" applyFont="1"/>
    <xf numFmtId="173" fontId="2" fillId="0" borderId="2" xfId="0" applyNumberFormat="1" applyFont="1" applyBorder="1"/>
    <xf numFmtId="173" fontId="2" fillId="0" borderId="0" xfId="0" applyNumberFormat="1" applyFont="1" applyAlignment="1">
      <alignment horizontal="right"/>
    </xf>
    <xf numFmtId="3" fontId="82" fillId="4" borderId="0" xfId="0" applyNumberFormat="1" applyFont="1" applyFill="1"/>
    <xf numFmtId="14" fontId="80" fillId="3" borderId="0" xfId="0" applyNumberFormat="1" applyFont="1" applyFill="1"/>
    <xf numFmtId="173" fontId="8" fillId="0" borderId="0" xfId="0" applyNumberFormat="1" applyFont="1"/>
    <xf numFmtId="0" fontId="1" fillId="0" borderId="0" xfId="79"/>
    <xf numFmtId="0" fontId="1" fillId="0" borderId="0" xfId="79" applyAlignment="1">
      <alignment horizontal="centerContinuous"/>
    </xf>
    <xf numFmtId="0" fontId="0" fillId="0" borderId="53" xfId="79" applyFont="1" applyBorder="1"/>
    <xf numFmtId="0" fontId="0" fillId="0" borderId="6" xfId="79" applyFont="1" applyBorder="1" applyAlignment="1">
      <alignment horizontal="center"/>
    </xf>
    <xf numFmtId="3" fontId="1" fillId="4" borderId="6" xfId="79" applyNumberFormat="1" applyFill="1" applyBorder="1" applyAlignment="1">
      <alignment horizontal="center"/>
    </xf>
    <xf numFmtId="8" fontId="1" fillId="0" borderId="10" xfId="79" applyNumberFormat="1" applyBorder="1" applyAlignment="1">
      <alignment horizontal="center"/>
    </xf>
    <xf numFmtId="0" fontId="0" fillId="0" borderId="54" xfId="79" applyFont="1" applyBorder="1"/>
    <xf numFmtId="0" fontId="0" fillId="0" borderId="0" xfId="79" applyFont="1" applyAlignment="1">
      <alignment horizontal="center"/>
    </xf>
    <xf numFmtId="3" fontId="1" fillId="4" borderId="0" xfId="79" applyNumberFormat="1" applyFill="1" applyAlignment="1">
      <alignment horizontal="center"/>
    </xf>
    <xf numFmtId="8" fontId="1" fillId="0" borderId="11" xfId="79" applyNumberFormat="1" applyBorder="1" applyAlignment="1">
      <alignment horizontal="center"/>
    </xf>
    <xf numFmtId="0" fontId="0" fillId="0" borderId="33" xfId="79" applyFont="1" applyBorder="1"/>
    <xf numFmtId="0" fontId="0" fillId="0" borderId="14" xfId="79" applyFont="1" applyBorder="1" applyAlignment="1">
      <alignment horizontal="center"/>
    </xf>
    <xf numFmtId="3" fontId="1" fillId="4" borderId="14" xfId="79" applyNumberFormat="1" applyFill="1" applyBorder="1" applyAlignment="1">
      <alignment horizontal="center"/>
    </xf>
    <xf numFmtId="8" fontId="1" fillId="0" borderId="31" xfId="79" applyNumberFormat="1" applyBorder="1" applyAlignment="1">
      <alignment horizontal="center"/>
    </xf>
    <xf numFmtId="0" fontId="63" fillId="0" borderId="54" xfId="79" applyFont="1" applyBorder="1"/>
    <xf numFmtId="1" fontId="63" fillId="0" borderId="0" xfId="79" applyNumberFormat="1" applyFont="1" applyAlignment="1">
      <alignment horizontal="center"/>
    </xf>
    <xf numFmtId="37" fontId="63" fillId="0" borderId="0" xfId="79" applyNumberFormat="1" applyFont="1" applyAlignment="1">
      <alignment horizontal="center"/>
    </xf>
    <xf numFmtId="8" fontId="63" fillId="0" borderId="11" xfId="79" applyNumberFormat="1" applyFont="1" applyBorder="1" applyAlignment="1">
      <alignment horizontal="center"/>
    </xf>
    <xf numFmtId="0" fontId="92" fillId="0" borderId="0" xfId="79" applyFont="1"/>
    <xf numFmtId="164" fontId="1" fillId="4" borderId="0" xfId="79" applyNumberFormat="1" applyFill="1" applyAlignment="1">
      <alignment horizontal="center"/>
    </xf>
    <xf numFmtId="0" fontId="90" fillId="2" borderId="14" xfId="79" applyFont="1" applyFill="1" applyBorder="1" applyAlignment="1">
      <alignment horizontal="center"/>
    </xf>
    <xf numFmtId="3" fontId="90" fillId="2" borderId="14" xfId="79" applyNumberFormat="1" applyFont="1" applyFill="1" applyBorder="1" applyAlignment="1">
      <alignment horizontal="center"/>
    </xf>
    <xf numFmtId="212" fontId="90" fillId="2" borderId="14" xfId="79" applyNumberFormat="1" applyFont="1" applyFill="1" applyBorder="1" applyAlignment="1">
      <alignment horizontal="center"/>
    </xf>
    <xf numFmtId="37" fontId="90" fillId="2" borderId="14" xfId="79" applyNumberFormat="1" applyFont="1" applyFill="1" applyBorder="1" applyAlignment="1">
      <alignment horizontal="center"/>
    </xf>
    <xf numFmtId="37" fontId="2" fillId="4" borderId="35" xfId="0" applyNumberFormat="1" applyFont="1" applyFill="1" applyBorder="1"/>
    <xf numFmtId="0" fontId="8" fillId="0" borderId="0" xfId="67" applyFont="1"/>
    <xf numFmtId="0" fontId="8" fillId="0" borderId="0" xfId="67" applyFont="1" applyAlignment="1">
      <alignment horizontal="left"/>
    </xf>
    <xf numFmtId="0" fontId="8" fillId="4" borderId="0" xfId="67" applyFont="1" applyFill="1" applyAlignment="1">
      <alignment horizontal="right"/>
    </xf>
    <xf numFmtId="37" fontId="8" fillId="0" borderId="0" xfId="67" applyNumberFormat="1" applyFont="1" applyAlignment="1">
      <alignment horizontal="right"/>
    </xf>
    <xf numFmtId="0" fontId="8" fillId="0" borderId="0" xfId="67" applyFont="1" applyAlignment="1">
      <alignment horizontal="right"/>
    </xf>
    <xf numFmtId="37" fontId="8" fillId="4" borderId="2" xfId="67" quotePrefix="1" applyNumberFormat="1" applyFont="1" applyFill="1" applyBorder="1" applyAlignment="1">
      <alignment horizontal="right"/>
    </xf>
    <xf numFmtId="0" fontId="8" fillId="0" borderId="2" xfId="67" applyFont="1" applyBorder="1"/>
    <xf numFmtId="0" fontId="8" fillId="0" borderId="2" xfId="67" applyFont="1" applyBorder="1" applyAlignment="1">
      <alignment horizontal="left"/>
    </xf>
    <xf numFmtId="0" fontId="8" fillId="0" borderId="2" xfId="67" applyFont="1" applyBorder="1" applyAlignment="1">
      <alignment horizontal="left" indent="4"/>
    </xf>
    <xf numFmtId="0" fontId="8" fillId="0" borderId="2" xfId="67" applyFont="1" applyBorder="1" applyAlignment="1">
      <alignment horizontal="right"/>
    </xf>
    <xf numFmtId="173" fontId="56" fillId="0" borderId="0" xfId="2" applyNumberFormat="1" applyFont="1" applyFill="1"/>
    <xf numFmtId="185" fontId="5" fillId="0" borderId="0" xfId="0" applyNumberFormat="1" applyFont="1"/>
    <xf numFmtId="0" fontId="0" fillId="0" borderId="42" xfId="0" applyBorder="1"/>
    <xf numFmtId="10" fontId="26" fillId="0" borderId="0" xfId="41" applyNumberFormat="1" applyAlignment="1">
      <alignment horizontal="center" vertical="center"/>
    </xf>
    <xf numFmtId="10" fontId="26" fillId="0" borderId="62" xfId="41" applyNumberFormat="1" applyBorder="1" applyAlignment="1">
      <alignment horizontal="center" vertical="center"/>
    </xf>
    <xf numFmtId="14" fontId="26" fillId="0" borderId="63" xfId="41" applyNumberFormat="1" applyBorder="1" applyAlignment="1"/>
    <xf numFmtId="14" fontId="26" fillId="0" borderId="64" xfId="41" applyNumberFormat="1" applyBorder="1" applyAlignment="1"/>
    <xf numFmtId="0" fontId="2" fillId="4" borderId="0" xfId="67" applyFont="1" applyFill="1"/>
    <xf numFmtId="0" fontId="8" fillId="4" borderId="0" xfId="67" applyFont="1" applyFill="1"/>
    <xf numFmtId="0" fontId="8" fillId="4" borderId="0" xfId="67" applyFont="1" applyFill="1" applyAlignment="1">
      <alignment horizontal="left"/>
    </xf>
    <xf numFmtId="6" fontId="0" fillId="0" borderId="0" xfId="0" applyNumberFormat="1"/>
    <xf numFmtId="6" fontId="2" fillId="4" borderId="0" xfId="0" applyNumberFormat="1" applyFont="1" applyFill="1"/>
    <xf numFmtId="173" fontId="0" fillId="0" borderId="0" xfId="0" applyNumberFormat="1"/>
    <xf numFmtId="216" fontId="8" fillId="4" borderId="0" xfId="67" applyNumberFormat="1" applyFont="1" applyFill="1" applyAlignment="1">
      <alignment horizontal="right"/>
    </xf>
    <xf numFmtId="0" fontId="8" fillId="4" borderId="0" xfId="67" quotePrefix="1" applyFont="1" applyFill="1" applyAlignment="1">
      <alignment horizontal="right"/>
    </xf>
    <xf numFmtId="6" fontId="80" fillId="0" borderId="0" xfId="3" applyNumberFormat="1" applyFont="1"/>
    <xf numFmtId="6" fontId="4" fillId="0" borderId="0" xfId="0" applyNumberFormat="1" applyFont="1"/>
    <xf numFmtId="180" fontId="10" fillId="0" borderId="0" xfId="0" applyNumberFormat="1" applyFont="1" applyAlignment="1">
      <alignment horizontal="left"/>
    </xf>
    <xf numFmtId="182" fontId="8" fillId="0" borderId="0" xfId="3" applyNumberFormat="1" applyFont="1"/>
    <xf numFmtId="166" fontId="80" fillId="0" borderId="0" xfId="0" applyNumberFormat="1" applyFont="1"/>
    <xf numFmtId="5" fontId="5" fillId="0" borderId="0" xfId="3" applyNumberFormat="1" applyFont="1"/>
    <xf numFmtId="177" fontId="10" fillId="4" borderId="27" xfId="3" applyNumberFormat="1" applyFont="1" applyFill="1" applyBorder="1" applyAlignment="1">
      <alignment horizontal="left"/>
    </xf>
    <xf numFmtId="173" fontId="10" fillId="0" borderId="0" xfId="0" applyNumberFormat="1" applyFont="1"/>
    <xf numFmtId="0" fontId="5" fillId="4" borderId="0" xfId="0" applyFont="1" applyFill="1" applyAlignment="1">
      <alignment horizontal="center"/>
    </xf>
    <xf numFmtId="0" fontId="5" fillId="4" borderId="6" xfId="0" applyFont="1" applyFill="1" applyBorder="1"/>
    <xf numFmtId="10" fontId="19" fillId="4" borderId="1" xfId="0" applyNumberFormat="1" applyFont="1" applyFill="1" applyBorder="1" applyAlignment="1">
      <alignment horizontal="left"/>
    </xf>
    <xf numFmtId="10" fontId="19" fillId="4" borderId="27" xfId="0" applyNumberFormat="1" applyFont="1" applyFill="1" applyBorder="1" applyAlignment="1">
      <alignment horizontal="left"/>
    </xf>
    <xf numFmtId="0" fontId="5" fillId="4" borderId="10" xfId="0" applyFont="1" applyFill="1" applyBorder="1"/>
    <xf numFmtId="10" fontId="5" fillId="4" borderId="39" xfId="0" applyNumberFormat="1" applyFont="1" applyFill="1" applyBorder="1"/>
    <xf numFmtId="10" fontId="5" fillId="4" borderId="6" xfId="0" applyNumberFormat="1" applyFont="1" applyFill="1" applyBorder="1"/>
    <xf numFmtId="0" fontId="5" fillId="4" borderId="0" xfId="0" applyFont="1" applyFill="1"/>
    <xf numFmtId="0" fontId="5" fillId="4" borderId="11" xfId="0" applyFont="1" applyFill="1" applyBorder="1"/>
    <xf numFmtId="10" fontId="5" fillId="4" borderId="35" xfId="0" applyNumberFormat="1" applyFont="1" applyFill="1" applyBorder="1"/>
    <xf numFmtId="10" fontId="5" fillId="4" borderId="0" xfId="0" applyNumberFormat="1" applyFont="1" applyFill="1"/>
    <xf numFmtId="0" fontId="0" fillId="4" borderId="0" xfId="0" applyFill="1"/>
    <xf numFmtId="173" fontId="2" fillId="0" borderId="0" xfId="3" applyNumberFormat="1" applyFont="1" applyAlignment="1">
      <alignment horizontal="right"/>
    </xf>
    <xf numFmtId="228" fontId="2" fillId="0" borderId="0" xfId="0" applyNumberFormat="1" applyFont="1"/>
    <xf numFmtId="227" fontId="7" fillId="0" borderId="6" xfId="3" applyNumberFormat="1" applyFont="1" applyBorder="1"/>
    <xf numFmtId="173" fontId="4" fillId="0" borderId="0" xfId="67" applyNumberFormat="1" applyFont="1" applyAlignment="1">
      <alignment horizontal="right"/>
    </xf>
    <xf numFmtId="229" fontId="2" fillId="0" borderId="35" xfId="0" applyNumberFormat="1" applyFont="1" applyBorder="1"/>
    <xf numFmtId="230" fontId="56" fillId="0" borderId="0" xfId="67" applyNumberFormat="1" applyFont="1"/>
    <xf numFmtId="9" fontId="2" fillId="0" borderId="0" xfId="3" applyNumberFormat="1" applyFont="1"/>
    <xf numFmtId="6" fontId="2" fillId="4" borderId="14" xfId="3" applyNumberFormat="1" applyFont="1" applyFill="1" applyBorder="1"/>
    <xf numFmtId="224" fontId="2" fillId="0" borderId="14" xfId="0" applyNumberFormat="1" applyFont="1" applyBorder="1"/>
    <xf numFmtId="185" fontId="5" fillId="4" borderId="0" xfId="3" applyNumberFormat="1" applyFont="1" applyFill="1"/>
    <xf numFmtId="187" fontId="14" fillId="4" borderId="0" xfId="3" applyNumberFormat="1" applyFont="1" applyFill="1"/>
    <xf numFmtId="37" fontId="17" fillId="4" borderId="0" xfId="3" applyNumberFormat="1" applyFont="1" applyFill="1"/>
    <xf numFmtId="0" fontId="8" fillId="4" borderId="0" xfId="5" applyFont="1" applyFill="1"/>
    <xf numFmtId="0" fontId="8" fillId="4" borderId="7" xfId="5" applyFont="1" applyFill="1" applyBorder="1"/>
    <xf numFmtId="0" fontId="2" fillId="0" borderId="0" xfId="3" applyFont="1" applyAlignment="1">
      <alignment horizontal="right"/>
    </xf>
    <xf numFmtId="10" fontId="10" fillId="0" borderId="0" xfId="3" applyNumberFormat="1" applyFont="1" applyAlignment="1">
      <alignment horizontal="left"/>
    </xf>
    <xf numFmtId="231" fontId="10" fillId="0" borderId="0" xfId="0" applyNumberFormat="1" applyFont="1"/>
    <xf numFmtId="3" fontId="69" fillId="0" borderId="56" xfId="0" applyNumberFormat="1" applyFont="1" applyBorder="1" applyAlignment="1">
      <alignment horizontal="right" vertical="center" wrapText="1" readingOrder="1"/>
    </xf>
    <xf numFmtId="3" fontId="69" fillId="0" borderId="57" xfId="0" applyNumberFormat="1" applyFont="1" applyBorder="1" applyAlignment="1">
      <alignment horizontal="right" vertical="center" wrapText="1" readingOrder="1"/>
    </xf>
    <xf numFmtId="3" fontId="69" fillId="0" borderId="58" xfId="0" applyNumberFormat="1" applyFont="1" applyBorder="1" applyAlignment="1">
      <alignment horizontal="right" vertical="center" wrapText="1" readingOrder="1"/>
    </xf>
    <xf numFmtId="8" fontId="2" fillId="0" borderId="2" xfId="0" applyNumberFormat="1" applyFont="1" applyBorder="1"/>
    <xf numFmtId="8" fontId="54" fillId="8" borderId="0" xfId="67" applyNumberFormat="1" applyFont="1" applyFill="1"/>
    <xf numFmtId="9" fontId="95" fillId="0" borderId="0" xfId="0" applyNumberFormat="1" applyFont="1" applyAlignment="1">
      <alignment horizontal="left"/>
    </xf>
    <xf numFmtId="37" fontId="80" fillId="0" borderId="14" xfId="0" applyNumberFormat="1" applyFont="1" applyBorder="1"/>
    <xf numFmtId="37" fontId="5" fillId="4" borderId="0" xfId="0" applyNumberFormat="1" applyFont="1" applyFill="1"/>
    <xf numFmtId="173" fontId="7" fillId="4" borderId="0" xfId="5" applyNumberFormat="1" applyFont="1" applyFill="1"/>
    <xf numFmtId="0" fontId="1" fillId="0" borderId="0" xfId="79" applyAlignment="1">
      <alignment horizontal="left"/>
    </xf>
    <xf numFmtId="0" fontId="84" fillId="8" borderId="26" xfId="79" applyFont="1" applyFill="1" applyBorder="1"/>
    <xf numFmtId="0" fontId="84" fillId="8" borderId="7" xfId="79" applyFont="1" applyFill="1" applyBorder="1" applyAlignment="1">
      <alignment horizontal="center"/>
    </xf>
    <xf numFmtId="0" fontId="84" fillId="8" borderId="27" xfId="79" applyFont="1" applyFill="1" applyBorder="1" applyAlignment="1">
      <alignment horizontal="center"/>
    </xf>
    <xf numFmtId="17" fontId="1" fillId="0" borderId="0" xfId="79" applyNumberFormat="1" applyAlignment="1">
      <alignment horizontal="left"/>
    </xf>
    <xf numFmtId="164" fontId="1" fillId="4" borderId="14" xfId="79" applyNumberFormat="1" applyFill="1" applyBorder="1" applyAlignment="1">
      <alignment horizontal="center"/>
    </xf>
    <xf numFmtId="0" fontId="90" fillId="2" borderId="53" xfId="79" applyFont="1" applyFill="1" applyBorder="1"/>
    <xf numFmtId="0" fontId="90" fillId="2" borderId="6" xfId="79" applyFont="1" applyFill="1" applyBorder="1" applyAlignment="1">
      <alignment horizontal="center"/>
    </xf>
    <xf numFmtId="37" fontId="90" fillId="2" borderId="6" xfId="79" applyNumberFormat="1" applyFont="1" applyFill="1" applyBorder="1" applyAlignment="1">
      <alignment horizontal="center"/>
    </xf>
    <xf numFmtId="8" fontId="90" fillId="2" borderId="10" xfId="79" applyNumberFormat="1" applyFont="1" applyFill="1" applyBorder="1" applyAlignment="1">
      <alignment horizontal="center"/>
    </xf>
    <xf numFmtId="173" fontId="1" fillId="0" borderId="0" xfId="79" applyNumberFormat="1" applyAlignment="1">
      <alignment horizontal="left"/>
    </xf>
    <xf numFmtId="0" fontId="90" fillId="2" borderId="33" xfId="79" applyFont="1" applyFill="1" applyBorder="1"/>
    <xf numFmtId="9" fontId="90" fillId="2" borderId="31" xfId="79" applyNumberFormat="1" applyFont="1" applyFill="1" applyBorder="1" applyAlignment="1">
      <alignment horizontal="center"/>
    </xf>
    <xf numFmtId="0" fontId="1" fillId="0" borderId="54" xfId="79" applyBorder="1"/>
    <xf numFmtId="6" fontId="63" fillId="4" borderId="7" xfId="79" applyNumberFormat="1" applyFont="1" applyFill="1" applyBorder="1" applyAlignment="1">
      <alignment horizontal="center"/>
    </xf>
    <xf numFmtId="6" fontId="63" fillId="0" borderId="27" xfId="79" applyNumberFormat="1" applyFont="1" applyBorder="1" applyAlignment="1">
      <alignment horizontal="left"/>
    </xf>
    <xf numFmtId="37" fontId="90" fillId="0" borderId="0" xfId="79" applyNumberFormat="1" applyFont="1" applyAlignment="1">
      <alignment horizontal="center"/>
    </xf>
    <xf numFmtId="6" fontId="90" fillId="0" borderId="0" xfId="79" applyNumberFormat="1" applyFont="1" applyAlignment="1">
      <alignment horizontal="left"/>
    </xf>
    <xf numFmtId="9" fontId="90" fillId="0" borderId="0" xfId="79" applyNumberFormat="1" applyFont="1" applyAlignment="1">
      <alignment horizontal="center"/>
    </xf>
    <xf numFmtId="232" fontId="90" fillId="2" borderId="31" xfId="79" applyNumberFormat="1" applyFont="1" applyFill="1" applyBorder="1" applyAlignment="1">
      <alignment horizontal="center"/>
    </xf>
    <xf numFmtId="0" fontId="84" fillId="8" borderId="26" xfId="79" applyFont="1" applyFill="1" applyBorder="1" applyAlignment="1">
      <alignment horizontal="center"/>
    </xf>
    <xf numFmtId="0" fontId="1" fillId="0" borderId="54" xfId="79" applyBorder="1" applyAlignment="1">
      <alignment horizontal="center"/>
    </xf>
    <xf numFmtId="0" fontId="1" fillId="0" borderId="1" xfId="79" applyBorder="1"/>
    <xf numFmtId="0" fontId="1" fillId="2" borderId="54" xfId="79" applyFill="1" applyBorder="1"/>
    <xf numFmtId="0" fontId="1" fillId="2" borderId="33" xfId="79" applyFill="1" applyBorder="1"/>
    <xf numFmtId="0" fontId="90" fillId="2" borderId="54" xfId="79" applyFont="1" applyFill="1" applyBorder="1"/>
    <xf numFmtId="0" fontId="90" fillId="2" borderId="0" xfId="79" applyFont="1" applyFill="1" applyAlignment="1">
      <alignment horizontal="center"/>
    </xf>
    <xf numFmtId="3" fontId="90" fillId="2" borderId="0" xfId="79" applyNumberFormat="1" applyFont="1" applyFill="1" applyAlignment="1">
      <alignment horizontal="center"/>
    </xf>
    <xf numFmtId="212" fontId="90" fillId="2" borderId="0" xfId="79" applyNumberFormat="1" applyFont="1" applyFill="1" applyAlignment="1">
      <alignment horizontal="center"/>
    </xf>
    <xf numFmtId="37" fontId="90" fillId="2" borderId="0" xfId="79" applyNumberFormat="1" applyFont="1" applyFill="1" applyAlignment="1">
      <alignment horizontal="center"/>
    </xf>
    <xf numFmtId="37" fontId="90" fillId="2" borderId="11" xfId="79" applyNumberFormat="1" applyFont="1" applyFill="1" applyBorder="1" applyAlignment="1">
      <alignment horizontal="center"/>
    </xf>
    <xf numFmtId="0" fontId="1" fillId="2" borderId="65" xfId="79" applyFill="1" applyBorder="1"/>
    <xf numFmtId="0" fontId="1" fillId="2" borderId="66" xfId="79" applyFill="1" applyBorder="1"/>
    <xf numFmtId="164" fontId="0" fillId="4" borderId="6" xfId="79" applyNumberFormat="1" applyFont="1" applyFill="1" applyBorder="1" applyAlignment="1">
      <alignment horizontal="center"/>
    </xf>
    <xf numFmtId="0" fontId="0" fillId="0" borderId="0" xfId="79" applyFont="1" applyAlignment="1">
      <alignment horizontal="centerContinuous"/>
    </xf>
    <xf numFmtId="8" fontId="1" fillId="0" borderId="0" xfId="79" applyNumberFormat="1" applyAlignment="1">
      <alignment horizontal="centerContinuous"/>
    </xf>
    <xf numFmtId="0" fontId="69" fillId="0" borderId="0" xfId="0" applyFont="1" applyAlignment="1">
      <alignment horizontal="right" vertical="center" wrapText="1" shrinkToFit="1" readingOrder="1"/>
    </xf>
    <xf numFmtId="0" fontId="69" fillId="0" borderId="0" xfId="0" applyFont="1" applyAlignment="1">
      <alignment horizontal="left" vertical="center" wrapText="1" shrinkToFit="1" readingOrder="1"/>
    </xf>
    <xf numFmtId="0" fontId="70" fillId="0" borderId="0" xfId="0" applyFont="1" applyAlignment="1">
      <alignment horizontal="right" vertical="center" wrapText="1" shrinkToFit="1" readingOrder="1"/>
    </xf>
    <xf numFmtId="0" fontId="71" fillId="0" borderId="0" xfId="0" applyFont="1" applyAlignment="1">
      <alignment horizontal="left" vertical="center" wrapText="1" shrinkToFit="1" readingOrder="1"/>
    </xf>
    <xf numFmtId="0" fontId="72" fillId="0" borderId="0" xfId="0" applyFont="1" applyAlignment="1">
      <alignment horizontal="left" vertical="center" wrapText="1" shrinkToFit="1" readingOrder="1"/>
    </xf>
    <xf numFmtId="3" fontId="69" fillId="0" borderId="0" xfId="0" applyNumberFormat="1" applyFont="1" applyAlignment="1">
      <alignment horizontal="right" vertical="center" wrapText="1" shrinkToFit="1" readingOrder="1"/>
    </xf>
    <xf numFmtId="3" fontId="69" fillId="0" borderId="57" xfId="0" applyNumberFormat="1" applyFont="1" applyBorder="1" applyAlignment="1">
      <alignment horizontal="right" vertical="center" wrapText="1" shrinkToFit="1" readingOrder="1"/>
    </xf>
    <xf numFmtId="10" fontId="69" fillId="0" borderId="0" xfId="0" applyNumberFormat="1" applyFont="1" applyAlignment="1">
      <alignment horizontal="right" vertical="center" wrapText="1" shrinkToFit="1" readingOrder="1"/>
    </xf>
    <xf numFmtId="186" fontId="82" fillId="4" borderId="14" xfId="3" applyNumberFormat="1" applyFont="1" applyFill="1" applyBorder="1"/>
    <xf numFmtId="173" fontId="7" fillId="4" borderId="0" xfId="2" applyNumberFormat="1" applyFont="1" applyFill="1" applyBorder="1"/>
    <xf numFmtId="173" fontId="8" fillId="4" borderId="0" xfId="2" applyNumberFormat="1" applyFont="1" applyFill="1"/>
    <xf numFmtId="9" fontId="80" fillId="0" borderId="0" xfId="0" applyNumberFormat="1" applyFont="1"/>
    <xf numFmtId="6" fontId="80" fillId="0" borderId="0" xfId="0" applyNumberFormat="1" applyFont="1" applyAlignment="1">
      <alignment horizontal="center"/>
    </xf>
    <xf numFmtId="14" fontId="5" fillId="0" borderId="0" xfId="0" applyNumberFormat="1" applyFont="1"/>
    <xf numFmtId="6" fontId="2" fillId="0" borderId="0" xfId="0" applyNumberFormat="1" applyFont="1" applyAlignment="1">
      <alignment horizontal="left"/>
    </xf>
    <xf numFmtId="10" fontId="80" fillId="0" borderId="0" xfId="0" applyNumberFormat="1" applyFont="1" applyAlignment="1">
      <alignment horizontal="center"/>
    </xf>
    <xf numFmtId="10" fontId="5" fillId="0" borderId="0" xfId="0" applyNumberFormat="1" applyFont="1"/>
    <xf numFmtId="6" fontId="80" fillId="0" borderId="14" xfId="0" applyNumberFormat="1" applyFont="1" applyBorder="1" applyAlignment="1">
      <alignment horizontal="center"/>
    </xf>
    <xf numFmtId="5" fontId="2" fillId="0" borderId="0" xfId="0" applyNumberFormat="1" applyFont="1" applyAlignment="1">
      <alignment horizontal="center"/>
    </xf>
    <xf numFmtId="1" fontId="90" fillId="2" borderId="0" xfId="79" applyNumberFormat="1" applyFont="1" applyFill="1" applyAlignment="1">
      <alignment horizontal="center"/>
    </xf>
    <xf numFmtId="0" fontId="70" fillId="0" borderId="0" xfId="0" applyFont="1" applyAlignment="1">
      <alignment horizontal="left" vertical="center" wrapText="1" shrinkToFit="1" readingOrder="1"/>
    </xf>
    <xf numFmtId="233" fontId="69" fillId="0" borderId="0" xfId="0" applyNumberFormat="1" applyFont="1" applyAlignment="1">
      <alignment horizontal="left" vertical="center" wrapText="1" shrinkToFit="1" readingOrder="1"/>
    </xf>
    <xf numFmtId="6" fontId="2" fillId="0" borderId="14" xfId="0" applyNumberFormat="1" applyFont="1" applyBorder="1" applyAlignment="1">
      <alignment horizontal="left"/>
    </xf>
    <xf numFmtId="10" fontId="8" fillId="0" borderId="14" xfId="0" applyNumberFormat="1" applyFont="1" applyBorder="1" applyAlignment="1">
      <alignment horizontal="center"/>
    </xf>
    <xf numFmtId="5" fontId="2" fillId="0" borderId="14" xfId="0" applyNumberFormat="1" applyFont="1" applyBorder="1" applyAlignment="1">
      <alignment horizontal="center"/>
    </xf>
    <xf numFmtId="5" fontId="80" fillId="0" borderId="0" xfId="0" applyNumberFormat="1" applyFont="1" applyAlignment="1">
      <alignment horizontal="center"/>
    </xf>
    <xf numFmtId="8" fontId="1" fillId="0" borderId="0" xfId="79" applyNumberFormat="1"/>
    <xf numFmtId="0" fontId="0" fillId="0" borderId="0" xfId="79" applyFont="1"/>
    <xf numFmtId="173" fontId="56" fillId="0" borderId="0" xfId="2" applyNumberFormat="1" applyFont="1" applyFill="1" applyBorder="1"/>
    <xf numFmtId="234" fontId="56" fillId="0" borderId="0" xfId="74" applyNumberFormat="1" applyFont="1" applyFill="1" applyBorder="1"/>
    <xf numFmtId="234" fontId="56" fillId="0" borderId="0" xfId="67" applyNumberFormat="1" applyFont="1"/>
    <xf numFmtId="234" fontId="56" fillId="0" borderId="14" xfId="67" applyNumberFormat="1" applyFont="1" applyBorder="1"/>
    <xf numFmtId="234" fontId="53" fillId="0" borderId="0" xfId="74" applyNumberFormat="1" applyFont="1" applyFill="1" applyBorder="1"/>
    <xf numFmtId="234" fontId="2" fillId="0" borderId="0" xfId="67" applyNumberFormat="1" applyFont="1"/>
    <xf numFmtId="234" fontId="53" fillId="0" borderId="14" xfId="1" applyNumberFormat="1" applyFont="1" applyFill="1" applyBorder="1"/>
    <xf numFmtId="164" fontId="55" fillId="0" borderId="0" xfId="67" applyNumberFormat="1" applyFont="1" applyAlignment="1">
      <alignment horizontal="center"/>
    </xf>
    <xf numFmtId="220" fontId="2" fillId="0" borderId="0" xfId="67" applyNumberFormat="1" applyFont="1" applyAlignment="1">
      <alignment horizontal="center"/>
    </xf>
    <xf numFmtId="8" fontId="0" fillId="0" borderId="0" xfId="0" applyNumberFormat="1"/>
    <xf numFmtId="8" fontId="4" fillId="0" borderId="0" xfId="67" applyNumberFormat="1" applyFont="1" applyAlignment="1">
      <alignment horizontal="right"/>
    </xf>
    <xf numFmtId="37" fontId="8" fillId="4" borderId="14" xfId="0" applyNumberFormat="1" applyFont="1" applyFill="1" applyBorder="1"/>
    <xf numFmtId="0" fontId="99" fillId="0" borderId="0" xfId="0" applyFont="1" applyAlignment="1">
      <alignment horizontal="right" vertical="center" wrapText="1" shrinkToFit="1" readingOrder="1"/>
    </xf>
    <xf numFmtId="0" fontId="99" fillId="0" borderId="0" xfId="0" applyFont="1" applyAlignment="1">
      <alignment horizontal="left" vertical="center" wrapText="1" shrinkToFit="1" readingOrder="1"/>
    </xf>
    <xf numFmtId="0" fontId="100" fillId="0" borderId="0" xfId="0" applyFont="1" applyAlignment="1">
      <alignment horizontal="right" vertical="center" wrapText="1" shrinkToFit="1" readingOrder="1"/>
    </xf>
    <xf numFmtId="0" fontId="101" fillId="0" borderId="0" xfId="0" applyFont="1" applyAlignment="1">
      <alignment horizontal="left" vertical="center" wrapText="1" shrinkToFit="1" readingOrder="1"/>
    </xf>
    <xf numFmtId="0" fontId="102" fillId="0" borderId="0" xfId="0" applyFont="1" applyAlignment="1">
      <alignment horizontal="left" vertical="center" wrapText="1" shrinkToFit="1" readingOrder="1"/>
    </xf>
    <xf numFmtId="3" fontId="99" fillId="0" borderId="0" xfId="0" applyNumberFormat="1" applyFont="1" applyAlignment="1">
      <alignment horizontal="right" vertical="center" wrapText="1" shrinkToFit="1" readingOrder="1"/>
    </xf>
    <xf numFmtId="3" fontId="99" fillId="0" borderId="57" xfId="0" applyNumberFormat="1" applyFont="1" applyBorder="1" applyAlignment="1">
      <alignment horizontal="right" vertical="center" wrapText="1" shrinkToFit="1" readingOrder="1"/>
    </xf>
    <xf numFmtId="10" fontId="99" fillId="0" borderId="0" xfId="0" applyNumberFormat="1" applyFont="1" applyAlignment="1">
      <alignment horizontal="right" vertical="center" wrapText="1" shrinkToFit="1" readingOrder="1"/>
    </xf>
    <xf numFmtId="0" fontId="100" fillId="0" borderId="0" xfId="0" applyFont="1" applyAlignment="1">
      <alignment horizontal="left" vertical="center" wrapText="1" shrinkToFit="1" readingOrder="1"/>
    </xf>
    <xf numFmtId="8" fontId="1" fillId="4" borderId="0" xfId="79" applyNumberFormat="1" applyFill="1" applyAlignment="1">
      <alignment horizontal="center"/>
    </xf>
    <xf numFmtId="8" fontId="1" fillId="4" borderId="14" xfId="79" applyNumberFormat="1" applyFill="1" applyBorder="1" applyAlignment="1">
      <alignment horizontal="center"/>
    </xf>
    <xf numFmtId="8" fontId="63" fillId="0" borderId="0" xfId="79" applyNumberFormat="1" applyFont="1" applyAlignment="1">
      <alignment horizontal="center"/>
    </xf>
    <xf numFmtId="8" fontId="90" fillId="2" borderId="6" xfId="79" applyNumberFormat="1" applyFont="1" applyFill="1" applyBorder="1" applyAlignment="1">
      <alignment horizontal="center"/>
    </xf>
    <xf numFmtId="8" fontId="0" fillId="0" borderId="11" xfId="79" applyNumberFormat="1" applyFont="1" applyBorder="1" applyAlignment="1">
      <alignment horizontal="center"/>
    </xf>
    <xf numFmtId="8" fontId="2" fillId="0" borderId="14" xfId="0" applyNumberFormat="1" applyFont="1" applyBorder="1"/>
    <xf numFmtId="3" fontId="69" fillId="0" borderId="56" xfId="0" applyNumberFormat="1" applyFont="1" applyBorder="1" applyAlignment="1">
      <alignment horizontal="right" vertical="center" wrapText="1" shrinkToFit="1" readingOrder="1"/>
    </xf>
    <xf numFmtId="3" fontId="69" fillId="0" borderId="58" xfId="0" applyNumberFormat="1" applyFont="1" applyBorder="1" applyAlignment="1">
      <alignment horizontal="right" vertical="center" wrapText="1" shrinkToFit="1" readingOrder="1"/>
    </xf>
    <xf numFmtId="6" fontId="85" fillId="4" borderId="11" xfId="79" applyNumberFormat="1" applyFont="1" applyFill="1" applyBorder="1" applyAlignment="1">
      <alignment horizontal="left" vertical="center" wrapText="1"/>
    </xf>
    <xf numFmtId="0" fontId="1" fillId="0" borderId="54" xfId="79" applyBorder="1" applyAlignment="1">
      <alignment horizontal="center" vertical="center"/>
    </xf>
    <xf numFmtId="0" fontId="0" fillId="4" borderId="54" xfId="79" applyFont="1" applyFill="1" applyBorder="1" applyAlignment="1">
      <alignment vertical="center"/>
    </xf>
    <xf numFmtId="0" fontId="85" fillId="4" borderId="0" xfId="79" applyFont="1" applyFill="1" applyAlignment="1">
      <alignment horizontal="center" vertical="center"/>
    </xf>
    <xf numFmtId="6" fontId="85" fillId="4" borderId="0" xfId="79" applyNumberFormat="1" applyFont="1" applyFill="1" applyAlignment="1">
      <alignment horizontal="center" vertical="center"/>
    </xf>
    <xf numFmtId="173" fontId="0" fillId="4" borderId="0" xfId="79" applyNumberFormat="1" applyFont="1" applyFill="1" applyAlignment="1">
      <alignment horizontal="center" vertical="center"/>
    </xf>
    <xf numFmtId="0" fontId="0" fillId="4" borderId="0" xfId="79" applyFont="1" applyFill="1" applyAlignment="1">
      <alignment horizontal="center" vertical="center"/>
    </xf>
    <xf numFmtId="3" fontId="1" fillId="4" borderId="0" xfId="79" applyNumberFormat="1" applyFill="1" applyAlignment="1">
      <alignment horizontal="center" vertical="center"/>
    </xf>
    <xf numFmtId="164" fontId="1" fillId="4" borderId="0" xfId="79" applyNumberFormat="1" applyFill="1" applyAlignment="1">
      <alignment horizontal="center" vertical="center"/>
    </xf>
    <xf numFmtId="6" fontId="1" fillId="4" borderId="0" xfId="79" applyNumberFormat="1" applyFill="1" applyAlignment="1">
      <alignment horizontal="center" vertical="center"/>
    </xf>
    <xf numFmtId="173" fontId="1" fillId="4" borderId="0" xfId="79" applyNumberFormat="1" applyFill="1" applyAlignment="1">
      <alignment horizontal="center" vertical="center"/>
    </xf>
    <xf numFmtId="0" fontId="0" fillId="4" borderId="67" xfId="79" applyFont="1" applyFill="1" applyBorder="1" applyAlignment="1">
      <alignment vertical="center"/>
    </xf>
    <xf numFmtId="0" fontId="85" fillId="4" borderId="68" xfId="79" applyFont="1" applyFill="1" applyBorder="1" applyAlignment="1">
      <alignment horizontal="center" vertical="center"/>
    </xf>
    <xf numFmtId="3" fontId="85" fillId="4" borderId="68" xfId="79" applyNumberFormat="1" applyFont="1" applyFill="1" applyBorder="1" applyAlignment="1">
      <alignment horizontal="center" vertical="center"/>
    </xf>
    <xf numFmtId="164" fontId="85" fillId="4" borderId="68" xfId="79" applyNumberFormat="1" applyFont="1" applyFill="1" applyBorder="1" applyAlignment="1">
      <alignment horizontal="center" vertical="center"/>
    </xf>
    <xf numFmtId="6" fontId="85" fillId="4" borderId="68" xfId="79" applyNumberFormat="1" applyFont="1" applyFill="1" applyBorder="1" applyAlignment="1">
      <alignment horizontal="center" vertical="center"/>
    </xf>
    <xf numFmtId="173" fontId="85" fillId="4" borderId="68" xfId="79" applyNumberFormat="1" applyFont="1" applyFill="1" applyBorder="1" applyAlignment="1">
      <alignment horizontal="center" vertical="center"/>
    </xf>
    <xf numFmtId="6" fontId="85" fillId="4" borderId="69" xfId="79" applyNumberFormat="1" applyFont="1" applyFill="1" applyBorder="1" applyAlignment="1">
      <alignment horizontal="left" vertical="center" wrapText="1"/>
    </xf>
    <xf numFmtId="0" fontId="0" fillId="4" borderId="70" xfId="79" applyFont="1" applyFill="1" applyBorder="1" applyAlignment="1">
      <alignment vertical="center"/>
    </xf>
    <xf numFmtId="0" fontId="85" fillId="4" borderId="71" xfId="79" applyFont="1" applyFill="1" applyBorder="1" applyAlignment="1">
      <alignment horizontal="center" vertical="center"/>
    </xf>
    <xf numFmtId="3" fontId="85" fillId="4" borderId="71" xfId="79" applyNumberFormat="1" applyFont="1" applyFill="1" applyBorder="1" applyAlignment="1">
      <alignment horizontal="center" vertical="center"/>
    </xf>
    <xf numFmtId="164" fontId="85" fillId="4" borderId="71" xfId="79" applyNumberFormat="1" applyFont="1" applyFill="1" applyBorder="1" applyAlignment="1">
      <alignment horizontal="center" vertical="center"/>
    </xf>
    <xf numFmtId="6" fontId="85" fillId="4" borderId="71" xfId="79" applyNumberFormat="1" applyFont="1" applyFill="1" applyBorder="1" applyAlignment="1">
      <alignment horizontal="center" vertical="center"/>
    </xf>
    <xf numFmtId="173" fontId="85" fillId="4" borderId="71" xfId="79" applyNumberFormat="1" applyFont="1" applyFill="1" applyBorder="1" applyAlignment="1">
      <alignment horizontal="center" vertical="center"/>
    </xf>
    <xf numFmtId="173" fontId="0" fillId="4" borderId="71" xfId="79" applyNumberFormat="1" applyFont="1" applyFill="1" applyBorder="1" applyAlignment="1">
      <alignment horizontal="center" vertical="center"/>
    </xf>
    <xf numFmtId="6" fontId="85" fillId="4" borderId="72" xfId="79" applyNumberFormat="1" applyFont="1" applyFill="1" applyBorder="1" applyAlignment="1">
      <alignment horizontal="left" vertical="center" wrapText="1"/>
    </xf>
    <xf numFmtId="0" fontId="0" fillId="4" borderId="71" xfId="79" applyFont="1" applyFill="1" applyBorder="1" applyAlignment="1">
      <alignment horizontal="center" vertical="center"/>
    </xf>
    <xf numFmtId="3" fontId="1" fillId="4" borderId="71" xfId="79" applyNumberFormat="1" applyFill="1" applyBorder="1" applyAlignment="1">
      <alignment horizontal="center" vertical="center"/>
    </xf>
    <xf numFmtId="164" fontId="1" fillId="4" borderId="71" xfId="79" applyNumberFormat="1" applyFill="1" applyBorder="1" applyAlignment="1">
      <alignment horizontal="center" vertical="center"/>
    </xf>
    <xf numFmtId="6" fontId="1" fillId="4" borderId="71" xfId="79" applyNumberFormat="1" applyFill="1" applyBorder="1" applyAlignment="1">
      <alignment horizontal="center" vertical="center"/>
    </xf>
    <xf numFmtId="173" fontId="1" fillId="4" borderId="71" xfId="79" applyNumberFormat="1" applyFill="1" applyBorder="1" applyAlignment="1">
      <alignment horizontal="center" vertical="center"/>
    </xf>
    <xf numFmtId="6" fontId="104" fillId="4" borderId="72" xfId="79" applyNumberFormat="1" applyFont="1" applyFill="1" applyBorder="1" applyAlignment="1">
      <alignment horizontal="left" vertical="center" wrapText="1"/>
    </xf>
    <xf numFmtId="173" fontId="0" fillId="4" borderId="68" xfId="79" applyNumberFormat="1" applyFont="1" applyFill="1" applyBorder="1" applyAlignment="1">
      <alignment horizontal="center" vertical="center"/>
    </xf>
    <xf numFmtId="0" fontId="84" fillId="8" borderId="27" xfId="79" applyFont="1" applyFill="1" applyBorder="1" applyAlignment="1">
      <alignment horizontal="left"/>
    </xf>
    <xf numFmtId="164" fontId="0" fillId="4" borderId="0" xfId="79" quotePrefix="1" applyNumberFormat="1" applyFont="1" applyFill="1" applyAlignment="1">
      <alignment horizontal="center"/>
    </xf>
    <xf numFmtId="0" fontId="2" fillId="0" borderId="8" xfId="0" applyFont="1" applyBorder="1"/>
    <xf numFmtId="10" fontId="8" fillId="0" borderId="6" xfId="0" applyNumberFormat="1" applyFont="1" applyBorder="1"/>
    <xf numFmtId="188" fontId="10" fillId="4" borderId="6" xfId="5" applyNumberFormat="1" applyFont="1" applyFill="1" applyBorder="1" applyAlignment="1">
      <alignment horizontal="right"/>
    </xf>
    <xf numFmtId="187" fontId="80" fillId="4" borderId="7" xfId="3" applyNumberFormat="1" applyFont="1" applyFill="1" applyBorder="1" applyAlignment="1">
      <alignment horizontal="center"/>
    </xf>
    <xf numFmtId="187" fontId="105" fillId="4" borderId="14" xfId="3" applyNumberFormat="1" applyFont="1" applyFill="1" applyBorder="1" applyAlignment="1">
      <alignment horizontal="center"/>
    </xf>
    <xf numFmtId="173" fontId="4" fillId="0" borderId="0" xfId="67" applyNumberFormat="1" applyFont="1"/>
    <xf numFmtId="7" fontId="2" fillId="0" borderId="0" xfId="0" applyNumberFormat="1" applyFont="1"/>
    <xf numFmtId="173" fontId="87" fillId="4" borderId="71" xfId="79" applyNumberFormat="1" applyFont="1" applyFill="1" applyBorder="1" applyAlignment="1">
      <alignment horizontal="center" vertical="center"/>
    </xf>
    <xf numFmtId="6" fontId="80" fillId="0" borderId="0" xfId="0" applyNumberFormat="1" applyFont="1"/>
    <xf numFmtId="5" fontId="80" fillId="0" borderId="0" xfId="0" applyNumberFormat="1" applyFont="1"/>
    <xf numFmtId="0" fontId="2" fillId="0" borderId="14" xfId="0" applyFont="1" applyBorder="1" applyAlignment="1">
      <alignment horizontal="right"/>
    </xf>
    <xf numFmtId="6" fontId="15" fillId="0" borderId="14" xfId="0" applyNumberFormat="1" applyFont="1" applyBorder="1"/>
    <xf numFmtId="200" fontId="2" fillId="0" borderId="14" xfId="0" applyNumberFormat="1" applyFont="1" applyBorder="1" applyAlignment="1">
      <alignment horizontal="left"/>
    </xf>
    <xf numFmtId="5" fontId="5" fillId="0" borderId="31" xfId="0" applyNumberFormat="1" applyFont="1" applyBorder="1"/>
    <xf numFmtId="5" fontId="5" fillId="0" borderId="14" xfId="0" applyNumberFormat="1" applyFont="1" applyBorder="1"/>
    <xf numFmtId="5" fontId="5" fillId="0" borderId="38" xfId="0" applyNumberFormat="1" applyFont="1" applyBorder="1"/>
    <xf numFmtId="198" fontId="2" fillId="0" borderId="14" xfId="0" applyNumberFormat="1" applyFont="1" applyBorder="1"/>
    <xf numFmtId="0" fontId="5" fillId="0" borderId="14" xfId="0" applyFont="1" applyBorder="1" applyAlignment="1">
      <alignment horizontal="left"/>
    </xf>
    <xf numFmtId="0" fontId="0" fillId="0" borderId="14" xfId="0" applyBorder="1"/>
    <xf numFmtId="10" fontId="10" fillId="18" borderId="27" xfId="3" applyNumberFormat="1" applyFont="1" applyFill="1" applyBorder="1" applyAlignment="1">
      <alignment horizontal="left"/>
    </xf>
    <xf numFmtId="186" fontId="82" fillId="18" borderId="14" xfId="3" applyNumberFormat="1" applyFont="1" applyFill="1" applyBorder="1"/>
    <xf numFmtId="37" fontId="82" fillId="18" borderId="0" xfId="3" applyNumberFormat="1" applyFont="1" applyFill="1"/>
    <xf numFmtId="10" fontId="10" fillId="18" borderId="0" xfId="3" applyNumberFormat="1" applyFont="1" applyFill="1"/>
    <xf numFmtId="0" fontId="35" fillId="8" borderId="53" xfId="119" applyFont="1" applyFill="1" applyBorder="1"/>
    <xf numFmtId="0" fontId="35" fillId="8" borderId="6" xfId="119" applyFont="1" applyFill="1" applyBorder="1"/>
    <xf numFmtId="0" fontId="35" fillId="8" borderId="10" xfId="119" applyFont="1" applyFill="1" applyBorder="1"/>
    <xf numFmtId="0" fontId="5" fillId="19" borderId="54" xfId="119" applyFont="1" applyFill="1" applyBorder="1" applyAlignment="1">
      <alignment horizontal="center"/>
    </xf>
    <xf numFmtId="0" fontId="5" fillId="19" borderId="11" xfId="119" applyFont="1" applyFill="1" applyBorder="1" applyAlignment="1">
      <alignment horizontal="centerContinuous"/>
    </xf>
    <xf numFmtId="6" fontId="5" fillId="19" borderId="54" xfId="119" applyNumberFormat="1" applyFont="1" applyFill="1" applyBorder="1" applyAlignment="1">
      <alignment horizontal="center"/>
    </xf>
    <xf numFmtId="173" fontId="2" fillId="4" borderId="75" xfId="119" applyNumberFormat="1" applyFont="1" applyFill="1" applyBorder="1" applyAlignment="1">
      <alignment horizontal="center"/>
    </xf>
    <xf numFmtId="173" fontId="2" fillId="4" borderId="72" xfId="119" applyNumberFormat="1" applyFont="1" applyFill="1" applyBorder="1" applyAlignment="1">
      <alignment horizontal="center"/>
    </xf>
    <xf numFmtId="6" fontId="5" fillId="19" borderId="33" xfId="119" applyNumberFormat="1" applyFont="1" applyFill="1" applyBorder="1" applyAlignment="1">
      <alignment horizontal="center"/>
    </xf>
    <xf numFmtId="173" fontId="2" fillId="4" borderId="76" xfId="119" applyNumberFormat="1" applyFont="1" applyFill="1" applyBorder="1" applyAlignment="1">
      <alignment horizontal="center" vertical="center"/>
    </xf>
    <xf numFmtId="10" fontId="5" fillId="19" borderId="73" xfId="119" applyNumberFormat="1" applyFont="1" applyFill="1" applyBorder="1" applyAlignment="1">
      <alignment horizontal="center"/>
    </xf>
    <xf numFmtId="173" fontId="2" fillId="4" borderId="77" xfId="119" applyNumberFormat="1" applyFont="1" applyFill="1" applyBorder="1" applyAlignment="1">
      <alignment horizontal="center"/>
    </xf>
    <xf numFmtId="173" fontId="2" fillId="4" borderId="81" xfId="119" applyNumberFormat="1" applyFont="1" applyFill="1" applyBorder="1" applyAlignment="1">
      <alignment horizontal="center" vertical="center"/>
    </xf>
    <xf numFmtId="173" fontId="2" fillId="4" borderId="83" xfId="119" applyNumberFormat="1" applyFont="1" applyFill="1" applyBorder="1" applyAlignment="1">
      <alignment horizontal="center"/>
    </xf>
    <xf numFmtId="173" fontId="5" fillId="17" borderId="77" xfId="119" applyNumberFormat="1" applyFont="1" applyFill="1" applyBorder="1" applyAlignment="1">
      <alignment horizontal="center"/>
    </xf>
    <xf numFmtId="173" fontId="5" fillId="17" borderId="78" xfId="119" applyNumberFormat="1" applyFont="1" applyFill="1" applyBorder="1" applyAlignment="1">
      <alignment horizontal="center"/>
    </xf>
    <xf numFmtId="173" fontId="5" fillId="17" borderId="83" xfId="119" applyNumberFormat="1" applyFont="1" applyFill="1" applyBorder="1" applyAlignment="1">
      <alignment horizontal="center"/>
    </xf>
    <xf numFmtId="173" fontId="5" fillId="17" borderId="79" xfId="119" applyNumberFormat="1" applyFont="1" applyFill="1" applyBorder="1" applyAlignment="1">
      <alignment horizontal="center"/>
    </xf>
    <xf numFmtId="173" fontId="5" fillId="17" borderId="80" xfId="119" applyNumberFormat="1" applyFont="1" applyFill="1" applyBorder="1" applyAlignment="1">
      <alignment horizontal="center"/>
    </xf>
    <xf numFmtId="173" fontId="5" fillId="17" borderId="84" xfId="119" applyNumberFormat="1" applyFont="1" applyFill="1" applyBorder="1" applyAlignment="1">
      <alignment horizontal="center"/>
    </xf>
    <xf numFmtId="173" fontId="5" fillId="17" borderId="81" xfId="119" applyNumberFormat="1" applyFont="1" applyFill="1" applyBorder="1" applyAlignment="1">
      <alignment horizontal="center"/>
    </xf>
    <xf numFmtId="173" fontId="5" fillId="17" borderId="82" xfId="119" applyNumberFormat="1" applyFont="1" applyFill="1" applyBorder="1" applyAlignment="1">
      <alignment horizontal="center"/>
    </xf>
    <xf numFmtId="173" fontId="5" fillId="17" borderId="85" xfId="119" applyNumberFormat="1" applyFont="1" applyFill="1" applyBorder="1" applyAlignment="1">
      <alignment horizontal="center"/>
    </xf>
    <xf numFmtId="0" fontId="5" fillId="19" borderId="0" xfId="119" applyFont="1" applyFill="1" applyAlignment="1">
      <alignment horizontal="centerContinuous"/>
    </xf>
    <xf numFmtId="235" fontId="5" fillId="19" borderId="0" xfId="119" applyNumberFormat="1" applyFont="1" applyFill="1" applyAlignment="1">
      <alignment horizontal="centerContinuous"/>
    </xf>
    <xf numFmtId="235" fontId="5" fillId="19" borderId="11" xfId="119" applyNumberFormat="1" applyFont="1" applyFill="1" applyBorder="1" applyAlignment="1">
      <alignment horizontal="centerContinuous"/>
    </xf>
    <xf numFmtId="10" fontId="5" fillId="19" borderId="74" xfId="119" applyNumberFormat="1" applyFont="1" applyFill="1" applyBorder="1" applyAlignment="1">
      <alignment horizontal="center"/>
    </xf>
    <xf numFmtId="173" fontId="2" fillId="4" borderId="85" xfId="119" applyNumberFormat="1" applyFont="1" applyFill="1" applyBorder="1" applyAlignment="1">
      <alignment horizontal="center" vertical="center"/>
    </xf>
    <xf numFmtId="173" fontId="2" fillId="4" borderId="70" xfId="119" applyNumberFormat="1" applyFont="1" applyFill="1" applyBorder="1" applyAlignment="1">
      <alignment horizontal="center"/>
    </xf>
    <xf numFmtId="236" fontId="7" fillId="19" borderId="54" xfId="119" applyNumberFormat="1" applyFont="1" applyFill="1" applyBorder="1" applyAlignment="1">
      <alignment horizontal="center"/>
    </xf>
    <xf numFmtId="0" fontId="2" fillId="4" borderId="14" xfId="0" applyFont="1" applyFill="1" applyBorder="1"/>
    <xf numFmtId="6" fontId="2" fillId="4" borderId="14" xfId="0" applyNumberFormat="1" applyFont="1" applyFill="1" applyBorder="1"/>
    <xf numFmtId="3" fontId="0" fillId="0" borderId="0" xfId="0" applyNumberFormat="1"/>
    <xf numFmtId="10" fontId="94" fillId="0" borderId="0" xfId="106" applyNumberFormat="1" applyFont="1" applyAlignment="1">
      <alignment horizontal="center" vertical="center"/>
    </xf>
    <xf numFmtId="10" fontId="94" fillId="0" borderId="62" xfId="106" applyNumberFormat="1" applyFont="1" applyBorder="1" applyAlignment="1">
      <alignment horizontal="center" vertical="center"/>
    </xf>
    <xf numFmtId="14" fontId="94" fillId="0" borderId="63" xfId="106" applyNumberFormat="1" applyFont="1" applyBorder="1" applyAlignment="1"/>
    <xf numFmtId="14" fontId="94" fillId="0" borderId="64" xfId="106" applyNumberFormat="1" applyFont="1" applyBorder="1" applyAlignment="1"/>
    <xf numFmtId="0" fontId="63" fillId="4" borderId="26" xfId="79" applyFont="1" applyFill="1" applyBorder="1"/>
    <xf numFmtId="1" fontId="63" fillId="4" borderId="7" xfId="79" applyNumberFormat="1" applyFont="1" applyFill="1" applyBorder="1" applyAlignment="1">
      <alignment horizontal="center"/>
    </xf>
    <xf numFmtId="37" fontId="63" fillId="4" borderId="7" xfId="79" applyNumberFormat="1" applyFont="1" applyFill="1" applyBorder="1" applyAlignment="1">
      <alignment horizontal="center"/>
    </xf>
    <xf numFmtId="212" fontId="63" fillId="4" borderId="7" xfId="79" applyNumberFormat="1" applyFont="1" applyFill="1" applyBorder="1" applyAlignment="1">
      <alignment horizontal="center"/>
    </xf>
    <xf numFmtId="0" fontId="98" fillId="0" borderId="0" xfId="0" applyFont="1" applyAlignment="1">
      <alignment horizontal="left" vertical="center" wrapText="1" shrinkToFit="1" readingOrder="1"/>
    </xf>
    <xf numFmtId="0" fontId="69" fillId="0" borderId="0" xfId="0" applyFont="1" applyAlignment="1">
      <alignment horizontal="left" vertical="center" wrapText="1" shrinkToFit="1" readingOrder="1"/>
    </xf>
    <xf numFmtId="0" fontId="5" fillId="0" borderId="5" xfId="0" applyFont="1" applyBorder="1" applyAlignment="1">
      <alignment horizontal="center"/>
    </xf>
    <xf numFmtId="0" fontId="5" fillId="0" borderId="14" xfId="0" applyFont="1" applyBorder="1" applyAlignment="1">
      <alignment horizontal="center"/>
    </xf>
    <xf numFmtId="3" fontId="69" fillId="0" borderId="55" xfId="0" applyNumberFormat="1" applyFont="1" applyBorder="1" applyAlignment="1">
      <alignment horizontal="right" vertical="center" wrapText="1" readingOrder="1"/>
    </xf>
    <xf numFmtId="3" fontId="69" fillId="0" borderId="55" xfId="0" applyNumberFormat="1" applyFont="1" applyBorder="1" applyAlignment="1">
      <alignment horizontal="right" vertical="center" wrapText="1" shrinkToFit="1" readingOrder="1"/>
    </xf>
    <xf numFmtId="0" fontId="63" fillId="0" borderId="14" xfId="79" applyFont="1" applyBorder="1" applyAlignment="1">
      <alignment horizontal="center"/>
    </xf>
    <xf numFmtId="0" fontId="63" fillId="4" borderId="14" xfId="79" applyFont="1" applyFill="1" applyBorder="1" applyAlignment="1">
      <alignment horizontal="center"/>
    </xf>
    <xf numFmtId="3" fontId="69" fillId="0" borderId="59" xfId="0" applyNumberFormat="1" applyFont="1" applyBorder="1" applyAlignment="1">
      <alignment horizontal="right" vertical="center" wrapText="1" readingOrder="1"/>
    </xf>
    <xf numFmtId="0" fontId="26" fillId="5" borderId="0" xfId="6" applyFill="1" applyAlignment="1">
      <alignment horizontal="left" wrapText="1"/>
    </xf>
    <xf numFmtId="0" fontId="26" fillId="5" borderId="0" xfId="6" applyFill="1" applyAlignment="1">
      <alignment horizontal="left"/>
    </xf>
    <xf numFmtId="0" fontId="85" fillId="15" borderId="8" xfId="76" applyFont="1" applyFill="1" applyBorder="1" applyAlignment="1">
      <alignment horizontal="center" vertical="center" wrapText="1"/>
    </xf>
    <xf numFmtId="0" fontId="85" fillId="15" borderId="0" xfId="76" applyFont="1" applyFill="1" applyAlignment="1">
      <alignment horizontal="center" vertical="center" wrapText="1"/>
    </xf>
    <xf numFmtId="0" fontId="85" fillId="15" borderId="9" xfId="76" applyFont="1" applyFill="1" applyBorder="1" applyAlignment="1">
      <alignment horizontal="center" vertical="center" wrapText="1"/>
    </xf>
  </cellXfs>
  <cellStyles count="126">
    <cellStyle name="Comma" xfId="1" builtinId="3"/>
    <cellStyle name="Comma [0] 2" xfId="84" xr:uid="{990AC96A-9EE0-48B1-9C94-F8AD439BE607}"/>
    <cellStyle name="Comma [0] 3" xfId="105" xr:uid="{AB5CC118-DFA7-4440-BD11-E626B7D6CC72}"/>
    <cellStyle name="Comma [0] 4" xfId="118" xr:uid="{14D15120-FF94-4527-AF8D-050A79C42FF0}"/>
    <cellStyle name="Comma 10" xfId="70" xr:uid="{00000000-0005-0000-0000-000001000000}"/>
    <cellStyle name="Comma 11" xfId="83" xr:uid="{11ED86DF-381D-46A9-9224-DEB66DE431B4}"/>
    <cellStyle name="Comma 12" xfId="87" xr:uid="{B116D9B9-CA96-4BB2-8F01-E35AFD140BAC}"/>
    <cellStyle name="Comma 13" xfId="91" xr:uid="{430568EC-34A9-428C-A7C8-1CE0ED952C1A}"/>
    <cellStyle name="Comma 14" xfId="93" xr:uid="{BD8FB89C-980E-438F-A41F-5DE70121CA22}"/>
    <cellStyle name="Comma 15" xfId="96" xr:uid="{89909137-B2DA-415C-A3A1-62A29467A27F}"/>
    <cellStyle name="Comma 16" xfId="99" xr:uid="{3CF33C98-1CDD-4BDC-8604-BEC13C5FB97A}"/>
    <cellStyle name="Comma 17" xfId="104" xr:uid="{497CB972-CE38-4822-9711-00BCD69C917F}"/>
    <cellStyle name="Comma 18" xfId="109" xr:uid="{A58C49C7-AB99-48AF-841B-AE1CAC381C2A}"/>
    <cellStyle name="Comma 19" xfId="117" xr:uid="{5D0E15F0-4545-4C5D-9611-605341772488}"/>
    <cellStyle name="Comma 2" xfId="10" xr:uid="{00000000-0005-0000-0000-000002000000}"/>
    <cellStyle name="Comma 20" xfId="123" xr:uid="{513A0366-8E14-4F7A-8756-C09DC651DCBE}"/>
    <cellStyle name="Comma 21" xfId="125" xr:uid="{758459FA-198E-43A5-AA10-7B14688EE1B9}"/>
    <cellStyle name="Comma 3" xfId="11" xr:uid="{00000000-0005-0000-0000-000003000000}"/>
    <cellStyle name="Comma 4" xfId="12" xr:uid="{00000000-0005-0000-0000-000004000000}"/>
    <cellStyle name="Comma 5" xfId="13" xr:uid="{00000000-0005-0000-0000-000005000000}"/>
    <cellStyle name="Comma 6" xfId="14" xr:uid="{00000000-0005-0000-0000-000006000000}"/>
    <cellStyle name="Comma 7" xfId="15" xr:uid="{00000000-0005-0000-0000-000007000000}"/>
    <cellStyle name="Comma 8" xfId="16" xr:uid="{00000000-0005-0000-0000-000008000000}"/>
    <cellStyle name="Comma 9" xfId="17" xr:uid="{00000000-0005-0000-0000-000009000000}"/>
    <cellStyle name="Comma0" xfId="18" xr:uid="{00000000-0005-0000-0000-00000A000000}"/>
    <cellStyle name="Currency" xfId="74" builtinId="4"/>
    <cellStyle name="Currency [0] 2" xfId="82" xr:uid="{4221B411-C5CF-41EF-B697-2BB43DF6D18D}"/>
    <cellStyle name="Currency [0] 3" xfId="103" xr:uid="{F4A1178C-896A-4655-8F2A-77F4A0AEFCBD}"/>
    <cellStyle name="Currency [0] 4" xfId="116" xr:uid="{8E59FCDB-3D51-45BC-8466-831C336A185F}"/>
    <cellStyle name="Currency 10" xfId="115" xr:uid="{FDD9B070-AA7B-4205-8942-2E6A52400F19}"/>
    <cellStyle name="Currency 11" xfId="121" xr:uid="{57601D18-9C54-4A09-8F21-D2AE18CE930D}"/>
    <cellStyle name="Currency 12" xfId="124" xr:uid="{9E340EA0-D5D7-4D2E-91E3-3BBB84333E55}"/>
    <cellStyle name="Currency 2" xfId="81" xr:uid="{EEE37921-F8F7-42E1-A669-763099F564DE}"/>
    <cellStyle name="Currency 3" xfId="86" xr:uid="{5AAF97CD-B1EB-4EA4-910B-A648A2BA59FC}"/>
    <cellStyle name="Currency 4" xfId="89" xr:uid="{C1921CE7-F8DF-425F-B233-200402CB613A}"/>
    <cellStyle name="Currency 5" xfId="92" xr:uid="{0159AECC-A4F1-4E0B-BDFA-7348EFAE9A36}"/>
    <cellStyle name="Currency 6" xfId="95" xr:uid="{A58119F6-EEE5-4B50-9EC6-EE8BDC11AF9C}"/>
    <cellStyle name="Currency 7" xfId="98" xr:uid="{75B2BF8C-EF16-4491-B180-98308552B0EA}"/>
    <cellStyle name="Currency 8" xfId="102" xr:uid="{F8BB721D-E205-45C7-A03E-F7904146ED3F}"/>
    <cellStyle name="Currency 9" xfId="108" xr:uid="{2AA27F9A-8F64-42D3-A162-863CDE4511BD}"/>
    <cellStyle name="Currency0" xfId="19" xr:uid="{00000000-0005-0000-0000-00000C000000}"/>
    <cellStyle name="Date" xfId="20" xr:uid="{00000000-0005-0000-0000-00000D000000}"/>
    <cellStyle name="Dezimal [0]_Compiling Utility Macros" xfId="21" xr:uid="{00000000-0005-0000-0000-00000E000000}"/>
    <cellStyle name="Dezimal_Compiling Utility Macros" xfId="22" xr:uid="{00000000-0005-0000-0000-00000F000000}"/>
    <cellStyle name="Euro" xfId="23" xr:uid="{00000000-0005-0000-0000-000010000000}"/>
    <cellStyle name="EY House" xfId="24" xr:uid="{00000000-0005-0000-0000-000011000000}"/>
    <cellStyle name="F2" xfId="25" xr:uid="{00000000-0005-0000-0000-000012000000}"/>
    <cellStyle name="F3" xfId="26" xr:uid="{00000000-0005-0000-0000-000013000000}"/>
    <cellStyle name="F4" xfId="27" xr:uid="{00000000-0005-0000-0000-000014000000}"/>
    <cellStyle name="F5" xfId="28" xr:uid="{00000000-0005-0000-0000-000015000000}"/>
    <cellStyle name="F6" xfId="29" xr:uid="{00000000-0005-0000-0000-000016000000}"/>
    <cellStyle name="F7" xfId="30" xr:uid="{00000000-0005-0000-0000-000017000000}"/>
    <cellStyle name="F8" xfId="31" xr:uid="{00000000-0005-0000-0000-000018000000}"/>
    <cellStyle name="Fixed" xfId="32" xr:uid="{00000000-0005-0000-0000-000019000000}"/>
    <cellStyle name="Heading 1 2" xfId="33" xr:uid="{00000000-0005-0000-0000-00001A000000}"/>
    <cellStyle name="Heading 2 2" xfId="34" xr:uid="{00000000-0005-0000-0000-00001B000000}"/>
    <cellStyle name="Hyperlink 2" xfId="72" xr:uid="{00000000-0005-0000-0000-00001C000000}"/>
    <cellStyle name="Milliers [0]_Open&amp;Close" xfId="35" xr:uid="{00000000-0005-0000-0000-00001D000000}"/>
    <cellStyle name="Milliers_Open&amp;Close" xfId="36" xr:uid="{00000000-0005-0000-0000-00001E000000}"/>
    <cellStyle name="ModifiedCell" xfId="37" xr:uid="{00000000-0005-0000-0000-00001F000000}"/>
    <cellStyle name="Monétaire [0]_Open&amp;Close" xfId="38" xr:uid="{00000000-0005-0000-0000-000020000000}"/>
    <cellStyle name="Monétaire_Open&amp;Close" xfId="39" xr:uid="{00000000-0005-0000-0000-000021000000}"/>
    <cellStyle name="Normal" xfId="0" builtinId="0"/>
    <cellStyle name="Normal 10" xfId="100" xr:uid="{13130D41-2B67-4E1A-A16B-2C9A4471CBEF}"/>
    <cellStyle name="Normal 10 3 2" xfId="68" xr:uid="{00000000-0005-0000-0000-000023000000}"/>
    <cellStyle name="Normal 11" xfId="113" xr:uid="{147861AC-BD26-43F0-B18C-D96E01F4754E}"/>
    <cellStyle name="Normal 17 5" xfId="111" xr:uid="{B31C6A14-B360-43F5-9098-D79553B17B30}"/>
    <cellStyle name="Normal 2" xfId="5" xr:uid="{00000000-0005-0000-0000-000024000000}"/>
    <cellStyle name="Normal 2 2" xfId="40" xr:uid="{00000000-0005-0000-0000-000025000000}"/>
    <cellStyle name="Normal 2 2 2" xfId="67" xr:uid="{00000000-0005-0000-0000-000026000000}"/>
    <cellStyle name="Normal 2 2 2 3" xfId="119" xr:uid="{F9AC7F1B-228C-4D85-9798-B04AD8D3739D}"/>
    <cellStyle name="Normal 26" xfId="79" xr:uid="{8E37E311-AA23-4E9A-92BD-34FE56FB59CE}"/>
    <cellStyle name="Normal 27" xfId="106" xr:uid="{076D13EF-1AD7-428F-BE14-B0693C5482F6}"/>
    <cellStyle name="Normal 3" xfId="4" xr:uid="{00000000-0005-0000-0000-000027000000}"/>
    <cellStyle name="Normal 3 2" xfId="41" xr:uid="{00000000-0005-0000-0000-000028000000}"/>
    <cellStyle name="Normal 3 3" xfId="76" xr:uid="{4B4CB6BE-DE06-4EDC-95B4-63CA30B4AFAA}"/>
    <cellStyle name="Normal 367" xfId="112" xr:uid="{66C5A478-3FA5-440D-B5EB-B42F14393965}"/>
    <cellStyle name="Normal 4" xfId="6" xr:uid="{00000000-0005-0000-0000-000029000000}"/>
    <cellStyle name="Normal 4 2" xfId="78" xr:uid="{0803B07E-41A1-40D5-ACDD-7F6802FC4576}"/>
    <cellStyle name="Normal 5" xfId="69" xr:uid="{00000000-0005-0000-0000-00002A000000}"/>
    <cellStyle name="Normal 6" xfId="3" xr:uid="{00000000-0005-0000-0000-00002B000000}"/>
    <cellStyle name="Normal 6 3" xfId="110" xr:uid="{BCE26CEF-71F8-4A61-8991-263923AA3702}"/>
    <cellStyle name="Normal 7" xfId="9" xr:uid="{00000000-0005-0000-0000-00002C000000}"/>
    <cellStyle name="Normal 8" xfId="73" xr:uid="{00000000-0005-0000-0000-00002D000000}"/>
    <cellStyle name="Normal 8 2" xfId="77" xr:uid="{9E26637E-DB94-446E-8FDB-17873A7D06B8}"/>
    <cellStyle name="Normal 9" xfId="75" xr:uid="{00000000-0005-0000-0000-00002E000000}"/>
    <cellStyle name="Percent" xfId="2" builtinId="5"/>
    <cellStyle name="Percent [0.00%]" xfId="43" xr:uid="{00000000-0005-0000-0000-000031000000}"/>
    <cellStyle name="Percent [0%]" xfId="42" xr:uid="{00000000-0005-0000-0000-000030000000}"/>
    <cellStyle name="Percent 10" xfId="44" xr:uid="{00000000-0005-0000-0000-000032000000}"/>
    <cellStyle name="Percent 10 2" xfId="45" xr:uid="{00000000-0005-0000-0000-000033000000}"/>
    <cellStyle name="Percent 11" xfId="46" xr:uid="{00000000-0005-0000-0000-000034000000}"/>
    <cellStyle name="Percent 12" xfId="47" xr:uid="{00000000-0005-0000-0000-000035000000}"/>
    <cellStyle name="Percent 13" xfId="48" xr:uid="{00000000-0005-0000-0000-000036000000}"/>
    <cellStyle name="Percent 14" xfId="49" xr:uid="{00000000-0005-0000-0000-000037000000}"/>
    <cellStyle name="Percent 15" xfId="50" xr:uid="{00000000-0005-0000-0000-000038000000}"/>
    <cellStyle name="Percent 16" xfId="51" xr:uid="{00000000-0005-0000-0000-000039000000}"/>
    <cellStyle name="Percent 17" xfId="71" xr:uid="{00000000-0005-0000-0000-00003A000000}"/>
    <cellStyle name="Percent 18" xfId="80" xr:uid="{84D4CFEB-CB4E-4A81-8394-291D39E807B4}"/>
    <cellStyle name="Percent 19" xfId="85" xr:uid="{F3A0A76B-57BB-4B24-846A-39089A826FF6}"/>
    <cellStyle name="Percent 2" xfId="7" xr:uid="{00000000-0005-0000-0000-00003B000000}"/>
    <cellStyle name="Percent 20" xfId="88" xr:uid="{B32BCA6E-8636-4FB3-8F12-F5C5EAF9CE0B}"/>
    <cellStyle name="Percent 21" xfId="90" xr:uid="{38CDC79B-DEE5-43F6-BF22-92A565DC413A}"/>
    <cellStyle name="Percent 22" xfId="94" xr:uid="{5E59E77E-C159-4AA0-BF25-B8C4CA36B2C7}"/>
    <cellStyle name="Percent 23" xfId="97" xr:uid="{30B8C734-E10D-4C32-894B-D6C3B7303313}"/>
    <cellStyle name="Percent 24" xfId="101" xr:uid="{EBC76932-603D-4F41-A67C-85B4263AD20B}"/>
    <cellStyle name="Percent 25" xfId="107" xr:uid="{3ADDFBBD-A4A1-4CBA-96BF-75CDB9071DED}"/>
    <cellStyle name="Percent 26" xfId="114" xr:uid="{CA5F8F27-7571-407A-A426-98E93D2B86E5}"/>
    <cellStyle name="Percent 27" xfId="120" xr:uid="{54DE57ED-B242-4B5A-A35A-04C30F0BC9D9}"/>
    <cellStyle name="Percent 28" xfId="122" xr:uid="{ED084A0C-3CA3-44F1-ADD7-1742FE911077}"/>
    <cellStyle name="Percent 3" xfId="52" xr:uid="{00000000-0005-0000-0000-00003C000000}"/>
    <cellStyle name="Percent 4" xfId="53" xr:uid="{00000000-0005-0000-0000-00003D000000}"/>
    <cellStyle name="Percent 5" xfId="54" xr:uid="{00000000-0005-0000-0000-00003E000000}"/>
    <cellStyle name="Percent 6" xfId="55" xr:uid="{00000000-0005-0000-0000-00003F000000}"/>
    <cellStyle name="Percent 7" xfId="56" xr:uid="{00000000-0005-0000-0000-000040000000}"/>
    <cellStyle name="Percent 8" xfId="57" xr:uid="{00000000-0005-0000-0000-000041000000}"/>
    <cellStyle name="Percent 9" xfId="58" xr:uid="{00000000-0005-0000-0000-000042000000}"/>
    <cellStyle name="RateCell" xfId="59" xr:uid="{00000000-0005-0000-0000-000043000000}"/>
    <cellStyle name="RateHdr" xfId="60" xr:uid="{00000000-0005-0000-0000-000044000000}"/>
    <cellStyle name="SchedGen" xfId="8" xr:uid="{00000000-0005-0000-0000-000045000000}"/>
    <cellStyle name="SchedValue" xfId="61" xr:uid="{00000000-0005-0000-0000-000046000000}"/>
    <cellStyle name="SchedValue2" xfId="62" xr:uid="{00000000-0005-0000-0000-000047000000}"/>
    <cellStyle name="Standard_Anpassen der Amortisation" xfId="63" xr:uid="{00000000-0005-0000-0000-000048000000}"/>
    <cellStyle name="Total 2" xfId="64" xr:uid="{00000000-0005-0000-0000-000049000000}"/>
    <cellStyle name="Währung [0]_Compiling Utility Macros" xfId="65" xr:uid="{00000000-0005-0000-0000-00004A000000}"/>
    <cellStyle name="Währung_Compiling Utility Macros" xfId="66" xr:uid="{00000000-0005-0000-0000-00004B000000}"/>
  </cellStyles>
  <dxfs count="2">
    <dxf>
      <font>
        <color theme="9" tint="-0.499984740745262"/>
      </font>
    </dxf>
    <dxf>
      <font>
        <color rgb="FFFF0000"/>
      </font>
    </dxf>
  </dxfs>
  <tableStyles count="0" defaultTableStyle="TableStyleMedium2" defaultPivotStyle="PivotStyleLight16"/>
  <colors>
    <mruColors>
      <color rgb="FF132BDD"/>
      <color rgb="FF00CC00"/>
      <color rgb="FF99FFCC"/>
      <color rgb="FFFBDDCD"/>
      <color rgb="FFFDEADF"/>
      <color rgb="FFFDF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FFFFFF"/>
                </a:solidFill>
                <a:latin typeface="Verdana"/>
                <a:ea typeface="Verdana"/>
                <a:cs typeface="Verdana"/>
              </a:defRPr>
            </a:pPr>
            <a:r>
              <a:rPr lang="en-US"/>
              <a:t>LIBOR Forwards</a:t>
            </a:r>
          </a:p>
        </c:rich>
      </c:tx>
      <c:layout>
        <c:manualLayout>
          <c:xMode val="edge"/>
          <c:yMode val="edge"/>
          <c:x val="0.38792150981127399"/>
          <c:y val="3.18627450980392E-2"/>
        </c:manualLayout>
      </c:layout>
      <c:overlay val="0"/>
      <c:spPr>
        <a:noFill/>
        <a:ln w="25400">
          <a:noFill/>
        </a:ln>
      </c:spPr>
    </c:title>
    <c:autoTitleDeleted val="0"/>
    <c:plotArea>
      <c:layout>
        <c:manualLayout>
          <c:layoutTarget val="inner"/>
          <c:xMode val="edge"/>
          <c:yMode val="edge"/>
          <c:x val="0.114982708812778"/>
          <c:y val="0.20833383198776401"/>
          <c:w val="0.84436797279686204"/>
          <c:h val="0.55147190820290504"/>
        </c:manualLayout>
      </c:layout>
      <c:lineChart>
        <c:grouping val="stacked"/>
        <c:varyColors val="0"/>
        <c:ser>
          <c:idx val="0"/>
          <c:order val="0"/>
          <c:spPr>
            <a:ln w="38100">
              <a:solidFill>
                <a:srgbClr val="993300"/>
              </a:solidFill>
              <a:prstDash val="solid"/>
            </a:ln>
          </c:spPr>
          <c:marker>
            <c:symbol val="none"/>
          </c:marker>
          <c:cat>
            <c:numRef>
              <c:f>'1 mos LIBOR'!$L$3:$L$122</c:f>
              <c:numCache>
                <c:formatCode>m/d/yy</c:formatCode>
                <c:ptCount val="120"/>
                <c:pt idx="0">
                  <c:v>44608</c:v>
                </c:pt>
                <c:pt idx="1">
                  <c:v>44636</c:v>
                </c:pt>
                <c:pt idx="2">
                  <c:v>44669</c:v>
                </c:pt>
                <c:pt idx="3">
                  <c:v>44697</c:v>
                </c:pt>
                <c:pt idx="4">
                  <c:v>44728</c:v>
                </c:pt>
                <c:pt idx="5">
                  <c:v>44760</c:v>
                </c:pt>
                <c:pt idx="6">
                  <c:v>44789</c:v>
                </c:pt>
                <c:pt idx="7">
                  <c:v>44820</c:v>
                </c:pt>
                <c:pt idx="8">
                  <c:v>44851</c:v>
                </c:pt>
                <c:pt idx="9">
                  <c:v>44881</c:v>
                </c:pt>
                <c:pt idx="10">
                  <c:v>44911</c:v>
                </c:pt>
                <c:pt idx="11">
                  <c:v>44942</c:v>
                </c:pt>
                <c:pt idx="12">
                  <c:v>44973</c:v>
                </c:pt>
                <c:pt idx="13">
                  <c:v>45001</c:v>
                </c:pt>
                <c:pt idx="14">
                  <c:v>45033</c:v>
                </c:pt>
                <c:pt idx="15">
                  <c:v>45062</c:v>
                </c:pt>
                <c:pt idx="16">
                  <c:v>45093</c:v>
                </c:pt>
                <c:pt idx="17">
                  <c:v>45124</c:v>
                </c:pt>
                <c:pt idx="18">
                  <c:v>45154</c:v>
                </c:pt>
                <c:pt idx="19">
                  <c:v>45187</c:v>
                </c:pt>
                <c:pt idx="20">
                  <c:v>45215</c:v>
                </c:pt>
                <c:pt idx="21">
                  <c:v>45246</c:v>
                </c:pt>
                <c:pt idx="22">
                  <c:v>45278</c:v>
                </c:pt>
                <c:pt idx="23">
                  <c:v>45307</c:v>
                </c:pt>
                <c:pt idx="24">
                  <c:v>45338</c:v>
                </c:pt>
                <c:pt idx="25">
                  <c:v>45369</c:v>
                </c:pt>
                <c:pt idx="26">
                  <c:v>45398</c:v>
                </c:pt>
                <c:pt idx="27">
                  <c:v>45428</c:v>
                </c:pt>
                <c:pt idx="28">
                  <c:v>45460</c:v>
                </c:pt>
                <c:pt idx="29">
                  <c:v>45489</c:v>
                </c:pt>
                <c:pt idx="30">
                  <c:v>45520</c:v>
                </c:pt>
                <c:pt idx="31">
                  <c:v>45551</c:v>
                </c:pt>
                <c:pt idx="32">
                  <c:v>45581</c:v>
                </c:pt>
                <c:pt idx="33">
                  <c:v>45614</c:v>
                </c:pt>
                <c:pt idx="34">
                  <c:v>45642</c:v>
                </c:pt>
                <c:pt idx="35">
                  <c:v>45673</c:v>
                </c:pt>
                <c:pt idx="36">
                  <c:v>45705</c:v>
                </c:pt>
                <c:pt idx="37">
                  <c:v>45733</c:v>
                </c:pt>
                <c:pt idx="38">
                  <c:v>45763</c:v>
                </c:pt>
                <c:pt idx="39">
                  <c:v>45793</c:v>
                </c:pt>
                <c:pt idx="40">
                  <c:v>45824</c:v>
                </c:pt>
                <c:pt idx="41">
                  <c:v>45854</c:v>
                </c:pt>
                <c:pt idx="42">
                  <c:v>45887</c:v>
                </c:pt>
                <c:pt idx="43">
                  <c:v>45916</c:v>
                </c:pt>
                <c:pt idx="44">
                  <c:v>45946</c:v>
                </c:pt>
                <c:pt idx="45">
                  <c:v>45978</c:v>
                </c:pt>
                <c:pt idx="46">
                  <c:v>46007</c:v>
                </c:pt>
                <c:pt idx="47">
                  <c:v>46038</c:v>
                </c:pt>
                <c:pt idx="48">
                  <c:v>46069</c:v>
                </c:pt>
                <c:pt idx="49">
                  <c:v>46097</c:v>
                </c:pt>
                <c:pt idx="50">
                  <c:v>46128</c:v>
                </c:pt>
                <c:pt idx="51">
                  <c:v>46160</c:v>
                </c:pt>
                <c:pt idx="52">
                  <c:v>46189</c:v>
                </c:pt>
                <c:pt idx="53">
                  <c:v>46219</c:v>
                </c:pt>
                <c:pt idx="54">
                  <c:v>46251</c:v>
                </c:pt>
                <c:pt idx="55">
                  <c:v>46281</c:v>
                </c:pt>
                <c:pt idx="56">
                  <c:v>46311</c:v>
                </c:pt>
                <c:pt idx="57">
                  <c:v>46342</c:v>
                </c:pt>
                <c:pt idx="58">
                  <c:v>46372</c:v>
                </c:pt>
                <c:pt idx="59">
                  <c:v>46405</c:v>
                </c:pt>
                <c:pt idx="60">
                  <c:v>46434</c:v>
                </c:pt>
                <c:pt idx="61">
                  <c:v>46462</c:v>
                </c:pt>
                <c:pt idx="62">
                  <c:v>46493</c:v>
                </c:pt>
                <c:pt idx="63">
                  <c:v>46524</c:v>
                </c:pt>
                <c:pt idx="64">
                  <c:v>46554</c:v>
                </c:pt>
                <c:pt idx="65">
                  <c:v>46584</c:v>
                </c:pt>
                <c:pt idx="66">
                  <c:v>46615</c:v>
                </c:pt>
                <c:pt idx="67">
                  <c:v>46646</c:v>
                </c:pt>
                <c:pt idx="68">
                  <c:v>46678</c:v>
                </c:pt>
                <c:pt idx="69">
                  <c:v>46707</c:v>
                </c:pt>
                <c:pt idx="70">
                  <c:v>46737</c:v>
                </c:pt>
                <c:pt idx="71">
                  <c:v>46769</c:v>
                </c:pt>
                <c:pt idx="72">
                  <c:v>46799</c:v>
                </c:pt>
                <c:pt idx="73">
                  <c:v>46828</c:v>
                </c:pt>
                <c:pt idx="74">
                  <c:v>46860</c:v>
                </c:pt>
                <c:pt idx="75">
                  <c:v>46889</c:v>
                </c:pt>
                <c:pt idx="76">
                  <c:v>46920</c:v>
                </c:pt>
                <c:pt idx="77">
                  <c:v>46951</c:v>
                </c:pt>
                <c:pt idx="78">
                  <c:v>46981</c:v>
                </c:pt>
                <c:pt idx="79">
                  <c:v>47014</c:v>
                </c:pt>
                <c:pt idx="80">
                  <c:v>47042</c:v>
                </c:pt>
                <c:pt idx="81">
                  <c:v>47073</c:v>
                </c:pt>
                <c:pt idx="82">
                  <c:v>47105</c:v>
                </c:pt>
                <c:pt idx="83">
                  <c:v>47134</c:v>
                </c:pt>
                <c:pt idx="84">
                  <c:v>47165</c:v>
                </c:pt>
                <c:pt idx="85">
                  <c:v>47193</c:v>
                </c:pt>
                <c:pt idx="86">
                  <c:v>47224</c:v>
                </c:pt>
                <c:pt idx="87">
                  <c:v>47254</c:v>
                </c:pt>
                <c:pt idx="88">
                  <c:v>47287</c:v>
                </c:pt>
                <c:pt idx="89">
                  <c:v>47315</c:v>
                </c:pt>
                <c:pt idx="90">
                  <c:v>47346</c:v>
                </c:pt>
                <c:pt idx="91">
                  <c:v>47378</c:v>
                </c:pt>
                <c:pt idx="92">
                  <c:v>47407</c:v>
                </c:pt>
                <c:pt idx="93">
                  <c:v>47438</c:v>
                </c:pt>
                <c:pt idx="94">
                  <c:v>47469</c:v>
                </c:pt>
                <c:pt idx="95">
                  <c:v>47499</c:v>
                </c:pt>
                <c:pt idx="96">
                  <c:v>47532</c:v>
                </c:pt>
                <c:pt idx="97">
                  <c:v>47560</c:v>
                </c:pt>
                <c:pt idx="98">
                  <c:v>47589</c:v>
                </c:pt>
                <c:pt idx="99">
                  <c:v>47619</c:v>
                </c:pt>
                <c:pt idx="100">
                  <c:v>47651</c:v>
                </c:pt>
                <c:pt idx="101">
                  <c:v>47680</c:v>
                </c:pt>
                <c:pt idx="102">
                  <c:v>47711</c:v>
                </c:pt>
                <c:pt idx="103">
                  <c:v>47742</c:v>
                </c:pt>
                <c:pt idx="104">
                  <c:v>47772</c:v>
                </c:pt>
                <c:pt idx="105">
                  <c:v>47805</c:v>
                </c:pt>
                <c:pt idx="106">
                  <c:v>47833</c:v>
                </c:pt>
                <c:pt idx="107">
                  <c:v>47864</c:v>
                </c:pt>
                <c:pt idx="108">
                  <c:v>47896</c:v>
                </c:pt>
                <c:pt idx="109">
                  <c:v>47924</c:v>
                </c:pt>
                <c:pt idx="110">
                  <c:v>47954</c:v>
                </c:pt>
                <c:pt idx="111">
                  <c:v>47984</c:v>
                </c:pt>
                <c:pt idx="112">
                  <c:v>48015</c:v>
                </c:pt>
                <c:pt idx="113">
                  <c:v>48045</c:v>
                </c:pt>
                <c:pt idx="114">
                  <c:v>48078</c:v>
                </c:pt>
                <c:pt idx="115">
                  <c:v>48107</c:v>
                </c:pt>
                <c:pt idx="116">
                  <c:v>48137</c:v>
                </c:pt>
                <c:pt idx="117">
                  <c:v>48169</c:v>
                </c:pt>
                <c:pt idx="118">
                  <c:v>48198</c:v>
                </c:pt>
                <c:pt idx="119">
                  <c:v>48229</c:v>
                </c:pt>
              </c:numCache>
            </c:numRef>
          </c:cat>
          <c:val>
            <c:numRef>
              <c:f>'1 mos LIBOR'!$M$3:$M$122</c:f>
              <c:numCache>
                <c:formatCode>0.00%</c:formatCode>
                <c:ptCount val="120"/>
                <c:pt idx="0">
                  <c:v>5.5329999999999995E-4</c:v>
                </c:pt>
                <c:pt idx="1">
                  <c:v>1.8921999999999999E-3</c:v>
                </c:pt>
                <c:pt idx="2">
                  <c:v>4.4406999999999997E-3</c:v>
                </c:pt>
                <c:pt idx="3">
                  <c:v>7.6525999999999999E-3</c:v>
                </c:pt>
                <c:pt idx="4">
                  <c:v>9.6968000000000002E-3</c:v>
                </c:pt>
                <c:pt idx="5">
                  <c:v>1.0672600000000001E-2</c:v>
                </c:pt>
                <c:pt idx="6">
                  <c:v>1.26868E-2</c:v>
                </c:pt>
                <c:pt idx="7">
                  <c:v>1.2687199999999999E-2</c:v>
                </c:pt>
                <c:pt idx="8">
                  <c:v>1.5294200000000001E-2</c:v>
                </c:pt>
                <c:pt idx="9">
                  <c:v>1.5294200000000001E-2</c:v>
                </c:pt>
                <c:pt idx="10">
                  <c:v>1.5294800000000001E-2</c:v>
                </c:pt>
                <c:pt idx="11">
                  <c:v>1.75078E-2</c:v>
                </c:pt>
                <c:pt idx="12">
                  <c:v>1.7507499999999999E-2</c:v>
                </c:pt>
                <c:pt idx="13">
                  <c:v>1.9487299999999999E-2</c:v>
                </c:pt>
                <c:pt idx="14">
                  <c:v>1.9487299999999999E-2</c:v>
                </c:pt>
                <c:pt idx="15">
                  <c:v>1.9487299999999999E-2</c:v>
                </c:pt>
                <c:pt idx="16">
                  <c:v>1.94889E-2</c:v>
                </c:pt>
                <c:pt idx="17">
                  <c:v>2.0421499999999999E-2</c:v>
                </c:pt>
                <c:pt idx="18">
                  <c:v>2.06216E-2</c:v>
                </c:pt>
                <c:pt idx="19">
                  <c:v>2.0776099999999999E-2</c:v>
                </c:pt>
                <c:pt idx="20">
                  <c:v>2.0853099999999999E-2</c:v>
                </c:pt>
                <c:pt idx="21">
                  <c:v>2.0880699999999999E-2</c:v>
                </c:pt>
                <c:pt idx="22">
                  <c:v>2.0845499999999999E-2</c:v>
                </c:pt>
                <c:pt idx="23">
                  <c:v>2.07577E-2</c:v>
                </c:pt>
                <c:pt idx="24">
                  <c:v>2.0600500000000001E-2</c:v>
                </c:pt>
                <c:pt idx="25">
                  <c:v>2.0426300000000001E-2</c:v>
                </c:pt>
                <c:pt idx="26">
                  <c:v>2.0264399999999998E-2</c:v>
                </c:pt>
                <c:pt idx="27">
                  <c:v>2.0102499999999999E-2</c:v>
                </c:pt>
                <c:pt idx="28">
                  <c:v>1.9935899999999999E-2</c:v>
                </c:pt>
                <c:pt idx="29">
                  <c:v>1.9790499999999999E-2</c:v>
                </c:pt>
                <c:pt idx="30">
                  <c:v>1.96372E-2</c:v>
                </c:pt>
                <c:pt idx="31">
                  <c:v>1.9497199999999999E-2</c:v>
                </c:pt>
                <c:pt idx="32">
                  <c:v>1.93639E-2</c:v>
                </c:pt>
                <c:pt idx="33">
                  <c:v>1.92237E-2</c:v>
                </c:pt>
                <c:pt idx="34">
                  <c:v>1.9110100000000001E-2</c:v>
                </c:pt>
                <c:pt idx="35">
                  <c:v>1.8990099999999999E-2</c:v>
                </c:pt>
                <c:pt idx="36">
                  <c:v>1.8872400000000001E-2</c:v>
                </c:pt>
                <c:pt idx="37">
                  <c:v>1.8774699999999998E-2</c:v>
                </c:pt>
                <c:pt idx="38">
                  <c:v>1.8675500000000001E-2</c:v>
                </c:pt>
                <c:pt idx="39">
                  <c:v>1.85798E-2</c:v>
                </c:pt>
                <c:pt idx="40">
                  <c:v>1.8491E-2</c:v>
                </c:pt>
                <c:pt idx="41">
                  <c:v>1.8408799999999999E-2</c:v>
                </c:pt>
                <c:pt idx="42">
                  <c:v>1.8324799999999999E-2</c:v>
                </c:pt>
                <c:pt idx="43">
                  <c:v>1.8256700000000001E-2</c:v>
                </c:pt>
                <c:pt idx="44">
                  <c:v>1.8191700000000002E-2</c:v>
                </c:pt>
                <c:pt idx="45">
                  <c:v>1.8128499999999999E-2</c:v>
                </c:pt>
                <c:pt idx="46">
                  <c:v>1.8076800000000001E-2</c:v>
                </c:pt>
                <c:pt idx="47">
                  <c:v>1.8026799999999999E-2</c:v>
                </c:pt>
                <c:pt idx="48">
                  <c:v>1.7983900000000001E-2</c:v>
                </c:pt>
                <c:pt idx="49">
                  <c:v>1.7949799999999998E-2</c:v>
                </c:pt>
                <c:pt idx="50">
                  <c:v>1.7917700000000002E-2</c:v>
                </c:pt>
                <c:pt idx="51">
                  <c:v>1.7890900000000001E-2</c:v>
                </c:pt>
                <c:pt idx="52">
                  <c:v>1.7872200000000001E-2</c:v>
                </c:pt>
                <c:pt idx="53">
                  <c:v>1.7858300000000001E-2</c:v>
                </c:pt>
                <c:pt idx="54">
                  <c:v>1.78496E-2</c:v>
                </c:pt>
                <c:pt idx="55">
                  <c:v>1.78473E-2</c:v>
                </c:pt>
                <c:pt idx="56">
                  <c:v>1.7851700000000002E-2</c:v>
                </c:pt>
                <c:pt idx="57">
                  <c:v>1.7860000000000001E-2</c:v>
                </c:pt>
                <c:pt idx="58">
                  <c:v>1.78747E-2</c:v>
                </c:pt>
                <c:pt idx="59">
                  <c:v>1.7897400000000001E-2</c:v>
                </c:pt>
                <c:pt idx="60">
                  <c:v>1.7923000000000001E-2</c:v>
                </c:pt>
                <c:pt idx="61">
                  <c:v>1.7950000000000001E-2</c:v>
                </c:pt>
                <c:pt idx="62">
                  <c:v>1.79817E-2</c:v>
                </c:pt>
                <c:pt idx="63">
                  <c:v>1.8009600000000001E-2</c:v>
                </c:pt>
                <c:pt idx="64">
                  <c:v>1.8038200000000001E-2</c:v>
                </c:pt>
                <c:pt idx="65">
                  <c:v>1.8068500000000001E-2</c:v>
                </c:pt>
                <c:pt idx="66">
                  <c:v>1.8096000000000001E-2</c:v>
                </c:pt>
                <c:pt idx="67">
                  <c:v>1.8125100000000002E-2</c:v>
                </c:pt>
                <c:pt idx="68">
                  <c:v>1.81551E-2</c:v>
                </c:pt>
                <c:pt idx="69">
                  <c:v>1.81821E-2</c:v>
                </c:pt>
                <c:pt idx="70">
                  <c:v>1.8209900000000001E-2</c:v>
                </c:pt>
                <c:pt idx="71">
                  <c:v>1.8239499999999999E-2</c:v>
                </c:pt>
                <c:pt idx="72">
                  <c:v>1.8266999999999999E-2</c:v>
                </c:pt>
                <c:pt idx="73">
                  <c:v>1.82936E-2</c:v>
                </c:pt>
                <c:pt idx="74">
                  <c:v>1.8322700000000001E-2</c:v>
                </c:pt>
                <c:pt idx="75">
                  <c:v>1.8349000000000001E-2</c:v>
                </c:pt>
                <c:pt idx="76">
                  <c:v>1.8378800000000001E-2</c:v>
                </c:pt>
                <c:pt idx="77">
                  <c:v>1.8404799999999999E-2</c:v>
                </c:pt>
                <c:pt idx="78">
                  <c:v>1.84315E-2</c:v>
                </c:pt>
                <c:pt idx="79">
                  <c:v>1.8460899999999999E-2</c:v>
                </c:pt>
                <c:pt idx="80">
                  <c:v>1.8485600000000001E-2</c:v>
                </c:pt>
                <c:pt idx="81">
                  <c:v>1.8512899999999999E-2</c:v>
                </c:pt>
                <c:pt idx="82">
                  <c:v>1.8540899999999999E-2</c:v>
                </c:pt>
                <c:pt idx="83">
                  <c:v>1.8566200000000001E-2</c:v>
                </c:pt>
                <c:pt idx="84">
                  <c:v>1.8594900000000001E-2</c:v>
                </c:pt>
                <c:pt idx="85">
                  <c:v>1.86191E-2</c:v>
                </c:pt>
                <c:pt idx="86">
                  <c:v>1.8643900000000001E-2</c:v>
                </c:pt>
                <c:pt idx="87">
                  <c:v>1.8669499999999999E-2</c:v>
                </c:pt>
                <c:pt idx="88">
                  <c:v>1.8697499999999999E-2</c:v>
                </c:pt>
                <c:pt idx="89">
                  <c:v>1.87212E-2</c:v>
                </c:pt>
                <c:pt idx="90">
                  <c:v>1.8747300000000001E-2</c:v>
                </c:pt>
                <c:pt idx="91">
                  <c:v>1.8774099999999998E-2</c:v>
                </c:pt>
                <c:pt idx="92">
                  <c:v>1.8798200000000001E-2</c:v>
                </c:pt>
                <c:pt idx="93">
                  <c:v>1.8825700000000001E-2</c:v>
                </c:pt>
                <c:pt idx="94">
                  <c:v>1.8849500000000002E-2</c:v>
                </c:pt>
                <c:pt idx="95">
                  <c:v>1.8874100000000001E-2</c:v>
                </c:pt>
                <c:pt idx="96">
                  <c:v>1.8901000000000001E-2</c:v>
                </c:pt>
                <c:pt idx="97">
                  <c:v>1.8923700000000002E-2</c:v>
                </c:pt>
                <c:pt idx="98">
                  <c:v>1.8947100000000001E-2</c:v>
                </c:pt>
                <c:pt idx="99">
                  <c:v>1.8971100000000001E-2</c:v>
                </c:pt>
                <c:pt idx="100">
                  <c:v>1.8996699999999998E-2</c:v>
                </c:pt>
                <c:pt idx="101">
                  <c:v>1.90197E-2</c:v>
                </c:pt>
                <c:pt idx="102">
                  <c:v>1.9046E-2</c:v>
                </c:pt>
                <c:pt idx="103">
                  <c:v>1.9068499999999999E-2</c:v>
                </c:pt>
                <c:pt idx="104">
                  <c:v>1.9092000000000001E-2</c:v>
                </c:pt>
                <c:pt idx="105">
                  <c:v>1.9117599999999998E-2</c:v>
                </c:pt>
                <c:pt idx="106">
                  <c:v>1.9139199999999999E-2</c:v>
                </c:pt>
                <c:pt idx="107">
                  <c:v>1.9162999999999999E-2</c:v>
                </c:pt>
                <c:pt idx="108">
                  <c:v>1.91875E-2</c:v>
                </c:pt>
                <c:pt idx="109">
                  <c:v>1.9208699999999999E-2</c:v>
                </c:pt>
                <c:pt idx="110">
                  <c:v>1.9231399999999999E-2</c:v>
                </c:pt>
                <c:pt idx="111">
                  <c:v>1.9255700000000001E-2</c:v>
                </c:pt>
                <c:pt idx="112">
                  <c:v>1.9276999999999999E-2</c:v>
                </c:pt>
                <c:pt idx="113">
                  <c:v>1.9299299999999998E-2</c:v>
                </c:pt>
                <c:pt idx="114">
                  <c:v>1.9323699999999999E-2</c:v>
                </c:pt>
                <c:pt idx="115">
                  <c:v>1.9344900000000002E-2</c:v>
                </c:pt>
                <c:pt idx="116">
                  <c:v>1.93668E-2</c:v>
                </c:pt>
                <c:pt idx="117">
                  <c:v>1.9390000000000001E-2</c:v>
                </c:pt>
                <c:pt idx="118">
                  <c:v>1.9410899999999998E-2</c:v>
                </c:pt>
                <c:pt idx="119">
                  <c:v>1.9434900000000001E-2</c:v>
                </c:pt>
              </c:numCache>
            </c:numRef>
          </c:val>
          <c:smooth val="0"/>
          <c:extLst>
            <c:ext xmlns:c16="http://schemas.microsoft.com/office/drawing/2014/chart" uri="{C3380CC4-5D6E-409C-BE32-E72D297353CC}">
              <c16:uniqueId val="{00000000-6D10-4F2E-8299-E76DFA1FF028}"/>
            </c:ext>
          </c:extLst>
        </c:ser>
        <c:dLbls>
          <c:showLegendKey val="0"/>
          <c:showVal val="0"/>
          <c:showCatName val="0"/>
          <c:showSerName val="0"/>
          <c:showPercent val="0"/>
          <c:showBubbleSize val="0"/>
        </c:dLbls>
        <c:smooth val="0"/>
        <c:axId val="1381533216"/>
        <c:axId val="1381534304"/>
      </c:lineChart>
      <c:dateAx>
        <c:axId val="1381533216"/>
        <c:scaling>
          <c:orientation val="minMax"/>
        </c:scaling>
        <c:delete val="0"/>
        <c:axPos val="b"/>
        <c:numFmt formatCode="d\-mmm\-yy" sourceLinked="0"/>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FFFFFF"/>
                </a:solidFill>
                <a:latin typeface="Arial"/>
                <a:ea typeface="Arial"/>
                <a:cs typeface="Arial"/>
              </a:defRPr>
            </a:pPr>
            <a:endParaRPr lang="en-US"/>
          </a:p>
        </c:txPr>
        <c:crossAx val="1381534304"/>
        <c:crosses val="autoZero"/>
        <c:auto val="1"/>
        <c:lblOffset val="100"/>
        <c:baseTimeUnit val="months"/>
        <c:majorUnit val="6"/>
        <c:majorTimeUnit val="months"/>
        <c:minorUnit val="6"/>
        <c:minorTimeUnit val="months"/>
      </c:dateAx>
      <c:valAx>
        <c:axId val="1381534304"/>
        <c:scaling>
          <c:orientation val="minMax"/>
          <c:max val="4.0000000000000008E-2"/>
          <c:min val="0"/>
        </c:scaling>
        <c:delete val="0"/>
        <c:axPos val="l"/>
        <c:majorGridlines>
          <c:spPr>
            <a:ln w="3175">
              <a:solidFill>
                <a:srgbClr val="000000"/>
              </a:solidFill>
              <a:prstDash val="solid"/>
            </a:ln>
          </c:spPr>
        </c:majorGridlines>
        <c:title>
          <c:tx>
            <c:rich>
              <a:bodyPr/>
              <a:lstStyle/>
              <a:p>
                <a:pPr>
                  <a:defRPr sz="1600" b="1" i="0" u="none" strike="noStrike" baseline="0">
                    <a:solidFill>
                      <a:srgbClr val="FFFFFF"/>
                    </a:solidFill>
                    <a:latin typeface="Arial"/>
                    <a:ea typeface="Arial"/>
                    <a:cs typeface="Arial"/>
                  </a:defRPr>
                </a:pPr>
                <a:r>
                  <a:rPr lang="en-US"/>
                  <a:t>Percent</a:t>
                </a:r>
              </a:p>
            </c:rich>
          </c:tx>
          <c:layout>
            <c:manualLayout>
              <c:xMode val="edge"/>
              <c:yMode val="edge"/>
              <c:x val="1.74216027874564E-2"/>
              <c:y val="0.37990299006741801"/>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FFFFFF"/>
                </a:solidFill>
                <a:latin typeface="Arial"/>
                <a:ea typeface="Arial"/>
                <a:cs typeface="Arial"/>
              </a:defRPr>
            </a:pPr>
            <a:endParaRPr lang="en-US"/>
          </a:p>
        </c:txPr>
        <c:crossAx val="1381533216"/>
        <c:crosses val="autoZero"/>
        <c:crossBetween val="between"/>
        <c:minorUnit val="4.0000000000000002E-4"/>
      </c:valAx>
      <c:spPr>
        <a:solidFill>
          <a:srgbClr val="FFFFFF"/>
        </a:solidFill>
        <a:ln w="12700">
          <a:solidFill>
            <a:srgbClr val="FFFFFF"/>
          </a:solidFill>
          <a:prstDash val="solid"/>
        </a:ln>
      </c:spPr>
    </c:plotArea>
    <c:plotVisOnly val="1"/>
    <c:dispBlanksAs val="zero"/>
    <c:showDLblsOverMax val="0"/>
  </c:chart>
  <c:spPr>
    <a:solidFill>
      <a:srgbClr val="333333"/>
    </a:solidFill>
    <a:ln w="12700">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jpeg"/><Relationship Id="rId1" Type="http://schemas.openxmlformats.org/officeDocument/2006/relationships/image" Target="../media/image6.jpeg"/><Relationship Id="rId4"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44451</xdr:rowOff>
    </xdr:from>
    <xdr:to>
      <xdr:col>1</xdr:col>
      <xdr:colOff>1574800</xdr:colOff>
      <xdr:row>2</xdr:row>
      <xdr:rowOff>25401</xdr:rowOff>
    </xdr:to>
    <xdr:pic>
      <xdr:nvPicPr>
        <xdr:cNvPr id="2" name="Picture 1" descr="arc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050" y="44451"/>
          <a:ext cx="154940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5</xdr:col>
      <xdr:colOff>303946</xdr:colOff>
      <xdr:row>65</xdr:row>
      <xdr:rowOff>118497</xdr:rowOff>
    </xdr:to>
    <xdr:pic>
      <xdr:nvPicPr>
        <xdr:cNvPr id="2" name="Picture 1">
          <a:extLst>
            <a:ext uri="{FF2B5EF4-FFF2-40B4-BE49-F238E27FC236}">
              <a16:creationId xmlns:a16="http://schemas.microsoft.com/office/drawing/2014/main" id="{DEB9E964-FDE8-48B8-9142-99DD3F3F1B97}"/>
            </a:ext>
          </a:extLst>
        </xdr:cNvPr>
        <xdr:cNvPicPr>
          <a:picLocks noChangeAspect="1"/>
        </xdr:cNvPicPr>
      </xdr:nvPicPr>
      <xdr:blipFill>
        <a:blip xmlns:r="http://schemas.openxmlformats.org/officeDocument/2006/relationships" r:embed="rId1"/>
        <a:stretch>
          <a:fillRect/>
        </a:stretch>
      </xdr:blipFill>
      <xdr:spPr>
        <a:xfrm>
          <a:off x="619125" y="8310563"/>
          <a:ext cx="6828571" cy="4523809"/>
        </a:xfrm>
        <a:prstGeom prst="rect">
          <a:avLst/>
        </a:prstGeom>
      </xdr:spPr>
    </xdr:pic>
    <xdr:clientData/>
  </xdr:twoCellAnchor>
  <xdr:twoCellAnchor editAs="oneCell">
    <xdr:from>
      <xdr:col>22</xdr:col>
      <xdr:colOff>2655093</xdr:colOff>
      <xdr:row>72</xdr:row>
      <xdr:rowOff>142875</xdr:rowOff>
    </xdr:from>
    <xdr:to>
      <xdr:col>22</xdr:col>
      <xdr:colOff>10293188</xdr:colOff>
      <xdr:row>96</xdr:row>
      <xdr:rowOff>104208</xdr:rowOff>
    </xdr:to>
    <xdr:pic>
      <xdr:nvPicPr>
        <xdr:cNvPr id="4" name="Picture 3">
          <a:extLst>
            <a:ext uri="{FF2B5EF4-FFF2-40B4-BE49-F238E27FC236}">
              <a16:creationId xmlns:a16="http://schemas.microsoft.com/office/drawing/2014/main" id="{A71ED6BF-9DB1-4189-AABE-C7C252936F82}"/>
            </a:ext>
          </a:extLst>
        </xdr:cNvPr>
        <xdr:cNvPicPr>
          <a:picLocks noChangeAspect="1"/>
        </xdr:cNvPicPr>
      </xdr:nvPicPr>
      <xdr:blipFill>
        <a:blip xmlns:r="http://schemas.openxmlformats.org/officeDocument/2006/relationships" r:embed="rId2"/>
        <a:stretch>
          <a:fillRect/>
        </a:stretch>
      </xdr:blipFill>
      <xdr:spPr>
        <a:xfrm>
          <a:off x="25991343" y="19669125"/>
          <a:ext cx="7638095" cy="45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295275</xdr:colOff>
      <xdr:row>11</xdr:row>
      <xdr:rowOff>123825</xdr:rowOff>
    </xdr:from>
    <xdr:to>
      <xdr:col>10</xdr:col>
      <xdr:colOff>638175</xdr:colOff>
      <xdr:row>35</xdr:row>
      <xdr:rowOff>123825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800100</xdr:colOff>
      <xdr:row>1</xdr:row>
      <xdr:rowOff>0</xdr:rowOff>
    </xdr:from>
    <xdr:to>
      <xdr:col>2</xdr:col>
      <xdr:colOff>415290</xdr:colOff>
      <xdr:row>4</xdr:row>
      <xdr:rowOff>2268</xdr:rowOff>
    </xdr:to>
    <xdr:pic>
      <xdr:nvPicPr>
        <xdr:cNvPr id="3" name="Picture 6">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90500"/>
          <a:ext cx="2676525" cy="6381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7</xdr:col>
      <xdr:colOff>123825</xdr:colOff>
      <xdr:row>3</xdr:row>
      <xdr:rowOff>57150</xdr:rowOff>
    </xdr:from>
    <xdr:to>
      <xdr:col>8</xdr:col>
      <xdr:colOff>308610</xdr:colOff>
      <xdr:row>8</xdr:row>
      <xdr:rowOff>1813</xdr:rowOff>
    </xdr:to>
    <xdr:pic>
      <xdr:nvPicPr>
        <xdr:cNvPr id="4" name="Picture 4" descr="C:\Users\cirwin\AppData\Local\Microsoft\Windows\Temporary Internet Files\Content.Outlook\VP7V1NP9\ICE_Libor (2).png">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76950" y="581025"/>
          <a:ext cx="800100" cy="8191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285750</xdr:colOff>
      <xdr:row>3</xdr:row>
      <xdr:rowOff>104775</xdr:rowOff>
    </xdr:from>
    <xdr:to>
      <xdr:col>5</xdr:col>
      <xdr:colOff>371475</xdr:colOff>
      <xdr:row>3</xdr:row>
      <xdr:rowOff>1457325</xdr:rowOff>
    </xdr:to>
    <xdr:pic>
      <xdr:nvPicPr>
        <xdr:cNvPr id="3" name="Picture 2" descr="Image result for 2400 cesar chavez austin">
          <a:extLst>
            <a:ext uri="{FF2B5EF4-FFF2-40B4-BE49-F238E27FC236}">
              <a16:creationId xmlns:a16="http://schemas.microsoft.com/office/drawing/2014/main" id="{1C515BAF-F3AE-4702-BCEB-BD7F3A5B44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76550" y="695325"/>
          <a:ext cx="2028825"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361950</xdr:colOff>
      <xdr:row>3</xdr:row>
      <xdr:rowOff>114300</xdr:rowOff>
    </xdr:from>
    <xdr:to>
      <xdr:col>9</xdr:col>
      <xdr:colOff>285749</xdr:colOff>
      <xdr:row>3</xdr:row>
      <xdr:rowOff>1469669</xdr:rowOff>
    </xdr:to>
    <xdr:pic>
      <xdr:nvPicPr>
        <xdr:cNvPr id="4" name="Picture 3" descr="Image result for canopy austin">
          <a:extLst>
            <a:ext uri="{FF2B5EF4-FFF2-40B4-BE49-F238E27FC236}">
              <a16:creationId xmlns:a16="http://schemas.microsoft.com/office/drawing/2014/main" id="{39E20211-CD74-439A-B7B1-DEE6404CA4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3550" y="704850"/>
          <a:ext cx="1866899" cy="1355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338730</xdr:colOff>
      <xdr:row>3</xdr:row>
      <xdr:rowOff>114300</xdr:rowOff>
    </xdr:from>
    <xdr:to>
      <xdr:col>13</xdr:col>
      <xdr:colOff>342899</xdr:colOff>
      <xdr:row>3</xdr:row>
      <xdr:rowOff>1412885</xdr:rowOff>
    </xdr:to>
    <xdr:pic>
      <xdr:nvPicPr>
        <xdr:cNvPr id="5" name="Picture 4" descr="Image result for springdale general">
          <a:extLst>
            <a:ext uri="{FF2B5EF4-FFF2-40B4-BE49-F238E27FC236}">
              <a16:creationId xmlns:a16="http://schemas.microsoft.com/office/drawing/2014/main" id="{D01F9353-C83A-4214-AB31-D1E11655FD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11130" y="704850"/>
          <a:ext cx="1947269" cy="1298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323850</xdr:colOff>
      <xdr:row>3</xdr:row>
      <xdr:rowOff>133350</xdr:rowOff>
    </xdr:from>
    <xdr:to>
      <xdr:col>17</xdr:col>
      <xdr:colOff>361950</xdr:colOff>
      <xdr:row>3</xdr:row>
      <xdr:rowOff>1397794</xdr:rowOff>
    </xdr:to>
    <xdr:pic>
      <xdr:nvPicPr>
        <xdr:cNvPr id="6" name="Picture 5" descr="Image result for springdale station austin colliers">
          <a:extLst>
            <a:ext uri="{FF2B5EF4-FFF2-40B4-BE49-F238E27FC236}">
              <a16:creationId xmlns:a16="http://schemas.microsoft.com/office/drawing/2014/main" id="{4E7827AF-8D4B-4CC6-97AC-CAA1803B77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87050" y="723900"/>
          <a:ext cx="2009775" cy="126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1"/>
  <sheetViews>
    <sheetView showGridLines="0" zoomScale="70" zoomScaleNormal="70" zoomScalePageLayoutView="80" workbookViewId="0">
      <selection activeCell="B123" sqref="B123"/>
    </sheetView>
  </sheetViews>
  <sheetFormatPr baseColWidth="10" defaultColWidth="11.33203125" defaultRowHeight="13"/>
  <cols>
    <col min="1" max="1" width="3.5" style="293" customWidth="1"/>
    <col min="2" max="2" width="254" style="293" customWidth="1"/>
    <col min="3" max="16384" width="11.33203125" style="293"/>
  </cols>
  <sheetData>
    <row r="1" spans="2:3" ht="14">
      <c r="B1" s="292"/>
      <c r="C1" s="292"/>
    </row>
    <row r="2" spans="2:3" ht="14">
      <c r="B2" s="292"/>
      <c r="C2" s="292"/>
    </row>
    <row r="3" spans="2:3" ht="19">
      <c r="B3" s="294" t="str">
        <f>+Assumptions!B2</f>
        <v>Westview Austin</v>
      </c>
      <c r="C3" s="292"/>
    </row>
    <row r="4" spans="2:3" ht="19">
      <c r="B4" s="295">
        <f ca="1">TODAY()</f>
        <v>46199</v>
      </c>
      <c r="C4" s="292"/>
    </row>
    <row r="5" spans="2:3" ht="19">
      <c r="B5" s="295"/>
      <c r="C5" s="292"/>
    </row>
    <row r="6" spans="2:3" ht="19">
      <c r="B6" s="296" t="s">
        <v>162</v>
      </c>
      <c r="C6" s="292"/>
    </row>
    <row r="7" spans="2:3" ht="300">
      <c r="B7" s="297" t="s">
        <v>163</v>
      </c>
      <c r="C7" s="292"/>
    </row>
    <row r="8" spans="2:3" ht="19">
      <c r="B8" s="298"/>
      <c r="C8" s="292"/>
    </row>
    <row r="9" spans="2:3" ht="14">
      <c r="B9" s="292"/>
      <c r="C9" s="292"/>
    </row>
    <row r="10" spans="2:3" ht="19">
      <c r="B10" s="296"/>
      <c r="C10" s="292"/>
    </row>
    <row r="11" spans="2:3" ht="19">
      <c r="B11" s="298"/>
      <c r="C11" s="292"/>
    </row>
  </sheetData>
  <pageMargins left="0.75" right="0.75" top="1" bottom="1" header="0.5" footer="0.5"/>
  <pageSetup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AB606-2AFE-413F-86D5-F2F1FE7CA4E1}">
  <sheetPr>
    <outlinePr summaryBelow="0"/>
  </sheetPr>
  <dimension ref="A1:EE162"/>
  <sheetViews>
    <sheetView showGridLines="0" topLeftCell="A61" workbookViewId="0">
      <selection activeCell="AA15" sqref="AA15"/>
    </sheetView>
  </sheetViews>
  <sheetFormatPr baseColWidth="10" defaultColWidth="8.6640625" defaultRowHeight="15"/>
  <cols>
    <col min="1" max="1" width="35.6640625" customWidth="1"/>
    <col min="2" max="2" width="6.6640625" customWidth="1"/>
    <col min="3" max="3" width="7.5" customWidth="1"/>
    <col min="4" max="4" width="8" customWidth="1"/>
    <col min="5" max="9" width="7.6640625" customWidth="1"/>
    <col min="10" max="10" width="8" customWidth="1"/>
    <col min="11" max="11" width="7.5" customWidth="1"/>
    <col min="12" max="15" width="7.6640625" customWidth="1"/>
    <col min="16" max="16" width="8" customWidth="1"/>
    <col min="17" max="21" width="7.6640625" customWidth="1"/>
    <col min="22" max="22" width="8" customWidth="1"/>
    <col min="23" max="24" width="7.6640625" customWidth="1"/>
    <col min="25" max="25" width="8" customWidth="1"/>
    <col min="26" max="33" width="7.6640625" customWidth="1"/>
    <col min="34" max="34" width="8" customWidth="1"/>
    <col min="35" max="45" width="7.6640625" customWidth="1"/>
    <col min="46" max="46" width="8" customWidth="1"/>
    <col min="47" max="51" width="7.6640625" customWidth="1"/>
    <col min="52" max="52" width="8" customWidth="1"/>
    <col min="53" max="57" width="7.6640625" customWidth="1"/>
    <col min="58" max="58" width="8" customWidth="1"/>
    <col min="59" max="60" width="7.6640625" customWidth="1"/>
    <col min="61" max="61" width="8" customWidth="1"/>
    <col min="62" max="69" width="7.6640625" customWidth="1"/>
    <col min="70" max="70" width="8" customWidth="1"/>
    <col min="71" max="81" width="7.6640625" customWidth="1"/>
    <col min="82" max="82" width="8" customWidth="1"/>
    <col min="83" max="87" width="7.6640625" customWidth="1"/>
    <col min="88" max="88" width="8" customWidth="1"/>
    <col min="89" max="93" width="7.6640625" customWidth="1"/>
    <col min="94" max="94" width="8" customWidth="1"/>
    <col min="95" max="96" width="7.6640625" customWidth="1"/>
    <col min="97" max="97" width="8" customWidth="1"/>
    <col min="98" max="101" width="7.6640625" customWidth="1"/>
    <col min="102" max="102" width="8.6640625" customWidth="1"/>
    <col min="103" max="103" width="8.5" customWidth="1"/>
    <col min="104" max="105" width="8.6640625" customWidth="1"/>
    <col min="106" max="106" width="8.5" customWidth="1"/>
    <col min="107" max="108" width="8.6640625" customWidth="1"/>
    <col min="109" max="109" width="8.5" customWidth="1"/>
    <col min="110" max="111" width="8.6640625" customWidth="1"/>
    <col min="112" max="112" width="8.5" customWidth="1"/>
    <col min="113" max="114" width="8.6640625" customWidth="1"/>
    <col min="115" max="115" width="8.5" customWidth="1"/>
    <col min="116" max="117" width="8.6640625" customWidth="1"/>
    <col min="118" max="118" width="8.5" customWidth="1"/>
    <col min="119" max="120" width="8.6640625" customWidth="1"/>
    <col min="121" max="121" width="8.5" customWidth="1"/>
    <col min="122" max="123" width="8.6640625" customWidth="1"/>
    <col min="124" max="124" width="8.5" customWidth="1"/>
    <col min="125" max="126" width="8.6640625" customWidth="1"/>
    <col min="127" max="127" width="8.5" customWidth="1"/>
    <col min="128" max="129" width="8.6640625" customWidth="1"/>
    <col min="130" max="130" width="8.5" customWidth="1"/>
    <col min="131" max="132" width="8.6640625" customWidth="1"/>
    <col min="133" max="133" width="8.5" customWidth="1"/>
    <col min="134" max="134" width="8.6640625" customWidth="1"/>
    <col min="135" max="135" width="9" customWidth="1"/>
  </cols>
  <sheetData>
    <row r="1" spans="1:135" ht="8.25" customHeight="1">
      <c r="A1" s="891" t="s">
        <v>772</v>
      </c>
      <c r="B1" s="891"/>
      <c r="C1" s="891"/>
      <c r="D1" s="891"/>
      <c r="E1" s="891"/>
      <c r="F1" s="891"/>
      <c r="G1" s="891"/>
      <c r="H1" s="891"/>
      <c r="I1" s="891"/>
    </row>
    <row r="2" spans="1:135" ht="7.5" customHeight="1">
      <c r="A2" s="892" t="s">
        <v>773</v>
      </c>
      <c r="B2" s="892"/>
      <c r="C2" s="892"/>
      <c r="D2" s="892"/>
      <c r="E2" s="892"/>
      <c r="F2" s="892"/>
      <c r="G2" s="892"/>
      <c r="H2" s="892"/>
      <c r="I2" s="892"/>
    </row>
    <row r="3" spans="1:135" ht="8.25" customHeight="1">
      <c r="A3" s="892" t="s">
        <v>774</v>
      </c>
      <c r="B3" s="892"/>
      <c r="C3" s="892"/>
      <c r="D3" s="892"/>
      <c r="E3" s="892"/>
      <c r="F3" s="892"/>
      <c r="G3" s="892"/>
      <c r="H3" s="892"/>
      <c r="I3" s="892"/>
    </row>
    <row r="4" spans="1:135" ht="8.25" customHeight="1">
      <c r="A4" s="892" t="s">
        <v>775</v>
      </c>
      <c r="B4" s="892"/>
      <c r="C4" s="892"/>
      <c r="D4" s="892"/>
      <c r="E4" s="892"/>
      <c r="F4" s="892"/>
      <c r="G4" s="892"/>
      <c r="H4" s="892"/>
      <c r="I4" s="892"/>
    </row>
    <row r="5" spans="1:135" ht="8.25" customHeight="1">
      <c r="A5" s="736"/>
      <c r="B5" s="736"/>
      <c r="C5" s="736"/>
      <c r="D5" s="736">
        <v>1</v>
      </c>
      <c r="E5" s="736">
        <v>1</v>
      </c>
      <c r="F5" s="736">
        <v>1</v>
      </c>
      <c r="G5" s="736">
        <v>1</v>
      </c>
      <c r="H5" s="736">
        <v>1</v>
      </c>
      <c r="I5" s="736">
        <v>1</v>
      </c>
      <c r="J5" s="736">
        <v>1</v>
      </c>
      <c r="K5" s="736">
        <v>1</v>
      </c>
      <c r="L5" s="736">
        <v>1</v>
      </c>
      <c r="M5" s="736">
        <v>1</v>
      </c>
      <c r="N5" s="736">
        <v>1</v>
      </c>
      <c r="O5" s="736">
        <v>1</v>
      </c>
      <c r="P5">
        <f>D5+1</f>
        <v>2</v>
      </c>
      <c r="Q5">
        <f t="shared" ref="Q5:CB5" si="0">E5+1</f>
        <v>2</v>
      </c>
      <c r="R5">
        <f t="shared" si="0"/>
        <v>2</v>
      </c>
      <c r="S5">
        <f t="shared" si="0"/>
        <v>2</v>
      </c>
      <c r="T5">
        <f t="shared" si="0"/>
        <v>2</v>
      </c>
      <c r="U5">
        <f t="shared" si="0"/>
        <v>2</v>
      </c>
      <c r="V5">
        <f t="shared" si="0"/>
        <v>2</v>
      </c>
      <c r="W5">
        <f t="shared" si="0"/>
        <v>2</v>
      </c>
      <c r="X5">
        <f t="shared" si="0"/>
        <v>2</v>
      </c>
      <c r="Y5">
        <f t="shared" si="0"/>
        <v>2</v>
      </c>
      <c r="Z5">
        <f t="shared" si="0"/>
        <v>2</v>
      </c>
      <c r="AA5">
        <f t="shared" si="0"/>
        <v>2</v>
      </c>
      <c r="AB5">
        <f t="shared" si="0"/>
        <v>3</v>
      </c>
      <c r="AC5">
        <f t="shared" si="0"/>
        <v>3</v>
      </c>
      <c r="AD5">
        <f t="shared" si="0"/>
        <v>3</v>
      </c>
      <c r="AE5">
        <f t="shared" si="0"/>
        <v>3</v>
      </c>
      <c r="AF5">
        <f t="shared" si="0"/>
        <v>3</v>
      </c>
      <c r="AG5">
        <f t="shared" si="0"/>
        <v>3</v>
      </c>
      <c r="AH5">
        <f t="shared" si="0"/>
        <v>3</v>
      </c>
      <c r="AI5">
        <f t="shared" si="0"/>
        <v>3</v>
      </c>
      <c r="AJ5">
        <f t="shared" si="0"/>
        <v>3</v>
      </c>
      <c r="AK5">
        <f t="shared" si="0"/>
        <v>3</v>
      </c>
      <c r="AL5">
        <f t="shared" si="0"/>
        <v>3</v>
      </c>
      <c r="AM5">
        <f t="shared" si="0"/>
        <v>3</v>
      </c>
      <c r="AN5">
        <f t="shared" si="0"/>
        <v>4</v>
      </c>
      <c r="AO5">
        <f t="shared" si="0"/>
        <v>4</v>
      </c>
      <c r="AP5">
        <f t="shared" si="0"/>
        <v>4</v>
      </c>
      <c r="AQ5">
        <f t="shared" si="0"/>
        <v>4</v>
      </c>
      <c r="AR5">
        <f t="shared" si="0"/>
        <v>4</v>
      </c>
      <c r="AS5">
        <f t="shared" si="0"/>
        <v>4</v>
      </c>
      <c r="AT5">
        <f t="shared" si="0"/>
        <v>4</v>
      </c>
      <c r="AU5">
        <f t="shared" si="0"/>
        <v>4</v>
      </c>
      <c r="AV5">
        <f t="shared" si="0"/>
        <v>4</v>
      </c>
      <c r="AW5">
        <f t="shared" si="0"/>
        <v>4</v>
      </c>
      <c r="AX5">
        <f t="shared" si="0"/>
        <v>4</v>
      </c>
      <c r="AY5">
        <f t="shared" si="0"/>
        <v>4</v>
      </c>
      <c r="AZ5">
        <f t="shared" si="0"/>
        <v>5</v>
      </c>
      <c r="BA5">
        <f t="shared" si="0"/>
        <v>5</v>
      </c>
      <c r="BB5">
        <f t="shared" si="0"/>
        <v>5</v>
      </c>
      <c r="BC5">
        <f t="shared" si="0"/>
        <v>5</v>
      </c>
      <c r="BD5">
        <f t="shared" si="0"/>
        <v>5</v>
      </c>
      <c r="BE5">
        <f t="shared" si="0"/>
        <v>5</v>
      </c>
      <c r="BF5">
        <f t="shared" si="0"/>
        <v>5</v>
      </c>
      <c r="BG5">
        <f t="shared" si="0"/>
        <v>5</v>
      </c>
      <c r="BH5">
        <f t="shared" si="0"/>
        <v>5</v>
      </c>
      <c r="BI5">
        <f t="shared" si="0"/>
        <v>5</v>
      </c>
      <c r="BJ5">
        <f t="shared" si="0"/>
        <v>5</v>
      </c>
      <c r="BK5">
        <f t="shared" si="0"/>
        <v>5</v>
      </c>
      <c r="BL5">
        <f t="shared" si="0"/>
        <v>6</v>
      </c>
      <c r="BM5">
        <f t="shared" si="0"/>
        <v>6</v>
      </c>
      <c r="BN5">
        <f t="shared" si="0"/>
        <v>6</v>
      </c>
      <c r="BO5">
        <f t="shared" si="0"/>
        <v>6</v>
      </c>
      <c r="BP5">
        <f t="shared" si="0"/>
        <v>6</v>
      </c>
      <c r="BQ5">
        <f t="shared" si="0"/>
        <v>6</v>
      </c>
      <c r="BR5">
        <f t="shared" si="0"/>
        <v>6</v>
      </c>
      <c r="BS5">
        <f t="shared" si="0"/>
        <v>6</v>
      </c>
      <c r="BT5">
        <f t="shared" si="0"/>
        <v>6</v>
      </c>
      <c r="BU5">
        <f t="shared" si="0"/>
        <v>6</v>
      </c>
      <c r="BV5">
        <f t="shared" si="0"/>
        <v>6</v>
      </c>
      <c r="BW5">
        <f t="shared" si="0"/>
        <v>6</v>
      </c>
      <c r="BX5">
        <f t="shared" si="0"/>
        <v>7</v>
      </c>
      <c r="BY5">
        <f t="shared" si="0"/>
        <v>7</v>
      </c>
      <c r="BZ5">
        <f t="shared" si="0"/>
        <v>7</v>
      </c>
      <c r="CA5">
        <f t="shared" si="0"/>
        <v>7</v>
      </c>
      <c r="CB5">
        <f t="shared" si="0"/>
        <v>7</v>
      </c>
      <c r="CC5">
        <f t="shared" ref="CC5:ED5" si="1">BQ5+1</f>
        <v>7</v>
      </c>
      <c r="CD5">
        <f t="shared" si="1"/>
        <v>7</v>
      </c>
      <c r="CE5">
        <f t="shared" si="1"/>
        <v>7</v>
      </c>
      <c r="CF5">
        <f t="shared" si="1"/>
        <v>7</v>
      </c>
      <c r="CG5">
        <f t="shared" si="1"/>
        <v>7</v>
      </c>
      <c r="CH5">
        <f t="shared" si="1"/>
        <v>7</v>
      </c>
      <c r="CI5">
        <f t="shared" si="1"/>
        <v>7</v>
      </c>
      <c r="CJ5">
        <f t="shared" si="1"/>
        <v>8</v>
      </c>
      <c r="CK5">
        <f t="shared" si="1"/>
        <v>8</v>
      </c>
      <c r="CL5">
        <f t="shared" si="1"/>
        <v>8</v>
      </c>
      <c r="CM5">
        <f t="shared" si="1"/>
        <v>8</v>
      </c>
      <c r="CN5">
        <f t="shared" si="1"/>
        <v>8</v>
      </c>
      <c r="CO5">
        <f t="shared" si="1"/>
        <v>8</v>
      </c>
      <c r="CP5">
        <f t="shared" si="1"/>
        <v>8</v>
      </c>
      <c r="CQ5">
        <f t="shared" si="1"/>
        <v>8</v>
      </c>
      <c r="CR5">
        <f t="shared" si="1"/>
        <v>8</v>
      </c>
      <c r="CS5">
        <f t="shared" si="1"/>
        <v>8</v>
      </c>
      <c r="CT5">
        <f t="shared" si="1"/>
        <v>8</v>
      </c>
      <c r="CU5">
        <f t="shared" si="1"/>
        <v>8</v>
      </c>
      <c r="CV5">
        <f t="shared" si="1"/>
        <v>9</v>
      </c>
      <c r="CW5">
        <f t="shared" si="1"/>
        <v>9</v>
      </c>
      <c r="CX5">
        <f t="shared" si="1"/>
        <v>9</v>
      </c>
      <c r="CY5">
        <f t="shared" si="1"/>
        <v>9</v>
      </c>
      <c r="CZ5">
        <f t="shared" si="1"/>
        <v>9</v>
      </c>
      <c r="DA5">
        <f t="shared" si="1"/>
        <v>9</v>
      </c>
      <c r="DB5">
        <f t="shared" si="1"/>
        <v>9</v>
      </c>
      <c r="DC5">
        <f t="shared" si="1"/>
        <v>9</v>
      </c>
      <c r="DD5">
        <f t="shared" si="1"/>
        <v>9</v>
      </c>
      <c r="DE5">
        <f t="shared" si="1"/>
        <v>9</v>
      </c>
      <c r="DF5">
        <f t="shared" si="1"/>
        <v>9</v>
      </c>
      <c r="DG5">
        <f t="shared" si="1"/>
        <v>9</v>
      </c>
      <c r="DH5">
        <f t="shared" si="1"/>
        <v>10</v>
      </c>
      <c r="DI5">
        <f t="shared" si="1"/>
        <v>10</v>
      </c>
      <c r="DJ5">
        <f t="shared" si="1"/>
        <v>10</v>
      </c>
      <c r="DK5">
        <f t="shared" si="1"/>
        <v>10</v>
      </c>
      <c r="DL5">
        <f t="shared" si="1"/>
        <v>10</v>
      </c>
      <c r="DM5">
        <f t="shared" si="1"/>
        <v>10</v>
      </c>
      <c r="DN5">
        <f t="shared" si="1"/>
        <v>10</v>
      </c>
      <c r="DO5">
        <f t="shared" si="1"/>
        <v>10</v>
      </c>
      <c r="DP5">
        <f t="shared" si="1"/>
        <v>10</v>
      </c>
      <c r="DQ5">
        <f t="shared" si="1"/>
        <v>10</v>
      </c>
      <c r="DR5">
        <f t="shared" si="1"/>
        <v>10</v>
      </c>
      <c r="DS5">
        <f t="shared" si="1"/>
        <v>10</v>
      </c>
      <c r="DT5">
        <f t="shared" si="1"/>
        <v>11</v>
      </c>
      <c r="DU5">
        <f t="shared" si="1"/>
        <v>11</v>
      </c>
      <c r="DV5">
        <f t="shared" si="1"/>
        <v>11</v>
      </c>
      <c r="DW5">
        <f t="shared" si="1"/>
        <v>11</v>
      </c>
      <c r="DX5">
        <f t="shared" si="1"/>
        <v>11</v>
      </c>
      <c r="DY5">
        <f t="shared" si="1"/>
        <v>11</v>
      </c>
      <c r="DZ5">
        <f t="shared" si="1"/>
        <v>11</v>
      </c>
      <c r="EA5">
        <f t="shared" si="1"/>
        <v>11</v>
      </c>
      <c r="EB5">
        <f t="shared" si="1"/>
        <v>11</v>
      </c>
      <c r="EC5">
        <f t="shared" si="1"/>
        <v>11</v>
      </c>
      <c r="ED5">
        <f t="shared" si="1"/>
        <v>11</v>
      </c>
    </row>
    <row r="6" spans="1:135" ht="7.5" customHeight="1">
      <c r="C6" s="735" t="s">
        <v>222</v>
      </c>
      <c r="D6" s="735" t="s">
        <v>223</v>
      </c>
      <c r="E6" s="735" t="s">
        <v>224</v>
      </c>
      <c r="F6" s="735" t="s">
        <v>225</v>
      </c>
      <c r="G6" s="735" t="s">
        <v>226</v>
      </c>
      <c r="H6" s="735" t="s">
        <v>227</v>
      </c>
      <c r="I6" s="735" t="s">
        <v>228</v>
      </c>
      <c r="J6" s="735" t="s">
        <v>229</v>
      </c>
      <c r="K6" s="735" t="s">
        <v>230</v>
      </c>
      <c r="L6" s="735" t="s">
        <v>231</v>
      </c>
      <c r="M6" s="735" t="s">
        <v>232</v>
      </c>
      <c r="N6" s="735" t="s">
        <v>233</v>
      </c>
      <c r="O6" s="735" t="s">
        <v>234</v>
      </c>
      <c r="P6" s="735" t="s">
        <v>235</v>
      </c>
      <c r="Q6" s="735" t="s">
        <v>236</v>
      </c>
      <c r="R6" s="735" t="s">
        <v>237</v>
      </c>
      <c r="S6" s="735" t="s">
        <v>238</v>
      </c>
      <c r="T6" s="735" t="s">
        <v>239</v>
      </c>
      <c r="U6" s="735" t="s">
        <v>240</v>
      </c>
      <c r="V6" s="735" t="s">
        <v>241</v>
      </c>
      <c r="W6" s="735" t="s">
        <v>242</v>
      </c>
      <c r="X6" s="735" t="s">
        <v>243</v>
      </c>
      <c r="Y6" s="735" t="s">
        <v>244</v>
      </c>
      <c r="Z6" s="735" t="s">
        <v>245</v>
      </c>
      <c r="AA6" s="735" t="s">
        <v>246</v>
      </c>
      <c r="AB6" s="735" t="s">
        <v>247</v>
      </c>
      <c r="AC6" s="735" t="s">
        <v>248</v>
      </c>
      <c r="AD6" s="735" t="s">
        <v>249</v>
      </c>
      <c r="AE6" s="735" t="s">
        <v>250</v>
      </c>
      <c r="AF6" s="735" t="s">
        <v>251</v>
      </c>
      <c r="AG6" s="735" t="s">
        <v>252</v>
      </c>
      <c r="AH6" s="735" t="s">
        <v>253</v>
      </c>
      <c r="AI6" s="735" t="s">
        <v>254</v>
      </c>
      <c r="AJ6" s="735" t="s">
        <v>255</v>
      </c>
      <c r="AK6" s="735" t="s">
        <v>256</v>
      </c>
      <c r="AL6" s="735" t="s">
        <v>257</v>
      </c>
      <c r="AM6" s="735" t="s">
        <v>258</v>
      </c>
      <c r="AN6" s="735" t="s">
        <v>259</v>
      </c>
      <c r="AO6" s="735" t="s">
        <v>260</v>
      </c>
      <c r="AP6" s="735" t="s">
        <v>261</v>
      </c>
      <c r="AQ6" s="735" t="s">
        <v>262</v>
      </c>
      <c r="AR6" s="735" t="s">
        <v>263</v>
      </c>
      <c r="AS6" s="735" t="s">
        <v>264</v>
      </c>
      <c r="AT6" s="735" t="s">
        <v>265</v>
      </c>
      <c r="AU6" s="735" t="s">
        <v>266</v>
      </c>
      <c r="AV6" s="735" t="s">
        <v>267</v>
      </c>
      <c r="AW6" s="735" t="s">
        <v>268</v>
      </c>
      <c r="AX6" s="735" t="s">
        <v>269</v>
      </c>
      <c r="AY6" s="735" t="s">
        <v>270</v>
      </c>
      <c r="AZ6" s="735" t="s">
        <v>271</v>
      </c>
      <c r="BA6" s="735" t="s">
        <v>272</v>
      </c>
      <c r="BB6" s="735" t="s">
        <v>273</v>
      </c>
      <c r="BC6" s="735" t="s">
        <v>274</v>
      </c>
      <c r="BD6" s="735" t="s">
        <v>275</v>
      </c>
      <c r="BE6" s="735" t="s">
        <v>276</v>
      </c>
      <c r="BF6" s="735" t="s">
        <v>277</v>
      </c>
      <c r="BG6" s="735" t="s">
        <v>278</v>
      </c>
      <c r="BH6" s="735" t="s">
        <v>279</v>
      </c>
      <c r="BI6" s="735" t="s">
        <v>280</v>
      </c>
      <c r="BJ6" s="735" t="s">
        <v>281</v>
      </c>
      <c r="BK6" s="735" t="s">
        <v>282</v>
      </c>
      <c r="BL6" s="735" t="s">
        <v>283</v>
      </c>
      <c r="BM6" s="735" t="s">
        <v>284</v>
      </c>
      <c r="BN6" s="735" t="s">
        <v>285</v>
      </c>
      <c r="BO6" s="735" t="s">
        <v>286</v>
      </c>
      <c r="BP6" s="735" t="s">
        <v>287</v>
      </c>
      <c r="BQ6" s="735" t="s">
        <v>288</v>
      </c>
      <c r="BR6" s="735" t="s">
        <v>289</v>
      </c>
      <c r="BS6" s="735" t="s">
        <v>290</v>
      </c>
      <c r="BT6" s="735" t="s">
        <v>291</v>
      </c>
      <c r="BU6" s="735" t="s">
        <v>292</v>
      </c>
      <c r="BV6" s="735" t="s">
        <v>293</v>
      </c>
      <c r="BW6" s="735" t="s">
        <v>294</v>
      </c>
      <c r="BX6" s="735" t="s">
        <v>295</v>
      </c>
      <c r="BY6" s="735" t="s">
        <v>296</v>
      </c>
      <c r="BZ6" s="735" t="s">
        <v>297</v>
      </c>
      <c r="CA6" s="735" t="s">
        <v>298</v>
      </c>
      <c r="CB6" s="735" t="s">
        <v>299</v>
      </c>
      <c r="CC6" s="735" t="s">
        <v>300</v>
      </c>
      <c r="CD6" s="735" t="s">
        <v>301</v>
      </c>
      <c r="CE6" s="735" t="s">
        <v>302</v>
      </c>
      <c r="CF6" s="735" t="s">
        <v>303</v>
      </c>
      <c r="CG6" s="735" t="s">
        <v>304</v>
      </c>
      <c r="CH6" s="735" t="s">
        <v>305</v>
      </c>
      <c r="CI6" s="735" t="s">
        <v>306</v>
      </c>
      <c r="CJ6" s="735" t="s">
        <v>307</v>
      </c>
      <c r="CK6" s="735" t="s">
        <v>308</v>
      </c>
      <c r="CL6" s="735" t="s">
        <v>309</v>
      </c>
      <c r="CM6" s="735" t="s">
        <v>310</v>
      </c>
      <c r="CN6" s="735" t="s">
        <v>311</v>
      </c>
      <c r="CO6" s="735" t="s">
        <v>312</v>
      </c>
      <c r="CP6" s="735" t="s">
        <v>313</v>
      </c>
      <c r="CQ6" s="735" t="s">
        <v>314</v>
      </c>
      <c r="CR6" s="735" t="s">
        <v>315</v>
      </c>
      <c r="CS6" s="735" t="s">
        <v>316</v>
      </c>
      <c r="CT6" s="735" t="s">
        <v>317</v>
      </c>
      <c r="CU6" s="735" t="s">
        <v>318</v>
      </c>
      <c r="CV6" s="735" t="s">
        <v>319</v>
      </c>
      <c r="CW6" s="735" t="s">
        <v>320</v>
      </c>
      <c r="CX6" s="735" t="s">
        <v>321</v>
      </c>
      <c r="CY6" s="735" t="s">
        <v>322</v>
      </c>
      <c r="CZ6" s="735" t="s">
        <v>323</v>
      </c>
      <c r="DA6" s="735" t="s">
        <v>324</v>
      </c>
      <c r="DB6" s="735" t="s">
        <v>325</v>
      </c>
      <c r="DC6" s="735" t="s">
        <v>326</v>
      </c>
      <c r="DD6" s="735" t="s">
        <v>327</v>
      </c>
      <c r="DE6" s="735" t="s">
        <v>328</v>
      </c>
      <c r="DF6" s="735" t="s">
        <v>329</v>
      </c>
      <c r="DG6" s="735" t="s">
        <v>330</v>
      </c>
      <c r="DH6" s="735" t="s">
        <v>331</v>
      </c>
      <c r="DI6" s="735" t="s">
        <v>332</v>
      </c>
      <c r="DJ6" s="735" t="s">
        <v>333</v>
      </c>
      <c r="DK6" s="735" t="s">
        <v>334</v>
      </c>
      <c r="DL6" s="735" t="s">
        <v>335</v>
      </c>
      <c r="DM6" s="735" t="s">
        <v>336</v>
      </c>
      <c r="DN6" s="735" t="s">
        <v>337</v>
      </c>
      <c r="DO6" s="735" t="s">
        <v>338</v>
      </c>
      <c r="DP6" s="735" t="s">
        <v>339</v>
      </c>
      <c r="DQ6" s="735" t="s">
        <v>340</v>
      </c>
      <c r="DR6" s="735" t="s">
        <v>341</v>
      </c>
      <c r="DS6" s="735" t="s">
        <v>342</v>
      </c>
      <c r="DT6" s="735" t="s">
        <v>343</v>
      </c>
      <c r="DU6" s="735" t="s">
        <v>344</v>
      </c>
      <c r="DV6" s="735" t="s">
        <v>345</v>
      </c>
      <c r="DW6" s="735" t="s">
        <v>346</v>
      </c>
      <c r="DX6" s="735" t="s">
        <v>347</v>
      </c>
      <c r="DY6" s="735" t="s">
        <v>348</v>
      </c>
      <c r="DZ6" s="735" t="s">
        <v>349</v>
      </c>
      <c r="EA6" s="735" t="s">
        <v>350</v>
      </c>
      <c r="EB6" s="735" t="s">
        <v>351</v>
      </c>
      <c r="EC6" s="735" t="s">
        <v>352</v>
      </c>
      <c r="ED6" s="735" t="s">
        <v>353</v>
      </c>
    </row>
    <row r="7" spans="1:135" ht="8.25" customHeight="1">
      <c r="A7" s="736" t="s">
        <v>354</v>
      </c>
      <c r="B7" s="755" t="s">
        <v>166</v>
      </c>
      <c r="C7" s="737" t="s">
        <v>465</v>
      </c>
      <c r="D7" s="737" t="s">
        <v>466</v>
      </c>
      <c r="E7" s="737" t="s">
        <v>467</v>
      </c>
      <c r="F7" s="737" t="s">
        <v>468</v>
      </c>
      <c r="G7" s="737" t="s">
        <v>469</v>
      </c>
      <c r="H7" s="737" t="s">
        <v>470</v>
      </c>
      <c r="I7" s="737" t="s">
        <v>471</v>
      </c>
      <c r="J7" s="737" t="s">
        <v>472</v>
      </c>
      <c r="K7" s="737" t="s">
        <v>473</v>
      </c>
      <c r="L7" s="737" t="s">
        <v>474</v>
      </c>
      <c r="M7" s="737" t="s">
        <v>475</v>
      </c>
      <c r="N7" s="737" t="s">
        <v>476</v>
      </c>
      <c r="O7" s="737" t="s">
        <v>477</v>
      </c>
      <c r="P7" s="737" t="s">
        <v>478</v>
      </c>
      <c r="Q7" s="737" t="s">
        <v>479</v>
      </c>
      <c r="R7" s="737" t="s">
        <v>480</v>
      </c>
      <c r="S7" s="737" t="s">
        <v>481</v>
      </c>
      <c r="T7" s="737" t="s">
        <v>482</v>
      </c>
      <c r="U7" s="737" t="s">
        <v>483</v>
      </c>
      <c r="V7" s="737" t="s">
        <v>484</v>
      </c>
      <c r="W7" s="737" t="s">
        <v>485</v>
      </c>
      <c r="X7" s="737" t="s">
        <v>486</v>
      </c>
      <c r="Y7" s="737" t="s">
        <v>487</v>
      </c>
      <c r="Z7" s="737" t="s">
        <v>488</v>
      </c>
      <c r="AA7" s="737" t="s">
        <v>489</v>
      </c>
      <c r="AB7" s="737" t="s">
        <v>490</v>
      </c>
      <c r="AC7" s="737" t="s">
        <v>491</v>
      </c>
      <c r="AD7" s="737" t="s">
        <v>492</v>
      </c>
      <c r="AE7" s="737" t="s">
        <v>493</v>
      </c>
      <c r="AF7" s="737" t="s">
        <v>494</v>
      </c>
      <c r="AG7" s="737" t="s">
        <v>495</v>
      </c>
      <c r="AH7" s="737" t="s">
        <v>496</v>
      </c>
      <c r="AI7" s="737" t="s">
        <v>497</v>
      </c>
      <c r="AJ7" s="737" t="s">
        <v>498</v>
      </c>
      <c r="AK7" s="737" t="s">
        <v>499</v>
      </c>
      <c r="AL7" s="737" t="s">
        <v>500</v>
      </c>
      <c r="AM7" s="737" t="s">
        <v>501</v>
      </c>
      <c r="AN7" s="737" t="s">
        <v>502</v>
      </c>
      <c r="AO7" s="737" t="s">
        <v>503</v>
      </c>
      <c r="AP7" s="737" t="s">
        <v>504</v>
      </c>
      <c r="AQ7" s="737" t="s">
        <v>505</v>
      </c>
      <c r="AR7" s="737" t="s">
        <v>506</v>
      </c>
      <c r="AS7" s="737" t="s">
        <v>507</v>
      </c>
      <c r="AT7" s="737" t="s">
        <v>508</v>
      </c>
      <c r="AU7" s="737" t="s">
        <v>509</v>
      </c>
      <c r="AV7" s="737" t="s">
        <v>510</v>
      </c>
      <c r="AW7" s="737" t="s">
        <v>511</v>
      </c>
      <c r="AX7" s="737" t="s">
        <v>512</v>
      </c>
      <c r="AY7" s="737" t="s">
        <v>513</v>
      </c>
      <c r="AZ7" s="737" t="s">
        <v>514</v>
      </c>
      <c r="BA7" s="737" t="s">
        <v>515</v>
      </c>
      <c r="BB7" s="737" t="s">
        <v>516</v>
      </c>
      <c r="BC7" s="737" t="s">
        <v>517</v>
      </c>
      <c r="BD7" s="737" t="s">
        <v>518</v>
      </c>
      <c r="BE7" s="737" t="s">
        <v>519</v>
      </c>
      <c r="BF7" s="737" t="s">
        <v>520</v>
      </c>
      <c r="BG7" s="737" t="s">
        <v>521</v>
      </c>
      <c r="BH7" s="737" t="s">
        <v>522</v>
      </c>
      <c r="BI7" s="737" t="s">
        <v>523</v>
      </c>
      <c r="BJ7" s="737" t="s">
        <v>524</v>
      </c>
      <c r="BK7" s="737" t="s">
        <v>525</v>
      </c>
      <c r="BL7" s="737" t="s">
        <v>526</v>
      </c>
      <c r="BM7" s="737" t="s">
        <v>527</v>
      </c>
      <c r="BN7" s="737" t="s">
        <v>528</v>
      </c>
      <c r="BO7" s="737" t="s">
        <v>529</v>
      </c>
      <c r="BP7" s="737" t="s">
        <v>530</v>
      </c>
      <c r="BQ7" s="737" t="s">
        <v>531</v>
      </c>
      <c r="BR7" s="737" t="s">
        <v>532</v>
      </c>
      <c r="BS7" s="737" t="s">
        <v>533</v>
      </c>
      <c r="BT7" s="737" t="s">
        <v>534</v>
      </c>
      <c r="BU7" s="737" t="s">
        <v>535</v>
      </c>
      <c r="BV7" s="737" t="s">
        <v>536</v>
      </c>
      <c r="BW7" s="737" t="s">
        <v>537</v>
      </c>
      <c r="BX7" s="737" t="s">
        <v>538</v>
      </c>
      <c r="BY7" s="737" t="s">
        <v>539</v>
      </c>
      <c r="BZ7" s="737" t="s">
        <v>540</v>
      </c>
      <c r="CA7" s="737" t="s">
        <v>541</v>
      </c>
      <c r="CB7" s="737" t="s">
        <v>542</v>
      </c>
      <c r="CC7" s="737" t="s">
        <v>543</v>
      </c>
      <c r="CD7" s="737" t="s">
        <v>544</v>
      </c>
      <c r="CE7" s="737" t="s">
        <v>545</v>
      </c>
      <c r="CF7" s="737" t="s">
        <v>546</v>
      </c>
      <c r="CG7" s="737" t="s">
        <v>547</v>
      </c>
      <c r="CH7" s="737" t="s">
        <v>548</v>
      </c>
      <c r="CI7" s="737" t="s">
        <v>549</v>
      </c>
      <c r="CJ7" s="737" t="s">
        <v>550</v>
      </c>
      <c r="CK7" s="737" t="s">
        <v>551</v>
      </c>
      <c r="CL7" s="737" t="s">
        <v>653</v>
      </c>
      <c r="CM7" s="737" t="s">
        <v>654</v>
      </c>
      <c r="CN7" s="737" t="s">
        <v>655</v>
      </c>
      <c r="CO7" s="737" t="s">
        <v>656</v>
      </c>
      <c r="CP7" s="737" t="s">
        <v>657</v>
      </c>
      <c r="CQ7" s="737" t="s">
        <v>552</v>
      </c>
      <c r="CR7" s="737" t="s">
        <v>553</v>
      </c>
      <c r="CS7" s="737" t="s">
        <v>554</v>
      </c>
      <c r="CT7" s="737" t="s">
        <v>555</v>
      </c>
      <c r="CU7" s="737" t="s">
        <v>556</v>
      </c>
      <c r="CV7" s="737" t="s">
        <v>557</v>
      </c>
      <c r="CW7" s="737" t="s">
        <v>558</v>
      </c>
      <c r="CX7" s="737" t="s">
        <v>559</v>
      </c>
      <c r="CY7" s="737" t="s">
        <v>560</v>
      </c>
      <c r="CZ7" s="737" t="s">
        <v>561</v>
      </c>
      <c r="DA7" s="737" t="s">
        <v>562</v>
      </c>
      <c r="DB7" s="737" t="s">
        <v>563</v>
      </c>
      <c r="DC7" s="737" t="s">
        <v>564</v>
      </c>
      <c r="DD7" s="737" t="s">
        <v>565</v>
      </c>
      <c r="DE7" s="737" t="s">
        <v>566</v>
      </c>
      <c r="DF7" s="737" t="s">
        <v>567</v>
      </c>
      <c r="DG7" s="737" t="s">
        <v>568</v>
      </c>
      <c r="DH7" s="737" t="s">
        <v>569</v>
      </c>
      <c r="DI7" s="737" t="s">
        <v>570</v>
      </c>
      <c r="DJ7" s="737" t="s">
        <v>571</v>
      </c>
      <c r="DK7" s="737" t="s">
        <v>572</v>
      </c>
      <c r="DL7" s="737" t="s">
        <v>573</v>
      </c>
      <c r="DM7" s="737" t="s">
        <v>574</v>
      </c>
      <c r="DN7" s="737" t="s">
        <v>575</v>
      </c>
      <c r="DO7" s="737" t="s">
        <v>576</v>
      </c>
      <c r="DP7" s="737" t="s">
        <v>577</v>
      </c>
      <c r="DQ7" s="737" t="s">
        <v>578</v>
      </c>
      <c r="DR7" s="737" t="s">
        <v>579</v>
      </c>
      <c r="DS7" s="737" t="s">
        <v>580</v>
      </c>
      <c r="DT7" s="737" t="s">
        <v>581</v>
      </c>
      <c r="DU7" s="737" t="s">
        <v>582</v>
      </c>
      <c r="DV7" s="737" t="s">
        <v>583</v>
      </c>
      <c r="DW7" s="737" t="s">
        <v>584</v>
      </c>
      <c r="DX7" s="737" t="s">
        <v>585</v>
      </c>
      <c r="DY7" s="737" t="s">
        <v>586</v>
      </c>
      <c r="DZ7" s="737" t="s">
        <v>587</v>
      </c>
      <c r="EA7" s="737" t="s">
        <v>588</v>
      </c>
      <c r="EB7" s="737" t="s">
        <v>589</v>
      </c>
      <c r="EC7" s="737" t="s">
        <v>590</v>
      </c>
      <c r="ED7" s="737" t="s">
        <v>591</v>
      </c>
      <c r="EE7" s="737" t="s">
        <v>85</v>
      </c>
    </row>
    <row r="8" spans="1:135" ht="8.25" customHeight="1">
      <c r="A8" s="738" t="s">
        <v>403</v>
      </c>
    </row>
    <row r="9" spans="1:135" ht="7.5" customHeight="1">
      <c r="A9" s="739" t="s">
        <v>753</v>
      </c>
      <c r="B9" s="756">
        <v>1</v>
      </c>
      <c r="C9" s="740">
        <v>8085</v>
      </c>
      <c r="D9" s="740">
        <v>8085</v>
      </c>
      <c r="E9" s="740">
        <v>8085</v>
      </c>
      <c r="F9" s="740">
        <v>8085</v>
      </c>
      <c r="G9" s="740">
        <v>8085</v>
      </c>
      <c r="H9" s="740">
        <v>8085</v>
      </c>
      <c r="I9" s="740">
        <v>8085</v>
      </c>
      <c r="J9" s="740">
        <v>8085</v>
      </c>
      <c r="K9" s="740">
        <v>8085</v>
      </c>
      <c r="L9" s="740">
        <v>8085</v>
      </c>
      <c r="M9" s="740">
        <v>8085</v>
      </c>
      <c r="N9" s="740">
        <v>8085</v>
      </c>
      <c r="O9" s="740">
        <v>8085</v>
      </c>
      <c r="P9" s="740">
        <v>8085</v>
      </c>
      <c r="Q9" s="740">
        <v>8085</v>
      </c>
      <c r="R9" s="740">
        <v>8085</v>
      </c>
      <c r="S9" s="740">
        <v>8085</v>
      </c>
      <c r="T9" s="740">
        <v>8085</v>
      </c>
      <c r="U9" s="740">
        <v>8085</v>
      </c>
      <c r="V9" s="740">
        <v>8085</v>
      </c>
      <c r="W9" s="740">
        <v>8085</v>
      </c>
      <c r="X9" s="740">
        <v>8085</v>
      </c>
      <c r="Y9" s="740">
        <v>8085</v>
      </c>
      <c r="Z9" s="740">
        <v>8085</v>
      </c>
      <c r="AA9" s="740">
        <v>8085</v>
      </c>
      <c r="AB9" s="740">
        <v>8085</v>
      </c>
      <c r="AC9" s="740">
        <v>8085</v>
      </c>
      <c r="AD9" s="740">
        <v>8085</v>
      </c>
      <c r="AE9" s="740">
        <v>8085</v>
      </c>
      <c r="AF9" s="740">
        <v>8085</v>
      </c>
      <c r="AG9" s="740">
        <v>8085</v>
      </c>
      <c r="AH9" s="740">
        <v>8085</v>
      </c>
      <c r="AI9" s="740">
        <v>8085</v>
      </c>
      <c r="AJ9" s="740">
        <v>8085</v>
      </c>
      <c r="AK9" s="740">
        <v>8085</v>
      </c>
      <c r="AL9" s="740">
        <v>8085</v>
      </c>
      <c r="AM9" s="740">
        <v>8085</v>
      </c>
      <c r="AN9" s="740">
        <v>8085</v>
      </c>
      <c r="AO9" s="740">
        <v>8085</v>
      </c>
      <c r="AP9" s="740">
        <v>8085</v>
      </c>
      <c r="AQ9" s="740">
        <v>8085</v>
      </c>
      <c r="AR9" s="740">
        <v>8085</v>
      </c>
      <c r="AS9" s="740">
        <v>8085</v>
      </c>
      <c r="AT9" s="740">
        <v>8085</v>
      </c>
      <c r="AU9" s="740">
        <v>8085</v>
      </c>
      <c r="AV9" s="740">
        <v>8085</v>
      </c>
      <c r="AW9" s="740">
        <v>8085</v>
      </c>
      <c r="AX9" s="740">
        <v>8085</v>
      </c>
      <c r="AY9" s="740">
        <v>8085</v>
      </c>
      <c r="AZ9" s="740">
        <v>8085</v>
      </c>
      <c r="BA9" s="740">
        <v>8085</v>
      </c>
      <c r="BB9" s="740">
        <v>8085</v>
      </c>
      <c r="BC9" s="740">
        <v>8085</v>
      </c>
      <c r="BD9" s="740">
        <v>8085</v>
      </c>
      <c r="BE9" s="740">
        <v>8085</v>
      </c>
      <c r="BF9" s="740">
        <v>8085</v>
      </c>
      <c r="BG9" s="740">
        <v>8085</v>
      </c>
      <c r="BH9" s="740">
        <v>8085</v>
      </c>
      <c r="BI9" s="740">
        <v>8085</v>
      </c>
      <c r="BJ9" s="740">
        <v>8085</v>
      </c>
      <c r="BK9" s="740">
        <v>0</v>
      </c>
      <c r="BL9" s="740">
        <v>0</v>
      </c>
      <c r="BM9" s="740">
        <v>8085</v>
      </c>
      <c r="BN9" s="740">
        <v>8085</v>
      </c>
      <c r="BO9" s="740">
        <v>8085</v>
      </c>
      <c r="BP9" s="740">
        <v>8085</v>
      </c>
      <c r="BQ9" s="740">
        <v>8085</v>
      </c>
      <c r="BR9" s="740">
        <v>8085</v>
      </c>
      <c r="BS9" s="740">
        <v>8085</v>
      </c>
      <c r="BT9" s="740">
        <v>8085</v>
      </c>
      <c r="BU9" s="740">
        <v>8085</v>
      </c>
      <c r="BV9" s="740">
        <v>8085</v>
      </c>
      <c r="BW9" s="740">
        <v>8085</v>
      </c>
      <c r="BX9" s="740">
        <v>8085</v>
      </c>
      <c r="BY9" s="740">
        <v>8085</v>
      </c>
      <c r="BZ9" s="740">
        <v>8085</v>
      </c>
      <c r="CA9" s="740">
        <v>8085</v>
      </c>
      <c r="CB9" s="740">
        <v>8085</v>
      </c>
      <c r="CC9" s="740">
        <v>8085</v>
      </c>
      <c r="CD9" s="740">
        <v>8085</v>
      </c>
      <c r="CE9" s="740">
        <v>8085</v>
      </c>
      <c r="CF9" s="740">
        <v>8085</v>
      </c>
      <c r="CG9" s="740">
        <v>8085</v>
      </c>
      <c r="CH9" s="740">
        <v>8085</v>
      </c>
      <c r="CI9" s="740">
        <v>8085</v>
      </c>
      <c r="CJ9" s="740">
        <v>8085</v>
      </c>
      <c r="CK9" s="740">
        <v>8085</v>
      </c>
      <c r="CL9" s="740">
        <v>8085</v>
      </c>
      <c r="CM9" s="740">
        <v>8085</v>
      </c>
      <c r="CN9" s="740">
        <v>8085</v>
      </c>
      <c r="CO9" s="740">
        <v>8085</v>
      </c>
      <c r="CP9" s="740">
        <v>8085</v>
      </c>
      <c r="CQ9" s="740">
        <v>8085</v>
      </c>
      <c r="CR9" s="740">
        <v>8085</v>
      </c>
      <c r="CS9" s="740">
        <v>8085</v>
      </c>
      <c r="CT9" s="740">
        <v>8085</v>
      </c>
      <c r="CU9" s="740">
        <v>8085</v>
      </c>
      <c r="CV9" s="740">
        <v>8085</v>
      </c>
      <c r="CW9" s="740">
        <v>8085</v>
      </c>
      <c r="CX9" s="740">
        <v>8085</v>
      </c>
      <c r="CY9" s="740">
        <v>8085</v>
      </c>
      <c r="CZ9" s="740">
        <v>8085</v>
      </c>
      <c r="DA9" s="740">
        <v>8085</v>
      </c>
      <c r="DB9" s="740">
        <v>8085</v>
      </c>
      <c r="DC9" s="740">
        <v>8085</v>
      </c>
      <c r="DD9" s="740">
        <v>8085</v>
      </c>
      <c r="DE9" s="740">
        <v>8085</v>
      </c>
      <c r="DF9" s="740">
        <v>8085</v>
      </c>
      <c r="DG9" s="740">
        <v>8085</v>
      </c>
      <c r="DH9" s="740">
        <v>8085</v>
      </c>
      <c r="DI9" s="740">
        <v>8085</v>
      </c>
      <c r="DJ9" s="740">
        <v>8085</v>
      </c>
      <c r="DK9" s="740">
        <v>8085</v>
      </c>
      <c r="DL9" s="740">
        <v>8085</v>
      </c>
      <c r="DM9" s="740">
        <v>8085</v>
      </c>
      <c r="DN9" s="740">
        <v>8085</v>
      </c>
      <c r="DO9" s="740">
        <v>8085</v>
      </c>
      <c r="DP9" s="740">
        <v>8085</v>
      </c>
      <c r="DQ9" s="740">
        <v>8085</v>
      </c>
      <c r="DR9" s="740">
        <v>8085</v>
      </c>
      <c r="DS9" s="740">
        <v>8085</v>
      </c>
      <c r="DT9" s="740">
        <v>8085</v>
      </c>
      <c r="DU9" s="740">
        <v>8085</v>
      </c>
      <c r="DV9" s="740">
        <v>8085</v>
      </c>
      <c r="DW9" s="740">
        <v>8085</v>
      </c>
      <c r="DX9" s="740">
        <v>0</v>
      </c>
      <c r="DY9" s="740">
        <v>0</v>
      </c>
      <c r="DZ9" s="740">
        <v>8085</v>
      </c>
      <c r="EA9" s="740">
        <v>8085</v>
      </c>
      <c r="EB9" s="740">
        <v>8085</v>
      </c>
      <c r="EC9" s="740">
        <v>8085</v>
      </c>
      <c r="ED9" s="740">
        <v>8085</v>
      </c>
      <c r="EE9" s="736" t="s">
        <v>157</v>
      </c>
    </row>
    <row r="10" spans="1:135" ht="8.25" customHeight="1">
      <c r="A10" s="739" t="s">
        <v>754</v>
      </c>
      <c r="B10" s="756">
        <v>2</v>
      </c>
      <c r="C10" s="740">
        <v>0</v>
      </c>
      <c r="D10" s="740">
        <v>0</v>
      </c>
      <c r="E10" s="740">
        <v>0</v>
      </c>
      <c r="F10" s="740">
        <v>0</v>
      </c>
      <c r="G10" s="740">
        <v>0</v>
      </c>
      <c r="H10" s="740">
        <v>0</v>
      </c>
      <c r="I10" s="740">
        <v>0</v>
      </c>
      <c r="J10" s="740">
        <v>8956</v>
      </c>
      <c r="K10" s="740">
        <v>8956</v>
      </c>
      <c r="L10" s="740">
        <v>8956</v>
      </c>
      <c r="M10" s="740">
        <v>8956</v>
      </c>
      <c r="N10" s="740">
        <v>8956</v>
      </c>
      <c r="O10" s="740">
        <v>8956</v>
      </c>
      <c r="P10" s="740">
        <v>8956</v>
      </c>
      <c r="Q10" s="740">
        <v>8956</v>
      </c>
      <c r="R10" s="740">
        <v>8956</v>
      </c>
      <c r="S10" s="740">
        <v>8956</v>
      </c>
      <c r="T10" s="740">
        <v>8956</v>
      </c>
      <c r="U10" s="740">
        <v>8956</v>
      </c>
      <c r="V10" s="740">
        <v>8956</v>
      </c>
      <c r="W10" s="740">
        <v>8956</v>
      </c>
      <c r="X10" s="740">
        <v>8956</v>
      </c>
      <c r="Y10" s="740">
        <v>8956</v>
      </c>
      <c r="Z10" s="740">
        <v>8956</v>
      </c>
      <c r="AA10" s="740">
        <v>8956</v>
      </c>
      <c r="AB10" s="740">
        <v>8956</v>
      </c>
      <c r="AC10" s="740">
        <v>8956</v>
      </c>
      <c r="AD10" s="740">
        <v>8956</v>
      </c>
      <c r="AE10" s="740">
        <v>8956</v>
      </c>
      <c r="AF10" s="740">
        <v>8956</v>
      </c>
      <c r="AG10" s="740">
        <v>8956</v>
      </c>
      <c r="AH10" s="740">
        <v>8956</v>
      </c>
      <c r="AI10" s="740">
        <v>8956</v>
      </c>
      <c r="AJ10" s="740">
        <v>8956</v>
      </c>
      <c r="AK10" s="740">
        <v>8956</v>
      </c>
      <c r="AL10" s="740">
        <v>8956</v>
      </c>
      <c r="AM10" s="740">
        <v>8956</v>
      </c>
      <c r="AN10" s="740">
        <v>8956</v>
      </c>
      <c r="AO10" s="740">
        <v>8956</v>
      </c>
      <c r="AP10" s="740">
        <v>8956</v>
      </c>
      <c r="AQ10" s="740">
        <v>8956</v>
      </c>
      <c r="AR10" s="740">
        <v>8956</v>
      </c>
      <c r="AS10" s="740">
        <v>8956</v>
      </c>
      <c r="AT10" s="740">
        <v>8956</v>
      </c>
      <c r="AU10" s="740">
        <v>8956</v>
      </c>
      <c r="AV10" s="740">
        <v>8956</v>
      </c>
      <c r="AW10" s="740">
        <v>8956</v>
      </c>
      <c r="AX10" s="740">
        <v>8956</v>
      </c>
      <c r="AY10" s="740">
        <v>8956</v>
      </c>
      <c r="AZ10" s="740">
        <v>8956</v>
      </c>
      <c r="BA10" s="740">
        <v>8956</v>
      </c>
      <c r="BB10" s="740">
        <v>8956</v>
      </c>
      <c r="BC10" s="740">
        <v>8956</v>
      </c>
      <c r="BD10" s="740">
        <v>8956</v>
      </c>
      <c r="BE10" s="740">
        <v>8956</v>
      </c>
      <c r="BF10" s="740">
        <v>8956</v>
      </c>
      <c r="BG10" s="740">
        <v>8956</v>
      </c>
      <c r="BH10" s="740">
        <v>8956</v>
      </c>
      <c r="BI10" s="740">
        <v>8956</v>
      </c>
      <c r="BJ10" s="740">
        <v>8956</v>
      </c>
      <c r="BK10" s="740">
        <v>8956</v>
      </c>
      <c r="BL10" s="740">
        <v>8956</v>
      </c>
      <c r="BM10" s="740">
        <v>8956</v>
      </c>
      <c r="BN10" s="740">
        <v>8956</v>
      </c>
      <c r="BO10" s="740">
        <v>8956</v>
      </c>
      <c r="BP10" s="740">
        <v>8956</v>
      </c>
      <c r="BQ10" s="740">
        <v>8956</v>
      </c>
      <c r="BR10" s="740">
        <v>8956</v>
      </c>
      <c r="BS10" s="740">
        <v>8956</v>
      </c>
      <c r="BT10" s="740">
        <v>8956</v>
      </c>
      <c r="BU10" s="740">
        <v>0</v>
      </c>
      <c r="BV10" s="740">
        <v>0</v>
      </c>
      <c r="BW10" s="740">
        <v>8956</v>
      </c>
      <c r="BX10" s="740">
        <v>8956</v>
      </c>
      <c r="BY10" s="740">
        <v>8956</v>
      </c>
      <c r="BZ10" s="740">
        <v>8956</v>
      </c>
      <c r="CA10" s="740">
        <v>8956</v>
      </c>
      <c r="CB10" s="740">
        <v>8956</v>
      </c>
      <c r="CC10" s="740">
        <v>8956</v>
      </c>
      <c r="CD10" s="740">
        <v>8956</v>
      </c>
      <c r="CE10" s="740">
        <v>8956</v>
      </c>
      <c r="CF10" s="740">
        <v>8956</v>
      </c>
      <c r="CG10" s="740">
        <v>8956</v>
      </c>
      <c r="CH10" s="740">
        <v>8956</v>
      </c>
      <c r="CI10" s="740">
        <v>8956</v>
      </c>
      <c r="CJ10" s="740">
        <v>8956</v>
      </c>
      <c r="CK10" s="740">
        <v>8956</v>
      </c>
      <c r="CL10" s="740">
        <v>8956</v>
      </c>
      <c r="CM10" s="740">
        <v>8956</v>
      </c>
      <c r="CN10" s="740">
        <v>8956</v>
      </c>
      <c r="CO10" s="740">
        <v>8956</v>
      </c>
      <c r="CP10" s="740">
        <v>8956</v>
      </c>
      <c r="CQ10" s="740">
        <v>8956</v>
      </c>
      <c r="CR10" s="740">
        <v>8956</v>
      </c>
      <c r="CS10" s="740">
        <v>8956</v>
      </c>
      <c r="CT10" s="740">
        <v>8956</v>
      </c>
      <c r="CU10" s="740">
        <v>8956</v>
      </c>
      <c r="CV10" s="740">
        <v>8956</v>
      </c>
      <c r="CW10" s="740">
        <v>8956</v>
      </c>
      <c r="CX10" s="740">
        <v>8956</v>
      </c>
      <c r="CY10" s="740">
        <v>8956</v>
      </c>
      <c r="CZ10" s="740">
        <v>8956</v>
      </c>
      <c r="DA10" s="740">
        <v>8956</v>
      </c>
      <c r="DB10" s="740">
        <v>8956</v>
      </c>
      <c r="DC10" s="740">
        <v>8956</v>
      </c>
      <c r="DD10" s="740">
        <v>8956</v>
      </c>
      <c r="DE10" s="740">
        <v>8956</v>
      </c>
      <c r="DF10" s="740">
        <v>8956</v>
      </c>
      <c r="DG10" s="740">
        <v>8956</v>
      </c>
      <c r="DH10" s="740">
        <v>8956</v>
      </c>
      <c r="DI10" s="740">
        <v>8956</v>
      </c>
      <c r="DJ10" s="740">
        <v>8956</v>
      </c>
      <c r="DK10" s="740">
        <v>8956</v>
      </c>
      <c r="DL10" s="740">
        <v>8956</v>
      </c>
      <c r="DM10" s="740">
        <v>8956</v>
      </c>
      <c r="DN10" s="740">
        <v>8956</v>
      </c>
      <c r="DO10" s="740">
        <v>8956</v>
      </c>
      <c r="DP10" s="740">
        <v>8956</v>
      </c>
      <c r="DQ10" s="740">
        <v>8956</v>
      </c>
      <c r="DR10" s="740">
        <v>8956</v>
      </c>
      <c r="DS10" s="740">
        <v>8956</v>
      </c>
      <c r="DT10" s="740">
        <v>8956</v>
      </c>
      <c r="DU10" s="740">
        <v>8956</v>
      </c>
      <c r="DV10" s="740">
        <v>8956</v>
      </c>
      <c r="DW10" s="740">
        <v>8956</v>
      </c>
      <c r="DX10" s="740">
        <v>8956</v>
      </c>
      <c r="DY10" s="740">
        <v>8956</v>
      </c>
      <c r="DZ10" s="740">
        <v>8956</v>
      </c>
      <c r="EA10" s="740">
        <v>8956</v>
      </c>
      <c r="EB10" s="740">
        <v>8956</v>
      </c>
      <c r="EC10" s="740">
        <v>8956</v>
      </c>
      <c r="ED10" s="740">
        <v>8956</v>
      </c>
      <c r="EE10" s="736" t="s">
        <v>157</v>
      </c>
    </row>
    <row r="11" spans="1:135" ht="8.25" customHeight="1">
      <c r="A11" s="739" t="s">
        <v>755</v>
      </c>
      <c r="B11" s="756">
        <v>3</v>
      </c>
      <c r="C11" s="740">
        <v>6000</v>
      </c>
      <c r="D11" s="740">
        <v>6000</v>
      </c>
      <c r="E11" s="740">
        <v>6000</v>
      </c>
      <c r="F11" s="740">
        <v>6000</v>
      </c>
      <c r="G11" s="740">
        <v>6000</v>
      </c>
      <c r="H11" s="740">
        <v>6000</v>
      </c>
      <c r="I11" s="740">
        <v>6000</v>
      </c>
      <c r="J11" s="740">
        <v>6000</v>
      </c>
      <c r="K11" s="740">
        <v>6000</v>
      </c>
      <c r="L11" s="740">
        <v>6000</v>
      </c>
      <c r="M11" s="740">
        <v>6000</v>
      </c>
      <c r="N11" s="740">
        <v>6000</v>
      </c>
      <c r="O11" s="740">
        <v>6000</v>
      </c>
      <c r="P11" s="740">
        <v>6000</v>
      </c>
      <c r="Q11" s="740">
        <v>6000</v>
      </c>
      <c r="R11" s="740">
        <v>6000</v>
      </c>
      <c r="S11" s="740">
        <v>6000</v>
      </c>
      <c r="T11" s="740">
        <v>6000</v>
      </c>
      <c r="U11" s="740">
        <v>6000</v>
      </c>
      <c r="V11" s="740">
        <v>6000</v>
      </c>
      <c r="W11" s="740">
        <v>6000</v>
      </c>
      <c r="X11" s="740">
        <v>6000</v>
      </c>
      <c r="Y11" s="740">
        <v>6000</v>
      </c>
      <c r="Z11" s="740">
        <v>6000</v>
      </c>
      <c r="AA11" s="740">
        <v>6000</v>
      </c>
      <c r="AB11" s="740">
        <v>6000</v>
      </c>
      <c r="AC11" s="740">
        <v>6000</v>
      </c>
      <c r="AD11" s="740">
        <v>0</v>
      </c>
      <c r="AE11" s="740">
        <v>0</v>
      </c>
      <c r="AF11" s="740">
        <v>6009</v>
      </c>
      <c r="AG11" s="740">
        <v>6009</v>
      </c>
      <c r="AH11" s="740">
        <v>6009</v>
      </c>
      <c r="AI11" s="740">
        <v>6009</v>
      </c>
      <c r="AJ11" s="740">
        <v>6009</v>
      </c>
      <c r="AK11" s="740">
        <v>6009</v>
      </c>
      <c r="AL11" s="740">
        <v>6009</v>
      </c>
      <c r="AM11" s="740">
        <v>6009</v>
      </c>
      <c r="AN11" s="740">
        <v>6009</v>
      </c>
      <c r="AO11" s="740">
        <v>6009</v>
      </c>
      <c r="AP11" s="740">
        <v>6009</v>
      </c>
      <c r="AQ11" s="740">
        <v>6009</v>
      </c>
      <c r="AR11" s="740">
        <v>6009</v>
      </c>
      <c r="AS11" s="740">
        <v>6009</v>
      </c>
      <c r="AT11" s="740">
        <v>6009</v>
      </c>
      <c r="AU11" s="740">
        <v>6009</v>
      </c>
      <c r="AV11" s="740">
        <v>6009</v>
      </c>
      <c r="AW11" s="740">
        <v>6009</v>
      </c>
      <c r="AX11" s="740">
        <v>6009</v>
      </c>
      <c r="AY11" s="740">
        <v>6009</v>
      </c>
      <c r="AZ11" s="740">
        <v>6009</v>
      </c>
      <c r="BA11" s="740">
        <v>6009</v>
      </c>
      <c r="BB11" s="740">
        <v>6009</v>
      </c>
      <c r="BC11" s="740">
        <v>6009</v>
      </c>
      <c r="BD11" s="740">
        <v>6009</v>
      </c>
      <c r="BE11" s="740">
        <v>6009</v>
      </c>
      <c r="BF11" s="740">
        <v>6009</v>
      </c>
      <c r="BG11" s="740">
        <v>6009</v>
      </c>
      <c r="BH11" s="740">
        <v>6009</v>
      </c>
      <c r="BI11" s="740">
        <v>6009</v>
      </c>
      <c r="BJ11" s="740">
        <v>6009</v>
      </c>
      <c r="BK11" s="740">
        <v>6009</v>
      </c>
      <c r="BL11" s="740">
        <v>6009</v>
      </c>
      <c r="BM11" s="740">
        <v>6009</v>
      </c>
      <c r="BN11" s="740">
        <v>6009</v>
      </c>
      <c r="BO11" s="740">
        <v>6009</v>
      </c>
      <c r="BP11" s="740">
        <v>6009</v>
      </c>
      <c r="BQ11" s="740">
        <v>6009</v>
      </c>
      <c r="BR11" s="740">
        <v>6009</v>
      </c>
      <c r="BS11" s="740">
        <v>6009</v>
      </c>
      <c r="BT11" s="740">
        <v>6009</v>
      </c>
      <c r="BU11" s="740">
        <v>6009</v>
      </c>
      <c r="BV11" s="740">
        <v>6009</v>
      </c>
      <c r="BW11" s="740">
        <v>6009</v>
      </c>
      <c r="BX11" s="740">
        <v>6009</v>
      </c>
      <c r="BY11" s="740">
        <v>6009</v>
      </c>
      <c r="BZ11" s="740">
        <v>6009</v>
      </c>
      <c r="CA11" s="740">
        <v>6009</v>
      </c>
      <c r="CB11" s="740">
        <v>6009</v>
      </c>
      <c r="CC11" s="740">
        <v>6009</v>
      </c>
      <c r="CD11" s="740">
        <v>6009</v>
      </c>
      <c r="CE11" s="740">
        <v>6009</v>
      </c>
      <c r="CF11" s="740">
        <v>6009</v>
      </c>
      <c r="CG11" s="740">
        <v>6009</v>
      </c>
      <c r="CH11" s="740">
        <v>6009</v>
      </c>
      <c r="CI11" s="740">
        <v>6009</v>
      </c>
      <c r="CJ11" s="740">
        <v>6009</v>
      </c>
      <c r="CK11" s="740">
        <v>6009</v>
      </c>
      <c r="CL11" s="740">
        <v>6009</v>
      </c>
      <c r="CM11" s="740">
        <v>6009</v>
      </c>
      <c r="CN11" s="740">
        <v>6009</v>
      </c>
      <c r="CO11" s="740">
        <v>6009</v>
      </c>
      <c r="CP11" s="740">
        <v>6009</v>
      </c>
      <c r="CQ11" s="740">
        <v>0</v>
      </c>
      <c r="CR11" s="740">
        <v>0</v>
      </c>
      <c r="CS11" s="740">
        <v>6009</v>
      </c>
      <c r="CT11" s="740">
        <v>6009</v>
      </c>
      <c r="CU11" s="740">
        <v>6009</v>
      </c>
      <c r="CV11" s="740">
        <v>6009</v>
      </c>
      <c r="CW11" s="740">
        <v>6009</v>
      </c>
      <c r="CX11" s="740">
        <v>6009</v>
      </c>
      <c r="CY11" s="740">
        <v>6009</v>
      </c>
      <c r="CZ11" s="740">
        <v>6009</v>
      </c>
      <c r="DA11" s="740">
        <v>6009</v>
      </c>
      <c r="DB11" s="740">
        <v>6009</v>
      </c>
      <c r="DC11" s="740">
        <v>6009</v>
      </c>
      <c r="DD11" s="740">
        <v>6009</v>
      </c>
      <c r="DE11" s="740">
        <v>6009</v>
      </c>
      <c r="DF11" s="740">
        <v>6009</v>
      </c>
      <c r="DG11" s="740">
        <v>6009</v>
      </c>
      <c r="DH11" s="740">
        <v>6009</v>
      </c>
      <c r="DI11" s="740">
        <v>6009</v>
      </c>
      <c r="DJ11" s="740">
        <v>6009</v>
      </c>
      <c r="DK11" s="740">
        <v>6009</v>
      </c>
      <c r="DL11" s="740">
        <v>6009</v>
      </c>
      <c r="DM11" s="740">
        <v>6009</v>
      </c>
      <c r="DN11" s="740">
        <v>6009</v>
      </c>
      <c r="DO11" s="740">
        <v>6009</v>
      </c>
      <c r="DP11" s="740">
        <v>6009</v>
      </c>
      <c r="DQ11" s="740">
        <v>6009</v>
      </c>
      <c r="DR11" s="740">
        <v>6009</v>
      </c>
      <c r="DS11" s="740">
        <v>6009</v>
      </c>
      <c r="DT11" s="740">
        <v>6009</v>
      </c>
      <c r="DU11" s="740">
        <v>6009</v>
      </c>
      <c r="DV11" s="740">
        <v>6009</v>
      </c>
      <c r="DW11" s="740">
        <v>6009</v>
      </c>
      <c r="DX11" s="740">
        <v>6009</v>
      </c>
      <c r="DY11" s="740">
        <v>6009</v>
      </c>
      <c r="DZ11" s="740">
        <v>6009</v>
      </c>
      <c r="EA11" s="740">
        <v>6009</v>
      </c>
      <c r="EB11" s="740">
        <v>6009</v>
      </c>
      <c r="EC11" s="740">
        <v>6009</v>
      </c>
      <c r="ED11" s="740">
        <v>6009</v>
      </c>
      <c r="EE11" s="736" t="s">
        <v>157</v>
      </c>
    </row>
    <row r="12" spans="1:135" ht="7.5" customHeight="1">
      <c r="A12" s="739" t="s">
        <v>756</v>
      </c>
      <c r="B12" s="756">
        <v>4</v>
      </c>
      <c r="C12" s="740">
        <v>3000</v>
      </c>
      <c r="D12" s="740">
        <v>3000</v>
      </c>
      <c r="E12" s="740">
        <v>3000</v>
      </c>
      <c r="F12" s="740">
        <v>3000</v>
      </c>
      <c r="G12" s="740">
        <v>3000</v>
      </c>
      <c r="H12" s="740">
        <v>3000</v>
      </c>
      <c r="I12" s="740">
        <v>3000</v>
      </c>
      <c r="J12" s="740">
        <v>3000</v>
      </c>
      <c r="K12" s="740">
        <v>3000</v>
      </c>
      <c r="L12" s="740">
        <v>3000</v>
      </c>
      <c r="M12" s="740">
        <v>3000</v>
      </c>
      <c r="N12" s="740">
        <v>3000</v>
      </c>
      <c r="O12" s="740">
        <v>3000</v>
      </c>
      <c r="P12" s="740">
        <v>3000</v>
      </c>
      <c r="Q12" s="740">
        <v>3000</v>
      </c>
      <c r="R12" s="740">
        <v>3000</v>
      </c>
      <c r="S12" s="740">
        <v>3000</v>
      </c>
      <c r="T12" s="740">
        <v>3000</v>
      </c>
      <c r="U12" s="740">
        <v>3000</v>
      </c>
      <c r="V12" s="740">
        <v>0</v>
      </c>
      <c r="W12" s="740">
        <v>0</v>
      </c>
      <c r="X12" s="740">
        <v>3143</v>
      </c>
      <c r="Y12" s="740">
        <v>3143</v>
      </c>
      <c r="Z12" s="740">
        <v>3143</v>
      </c>
      <c r="AA12" s="740">
        <v>3143</v>
      </c>
      <c r="AB12" s="740">
        <v>3143</v>
      </c>
      <c r="AC12" s="740">
        <v>3143</v>
      </c>
      <c r="AD12" s="740">
        <v>3143</v>
      </c>
      <c r="AE12" s="740">
        <v>3143</v>
      </c>
      <c r="AF12" s="740">
        <v>3143</v>
      </c>
      <c r="AG12" s="740">
        <v>3143</v>
      </c>
      <c r="AH12" s="740">
        <v>3143</v>
      </c>
      <c r="AI12" s="740">
        <v>3143</v>
      </c>
      <c r="AJ12" s="740">
        <v>3143</v>
      </c>
      <c r="AK12" s="740">
        <v>3143</v>
      </c>
      <c r="AL12" s="740">
        <v>3143</v>
      </c>
      <c r="AM12" s="740">
        <v>3143</v>
      </c>
      <c r="AN12" s="740">
        <v>3143</v>
      </c>
      <c r="AO12" s="740">
        <v>3143</v>
      </c>
      <c r="AP12" s="740">
        <v>3143</v>
      </c>
      <c r="AQ12" s="740">
        <v>3143</v>
      </c>
      <c r="AR12" s="740">
        <v>3143</v>
      </c>
      <c r="AS12" s="740">
        <v>3143</v>
      </c>
      <c r="AT12" s="740">
        <v>3143</v>
      </c>
      <c r="AU12" s="740">
        <v>3143</v>
      </c>
      <c r="AV12" s="740">
        <v>3143</v>
      </c>
      <c r="AW12" s="740">
        <v>3143</v>
      </c>
      <c r="AX12" s="740">
        <v>3143</v>
      </c>
      <c r="AY12" s="740">
        <v>3143</v>
      </c>
      <c r="AZ12" s="740">
        <v>3143</v>
      </c>
      <c r="BA12" s="740">
        <v>3143</v>
      </c>
      <c r="BB12" s="740">
        <v>3143</v>
      </c>
      <c r="BC12" s="740">
        <v>3143</v>
      </c>
      <c r="BD12" s="740">
        <v>3143</v>
      </c>
      <c r="BE12" s="740">
        <v>3143</v>
      </c>
      <c r="BF12" s="740">
        <v>3143</v>
      </c>
      <c r="BG12" s="740">
        <v>3143</v>
      </c>
      <c r="BH12" s="740">
        <v>3143</v>
      </c>
      <c r="BI12" s="740">
        <v>3143</v>
      </c>
      <c r="BJ12" s="740">
        <v>3143</v>
      </c>
      <c r="BK12" s="740">
        <v>3143</v>
      </c>
      <c r="BL12" s="740">
        <v>3143</v>
      </c>
      <c r="BM12" s="740">
        <v>3143</v>
      </c>
      <c r="BN12" s="740">
        <v>3143</v>
      </c>
      <c r="BO12" s="740">
        <v>3143</v>
      </c>
      <c r="BP12" s="740">
        <v>3143</v>
      </c>
      <c r="BQ12" s="740">
        <v>3143</v>
      </c>
      <c r="BR12" s="740">
        <v>3143</v>
      </c>
      <c r="BS12" s="740">
        <v>3143</v>
      </c>
      <c r="BT12" s="740">
        <v>3143</v>
      </c>
      <c r="BU12" s="740">
        <v>3143</v>
      </c>
      <c r="BV12" s="740">
        <v>3143</v>
      </c>
      <c r="BW12" s="740">
        <v>3143</v>
      </c>
      <c r="BX12" s="740">
        <v>3143</v>
      </c>
      <c r="BY12" s="740">
        <v>3143</v>
      </c>
      <c r="BZ12" s="740">
        <v>3143</v>
      </c>
      <c r="CA12" s="740">
        <v>3143</v>
      </c>
      <c r="CB12" s="740">
        <v>3143</v>
      </c>
      <c r="CC12" s="740">
        <v>3143</v>
      </c>
      <c r="CD12" s="740">
        <v>3143</v>
      </c>
      <c r="CE12" s="740">
        <v>3143</v>
      </c>
      <c r="CF12" s="740">
        <v>3143</v>
      </c>
      <c r="CG12" s="740">
        <v>3143</v>
      </c>
      <c r="CH12" s="740">
        <v>3143</v>
      </c>
      <c r="CI12" s="740">
        <v>0</v>
      </c>
      <c r="CJ12" s="740">
        <v>0</v>
      </c>
      <c r="CK12" s="740">
        <v>3143</v>
      </c>
      <c r="CL12" s="740">
        <v>3143</v>
      </c>
      <c r="CM12" s="740">
        <v>3143</v>
      </c>
      <c r="CN12" s="740">
        <v>3143</v>
      </c>
      <c r="CO12" s="740">
        <v>3143</v>
      </c>
      <c r="CP12" s="740">
        <v>3143</v>
      </c>
      <c r="CQ12" s="740">
        <v>3143</v>
      </c>
      <c r="CR12" s="740">
        <v>3143</v>
      </c>
      <c r="CS12" s="740">
        <v>3143</v>
      </c>
      <c r="CT12" s="740">
        <v>3143</v>
      </c>
      <c r="CU12" s="740">
        <v>3143</v>
      </c>
      <c r="CV12" s="740">
        <v>3143</v>
      </c>
      <c r="CW12" s="740">
        <v>3143</v>
      </c>
      <c r="CX12" s="740">
        <v>3143</v>
      </c>
      <c r="CY12" s="740">
        <v>3143</v>
      </c>
      <c r="CZ12" s="740">
        <v>3143</v>
      </c>
      <c r="DA12" s="740">
        <v>3143</v>
      </c>
      <c r="DB12" s="740">
        <v>3143</v>
      </c>
      <c r="DC12" s="740">
        <v>3143</v>
      </c>
      <c r="DD12" s="740">
        <v>3143</v>
      </c>
      <c r="DE12" s="740">
        <v>3143</v>
      </c>
      <c r="DF12" s="740">
        <v>3143</v>
      </c>
      <c r="DG12" s="740">
        <v>3143</v>
      </c>
      <c r="DH12" s="740">
        <v>3143</v>
      </c>
      <c r="DI12" s="740">
        <v>3143</v>
      </c>
      <c r="DJ12" s="740">
        <v>3143</v>
      </c>
      <c r="DK12" s="740">
        <v>3143</v>
      </c>
      <c r="DL12" s="740">
        <v>3143</v>
      </c>
      <c r="DM12" s="740">
        <v>3143</v>
      </c>
      <c r="DN12" s="740">
        <v>3143</v>
      </c>
      <c r="DO12" s="740">
        <v>3143</v>
      </c>
      <c r="DP12" s="740">
        <v>3143</v>
      </c>
      <c r="DQ12" s="740">
        <v>3143</v>
      </c>
      <c r="DR12" s="740">
        <v>3143</v>
      </c>
      <c r="DS12" s="740">
        <v>3143</v>
      </c>
      <c r="DT12" s="740">
        <v>3143</v>
      </c>
      <c r="DU12" s="740">
        <v>3143</v>
      </c>
      <c r="DV12" s="740">
        <v>3143</v>
      </c>
      <c r="DW12" s="740">
        <v>3143</v>
      </c>
      <c r="DX12" s="740">
        <v>3143</v>
      </c>
      <c r="DY12" s="740">
        <v>3143</v>
      </c>
      <c r="DZ12" s="740">
        <v>3143</v>
      </c>
      <c r="EA12" s="740">
        <v>3143</v>
      </c>
      <c r="EB12" s="740">
        <v>3143</v>
      </c>
      <c r="EC12" s="740">
        <v>3143</v>
      </c>
      <c r="ED12" s="740">
        <v>3143</v>
      </c>
      <c r="EE12" s="736" t="s">
        <v>157</v>
      </c>
    </row>
    <row r="13" spans="1:135" ht="8.25" customHeight="1">
      <c r="A13" s="739" t="s">
        <v>757</v>
      </c>
      <c r="B13" s="756">
        <v>5</v>
      </c>
      <c r="C13" s="740">
        <v>6000</v>
      </c>
      <c r="D13" s="740">
        <v>6000</v>
      </c>
      <c r="E13" s="740">
        <v>6000</v>
      </c>
      <c r="F13" s="740">
        <v>6000</v>
      </c>
      <c r="G13" s="740">
        <v>6000</v>
      </c>
      <c r="H13" s="740">
        <v>6000</v>
      </c>
      <c r="I13" s="740">
        <v>6000</v>
      </c>
      <c r="J13" s="740">
        <v>0</v>
      </c>
      <c r="K13" s="740">
        <v>0</v>
      </c>
      <c r="L13" s="740">
        <v>0</v>
      </c>
      <c r="M13" s="740">
        <v>0</v>
      </c>
      <c r="N13" s="740">
        <v>0</v>
      </c>
      <c r="O13" s="740">
        <v>0</v>
      </c>
      <c r="P13" s="740">
        <v>6057</v>
      </c>
      <c r="Q13" s="740">
        <v>6057</v>
      </c>
      <c r="R13" s="740">
        <v>6057</v>
      </c>
      <c r="S13" s="740">
        <v>6057</v>
      </c>
      <c r="T13" s="740">
        <v>6057</v>
      </c>
      <c r="U13" s="740">
        <v>6057</v>
      </c>
      <c r="V13" s="740">
        <v>6057</v>
      </c>
      <c r="W13" s="740">
        <v>6057</v>
      </c>
      <c r="X13" s="740">
        <v>6057</v>
      </c>
      <c r="Y13" s="740">
        <v>6057</v>
      </c>
      <c r="Z13" s="740">
        <v>6057</v>
      </c>
      <c r="AA13" s="740">
        <v>6057</v>
      </c>
      <c r="AB13" s="740">
        <v>6057</v>
      </c>
      <c r="AC13" s="740">
        <v>6057</v>
      </c>
      <c r="AD13" s="740">
        <v>6057</v>
      </c>
      <c r="AE13" s="740">
        <v>6057</v>
      </c>
      <c r="AF13" s="740">
        <v>6057</v>
      </c>
      <c r="AG13" s="740">
        <v>6057</v>
      </c>
      <c r="AH13" s="740">
        <v>6057</v>
      </c>
      <c r="AI13" s="740">
        <v>6057</v>
      </c>
      <c r="AJ13" s="740">
        <v>6057</v>
      </c>
      <c r="AK13" s="740">
        <v>6057</v>
      </c>
      <c r="AL13" s="740">
        <v>6057</v>
      </c>
      <c r="AM13" s="740">
        <v>6057</v>
      </c>
      <c r="AN13" s="740">
        <v>6057</v>
      </c>
      <c r="AO13" s="740">
        <v>6057</v>
      </c>
      <c r="AP13" s="740">
        <v>6057</v>
      </c>
      <c r="AQ13" s="740">
        <v>6057</v>
      </c>
      <c r="AR13" s="740">
        <v>6057</v>
      </c>
      <c r="AS13" s="740">
        <v>6057</v>
      </c>
      <c r="AT13" s="740">
        <v>6057</v>
      </c>
      <c r="AU13" s="740">
        <v>6057</v>
      </c>
      <c r="AV13" s="740">
        <v>6057</v>
      </c>
      <c r="AW13" s="740">
        <v>6057</v>
      </c>
      <c r="AX13" s="740">
        <v>6057</v>
      </c>
      <c r="AY13" s="740">
        <v>6057</v>
      </c>
      <c r="AZ13" s="740">
        <v>6057</v>
      </c>
      <c r="BA13" s="740">
        <v>6057</v>
      </c>
      <c r="BB13" s="740">
        <v>6057</v>
      </c>
      <c r="BC13" s="740">
        <v>6057</v>
      </c>
      <c r="BD13" s="740">
        <v>6057</v>
      </c>
      <c r="BE13" s="740">
        <v>6057</v>
      </c>
      <c r="BF13" s="740">
        <v>6057</v>
      </c>
      <c r="BG13" s="740">
        <v>6057</v>
      </c>
      <c r="BH13" s="740">
        <v>6057</v>
      </c>
      <c r="BI13" s="740">
        <v>6057</v>
      </c>
      <c r="BJ13" s="740">
        <v>6057</v>
      </c>
      <c r="BK13" s="740">
        <v>6057</v>
      </c>
      <c r="BL13" s="740">
        <v>6057</v>
      </c>
      <c r="BM13" s="740">
        <v>6057</v>
      </c>
      <c r="BN13" s="740">
        <v>6057</v>
      </c>
      <c r="BO13" s="740">
        <v>6057</v>
      </c>
      <c r="BP13" s="740">
        <v>6057</v>
      </c>
      <c r="BQ13" s="740">
        <v>6057</v>
      </c>
      <c r="BR13" s="740">
        <v>6057</v>
      </c>
      <c r="BS13" s="740">
        <v>6057</v>
      </c>
      <c r="BT13" s="740">
        <v>6057</v>
      </c>
      <c r="BU13" s="740">
        <v>6057</v>
      </c>
      <c r="BV13" s="740">
        <v>6057</v>
      </c>
      <c r="BW13" s="740">
        <v>6057</v>
      </c>
      <c r="BX13" s="740">
        <v>6057</v>
      </c>
      <c r="BY13" s="740">
        <v>6057</v>
      </c>
      <c r="BZ13" s="740">
        <v>6057</v>
      </c>
      <c r="CA13" s="740">
        <v>0</v>
      </c>
      <c r="CB13" s="740">
        <v>0</v>
      </c>
      <c r="CC13" s="740">
        <v>6057</v>
      </c>
      <c r="CD13" s="740">
        <v>6057</v>
      </c>
      <c r="CE13" s="740">
        <v>6057</v>
      </c>
      <c r="CF13" s="740">
        <v>6057</v>
      </c>
      <c r="CG13" s="740">
        <v>6057</v>
      </c>
      <c r="CH13" s="740">
        <v>6057</v>
      </c>
      <c r="CI13" s="740">
        <v>6057</v>
      </c>
      <c r="CJ13" s="740">
        <v>6057</v>
      </c>
      <c r="CK13" s="740">
        <v>6057</v>
      </c>
      <c r="CL13" s="740">
        <v>6057</v>
      </c>
      <c r="CM13" s="740">
        <v>6057</v>
      </c>
      <c r="CN13" s="740">
        <v>6057</v>
      </c>
      <c r="CO13" s="740">
        <v>6057</v>
      </c>
      <c r="CP13" s="740">
        <v>6057</v>
      </c>
      <c r="CQ13" s="740">
        <v>6057</v>
      </c>
      <c r="CR13" s="740">
        <v>6057</v>
      </c>
      <c r="CS13" s="740">
        <v>6057</v>
      </c>
      <c r="CT13" s="740">
        <v>6057</v>
      </c>
      <c r="CU13" s="740">
        <v>6057</v>
      </c>
      <c r="CV13" s="740">
        <v>6057</v>
      </c>
      <c r="CW13" s="740">
        <v>6057</v>
      </c>
      <c r="CX13" s="740">
        <v>6057</v>
      </c>
      <c r="CY13" s="740">
        <v>6057</v>
      </c>
      <c r="CZ13" s="740">
        <v>6057</v>
      </c>
      <c r="DA13" s="740">
        <v>6057</v>
      </c>
      <c r="DB13" s="740">
        <v>6057</v>
      </c>
      <c r="DC13" s="740">
        <v>6057</v>
      </c>
      <c r="DD13" s="740">
        <v>6057</v>
      </c>
      <c r="DE13" s="740">
        <v>6057</v>
      </c>
      <c r="DF13" s="740">
        <v>6057</v>
      </c>
      <c r="DG13" s="740">
        <v>6057</v>
      </c>
      <c r="DH13" s="740">
        <v>6057</v>
      </c>
      <c r="DI13" s="740">
        <v>6057</v>
      </c>
      <c r="DJ13" s="740">
        <v>6057</v>
      </c>
      <c r="DK13" s="740">
        <v>6057</v>
      </c>
      <c r="DL13" s="740">
        <v>6057</v>
      </c>
      <c r="DM13" s="740">
        <v>6057</v>
      </c>
      <c r="DN13" s="740">
        <v>6057</v>
      </c>
      <c r="DO13" s="740">
        <v>6057</v>
      </c>
      <c r="DP13" s="740">
        <v>6057</v>
      </c>
      <c r="DQ13" s="740">
        <v>6057</v>
      </c>
      <c r="DR13" s="740">
        <v>6057</v>
      </c>
      <c r="DS13" s="740">
        <v>6057</v>
      </c>
      <c r="DT13" s="740">
        <v>6057</v>
      </c>
      <c r="DU13" s="740">
        <v>6057</v>
      </c>
      <c r="DV13" s="740">
        <v>6057</v>
      </c>
      <c r="DW13" s="740">
        <v>6057</v>
      </c>
      <c r="DX13" s="740">
        <v>6057</v>
      </c>
      <c r="DY13" s="740">
        <v>6057</v>
      </c>
      <c r="DZ13" s="740">
        <v>6057</v>
      </c>
      <c r="EA13" s="740">
        <v>6057</v>
      </c>
      <c r="EB13" s="740">
        <v>6057</v>
      </c>
      <c r="EC13" s="740">
        <v>6057</v>
      </c>
      <c r="ED13" s="740">
        <v>6057</v>
      </c>
      <c r="EE13" s="736" t="s">
        <v>157</v>
      </c>
    </row>
    <row r="14" spans="1:135" ht="8.25" customHeight="1">
      <c r="A14" s="739" t="s">
        <v>758</v>
      </c>
      <c r="B14" s="756">
        <v>6</v>
      </c>
      <c r="C14" s="740">
        <v>6569</v>
      </c>
      <c r="D14" s="740">
        <v>6569</v>
      </c>
      <c r="E14" s="740">
        <v>6569</v>
      </c>
      <c r="F14" s="740">
        <v>6569</v>
      </c>
      <c r="G14" s="740">
        <v>6569</v>
      </c>
      <c r="H14" s="740">
        <v>6569</v>
      </c>
      <c r="I14" s="740">
        <v>6569</v>
      </c>
      <c r="J14" s="740">
        <v>6569</v>
      </c>
      <c r="K14" s="740">
        <v>6569</v>
      </c>
      <c r="L14" s="740">
        <v>6569</v>
      </c>
      <c r="M14" s="740">
        <v>6569</v>
      </c>
      <c r="N14" s="740">
        <v>6569</v>
      </c>
      <c r="O14" s="740">
        <v>6569</v>
      </c>
      <c r="P14" s="740">
        <v>6569</v>
      </c>
      <c r="Q14" s="740">
        <v>6569</v>
      </c>
      <c r="R14" s="740">
        <v>6569</v>
      </c>
      <c r="S14" s="740">
        <v>6569</v>
      </c>
      <c r="T14" s="740">
        <v>6569</v>
      </c>
      <c r="U14" s="740">
        <v>6569</v>
      </c>
      <c r="V14" s="740">
        <v>6569</v>
      </c>
      <c r="W14" s="740">
        <v>6569</v>
      </c>
      <c r="X14" s="740">
        <v>6569</v>
      </c>
      <c r="Y14" s="740">
        <v>6569</v>
      </c>
      <c r="Z14" s="740">
        <v>6569</v>
      </c>
      <c r="AA14" s="740">
        <v>6569</v>
      </c>
      <c r="AB14" s="740">
        <v>6569</v>
      </c>
      <c r="AC14" s="740">
        <v>6569</v>
      </c>
      <c r="AD14" s="740">
        <v>6569</v>
      </c>
      <c r="AE14" s="740">
        <v>6569</v>
      </c>
      <c r="AF14" s="740">
        <v>6569</v>
      </c>
      <c r="AG14" s="740">
        <v>6569</v>
      </c>
      <c r="AH14" s="740">
        <v>6569</v>
      </c>
      <c r="AI14" s="740">
        <v>6569</v>
      </c>
      <c r="AJ14" s="740">
        <v>6569</v>
      </c>
      <c r="AK14" s="740">
        <v>6569</v>
      </c>
      <c r="AL14" s="740">
        <v>6569</v>
      </c>
      <c r="AM14" s="740">
        <v>6569</v>
      </c>
      <c r="AN14" s="740">
        <v>6569</v>
      </c>
      <c r="AO14" s="740">
        <v>6569</v>
      </c>
      <c r="AP14" s="740">
        <v>6569</v>
      </c>
      <c r="AQ14" s="740">
        <v>6569</v>
      </c>
      <c r="AR14" s="740">
        <v>6569</v>
      </c>
      <c r="AS14" s="740">
        <v>6569</v>
      </c>
      <c r="AT14" s="740">
        <v>6569</v>
      </c>
      <c r="AU14" s="740">
        <v>6569</v>
      </c>
      <c r="AV14" s="740">
        <v>6569</v>
      </c>
      <c r="AW14" s="740">
        <v>6569</v>
      </c>
      <c r="AX14" s="740">
        <v>6569</v>
      </c>
      <c r="AY14" s="740">
        <v>6569</v>
      </c>
      <c r="AZ14" s="740">
        <v>6569</v>
      </c>
      <c r="BA14" s="740">
        <v>6569</v>
      </c>
      <c r="BB14" s="740">
        <v>6569</v>
      </c>
      <c r="BC14" s="740">
        <v>6569</v>
      </c>
      <c r="BD14" s="740">
        <v>6569</v>
      </c>
      <c r="BE14" s="740">
        <v>6569</v>
      </c>
      <c r="BF14" s="740">
        <v>6569</v>
      </c>
      <c r="BG14" s="740">
        <v>6569</v>
      </c>
      <c r="BH14" s="740">
        <v>6569</v>
      </c>
      <c r="BI14" s="740">
        <v>6569</v>
      </c>
      <c r="BJ14" s="740">
        <v>6569</v>
      </c>
      <c r="BK14" s="740">
        <v>6569</v>
      </c>
      <c r="BL14" s="740">
        <v>6569</v>
      </c>
      <c r="BM14" s="740">
        <v>6569</v>
      </c>
      <c r="BN14" s="740">
        <v>6569</v>
      </c>
      <c r="BO14" s="740">
        <v>6569</v>
      </c>
      <c r="BP14" s="740">
        <v>6569</v>
      </c>
      <c r="BQ14" s="740">
        <v>6569</v>
      </c>
      <c r="BR14" s="740">
        <v>6569</v>
      </c>
      <c r="BS14" s="740">
        <v>6569</v>
      </c>
      <c r="BT14" s="740">
        <v>6569</v>
      </c>
      <c r="BU14" s="740">
        <v>6569</v>
      </c>
      <c r="BV14" s="740">
        <v>6569</v>
      </c>
      <c r="BW14" s="740">
        <v>6569</v>
      </c>
      <c r="BX14" s="740">
        <v>6569</v>
      </c>
      <c r="BY14" s="740">
        <v>6569</v>
      </c>
      <c r="BZ14" s="740">
        <v>6569</v>
      </c>
      <c r="CA14" s="740">
        <v>6569</v>
      </c>
      <c r="CB14" s="740">
        <v>6569</v>
      </c>
      <c r="CC14" s="740">
        <v>6569</v>
      </c>
      <c r="CD14" s="740">
        <v>6569</v>
      </c>
      <c r="CE14" s="740">
        <v>6569</v>
      </c>
      <c r="CF14" s="740">
        <v>6569</v>
      </c>
      <c r="CG14" s="740">
        <v>6569</v>
      </c>
      <c r="CH14" s="740">
        <v>6569</v>
      </c>
      <c r="CI14" s="740">
        <v>0</v>
      </c>
      <c r="CJ14" s="740">
        <v>0</v>
      </c>
      <c r="CK14" s="740">
        <v>6569</v>
      </c>
      <c r="CL14" s="740">
        <v>6569</v>
      </c>
      <c r="CM14" s="740">
        <v>6569</v>
      </c>
      <c r="CN14" s="740">
        <v>6569</v>
      </c>
      <c r="CO14" s="740">
        <v>6569</v>
      </c>
      <c r="CP14" s="740">
        <v>6569</v>
      </c>
      <c r="CQ14" s="740">
        <v>6569</v>
      </c>
      <c r="CR14" s="740">
        <v>6569</v>
      </c>
      <c r="CS14" s="740">
        <v>6569</v>
      </c>
      <c r="CT14" s="740">
        <v>6569</v>
      </c>
      <c r="CU14" s="740">
        <v>6569</v>
      </c>
      <c r="CV14" s="740">
        <v>6569</v>
      </c>
      <c r="CW14" s="740">
        <v>6569</v>
      </c>
      <c r="CX14" s="740">
        <v>6569</v>
      </c>
      <c r="CY14" s="740">
        <v>6569</v>
      </c>
      <c r="CZ14" s="740">
        <v>6569</v>
      </c>
      <c r="DA14" s="740">
        <v>6569</v>
      </c>
      <c r="DB14" s="740">
        <v>6569</v>
      </c>
      <c r="DC14" s="740">
        <v>6569</v>
      </c>
      <c r="DD14" s="740">
        <v>6569</v>
      </c>
      <c r="DE14" s="740">
        <v>6569</v>
      </c>
      <c r="DF14" s="740">
        <v>6569</v>
      </c>
      <c r="DG14" s="740">
        <v>6569</v>
      </c>
      <c r="DH14" s="740">
        <v>6569</v>
      </c>
      <c r="DI14" s="740">
        <v>6569</v>
      </c>
      <c r="DJ14" s="740">
        <v>6569</v>
      </c>
      <c r="DK14" s="740">
        <v>6569</v>
      </c>
      <c r="DL14" s="740">
        <v>6569</v>
      </c>
      <c r="DM14" s="740">
        <v>6569</v>
      </c>
      <c r="DN14" s="740">
        <v>6569</v>
      </c>
      <c r="DO14" s="740">
        <v>6569</v>
      </c>
      <c r="DP14" s="740">
        <v>6569</v>
      </c>
      <c r="DQ14" s="740">
        <v>6569</v>
      </c>
      <c r="DR14" s="740">
        <v>6569</v>
      </c>
      <c r="DS14" s="740">
        <v>6569</v>
      </c>
      <c r="DT14" s="740">
        <v>6569</v>
      </c>
      <c r="DU14" s="740">
        <v>6569</v>
      </c>
      <c r="DV14" s="740">
        <v>6569</v>
      </c>
      <c r="DW14" s="740">
        <v>6569</v>
      </c>
      <c r="DX14" s="740">
        <v>6569</v>
      </c>
      <c r="DY14" s="740">
        <v>6569</v>
      </c>
      <c r="DZ14" s="740">
        <v>6569</v>
      </c>
      <c r="EA14" s="740">
        <v>6569</v>
      </c>
      <c r="EB14" s="740">
        <v>6569</v>
      </c>
      <c r="EC14" s="740">
        <v>6569</v>
      </c>
      <c r="ED14" s="740">
        <v>6569</v>
      </c>
      <c r="EE14" s="736" t="s">
        <v>157</v>
      </c>
    </row>
    <row r="15" spans="1:135" ht="7.5" customHeight="1">
      <c r="A15" s="739" t="s">
        <v>759</v>
      </c>
      <c r="B15" s="756">
        <v>7</v>
      </c>
      <c r="C15" s="740">
        <v>3000</v>
      </c>
      <c r="D15" s="740">
        <v>3000</v>
      </c>
      <c r="E15" s="740">
        <v>3000</v>
      </c>
      <c r="F15" s="740">
        <v>3000</v>
      </c>
      <c r="G15" s="740">
        <v>3000</v>
      </c>
      <c r="H15" s="740">
        <v>3000</v>
      </c>
      <c r="I15" s="740">
        <v>3000</v>
      </c>
      <c r="J15" s="740">
        <v>3000</v>
      </c>
      <c r="K15" s="740">
        <v>3000</v>
      </c>
      <c r="L15" s="740">
        <v>3000</v>
      </c>
      <c r="M15" s="740">
        <v>3000</v>
      </c>
      <c r="N15" s="740">
        <v>3000</v>
      </c>
      <c r="O15" s="740">
        <v>3000</v>
      </c>
      <c r="P15" s="740">
        <v>3000</v>
      </c>
      <c r="Q15" s="740">
        <v>3000</v>
      </c>
      <c r="R15" s="740">
        <v>3000</v>
      </c>
      <c r="S15" s="740">
        <v>3000</v>
      </c>
      <c r="T15" s="740">
        <v>3000</v>
      </c>
      <c r="U15" s="740">
        <v>0</v>
      </c>
      <c r="V15" s="740">
        <v>0</v>
      </c>
      <c r="W15" s="740">
        <v>0</v>
      </c>
      <c r="X15" s="740">
        <v>0</v>
      </c>
      <c r="Y15" s="740">
        <v>0</v>
      </c>
      <c r="Z15" s="740">
        <v>0</v>
      </c>
      <c r="AA15" s="740">
        <v>3019</v>
      </c>
      <c r="AB15" s="740">
        <v>3019</v>
      </c>
      <c r="AC15" s="740">
        <v>3019</v>
      </c>
      <c r="AD15" s="740">
        <v>3019</v>
      </c>
      <c r="AE15" s="740">
        <v>3019</v>
      </c>
      <c r="AF15" s="740">
        <v>3019</v>
      </c>
      <c r="AG15" s="740">
        <v>3019</v>
      </c>
      <c r="AH15" s="740">
        <v>3019</v>
      </c>
      <c r="AI15" s="740">
        <v>3019</v>
      </c>
      <c r="AJ15" s="740">
        <v>3019</v>
      </c>
      <c r="AK15" s="740">
        <v>3019</v>
      </c>
      <c r="AL15" s="740">
        <v>3019</v>
      </c>
      <c r="AM15" s="740">
        <v>3019</v>
      </c>
      <c r="AN15" s="740">
        <v>3019</v>
      </c>
      <c r="AO15" s="740">
        <v>3019</v>
      </c>
      <c r="AP15" s="740">
        <v>3019</v>
      </c>
      <c r="AQ15" s="740">
        <v>3019</v>
      </c>
      <c r="AR15" s="740">
        <v>3019</v>
      </c>
      <c r="AS15" s="740">
        <v>3019</v>
      </c>
      <c r="AT15" s="740">
        <v>3019</v>
      </c>
      <c r="AU15" s="740">
        <v>3019</v>
      </c>
      <c r="AV15" s="740">
        <v>3019</v>
      </c>
      <c r="AW15" s="740">
        <v>3019</v>
      </c>
      <c r="AX15" s="740">
        <v>3019</v>
      </c>
      <c r="AY15" s="740">
        <v>3019</v>
      </c>
      <c r="AZ15" s="740">
        <v>3019</v>
      </c>
      <c r="BA15" s="740">
        <v>3019</v>
      </c>
      <c r="BB15" s="740">
        <v>3019</v>
      </c>
      <c r="BC15" s="740">
        <v>3019</v>
      </c>
      <c r="BD15" s="740">
        <v>3019</v>
      </c>
      <c r="BE15" s="740">
        <v>3019</v>
      </c>
      <c r="BF15" s="740">
        <v>3019</v>
      </c>
      <c r="BG15" s="740">
        <v>3019</v>
      </c>
      <c r="BH15" s="740">
        <v>3019</v>
      </c>
      <c r="BI15" s="740">
        <v>3019</v>
      </c>
      <c r="BJ15" s="740">
        <v>3019</v>
      </c>
      <c r="BK15" s="740">
        <v>3019</v>
      </c>
      <c r="BL15" s="740">
        <v>3019</v>
      </c>
      <c r="BM15" s="740">
        <v>3019</v>
      </c>
      <c r="BN15" s="740">
        <v>3019</v>
      </c>
      <c r="BO15" s="740">
        <v>3019</v>
      </c>
      <c r="BP15" s="740">
        <v>3019</v>
      </c>
      <c r="BQ15" s="740">
        <v>3019</v>
      </c>
      <c r="BR15" s="740">
        <v>3019</v>
      </c>
      <c r="BS15" s="740">
        <v>3019</v>
      </c>
      <c r="BT15" s="740">
        <v>3019</v>
      </c>
      <c r="BU15" s="740">
        <v>3019</v>
      </c>
      <c r="BV15" s="740">
        <v>3019</v>
      </c>
      <c r="BW15" s="740">
        <v>3019</v>
      </c>
      <c r="BX15" s="740">
        <v>3019</v>
      </c>
      <c r="BY15" s="740">
        <v>3019</v>
      </c>
      <c r="BZ15" s="740">
        <v>3019</v>
      </c>
      <c r="CA15" s="740">
        <v>3019</v>
      </c>
      <c r="CB15" s="740">
        <v>3019</v>
      </c>
      <c r="CC15" s="740">
        <v>3019</v>
      </c>
      <c r="CD15" s="740">
        <v>3019</v>
      </c>
      <c r="CE15" s="740">
        <v>3019</v>
      </c>
      <c r="CF15" s="740">
        <v>3019</v>
      </c>
      <c r="CG15" s="740">
        <v>3019</v>
      </c>
      <c r="CH15" s="740">
        <v>3019</v>
      </c>
      <c r="CI15" s="740">
        <v>3019</v>
      </c>
      <c r="CJ15" s="740">
        <v>3019</v>
      </c>
      <c r="CK15" s="740">
        <v>3019</v>
      </c>
      <c r="CL15" s="740">
        <v>0</v>
      </c>
      <c r="CM15" s="740">
        <v>0</v>
      </c>
      <c r="CN15" s="740">
        <v>3019</v>
      </c>
      <c r="CO15" s="740">
        <v>3019</v>
      </c>
      <c r="CP15" s="740">
        <v>3019</v>
      </c>
      <c r="CQ15" s="740">
        <v>3019</v>
      </c>
      <c r="CR15" s="740">
        <v>3019</v>
      </c>
      <c r="CS15" s="740">
        <v>3019</v>
      </c>
      <c r="CT15" s="740">
        <v>3019</v>
      </c>
      <c r="CU15" s="740">
        <v>3019</v>
      </c>
      <c r="CV15" s="740">
        <v>3019</v>
      </c>
      <c r="CW15" s="740">
        <v>3019</v>
      </c>
      <c r="CX15" s="740">
        <v>3019</v>
      </c>
      <c r="CY15" s="740">
        <v>3019</v>
      </c>
      <c r="CZ15" s="740">
        <v>3019</v>
      </c>
      <c r="DA15" s="740">
        <v>3019</v>
      </c>
      <c r="DB15" s="740">
        <v>3019</v>
      </c>
      <c r="DC15" s="740">
        <v>3019</v>
      </c>
      <c r="DD15" s="740">
        <v>3019</v>
      </c>
      <c r="DE15" s="740">
        <v>3019</v>
      </c>
      <c r="DF15" s="740">
        <v>3019</v>
      </c>
      <c r="DG15" s="740">
        <v>3019</v>
      </c>
      <c r="DH15" s="740">
        <v>3019</v>
      </c>
      <c r="DI15" s="740">
        <v>3019</v>
      </c>
      <c r="DJ15" s="740">
        <v>3019</v>
      </c>
      <c r="DK15" s="740">
        <v>3019</v>
      </c>
      <c r="DL15" s="740">
        <v>3019</v>
      </c>
      <c r="DM15" s="740">
        <v>3019</v>
      </c>
      <c r="DN15" s="740">
        <v>3019</v>
      </c>
      <c r="DO15" s="740">
        <v>3019</v>
      </c>
      <c r="DP15" s="740">
        <v>3019</v>
      </c>
      <c r="DQ15" s="740">
        <v>3019</v>
      </c>
      <c r="DR15" s="740">
        <v>3019</v>
      </c>
      <c r="DS15" s="740">
        <v>3019</v>
      </c>
      <c r="DT15" s="740">
        <v>3019</v>
      </c>
      <c r="DU15" s="740">
        <v>3019</v>
      </c>
      <c r="DV15" s="740">
        <v>3019</v>
      </c>
      <c r="DW15" s="740">
        <v>3019</v>
      </c>
      <c r="DX15" s="740">
        <v>3019</v>
      </c>
      <c r="DY15" s="740">
        <v>3019</v>
      </c>
      <c r="DZ15" s="740">
        <v>3019</v>
      </c>
      <c r="EA15" s="740">
        <v>3019</v>
      </c>
      <c r="EB15" s="740">
        <v>3019</v>
      </c>
      <c r="EC15" s="740">
        <v>3019</v>
      </c>
      <c r="ED15" s="740">
        <v>3019</v>
      </c>
      <c r="EE15" s="736" t="s">
        <v>157</v>
      </c>
    </row>
    <row r="16" spans="1:135" ht="8.25" customHeight="1">
      <c r="A16" s="739" t="s">
        <v>760</v>
      </c>
      <c r="B16" s="736" t="s">
        <v>752</v>
      </c>
      <c r="C16" s="740">
        <v>1500</v>
      </c>
      <c r="D16" s="740">
        <v>1500</v>
      </c>
      <c r="E16" s="740">
        <v>1500</v>
      </c>
      <c r="F16" s="740">
        <v>1500</v>
      </c>
      <c r="G16" s="740">
        <v>1500</v>
      </c>
      <c r="H16" s="740">
        <v>1500</v>
      </c>
      <c r="I16" s="740">
        <v>1500</v>
      </c>
      <c r="J16" s="740">
        <v>1500</v>
      </c>
      <c r="K16" s="740">
        <v>1500</v>
      </c>
      <c r="L16" s="740">
        <v>1500</v>
      </c>
      <c r="M16" s="740">
        <v>1500</v>
      </c>
      <c r="N16" s="740">
        <v>1500</v>
      </c>
      <c r="O16" s="740">
        <v>1500</v>
      </c>
      <c r="P16" s="740">
        <v>1500</v>
      </c>
      <c r="Q16" s="740">
        <v>1500</v>
      </c>
      <c r="R16" s="740">
        <v>1500</v>
      </c>
      <c r="S16" s="740">
        <v>1500</v>
      </c>
      <c r="T16" s="740">
        <v>1500</v>
      </c>
      <c r="U16" s="740">
        <v>1500</v>
      </c>
      <c r="V16" s="740">
        <v>1500</v>
      </c>
      <c r="W16" s="740">
        <v>1500</v>
      </c>
      <c r="X16" s="740">
        <v>1500</v>
      </c>
      <c r="Y16" s="740">
        <v>1500</v>
      </c>
      <c r="Z16" s="740">
        <v>1500</v>
      </c>
      <c r="AA16" s="740">
        <v>1500</v>
      </c>
      <c r="AB16" s="740">
        <v>1500</v>
      </c>
      <c r="AC16" s="740">
        <v>1500</v>
      </c>
      <c r="AD16" s="740">
        <v>1500</v>
      </c>
      <c r="AE16" s="740">
        <v>1500</v>
      </c>
      <c r="AF16" s="740">
        <v>1500</v>
      </c>
      <c r="AG16" s="740">
        <v>1500</v>
      </c>
      <c r="AH16" s="740">
        <v>1500</v>
      </c>
      <c r="AI16" s="740">
        <v>1500</v>
      </c>
      <c r="AJ16" s="740">
        <v>1500</v>
      </c>
      <c r="AK16" s="740">
        <v>1500</v>
      </c>
      <c r="AL16" s="740">
        <v>1500</v>
      </c>
      <c r="AM16" s="740">
        <v>1500</v>
      </c>
      <c r="AN16" s="740">
        <v>1500</v>
      </c>
      <c r="AO16" s="740">
        <v>1500</v>
      </c>
      <c r="AP16" s="740">
        <v>1500</v>
      </c>
      <c r="AQ16" s="740">
        <v>1500</v>
      </c>
      <c r="AR16" s="740">
        <v>1500</v>
      </c>
      <c r="AS16" s="740">
        <v>1500</v>
      </c>
      <c r="AT16" s="740">
        <v>1500</v>
      </c>
      <c r="AU16" s="740">
        <v>1500</v>
      </c>
      <c r="AV16" s="740">
        <v>1500</v>
      </c>
      <c r="AW16" s="740">
        <v>1500</v>
      </c>
      <c r="AX16" s="740">
        <v>1500</v>
      </c>
      <c r="AY16" s="740">
        <v>1500</v>
      </c>
      <c r="AZ16" s="740">
        <v>1500</v>
      </c>
      <c r="BA16" s="740">
        <v>1500</v>
      </c>
      <c r="BB16" s="740">
        <v>1500</v>
      </c>
      <c r="BC16" s="740">
        <v>1500</v>
      </c>
      <c r="BD16" s="740">
        <v>1500</v>
      </c>
      <c r="BE16" s="740">
        <v>1500</v>
      </c>
      <c r="BF16" s="740">
        <v>1500</v>
      </c>
      <c r="BG16" s="740">
        <v>1500</v>
      </c>
      <c r="BH16" s="740">
        <v>0</v>
      </c>
      <c r="BI16" s="740">
        <v>0</v>
      </c>
      <c r="BJ16" s="740">
        <v>1514</v>
      </c>
      <c r="BK16" s="740">
        <v>1514</v>
      </c>
      <c r="BL16" s="740">
        <v>1514</v>
      </c>
      <c r="BM16" s="740">
        <v>1514</v>
      </c>
      <c r="BN16" s="740">
        <v>1514</v>
      </c>
      <c r="BO16" s="740">
        <v>1514</v>
      </c>
      <c r="BP16" s="740">
        <v>1514</v>
      </c>
      <c r="BQ16" s="740">
        <v>1514</v>
      </c>
      <c r="BR16" s="740">
        <v>1514</v>
      </c>
      <c r="BS16" s="740">
        <v>1514</v>
      </c>
      <c r="BT16" s="740">
        <v>1514</v>
      </c>
      <c r="BU16" s="740">
        <v>1514</v>
      </c>
      <c r="BV16" s="740">
        <v>1514</v>
      </c>
      <c r="BW16" s="740">
        <v>1514</v>
      </c>
      <c r="BX16" s="740">
        <v>1514</v>
      </c>
      <c r="BY16" s="740">
        <v>1514</v>
      </c>
      <c r="BZ16" s="740">
        <v>1514</v>
      </c>
      <c r="CA16" s="740">
        <v>1514</v>
      </c>
      <c r="CB16" s="740">
        <v>1514</v>
      </c>
      <c r="CC16" s="740">
        <v>1514</v>
      </c>
      <c r="CD16" s="740">
        <v>1514</v>
      </c>
      <c r="CE16" s="740">
        <v>1514</v>
      </c>
      <c r="CF16" s="740">
        <v>1514</v>
      </c>
      <c r="CG16" s="740">
        <v>1514</v>
      </c>
      <c r="CH16" s="740">
        <v>1514</v>
      </c>
      <c r="CI16" s="740">
        <v>1514</v>
      </c>
      <c r="CJ16" s="740">
        <v>1514</v>
      </c>
      <c r="CK16" s="740">
        <v>1514</v>
      </c>
      <c r="CL16" s="740">
        <v>1514</v>
      </c>
      <c r="CM16" s="740">
        <v>1514</v>
      </c>
      <c r="CN16" s="740">
        <v>1514</v>
      </c>
      <c r="CO16" s="740">
        <v>1514</v>
      </c>
      <c r="CP16" s="740">
        <v>1514</v>
      </c>
      <c r="CQ16" s="740">
        <v>1514</v>
      </c>
      <c r="CR16" s="740">
        <v>1514</v>
      </c>
      <c r="CS16" s="740">
        <v>1514</v>
      </c>
      <c r="CT16" s="740">
        <v>1514</v>
      </c>
      <c r="CU16" s="740">
        <v>1514</v>
      </c>
      <c r="CV16" s="740">
        <v>1514</v>
      </c>
      <c r="CW16" s="740">
        <v>1514</v>
      </c>
      <c r="CX16" s="740">
        <v>1514</v>
      </c>
      <c r="CY16" s="740">
        <v>1514</v>
      </c>
      <c r="CZ16" s="740">
        <v>1514</v>
      </c>
      <c r="DA16" s="740">
        <v>1514</v>
      </c>
      <c r="DB16" s="740">
        <v>1514</v>
      </c>
      <c r="DC16" s="740">
        <v>1514</v>
      </c>
      <c r="DD16" s="740">
        <v>1514</v>
      </c>
      <c r="DE16" s="740">
        <v>1514</v>
      </c>
      <c r="DF16" s="740">
        <v>1514</v>
      </c>
      <c r="DG16" s="740">
        <v>1514</v>
      </c>
      <c r="DH16" s="740">
        <v>1514</v>
      </c>
      <c r="DI16" s="740">
        <v>1514</v>
      </c>
      <c r="DJ16" s="740">
        <v>1514</v>
      </c>
      <c r="DK16" s="740">
        <v>1514</v>
      </c>
      <c r="DL16" s="740">
        <v>1514</v>
      </c>
      <c r="DM16" s="740">
        <v>1514</v>
      </c>
      <c r="DN16" s="740">
        <v>1514</v>
      </c>
      <c r="DO16" s="740">
        <v>1514</v>
      </c>
      <c r="DP16" s="740">
        <v>1514</v>
      </c>
      <c r="DQ16" s="740">
        <v>1514</v>
      </c>
      <c r="DR16" s="740">
        <v>1514</v>
      </c>
      <c r="DS16" s="740">
        <v>1514</v>
      </c>
      <c r="DT16" s="740">
        <v>1514</v>
      </c>
      <c r="DU16" s="740">
        <v>0</v>
      </c>
      <c r="DV16" s="740">
        <v>0</v>
      </c>
      <c r="DW16" s="740">
        <v>1514</v>
      </c>
      <c r="DX16" s="740">
        <v>1514</v>
      </c>
      <c r="DY16" s="740">
        <v>1514</v>
      </c>
      <c r="DZ16" s="740">
        <v>1514</v>
      </c>
      <c r="EA16" s="740">
        <v>1514</v>
      </c>
      <c r="EB16" s="740">
        <v>1514</v>
      </c>
      <c r="EC16" s="740">
        <v>1514</v>
      </c>
      <c r="ED16" s="740">
        <v>1514</v>
      </c>
      <c r="EE16" s="736" t="s">
        <v>157</v>
      </c>
    </row>
    <row r="17" spans="1:135" ht="8.25" customHeight="1">
      <c r="A17" s="739" t="s">
        <v>761</v>
      </c>
      <c r="B17" s="756">
        <v>8</v>
      </c>
      <c r="C17" s="740">
        <v>3000</v>
      </c>
      <c r="D17" s="740">
        <v>3000</v>
      </c>
      <c r="E17" s="740">
        <v>3000</v>
      </c>
      <c r="F17" s="740">
        <v>3000</v>
      </c>
      <c r="G17" s="740">
        <v>3000</v>
      </c>
      <c r="H17" s="740">
        <v>3000</v>
      </c>
      <c r="I17" s="740">
        <v>3000</v>
      </c>
      <c r="J17" s="740">
        <v>3000</v>
      </c>
      <c r="K17" s="740">
        <v>3000</v>
      </c>
      <c r="L17" s="740">
        <v>3000</v>
      </c>
      <c r="M17" s="740">
        <v>3000</v>
      </c>
      <c r="N17" s="740">
        <v>3000</v>
      </c>
      <c r="O17" s="740">
        <v>3000</v>
      </c>
      <c r="P17" s="740">
        <v>3029</v>
      </c>
      <c r="Q17" s="740">
        <v>3029</v>
      </c>
      <c r="R17" s="740">
        <v>3029</v>
      </c>
      <c r="S17" s="740">
        <v>3029</v>
      </c>
      <c r="T17" s="740">
        <v>3029</v>
      </c>
      <c r="U17" s="740">
        <v>3029</v>
      </c>
      <c r="V17" s="740">
        <v>3029</v>
      </c>
      <c r="W17" s="740">
        <v>3029</v>
      </c>
      <c r="X17" s="740">
        <v>3029</v>
      </c>
      <c r="Y17" s="740">
        <v>3029</v>
      </c>
      <c r="Z17" s="740">
        <v>3029</v>
      </c>
      <c r="AA17" s="740">
        <v>3029</v>
      </c>
      <c r="AB17" s="740">
        <v>3029</v>
      </c>
      <c r="AC17" s="740">
        <v>3029</v>
      </c>
      <c r="AD17" s="740">
        <v>3029</v>
      </c>
      <c r="AE17" s="740">
        <v>3029</v>
      </c>
      <c r="AF17" s="740">
        <v>3029</v>
      </c>
      <c r="AG17" s="740">
        <v>3029</v>
      </c>
      <c r="AH17" s="740">
        <v>3029</v>
      </c>
      <c r="AI17" s="740">
        <v>3029</v>
      </c>
      <c r="AJ17" s="740">
        <v>3029</v>
      </c>
      <c r="AK17" s="740">
        <v>3029</v>
      </c>
      <c r="AL17" s="740">
        <v>3029</v>
      </c>
      <c r="AM17" s="740">
        <v>3029</v>
      </c>
      <c r="AN17" s="740">
        <v>3029</v>
      </c>
      <c r="AO17" s="740">
        <v>3029</v>
      </c>
      <c r="AP17" s="740">
        <v>3029</v>
      </c>
      <c r="AQ17" s="740">
        <v>3029</v>
      </c>
      <c r="AR17" s="740">
        <v>3029</v>
      </c>
      <c r="AS17" s="740">
        <v>3029</v>
      </c>
      <c r="AT17" s="740">
        <v>3029</v>
      </c>
      <c r="AU17" s="740">
        <v>3029</v>
      </c>
      <c r="AV17" s="740">
        <v>3029</v>
      </c>
      <c r="AW17" s="740">
        <v>3029</v>
      </c>
      <c r="AX17" s="740">
        <v>3029</v>
      </c>
      <c r="AY17" s="740">
        <v>3029</v>
      </c>
      <c r="AZ17" s="740">
        <v>3029</v>
      </c>
      <c r="BA17" s="740">
        <v>3029</v>
      </c>
      <c r="BB17" s="740">
        <v>3029</v>
      </c>
      <c r="BC17" s="740">
        <v>3029</v>
      </c>
      <c r="BD17" s="740">
        <v>3029</v>
      </c>
      <c r="BE17" s="740">
        <v>3029</v>
      </c>
      <c r="BF17" s="740">
        <v>3029</v>
      </c>
      <c r="BG17" s="740">
        <v>3029</v>
      </c>
      <c r="BH17" s="740">
        <v>3029</v>
      </c>
      <c r="BI17" s="740">
        <v>3029</v>
      </c>
      <c r="BJ17" s="740">
        <v>3029</v>
      </c>
      <c r="BK17" s="740">
        <v>3029</v>
      </c>
      <c r="BL17" s="740">
        <v>3029</v>
      </c>
      <c r="BM17" s="740">
        <v>3029</v>
      </c>
      <c r="BN17" s="740">
        <v>3029</v>
      </c>
      <c r="BO17" s="740">
        <v>3029</v>
      </c>
      <c r="BP17" s="740">
        <v>3029</v>
      </c>
      <c r="BQ17" s="740">
        <v>3029</v>
      </c>
      <c r="BR17" s="740">
        <v>3029</v>
      </c>
      <c r="BS17" s="740">
        <v>3029</v>
      </c>
      <c r="BT17" s="740">
        <v>3029</v>
      </c>
      <c r="BU17" s="740">
        <v>3029</v>
      </c>
      <c r="BV17" s="740">
        <v>3029</v>
      </c>
      <c r="BW17" s="740">
        <v>3029</v>
      </c>
      <c r="BX17" s="740">
        <v>3029</v>
      </c>
      <c r="BY17" s="740">
        <v>3029</v>
      </c>
      <c r="BZ17" s="740">
        <v>3029</v>
      </c>
      <c r="CA17" s="740">
        <v>3029</v>
      </c>
      <c r="CB17" s="740">
        <v>3029</v>
      </c>
      <c r="CC17" s="740">
        <v>3029</v>
      </c>
      <c r="CD17" s="740">
        <v>3029</v>
      </c>
      <c r="CE17" s="740">
        <v>3029</v>
      </c>
      <c r="CF17" s="740">
        <v>3029</v>
      </c>
      <c r="CG17" s="740">
        <v>3029</v>
      </c>
      <c r="CH17" s="740">
        <v>3029</v>
      </c>
      <c r="CI17" s="740">
        <v>3029</v>
      </c>
      <c r="CJ17" s="740">
        <v>3029</v>
      </c>
      <c r="CK17" s="740">
        <v>3029</v>
      </c>
      <c r="CL17" s="740">
        <v>3029</v>
      </c>
      <c r="CM17" s="740">
        <v>3029</v>
      </c>
      <c r="CN17" s="740">
        <v>3029</v>
      </c>
      <c r="CO17" s="740">
        <v>3029</v>
      </c>
      <c r="CP17" s="740">
        <v>3029</v>
      </c>
      <c r="CQ17" s="740">
        <v>3029</v>
      </c>
      <c r="CR17" s="740">
        <v>3029</v>
      </c>
      <c r="CS17" s="740">
        <v>3029</v>
      </c>
      <c r="CT17" s="740">
        <v>3029</v>
      </c>
      <c r="CU17" s="740">
        <v>3029</v>
      </c>
      <c r="CV17" s="740">
        <v>3029</v>
      </c>
      <c r="CW17" s="740">
        <v>3029</v>
      </c>
      <c r="CX17" s="740">
        <v>3029</v>
      </c>
      <c r="CY17" s="740">
        <v>3029</v>
      </c>
      <c r="CZ17" s="740">
        <v>3029</v>
      </c>
      <c r="DA17" s="740">
        <v>3029</v>
      </c>
      <c r="DB17" s="740">
        <v>3029</v>
      </c>
      <c r="DC17" s="740">
        <v>3029</v>
      </c>
      <c r="DD17" s="740">
        <v>3029</v>
      </c>
      <c r="DE17" s="740">
        <v>3029</v>
      </c>
      <c r="DF17" s="740">
        <v>3029</v>
      </c>
      <c r="DG17" s="740">
        <v>3029</v>
      </c>
      <c r="DH17" s="740">
        <v>3029</v>
      </c>
      <c r="DI17" s="740">
        <v>3029</v>
      </c>
      <c r="DJ17" s="740">
        <v>3029</v>
      </c>
      <c r="DK17" s="740">
        <v>3029</v>
      </c>
      <c r="DL17" s="740">
        <v>3029</v>
      </c>
      <c r="DM17" s="740">
        <v>3029</v>
      </c>
      <c r="DN17" s="740">
        <v>3029</v>
      </c>
      <c r="DO17" s="740">
        <v>3029</v>
      </c>
      <c r="DP17" s="740">
        <v>3029</v>
      </c>
      <c r="DQ17" s="740">
        <v>3029</v>
      </c>
      <c r="DR17" s="740">
        <v>3029</v>
      </c>
      <c r="DS17" s="740">
        <v>3029</v>
      </c>
      <c r="DT17" s="740">
        <v>3029</v>
      </c>
      <c r="DU17" s="740">
        <v>3029</v>
      </c>
      <c r="DV17" s="740">
        <v>3029</v>
      </c>
      <c r="DW17" s="740">
        <v>3029</v>
      </c>
      <c r="DX17" s="740">
        <v>3029</v>
      </c>
      <c r="DY17" s="740">
        <v>3029</v>
      </c>
      <c r="DZ17" s="740">
        <v>3029</v>
      </c>
      <c r="EA17" s="740">
        <v>3029</v>
      </c>
      <c r="EB17" s="740">
        <v>3029</v>
      </c>
      <c r="EC17" s="740">
        <v>3029</v>
      </c>
      <c r="ED17" s="740">
        <v>3029</v>
      </c>
      <c r="EE17" s="736" t="s">
        <v>157</v>
      </c>
    </row>
    <row r="18" spans="1:135" ht="7.5" customHeight="1">
      <c r="A18" s="739" t="s">
        <v>762</v>
      </c>
      <c r="B18" s="756">
        <v>9</v>
      </c>
      <c r="C18" s="740">
        <v>4000</v>
      </c>
      <c r="D18" s="740">
        <v>4000</v>
      </c>
      <c r="E18" s="740">
        <v>4000</v>
      </c>
      <c r="F18" s="740">
        <v>4000</v>
      </c>
      <c r="G18" s="740">
        <v>4000</v>
      </c>
      <c r="H18" s="740">
        <v>4000</v>
      </c>
      <c r="I18" s="740">
        <v>4000</v>
      </c>
      <c r="J18" s="740">
        <v>4000</v>
      </c>
      <c r="K18" s="740">
        <v>4000</v>
      </c>
      <c r="L18" s="740">
        <v>4000</v>
      </c>
      <c r="M18" s="740">
        <v>4000</v>
      </c>
      <c r="N18" s="740">
        <v>4000</v>
      </c>
      <c r="O18" s="740">
        <v>4000</v>
      </c>
      <c r="P18" s="740">
        <v>4000</v>
      </c>
      <c r="Q18" s="740">
        <v>4000</v>
      </c>
      <c r="R18" s="740">
        <v>4000</v>
      </c>
      <c r="S18" s="740">
        <v>4000</v>
      </c>
      <c r="T18" s="740">
        <v>4000</v>
      </c>
      <c r="U18" s="740">
        <v>4000</v>
      </c>
      <c r="V18" s="740">
        <v>4000</v>
      </c>
      <c r="W18" s="740">
        <v>4000</v>
      </c>
      <c r="X18" s="740">
        <v>4000</v>
      </c>
      <c r="Y18" s="740">
        <v>4000</v>
      </c>
      <c r="Z18" s="740">
        <v>4000</v>
      </c>
      <c r="AA18" s="740">
        <v>4000</v>
      </c>
      <c r="AB18" s="740">
        <v>4000</v>
      </c>
      <c r="AC18" s="740">
        <v>4000</v>
      </c>
      <c r="AD18" s="740">
        <v>4000</v>
      </c>
      <c r="AE18" s="740">
        <v>4000</v>
      </c>
      <c r="AF18" s="740">
        <v>4000</v>
      </c>
      <c r="AG18" s="740">
        <v>4000</v>
      </c>
      <c r="AH18" s="740">
        <v>4000</v>
      </c>
      <c r="AI18" s="740">
        <v>4000</v>
      </c>
      <c r="AJ18" s="740">
        <v>4000</v>
      </c>
      <c r="AK18" s="740">
        <v>4000</v>
      </c>
      <c r="AL18" s="740">
        <v>4000</v>
      </c>
      <c r="AM18" s="740">
        <v>4000</v>
      </c>
      <c r="AN18" s="740">
        <v>4000</v>
      </c>
      <c r="AO18" s="740">
        <v>4000</v>
      </c>
      <c r="AP18" s="740">
        <v>4000</v>
      </c>
      <c r="AQ18" s="740">
        <v>4000</v>
      </c>
      <c r="AR18" s="740">
        <v>4000</v>
      </c>
      <c r="AS18" s="740">
        <v>4000</v>
      </c>
      <c r="AT18" s="740">
        <v>4000</v>
      </c>
      <c r="AU18" s="740">
        <v>4000</v>
      </c>
      <c r="AV18" s="740">
        <v>4000</v>
      </c>
      <c r="AW18" s="740">
        <v>4000</v>
      </c>
      <c r="AX18" s="740">
        <v>4000</v>
      </c>
      <c r="AY18" s="740">
        <v>4000</v>
      </c>
      <c r="AZ18" s="740">
        <v>4000</v>
      </c>
      <c r="BA18" s="740">
        <v>4000</v>
      </c>
      <c r="BB18" s="740">
        <v>4000</v>
      </c>
      <c r="BC18" s="740">
        <v>4000</v>
      </c>
      <c r="BD18" s="740">
        <v>4000</v>
      </c>
      <c r="BE18" s="740">
        <v>4000</v>
      </c>
      <c r="BF18" s="740">
        <v>4000</v>
      </c>
      <c r="BG18" s="740">
        <v>4000</v>
      </c>
      <c r="BH18" s="740">
        <v>4000</v>
      </c>
      <c r="BI18" s="740">
        <v>4000</v>
      </c>
      <c r="BJ18" s="740">
        <v>4000</v>
      </c>
      <c r="BK18" s="740">
        <v>4000</v>
      </c>
      <c r="BL18" s="740">
        <v>4000</v>
      </c>
      <c r="BM18" s="740">
        <v>4000</v>
      </c>
      <c r="BN18" s="740">
        <v>4000</v>
      </c>
      <c r="BO18" s="740">
        <v>4000</v>
      </c>
      <c r="BP18" s="740">
        <v>4000</v>
      </c>
      <c r="BQ18" s="740">
        <v>4000</v>
      </c>
      <c r="BR18" s="740">
        <v>4000</v>
      </c>
      <c r="BS18" s="740">
        <v>0</v>
      </c>
      <c r="BT18" s="740">
        <v>0</v>
      </c>
      <c r="BU18" s="740">
        <v>4205</v>
      </c>
      <c r="BV18" s="740">
        <v>4205</v>
      </c>
      <c r="BW18" s="740">
        <v>4205</v>
      </c>
      <c r="BX18" s="740">
        <v>4205</v>
      </c>
      <c r="BY18" s="740">
        <v>4205</v>
      </c>
      <c r="BZ18" s="740">
        <v>4205</v>
      </c>
      <c r="CA18" s="740">
        <v>4205</v>
      </c>
      <c r="CB18" s="740">
        <v>4205</v>
      </c>
      <c r="CC18" s="740">
        <v>4205</v>
      </c>
      <c r="CD18" s="740">
        <v>4205</v>
      </c>
      <c r="CE18" s="740">
        <v>4205</v>
      </c>
      <c r="CF18" s="740">
        <v>4205</v>
      </c>
      <c r="CG18" s="740">
        <v>4205</v>
      </c>
      <c r="CH18" s="740">
        <v>4205</v>
      </c>
      <c r="CI18" s="740">
        <v>4205</v>
      </c>
      <c r="CJ18" s="740">
        <v>4205</v>
      </c>
      <c r="CK18" s="740">
        <v>4205</v>
      </c>
      <c r="CL18" s="740">
        <v>4205</v>
      </c>
      <c r="CM18" s="740">
        <v>4205</v>
      </c>
      <c r="CN18" s="740">
        <v>4205</v>
      </c>
      <c r="CO18" s="740">
        <v>4205</v>
      </c>
      <c r="CP18" s="740">
        <v>4205</v>
      </c>
      <c r="CQ18" s="740">
        <v>4205</v>
      </c>
      <c r="CR18" s="740">
        <v>4205</v>
      </c>
      <c r="CS18" s="740">
        <v>4205</v>
      </c>
      <c r="CT18" s="740">
        <v>4205</v>
      </c>
      <c r="CU18" s="740">
        <v>4205</v>
      </c>
      <c r="CV18" s="740">
        <v>4205</v>
      </c>
      <c r="CW18" s="740">
        <v>4205</v>
      </c>
      <c r="CX18" s="740">
        <v>4205</v>
      </c>
      <c r="CY18" s="740">
        <v>4205</v>
      </c>
      <c r="CZ18" s="740">
        <v>4205</v>
      </c>
      <c r="DA18" s="740">
        <v>4205</v>
      </c>
      <c r="DB18" s="740">
        <v>4205</v>
      </c>
      <c r="DC18" s="740">
        <v>4205</v>
      </c>
      <c r="DD18" s="740">
        <v>4205</v>
      </c>
      <c r="DE18" s="740">
        <v>4205</v>
      </c>
      <c r="DF18" s="740">
        <v>4205</v>
      </c>
      <c r="DG18" s="740">
        <v>4205</v>
      </c>
      <c r="DH18" s="740">
        <v>4205</v>
      </c>
      <c r="DI18" s="740">
        <v>4205</v>
      </c>
      <c r="DJ18" s="740">
        <v>4205</v>
      </c>
      <c r="DK18" s="740">
        <v>4205</v>
      </c>
      <c r="DL18" s="740">
        <v>4205</v>
      </c>
      <c r="DM18" s="740">
        <v>4205</v>
      </c>
      <c r="DN18" s="740">
        <v>4205</v>
      </c>
      <c r="DO18" s="740">
        <v>4205</v>
      </c>
      <c r="DP18" s="740">
        <v>4205</v>
      </c>
      <c r="DQ18" s="740">
        <v>4205</v>
      </c>
      <c r="DR18" s="740">
        <v>4205</v>
      </c>
      <c r="DS18" s="740">
        <v>4205</v>
      </c>
      <c r="DT18" s="740">
        <v>4205</v>
      </c>
      <c r="DU18" s="740">
        <v>4205</v>
      </c>
      <c r="DV18" s="740">
        <v>4205</v>
      </c>
      <c r="DW18" s="740">
        <v>4205</v>
      </c>
      <c r="DX18" s="740">
        <v>4205</v>
      </c>
      <c r="DY18" s="740">
        <v>4205</v>
      </c>
      <c r="DZ18" s="740">
        <v>4205</v>
      </c>
      <c r="EA18" s="740">
        <v>4205</v>
      </c>
      <c r="EB18" s="740">
        <v>4205</v>
      </c>
      <c r="EC18" s="740">
        <v>4205</v>
      </c>
      <c r="ED18" s="740">
        <v>4205</v>
      </c>
      <c r="EE18" s="736" t="s">
        <v>157</v>
      </c>
    </row>
    <row r="19" spans="1:135" ht="8.25" customHeight="1">
      <c r="A19" s="739" t="s">
        <v>763</v>
      </c>
      <c r="B19" s="736">
        <v>10</v>
      </c>
      <c r="C19" s="740">
        <v>11815</v>
      </c>
      <c r="D19" s="740">
        <v>11815</v>
      </c>
      <c r="E19" s="740">
        <v>11815</v>
      </c>
      <c r="F19" s="740">
        <v>0</v>
      </c>
      <c r="G19" s="740">
        <v>0</v>
      </c>
      <c r="H19" s="740">
        <v>0</v>
      </c>
      <c r="I19" s="740">
        <v>0</v>
      </c>
      <c r="J19" s="740">
        <v>0</v>
      </c>
      <c r="K19" s="740">
        <v>0</v>
      </c>
      <c r="L19" s="740">
        <v>0</v>
      </c>
      <c r="M19" s="740">
        <v>0</v>
      </c>
      <c r="N19" s="740">
        <v>0</v>
      </c>
      <c r="O19" s="740">
        <v>0</v>
      </c>
      <c r="P19" s="740">
        <v>0</v>
      </c>
      <c r="Q19" s="740">
        <v>0</v>
      </c>
      <c r="R19" s="740">
        <v>11815</v>
      </c>
      <c r="S19" s="740">
        <v>11815</v>
      </c>
      <c r="T19" s="740">
        <v>11815</v>
      </c>
      <c r="U19" s="740">
        <v>11815</v>
      </c>
      <c r="V19" s="740">
        <v>11815</v>
      </c>
      <c r="W19" s="740">
        <v>11815</v>
      </c>
      <c r="X19" s="740">
        <v>11815</v>
      </c>
      <c r="Y19" s="740">
        <v>11815</v>
      </c>
      <c r="Z19" s="740">
        <v>11815</v>
      </c>
      <c r="AA19" s="740">
        <v>11815</v>
      </c>
      <c r="AB19" s="740">
        <v>11815</v>
      </c>
      <c r="AC19" s="740">
        <v>11815</v>
      </c>
      <c r="AD19" s="740">
        <v>11815</v>
      </c>
      <c r="AE19" s="740">
        <v>11815</v>
      </c>
      <c r="AF19" s="740">
        <v>11815</v>
      </c>
      <c r="AG19" s="740">
        <v>11815</v>
      </c>
      <c r="AH19" s="740">
        <v>11815</v>
      </c>
      <c r="AI19" s="740">
        <v>11815</v>
      </c>
      <c r="AJ19" s="740">
        <v>11815</v>
      </c>
      <c r="AK19" s="740">
        <v>11815</v>
      </c>
      <c r="AL19" s="740">
        <v>11815</v>
      </c>
      <c r="AM19" s="740">
        <v>11815</v>
      </c>
      <c r="AN19" s="740">
        <v>11815</v>
      </c>
      <c r="AO19" s="740">
        <v>11815</v>
      </c>
      <c r="AP19" s="740">
        <v>11815</v>
      </c>
      <c r="AQ19" s="740">
        <v>11815</v>
      </c>
      <c r="AR19" s="740">
        <v>11815</v>
      </c>
      <c r="AS19" s="740">
        <v>11815</v>
      </c>
      <c r="AT19" s="740">
        <v>11815</v>
      </c>
      <c r="AU19" s="740">
        <v>11815</v>
      </c>
      <c r="AV19" s="740">
        <v>11815</v>
      </c>
      <c r="AW19" s="740">
        <v>11815</v>
      </c>
      <c r="AX19" s="740">
        <v>11815</v>
      </c>
      <c r="AY19" s="740">
        <v>11815</v>
      </c>
      <c r="AZ19" s="740">
        <v>11815</v>
      </c>
      <c r="BA19" s="740">
        <v>11815</v>
      </c>
      <c r="BB19" s="740">
        <v>11815</v>
      </c>
      <c r="BC19" s="740">
        <v>11815</v>
      </c>
      <c r="BD19" s="740">
        <v>11815</v>
      </c>
      <c r="BE19" s="740">
        <v>11815</v>
      </c>
      <c r="BF19" s="740">
        <v>11815</v>
      </c>
      <c r="BG19" s="740">
        <v>11815</v>
      </c>
      <c r="BH19" s="740">
        <v>11815</v>
      </c>
      <c r="BI19" s="740">
        <v>11815</v>
      </c>
      <c r="BJ19" s="740">
        <v>11815</v>
      </c>
      <c r="BK19" s="740">
        <v>11815</v>
      </c>
      <c r="BL19" s="740">
        <v>11815</v>
      </c>
      <c r="BM19" s="740">
        <v>11815</v>
      </c>
      <c r="BN19" s="740">
        <v>11815</v>
      </c>
      <c r="BO19" s="740">
        <v>11815</v>
      </c>
      <c r="BP19" s="740">
        <v>11815</v>
      </c>
      <c r="BQ19" s="740">
        <v>11815</v>
      </c>
      <c r="BR19" s="740">
        <v>11815</v>
      </c>
      <c r="BS19" s="740">
        <v>11815</v>
      </c>
      <c r="BT19" s="740">
        <v>11815</v>
      </c>
      <c r="BU19" s="740">
        <v>11815</v>
      </c>
      <c r="BV19" s="740">
        <v>11815</v>
      </c>
      <c r="BW19" s="740">
        <v>11815</v>
      </c>
      <c r="BX19" s="740">
        <v>11815</v>
      </c>
      <c r="BY19" s="740">
        <v>11815</v>
      </c>
      <c r="BZ19" s="740">
        <v>11815</v>
      </c>
      <c r="CA19" s="740">
        <v>11815</v>
      </c>
      <c r="CB19" s="740">
        <v>11815</v>
      </c>
      <c r="CC19" s="740">
        <v>11815</v>
      </c>
      <c r="CD19" s="740">
        <v>11815</v>
      </c>
      <c r="CE19" s="740">
        <v>11815</v>
      </c>
      <c r="CF19" s="740">
        <v>11815</v>
      </c>
      <c r="CG19" s="740">
        <v>11815</v>
      </c>
      <c r="CH19" s="740">
        <v>11815</v>
      </c>
      <c r="CI19" s="740">
        <v>11815</v>
      </c>
      <c r="CJ19" s="740">
        <v>11815</v>
      </c>
      <c r="CK19" s="740">
        <v>11815</v>
      </c>
      <c r="CL19" s="740">
        <v>11815</v>
      </c>
      <c r="CM19" s="740">
        <v>11815</v>
      </c>
      <c r="CN19" s="740">
        <v>11815</v>
      </c>
      <c r="CO19" s="740">
        <v>11815</v>
      </c>
      <c r="CP19" s="740">
        <v>11815</v>
      </c>
      <c r="CQ19" s="740">
        <v>11815</v>
      </c>
      <c r="CR19" s="740">
        <v>11815</v>
      </c>
      <c r="CS19" s="740">
        <v>11815</v>
      </c>
      <c r="CT19" s="740">
        <v>11815</v>
      </c>
      <c r="CU19" s="740">
        <v>11815</v>
      </c>
      <c r="CV19" s="740">
        <v>11815</v>
      </c>
      <c r="CW19" s="740">
        <v>11815</v>
      </c>
      <c r="CX19" s="740">
        <v>11815</v>
      </c>
      <c r="CY19" s="740">
        <v>11815</v>
      </c>
      <c r="CZ19" s="740">
        <v>11815</v>
      </c>
      <c r="DA19" s="740">
        <v>11815</v>
      </c>
      <c r="DB19" s="740">
        <v>11815</v>
      </c>
      <c r="DC19" s="740">
        <v>0</v>
      </c>
      <c r="DD19" s="740">
        <v>0</v>
      </c>
      <c r="DE19" s="740">
        <v>0</v>
      </c>
      <c r="DF19" s="740">
        <v>0</v>
      </c>
      <c r="DG19" s="740">
        <v>11815</v>
      </c>
      <c r="DH19" s="740">
        <v>11815</v>
      </c>
      <c r="DI19" s="740">
        <v>11815</v>
      </c>
      <c r="DJ19" s="740">
        <v>11815</v>
      </c>
      <c r="DK19" s="740">
        <v>11815</v>
      </c>
      <c r="DL19" s="740">
        <v>11815</v>
      </c>
      <c r="DM19" s="740">
        <v>11815</v>
      </c>
      <c r="DN19" s="740">
        <v>11815</v>
      </c>
      <c r="DO19" s="740">
        <v>11815</v>
      </c>
      <c r="DP19" s="740">
        <v>11815</v>
      </c>
      <c r="DQ19" s="740">
        <v>11815</v>
      </c>
      <c r="DR19" s="740">
        <v>11815</v>
      </c>
      <c r="DS19" s="740">
        <v>11815</v>
      </c>
      <c r="DT19" s="740">
        <v>11815</v>
      </c>
      <c r="DU19" s="740">
        <v>11815</v>
      </c>
      <c r="DV19" s="740">
        <v>11815</v>
      </c>
      <c r="DW19" s="740">
        <v>11815</v>
      </c>
      <c r="DX19" s="740">
        <v>11815</v>
      </c>
      <c r="DY19" s="740">
        <v>11815</v>
      </c>
      <c r="DZ19" s="740">
        <v>11815</v>
      </c>
      <c r="EA19" s="740">
        <v>11815</v>
      </c>
      <c r="EB19" s="740">
        <v>11815</v>
      </c>
      <c r="EC19" s="740">
        <v>11815</v>
      </c>
      <c r="ED19" s="740">
        <v>11815</v>
      </c>
      <c r="EE19" s="736" t="s">
        <v>157</v>
      </c>
    </row>
    <row r="20" spans="1:135" ht="8.25" customHeight="1">
      <c r="A20" s="736" t="s">
        <v>404</v>
      </c>
      <c r="C20" s="741">
        <v>52969</v>
      </c>
      <c r="D20" s="741">
        <v>52969</v>
      </c>
      <c r="E20" s="741">
        <v>52969</v>
      </c>
      <c r="F20" s="741">
        <v>41154</v>
      </c>
      <c r="G20" s="741">
        <v>41154</v>
      </c>
      <c r="H20" s="741">
        <v>41154</v>
      </c>
      <c r="I20" s="741">
        <v>41154</v>
      </c>
      <c r="J20" s="741">
        <v>44110</v>
      </c>
      <c r="K20" s="741">
        <v>44110</v>
      </c>
      <c r="L20" s="741">
        <v>44110</v>
      </c>
      <c r="M20" s="741">
        <v>44110</v>
      </c>
      <c r="N20" s="741">
        <v>44110</v>
      </c>
      <c r="O20" s="741">
        <v>44110</v>
      </c>
      <c r="P20" s="741">
        <v>50196</v>
      </c>
      <c r="Q20" s="741">
        <v>50196</v>
      </c>
      <c r="R20" s="741">
        <v>62011</v>
      </c>
      <c r="S20" s="741">
        <v>62011</v>
      </c>
      <c r="T20" s="741">
        <v>62011</v>
      </c>
      <c r="U20" s="741">
        <v>59011</v>
      </c>
      <c r="V20" s="741">
        <v>56011</v>
      </c>
      <c r="W20" s="741">
        <v>56011</v>
      </c>
      <c r="X20" s="741">
        <v>59154</v>
      </c>
      <c r="Y20" s="741">
        <v>59154</v>
      </c>
      <c r="Z20" s="741">
        <v>59154</v>
      </c>
      <c r="AA20" s="741">
        <v>62173</v>
      </c>
      <c r="AB20" s="741">
        <v>62173</v>
      </c>
      <c r="AC20" s="741">
        <v>62173</v>
      </c>
      <c r="AD20" s="741">
        <v>56173</v>
      </c>
      <c r="AE20" s="741">
        <v>56173</v>
      </c>
      <c r="AF20" s="741">
        <v>62182</v>
      </c>
      <c r="AG20" s="741">
        <v>62182</v>
      </c>
      <c r="AH20" s="741">
        <v>62182</v>
      </c>
      <c r="AI20" s="741">
        <v>62182</v>
      </c>
      <c r="AJ20" s="741">
        <v>62182</v>
      </c>
      <c r="AK20" s="741">
        <v>62182</v>
      </c>
      <c r="AL20" s="741">
        <v>62182</v>
      </c>
      <c r="AM20" s="741">
        <v>62182</v>
      </c>
      <c r="AN20" s="741">
        <v>62182</v>
      </c>
      <c r="AO20" s="741">
        <v>62182</v>
      </c>
      <c r="AP20" s="741">
        <v>62182</v>
      </c>
      <c r="AQ20" s="741">
        <v>62182</v>
      </c>
      <c r="AR20" s="741">
        <v>62182</v>
      </c>
      <c r="AS20" s="741">
        <v>62182</v>
      </c>
      <c r="AT20" s="741">
        <v>62182</v>
      </c>
      <c r="AU20" s="741">
        <v>62182</v>
      </c>
      <c r="AV20" s="741">
        <v>62182</v>
      </c>
      <c r="AW20" s="741">
        <v>62182</v>
      </c>
      <c r="AX20" s="741">
        <v>62182</v>
      </c>
      <c r="AY20" s="741">
        <v>62182</v>
      </c>
      <c r="AZ20" s="741">
        <v>62182</v>
      </c>
      <c r="BA20" s="741">
        <v>62182</v>
      </c>
      <c r="BB20" s="741">
        <v>62182</v>
      </c>
      <c r="BC20" s="741">
        <v>62182</v>
      </c>
      <c r="BD20" s="741">
        <v>62182</v>
      </c>
      <c r="BE20" s="741">
        <v>62182</v>
      </c>
      <c r="BF20" s="741">
        <v>62182</v>
      </c>
      <c r="BG20" s="741">
        <v>62182</v>
      </c>
      <c r="BH20" s="741">
        <v>60682</v>
      </c>
      <c r="BI20" s="741">
        <v>60682</v>
      </c>
      <c r="BJ20" s="741">
        <v>62196</v>
      </c>
      <c r="BK20" s="741">
        <v>54111</v>
      </c>
      <c r="BL20" s="741">
        <v>54111</v>
      </c>
      <c r="BM20" s="741">
        <v>62196</v>
      </c>
      <c r="BN20" s="741">
        <v>62196</v>
      </c>
      <c r="BO20" s="741">
        <v>62196</v>
      </c>
      <c r="BP20" s="741">
        <v>62196</v>
      </c>
      <c r="BQ20" s="741">
        <v>62196</v>
      </c>
      <c r="BR20" s="741">
        <v>62196</v>
      </c>
      <c r="BS20" s="741">
        <v>58196</v>
      </c>
      <c r="BT20" s="741">
        <v>58196</v>
      </c>
      <c r="BU20" s="741">
        <v>53445</v>
      </c>
      <c r="BV20" s="741">
        <v>53445</v>
      </c>
      <c r="BW20" s="741">
        <v>62401</v>
      </c>
      <c r="BX20" s="741">
        <v>62401</v>
      </c>
      <c r="BY20" s="741">
        <v>62401</v>
      </c>
      <c r="BZ20" s="741">
        <v>62401</v>
      </c>
      <c r="CA20" s="741">
        <v>56344</v>
      </c>
      <c r="CB20" s="741">
        <v>56344</v>
      </c>
      <c r="CC20" s="741">
        <v>62401</v>
      </c>
      <c r="CD20" s="741">
        <v>62401</v>
      </c>
      <c r="CE20" s="741">
        <v>62401</v>
      </c>
      <c r="CF20" s="741">
        <v>62401</v>
      </c>
      <c r="CG20" s="741">
        <v>62401</v>
      </c>
      <c r="CH20" s="741">
        <v>62401</v>
      </c>
      <c r="CI20" s="741">
        <v>52689</v>
      </c>
      <c r="CJ20" s="741">
        <v>52689</v>
      </c>
      <c r="CK20" s="741">
        <v>62401</v>
      </c>
      <c r="CL20" s="741">
        <v>59382</v>
      </c>
      <c r="CM20" s="741">
        <v>59382</v>
      </c>
      <c r="CN20" s="741">
        <v>62401</v>
      </c>
      <c r="CO20" s="741">
        <v>62401</v>
      </c>
      <c r="CP20" s="741">
        <v>62401</v>
      </c>
      <c r="CQ20" s="741">
        <v>56392</v>
      </c>
      <c r="CR20" s="741">
        <v>56392</v>
      </c>
      <c r="CS20" s="741">
        <v>62401</v>
      </c>
      <c r="CT20" s="741">
        <v>62401</v>
      </c>
      <c r="CU20" s="741">
        <v>62401</v>
      </c>
      <c r="CV20" s="741">
        <v>62401</v>
      </c>
      <c r="CW20" s="741">
        <v>62401</v>
      </c>
      <c r="CX20" s="741">
        <v>62401</v>
      </c>
      <c r="CY20" s="741">
        <v>62401</v>
      </c>
      <c r="CZ20" s="741">
        <v>62401</v>
      </c>
      <c r="DA20" s="741">
        <v>62401</v>
      </c>
      <c r="DB20" s="741">
        <v>62401</v>
      </c>
      <c r="DC20" s="741">
        <v>50586</v>
      </c>
      <c r="DD20" s="741">
        <v>50586</v>
      </c>
      <c r="DE20" s="741">
        <v>50586</v>
      </c>
      <c r="DF20" s="741">
        <v>50586</v>
      </c>
      <c r="DG20" s="741">
        <v>62401</v>
      </c>
      <c r="DH20" s="741">
        <v>62401</v>
      </c>
      <c r="DI20" s="741">
        <v>62401</v>
      </c>
      <c r="DJ20" s="741">
        <v>62401</v>
      </c>
      <c r="DK20" s="741">
        <v>62401</v>
      </c>
      <c r="DL20" s="741">
        <v>62401</v>
      </c>
      <c r="DM20" s="741">
        <v>62401</v>
      </c>
      <c r="DN20" s="741">
        <v>62401</v>
      </c>
      <c r="DO20" s="741">
        <v>62401</v>
      </c>
      <c r="DP20" s="741">
        <v>62401</v>
      </c>
      <c r="DQ20" s="741">
        <v>62401</v>
      </c>
      <c r="DR20" s="741">
        <v>62401</v>
      </c>
      <c r="DS20" s="741">
        <v>62401</v>
      </c>
      <c r="DT20" s="741">
        <v>62401</v>
      </c>
      <c r="DU20" s="741">
        <v>60887</v>
      </c>
      <c r="DV20" s="741">
        <v>60887</v>
      </c>
      <c r="DW20" s="741">
        <v>62401</v>
      </c>
      <c r="DX20" s="741">
        <v>54316</v>
      </c>
      <c r="DY20" s="741">
        <v>54316</v>
      </c>
      <c r="DZ20" s="741">
        <v>62401</v>
      </c>
      <c r="EA20" s="741">
        <v>62401</v>
      </c>
      <c r="EB20" s="741">
        <v>62401</v>
      </c>
      <c r="EC20" s="741">
        <v>62401</v>
      </c>
      <c r="ED20" s="741">
        <v>62401</v>
      </c>
      <c r="EE20" s="736" t="s">
        <v>157</v>
      </c>
    </row>
    <row r="21" spans="1:135" ht="7.5" customHeight="1"/>
    <row r="22" spans="1:135" ht="8.25" customHeight="1">
      <c r="A22" s="736" t="s">
        <v>405</v>
      </c>
      <c r="C22" s="742">
        <v>0.85537343560759005</v>
      </c>
      <c r="D22" s="742">
        <v>0.85537343560759005</v>
      </c>
      <c r="E22" s="742">
        <v>0.85537343560759005</v>
      </c>
      <c r="F22" s="742">
        <v>0.66457811869196604</v>
      </c>
      <c r="G22" s="742">
        <v>0.66457811869196604</v>
      </c>
      <c r="H22" s="742">
        <v>0.66457811869196604</v>
      </c>
      <c r="I22" s="742">
        <v>0.66457811869196604</v>
      </c>
      <c r="J22" s="742">
        <v>0.71165822335516804</v>
      </c>
      <c r="K22" s="742">
        <v>0.71165822335516804</v>
      </c>
      <c r="L22" s="742">
        <v>0.71165822335516804</v>
      </c>
      <c r="M22" s="742">
        <v>0.71165822335516804</v>
      </c>
      <c r="N22" s="742">
        <v>0.71165822335516804</v>
      </c>
      <c r="O22" s="742">
        <v>0.71165822335516804</v>
      </c>
      <c r="P22" s="742">
        <v>0.80946928770701998</v>
      </c>
      <c r="Q22" s="742">
        <v>0.80946928770701998</v>
      </c>
      <c r="R22" s="742">
        <v>1</v>
      </c>
      <c r="S22" s="742">
        <v>1</v>
      </c>
      <c r="T22" s="742">
        <v>1</v>
      </c>
      <c r="U22" s="742">
        <v>0.951330001612123</v>
      </c>
      <c r="V22" s="742">
        <v>0.90088945362134698</v>
      </c>
      <c r="W22" s="742">
        <v>0.90088945362134698</v>
      </c>
      <c r="X22" s="742">
        <v>0.95144194425232798</v>
      </c>
      <c r="Y22" s="742">
        <v>0.95144194425232798</v>
      </c>
      <c r="Z22" s="742">
        <v>0.95144194425232798</v>
      </c>
      <c r="AA22" s="742">
        <v>1</v>
      </c>
      <c r="AB22" s="742">
        <v>1</v>
      </c>
      <c r="AC22" s="742">
        <v>1</v>
      </c>
      <c r="AD22" s="742">
        <v>0.90336431764819403</v>
      </c>
      <c r="AE22" s="742">
        <v>0.90336431764819403</v>
      </c>
      <c r="AF22" s="742">
        <v>1</v>
      </c>
      <c r="AG22" s="742">
        <v>1</v>
      </c>
      <c r="AH22" s="742">
        <v>1</v>
      </c>
      <c r="AI22" s="742">
        <v>1</v>
      </c>
      <c r="AJ22" s="742">
        <v>1</v>
      </c>
      <c r="AK22" s="742">
        <v>1</v>
      </c>
      <c r="AL22" s="742">
        <v>1</v>
      </c>
      <c r="AM22" s="742">
        <v>1</v>
      </c>
      <c r="AN22" s="742">
        <v>1</v>
      </c>
      <c r="AO22" s="742">
        <v>1</v>
      </c>
      <c r="AP22" s="742">
        <v>1</v>
      </c>
      <c r="AQ22" s="742">
        <v>1</v>
      </c>
      <c r="AR22" s="742">
        <v>1</v>
      </c>
      <c r="AS22" s="742">
        <v>1</v>
      </c>
      <c r="AT22" s="742">
        <v>1</v>
      </c>
      <c r="AU22" s="742">
        <v>1</v>
      </c>
      <c r="AV22" s="742">
        <v>1</v>
      </c>
      <c r="AW22" s="742">
        <v>1</v>
      </c>
      <c r="AX22" s="742">
        <v>1</v>
      </c>
      <c r="AY22" s="742">
        <v>1</v>
      </c>
      <c r="AZ22" s="742">
        <v>1</v>
      </c>
      <c r="BA22" s="742">
        <v>1</v>
      </c>
      <c r="BB22" s="742">
        <v>1</v>
      </c>
      <c r="BC22" s="742">
        <v>1</v>
      </c>
      <c r="BD22" s="742">
        <v>1</v>
      </c>
      <c r="BE22" s="742">
        <v>1</v>
      </c>
      <c r="BF22" s="742">
        <v>1</v>
      </c>
      <c r="BG22" s="742">
        <v>1</v>
      </c>
      <c r="BH22" s="742">
        <v>0.97565759855939305</v>
      </c>
      <c r="BI22" s="742">
        <v>0.97565759855939305</v>
      </c>
      <c r="BJ22" s="742">
        <v>1</v>
      </c>
      <c r="BK22" s="742">
        <v>0.87000771753810502</v>
      </c>
      <c r="BL22" s="742">
        <v>0.87000771753810502</v>
      </c>
      <c r="BM22" s="742">
        <v>1</v>
      </c>
      <c r="BN22" s="742">
        <v>1</v>
      </c>
      <c r="BO22" s="742">
        <v>1</v>
      </c>
      <c r="BP22" s="742">
        <v>1</v>
      </c>
      <c r="BQ22" s="742">
        <v>1</v>
      </c>
      <c r="BR22" s="742">
        <v>1</v>
      </c>
      <c r="BS22" s="742">
        <v>0.93261325940289397</v>
      </c>
      <c r="BT22" s="742">
        <v>0.93261325940289397</v>
      </c>
      <c r="BU22" s="742">
        <v>0.85647665902790004</v>
      </c>
      <c r="BV22" s="742">
        <v>0.85647665902790004</v>
      </c>
      <c r="BW22" s="742">
        <v>1</v>
      </c>
      <c r="BX22" s="742">
        <v>1</v>
      </c>
      <c r="BY22" s="742">
        <v>1</v>
      </c>
      <c r="BZ22" s="742">
        <v>1</v>
      </c>
      <c r="CA22" s="742">
        <v>0.902934247848592</v>
      </c>
      <c r="CB22" s="742">
        <v>0.902934247848592</v>
      </c>
      <c r="CC22" s="742">
        <v>1</v>
      </c>
      <c r="CD22" s="742">
        <v>1</v>
      </c>
      <c r="CE22" s="742">
        <v>1</v>
      </c>
      <c r="CF22" s="742">
        <v>1</v>
      </c>
      <c r="CG22" s="742">
        <v>1</v>
      </c>
      <c r="CH22" s="742">
        <v>1</v>
      </c>
      <c r="CI22" s="742">
        <v>0.84436146856620897</v>
      </c>
      <c r="CJ22" s="742">
        <v>0.84436146856620897</v>
      </c>
      <c r="CK22" s="742">
        <v>1</v>
      </c>
      <c r="CL22" s="742">
        <v>0.95161936507427802</v>
      </c>
      <c r="CM22" s="742">
        <v>0.95161936507427802</v>
      </c>
      <c r="CN22" s="742">
        <v>1</v>
      </c>
      <c r="CO22" s="742">
        <v>1</v>
      </c>
      <c r="CP22" s="742">
        <v>1</v>
      </c>
      <c r="CQ22" s="742">
        <v>0.90370346629060405</v>
      </c>
      <c r="CR22" s="742">
        <v>0.90370346629060405</v>
      </c>
      <c r="CS22" s="742">
        <v>1</v>
      </c>
      <c r="CT22" s="742">
        <v>1</v>
      </c>
      <c r="CU22" s="742">
        <v>1</v>
      </c>
      <c r="CV22" s="742">
        <v>1</v>
      </c>
      <c r="CW22" s="742">
        <v>1</v>
      </c>
      <c r="CX22" s="742">
        <v>1</v>
      </c>
      <c r="CY22" s="742">
        <v>1</v>
      </c>
      <c r="CZ22" s="742">
        <v>1</v>
      </c>
      <c r="DA22" s="742">
        <v>1</v>
      </c>
      <c r="DB22" s="742">
        <v>1</v>
      </c>
      <c r="DC22" s="742">
        <v>0.81066008557555203</v>
      </c>
      <c r="DD22" s="742">
        <v>0.81066008557555203</v>
      </c>
      <c r="DE22" s="742">
        <v>0.81066008557555203</v>
      </c>
      <c r="DF22" s="742">
        <v>0.81066008557555203</v>
      </c>
      <c r="DG22" s="742">
        <v>1</v>
      </c>
      <c r="DH22" s="742">
        <v>1</v>
      </c>
      <c r="DI22" s="742">
        <v>1</v>
      </c>
      <c r="DJ22" s="742">
        <v>1</v>
      </c>
      <c r="DK22" s="742">
        <v>1</v>
      </c>
      <c r="DL22" s="742">
        <v>1</v>
      </c>
      <c r="DM22" s="742">
        <v>1</v>
      </c>
      <c r="DN22" s="742">
        <v>1</v>
      </c>
      <c r="DO22" s="742">
        <v>1</v>
      </c>
      <c r="DP22" s="742">
        <v>1</v>
      </c>
      <c r="DQ22" s="742">
        <v>1</v>
      </c>
      <c r="DR22" s="742">
        <v>1</v>
      </c>
      <c r="DS22" s="742">
        <v>1</v>
      </c>
      <c r="DT22" s="742">
        <v>1</v>
      </c>
      <c r="DU22" s="742">
        <v>0.97573756830820002</v>
      </c>
      <c r="DV22" s="742">
        <v>0.97573756830820002</v>
      </c>
      <c r="DW22" s="742">
        <v>1</v>
      </c>
      <c r="DX22" s="742">
        <v>0.87043476867357905</v>
      </c>
      <c r="DY22" s="742">
        <v>0.87043476867357905</v>
      </c>
      <c r="DZ22" s="742">
        <v>1</v>
      </c>
      <c r="EA22" s="742">
        <v>1</v>
      </c>
      <c r="EB22" s="742">
        <v>1</v>
      </c>
      <c r="EC22" s="742">
        <v>1</v>
      </c>
      <c r="ED22" s="742">
        <v>1</v>
      </c>
      <c r="EE22" s="736" t="s">
        <v>157</v>
      </c>
    </row>
    <row r="23" spans="1:135" ht="15.75" customHeight="1"/>
    <row r="24" spans="1:135" ht="8.25" customHeight="1">
      <c r="A24" s="738" t="s">
        <v>776</v>
      </c>
    </row>
    <row r="25" spans="1:135" ht="8.25" customHeight="1">
      <c r="A25" s="739" t="s">
        <v>753</v>
      </c>
      <c r="B25" s="756">
        <v>1</v>
      </c>
      <c r="C25" s="740">
        <v>18191</v>
      </c>
      <c r="D25" s="740">
        <v>18191</v>
      </c>
      <c r="E25" s="740">
        <v>18191</v>
      </c>
      <c r="F25" s="740">
        <v>18191</v>
      </c>
      <c r="G25" s="740">
        <v>18191</v>
      </c>
      <c r="H25" s="740">
        <v>18191</v>
      </c>
      <c r="I25" s="740">
        <v>18191</v>
      </c>
      <c r="J25" s="740">
        <v>18191</v>
      </c>
      <c r="K25" s="740">
        <v>18692</v>
      </c>
      <c r="L25" s="740">
        <v>18692</v>
      </c>
      <c r="M25" s="740">
        <v>18692</v>
      </c>
      <c r="N25" s="740">
        <v>18692</v>
      </c>
      <c r="O25" s="740">
        <v>18692</v>
      </c>
      <c r="P25" s="740">
        <v>18692</v>
      </c>
      <c r="Q25" s="740">
        <v>18692</v>
      </c>
      <c r="R25" s="740">
        <v>18692</v>
      </c>
      <c r="S25" s="740">
        <v>18692</v>
      </c>
      <c r="T25" s="740">
        <v>18692</v>
      </c>
      <c r="U25" s="740">
        <v>18692</v>
      </c>
      <c r="V25" s="740">
        <v>18692</v>
      </c>
      <c r="W25" s="740">
        <v>19206</v>
      </c>
      <c r="X25" s="740">
        <v>19206</v>
      </c>
      <c r="Y25" s="740">
        <v>19206</v>
      </c>
      <c r="Z25" s="740">
        <v>19206</v>
      </c>
      <c r="AA25" s="740">
        <v>19206</v>
      </c>
      <c r="AB25" s="740">
        <v>19206</v>
      </c>
      <c r="AC25" s="740">
        <v>19206</v>
      </c>
      <c r="AD25" s="740">
        <v>19206</v>
      </c>
      <c r="AE25" s="740">
        <v>19206</v>
      </c>
      <c r="AF25" s="740">
        <v>19206</v>
      </c>
      <c r="AG25" s="740">
        <v>19206</v>
      </c>
      <c r="AH25" s="740">
        <v>19206</v>
      </c>
      <c r="AI25" s="740">
        <v>19734</v>
      </c>
      <c r="AJ25" s="740">
        <v>19734</v>
      </c>
      <c r="AK25" s="740">
        <v>19734</v>
      </c>
      <c r="AL25" s="740">
        <v>19734</v>
      </c>
      <c r="AM25" s="740">
        <v>19734</v>
      </c>
      <c r="AN25" s="740">
        <v>19734</v>
      </c>
      <c r="AO25" s="740">
        <v>19734</v>
      </c>
      <c r="AP25" s="740">
        <v>19734</v>
      </c>
      <c r="AQ25" s="740">
        <v>19734</v>
      </c>
      <c r="AR25" s="740">
        <v>19734</v>
      </c>
      <c r="AS25" s="740">
        <v>19734</v>
      </c>
      <c r="AT25" s="740">
        <v>19734</v>
      </c>
      <c r="AU25" s="740">
        <v>20276</v>
      </c>
      <c r="AV25" s="740">
        <v>20276</v>
      </c>
      <c r="AW25" s="740">
        <v>20276</v>
      </c>
      <c r="AX25" s="740">
        <v>20276</v>
      </c>
      <c r="AY25" s="740">
        <v>20276</v>
      </c>
      <c r="AZ25" s="740">
        <v>20276</v>
      </c>
      <c r="BA25" s="740">
        <v>20276</v>
      </c>
      <c r="BB25" s="740">
        <v>20276</v>
      </c>
      <c r="BC25" s="740">
        <v>20276</v>
      </c>
      <c r="BD25" s="740">
        <v>20276</v>
      </c>
      <c r="BE25" s="740">
        <v>20276</v>
      </c>
      <c r="BF25" s="740">
        <v>20276</v>
      </c>
      <c r="BG25" s="740">
        <v>20834</v>
      </c>
      <c r="BH25" s="740">
        <v>20834</v>
      </c>
      <c r="BI25" s="740">
        <v>20834</v>
      </c>
      <c r="BJ25" s="740">
        <v>20834</v>
      </c>
      <c r="BK25" s="740">
        <v>22651</v>
      </c>
      <c r="BL25" s="740">
        <v>22651</v>
      </c>
      <c r="BM25" s="740">
        <v>22651</v>
      </c>
      <c r="BN25" s="740">
        <v>22651</v>
      </c>
      <c r="BO25" s="740">
        <v>22651</v>
      </c>
      <c r="BP25" s="740">
        <v>22651</v>
      </c>
      <c r="BQ25" s="740">
        <v>22651</v>
      </c>
      <c r="BR25" s="740">
        <v>22651</v>
      </c>
      <c r="BS25" s="740">
        <v>22651</v>
      </c>
      <c r="BT25" s="740">
        <v>22651</v>
      </c>
      <c r="BU25" s="740">
        <v>22651</v>
      </c>
      <c r="BV25" s="740">
        <v>22651</v>
      </c>
      <c r="BW25" s="740">
        <v>22651</v>
      </c>
      <c r="BX25" s="740">
        <v>22651</v>
      </c>
      <c r="BY25" s="740">
        <v>23330</v>
      </c>
      <c r="BZ25" s="740">
        <v>23330</v>
      </c>
      <c r="CA25" s="740">
        <v>23330</v>
      </c>
      <c r="CB25" s="740">
        <v>23330</v>
      </c>
      <c r="CC25" s="740">
        <v>23330</v>
      </c>
      <c r="CD25" s="740">
        <v>23330</v>
      </c>
      <c r="CE25" s="740">
        <v>23330</v>
      </c>
      <c r="CF25" s="740">
        <v>23330</v>
      </c>
      <c r="CG25" s="740">
        <v>23330</v>
      </c>
      <c r="CH25" s="740">
        <v>23330</v>
      </c>
      <c r="CI25" s="740">
        <v>23330</v>
      </c>
      <c r="CJ25" s="740">
        <v>23330</v>
      </c>
      <c r="CK25" s="740">
        <v>24030</v>
      </c>
      <c r="CL25" s="740">
        <v>24030</v>
      </c>
      <c r="CM25" s="740">
        <v>24030</v>
      </c>
      <c r="CN25" s="740">
        <v>24030</v>
      </c>
      <c r="CO25" s="740">
        <v>24030</v>
      </c>
      <c r="CP25" s="740">
        <v>24030</v>
      </c>
      <c r="CQ25" s="740">
        <v>24030</v>
      </c>
      <c r="CR25" s="740">
        <v>24030</v>
      </c>
      <c r="CS25" s="740">
        <v>24030</v>
      </c>
      <c r="CT25" s="740">
        <v>24030</v>
      </c>
      <c r="CU25" s="740">
        <v>24030</v>
      </c>
      <c r="CV25" s="740">
        <v>24030</v>
      </c>
      <c r="CW25" s="740">
        <v>24751</v>
      </c>
      <c r="CX25" s="740">
        <v>24751</v>
      </c>
      <c r="CY25" s="740">
        <v>24751</v>
      </c>
      <c r="CZ25" s="740">
        <v>24751</v>
      </c>
      <c r="DA25" s="740">
        <v>24751</v>
      </c>
      <c r="DB25" s="740">
        <v>24751</v>
      </c>
      <c r="DC25" s="740">
        <v>24751</v>
      </c>
      <c r="DD25" s="740">
        <v>24751</v>
      </c>
      <c r="DE25" s="740">
        <v>24751</v>
      </c>
      <c r="DF25" s="740">
        <v>24751</v>
      </c>
      <c r="DG25" s="740">
        <v>24751</v>
      </c>
      <c r="DH25" s="740">
        <v>24751</v>
      </c>
      <c r="DI25" s="740">
        <v>25494</v>
      </c>
      <c r="DJ25" s="740">
        <v>25494</v>
      </c>
      <c r="DK25" s="740">
        <v>25494</v>
      </c>
      <c r="DL25" s="740">
        <v>25494</v>
      </c>
      <c r="DM25" s="740">
        <v>25494</v>
      </c>
      <c r="DN25" s="740">
        <v>25494</v>
      </c>
      <c r="DO25" s="740">
        <v>25494</v>
      </c>
      <c r="DP25" s="740">
        <v>25494</v>
      </c>
      <c r="DQ25" s="740">
        <v>25494</v>
      </c>
      <c r="DR25" s="740">
        <v>25494</v>
      </c>
      <c r="DS25" s="740">
        <v>25494</v>
      </c>
      <c r="DT25" s="740">
        <v>25494</v>
      </c>
      <c r="DU25" s="740">
        <v>26258</v>
      </c>
      <c r="DV25" s="740">
        <v>26258</v>
      </c>
      <c r="DW25" s="740">
        <v>26258</v>
      </c>
      <c r="DX25" s="740">
        <v>26258</v>
      </c>
      <c r="DY25" s="740">
        <v>26258</v>
      </c>
      <c r="DZ25" s="740">
        <v>26258</v>
      </c>
      <c r="EA25" s="740">
        <v>26258</v>
      </c>
      <c r="EB25" s="740">
        <v>26258</v>
      </c>
      <c r="EC25" s="740">
        <v>26258</v>
      </c>
      <c r="ED25" s="740">
        <v>26258</v>
      </c>
      <c r="EE25" s="740">
        <v>2914709</v>
      </c>
    </row>
    <row r="26" spans="1:135" ht="7.5" customHeight="1">
      <c r="A26" s="739" t="s">
        <v>754</v>
      </c>
      <c r="B26" s="756">
        <v>2</v>
      </c>
      <c r="C26" s="740">
        <v>21644</v>
      </c>
      <c r="D26" s="740">
        <v>21644</v>
      </c>
      <c r="E26" s="740">
        <v>21644</v>
      </c>
      <c r="F26" s="740">
        <v>21644</v>
      </c>
      <c r="G26" s="740">
        <v>21644</v>
      </c>
      <c r="H26" s="740">
        <v>21644</v>
      </c>
      <c r="I26" s="740">
        <v>21644</v>
      </c>
      <c r="J26" s="740">
        <v>21644</v>
      </c>
      <c r="K26" s="740">
        <v>21644</v>
      </c>
      <c r="L26" s="740">
        <v>21644</v>
      </c>
      <c r="M26" s="740">
        <v>21644</v>
      </c>
      <c r="N26" s="740">
        <v>21644</v>
      </c>
      <c r="O26" s="740">
        <v>21644</v>
      </c>
      <c r="P26" s="740">
        <v>21644</v>
      </c>
      <c r="Q26" s="740">
        <v>21644</v>
      </c>
      <c r="R26" s="740">
        <v>21644</v>
      </c>
      <c r="S26" s="740">
        <v>21644</v>
      </c>
      <c r="T26" s="740">
        <v>21644</v>
      </c>
      <c r="U26" s="740">
        <v>21644</v>
      </c>
      <c r="V26" s="740">
        <v>22293</v>
      </c>
      <c r="W26" s="740">
        <v>22293</v>
      </c>
      <c r="X26" s="740">
        <v>22293</v>
      </c>
      <c r="Y26" s="740">
        <v>22293</v>
      </c>
      <c r="Z26" s="740">
        <v>22293</v>
      </c>
      <c r="AA26" s="740">
        <v>22293</v>
      </c>
      <c r="AB26" s="740">
        <v>22293</v>
      </c>
      <c r="AC26" s="740">
        <v>22293</v>
      </c>
      <c r="AD26" s="740">
        <v>22293</v>
      </c>
      <c r="AE26" s="740">
        <v>22293</v>
      </c>
      <c r="AF26" s="740">
        <v>22293</v>
      </c>
      <c r="AG26" s="740">
        <v>22293</v>
      </c>
      <c r="AH26" s="740">
        <v>22962</v>
      </c>
      <c r="AI26" s="740">
        <v>22962</v>
      </c>
      <c r="AJ26" s="740">
        <v>22962</v>
      </c>
      <c r="AK26" s="740">
        <v>22962</v>
      </c>
      <c r="AL26" s="740">
        <v>22962</v>
      </c>
      <c r="AM26" s="740">
        <v>22962</v>
      </c>
      <c r="AN26" s="740">
        <v>22962</v>
      </c>
      <c r="AO26" s="740">
        <v>22962</v>
      </c>
      <c r="AP26" s="740">
        <v>22962</v>
      </c>
      <c r="AQ26" s="740">
        <v>22962</v>
      </c>
      <c r="AR26" s="740">
        <v>22962</v>
      </c>
      <c r="AS26" s="740">
        <v>22962</v>
      </c>
      <c r="AT26" s="740">
        <v>23651</v>
      </c>
      <c r="AU26" s="740">
        <v>23651</v>
      </c>
      <c r="AV26" s="740">
        <v>23651</v>
      </c>
      <c r="AW26" s="740">
        <v>23651</v>
      </c>
      <c r="AX26" s="740">
        <v>23651</v>
      </c>
      <c r="AY26" s="740">
        <v>23651</v>
      </c>
      <c r="AZ26" s="740">
        <v>23651</v>
      </c>
      <c r="BA26" s="740">
        <v>23651</v>
      </c>
      <c r="BB26" s="740">
        <v>23651</v>
      </c>
      <c r="BC26" s="740">
        <v>23651</v>
      </c>
      <c r="BD26" s="740">
        <v>23651</v>
      </c>
      <c r="BE26" s="740">
        <v>23651</v>
      </c>
      <c r="BF26" s="740">
        <v>24360</v>
      </c>
      <c r="BG26" s="740">
        <v>24360</v>
      </c>
      <c r="BH26" s="740">
        <v>24360</v>
      </c>
      <c r="BI26" s="740">
        <v>24360</v>
      </c>
      <c r="BJ26" s="740">
        <v>24360</v>
      </c>
      <c r="BK26" s="740">
        <v>24360</v>
      </c>
      <c r="BL26" s="740">
        <v>24360</v>
      </c>
      <c r="BM26" s="740">
        <v>24360</v>
      </c>
      <c r="BN26" s="740">
        <v>24360</v>
      </c>
      <c r="BO26" s="740">
        <v>24360</v>
      </c>
      <c r="BP26" s="740">
        <v>24360</v>
      </c>
      <c r="BQ26" s="740">
        <v>24360</v>
      </c>
      <c r="BR26" s="740">
        <v>25091</v>
      </c>
      <c r="BS26" s="740">
        <v>25091</v>
      </c>
      <c r="BT26" s="740">
        <v>25091</v>
      </c>
      <c r="BU26" s="740">
        <v>25091</v>
      </c>
      <c r="BV26" s="740">
        <v>25091</v>
      </c>
      <c r="BW26" s="740">
        <v>25844</v>
      </c>
      <c r="BX26" s="740">
        <v>25844</v>
      </c>
      <c r="BY26" s="740">
        <v>25844</v>
      </c>
      <c r="BZ26" s="740">
        <v>25844</v>
      </c>
      <c r="CA26" s="740">
        <v>25844</v>
      </c>
      <c r="CB26" s="740">
        <v>25844</v>
      </c>
      <c r="CC26" s="740">
        <v>25844</v>
      </c>
      <c r="CD26" s="740">
        <v>25844</v>
      </c>
      <c r="CE26" s="740">
        <v>25844</v>
      </c>
      <c r="CF26" s="740">
        <v>25844</v>
      </c>
      <c r="CG26" s="740">
        <v>25844</v>
      </c>
      <c r="CH26" s="740">
        <v>25844</v>
      </c>
      <c r="CI26" s="740">
        <v>26619</v>
      </c>
      <c r="CJ26" s="740">
        <v>26619</v>
      </c>
      <c r="CK26" s="740">
        <v>26619</v>
      </c>
      <c r="CL26" s="740">
        <v>26619</v>
      </c>
      <c r="CM26" s="740">
        <v>26619</v>
      </c>
      <c r="CN26" s="740">
        <v>26619</v>
      </c>
      <c r="CO26" s="740">
        <v>26619</v>
      </c>
      <c r="CP26" s="740">
        <v>26619</v>
      </c>
      <c r="CQ26" s="740">
        <v>26619</v>
      </c>
      <c r="CR26" s="740">
        <v>26619</v>
      </c>
      <c r="CS26" s="740">
        <v>26619</v>
      </c>
      <c r="CT26" s="740">
        <v>26619</v>
      </c>
      <c r="CU26" s="740">
        <v>27418</v>
      </c>
      <c r="CV26" s="740">
        <v>27418</v>
      </c>
      <c r="CW26" s="740">
        <v>27418</v>
      </c>
      <c r="CX26" s="740">
        <v>27418</v>
      </c>
      <c r="CY26" s="740">
        <v>27418</v>
      </c>
      <c r="CZ26" s="740">
        <v>27418</v>
      </c>
      <c r="DA26" s="740">
        <v>27418</v>
      </c>
      <c r="DB26" s="740">
        <v>27418</v>
      </c>
      <c r="DC26" s="740">
        <v>27418</v>
      </c>
      <c r="DD26" s="740">
        <v>27418</v>
      </c>
      <c r="DE26" s="740">
        <v>27418</v>
      </c>
      <c r="DF26" s="740">
        <v>27418</v>
      </c>
      <c r="DG26" s="740">
        <v>28240</v>
      </c>
      <c r="DH26" s="740">
        <v>28240</v>
      </c>
      <c r="DI26" s="740">
        <v>28240</v>
      </c>
      <c r="DJ26" s="740">
        <v>28240</v>
      </c>
      <c r="DK26" s="740">
        <v>28240</v>
      </c>
      <c r="DL26" s="740">
        <v>28240</v>
      </c>
      <c r="DM26" s="740">
        <v>28240</v>
      </c>
      <c r="DN26" s="740">
        <v>28240</v>
      </c>
      <c r="DO26" s="740">
        <v>28240</v>
      </c>
      <c r="DP26" s="740">
        <v>28240</v>
      </c>
      <c r="DQ26" s="740">
        <v>28240</v>
      </c>
      <c r="DR26" s="740">
        <v>28240</v>
      </c>
      <c r="DS26" s="740">
        <v>29087</v>
      </c>
      <c r="DT26" s="740">
        <v>29087</v>
      </c>
      <c r="DU26" s="740">
        <v>29087</v>
      </c>
      <c r="DV26" s="740">
        <v>29087</v>
      </c>
      <c r="DW26" s="740">
        <v>29087</v>
      </c>
      <c r="DX26" s="740">
        <v>29087</v>
      </c>
      <c r="DY26" s="740">
        <v>29087</v>
      </c>
      <c r="DZ26" s="740">
        <v>29087</v>
      </c>
      <c r="EA26" s="740">
        <v>29087</v>
      </c>
      <c r="EB26" s="740">
        <v>29087</v>
      </c>
      <c r="EC26" s="740">
        <v>29087</v>
      </c>
      <c r="ED26" s="740">
        <v>29087</v>
      </c>
      <c r="EE26" s="740">
        <v>3302361</v>
      </c>
    </row>
    <row r="27" spans="1:135" ht="8.25" customHeight="1">
      <c r="A27" s="739" t="s">
        <v>755</v>
      </c>
      <c r="B27" s="756">
        <v>3</v>
      </c>
      <c r="C27" s="740">
        <v>12208</v>
      </c>
      <c r="D27" s="740">
        <v>12208</v>
      </c>
      <c r="E27" s="740">
        <v>12208</v>
      </c>
      <c r="F27" s="740">
        <v>10750</v>
      </c>
      <c r="G27" s="740">
        <v>10750</v>
      </c>
      <c r="H27" s="740">
        <v>10750</v>
      </c>
      <c r="I27" s="740">
        <v>10750</v>
      </c>
      <c r="J27" s="740">
        <v>10750</v>
      </c>
      <c r="K27" s="740">
        <v>10750</v>
      </c>
      <c r="L27" s="740">
        <v>10750</v>
      </c>
      <c r="M27" s="740">
        <v>10750</v>
      </c>
      <c r="N27" s="740">
        <v>10750</v>
      </c>
      <c r="O27" s="740">
        <v>10750</v>
      </c>
      <c r="P27" s="740">
        <v>10750</v>
      </c>
      <c r="Q27" s="740">
        <v>10750</v>
      </c>
      <c r="R27" s="740">
        <v>13500</v>
      </c>
      <c r="S27" s="740">
        <v>13500</v>
      </c>
      <c r="T27" s="740">
        <v>13500</v>
      </c>
      <c r="U27" s="740">
        <v>13500</v>
      </c>
      <c r="V27" s="740">
        <v>13500</v>
      </c>
      <c r="W27" s="740">
        <v>13500</v>
      </c>
      <c r="X27" s="740">
        <v>13500</v>
      </c>
      <c r="Y27" s="740">
        <v>13500</v>
      </c>
      <c r="Z27" s="740">
        <v>13500</v>
      </c>
      <c r="AA27" s="740">
        <v>13500</v>
      </c>
      <c r="AB27" s="740">
        <v>13500</v>
      </c>
      <c r="AC27" s="740">
        <v>13500</v>
      </c>
      <c r="AD27" s="740">
        <v>15406</v>
      </c>
      <c r="AE27" s="740">
        <v>15406</v>
      </c>
      <c r="AF27" s="740">
        <v>15406</v>
      </c>
      <c r="AG27" s="740">
        <v>15406</v>
      </c>
      <c r="AH27" s="740">
        <v>15406</v>
      </c>
      <c r="AI27" s="740">
        <v>15406</v>
      </c>
      <c r="AJ27" s="740">
        <v>15406</v>
      </c>
      <c r="AK27" s="740">
        <v>15406</v>
      </c>
      <c r="AL27" s="740">
        <v>15406</v>
      </c>
      <c r="AM27" s="740">
        <v>15406</v>
      </c>
      <c r="AN27" s="740">
        <v>15406</v>
      </c>
      <c r="AO27" s="740">
        <v>15406</v>
      </c>
      <c r="AP27" s="740">
        <v>15406</v>
      </c>
      <c r="AQ27" s="740">
        <v>15406</v>
      </c>
      <c r="AR27" s="740">
        <v>15868</v>
      </c>
      <c r="AS27" s="740">
        <v>15868</v>
      </c>
      <c r="AT27" s="740">
        <v>15868</v>
      </c>
      <c r="AU27" s="740">
        <v>15868</v>
      </c>
      <c r="AV27" s="740">
        <v>15868</v>
      </c>
      <c r="AW27" s="740">
        <v>15868</v>
      </c>
      <c r="AX27" s="740">
        <v>15868</v>
      </c>
      <c r="AY27" s="740">
        <v>15868</v>
      </c>
      <c r="AZ27" s="740">
        <v>15868</v>
      </c>
      <c r="BA27" s="740">
        <v>15868</v>
      </c>
      <c r="BB27" s="740">
        <v>15868</v>
      </c>
      <c r="BC27" s="740">
        <v>15868</v>
      </c>
      <c r="BD27" s="740">
        <v>16344</v>
      </c>
      <c r="BE27" s="740">
        <v>16344</v>
      </c>
      <c r="BF27" s="740">
        <v>16344</v>
      </c>
      <c r="BG27" s="740">
        <v>16344</v>
      </c>
      <c r="BH27" s="740">
        <v>16344</v>
      </c>
      <c r="BI27" s="740">
        <v>16344</v>
      </c>
      <c r="BJ27" s="740">
        <v>16344</v>
      </c>
      <c r="BK27" s="740">
        <v>16344</v>
      </c>
      <c r="BL27" s="740">
        <v>16344</v>
      </c>
      <c r="BM27" s="740">
        <v>16344</v>
      </c>
      <c r="BN27" s="740">
        <v>16344</v>
      </c>
      <c r="BO27" s="740">
        <v>16344</v>
      </c>
      <c r="BP27" s="740">
        <v>16835</v>
      </c>
      <c r="BQ27" s="740">
        <v>16835</v>
      </c>
      <c r="BR27" s="740">
        <v>16835</v>
      </c>
      <c r="BS27" s="740">
        <v>16835</v>
      </c>
      <c r="BT27" s="740">
        <v>16835</v>
      </c>
      <c r="BU27" s="740">
        <v>16835</v>
      </c>
      <c r="BV27" s="740">
        <v>16835</v>
      </c>
      <c r="BW27" s="740">
        <v>16835</v>
      </c>
      <c r="BX27" s="740">
        <v>16835</v>
      </c>
      <c r="BY27" s="740">
        <v>16835</v>
      </c>
      <c r="BZ27" s="740">
        <v>16835</v>
      </c>
      <c r="CA27" s="740">
        <v>16835</v>
      </c>
      <c r="CB27" s="740">
        <v>17340</v>
      </c>
      <c r="CC27" s="740">
        <v>17340</v>
      </c>
      <c r="CD27" s="740">
        <v>17340</v>
      </c>
      <c r="CE27" s="740">
        <v>17340</v>
      </c>
      <c r="CF27" s="740">
        <v>17340</v>
      </c>
      <c r="CG27" s="740">
        <v>17340</v>
      </c>
      <c r="CH27" s="740">
        <v>17340</v>
      </c>
      <c r="CI27" s="740">
        <v>17340</v>
      </c>
      <c r="CJ27" s="740">
        <v>17340</v>
      </c>
      <c r="CK27" s="740">
        <v>17340</v>
      </c>
      <c r="CL27" s="740">
        <v>17340</v>
      </c>
      <c r="CM27" s="740">
        <v>17340</v>
      </c>
      <c r="CN27" s="740">
        <v>17860</v>
      </c>
      <c r="CO27" s="740">
        <v>17860</v>
      </c>
      <c r="CP27" s="740">
        <v>17860</v>
      </c>
      <c r="CQ27" s="740">
        <v>17860</v>
      </c>
      <c r="CR27" s="740">
        <v>17860</v>
      </c>
      <c r="CS27" s="740">
        <v>17860</v>
      </c>
      <c r="CT27" s="740">
        <v>17860</v>
      </c>
      <c r="CU27" s="740">
        <v>17860</v>
      </c>
      <c r="CV27" s="740">
        <v>17860</v>
      </c>
      <c r="CW27" s="740">
        <v>17860</v>
      </c>
      <c r="CX27" s="740">
        <v>17860</v>
      </c>
      <c r="CY27" s="740">
        <v>17860</v>
      </c>
      <c r="CZ27" s="740">
        <v>17860</v>
      </c>
      <c r="DA27" s="740">
        <v>17860</v>
      </c>
      <c r="DB27" s="740">
        <v>17860</v>
      </c>
      <c r="DC27" s="740">
        <v>17860</v>
      </c>
      <c r="DD27" s="740">
        <v>17860</v>
      </c>
      <c r="DE27" s="740">
        <v>18396</v>
      </c>
      <c r="DF27" s="740">
        <v>18396</v>
      </c>
      <c r="DG27" s="740">
        <v>18396</v>
      </c>
      <c r="DH27" s="740">
        <v>18396</v>
      </c>
      <c r="DI27" s="740">
        <v>18396</v>
      </c>
      <c r="DJ27" s="740">
        <v>18396</v>
      </c>
      <c r="DK27" s="740">
        <v>18396</v>
      </c>
      <c r="DL27" s="740">
        <v>18396</v>
      </c>
      <c r="DM27" s="740">
        <v>18396</v>
      </c>
      <c r="DN27" s="740">
        <v>18396</v>
      </c>
      <c r="DO27" s="740">
        <v>18396</v>
      </c>
      <c r="DP27" s="740">
        <v>18396</v>
      </c>
      <c r="DQ27" s="740">
        <v>18948</v>
      </c>
      <c r="DR27" s="740">
        <v>18948</v>
      </c>
      <c r="DS27" s="740">
        <v>18948</v>
      </c>
      <c r="DT27" s="740">
        <v>18948</v>
      </c>
      <c r="DU27" s="740">
        <v>18948</v>
      </c>
      <c r="DV27" s="740">
        <v>18948</v>
      </c>
      <c r="DW27" s="740">
        <v>18948</v>
      </c>
      <c r="DX27" s="740">
        <v>18948</v>
      </c>
      <c r="DY27" s="740">
        <v>18948</v>
      </c>
      <c r="DZ27" s="740">
        <v>18948</v>
      </c>
      <c r="EA27" s="740">
        <v>18948</v>
      </c>
      <c r="EB27" s="740">
        <v>18948</v>
      </c>
      <c r="EC27" s="740">
        <v>19516</v>
      </c>
      <c r="ED27" s="740">
        <v>19516</v>
      </c>
      <c r="EE27" s="740">
        <v>2130726</v>
      </c>
    </row>
    <row r="28" spans="1:135" ht="8.25" customHeight="1">
      <c r="A28" s="739" t="s">
        <v>756</v>
      </c>
      <c r="B28" s="756">
        <v>4</v>
      </c>
      <c r="C28" s="740">
        <v>6010</v>
      </c>
      <c r="D28" s="740">
        <v>6010</v>
      </c>
      <c r="E28" s="740">
        <v>6010</v>
      </c>
      <c r="F28" s="740">
        <v>6010</v>
      </c>
      <c r="G28" s="740">
        <v>6010</v>
      </c>
      <c r="H28" s="740">
        <v>6010</v>
      </c>
      <c r="I28" s="740">
        <v>6010</v>
      </c>
      <c r="J28" s="740">
        <v>6190</v>
      </c>
      <c r="K28" s="740">
        <v>6190</v>
      </c>
      <c r="L28" s="740">
        <v>6190</v>
      </c>
      <c r="M28" s="740">
        <v>6190</v>
      </c>
      <c r="N28" s="740">
        <v>6190</v>
      </c>
      <c r="O28" s="740">
        <v>6190</v>
      </c>
      <c r="P28" s="740">
        <v>6190</v>
      </c>
      <c r="Q28" s="740">
        <v>6190</v>
      </c>
      <c r="R28" s="740">
        <v>6190</v>
      </c>
      <c r="S28" s="740">
        <v>6190</v>
      </c>
      <c r="T28" s="740">
        <v>6190</v>
      </c>
      <c r="U28" s="740">
        <v>6190</v>
      </c>
      <c r="V28" s="740">
        <v>7823</v>
      </c>
      <c r="W28" s="740">
        <v>7823</v>
      </c>
      <c r="X28" s="740">
        <v>7823</v>
      </c>
      <c r="Y28" s="740">
        <v>7823</v>
      </c>
      <c r="Z28" s="740">
        <v>7823</v>
      </c>
      <c r="AA28" s="740">
        <v>7823</v>
      </c>
      <c r="AB28" s="740">
        <v>7823</v>
      </c>
      <c r="AC28" s="740">
        <v>7823</v>
      </c>
      <c r="AD28" s="740">
        <v>7823</v>
      </c>
      <c r="AE28" s="740">
        <v>7823</v>
      </c>
      <c r="AF28" s="740">
        <v>7823</v>
      </c>
      <c r="AG28" s="740">
        <v>7823</v>
      </c>
      <c r="AH28" s="740">
        <v>7823</v>
      </c>
      <c r="AI28" s="740">
        <v>7823</v>
      </c>
      <c r="AJ28" s="740">
        <v>8058</v>
      </c>
      <c r="AK28" s="740">
        <v>8058</v>
      </c>
      <c r="AL28" s="740">
        <v>8058</v>
      </c>
      <c r="AM28" s="740">
        <v>8058</v>
      </c>
      <c r="AN28" s="740">
        <v>8058</v>
      </c>
      <c r="AO28" s="740">
        <v>8058</v>
      </c>
      <c r="AP28" s="740">
        <v>8058</v>
      </c>
      <c r="AQ28" s="740">
        <v>8058</v>
      </c>
      <c r="AR28" s="740">
        <v>8058</v>
      </c>
      <c r="AS28" s="740">
        <v>8058</v>
      </c>
      <c r="AT28" s="740">
        <v>8058</v>
      </c>
      <c r="AU28" s="740">
        <v>8058</v>
      </c>
      <c r="AV28" s="740">
        <v>8300</v>
      </c>
      <c r="AW28" s="740">
        <v>8300</v>
      </c>
      <c r="AX28" s="740">
        <v>8300</v>
      </c>
      <c r="AY28" s="740">
        <v>8300</v>
      </c>
      <c r="AZ28" s="740">
        <v>8300</v>
      </c>
      <c r="BA28" s="740">
        <v>8300</v>
      </c>
      <c r="BB28" s="740">
        <v>8300</v>
      </c>
      <c r="BC28" s="740">
        <v>8300</v>
      </c>
      <c r="BD28" s="740">
        <v>8300</v>
      </c>
      <c r="BE28" s="740">
        <v>8300</v>
      </c>
      <c r="BF28" s="740">
        <v>8300</v>
      </c>
      <c r="BG28" s="740">
        <v>8300</v>
      </c>
      <c r="BH28" s="740">
        <v>8549</v>
      </c>
      <c r="BI28" s="740">
        <v>8549</v>
      </c>
      <c r="BJ28" s="740">
        <v>8549</v>
      </c>
      <c r="BK28" s="740">
        <v>8549</v>
      </c>
      <c r="BL28" s="740">
        <v>8549</v>
      </c>
      <c r="BM28" s="740">
        <v>8549</v>
      </c>
      <c r="BN28" s="740">
        <v>8549</v>
      </c>
      <c r="BO28" s="740">
        <v>8549</v>
      </c>
      <c r="BP28" s="740">
        <v>8549</v>
      </c>
      <c r="BQ28" s="740">
        <v>8549</v>
      </c>
      <c r="BR28" s="740">
        <v>8549</v>
      </c>
      <c r="BS28" s="740">
        <v>8549</v>
      </c>
      <c r="BT28" s="740">
        <v>8805</v>
      </c>
      <c r="BU28" s="740">
        <v>8805</v>
      </c>
      <c r="BV28" s="740">
        <v>8805</v>
      </c>
      <c r="BW28" s="740">
        <v>8805</v>
      </c>
      <c r="BX28" s="740">
        <v>8805</v>
      </c>
      <c r="BY28" s="740">
        <v>8805</v>
      </c>
      <c r="BZ28" s="740">
        <v>8805</v>
      </c>
      <c r="CA28" s="740">
        <v>8805</v>
      </c>
      <c r="CB28" s="740">
        <v>8805</v>
      </c>
      <c r="CC28" s="740">
        <v>8805</v>
      </c>
      <c r="CD28" s="740">
        <v>8805</v>
      </c>
      <c r="CE28" s="740">
        <v>8805</v>
      </c>
      <c r="CF28" s="740">
        <v>9070</v>
      </c>
      <c r="CG28" s="740">
        <v>9070</v>
      </c>
      <c r="CH28" s="740">
        <v>9070</v>
      </c>
      <c r="CI28" s="740">
        <v>9342</v>
      </c>
      <c r="CJ28" s="740">
        <v>9342</v>
      </c>
      <c r="CK28" s="740">
        <v>9342</v>
      </c>
      <c r="CL28" s="740">
        <v>9342</v>
      </c>
      <c r="CM28" s="740">
        <v>9342</v>
      </c>
      <c r="CN28" s="740">
        <v>9342</v>
      </c>
      <c r="CO28" s="740">
        <v>9342</v>
      </c>
      <c r="CP28" s="740">
        <v>9342</v>
      </c>
      <c r="CQ28" s="740">
        <v>9342</v>
      </c>
      <c r="CR28" s="740">
        <v>9342</v>
      </c>
      <c r="CS28" s="740">
        <v>9342</v>
      </c>
      <c r="CT28" s="740">
        <v>9342</v>
      </c>
      <c r="CU28" s="740">
        <v>9342</v>
      </c>
      <c r="CV28" s="740">
        <v>9342</v>
      </c>
      <c r="CW28" s="740">
        <v>9622</v>
      </c>
      <c r="CX28" s="740">
        <v>9622</v>
      </c>
      <c r="CY28" s="740">
        <v>9622</v>
      </c>
      <c r="CZ28" s="740">
        <v>9622</v>
      </c>
      <c r="DA28" s="740">
        <v>9622</v>
      </c>
      <c r="DB28" s="740">
        <v>9622</v>
      </c>
      <c r="DC28" s="740">
        <v>9622</v>
      </c>
      <c r="DD28" s="740">
        <v>9622</v>
      </c>
      <c r="DE28" s="740">
        <v>9622</v>
      </c>
      <c r="DF28" s="740">
        <v>9622</v>
      </c>
      <c r="DG28" s="740">
        <v>9622</v>
      </c>
      <c r="DH28" s="740">
        <v>9622</v>
      </c>
      <c r="DI28" s="740">
        <v>9911</v>
      </c>
      <c r="DJ28" s="740">
        <v>9911</v>
      </c>
      <c r="DK28" s="740">
        <v>9911</v>
      </c>
      <c r="DL28" s="740">
        <v>9911</v>
      </c>
      <c r="DM28" s="740">
        <v>9911</v>
      </c>
      <c r="DN28" s="740">
        <v>9911</v>
      </c>
      <c r="DO28" s="740">
        <v>9911</v>
      </c>
      <c r="DP28" s="740">
        <v>9911</v>
      </c>
      <c r="DQ28" s="740">
        <v>9911</v>
      </c>
      <c r="DR28" s="740">
        <v>9911</v>
      </c>
      <c r="DS28" s="740">
        <v>9911</v>
      </c>
      <c r="DT28" s="740">
        <v>9911</v>
      </c>
      <c r="DU28" s="740">
        <v>10208</v>
      </c>
      <c r="DV28" s="740">
        <v>10208</v>
      </c>
      <c r="DW28" s="740">
        <v>10208</v>
      </c>
      <c r="DX28" s="740">
        <v>10208</v>
      </c>
      <c r="DY28" s="740">
        <v>10208</v>
      </c>
      <c r="DZ28" s="740">
        <v>10208</v>
      </c>
      <c r="EA28" s="740">
        <v>10208</v>
      </c>
      <c r="EB28" s="740">
        <v>10208</v>
      </c>
      <c r="EC28" s="740">
        <v>10208</v>
      </c>
      <c r="ED28" s="740">
        <v>10208</v>
      </c>
      <c r="EE28" s="740">
        <v>1124884</v>
      </c>
    </row>
    <row r="29" spans="1:135" ht="7.5" customHeight="1">
      <c r="A29" s="739" t="s">
        <v>757</v>
      </c>
      <c r="B29" s="756">
        <v>5</v>
      </c>
      <c r="C29" s="740">
        <v>9850</v>
      </c>
      <c r="D29" s="740">
        <v>9850</v>
      </c>
      <c r="E29" s="740">
        <v>9850</v>
      </c>
      <c r="F29" s="740">
        <v>9850</v>
      </c>
      <c r="G29" s="740">
        <v>9850</v>
      </c>
      <c r="H29" s="740">
        <v>9850</v>
      </c>
      <c r="I29" s="740">
        <v>9850</v>
      </c>
      <c r="J29" s="740">
        <v>14638</v>
      </c>
      <c r="K29" s="740">
        <v>14638</v>
      </c>
      <c r="L29" s="740">
        <v>14638</v>
      </c>
      <c r="M29" s="740">
        <v>14638</v>
      </c>
      <c r="N29" s="740">
        <v>14638</v>
      </c>
      <c r="O29" s="740">
        <v>15077</v>
      </c>
      <c r="P29" s="740">
        <v>15077</v>
      </c>
      <c r="Q29" s="740">
        <v>15077</v>
      </c>
      <c r="R29" s="740">
        <v>15077</v>
      </c>
      <c r="S29" s="740">
        <v>15077</v>
      </c>
      <c r="T29" s="740">
        <v>15077</v>
      </c>
      <c r="U29" s="740">
        <v>15077</v>
      </c>
      <c r="V29" s="740">
        <v>15077</v>
      </c>
      <c r="W29" s="740">
        <v>15077</v>
      </c>
      <c r="X29" s="740">
        <v>15077</v>
      </c>
      <c r="Y29" s="740">
        <v>15077</v>
      </c>
      <c r="Z29" s="740">
        <v>15077</v>
      </c>
      <c r="AA29" s="740">
        <v>15077</v>
      </c>
      <c r="AB29" s="740">
        <v>15529</v>
      </c>
      <c r="AC29" s="740">
        <v>15529</v>
      </c>
      <c r="AD29" s="740">
        <v>15529</v>
      </c>
      <c r="AE29" s="740">
        <v>15529</v>
      </c>
      <c r="AF29" s="740">
        <v>15529</v>
      </c>
      <c r="AG29" s="740">
        <v>15529</v>
      </c>
      <c r="AH29" s="740">
        <v>15529</v>
      </c>
      <c r="AI29" s="740">
        <v>15529</v>
      </c>
      <c r="AJ29" s="740">
        <v>15529</v>
      </c>
      <c r="AK29" s="740">
        <v>15529</v>
      </c>
      <c r="AL29" s="740">
        <v>15529</v>
      </c>
      <c r="AM29" s="740">
        <v>15529</v>
      </c>
      <c r="AN29" s="740">
        <v>15995</v>
      </c>
      <c r="AO29" s="740">
        <v>15995</v>
      </c>
      <c r="AP29" s="740">
        <v>15995</v>
      </c>
      <c r="AQ29" s="740">
        <v>15995</v>
      </c>
      <c r="AR29" s="740">
        <v>15995</v>
      </c>
      <c r="AS29" s="740">
        <v>15995</v>
      </c>
      <c r="AT29" s="740">
        <v>15995</v>
      </c>
      <c r="AU29" s="740">
        <v>15995</v>
      </c>
      <c r="AV29" s="740">
        <v>15995</v>
      </c>
      <c r="AW29" s="740">
        <v>15995</v>
      </c>
      <c r="AX29" s="740">
        <v>15995</v>
      </c>
      <c r="AY29" s="740">
        <v>15995</v>
      </c>
      <c r="AZ29" s="740">
        <v>16475</v>
      </c>
      <c r="BA29" s="740">
        <v>16475</v>
      </c>
      <c r="BB29" s="740">
        <v>16475</v>
      </c>
      <c r="BC29" s="740">
        <v>16475</v>
      </c>
      <c r="BD29" s="740">
        <v>16475</v>
      </c>
      <c r="BE29" s="740">
        <v>16475</v>
      </c>
      <c r="BF29" s="740">
        <v>16475</v>
      </c>
      <c r="BG29" s="740">
        <v>16475</v>
      </c>
      <c r="BH29" s="740">
        <v>16475</v>
      </c>
      <c r="BI29" s="740">
        <v>16475</v>
      </c>
      <c r="BJ29" s="740">
        <v>16475</v>
      </c>
      <c r="BK29" s="740">
        <v>16475</v>
      </c>
      <c r="BL29" s="740">
        <v>16969</v>
      </c>
      <c r="BM29" s="740">
        <v>16969</v>
      </c>
      <c r="BN29" s="740">
        <v>16969</v>
      </c>
      <c r="BO29" s="740">
        <v>16969</v>
      </c>
      <c r="BP29" s="740">
        <v>16969</v>
      </c>
      <c r="BQ29" s="740">
        <v>16969</v>
      </c>
      <c r="BR29" s="740">
        <v>16969</v>
      </c>
      <c r="BS29" s="740">
        <v>16969</v>
      </c>
      <c r="BT29" s="740">
        <v>16969</v>
      </c>
      <c r="BU29" s="740">
        <v>16969</v>
      </c>
      <c r="BV29" s="740">
        <v>16969</v>
      </c>
      <c r="BW29" s="740">
        <v>16969</v>
      </c>
      <c r="BX29" s="740">
        <v>17478</v>
      </c>
      <c r="BY29" s="740">
        <v>17478</v>
      </c>
      <c r="BZ29" s="740">
        <v>17478</v>
      </c>
      <c r="CA29" s="740">
        <v>17478</v>
      </c>
      <c r="CB29" s="740">
        <v>17478</v>
      </c>
      <c r="CC29" s="740">
        <v>17478</v>
      </c>
      <c r="CD29" s="740">
        <v>17478</v>
      </c>
      <c r="CE29" s="740">
        <v>17478</v>
      </c>
      <c r="CF29" s="740">
        <v>17478</v>
      </c>
      <c r="CG29" s="740">
        <v>17478</v>
      </c>
      <c r="CH29" s="740">
        <v>17478</v>
      </c>
      <c r="CI29" s="740">
        <v>17478</v>
      </c>
      <c r="CJ29" s="740">
        <v>17478</v>
      </c>
      <c r="CK29" s="740">
        <v>17478</v>
      </c>
      <c r="CL29" s="740">
        <v>17478</v>
      </c>
      <c r="CM29" s="740">
        <v>17478</v>
      </c>
      <c r="CN29" s="740">
        <v>17478</v>
      </c>
      <c r="CO29" s="740">
        <v>18003</v>
      </c>
      <c r="CP29" s="740">
        <v>18003</v>
      </c>
      <c r="CQ29" s="740">
        <v>18003</v>
      </c>
      <c r="CR29" s="740">
        <v>18003</v>
      </c>
      <c r="CS29" s="740">
        <v>18003</v>
      </c>
      <c r="CT29" s="740">
        <v>18003</v>
      </c>
      <c r="CU29" s="740">
        <v>18003</v>
      </c>
      <c r="CV29" s="740">
        <v>18003</v>
      </c>
      <c r="CW29" s="740">
        <v>18003</v>
      </c>
      <c r="CX29" s="740">
        <v>18003</v>
      </c>
      <c r="CY29" s="740">
        <v>18003</v>
      </c>
      <c r="CZ29" s="740">
        <v>18003</v>
      </c>
      <c r="DA29" s="740">
        <v>18543</v>
      </c>
      <c r="DB29" s="740">
        <v>18543</v>
      </c>
      <c r="DC29" s="740">
        <v>18543</v>
      </c>
      <c r="DD29" s="740">
        <v>18543</v>
      </c>
      <c r="DE29" s="740">
        <v>18543</v>
      </c>
      <c r="DF29" s="740">
        <v>18543</v>
      </c>
      <c r="DG29" s="740">
        <v>18543</v>
      </c>
      <c r="DH29" s="740">
        <v>18543</v>
      </c>
      <c r="DI29" s="740">
        <v>18543</v>
      </c>
      <c r="DJ29" s="740">
        <v>18543</v>
      </c>
      <c r="DK29" s="740">
        <v>18543</v>
      </c>
      <c r="DL29" s="740">
        <v>18543</v>
      </c>
      <c r="DM29" s="740">
        <v>19099</v>
      </c>
      <c r="DN29" s="740">
        <v>19099</v>
      </c>
      <c r="DO29" s="740">
        <v>19099</v>
      </c>
      <c r="DP29" s="740">
        <v>19099</v>
      </c>
      <c r="DQ29" s="740">
        <v>19099</v>
      </c>
      <c r="DR29" s="740">
        <v>19099</v>
      </c>
      <c r="DS29" s="740">
        <v>19099</v>
      </c>
      <c r="DT29" s="740">
        <v>19099</v>
      </c>
      <c r="DU29" s="740">
        <v>19099</v>
      </c>
      <c r="DV29" s="740">
        <v>19099</v>
      </c>
      <c r="DW29" s="740">
        <v>19099</v>
      </c>
      <c r="DX29" s="740">
        <v>19099</v>
      </c>
      <c r="DY29" s="740">
        <v>19672</v>
      </c>
      <c r="DZ29" s="740">
        <v>19672</v>
      </c>
      <c r="EA29" s="740">
        <v>19672</v>
      </c>
      <c r="EB29" s="740">
        <v>19672</v>
      </c>
      <c r="EC29" s="740">
        <v>19672</v>
      </c>
      <c r="ED29" s="740">
        <v>19672</v>
      </c>
      <c r="EE29" s="740">
        <v>2200650</v>
      </c>
    </row>
    <row r="30" spans="1:135" ht="8.25" customHeight="1">
      <c r="A30" s="739" t="s">
        <v>758</v>
      </c>
      <c r="B30" s="756">
        <v>6</v>
      </c>
      <c r="C30" s="740">
        <v>15875</v>
      </c>
      <c r="D30" s="740">
        <v>15875</v>
      </c>
      <c r="E30" s="740">
        <v>15875</v>
      </c>
      <c r="F30" s="740">
        <v>15875</v>
      </c>
      <c r="G30" s="740">
        <v>15875</v>
      </c>
      <c r="H30" s="740">
        <v>15875</v>
      </c>
      <c r="I30" s="740">
        <v>15875</v>
      </c>
      <c r="J30" s="740">
        <v>15875</v>
      </c>
      <c r="K30" s="740">
        <v>15875</v>
      </c>
      <c r="L30" s="740">
        <v>15875</v>
      </c>
      <c r="M30" s="740">
        <v>15875</v>
      </c>
      <c r="N30" s="740">
        <v>15875</v>
      </c>
      <c r="O30" s="740">
        <v>16351</v>
      </c>
      <c r="P30" s="740">
        <v>16351</v>
      </c>
      <c r="Q30" s="740">
        <v>16351</v>
      </c>
      <c r="R30" s="740">
        <v>16351</v>
      </c>
      <c r="S30" s="740">
        <v>16351</v>
      </c>
      <c r="T30" s="740">
        <v>16351</v>
      </c>
      <c r="U30" s="740">
        <v>16351</v>
      </c>
      <c r="V30" s="740">
        <v>16351</v>
      </c>
      <c r="W30" s="740">
        <v>16351</v>
      </c>
      <c r="X30" s="740">
        <v>16351</v>
      </c>
      <c r="Y30" s="740">
        <v>16351</v>
      </c>
      <c r="Z30" s="740">
        <v>16351</v>
      </c>
      <c r="AA30" s="740">
        <v>16842</v>
      </c>
      <c r="AB30" s="740">
        <v>16842</v>
      </c>
      <c r="AC30" s="740">
        <v>16842</v>
      </c>
      <c r="AD30" s="740">
        <v>16842</v>
      </c>
      <c r="AE30" s="740">
        <v>16842</v>
      </c>
      <c r="AF30" s="740">
        <v>16842</v>
      </c>
      <c r="AG30" s="740">
        <v>16842</v>
      </c>
      <c r="AH30" s="740">
        <v>16842</v>
      </c>
      <c r="AI30" s="740">
        <v>16842</v>
      </c>
      <c r="AJ30" s="740">
        <v>16842</v>
      </c>
      <c r="AK30" s="740">
        <v>16842</v>
      </c>
      <c r="AL30" s="740">
        <v>16842</v>
      </c>
      <c r="AM30" s="740">
        <v>17347</v>
      </c>
      <c r="AN30" s="740">
        <v>17347</v>
      </c>
      <c r="AO30" s="740">
        <v>17347</v>
      </c>
      <c r="AP30" s="740">
        <v>17347</v>
      </c>
      <c r="AQ30" s="740">
        <v>17347</v>
      </c>
      <c r="AR30" s="740">
        <v>17347</v>
      </c>
      <c r="AS30" s="740">
        <v>17347</v>
      </c>
      <c r="AT30" s="740">
        <v>17347</v>
      </c>
      <c r="AU30" s="740">
        <v>17347</v>
      </c>
      <c r="AV30" s="740">
        <v>17347</v>
      </c>
      <c r="AW30" s="740">
        <v>17347</v>
      </c>
      <c r="AX30" s="740">
        <v>17347</v>
      </c>
      <c r="AY30" s="740">
        <v>17868</v>
      </c>
      <c r="AZ30" s="740">
        <v>17868</v>
      </c>
      <c r="BA30" s="740">
        <v>17868</v>
      </c>
      <c r="BB30" s="740">
        <v>17868</v>
      </c>
      <c r="BC30" s="740">
        <v>17868</v>
      </c>
      <c r="BD30" s="740">
        <v>17868</v>
      </c>
      <c r="BE30" s="740">
        <v>17868</v>
      </c>
      <c r="BF30" s="740">
        <v>17868</v>
      </c>
      <c r="BG30" s="740">
        <v>17868</v>
      </c>
      <c r="BH30" s="740">
        <v>17868</v>
      </c>
      <c r="BI30" s="740">
        <v>17868</v>
      </c>
      <c r="BJ30" s="740">
        <v>17868</v>
      </c>
      <c r="BK30" s="740">
        <v>18404</v>
      </c>
      <c r="BL30" s="740">
        <v>18404</v>
      </c>
      <c r="BM30" s="740">
        <v>18404</v>
      </c>
      <c r="BN30" s="740">
        <v>18404</v>
      </c>
      <c r="BO30" s="740">
        <v>18404</v>
      </c>
      <c r="BP30" s="740">
        <v>18404</v>
      </c>
      <c r="BQ30" s="740">
        <v>18404</v>
      </c>
      <c r="BR30" s="740">
        <v>18404</v>
      </c>
      <c r="BS30" s="740">
        <v>18404</v>
      </c>
      <c r="BT30" s="740">
        <v>18404</v>
      </c>
      <c r="BU30" s="740">
        <v>18404</v>
      </c>
      <c r="BV30" s="740">
        <v>18404</v>
      </c>
      <c r="BW30" s="740">
        <v>18956</v>
      </c>
      <c r="BX30" s="740">
        <v>18956</v>
      </c>
      <c r="BY30" s="740">
        <v>18956</v>
      </c>
      <c r="BZ30" s="740">
        <v>18956</v>
      </c>
      <c r="CA30" s="740">
        <v>18956</v>
      </c>
      <c r="CB30" s="740">
        <v>18956</v>
      </c>
      <c r="CC30" s="740">
        <v>18956</v>
      </c>
      <c r="CD30" s="740">
        <v>18956</v>
      </c>
      <c r="CE30" s="740">
        <v>18956</v>
      </c>
      <c r="CF30" s="740">
        <v>18956</v>
      </c>
      <c r="CG30" s="740">
        <v>18956</v>
      </c>
      <c r="CH30" s="740">
        <v>18956</v>
      </c>
      <c r="CI30" s="740">
        <v>19524</v>
      </c>
      <c r="CJ30" s="740">
        <v>19524</v>
      </c>
      <c r="CK30" s="740">
        <v>19524</v>
      </c>
      <c r="CL30" s="740">
        <v>19524</v>
      </c>
      <c r="CM30" s="740">
        <v>19524</v>
      </c>
      <c r="CN30" s="740">
        <v>19524</v>
      </c>
      <c r="CO30" s="740">
        <v>19524</v>
      </c>
      <c r="CP30" s="740">
        <v>19524</v>
      </c>
      <c r="CQ30" s="740">
        <v>19524</v>
      </c>
      <c r="CR30" s="740">
        <v>19524</v>
      </c>
      <c r="CS30" s="740">
        <v>19524</v>
      </c>
      <c r="CT30" s="740">
        <v>19524</v>
      </c>
      <c r="CU30" s="740">
        <v>19524</v>
      </c>
      <c r="CV30" s="740">
        <v>19524</v>
      </c>
      <c r="CW30" s="740">
        <v>20110</v>
      </c>
      <c r="CX30" s="740">
        <v>20110</v>
      </c>
      <c r="CY30" s="740">
        <v>20110</v>
      </c>
      <c r="CZ30" s="740">
        <v>20110</v>
      </c>
      <c r="DA30" s="740">
        <v>20110</v>
      </c>
      <c r="DB30" s="740">
        <v>20110</v>
      </c>
      <c r="DC30" s="740">
        <v>20110</v>
      </c>
      <c r="DD30" s="740">
        <v>20110</v>
      </c>
      <c r="DE30" s="740">
        <v>20110</v>
      </c>
      <c r="DF30" s="740">
        <v>20110</v>
      </c>
      <c r="DG30" s="740">
        <v>20110</v>
      </c>
      <c r="DH30" s="740">
        <v>20110</v>
      </c>
      <c r="DI30" s="740">
        <v>20713</v>
      </c>
      <c r="DJ30" s="740">
        <v>20713</v>
      </c>
      <c r="DK30" s="740">
        <v>20713</v>
      </c>
      <c r="DL30" s="740">
        <v>20713</v>
      </c>
      <c r="DM30" s="740">
        <v>20713</v>
      </c>
      <c r="DN30" s="740">
        <v>20713</v>
      </c>
      <c r="DO30" s="740">
        <v>20713</v>
      </c>
      <c r="DP30" s="740">
        <v>20713</v>
      </c>
      <c r="DQ30" s="740">
        <v>20713</v>
      </c>
      <c r="DR30" s="740">
        <v>20713</v>
      </c>
      <c r="DS30" s="740">
        <v>20713</v>
      </c>
      <c r="DT30" s="740">
        <v>20713</v>
      </c>
      <c r="DU30" s="740">
        <v>21335</v>
      </c>
      <c r="DV30" s="740">
        <v>21335</v>
      </c>
      <c r="DW30" s="740">
        <v>21335</v>
      </c>
      <c r="DX30" s="740">
        <v>21335</v>
      </c>
      <c r="DY30" s="740">
        <v>21335</v>
      </c>
      <c r="DZ30" s="740">
        <v>21335</v>
      </c>
      <c r="EA30" s="740">
        <v>21335</v>
      </c>
      <c r="EB30" s="740">
        <v>21335</v>
      </c>
      <c r="EC30" s="740">
        <v>21335</v>
      </c>
      <c r="ED30" s="740">
        <v>21335</v>
      </c>
      <c r="EE30" s="740">
        <v>2436277</v>
      </c>
    </row>
    <row r="31" spans="1:135" ht="8.25" customHeight="1">
      <c r="A31" s="739" t="s">
        <v>759</v>
      </c>
      <c r="B31" s="756">
        <v>7</v>
      </c>
      <c r="C31" s="740">
        <v>6010</v>
      </c>
      <c r="D31" s="740">
        <v>6010</v>
      </c>
      <c r="E31" s="740">
        <v>6010</v>
      </c>
      <c r="F31" s="740">
        <v>6010</v>
      </c>
      <c r="G31" s="740">
        <v>6010</v>
      </c>
      <c r="H31" s="740">
        <v>6010</v>
      </c>
      <c r="I31" s="740">
        <v>6190</v>
      </c>
      <c r="J31" s="740">
        <v>6190</v>
      </c>
      <c r="K31" s="740">
        <v>6190</v>
      </c>
      <c r="L31" s="740">
        <v>6190</v>
      </c>
      <c r="M31" s="740">
        <v>6190</v>
      </c>
      <c r="N31" s="740">
        <v>6190</v>
      </c>
      <c r="O31" s="740">
        <v>6190</v>
      </c>
      <c r="P31" s="740">
        <v>6190</v>
      </c>
      <c r="Q31" s="740">
        <v>6190</v>
      </c>
      <c r="R31" s="740">
        <v>6190</v>
      </c>
      <c r="S31" s="740">
        <v>6190</v>
      </c>
      <c r="T31" s="740">
        <v>6190</v>
      </c>
      <c r="U31" s="740">
        <v>7515</v>
      </c>
      <c r="V31" s="740">
        <v>7515</v>
      </c>
      <c r="W31" s="740">
        <v>7515</v>
      </c>
      <c r="X31" s="740">
        <v>7515</v>
      </c>
      <c r="Y31" s="740">
        <v>7515</v>
      </c>
      <c r="Z31" s="740">
        <v>7515</v>
      </c>
      <c r="AA31" s="740">
        <v>7740</v>
      </c>
      <c r="AB31" s="740">
        <v>7740</v>
      </c>
      <c r="AC31" s="740">
        <v>7740</v>
      </c>
      <c r="AD31" s="740">
        <v>7740</v>
      </c>
      <c r="AE31" s="740">
        <v>7740</v>
      </c>
      <c r="AF31" s="740">
        <v>7740</v>
      </c>
      <c r="AG31" s="740">
        <v>7740</v>
      </c>
      <c r="AH31" s="740">
        <v>7740</v>
      </c>
      <c r="AI31" s="740">
        <v>7740</v>
      </c>
      <c r="AJ31" s="740">
        <v>7740</v>
      </c>
      <c r="AK31" s="740">
        <v>7740</v>
      </c>
      <c r="AL31" s="740">
        <v>7740</v>
      </c>
      <c r="AM31" s="740">
        <v>7972</v>
      </c>
      <c r="AN31" s="740">
        <v>7972</v>
      </c>
      <c r="AO31" s="740">
        <v>7972</v>
      </c>
      <c r="AP31" s="740">
        <v>7972</v>
      </c>
      <c r="AQ31" s="740">
        <v>7972</v>
      </c>
      <c r="AR31" s="740">
        <v>7972</v>
      </c>
      <c r="AS31" s="740">
        <v>7972</v>
      </c>
      <c r="AT31" s="740">
        <v>7972</v>
      </c>
      <c r="AU31" s="740">
        <v>7972</v>
      </c>
      <c r="AV31" s="740">
        <v>7972</v>
      </c>
      <c r="AW31" s="740">
        <v>7972</v>
      </c>
      <c r="AX31" s="740">
        <v>7972</v>
      </c>
      <c r="AY31" s="740">
        <v>8212</v>
      </c>
      <c r="AZ31" s="740">
        <v>8212</v>
      </c>
      <c r="BA31" s="740">
        <v>8212</v>
      </c>
      <c r="BB31" s="740">
        <v>8212</v>
      </c>
      <c r="BC31" s="740">
        <v>8212</v>
      </c>
      <c r="BD31" s="740">
        <v>8212</v>
      </c>
      <c r="BE31" s="740">
        <v>8212</v>
      </c>
      <c r="BF31" s="740">
        <v>8212</v>
      </c>
      <c r="BG31" s="740">
        <v>8212</v>
      </c>
      <c r="BH31" s="740">
        <v>8212</v>
      </c>
      <c r="BI31" s="740">
        <v>8212</v>
      </c>
      <c r="BJ31" s="740">
        <v>8212</v>
      </c>
      <c r="BK31" s="740">
        <v>8458</v>
      </c>
      <c r="BL31" s="740">
        <v>8458</v>
      </c>
      <c r="BM31" s="740">
        <v>8458</v>
      </c>
      <c r="BN31" s="740">
        <v>8458</v>
      </c>
      <c r="BO31" s="740">
        <v>8458</v>
      </c>
      <c r="BP31" s="740">
        <v>8458</v>
      </c>
      <c r="BQ31" s="740">
        <v>8458</v>
      </c>
      <c r="BR31" s="740">
        <v>8458</v>
      </c>
      <c r="BS31" s="740">
        <v>8458</v>
      </c>
      <c r="BT31" s="740">
        <v>8458</v>
      </c>
      <c r="BU31" s="740">
        <v>8458</v>
      </c>
      <c r="BV31" s="740">
        <v>8458</v>
      </c>
      <c r="BW31" s="740">
        <v>8712</v>
      </c>
      <c r="BX31" s="740">
        <v>8712</v>
      </c>
      <c r="BY31" s="740">
        <v>8712</v>
      </c>
      <c r="BZ31" s="740">
        <v>8712</v>
      </c>
      <c r="CA31" s="740">
        <v>8712</v>
      </c>
      <c r="CB31" s="740">
        <v>8712</v>
      </c>
      <c r="CC31" s="740">
        <v>8712</v>
      </c>
      <c r="CD31" s="740">
        <v>8712</v>
      </c>
      <c r="CE31" s="740">
        <v>8712</v>
      </c>
      <c r="CF31" s="740">
        <v>8712</v>
      </c>
      <c r="CG31" s="740">
        <v>8712</v>
      </c>
      <c r="CH31" s="740">
        <v>8712</v>
      </c>
      <c r="CI31" s="740">
        <v>8973</v>
      </c>
      <c r="CJ31" s="740">
        <v>8973</v>
      </c>
      <c r="CK31" s="740">
        <v>8973</v>
      </c>
      <c r="CL31" s="740">
        <v>8973</v>
      </c>
      <c r="CM31" s="740">
        <v>8973</v>
      </c>
      <c r="CN31" s="740">
        <v>8973</v>
      </c>
      <c r="CO31" s="740">
        <v>8973</v>
      </c>
      <c r="CP31" s="740">
        <v>8973</v>
      </c>
      <c r="CQ31" s="740">
        <v>8973</v>
      </c>
      <c r="CR31" s="740">
        <v>8973</v>
      </c>
      <c r="CS31" s="740">
        <v>8973</v>
      </c>
      <c r="CT31" s="740">
        <v>8973</v>
      </c>
      <c r="CU31" s="740">
        <v>8973</v>
      </c>
      <c r="CV31" s="740">
        <v>8973</v>
      </c>
      <c r="CW31" s="740">
        <v>8973</v>
      </c>
      <c r="CX31" s="740">
        <v>8973</v>
      </c>
      <c r="CY31" s="740">
        <v>8973</v>
      </c>
      <c r="CZ31" s="740">
        <v>9242</v>
      </c>
      <c r="DA31" s="740">
        <v>9242</v>
      </c>
      <c r="DB31" s="740">
        <v>9242</v>
      </c>
      <c r="DC31" s="740">
        <v>9242</v>
      </c>
      <c r="DD31" s="740">
        <v>9242</v>
      </c>
      <c r="DE31" s="740">
        <v>9242</v>
      </c>
      <c r="DF31" s="740">
        <v>9242</v>
      </c>
      <c r="DG31" s="740">
        <v>9242</v>
      </c>
      <c r="DH31" s="740">
        <v>9242</v>
      </c>
      <c r="DI31" s="740">
        <v>9242</v>
      </c>
      <c r="DJ31" s="740">
        <v>9242</v>
      </c>
      <c r="DK31" s="740">
        <v>9242</v>
      </c>
      <c r="DL31" s="740">
        <v>9520</v>
      </c>
      <c r="DM31" s="740">
        <v>9520</v>
      </c>
      <c r="DN31" s="740">
        <v>9520</v>
      </c>
      <c r="DO31" s="740">
        <v>9520</v>
      </c>
      <c r="DP31" s="740">
        <v>9520</v>
      </c>
      <c r="DQ31" s="740">
        <v>9520</v>
      </c>
      <c r="DR31" s="740">
        <v>9520</v>
      </c>
      <c r="DS31" s="740">
        <v>9520</v>
      </c>
      <c r="DT31" s="740">
        <v>9520</v>
      </c>
      <c r="DU31" s="740">
        <v>9520</v>
      </c>
      <c r="DV31" s="740">
        <v>9520</v>
      </c>
      <c r="DW31" s="740">
        <v>9520</v>
      </c>
      <c r="DX31" s="740">
        <v>9805</v>
      </c>
      <c r="DY31" s="740">
        <v>9805</v>
      </c>
      <c r="DZ31" s="740">
        <v>9805</v>
      </c>
      <c r="EA31" s="740">
        <v>9805</v>
      </c>
      <c r="EB31" s="740">
        <v>9805</v>
      </c>
      <c r="EC31" s="740">
        <v>9805</v>
      </c>
      <c r="ED31" s="740">
        <v>9805</v>
      </c>
      <c r="EE31" s="740">
        <v>1094879</v>
      </c>
    </row>
    <row r="32" spans="1:135" ht="7.5" customHeight="1">
      <c r="A32" s="739" t="s">
        <v>760</v>
      </c>
      <c r="B32" s="736" t="s">
        <v>752</v>
      </c>
      <c r="C32" s="740">
        <v>3252</v>
      </c>
      <c r="D32" s="740">
        <v>3252</v>
      </c>
      <c r="E32" s="740">
        <v>3252</v>
      </c>
      <c r="F32" s="740">
        <v>3252</v>
      </c>
      <c r="G32" s="740">
        <v>3252</v>
      </c>
      <c r="H32" s="740">
        <v>3252</v>
      </c>
      <c r="I32" s="740">
        <v>3252</v>
      </c>
      <c r="J32" s="740">
        <v>3350</v>
      </c>
      <c r="K32" s="740">
        <v>3350</v>
      </c>
      <c r="L32" s="740">
        <v>3350</v>
      </c>
      <c r="M32" s="740">
        <v>3350</v>
      </c>
      <c r="N32" s="740">
        <v>3350</v>
      </c>
      <c r="O32" s="740">
        <v>3350</v>
      </c>
      <c r="P32" s="740">
        <v>3350</v>
      </c>
      <c r="Q32" s="740">
        <v>3350</v>
      </c>
      <c r="R32" s="740">
        <v>3350</v>
      </c>
      <c r="S32" s="740">
        <v>3350</v>
      </c>
      <c r="T32" s="740">
        <v>3350</v>
      </c>
      <c r="U32" s="740">
        <v>3350</v>
      </c>
      <c r="V32" s="740">
        <v>3450</v>
      </c>
      <c r="W32" s="740">
        <v>3450</v>
      </c>
      <c r="X32" s="740">
        <v>3450</v>
      </c>
      <c r="Y32" s="740">
        <v>3450</v>
      </c>
      <c r="Z32" s="740">
        <v>3450</v>
      </c>
      <c r="AA32" s="740">
        <v>3450</v>
      </c>
      <c r="AB32" s="740">
        <v>3450</v>
      </c>
      <c r="AC32" s="740">
        <v>3450</v>
      </c>
      <c r="AD32" s="740">
        <v>3450</v>
      </c>
      <c r="AE32" s="740">
        <v>3450</v>
      </c>
      <c r="AF32" s="740">
        <v>3450</v>
      </c>
      <c r="AG32" s="740">
        <v>3450</v>
      </c>
      <c r="AH32" s="740">
        <v>3554</v>
      </c>
      <c r="AI32" s="740">
        <v>3554</v>
      </c>
      <c r="AJ32" s="740">
        <v>3554</v>
      </c>
      <c r="AK32" s="740">
        <v>3554</v>
      </c>
      <c r="AL32" s="740">
        <v>3554</v>
      </c>
      <c r="AM32" s="740">
        <v>3554</v>
      </c>
      <c r="AN32" s="740">
        <v>3554</v>
      </c>
      <c r="AO32" s="740">
        <v>3554</v>
      </c>
      <c r="AP32" s="740">
        <v>3554</v>
      </c>
      <c r="AQ32" s="740">
        <v>3554</v>
      </c>
      <c r="AR32" s="740">
        <v>3554</v>
      </c>
      <c r="AS32" s="740">
        <v>3554</v>
      </c>
      <c r="AT32" s="740">
        <v>3660</v>
      </c>
      <c r="AU32" s="740">
        <v>3660</v>
      </c>
      <c r="AV32" s="740">
        <v>3660</v>
      </c>
      <c r="AW32" s="740">
        <v>3660</v>
      </c>
      <c r="AX32" s="740">
        <v>3660</v>
      </c>
      <c r="AY32" s="740">
        <v>3660</v>
      </c>
      <c r="AZ32" s="740">
        <v>3660</v>
      </c>
      <c r="BA32" s="740">
        <v>3660</v>
      </c>
      <c r="BB32" s="740">
        <v>3660</v>
      </c>
      <c r="BC32" s="740">
        <v>3660</v>
      </c>
      <c r="BD32" s="740">
        <v>3660</v>
      </c>
      <c r="BE32" s="740">
        <v>3660</v>
      </c>
      <c r="BF32" s="740">
        <v>3660</v>
      </c>
      <c r="BG32" s="740">
        <v>3660</v>
      </c>
      <c r="BH32" s="740">
        <v>4118</v>
      </c>
      <c r="BI32" s="740">
        <v>4118</v>
      </c>
      <c r="BJ32" s="740">
        <v>4118</v>
      </c>
      <c r="BK32" s="740">
        <v>4118</v>
      </c>
      <c r="BL32" s="740">
        <v>4118</v>
      </c>
      <c r="BM32" s="740">
        <v>4118</v>
      </c>
      <c r="BN32" s="740">
        <v>4118</v>
      </c>
      <c r="BO32" s="740">
        <v>4118</v>
      </c>
      <c r="BP32" s="740">
        <v>4118</v>
      </c>
      <c r="BQ32" s="740">
        <v>4118</v>
      </c>
      <c r="BR32" s="740">
        <v>4118</v>
      </c>
      <c r="BS32" s="740">
        <v>4118</v>
      </c>
      <c r="BT32" s="740">
        <v>4118</v>
      </c>
      <c r="BU32" s="740">
        <v>4118</v>
      </c>
      <c r="BV32" s="740">
        <v>4242</v>
      </c>
      <c r="BW32" s="740">
        <v>4242</v>
      </c>
      <c r="BX32" s="740">
        <v>4242</v>
      </c>
      <c r="BY32" s="740">
        <v>4242</v>
      </c>
      <c r="BZ32" s="740">
        <v>4242</v>
      </c>
      <c r="CA32" s="740">
        <v>4242</v>
      </c>
      <c r="CB32" s="740">
        <v>4242</v>
      </c>
      <c r="CC32" s="740">
        <v>4242</v>
      </c>
      <c r="CD32" s="740">
        <v>4242</v>
      </c>
      <c r="CE32" s="740">
        <v>4242</v>
      </c>
      <c r="CF32" s="740">
        <v>4242</v>
      </c>
      <c r="CG32" s="740">
        <v>4242</v>
      </c>
      <c r="CH32" s="740">
        <v>4369</v>
      </c>
      <c r="CI32" s="740">
        <v>4369</v>
      </c>
      <c r="CJ32" s="740">
        <v>4369</v>
      </c>
      <c r="CK32" s="740">
        <v>4369</v>
      </c>
      <c r="CL32" s="740">
        <v>4369</v>
      </c>
      <c r="CM32" s="740">
        <v>4369</v>
      </c>
      <c r="CN32" s="740">
        <v>4369</v>
      </c>
      <c r="CO32" s="740">
        <v>4369</v>
      </c>
      <c r="CP32" s="740">
        <v>4369</v>
      </c>
      <c r="CQ32" s="740">
        <v>4369</v>
      </c>
      <c r="CR32" s="740">
        <v>4369</v>
      </c>
      <c r="CS32" s="740">
        <v>4369</v>
      </c>
      <c r="CT32" s="740">
        <v>4500</v>
      </c>
      <c r="CU32" s="740">
        <v>4500</v>
      </c>
      <c r="CV32" s="740">
        <v>4500</v>
      </c>
      <c r="CW32" s="740">
        <v>4500</v>
      </c>
      <c r="CX32" s="740">
        <v>4500</v>
      </c>
      <c r="CY32" s="740">
        <v>4500</v>
      </c>
      <c r="CZ32" s="740">
        <v>4500</v>
      </c>
      <c r="DA32" s="740">
        <v>4500</v>
      </c>
      <c r="DB32" s="740">
        <v>4500</v>
      </c>
      <c r="DC32" s="740">
        <v>4500</v>
      </c>
      <c r="DD32" s="740">
        <v>4500</v>
      </c>
      <c r="DE32" s="740">
        <v>4500</v>
      </c>
      <c r="DF32" s="740">
        <v>4635</v>
      </c>
      <c r="DG32" s="740">
        <v>4635</v>
      </c>
      <c r="DH32" s="740">
        <v>4635</v>
      </c>
      <c r="DI32" s="740">
        <v>4635</v>
      </c>
      <c r="DJ32" s="740">
        <v>4635</v>
      </c>
      <c r="DK32" s="740">
        <v>4635</v>
      </c>
      <c r="DL32" s="740">
        <v>4635</v>
      </c>
      <c r="DM32" s="740">
        <v>4635</v>
      </c>
      <c r="DN32" s="740">
        <v>4635</v>
      </c>
      <c r="DO32" s="740">
        <v>4635</v>
      </c>
      <c r="DP32" s="740">
        <v>4635</v>
      </c>
      <c r="DQ32" s="740">
        <v>4635</v>
      </c>
      <c r="DR32" s="740">
        <v>4774</v>
      </c>
      <c r="DS32" s="740">
        <v>4774</v>
      </c>
      <c r="DT32" s="740">
        <v>4774</v>
      </c>
      <c r="DU32" s="740">
        <v>4917</v>
      </c>
      <c r="DV32" s="740">
        <v>4917</v>
      </c>
      <c r="DW32" s="740">
        <v>4917</v>
      </c>
      <c r="DX32" s="740">
        <v>4917</v>
      </c>
      <c r="DY32" s="740">
        <v>4917</v>
      </c>
      <c r="DZ32" s="740">
        <v>4917</v>
      </c>
      <c r="EA32" s="740">
        <v>4917</v>
      </c>
      <c r="EB32" s="740">
        <v>4917</v>
      </c>
      <c r="EC32" s="740">
        <v>4917</v>
      </c>
      <c r="ED32" s="740">
        <v>4917</v>
      </c>
      <c r="EE32" s="740">
        <v>532343</v>
      </c>
    </row>
    <row r="33" spans="1:135" ht="8.25" customHeight="1">
      <c r="A33" s="739" t="s">
        <v>761</v>
      </c>
      <c r="B33" s="756">
        <v>8</v>
      </c>
      <c r="C33" s="740">
        <v>5375</v>
      </c>
      <c r="D33" s="740">
        <v>5500</v>
      </c>
      <c r="E33" s="740">
        <v>5500</v>
      </c>
      <c r="F33" s="740">
        <v>5500</v>
      </c>
      <c r="G33" s="740">
        <v>5500</v>
      </c>
      <c r="H33" s="740">
        <v>5500</v>
      </c>
      <c r="I33" s="740">
        <v>5500</v>
      </c>
      <c r="J33" s="740">
        <v>5500</v>
      </c>
      <c r="K33" s="740">
        <v>5500</v>
      </c>
      <c r="L33" s="740">
        <v>5500</v>
      </c>
      <c r="M33" s="740">
        <v>5500</v>
      </c>
      <c r="N33" s="740">
        <v>5500</v>
      </c>
      <c r="O33" s="740">
        <v>5500</v>
      </c>
      <c r="P33" s="740">
        <v>6563</v>
      </c>
      <c r="Q33" s="740">
        <v>6563</v>
      </c>
      <c r="R33" s="740">
        <v>6563</v>
      </c>
      <c r="S33" s="740">
        <v>6563</v>
      </c>
      <c r="T33" s="740">
        <v>6563</v>
      </c>
      <c r="U33" s="740">
        <v>6563</v>
      </c>
      <c r="V33" s="740">
        <v>6563</v>
      </c>
      <c r="W33" s="740">
        <v>6563</v>
      </c>
      <c r="X33" s="740">
        <v>6563</v>
      </c>
      <c r="Y33" s="740">
        <v>6563</v>
      </c>
      <c r="Z33" s="740">
        <v>6563</v>
      </c>
      <c r="AA33" s="740">
        <v>6563</v>
      </c>
      <c r="AB33" s="740">
        <v>6760</v>
      </c>
      <c r="AC33" s="740">
        <v>6760</v>
      </c>
      <c r="AD33" s="740">
        <v>6760</v>
      </c>
      <c r="AE33" s="740">
        <v>6760</v>
      </c>
      <c r="AF33" s="740">
        <v>6760</v>
      </c>
      <c r="AG33" s="740">
        <v>6760</v>
      </c>
      <c r="AH33" s="740">
        <v>6760</v>
      </c>
      <c r="AI33" s="740">
        <v>6760</v>
      </c>
      <c r="AJ33" s="740">
        <v>6760</v>
      </c>
      <c r="AK33" s="740">
        <v>6760</v>
      </c>
      <c r="AL33" s="740">
        <v>6760</v>
      </c>
      <c r="AM33" s="740">
        <v>6760</v>
      </c>
      <c r="AN33" s="740">
        <v>6963</v>
      </c>
      <c r="AO33" s="740">
        <v>6963</v>
      </c>
      <c r="AP33" s="740">
        <v>6963</v>
      </c>
      <c r="AQ33" s="740">
        <v>6963</v>
      </c>
      <c r="AR33" s="740">
        <v>6963</v>
      </c>
      <c r="AS33" s="740">
        <v>6963</v>
      </c>
      <c r="AT33" s="740">
        <v>6963</v>
      </c>
      <c r="AU33" s="740">
        <v>6963</v>
      </c>
      <c r="AV33" s="740">
        <v>6963</v>
      </c>
      <c r="AW33" s="740">
        <v>6963</v>
      </c>
      <c r="AX33" s="740">
        <v>6963</v>
      </c>
      <c r="AY33" s="740">
        <v>6963</v>
      </c>
      <c r="AZ33" s="740">
        <v>7171</v>
      </c>
      <c r="BA33" s="740">
        <v>7171</v>
      </c>
      <c r="BB33" s="740">
        <v>7171</v>
      </c>
      <c r="BC33" s="740">
        <v>7171</v>
      </c>
      <c r="BD33" s="740">
        <v>7171</v>
      </c>
      <c r="BE33" s="740">
        <v>7171</v>
      </c>
      <c r="BF33" s="740">
        <v>7171</v>
      </c>
      <c r="BG33" s="740">
        <v>7171</v>
      </c>
      <c r="BH33" s="740">
        <v>7171</v>
      </c>
      <c r="BI33" s="740">
        <v>7171</v>
      </c>
      <c r="BJ33" s="740">
        <v>7171</v>
      </c>
      <c r="BK33" s="740">
        <v>7171</v>
      </c>
      <c r="BL33" s="740">
        <v>7387</v>
      </c>
      <c r="BM33" s="740">
        <v>7387</v>
      </c>
      <c r="BN33" s="740">
        <v>7387</v>
      </c>
      <c r="BO33" s="740">
        <v>7387</v>
      </c>
      <c r="BP33" s="740">
        <v>7387</v>
      </c>
      <c r="BQ33" s="740">
        <v>7387</v>
      </c>
      <c r="BR33" s="740">
        <v>7387</v>
      </c>
      <c r="BS33" s="740">
        <v>7387</v>
      </c>
      <c r="BT33" s="740">
        <v>7387</v>
      </c>
      <c r="BU33" s="740">
        <v>7387</v>
      </c>
      <c r="BV33" s="740">
        <v>7387</v>
      </c>
      <c r="BW33" s="740">
        <v>7387</v>
      </c>
      <c r="BX33" s="740">
        <v>7608</v>
      </c>
      <c r="BY33" s="740">
        <v>7608</v>
      </c>
      <c r="BZ33" s="740">
        <v>7608</v>
      </c>
      <c r="CA33" s="740">
        <v>7608</v>
      </c>
      <c r="CB33" s="740">
        <v>7608</v>
      </c>
      <c r="CC33" s="740">
        <v>7608</v>
      </c>
      <c r="CD33" s="740">
        <v>7608</v>
      </c>
      <c r="CE33" s="740">
        <v>7608</v>
      </c>
      <c r="CF33" s="740">
        <v>7608</v>
      </c>
      <c r="CG33" s="740">
        <v>7608</v>
      </c>
      <c r="CH33" s="740">
        <v>7608</v>
      </c>
      <c r="CI33" s="740">
        <v>7608</v>
      </c>
      <c r="CJ33" s="740">
        <v>7836</v>
      </c>
      <c r="CK33" s="740">
        <v>7836</v>
      </c>
      <c r="CL33" s="740">
        <v>7836</v>
      </c>
      <c r="CM33" s="740">
        <v>7836</v>
      </c>
      <c r="CN33" s="740">
        <v>7836</v>
      </c>
      <c r="CO33" s="740">
        <v>7836</v>
      </c>
      <c r="CP33" s="740">
        <v>7836</v>
      </c>
      <c r="CQ33" s="740">
        <v>7836</v>
      </c>
      <c r="CR33" s="740">
        <v>7836</v>
      </c>
      <c r="CS33" s="740">
        <v>7836</v>
      </c>
      <c r="CT33" s="740">
        <v>7836</v>
      </c>
      <c r="CU33" s="740">
        <v>7836</v>
      </c>
      <c r="CV33" s="740">
        <v>8071</v>
      </c>
      <c r="CW33" s="740">
        <v>8071</v>
      </c>
      <c r="CX33" s="740">
        <v>8071</v>
      </c>
      <c r="CY33" s="740">
        <v>8071</v>
      </c>
      <c r="CZ33" s="740">
        <v>8071</v>
      </c>
      <c r="DA33" s="740">
        <v>8071</v>
      </c>
      <c r="DB33" s="740">
        <v>8071</v>
      </c>
      <c r="DC33" s="740">
        <v>8071</v>
      </c>
      <c r="DD33" s="740">
        <v>8071</v>
      </c>
      <c r="DE33" s="740">
        <v>8071</v>
      </c>
      <c r="DF33" s="740">
        <v>8071</v>
      </c>
      <c r="DG33" s="740">
        <v>8071</v>
      </c>
      <c r="DH33" s="740">
        <v>8314</v>
      </c>
      <c r="DI33" s="740">
        <v>8314</v>
      </c>
      <c r="DJ33" s="740">
        <v>8314</v>
      </c>
      <c r="DK33" s="740">
        <v>8314</v>
      </c>
      <c r="DL33" s="740">
        <v>8314</v>
      </c>
      <c r="DM33" s="740">
        <v>8314</v>
      </c>
      <c r="DN33" s="740">
        <v>8314</v>
      </c>
      <c r="DO33" s="740">
        <v>8314</v>
      </c>
      <c r="DP33" s="740">
        <v>8314</v>
      </c>
      <c r="DQ33" s="740">
        <v>8314</v>
      </c>
      <c r="DR33" s="740">
        <v>8314</v>
      </c>
      <c r="DS33" s="740">
        <v>8314</v>
      </c>
      <c r="DT33" s="740">
        <v>8563</v>
      </c>
      <c r="DU33" s="740">
        <v>8563</v>
      </c>
      <c r="DV33" s="740">
        <v>8563</v>
      </c>
      <c r="DW33" s="740">
        <v>8563</v>
      </c>
      <c r="DX33" s="740">
        <v>8563</v>
      </c>
      <c r="DY33" s="740">
        <v>8563</v>
      </c>
      <c r="DZ33" s="740">
        <v>8563</v>
      </c>
      <c r="EA33" s="740">
        <v>8563</v>
      </c>
      <c r="EB33" s="740">
        <v>8563</v>
      </c>
      <c r="EC33" s="740">
        <v>8563</v>
      </c>
      <c r="ED33" s="740">
        <v>8563</v>
      </c>
      <c r="EE33" s="740">
        <v>965638</v>
      </c>
    </row>
    <row r="34" spans="1:135" ht="8.25" customHeight="1">
      <c r="A34" s="739" t="s">
        <v>762</v>
      </c>
      <c r="B34" s="756">
        <v>9</v>
      </c>
      <c r="C34" s="740">
        <v>7167</v>
      </c>
      <c r="D34" s="740">
        <v>7167</v>
      </c>
      <c r="E34" s="740">
        <v>7167</v>
      </c>
      <c r="F34" s="740">
        <v>7167</v>
      </c>
      <c r="G34" s="740">
        <v>7167</v>
      </c>
      <c r="H34" s="740">
        <v>7167</v>
      </c>
      <c r="I34" s="740">
        <v>7167</v>
      </c>
      <c r="J34" s="740">
        <v>7167</v>
      </c>
      <c r="K34" s="740">
        <v>7333</v>
      </c>
      <c r="L34" s="740">
        <v>7333</v>
      </c>
      <c r="M34" s="740">
        <v>7333</v>
      </c>
      <c r="N34" s="740">
        <v>7333</v>
      </c>
      <c r="O34" s="740">
        <v>7333</v>
      </c>
      <c r="P34" s="740">
        <v>7333</v>
      </c>
      <c r="Q34" s="740">
        <v>7333</v>
      </c>
      <c r="R34" s="740">
        <v>7333</v>
      </c>
      <c r="S34" s="740">
        <v>7333</v>
      </c>
      <c r="T34" s="740">
        <v>7333</v>
      </c>
      <c r="U34" s="740">
        <v>7333</v>
      </c>
      <c r="V34" s="740">
        <v>7333</v>
      </c>
      <c r="W34" s="740">
        <v>7500</v>
      </c>
      <c r="X34" s="740">
        <v>7500</v>
      </c>
      <c r="Y34" s="740">
        <v>7500</v>
      </c>
      <c r="Z34" s="740">
        <v>7500</v>
      </c>
      <c r="AA34" s="740">
        <v>7500</v>
      </c>
      <c r="AB34" s="740">
        <v>7500</v>
      </c>
      <c r="AC34" s="740">
        <v>7500</v>
      </c>
      <c r="AD34" s="740">
        <v>7500</v>
      </c>
      <c r="AE34" s="740">
        <v>7500</v>
      </c>
      <c r="AF34" s="740">
        <v>7500</v>
      </c>
      <c r="AG34" s="740">
        <v>7500</v>
      </c>
      <c r="AH34" s="740">
        <v>7500</v>
      </c>
      <c r="AI34" s="740">
        <v>7667</v>
      </c>
      <c r="AJ34" s="740">
        <v>7667</v>
      </c>
      <c r="AK34" s="740">
        <v>7667</v>
      </c>
      <c r="AL34" s="740">
        <v>7667</v>
      </c>
      <c r="AM34" s="740">
        <v>7667</v>
      </c>
      <c r="AN34" s="740">
        <v>7667</v>
      </c>
      <c r="AO34" s="740">
        <v>7667</v>
      </c>
      <c r="AP34" s="740">
        <v>7667</v>
      </c>
      <c r="AQ34" s="740">
        <v>7667</v>
      </c>
      <c r="AR34" s="740">
        <v>7667</v>
      </c>
      <c r="AS34" s="740">
        <v>7667</v>
      </c>
      <c r="AT34" s="740">
        <v>7667</v>
      </c>
      <c r="AU34" s="740">
        <v>7833</v>
      </c>
      <c r="AV34" s="740">
        <v>7833</v>
      </c>
      <c r="AW34" s="740">
        <v>7833</v>
      </c>
      <c r="AX34" s="740">
        <v>7833</v>
      </c>
      <c r="AY34" s="740">
        <v>7833</v>
      </c>
      <c r="AZ34" s="740">
        <v>7833</v>
      </c>
      <c r="BA34" s="740">
        <v>7833</v>
      </c>
      <c r="BB34" s="740">
        <v>7833</v>
      </c>
      <c r="BC34" s="740">
        <v>7833</v>
      </c>
      <c r="BD34" s="740">
        <v>7833</v>
      </c>
      <c r="BE34" s="740">
        <v>7833</v>
      </c>
      <c r="BF34" s="740">
        <v>7833</v>
      </c>
      <c r="BG34" s="740">
        <v>8000</v>
      </c>
      <c r="BH34" s="740">
        <v>8000</v>
      </c>
      <c r="BI34" s="740">
        <v>8000</v>
      </c>
      <c r="BJ34" s="740">
        <v>8000</v>
      </c>
      <c r="BK34" s="740">
        <v>8000</v>
      </c>
      <c r="BL34" s="740">
        <v>8000</v>
      </c>
      <c r="BM34" s="740">
        <v>8000</v>
      </c>
      <c r="BN34" s="740">
        <v>8000</v>
      </c>
      <c r="BO34" s="740">
        <v>8000</v>
      </c>
      <c r="BP34" s="740">
        <v>8000</v>
      </c>
      <c r="BQ34" s="740">
        <v>8000</v>
      </c>
      <c r="BR34" s="740">
        <v>8000</v>
      </c>
      <c r="BS34" s="740">
        <v>11781</v>
      </c>
      <c r="BT34" s="740">
        <v>11781</v>
      </c>
      <c r="BU34" s="740">
        <v>11781</v>
      </c>
      <c r="BV34" s="740">
        <v>11781</v>
      </c>
      <c r="BW34" s="740">
        <v>11781</v>
      </c>
      <c r="BX34" s="740">
        <v>11781</v>
      </c>
      <c r="BY34" s="740">
        <v>11781</v>
      </c>
      <c r="BZ34" s="740">
        <v>11781</v>
      </c>
      <c r="CA34" s="740">
        <v>11781</v>
      </c>
      <c r="CB34" s="740">
        <v>11781</v>
      </c>
      <c r="CC34" s="740">
        <v>11781</v>
      </c>
      <c r="CD34" s="740">
        <v>11781</v>
      </c>
      <c r="CE34" s="740">
        <v>11781</v>
      </c>
      <c r="CF34" s="740">
        <v>11781</v>
      </c>
      <c r="CG34" s="740">
        <v>12134</v>
      </c>
      <c r="CH34" s="740">
        <v>12134</v>
      </c>
      <c r="CI34" s="740">
        <v>12134</v>
      </c>
      <c r="CJ34" s="740">
        <v>12134</v>
      </c>
      <c r="CK34" s="740">
        <v>12134</v>
      </c>
      <c r="CL34" s="740">
        <v>12134</v>
      </c>
      <c r="CM34" s="740">
        <v>12134</v>
      </c>
      <c r="CN34" s="740">
        <v>12134</v>
      </c>
      <c r="CO34" s="740">
        <v>12134</v>
      </c>
      <c r="CP34" s="740">
        <v>12134</v>
      </c>
      <c r="CQ34" s="740">
        <v>12134</v>
      </c>
      <c r="CR34" s="740">
        <v>12134</v>
      </c>
      <c r="CS34" s="740">
        <v>12498</v>
      </c>
      <c r="CT34" s="740">
        <v>12498</v>
      </c>
      <c r="CU34" s="740">
        <v>12498</v>
      </c>
      <c r="CV34" s="740">
        <v>12498</v>
      </c>
      <c r="CW34" s="740">
        <v>12498</v>
      </c>
      <c r="CX34" s="740">
        <v>12498</v>
      </c>
      <c r="CY34" s="740">
        <v>12498</v>
      </c>
      <c r="CZ34" s="740">
        <v>12498</v>
      </c>
      <c r="DA34" s="740">
        <v>12498</v>
      </c>
      <c r="DB34" s="740">
        <v>12498</v>
      </c>
      <c r="DC34" s="740">
        <v>12498</v>
      </c>
      <c r="DD34" s="740">
        <v>12498</v>
      </c>
      <c r="DE34" s="740">
        <v>12873</v>
      </c>
      <c r="DF34" s="740">
        <v>12873</v>
      </c>
      <c r="DG34" s="740">
        <v>12873</v>
      </c>
      <c r="DH34" s="740">
        <v>12873</v>
      </c>
      <c r="DI34" s="740">
        <v>12873</v>
      </c>
      <c r="DJ34" s="740">
        <v>12873</v>
      </c>
      <c r="DK34" s="740">
        <v>12873</v>
      </c>
      <c r="DL34" s="740">
        <v>12873</v>
      </c>
      <c r="DM34" s="740">
        <v>12873</v>
      </c>
      <c r="DN34" s="740">
        <v>12873</v>
      </c>
      <c r="DO34" s="740">
        <v>12873</v>
      </c>
      <c r="DP34" s="740">
        <v>12873</v>
      </c>
      <c r="DQ34" s="740">
        <v>13259</v>
      </c>
      <c r="DR34" s="740">
        <v>13259</v>
      </c>
      <c r="DS34" s="740">
        <v>13259</v>
      </c>
      <c r="DT34" s="740">
        <v>13259</v>
      </c>
      <c r="DU34" s="740">
        <v>13259</v>
      </c>
      <c r="DV34" s="740">
        <v>13259</v>
      </c>
      <c r="DW34" s="740">
        <v>13259</v>
      </c>
      <c r="DX34" s="740">
        <v>13259</v>
      </c>
      <c r="DY34" s="740">
        <v>13259</v>
      </c>
      <c r="DZ34" s="740">
        <v>13259</v>
      </c>
      <c r="EA34" s="740">
        <v>13259</v>
      </c>
      <c r="EB34" s="740">
        <v>13259</v>
      </c>
      <c r="EC34" s="740">
        <v>13657</v>
      </c>
      <c r="ED34" s="740">
        <v>13657</v>
      </c>
      <c r="EE34" s="740">
        <v>1318749</v>
      </c>
    </row>
    <row r="35" spans="1:135" ht="7.5" customHeight="1">
      <c r="A35" s="739" t="s">
        <v>763</v>
      </c>
      <c r="B35" s="736">
        <v>10</v>
      </c>
      <c r="C35" s="740">
        <v>0</v>
      </c>
      <c r="D35" s="740">
        <v>0</v>
      </c>
      <c r="E35" s="740">
        <v>0</v>
      </c>
      <c r="F35" s="740">
        <v>28553</v>
      </c>
      <c r="G35" s="740">
        <v>28553</v>
      </c>
      <c r="H35" s="740">
        <v>28553</v>
      </c>
      <c r="I35" s="740">
        <v>28553</v>
      </c>
      <c r="J35" s="740">
        <v>28553</v>
      </c>
      <c r="K35" s="740">
        <v>28553</v>
      </c>
      <c r="L35" s="740">
        <v>28553</v>
      </c>
      <c r="M35" s="740">
        <v>28553</v>
      </c>
      <c r="N35" s="740">
        <v>28553</v>
      </c>
      <c r="O35" s="740">
        <v>29410</v>
      </c>
      <c r="P35" s="740">
        <v>29410</v>
      </c>
      <c r="Q35" s="740">
        <v>29410</v>
      </c>
      <c r="R35" s="740">
        <v>29410</v>
      </c>
      <c r="S35" s="740">
        <v>29410</v>
      </c>
      <c r="T35" s="740">
        <v>29410</v>
      </c>
      <c r="U35" s="740">
        <v>29410</v>
      </c>
      <c r="V35" s="740">
        <v>29410</v>
      </c>
      <c r="W35" s="740">
        <v>29410</v>
      </c>
      <c r="X35" s="740">
        <v>29410</v>
      </c>
      <c r="Y35" s="740">
        <v>29410</v>
      </c>
      <c r="Z35" s="740">
        <v>29410</v>
      </c>
      <c r="AA35" s="740">
        <v>29410</v>
      </c>
      <c r="AB35" s="740">
        <v>29410</v>
      </c>
      <c r="AC35" s="740">
        <v>29410</v>
      </c>
      <c r="AD35" s="740">
        <v>30292</v>
      </c>
      <c r="AE35" s="740">
        <v>30292</v>
      </c>
      <c r="AF35" s="740">
        <v>30292</v>
      </c>
      <c r="AG35" s="740">
        <v>30292</v>
      </c>
      <c r="AH35" s="740">
        <v>30292</v>
      </c>
      <c r="AI35" s="740">
        <v>30292</v>
      </c>
      <c r="AJ35" s="740">
        <v>30292</v>
      </c>
      <c r="AK35" s="740">
        <v>30292</v>
      </c>
      <c r="AL35" s="740">
        <v>30292</v>
      </c>
      <c r="AM35" s="740">
        <v>30292</v>
      </c>
      <c r="AN35" s="740">
        <v>30292</v>
      </c>
      <c r="AO35" s="740">
        <v>30292</v>
      </c>
      <c r="AP35" s="740">
        <v>31201</v>
      </c>
      <c r="AQ35" s="740">
        <v>31201</v>
      </c>
      <c r="AR35" s="740">
        <v>31201</v>
      </c>
      <c r="AS35" s="740">
        <v>31201</v>
      </c>
      <c r="AT35" s="740">
        <v>31201</v>
      </c>
      <c r="AU35" s="740">
        <v>31201</v>
      </c>
      <c r="AV35" s="740">
        <v>31201</v>
      </c>
      <c r="AW35" s="740">
        <v>31201</v>
      </c>
      <c r="AX35" s="740">
        <v>31201</v>
      </c>
      <c r="AY35" s="740">
        <v>31201</v>
      </c>
      <c r="AZ35" s="740">
        <v>31201</v>
      </c>
      <c r="BA35" s="740">
        <v>31201</v>
      </c>
      <c r="BB35" s="740">
        <v>32137</v>
      </c>
      <c r="BC35" s="740">
        <v>32137</v>
      </c>
      <c r="BD35" s="740">
        <v>32137</v>
      </c>
      <c r="BE35" s="740">
        <v>32137</v>
      </c>
      <c r="BF35" s="740">
        <v>32137</v>
      </c>
      <c r="BG35" s="740">
        <v>32137</v>
      </c>
      <c r="BH35" s="740">
        <v>32137</v>
      </c>
      <c r="BI35" s="740">
        <v>32137</v>
      </c>
      <c r="BJ35" s="740">
        <v>32137</v>
      </c>
      <c r="BK35" s="740">
        <v>32137</v>
      </c>
      <c r="BL35" s="740">
        <v>32137</v>
      </c>
      <c r="BM35" s="740">
        <v>32137</v>
      </c>
      <c r="BN35" s="740">
        <v>33101</v>
      </c>
      <c r="BO35" s="740">
        <v>33101</v>
      </c>
      <c r="BP35" s="740">
        <v>33101</v>
      </c>
      <c r="BQ35" s="740">
        <v>33101</v>
      </c>
      <c r="BR35" s="740">
        <v>33101</v>
      </c>
      <c r="BS35" s="740">
        <v>33101</v>
      </c>
      <c r="BT35" s="740">
        <v>33101</v>
      </c>
      <c r="BU35" s="740">
        <v>33101</v>
      </c>
      <c r="BV35" s="740">
        <v>33101</v>
      </c>
      <c r="BW35" s="740">
        <v>33101</v>
      </c>
      <c r="BX35" s="740">
        <v>33101</v>
      </c>
      <c r="BY35" s="740">
        <v>33101</v>
      </c>
      <c r="BZ35" s="740">
        <v>34094</v>
      </c>
      <c r="CA35" s="740">
        <v>34094</v>
      </c>
      <c r="CB35" s="740">
        <v>34094</v>
      </c>
      <c r="CC35" s="740">
        <v>34094</v>
      </c>
      <c r="CD35" s="740">
        <v>34094</v>
      </c>
      <c r="CE35" s="740">
        <v>34094</v>
      </c>
      <c r="CF35" s="740">
        <v>34094</v>
      </c>
      <c r="CG35" s="740">
        <v>34094</v>
      </c>
      <c r="CH35" s="740">
        <v>34094</v>
      </c>
      <c r="CI35" s="740">
        <v>34094</v>
      </c>
      <c r="CJ35" s="740">
        <v>34094</v>
      </c>
      <c r="CK35" s="740">
        <v>34094</v>
      </c>
      <c r="CL35" s="740">
        <v>35116</v>
      </c>
      <c r="CM35" s="740">
        <v>35116</v>
      </c>
      <c r="CN35" s="740">
        <v>35116</v>
      </c>
      <c r="CO35" s="740">
        <v>35116</v>
      </c>
      <c r="CP35" s="740">
        <v>35116</v>
      </c>
      <c r="CQ35" s="740">
        <v>35116</v>
      </c>
      <c r="CR35" s="740">
        <v>35116</v>
      </c>
      <c r="CS35" s="740">
        <v>35116</v>
      </c>
      <c r="CT35" s="740">
        <v>35116</v>
      </c>
      <c r="CU35" s="740">
        <v>35116</v>
      </c>
      <c r="CV35" s="740">
        <v>35116</v>
      </c>
      <c r="CW35" s="740">
        <v>35116</v>
      </c>
      <c r="CX35" s="740">
        <v>36170</v>
      </c>
      <c r="CY35" s="740">
        <v>36170</v>
      </c>
      <c r="CZ35" s="740">
        <v>36170</v>
      </c>
      <c r="DA35" s="740">
        <v>36170</v>
      </c>
      <c r="DB35" s="740">
        <v>36170</v>
      </c>
      <c r="DC35" s="740">
        <v>36170</v>
      </c>
      <c r="DD35" s="740">
        <v>36170</v>
      </c>
      <c r="DE35" s="740">
        <v>36170</v>
      </c>
      <c r="DF35" s="740">
        <v>36170</v>
      </c>
      <c r="DG35" s="740">
        <v>37255</v>
      </c>
      <c r="DH35" s="740">
        <v>37255</v>
      </c>
      <c r="DI35" s="740">
        <v>37255</v>
      </c>
      <c r="DJ35" s="740">
        <v>37255</v>
      </c>
      <c r="DK35" s="740">
        <v>37255</v>
      </c>
      <c r="DL35" s="740">
        <v>37255</v>
      </c>
      <c r="DM35" s="740">
        <v>37255</v>
      </c>
      <c r="DN35" s="740">
        <v>37255</v>
      </c>
      <c r="DO35" s="740">
        <v>37255</v>
      </c>
      <c r="DP35" s="740">
        <v>37255</v>
      </c>
      <c r="DQ35" s="740">
        <v>37255</v>
      </c>
      <c r="DR35" s="740">
        <v>37255</v>
      </c>
      <c r="DS35" s="740">
        <v>38373</v>
      </c>
      <c r="DT35" s="740">
        <v>38373</v>
      </c>
      <c r="DU35" s="740">
        <v>38373</v>
      </c>
      <c r="DV35" s="740">
        <v>38373</v>
      </c>
      <c r="DW35" s="740">
        <v>38373</v>
      </c>
      <c r="DX35" s="740">
        <v>38373</v>
      </c>
      <c r="DY35" s="740">
        <v>38373</v>
      </c>
      <c r="DZ35" s="740">
        <v>38373</v>
      </c>
      <c r="EA35" s="740">
        <v>38373</v>
      </c>
      <c r="EB35" s="740">
        <v>38373</v>
      </c>
      <c r="EC35" s="740">
        <v>38373</v>
      </c>
      <c r="ED35" s="740">
        <v>38373</v>
      </c>
      <c r="EE35" s="740">
        <v>4282459</v>
      </c>
    </row>
    <row r="36" spans="1:135" ht="8.25" customHeight="1">
      <c r="A36" s="736" t="s">
        <v>777</v>
      </c>
      <c r="C36" s="741">
        <v>105582</v>
      </c>
      <c r="D36" s="741">
        <v>105707</v>
      </c>
      <c r="E36" s="741">
        <v>105707</v>
      </c>
      <c r="F36" s="741">
        <v>132802</v>
      </c>
      <c r="G36" s="741">
        <v>132802</v>
      </c>
      <c r="H36" s="741">
        <v>132802</v>
      </c>
      <c r="I36" s="741">
        <v>132982</v>
      </c>
      <c r="J36" s="741">
        <v>138047</v>
      </c>
      <c r="K36" s="741">
        <v>138714</v>
      </c>
      <c r="L36" s="741">
        <v>138714</v>
      </c>
      <c r="M36" s="741">
        <v>138714</v>
      </c>
      <c r="N36" s="741">
        <v>138714</v>
      </c>
      <c r="O36" s="741">
        <v>140486</v>
      </c>
      <c r="P36" s="741">
        <v>141549</v>
      </c>
      <c r="Q36" s="741">
        <v>141549</v>
      </c>
      <c r="R36" s="741">
        <v>144299</v>
      </c>
      <c r="S36" s="741">
        <v>144299</v>
      </c>
      <c r="T36" s="741">
        <v>144299</v>
      </c>
      <c r="U36" s="741">
        <v>145624</v>
      </c>
      <c r="V36" s="741">
        <v>148007</v>
      </c>
      <c r="W36" s="741">
        <v>148688</v>
      </c>
      <c r="X36" s="741">
        <v>148688</v>
      </c>
      <c r="Y36" s="741">
        <v>148688</v>
      </c>
      <c r="Z36" s="741">
        <v>148688</v>
      </c>
      <c r="AA36" s="741">
        <v>149404</v>
      </c>
      <c r="AB36" s="741">
        <v>150053</v>
      </c>
      <c r="AC36" s="741">
        <v>150053</v>
      </c>
      <c r="AD36" s="741">
        <v>152841</v>
      </c>
      <c r="AE36" s="741">
        <v>152841</v>
      </c>
      <c r="AF36" s="741">
        <v>152841</v>
      </c>
      <c r="AG36" s="741">
        <v>152841</v>
      </c>
      <c r="AH36" s="741">
        <v>153613</v>
      </c>
      <c r="AI36" s="741">
        <v>154308</v>
      </c>
      <c r="AJ36" s="741">
        <v>154543</v>
      </c>
      <c r="AK36" s="741">
        <v>154543</v>
      </c>
      <c r="AL36" s="741">
        <v>154543</v>
      </c>
      <c r="AM36" s="741">
        <v>155280</v>
      </c>
      <c r="AN36" s="741">
        <v>155949</v>
      </c>
      <c r="AO36" s="741">
        <v>155949</v>
      </c>
      <c r="AP36" s="741">
        <v>156858</v>
      </c>
      <c r="AQ36" s="741">
        <v>156858</v>
      </c>
      <c r="AR36" s="741">
        <v>157320</v>
      </c>
      <c r="AS36" s="741">
        <v>157320</v>
      </c>
      <c r="AT36" s="741">
        <v>158115</v>
      </c>
      <c r="AU36" s="741">
        <v>158825</v>
      </c>
      <c r="AV36" s="741">
        <v>159067</v>
      </c>
      <c r="AW36" s="741">
        <v>159067</v>
      </c>
      <c r="AX36" s="741">
        <v>159067</v>
      </c>
      <c r="AY36" s="741">
        <v>159826</v>
      </c>
      <c r="AZ36" s="741">
        <v>160515</v>
      </c>
      <c r="BA36" s="741">
        <v>160515</v>
      </c>
      <c r="BB36" s="741">
        <v>161451</v>
      </c>
      <c r="BC36" s="741">
        <v>161451</v>
      </c>
      <c r="BD36" s="741">
        <v>161927</v>
      </c>
      <c r="BE36" s="741">
        <v>161927</v>
      </c>
      <c r="BF36" s="741">
        <v>162636</v>
      </c>
      <c r="BG36" s="741">
        <v>163361</v>
      </c>
      <c r="BH36" s="741">
        <v>164067</v>
      </c>
      <c r="BI36" s="741">
        <v>164067</v>
      </c>
      <c r="BJ36" s="741">
        <v>164067</v>
      </c>
      <c r="BK36" s="741">
        <v>166667</v>
      </c>
      <c r="BL36" s="741">
        <v>167376</v>
      </c>
      <c r="BM36" s="741">
        <v>167376</v>
      </c>
      <c r="BN36" s="741">
        <v>168340</v>
      </c>
      <c r="BO36" s="741">
        <v>168340</v>
      </c>
      <c r="BP36" s="741">
        <v>168830</v>
      </c>
      <c r="BQ36" s="741">
        <v>168830</v>
      </c>
      <c r="BR36" s="741">
        <v>169561</v>
      </c>
      <c r="BS36" s="741">
        <v>173342</v>
      </c>
      <c r="BT36" s="741">
        <v>173598</v>
      </c>
      <c r="BU36" s="741">
        <v>173598</v>
      </c>
      <c r="BV36" s="741">
        <v>173722</v>
      </c>
      <c r="BW36" s="741">
        <v>175280</v>
      </c>
      <c r="BX36" s="741">
        <v>176011</v>
      </c>
      <c r="BY36" s="741">
        <v>176691</v>
      </c>
      <c r="BZ36" s="741">
        <v>177684</v>
      </c>
      <c r="CA36" s="741">
        <v>177684</v>
      </c>
      <c r="CB36" s="741">
        <v>178189</v>
      </c>
      <c r="CC36" s="741">
        <v>178189</v>
      </c>
      <c r="CD36" s="741">
        <v>178189</v>
      </c>
      <c r="CE36" s="741">
        <v>178189</v>
      </c>
      <c r="CF36" s="741">
        <v>178453</v>
      </c>
      <c r="CG36" s="741">
        <v>178806</v>
      </c>
      <c r="CH36" s="741">
        <v>178934</v>
      </c>
      <c r="CI36" s="741">
        <v>180811</v>
      </c>
      <c r="CJ36" s="741">
        <v>181039</v>
      </c>
      <c r="CK36" s="741">
        <v>181739</v>
      </c>
      <c r="CL36" s="741">
        <v>182762</v>
      </c>
      <c r="CM36" s="741">
        <v>182762</v>
      </c>
      <c r="CN36" s="741">
        <v>183282</v>
      </c>
      <c r="CO36" s="741">
        <v>183806</v>
      </c>
      <c r="CP36" s="741">
        <v>183806</v>
      </c>
      <c r="CQ36" s="741">
        <v>183806</v>
      </c>
      <c r="CR36" s="741">
        <v>183806</v>
      </c>
      <c r="CS36" s="741">
        <v>184170</v>
      </c>
      <c r="CT36" s="741">
        <v>184302</v>
      </c>
      <c r="CU36" s="741">
        <v>185100</v>
      </c>
      <c r="CV36" s="741">
        <v>185335</v>
      </c>
      <c r="CW36" s="741">
        <v>186922</v>
      </c>
      <c r="CX36" s="741">
        <v>187976</v>
      </c>
      <c r="CY36" s="741">
        <v>187976</v>
      </c>
      <c r="CZ36" s="741">
        <v>188245</v>
      </c>
      <c r="DA36" s="741">
        <v>188785</v>
      </c>
      <c r="DB36" s="741">
        <v>188785</v>
      </c>
      <c r="DC36" s="741">
        <v>188785</v>
      </c>
      <c r="DD36" s="741">
        <v>188785</v>
      </c>
      <c r="DE36" s="741">
        <v>189696</v>
      </c>
      <c r="DF36" s="741">
        <v>189831</v>
      </c>
      <c r="DG36" s="741">
        <v>191738</v>
      </c>
      <c r="DH36" s="741">
        <v>191980</v>
      </c>
      <c r="DI36" s="741">
        <v>193615</v>
      </c>
      <c r="DJ36" s="741">
        <v>193615</v>
      </c>
      <c r="DK36" s="741">
        <v>193615</v>
      </c>
      <c r="DL36" s="741">
        <v>193892</v>
      </c>
      <c r="DM36" s="741">
        <v>194448</v>
      </c>
      <c r="DN36" s="741">
        <v>194448</v>
      </c>
      <c r="DO36" s="741">
        <v>194448</v>
      </c>
      <c r="DP36" s="741">
        <v>194448</v>
      </c>
      <c r="DQ36" s="741">
        <v>195386</v>
      </c>
      <c r="DR36" s="741">
        <v>195526</v>
      </c>
      <c r="DS36" s="741">
        <v>197490</v>
      </c>
      <c r="DT36" s="741">
        <v>197740</v>
      </c>
      <c r="DU36" s="741">
        <v>199567</v>
      </c>
      <c r="DV36" s="741">
        <v>199567</v>
      </c>
      <c r="DW36" s="741">
        <v>199567</v>
      </c>
      <c r="DX36" s="741">
        <v>199852</v>
      </c>
      <c r="DY36" s="741">
        <v>200425</v>
      </c>
      <c r="DZ36" s="741">
        <v>200425</v>
      </c>
      <c r="EA36" s="741">
        <v>200425</v>
      </c>
      <c r="EB36" s="741">
        <v>200425</v>
      </c>
      <c r="EC36" s="741">
        <v>201391</v>
      </c>
      <c r="ED36" s="741">
        <v>201391</v>
      </c>
      <c r="EE36" s="741">
        <v>22303675</v>
      </c>
    </row>
    <row r="37" spans="1:135" ht="8.25" customHeight="1"/>
    <row r="38" spans="1:135" ht="7.5" customHeight="1">
      <c r="A38" s="738" t="s">
        <v>778</v>
      </c>
    </row>
    <row r="39" spans="1:135" ht="8.25" customHeight="1">
      <c r="A39" s="739" t="s">
        <v>753</v>
      </c>
      <c r="B39" s="756">
        <v>1</v>
      </c>
      <c r="C39" s="740">
        <v>0</v>
      </c>
      <c r="D39" s="740">
        <v>0</v>
      </c>
      <c r="E39" s="740">
        <v>0</v>
      </c>
      <c r="F39" s="740">
        <v>0</v>
      </c>
      <c r="G39" s="740">
        <v>0</v>
      </c>
      <c r="H39" s="740">
        <v>0</v>
      </c>
      <c r="I39" s="740">
        <v>0</v>
      </c>
      <c r="J39" s="740">
        <v>0</v>
      </c>
      <c r="K39" s="740">
        <v>0</v>
      </c>
      <c r="L39" s="740">
        <v>0</v>
      </c>
      <c r="M39" s="740">
        <v>0</v>
      </c>
      <c r="N39" s="740">
        <v>0</v>
      </c>
      <c r="O39" s="740">
        <v>0</v>
      </c>
      <c r="P39" s="740">
        <v>0</v>
      </c>
      <c r="Q39" s="740">
        <v>0</v>
      </c>
      <c r="R39" s="740">
        <v>0</v>
      </c>
      <c r="S39" s="740">
        <v>0</v>
      </c>
      <c r="T39" s="740">
        <v>0</v>
      </c>
      <c r="U39" s="740">
        <v>0</v>
      </c>
      <c r="V39" s="740">
        <v>0</v>
      </c>
      <c r="W39" s="740">
        <v>0</v>
      </c>
      <c r="X39" s="740">
        <v>0</v>
      </c>
      <c r="Y39" s="740">
        <v>0</v>
      </c>
      <c r="Z39" s="740">
        <v>0</v>
      </c>
      <c r="AA39" s="740">
        <v>0</v>
      </c>
      <c r="AB39" s="740">
        <v>0</v>
      </c>
      <c r="AC39" s="740">
        <v>0</v>
      </c>
      <c r="AD39" s="740">
        <v>0</v>
      </c>
      <c r="AE39" s="740">
        <v>0</v>
      </c>
      <c r="AF39" s="740">
        <v>0</v>
      </c>
      <c r="AG39" s="740">
        <v>0</v>
      </c>
      <c r="AH39" s="740">
        <v>0</v>
      </c>
      <c r="AI39" s="740">
        <v>0</v>
      </c>
      <c r="AJ39" s="740">
        <v>0</v>
      </c>
      <c r="AK39" s="740">
        <v>0</v>
      </c>
      <c r="AL39" s="740">
        <v>0</v>
      </c>
      <c r="AM39" s="740">
        <v>0</v>
      </c>
      <c r="AN39" s="740">
        <v>0</v>
      </c>
      <c r="AO39" s="740">
        <v>0</v>
      </c>
      <c r="AP39" s="740">
        <v>0</v>
      </c>
      <c r="AQ39" s="740">
        <v>0</v>
      </c>
      <c r="AR39" s="740">
        <v>0</v>
      </c>
      <c r="AS39" s="740">
        <v>0</v>
      </c>
      <c r="AT39" s="740">
        <v>0</v>
      </c>
      <c r="AU39" s="740">
        <v>0</v>
      </c>
      <c r="AV39" s="740">
        <v>0</v>
      </c>
      <c r="AW39" s="740">
        <v>0</v>
      </c>
      <c r="AX39" s="740">
        <v>0</v>
      </c>
      <c r="AY39" s="740">
        <v>0</v>
      </c>
      <c r="AZ39" s="740">
        <v>0</v>
      </c>
      <c r="BA39" s="740">
        <v>0</v>
      </c>
      <c r="BB39" s="740">
        <v>0</v>
      </c>
      <c r="BC39" s="740">
        <v>0</v>
      </c>
      <c r="BD39" s="740">
        <v>0</v>
      </c>
      <c r="BE39" s="740">
        <v>0</v>
      </c>
      <c r="BF39" s="740">
        <v>0</v>
      </c>
      <c r="BG39" s="740">
        <v>0</v>
      </c>
      <c r="BH39" s="740">
        <v>0</v>
      </c>
      <c r="BI39" s="740">
        <v>0</v>
      </c>
      <c r="BJ39" s="740">
        <v>0</v>
      </c>
      <c r="BK39" s="740">
        <v>-22651</v>
      </c>
      <c r="BL39" s="740">
        <v>-22651</v>
      </c>
      <c r="BM39" s="740">
        <v>0</v>
      </c>
      <c r="BN39" s="740">
        <v>0</v>
      </c>
      <c r="BO39" s="740">
        <v>0</v>
      </c>
      <c r="BP39" s="740">
        <v>0</v>
      </c>
      <c r="BQ39" s="740">
        <v>0</v>
      </c>
      <c r="BR39" s="740">
        <v>0</v>
      </c>
      <c r="BS39" s="740">
        <v>0</v>
      </c>
      <c r="BT39" s="740">
        <v>0</v>
      </c>
      <c r="BU39" s="740">
        <v>0</v>
      </c>
      <c r="BV39" s="740">
        <v>0</v>
      </c>
      <c r="BW39" s="740">
        <v>0</v>
      </c>
      <c r="BX39" s="740">
        <v>0</v>
      </c>
      <c r="BY39" s="740">
        <v>0</v>
      </c>
      <c r="BZ39" s="740">
        <v>0</v>
      </c>
      <c r="CA39" s="740">
        <v>0</v>
      </c>
      <c r="CB39" s="740">
        <v>0</v>
      </c>
      <c r="CC39" s="740">
        <v>0</v>
      </c>
      <c r="CD39" s="740">
        <v>0</v>
      </c>
      <c r="CE39" s="740">
        <v>0</v>
      </c>
      <c r="CF39" s="740">
        <v>0</v>
      </c>
      <c r="CG39" s="740">
        <v>0</v>
      </c>
      <c r="CH39" s="740">
        <v>0</v>
      </c>
      <c r="CI39" s="740">
        <v>0</v>
      </c>
      <c r="CJ39" s="740">
        <v>0</v>
      </c>
      <c r="CK39" s="740">
        <v>0</v>
      </c>
      <c r="CL39" s="740">
        <v>0</v>
      </c>
      <c r="CM39" s="740">
        <v>0</v>
      </c>
      <c r="CN39" s="740">
        <v>0</v>
      </c>
      <c r="CO39" s="740">
        <v>0</v>
      </c>
      <c r="CP39" s="740">
        <v>0</v>
      </c>
      <c r="CQ39" s="740">
        <v>0</v>
      </c>
      <c r="CR39" s="740">
        <v>0</v>
      </c>
      <c r="CS39" s="740">
        <v>0</v>
      </c>
      <c r="CT39" s="740">
        <v>0</v>
      </c>
      <c r="CU39" s="740">
        <v>0</v>
      </c>
      <c r="CV39" s="740">
        <v>0</v>
      </c>
      <c r="CW39" s="740">
        <v>0</v>
      </c>
      <c r="CX39" s="740">
        <v>0</v>
      </c>
      <c r="CY39" s="740">
        <v>0</v>
      </c>
      <c r="CZ39" s="740">
        <v>0</v>
      </c>
      <c r="DA39" s="740">
        <v>0</v>
      </c>
      <c r="DB39" s="740">
        <v>0</v>
      </c>
      <c r="DC39" s="740">
        <v>0</v>
      </c>
      <c r="DD39" s="740">
        <v>0</v>
      </c>
      <c r="DE39" s="740">
        <v>0</v>
      </c>
      <c r="DF39" s="740">
        <v>0</v>
      </c>
      <c r="DG39" s="740">
        <v>0</v>
      </c>
      <c r="DH39" s="740">
        <v>0</v>
      </c>
      <c r="DI39" s="740">
        <v>0</v>
      </c>
      <c r="DJ39" s="740">
        <v>0</v>
      </c>
      <c r="DK39" s="740">
        <v>0</v>
      </c>
      <c r="DL39" s="740">
        <v>0</v>
      </c>
      <c r="DM39" s="740">
        <v>0</v>
      </c>
      <c r="DN39" s="740">
        <v>0</v>
      </c>
      <c r="DO39" s="740">
        <v>0</v>
      </c>
      <c r="DP39" s="740">
        <v>0</v>
      </c>
      <c r="DQ39" s="740">
        <v>0</v>
      </c>
      <c r="DR39" s="740">
        <v>0</v>
      </c>
      <c r="DS39" s="740">
        <v>0</v>
      </c>
      <c r="DT39" s="740">
        <v>0</v>
      </c>
      <c r="DU39" s="740">
        <v>0</v>
      </c>
      <c r="DV39" s="740">
        <v>0</v>
      </c>
      <c r="DW39" s="740">
        <v>0</v>
      </c>
      <c r="DX39" s="740">
        <v>-26258</v>
      </c>
      <c r="DY39" s="740">
        <v>-26258</v>
      </c>
      <c r="DZ39" s="740">
        <v>0</v>
      </c>
      <c r="EA39" s="740">
        <v>0</v>
      </c>
      <c r="EB39" s="740">
        <v>0</v>
      </c>
      <c r="EC39" s="740">
        <v>0</v>
      </c>
      <c r="ED39" s="740">
        <v>0</v>
      </c>
      <c r="EE39" s="740">
        <v>-97818</v>
      </c>
    </row>
    <row r="40" spans="1:135" ht="8.25" customHeight="1">
      <c r="A40" s="739" t="s">
        <v>754</v>
      </c>
      <c r="B40" s="756">
        <v>2</v>
      </c>
      <c r="C40" s="740">
        <v>-21644</v>
      </c>
      <c r="D40" s="740">
        <v>-21644</v>
      </c>
      <c r="E40" s="740">
        <v>-21644</v>
      </c>
      <c r="F40" s="740">
        <v>-21644</v>
      </c>
      <c r="G40" s="740">
        <v>-21644</v>
      </c>
      <c r="H40" s="740">
        <v>-21644</v>
      </c>
      <c r="I40" s="740">
        <v>-21644</v>
      </c>
      <c r="J40" s="740">
        <v>0</v>
      </c>
      <c r="K40" s="740">
        <v>0</v>
      </c>
      <c r="L40" s="740">
        <v>0</v>
      </c>
      <c r="M40" s="740">
        <v>0</v>
      </c>
      <c r="N40" s="740">
        <v>0</v>
      </c>
      <c r="O40" s="740">
        <v>0</v>
      </c>
      <c r="P40" s="740">
        <v>0</v>
      </c>
      <c r="Q40" s="740">
        <v>0</v>
      </c>
      <c r="R40" s="740">
        <v>0</v>
      </c>
      <c r="S40" s="740">
        <v>0</v>
      </c>
      <c r="T40" s="740">
        <v>0</v>
      </c>
      <c r="U40" s="740">
        <v>0</v>
      </c>
      <c r="V40" s="740">
        <v>0</v>
      </c>
      <c r="W40" s="740">
        <v>0</v>
      </c>
      <c r="X40" s="740">
        <v>0</v>
      </c>
      <c r="Y40" s="740">
        <v>0</v>
      </c>
      <c r="Z40" s="740">
        <v>0</v>
      </c>
      <c r="AA40" s="740">
        <v>0</v>
      </c>
      <c r="AB40" s="740">
        <v>0</v>
      </c>
      <c r="AC40" s="740">
        <v>0</v>
      </c>
      <c r="AD40" s="740">
        <v>0</v>
      </c>
      <c r="AE40" s="740">
        <v>0</v>
      </c>
      <c r="AF40" s="740">
        <v>0</v>
      </c>
      <c r="AG40" s="740">
        <v>0</v>
      </c>
      <c r="AH40" s="740">
        <v>0</v>
      </c>
      <c r="AI40" s="740">
        <v>0</v>
      </c>
      <c r="AJ40" s="740">
        <v>0</v>
      </c>
      <c r="AK40" s="740">
        <v>0</v>
      </c>
      <c r="AL40" s="740">
        <v>0</v>
      </c>
      <c r="AM40" s="740">
        <v>0</v>
      </c>
      <c r="AN40" s="740">
        <v>0</v>
      </c>
      <c r="AO40" s="740">
        <v>0</v>
      </c>
      <c r="AP40" s="740">
        <v>0</v>
      </c>
      <c r="AQ40" s="740">
        <v>0</v>
      </c>
      <c r="AR40" s="740">
        <v>0</v>
      </c>
      <c r="AS40" s="740">
        <v>0</v>
      </c>
      <c r="AT40" s="740">
        <v>0</v>
      </c>
      <c r="AU40" s="740">
        <v>0</v>
      </c>
      <c r="AV40" s="740">
        <v>0</v>
      </c>
      <c r="AW40" s="740">
        <v>0</v>
      </c>
      <c r="AX40" s="740">
        <v>0</v>
      </c>
      <c r="AY40" s="740">
        <v>0</v>
      </c>
      <c r="AZ40" s="740">
        <v>0</v>
      </c>
      <c r="BA40" s="740">
        <v>0</v>
      </c>
      <c r="BB40" s="740">
        <v>0</v>
      </c>
      <c r="BC40" s="740">
        <v>0</v>
      </c>
      <c r="BD40" s="740">
        <v>0</v>
      </c>
      <c r="BE40" s="740">
        <v>0</v>
      </c>
      <c r="BF40" s="740">
        <v>0</v>
      </c>
      <c r="BG40" s="740">
        <v>0</v>
      </c>
      <c r="BH40" s="740">
        <v>0</v>
      </c>
      <c r="BI40" s="740">
        <v>0</v>
      </c>
      <c r="BJ40" s="740">
        <v>0</v>
      </c>
      <c r="BK40" s="740">
        <v>0</v>
      </c>
      <c r="BL40" s="740">
        <v>0</v>
      </c>
      <c r="BM40" s="740">
        <v>0</v>
      </c>
      <c r="BN40" s="740">
        <v>0</v>
      </c>
      <c r="BO40" s="740">
        <v>0</v>
      </c>
      <c r="BP40" s="740">
        <v>0</v>
      </c>
      <c r="BQ40" s="740">
        <v>0</v>
      </c>
      <c r="BR40" s="740">
        <v>0</v>
      </c>
      <c r="BS40" s="740">
        <v>0</v>
      </c>
      <c r="BT40" s="740">
        <v>0</v>
      </c>
      <c r="BU40" s="740">
        <v>-25091</v>
      </c>
      <c r="BV40" s="740">
        <v>-25091</v>
      </c>
      <c r="BW40" s="740">
        <v>0</v>
      </c>
      <c r="BX40" s="740">
        <v>0</v>
      </c>
      <c r="BY40" s="740">
        <v>0</v>
      </c>
      <c r="BZ40" s="740">
        <v>0</v>
      </c>
      <c r="CA40" s="740">
        <v>0</v>
      </c>
      <c r="CB40" s="740">
        <v>0</v>
      </c>
      <c r="CC40" s="740">
        <v>0</v>
      </c>
      <c r="CD40" s="740">
        <v>0</v>
      </c>
      <c r="CE40" s="740">
        <v>0</v>
      </c>
      <c r="CF40" s="740">
        <v>0</v>
      </c>
      <c r="CG40" s="740">
        <v>0</v>
      </c>
      <c r="CH40" s="740">
        <v>0</v>
      </c>
      <c r="CI40" s="740">
        <v>0</v>
      </c>
      <c r="CJ40" s="740">
        <v>0</v>
      </c>
      <c r="CK40" s="740">
        <v>0</v>
      </c>
      <c r="CL40" s="740">
        <v>0</v>
      </c>
      <c r="CM40" s="740">
        <v>0</v>
      </c>
      <c r="CN40" s="740">
        <v>0</v>
      </c>
      <c r="CO40" s="740">
        <v>0</v>
      </c>
      <c r="CP40" s="740">
        <v>0</v>
      </c>
      <c r="CQ40" s="740">
        <v>0</v>
      </c>
      <c r="CR40" s="740">
        <v>0</v>
      </c>
      <c r="CS40" s="740">
        <v>0</v>
      </c>
      <c r="CT40" s="740">
        <v>0</v>
      </c>
      <c r="CU40" s="740">
        <v>0</v>
      </c>
      <c r="CV40" s="740">
        <v>0</v>
      </c>
      <c r="CW40" s="740">
        <v>0</v>
      </c>
      <c r="CX40" s="740">
        <v>0</v>
      </c>
      <c r="CY40" s="740">
        <v>0</v>
      </c>
      <c r="CZ40" s="740">
        <v>0</v>
      </c>
      <c r="DA40" s="740">
        <v>0</v>
      </c>
      <c r="DB40" s="740">
        <v>0</v>
      </c>
      <c r="DC40" s="740">
        <v>0</v>
      </c>
      <c r="DD40" s="740">
        <v>0</v>
      </c>
      <c r="DE40" s="740">
        <v>0</v>
      </c>
      <c r="DF40" s="740">
        <v>0</v>
      </c>
      <c r="DG40" s="740">
        <v>0</v>
      </c>
      <c r="DH40" s="740">
        <v>0</v>
      </c>
      <c r="DI40" s="740">
        <v>0</v>
      </c>
      <c r="DJ40" s="740">
        <v>0</v>
      </c>
      <c r="DK40" s="740">
        <v>0</v>
      </c>
      <c r="DL40" s="740">
        <v>0</v>
      </c>
      <c r="DM40" s="740">
        <v>0</v>
      </c>
      <c r="DN40" s="740">
        <v>0</v>
      </c>
      <c r="DO40" s="740">
        <v>0</v>
      </c>
      <c r="DP40" s="740">
        <v>0</v>
      </c>
      <c r="DQ40" s="740">
        <v>0</v>
      </c>
      <c r="DR40" s="740">
        <v>0</v>
      </c>
      <c r="DS40" s="740">
        <v>0</v>
      </c>
      <c r="DT40" s="740">
        <v>0</v>
      </c>
      <c r="DU40" s="740">
        <v>0</v>
      </c>
      <c r="DV40" s="740">
        <v>0</v>
      </c>
      <c r="DW40" s="740">
        <v>0</v>
      </c>
      <c r="DX40" s="740">
        <v>0</v>
      </c>
      <c r="DY40" s="740">
        <v>0</v>
      </c>
      <c r="DZ40" s="740">
        <v>0</v>
      </c>
      <c r="EA40" s="740">
        <v>0</v>
      </c>
      <c r="EB40" s="740">
        <v>0</v>
      </c>
      <c r="EC40" s="740">
        <v>0</v>
      </c>
      <c r="ED40" s="740">
        <v>0</v>
      </c>
      <c r="EE40" s="740">
        <v>-201688</v>
      </c>
    </row>
    <row r="41" spans="1:135" ht="7.5" customHeight="1">
      <c r="A41" s="739" t="s">
        <v>755</v>
      </c>
      <c r="B41" s="756">
        <v>3</v>
      </c>
      <c r="C41" s="740">
        <v>0</v>
      </c>
      <c r="D41" s="740">
        <v>0</v>
      </c>
      <c r="E41" s="740">
        <v>0</v>
      </c>
      <c r="F41" s="740">
        <v>0</v>
      </c>
      <c r="G41" s="740">
        <v>0</v>
      </c>
      <c r="H41" s="740">
        <v>0</v>
      </c>
      <c r="I41" s="740">
        <v>0</v>
      </c>
      <c r="J41" s="740">
        <v>0</v>
      </c>
      <c r="K41" s="740">
        <v>0</v>
      </c>
      <c r="L41" s="740">
        <v>0</v>
      </c>
      <c r="M41" s="740">
        <v>0</v>
      </c>
      <c r="N41" s="740">
        <v>0</v>
      </c>
      <c r="O41" s="740">
        <v>0</v>
      </c>
      <c r="P41" s="740">
        <v>0</v>
      </c>
      <c r="Q41" s="740">
        <v>0</v>
      </c>
      <c r="R41" s="740">
        <v>0</v>
      </c>
      <c r="S41" s="740">
        <v>0</v>
      </c>
      <c r="T41" s="740">
        <v>0</v>
      </c>
      <c r="U41" s="740">
        <v>0</v>
      </c>
      <c r="V41" s="740">
        <v>0</v>
      </c>
      <c r="W41" s="740">
        <v>0</v>
      </c>
      <c r="X41" s="740">
        <v>0</v>
      </c>
      <c r="Y41" s="740">
        <v>0</v>
      </c>
      <c r="Z41" s="740">
        <v>0</v>
      </c>
      <c r="AA41" s="740">
        <v>0</v>
      </c>
      <c r="AB41" s="740">
        <v>0</v>
      </c>
      <c r="AC41" s="740">
        <v>0</v>
      </c>
      <c r="AD41" s="740">
        <v>-15406</v>
      </c>
      <c r="AE41" s="740">
        <v>-15406</v>
      </c>
      <c r="AF41" s="740">
        <v>0</v>
      </c>
      <c r="AG41" s="740">
        <v>0</v>
      </c>
      <c r="AH41" s="740">
        <v>0</v>
      </c>
      <c r="AI41" s="740">
        <v>0</v>
      </c>
      <c r="AJ41" s="740">
        <v>0</v>
      </c>
      <c r="AK41" s="740">
        <v>0</v>
      </c>
      <c r="AL41" s="740">
        <v>0</v>
      </c>
      <c r="AM41" s="740">
        <v>0</v>
      </c>
      <c r="AN41" s="740">
        <v>0</v>
      </c>
      <c r="AO41" s="740">
        <v>0</v>
      </c>
      <c r="AP41" s="740">
        <v>0</v>
      </c>
      <c r="AQ41" s="740">
        <v>0</v>
      </c>
      <c r="AR41" s="740">
        <v>0</v>
      </c>
      <c r="AS41" s="740">
        <v>0</v>
      </c>
      <c r="AT41" s="740">
        <v>0</v>
      </c>
      <c r="AU41" s="740">
        <v>0</v>
      </c>
      <c r="AV41" s="740">
        <v>0</v>
      </c>
      <c r="AW41" s="740">
        <v>0</v>
      </c>
      <c r="AX41" s="740">
        <v>0</v>
      </c>
      <c r="AY41" s="740">
        <v>0</v>
      </c>
      <c r="AZ41" s="740">
        <v>0</v>
      </c>
      <c r="BA41" s="740">
        <v>0</v>
      </c>
      <c r="BB41" s="740">
        <v>0</v>
      </c>
      <c r="BC41" s="740">
        <v>0</v>
      </c>
      <c r="BD41" s="740">
        <v>0</v>
      </c>
      <c r="BE41" s="740">
        <v>0</v>
      </c>
      <c r="BF41" s="740">
        <v>0</v>
      </c>
      <c r="BG41" s="740">
        <v>0</v>
      </c>
      <c r="BH41" s="740">
        <v>0</v>
      </c>
      <c r="BI41" s="740">
        <v>0</v>
      </c>
      <c r="BJ41" s="740">
        <v>0</v>
      </c>
      <c r="BK41" s="740">
        <v>0</v>
      </c>
      <c r="BL41" s="740">
        <v>0</v>
      </c>
      <c r="BM41" s="740">
        <v>0</v>
      </c>
      <c r="BN41" s="740">
        <v>0</v>
      </c>
      <c r="BO41" s="740">
        <v>0</v>
      </c>
      <c r="BP41" s="740">
        <v>0</v>
      </c>
      <c r="BQ41" s="740">
        <v>0</v>
      </c>
      <c r="BR41" s="740">
        <v>0</v>
      </c>
      <c r="BS41" s="740">
        <v>0</v>
      </c>
      <c r="BT41" s="740">
        <v>0</v>
      </c>
      <c r="BU41" s="740">
        <v>0</v>
      </c>
      <c r="BV41" s="740">
        <v>0</v>
      </c>
      <c r="BW41" s="740">
        <v>0</v>
      </c>
      <c r="BX41" s="740">
        <v>0</v>
      </c>
      <c r="BY41" s="740">
        <v>0</v>
      </c>
      <c r="BZ41" s="740">
        <v>0</v>
      </c>
      <c r="CA41" s="740">
        <v>0</v>
      </c>
      <c r="CB41" s="740">
        <v>0</v>
      </c>
      <c r="CC41" s="740">
        <v>0</v>
      </c>
      <c r="CD41" s="740">
        <v>0</v>
      </c>
      <c r="CE41" s="740">
        <v>0</v>
      </c>
      <c r="CF41" s="740">
        <v>0</v>
      </c>
      <c r="CG41" s="740">
        <v>0</v>
      </c>
      <c r="CH41" s="740">
        <v>0</v>
      </c>
      <c r="CI41" s="740">
        <v>0</v>
      </c>
      <c r="CJ41" s="740">
        <v>0</v>
      </c>
      <c r="CK41" s="740">
        <v>0</v>
      </c>
      <c r="CL41" s="740">
        <v>0</v>
      </c>
      <c r="CM41" s="740">
        <v>0</v>
      </c>
      <c r="CN41" s="740">
        <v>0</v>
      </c>
      <c r="CO41" s="740">
        <v>0</v>
      </c>
      <c r="CP41" s="740">
        <v>0</v>
      </c>
      <c r="CQ41" s="740">
        <v>-17860</v>
      </c>
      <c r="CR41" s="740">
        <v>-17860</v>
      </c>
      <c r="CS41" s="740">
        <v>0</v>
      </c>
      <c r="CT41" s="740">
        <v>0</v>
      </c>
      <c r="CU41" s="740">
        <v>0</v>
      </c>
      <c r="CV41" s="740">
        <v>0</v>
      </c>
      <c r="CW41" s="740">
        <v>0</v>
      </c>
      <c r="CX41" s="740">
        <v>0</v>
      </c>
      <c r="CY41" s="740">
        <v>0</v>
      </c>
      <c r="CZ41" s="740">
        <v>0</v>
      </c>
      <c r="DA41" s="740">
        <v>0</v>
      </c>
      <c r="DB41" s="740">
        <v>0</v>
      </c>
      <c r="DC41" s="740">
        <v>0</v>
      </c>
      <c r="DD41" s="740">
        <v>0</v>
      </c>
      <c r="DE41" s="740">
        <v>0</v>
      </c>
      <c r="DF41" s="740">
        <v>0</v>
      </c>
      <c r="DG41" s="740">
        <v>0</v>
      </c>
      <c r="DH41" s="740">
        <v>0</v>
      </c>
      <c r="DI41" s="740">
        <v>0</v>
      </c>
      <c r="DJ41" s="740">
        <v>0</v>
      </c>
      <c r="DK41" s="740">
        <v>0</v>
      </c>
      <c r="DL41" s="740">
        <v>0</v>
      </c>
      <c r="DM41" s="740">
        <v>0</v>
      </c>
      <c r="DN41" s="740">
        <v>0</v>
      </c>
      <c r="DO41" s="740">
        <v>0</v>
      </c>
      <c r="DP41" s="740">
        <v>0</v>
      </c>
      <c r="DQ41" s="740">
        <v>0</v>
      </c>
      <c r="DR41" s="740">
        <v>0</v>
      </c>
      <c r="DS41" s="740">
        <v>0</v>
      </c>
      <c r="DT41" s="740">
        <v>0</v>
      </c>
      <c r="DU41" s="740">
        <v>0</v>
      </c>
      <c r="DV41" s="740">
        <v>0</v>
      </c>
      <c r="DW41" s="740">
        <v>0</v>
      </c>
      <c r="DX41" s="740">
        <v>0</v>
      </c>
      <c r="DY41" s="740">
        <v>0</v>
      </c>
      <c r="DZ41" s="740">
        <v>0</v>
      </c>
      <c r="EA41" s="740">
        <v>0</v>
      </c>
      <c r="EB41" s="740">
        <v>0</v>
      </c>
      <c r="EC41" s="740">
        <v>0</v>
      </c>
      <c r="ED41" s="740">
        <v>0</v>
      </c>
      <c r="EE41" s="740">
        <v>-66532</v>
      </c>
    </row>
    <row r="42" spans="1:135" ht="8.25" customHeight="1">
      <c r="A42" s="739" t="s">
        <v>756</v>
      </c>
      <c r="B42" s="756">
        <v>4</v>
      </c>
      <c r="C42" s="740">
        <v>0</v>
      </c>
      <c r="D42" s="740">
        <v>0</v>
      </c>
      <c r="E42" s="740">
        <v>0</v>
      </c>
      <c r="F42" s="740">
        <v>0</v>
      </c>
      <c r="G42" s="740">
        <v>0</v>
      </c>
      <c r="H42" s="740">
        <v>0</v>
      </c>
      <c r="I42" s="740">
        <v>0</v>
      </c>
      <c r="J42" s="740">
        <v>0</v>
      </c>
      <c r="K42" s="740">
        <v>0</v>
      </c>
      <c r="L42" s="740">
        <v>0</v>
      </c>
      <c r="M42" s="740">
        <v>0</v>
      </c>
      <c r="N42" s="740">
        <v>0</v>
      </c>
      <c r="O42" s="740">
        <v>0</v>
      </c>
      <c r="P42" s="740">
        <v>0</v>
      </c>
      <c r="Q42" s="740">
        <v>0</v>
      </c>
      <c r="R42" s="740">
        <v>0</v>
      </c>
      <c r="S42" s="740">
        <v>0</v>
      </c>
      <c r="T42" s="740">
        <v>0</v>
      </c>
      <c r="U42" s="740">
        <v>0</v>
      </c>
      <c r="V42" s="740">
        <v>-7823</v>
      </c>
      <c r="W42" s="740">
        <v>-7823</v>
      </c>
      <c r="X42" s="740">
        <v>0</v>
      </c>
      <c r="Y42" s="740">
        <v>0</v>
      </c>
      <c r="Z42" s="740">
        <v>0</v>
      </c>
      <c r="AA42" s="740">
        <v>0</v>
      </c>
      <c r="AB42" s="740">
        <v>0</v>
      </c>
      <c r="AC42" s="740">
        <v>0</v>
      </c>
      <c r="AD42" s="740">
        <v>0</v>
      </c>
      <c r="AE42" s="740">
        <v>0</v>
      </c>
      <c r="AF42" s="740">
        <v>0</v>
      </c>
      <c r="AG42" s="740">
        <v>0</v>
      </c>
      <c r="AH42" s="740">
        <v>0</v>
      </c>
      <c r="AI42" s="740">
        <v>0</v>
      </c>
      <c r="AJ42" s="740">
        <v>0</v>
      </c>
      <c r="AK42" s="740">
        <v>0</v>
      </c>
      <c r="AL42" s="740">
        <v>0</v>
      </c>
      <c r="AM42" s="740">
        <v>0</v>
      </c>
      <c r="AN42" s="740">
        <v>0</v>
      </c>
      <c r="AO42" s="740">
        <v>0</v>
      </c>
      <c r="AP42" s="740">
        <v>0</v>
      </c>
      <c r="AQ42" s="740">
        <v>0</v>
      </c>
      <c r="AR42" s="740">
        <v>0</v>
      </c>
      <c r="AS42" s="740">
        <v>0</v>
      </c>
      <c r="AT42" s="740">
        <v>0</v>
      </c>
      <c r="AU42" s="740">
        <v>0</v>
      </c>
      <c r="AV42" s="740">
        <v>0</v>
      </c>
      <c r="AW42" s="740">
        <v>0</v>
      </c>
      <c r="AX42" s="740">
        <v>0</v>
      </c>
      <c r="AY42" s="740">
        <v>0</v>
      </c>
      <c r="AZ42" s="740">
        <v>0</v>
      </c>
      <c r="BA42" s="740">
        <v>0</v>
      </c>
      <c r="BB42" s="740">
        <v>0</v>
      </c>
      <c r="BC42" s="740">
        <v>0</v>
      </c>
      <c r="BD42" s="740">
        <v>0</v>
      </c>
      <c r="BE42" s="740">
        <v>0</v>
      </c>
      <c r="BF42" s="740">
        <v>0</v>
      </c>
      <c r="BG42" s="740">
        <v>0</v>
      </c>
      <c r="BH42" s="740">
        <v>0</v>
      </c>
      <c r="BI42" s="740">
        <v>0</v>
      </c>
      <c r="BJ42" s="740">
        <v>0</v>
      </c>
      <c r="BK42" s="740">
        <v>0</v>
      </c>
      <c r="BL42" s="740">
        <v>0</v>
      </c>
      <c r="BM42" s="740">
        <v>0</v>
      </c>
      <c r="BN42" s="740">
        <v>0</v>
      </c>
      <c r="BO42" s="740">
        <v>0</v>
      </c>
      <c r="BP42" s="740">
        <v>0</v>
      </c>
      <c r="BQ42" s="740">
        <v>0</v>
      </c>
      <c r="BR42" s="740">
        <v>0</v>
      </c>
      <c r="BS42" s="740">
        <v>0</v>
      </c>
      <c r="BT42" s="740">
        <v>0</v>
      </c>
      <c r="BU42" s="740">
        <v>0</v>
      </c>
      <c r="BV42" s="740">
        <v>0</v>
      </c>
      <c r="BW42" s="740">
        <v>0</v>
      </c>
      <c r="BX42" s="740">
        <v>0</v>
      </c>
      <c r="BY42" s="740">
        <v>0</v>
      </c>
      <c r="BZ42" s="740">
        <v>0</v>
      </c>
      <c r="CA42" s="740">
        <v>0</v>
      </c>
      <c r="CB42" s="740">
        <v>0</v>
      </c>
      <c r="CC42" s="740">
        <v>0</v>
      </c>
      <c r="CD42" s="740">
        <v>0</v>
      </c>
      <c r="CE42" s="740">
        <v>0</v>
      </c>
      <c r="CF42" s="740">
        <v>0</v>
      </c>
      <c r="CG42" s="740">
        <v>0</v>
      </c>
      <c r="CH42" s="740">
        <v>0</v>
      </c>
      <c r="CI42" s="740">
        <v>-9342</v>
      </c>
      <c r="CJ42" s="740">
        <v>-9342</v>
      </c>
      <c r="CK42" s="740">
        <v>0</v>
      </c>
      <c r="CL42" s="740">
        <v>0</v>
      </c>
      <c r="CM42" s="740">
        <v>0</v>
      </c>
      <c r="CN42" s="740">
        <v>0</v>
      </c>
      <c r="CO42" s="740">
        <v>0</v>
      </c>
      <c r="CP42" s="740">
        <v>0</v>
      </c>
      <c r="CQ42" s="740">
        <v>0</v>
      </c>
      <c r="CR42" s="740">
        <v>0</v>
      </c>
      <c r="CS42" s="740">
        <v>0</v>
      </c>
      <c r="CT42" s="740">
        <v>0</v>
      </c>
      <c r="CU42" s="740">
        <v>0</v>
      </c>
      <c r="CV42" s="740">
        <v>0</v>
      </c>
      <c r="CW42" s="740">
        <v>0</v>
      </c>
      <c r="CX42" s="740">
        <v>0</v>
      </c>
      <c r="CY42" s="740">
        <v>0</v>
      </c>
      <c r="CZ42" s="740">
        <v>0</v>
      </c>
      <c r="DA42" s="740">
        <v>0</v>
      </c>
      <c r="DB42" s="740">
        <v>0</v>
      </c>
      <c r="DC42" s="740">
        <v>0</v>
      </c>
      <c r="DD42" s="740">
        <v>0</v>
      </c>
      <c r="DE42" s="740">
        <v>0</v>
      </c>
      <c r="DF42" s="740">
        <v>0</v>
      </c>
      <c r="DG42" s="740">
        <v>0</v>
      </c>
      <c r="DH42" s="740">
        <v>0</v>
      </c>
      <c r="DI42" s="740">
        <v>0</v>
      </c>
      <c r="DJ42" s="740">
        <v>0</v>
      </c>
      <c r="DK42" s="740">
        <v>0</v>
      </c>
      <c r="DL42" s="740">
        <v>0</v>
      </c>
      <c r="DM42" s="740">
        <v>0</v>
      </c>
      <c r="DN42" s="740">
        <v>0</v>
      </c>
      <c r="DO42" s="740">
        <v>0</v>
      </c>
      <c r="DP42" s="740">
        <v>0</v>
      </c>
      <c r="DQ42" s="740">
        <v>0</v>
      </c>
      <c r="DR42" s="740">
        <v>0</v>
      </c>
      <c r="DS42" s="740">
        <v>0</v>
      </c>
      <c r="DT42" s="740">
        <v>0</v>
      </c>
      <c r="DU42" s="740">
        <v>0</v>
      </c>
      <c r="DV42" s="740">
        <v>0</v>
      </c>
      <c r="DW42" s="740">
        <v>0</v>
      </c>
      <c r="DX42" s="740">
        <v>0</v>
      </c>
      <c r="DY42" s="740">
        <v>0</v>
      </c>
      <c r="DZ42" s="740">
        <v>0</v>
      </c>
      <c r="EA42" s="740">
        <v>0</v>
      </c>
      <c r="EB42" s="740">
        <v>0</v>
      </c>
      <c r="EC42" s="740">
        <v>0</v>
      </c>
      <c r="ED42" s="740">
        <v>0</v>
      </c>
      <c r="EE42" s="740">
        <v>-34330</v>
      </c>
    </row>
    <row r="43" spans="1:135" ht="8.25" customHeight="1">
      <c r="A43" s="739" t="s">
        <v>757</v>
      </c>
      <c r="B43" s="756">
        <v>5</v>
      </c>
      <c r="C43" s="740">
        <v>0</v>
      </c>
      <c r="D43" s="740">
        <v>0</v>
      </c>
      <c r="E43" s="740">
        <v>0</v>
      </c>
      <c r="F43" s="740">
        <v>0</v>
      </c>
      <c r="G43" s="740">
        <v>0</v>
      </c>
      <c r="H43" s="740">
        <v>0</v>
      </c>
      <c r="I43" s="740">
        <v>0</v>
      </c>
      <c r="J43" s="740">
        <v>-14638</v>
      </c>
      <c r="K43" s="740">
        <v>-14638</v>
      </c>
      <c r="L43" s="740">
        <v>-14638</v>
      </c>
      <c r="M43" s="740">
        <v>-14638</v>
      </c>
      <c r="N43" s="740">
        <v>-14638</v>
      </c>
      <c r="O43" s="740">
        <v>-15077</v>
      </c>
      <c r="P43" s="740">
        <v>0</v>
      </c>
      <c r="Q43" s="740">
        <v>0</v>
      </c>
      <c r="R43" s="740">
        <v>0</v>
      </c>
      <c r="S43" s="740">
        <v>0</v>
      </c>
      <c r="T43" s="740">
        <v>0</v>
      </c>
      <c r="U43" s="740">
        <v>0</v>
      </c>
      <c r="V43" s="740">
        <v>0</v>
      </c>
      <c r="W43" s="740">
        <v>0</v>
      </c>
      <c r="X43" s="740">
        <v>0</v>
      </c>
      <c r="Y43" s="740">
        <v>0</v>
      </c>
      <c r="Z43" s="740">
        <v>0</v>
      </c>
      <c r="AA43" s="740">
        <v>0</v>
      </c>
      <c r="AB43" s="740">
        <v>0</v>
      </c>
      <c r="AC43" s="740">
        <v>0</v>
      </c>
      <c r="AD43" s="740">
        <v>0</v>
      </c>
      <c r="AE43" s="740">
        <v>0</v>
      </c>
      <c r="AF43" s="740">
        <v>0</v>
      </c>
      <c r="AG43" s="740">
        <v>0</v>
      </c>
      <c r="AH43" s="740">
        <v>0</v>
      </c>
      <c r="AI43" s="740">
        <v>0</v>
      </c>
      <c r="AJ43" s="740">
        <v>0</v>
      </c>
      <c r="AK43" s="740">
        <v>0</v>
      </c>
      <c r="AL43" s="740">
        <v>0</v>
      </c>
      <c r="AM43" s="740">
        <v>0</v>
      </c>
      <c r="AN43" s="740">
        <v>0</v>
      </c>
      <c r="AO43" s="740">
        <v>0</v>
      </c>
      <c r="AP43" s="740">
        <v>0</v>
      </c>
      <c r="AQ43" s="740">
        <v>0</v>
      </c>
      <c r="AR43" s="740">
        <v>0</v>
      </c>
      <c r="AS43" s="740">
        <v>0</v>
      </c>
      <c r="AT43" s="740">
        <v>0</v>
      </c>
      <c r="AU43" s="740">
        <v>0</v>
      </c>
      <c r="AV43" s="740">
        <v>0</v>
      </c>
      <c r="AW43" s="740">
        <v>0</v>
      </c>
      <c r="AX43" s="740">
        <v>0</v>
      </c>
      <c r="AY43" s="740">
        <v>0</v>
      </c>
      <c r="AZ43" s="740">
        <v>0</v>
      </c>
      <c r="BA43" s="740">
        <v>0</v>
      </c>
      <c r="BB43" s="740">
        <v>0</v>
      </c>
      <c r="BC43" s="740">
        <v>0</v>
      </c>
      <c r="BD43" s="740">
        <v>0</v>
      </c>
      <c r="BE43" s="740">
        <v>0</v>
      </c>
      <c r="BF43" s="740">
        <v>0</v>
      </c>
      <c r="BG43" s="740">
        <v>0</v>
      </c>
      <c r="BH43" s="740">
        <v>0</v>
      </c>
      <c r="BI43" s="740">
        <v>0</v>
      </c>
      <c r="BJ43" s="740">
        <v>0</v>
      </c>
      <c r="BK43" s="740">
        <v>0</v>
      </c>
      <c r="BL43" s="740">
        <v>0</v>
      </c>
      <c r="BM43" s="740">
        <v>0</v>
      </c>
      <c r="BN43" s="740">
        <v>0</v>
      </c>
      <c r="BO43" s="740">
        <v>0</v>
      </c>
      <c r="BP43" s="740">
        <v>0</v>
      </c>
      <c r="BQ43" s="740">
        <v>0</v>
      </c>
      <c r="BR43" s="740">
        <v>0</v>
      </c>
      <c r="BS43" s="740">
        <v>0</v>
      </c>
      <c r="BT43" s="740">
        <v>0</v>
      </c>
      <c r="BU43" s="740">
        <v>0</v>
      </c>
      <c r="BV43" s="740">
        <v>0</v>
      </c>
      <c r="BW43" s="740">
        <v>0</v>
      </c>
      <c r="BX43" s="740">
        <v>0</v>
      </c>
      <c r="BY43" s="740">
        <v>0</v>
      </c>
      <c r="BZ43" s="740">
        <v>0</v>
      </c>
      <c r="CA43" s="740">
        <v>-17478</v>
      </c>
      <c r="CB43" s="740">
        <v>-17478</v>
      </c>
      <c r="CC43" s="740">
        <v>0</v>
      </c>
      <c r="CD43" s="740">
        <v>0</v>
      </c>
      <c r="CE43" s="740">
        <v>0</v>
      </c>
      <c r="CF43" s="740">
        <v>0</v>
      </c>
      <c r="CG43" s="740">
        <v>0</v>
      </c>
      <c r="CH43" s="740">
        <v>0</v>
      </c>
      <c r="CI43" s="740">
        <v>0</v>
      </c>
      <c r="CJ43" s="740">
        <v>0</v>
      </c>
      <c r="CK43" s="740">
        <v>0</v>
      </c>
      <c r="CL43" s="740">
        <v>0</v>
      </c>
      <c r="CM43" s="740">
        <v>0</v>
      </c>
      <c r="CN43" s="740">
        <v>0</v>
      </c>
      <c r="CO43" s="740">
        <v>0</v>
      </c>
      <c r="CP43" s="740">
        <v>0</v>
      </c>
      <c r="CQ43" s="740">
        <v>0</v>
      </c>
      <c r="CR43" s="740">
        <v>0</v>
      </c>
      <c r="CS43" s="740">
        <v>0</v>
      </c>
      <c r="CT43" s="740">
        <v>0</v>
      </c>
      <c r="CU43" s="740">
        <v>0</v>
      </c>
      <c r="CV43" s="740">
        <v>0</v>
      </c>
      <c r="CW43" s="740">
        <v>0</v>
      </c>
      <c r="CX43" s="740">
        <v>0</v>
      </c>
      <c r="CY43" s="740">
        <v>0</v>
      </c>
      <c r="CZ43" s="740">
        <v>0</v>
      </c>
      <c r="DA43" s="740">
        <v>0</v>
      </c>
      <c r="DB43" s="740">
        <v>0</v>
      </c>
      <c r="DC43" s="740">
        <v>0</v>
      </c>
      <c r="DD43" s="740">
        <v>0</v>
      </c>
      <c r="DE43" s="740">
        <v>0</v>
      </c>
      <c r="DF43" s="740">
        <v>0</v>
      </c>
      <c r="DG43" s="740">
        <v>0</v>
      </c>
      <c r="DH43" s="740">
        <v>0</v>
      </c>
      <c r="DI43" s="740">
        <v>0</v>
      </c>
      <c r="DJ43" s="740">
        <v>0</v>
      </c>
      <c r="DK43" s="740">
        <v>0</v>
      </c>
      <c r="DL43" s="740">
        <v>0</v>
      </c>
      <c r="DM43" s="740">
        <v>0</v>
      </c>
      <c r="DN43" s="740">
        <v>0</v>
      </c>
      <c r="DO43" s="740">
        <v>0</v>
      </c>
      <c r="DP43" s="740">
        <v>0</v>
      </c>
      <c r="DQ43" s="740">
        <v>0</v>
      </c>
      <c r="DR43" s="740">
        <v>0</v>
      </c>
      <c r="DS43" s="740">
        <v>0</v>
      </c>
      <c r="DT43" s="740">
        <v>0</v>
      </c>
      <c r="DU43" s="740">
        <v>0</v>
      </c>
      <c r="DV43" s="740">
        <v>0</v>
      </c>
      <c r="DW43" s="740">
        <v>0</v>
      </c>
      <c r="DX43" s="740">
        <v>0</v>
      </c>
      <c r="DY43" s="740">
        <v>0</v>
      </c>
      <c r="DZ43" s="740">
        <v>0</v>
      </c>
      <c r="EA43" s="740">
        <v>0</v>
      </c>
      <c r="EB43" s="740">
        <v>0</v>
      </c>
      <c r="EC43" s="740">
        <v>0</v>
      </c>
      <c r="ED43" s="740">
        <v>0</v>
      </c>
      <c r="EE43" s="740">
        <v>-123222</v>
      </c>
    </row>
    <row r="44" spans="1:135" ht="7.5" customHeight="1">
      <c r="A44" s="739" t="s">
        <v>758</v>
      </c>
      <c r="B44" s="756">
        <v>6</v>
      </c>
      <c r="C44" s="740">
        <v>0</v>
      </c>
      <c r="D44" s="740">
        <v>0</v>
      </c>
      <c r="E44" s="740">
        <v>0</v>
      </c>
      <c r="F44" s="740">
        <v>0</v>
      </c>
      <c r="G44" s="740">
        <v>0</v>
      </c>
      <c r="H44" s="740">
        <v>0</v>
      </c>
      <c r="I44" s="740">
        <v>0</v>
      </c>
      <c r="J44" s="740">
        <v>0</v>
      </c>
      <c r="K44" s="740">
        <v>0</v>
      </c>
      <c r="L44" s="740">
        <v>0</v>
      </c>
      <c r="M44" s="740">
        <v>0</v>
      </c>
      <c r="N44" s="740">
        <v>0</v>
      </c>
      <c r="O44" s="740">
        <v>0</v>
      </c>
      <c r="P44" s="740">
        <v>0</v>
      </c>
      <c r="Q44" s="740">
        <v>0</v>
      </c>
      <c r="R44" s="740">
        <v>0</v>
      </c>
      <c r="S44" s="740">
        <v>0</v>
      </c>
      <c r="T44" s="740">
        <v>0</v>
      </c>
      <c r="U44" s="740">
        <v>0</v>
      </c>
      <c r="V44" s="740">
        <v>0</v>
      </c>
      <c r="W44" s="740">
        <v>0</v>
      </c>
      <c r="X44" s="740">
        <v>0</v>
      </c>
      <c r="Y44" s="740">
        <v>0</v>
      </c>
      <c r="Z44" s="740">
        <v>0</v>
      </c>
      <c r="AA44" s="740">
        <v>0</v>
      </c>
      <c r="AB44" s="740">
        <v>0</v>
      </c>
      <c r="AC44" s="740">
        <v>0</v>
      </c>
      <c r="AD44" s="740">
        <v>0</v>
      </c>
      <c r="AE44" s="740">
        <v>0</v>
      </c>
      <c r="AF44" s="740">
        <v>0</v>
      </c>
      <c r="AG44" s="740">
        <v>0</v>
      </c>
      <c r="AH44" s="740">
        <v>0</v>
      </c>
      <c r="AI44" s="740">
        <v>0</v>
      </c>
      <c r="AJ44" s="740">
        <v>0</v>
      </c>
      <c r="AK44" s="740">
        <v>0</v>
      </c>
      <c r="AL44" s="740">
        <v>0</v>
      </c>
      <c r="AM44" s="740">
        <v>0</v>
      </c>
      <c r="AN44" s="740">
        <v>0</v>
      </c>
      <c r="AO44" s="740">
        <v>0</v>
      </c>
      <c r="AP44" s="740">
        <v>0</v>
      </c>
      <c r="AQ44" s="740">
        <v>0</v>
      </c>
      <c r="AR44" s="740">
        <v>0</v>
      </c>
      <c r="AS44" s="740">
        <v>0</v>
      </c>
      <c r="AT44" s="740">
        <v>0</v>
      </c>
      <c r="AU44" s="740">
        <v>0</v>
      </c>
      <c r="AV44" s="740">
        <v>0</v>
      </c>
      <c r="AW44" s="740">
        <v>0</v>
      </c>
      <c r="AX44" s="740">
        <v>0</v>
      </c>
      <c r="AY44" s="740">
        <v>0</v>
      </c>
      <c r="AZ44" s="740">
        <v>0</v>
      </c>
      <c r="BA44" s="740">
        <v>0</v>
      </c>
      <c r="BB44" s="740">
        <v>0</v>
      </c>
      <c r="BC44" s="740">
        <v>0</v>
      </c>
      <c r="BD44" s="740">
        <v>0</v>
      </c>
      <c r="BE44" s="740">
        <v>0</v>
      </c>
      <c r="BF44" s="740">
        <v>0</v>
      </c>
      <c r="BG44" s="740">
        <v>0</v>
      </c>
      <c r="BH44" s="740">
        <v>0</v>
      </c>
      <c r="BI44" s="740">
        <v>0</v>
      </c>
      <c r="BJ44" s="740">
        <v>0</v>
      </c>
      <c r="BK44" s="740">
        <v>0</v>
      </c>
      <c r="BL44" s="740">
        <v>0</v>
      </c>
      <c r="BM44" s="740">
        <v>0</v>
      </c>
      <c r="BN44" s="740">
        <v>0</v>
      </c>
      <c r="BO44" s="740">
        <v>0</v>
      </c>
      <c r="BP44" s="740">
        <v>0</v>
      </c>
      <c r="BQ44" s="740">
        <v>0</v>
      </c>
      <c r="BR44" s="740">
        <v>0</v>
      </c>
      <c r="BS44" s="740">
        <v>0</v>
      </c>
      <c r="BT44" s="740">
        <v>0</v>
      </c>
      <c r="BU44" s="740">
        <v>0</v>
      </c>
      <c r="BV44" s="740">
        <v>0</v>
      </c>
      <c r="BW44" s="740">
        <v>0</v>
      </c>
      <c r="BX44" s="740">
        <v>0</v>
      </c>
      <c r="BY44" s="740">
        <v>0</v>
      </c>
      <c r="BZ44" s="740">
        <v>0</v>
      </c>
      <c r="CA44" s="740">
        <v>0</v>
      </c>
      <c r="CB44" s="740">
        <v>0</v>
      </c>
      <c r="CC44" s="740">
        <v>0</v>
      </c>
      <c r="CD44" s="740">
        <v>0</v>
      </c>
      <c r="CE44" s="740">
        <v>0</v>
      </c>
      <c r="CF44" s="740">
        <v>0</v>
      </c>
      <c r="CG44" s="740">
        <v>0</v>
      </c>
      <c r="CH44" s="740">
        <v>0</v>
      </c>
      <c r="CI44" s="740">
        <v>-19524</v>
      </c>
      <c r="CJ44" s="740">
        <v>-19524</v>
      </c>
      <c r="CK44" s="740">
        <v>0</v>
      </c>
      <c r="CL44" s="740">
        <v>0</v>
      </c>
      <c r="CM44" s="740">
        <v>0</v>
      </c>
      <c r="CN44" s="740">
        <v>0</v>
      </c>
      <c r="CO44" s="740">
        <v>0</v>
      </c>
      <c r="CP44" s="740">
        <v>0</v>
      </c>
      <c r="CQ44" s="740">
        <v>0</v>
      </c>
      <c r="CR44" s="740">
        <v>0</v>
      </c>
      <c r="CS44" s="740">
        <v>0</v>
      </c>
      <c r="CT44" s="740">
        <v>0</v>
      </c>
      <c r="CU44" s="740">
        <v>0</v>
      </c>
      <c r="CV44" s="740">
        <v>0</v>
      </c>
      <c r="CW44" s="740">
        <v>0</v>
      </c>
      <c r="CX44" s="740">
        <v>0</v>
      </c>
      <c r="CY44" s="740">
        <v>0</v>
      </c>
      <c r="CZ44" s="740">
        <v>0</v>
      </c>
      <c r="DA44" s="740">
        <v>0</v>
      </c>
      <c r="DB44" s="740">
        <v>0</v>
      </c>
      <c r="DC44" s="740">
        <v>0</v>
      </c>
      <c r="DD44" s="740">
        <v>0</v>
      </c>
      <c r="DE44" s="740">
        <v>0</v>
      </c>
      <c r="DF44" s="740">
        <v>0</v>
      </c>
      <c r="DG44" s="740">
        <v>0</v>
      </c>
      <c r="DH44" s="740">
        <v>0</v>
      </c>
      <c r="DI44" s="740">
        <v>0</v>
      </c>
      <c r="DJ44" s="740">
        <v>0</v>
      </c>
      <c r="DK44" s="740">
        <v>0</v>
      </c>
      <c r="DL44" s="740">
        <v>0</v>
      </c>
      <c r="DM44" s="740">
        <v>0</v>
      </c>
      <c r="DN44" s="740">
        <v>0</v>
      </c>
      <c r="DO44" s="740">
        <v>0</v>
      </c>
      <c r="DP44" s="740">
        <v>0</v>
      </c>
      <c r="DQ44" s="740">
        <v>0</v>
      </c>
      <c r="DR44" s="740">
        <v>0</v>
      </c>
      <c r="DS44" s="740">
        <v>0</v>
      </c>
      <c r="DT44" s="740">
        <v>0</v>
      </c>
      <c r="DU44" s="740">
        <v>0</v>
      </c>
      <c r="DV44" s="740">
        <v>0</v>
      </c>
      <c r="DW44" s="740">
        <v>0</v>
      </c>
      <c r="DX44" s="740">
        <v>0</v>
      </c>
      <c r="DY44" s="740">
        <v>0</v>
      </c>
      <c r="DZ44" s="740">
        <v>0</v>
      </c>
      <c r="EA44" s="740">
        <v>0</v>
      </c>
      <c r="EB44" s="740">
        <v>0</v>
      </c>
      <c r="EC44" s="740">
        <v>0</v>
      </c>
      <c r="ED44" s="740">
        <v>0</v>
      </c>
      <c r="EE44" s="740">
        <v>-39049</v>
      </c>
    </row>
    <row r="45" spans="1:135" ht="8.25" customHeight="1">
      <c r="A45" s="739" t="s">
        <v>759</v>
      </c>
      <c r="B45" s="756">
        <v>7</v>
      </c>
      <c r="C45" s="740">
        <v>0</v>
      </c>
      <c r="D45" s="740">
        <v>0</v>
      </c>
      <c r="E45" s="740">
        <v>0</v>
      </c>
      <c r="F45" s="740">
        <v>0</v>
      </c>
      <c r="G45" s="740">
        <v>0</v>
      </c>
      <c r="H45" s="740">
        <v>0</v>
      </c>
      <c r="I45" s="740">
        <v>0</v>
      </c>
      <c r="J45" s="740">
        <v>0</v>
      </c>
      <c r="K45" s="740">
        <v>0</v>
      </c>
      <c r="L45" s="740">
        <v>0</v>
      </c>
      <c r="M45" s="740">
        <v>0</v>
      </c>
      <c r="N45" s="740">
        <v>0</v>
      </c>
      <c r="O45" s="740">
        <v>0</v>
      </c>
      <c r="P45" s="740">
        <v>0</v>
      </c>
      <c r="Q45" s="740">
        <v>0</v>
      </c>
      <c r="R45" s="740">
        <v>0</v>
      </c>
      <c r="S45" s="740">
        <v>0</v>
      </c>
      <c r="T45" s="740">
        <v>0</v>
      </c>
      <c r="U45" s="740">
        <v>-7515</v>
      </c>
      <c r="V45" s="740">
        <v>-7515</v>
      </c>
      <c r="W45" s="740">
        <v>-7515</v>
      </c>
      <c r="X45" s="740">
        <v>-7515</v>
      </c>
      <c r="Y45" s="740">
        <v>-7515</v>
      </c>
      <c r="Z45" s="740">
        <v>-7515</v>
      </c>
      <c r="AA45" s="740">
        <v>0</v>
      </c>
      <c r="AB45" s="740">
        <v>0</v>
      </c>
      <c r="AC45" s="740">
        <v>0</v>
      </c>
      <c r="AD45" s="740">
        <v>0</v>
      </c>
      <c r="AE45" s="740">
        <v>0</v>
      </c>
      <c r="AF45" s="740">
        <v>0</v>
      </c>
      <c r="AG45" s="740">
        <v>0</v>
      </c>
      <c r="AH45" s="740">
        <v>0</v>
      </c>
      <c r="AI45" s="740">
        <v>0</v>
      </c>
      <c r="AJ45" s="740">
        <v>0</v>
      </c>
      <c r="AK45" s="740">
        <v>0</v>
      </c>
      <c r="AL45" s="740">
        <v>0</v>
      </c>
      <c r="AM45" s="740">
        <v>0</v>
      </c>
      <c r="AN45" s="740">
        <v>0</v>
      </c>
      <c r="AO45" s="740">
        <v>0</v>
      </c>
      <c r="AP45" s="740">
        <v>0</v>
      </c>
      <c r="AQ45" s="740">
        <v>0</v>
      </c>
      <c r="AR45" s="740">
        <v>0</v>
      </c>
      <c r="AS45" s="740">
        <v>0</v>
      </c>
      <c r="AT45" s="740">
        <v>0</v>
      </c>
      <c r="AU45" s="740">
        <v>0</v>
      </c>
      <c r="AV45" s="740">
        <v>0</v>
      </c>
      <c r="AW45" s="740">
        <v>0</v>
      </c>
      <c r="AX45" s="740">
        <v>0</v>
      </c>
      <c r="AY45" s="740">
        <v>0</v>
      </c>
      <c r="AZ45" s="740">
        <v>0</v>
      </c>
      <c r="BA45" s="740">
        <v>0</v>
      </c>
      <c r="BB45" s="740">
        <v>0</v>
      </c>
      <c r="BC45" s="740">
        <v>0</v>
      </c>
      <c r="BD45" s="740">
        <v>0</v>
      </c>
      <c r="BE45" s="740">
        <v>0</v>
      </c>
      <c r="BF45" s="740">
        <v>0</v>
      </c>
      <c r="BG45" s="740">
        <v>0</v>
      </c>
      <c r="BH45" s="740">
        <v>0</v>
      </c>
      <c r="BI45" s="740">
        <v>0</v>
      </c>
      <c r="BJ45" s="740">
        <v>0</v>
      </c>
      <c r="BK45" s="740">
        <v>0</v>
      </c>
      <c r="BL45" s="740">
        <v>0</v>
      </c>
      <c r="BM45" s="740">
        <v>0</v>
      </c>
      <c r="BN45" s="740">
        <v>0</v>
      </c>
      <c r="BO45" s="740">
        <v>0</v>
      </c>
      <c r="BP45" s="740">
        <v>0</v>
      </c>
      <c r="BQ45" s="740">
        <v>0</v>
      </c>
      <c r="BR45" s="740">
        <v>0</v>
      </c>
      <c r="BS45" s="740">
        <v>0</v>
      </c>
      <c r="BT45" s="740">
        <v>0</v>
      </c>
      <c r="BU45" s="740">
        <v>0</v>
      </c>
      <c r="BV45" s="740">
        <v>0</v>
      </c>
      <c r="BW45" s="740">
        <v>0</v>
      </c>
      <c r="BX45" s="740">
        <v>0</v>
      </c>
      <c r="BY45" s="740">
        <v>0</v>
      </c>
      <c r="BZ45" s="740">
        <v>0</v>
      </c>
      <c r="CA45" s="740">
        <v>0</v>
      </c>
      <c r="CB45" s="740">
        <v>0</v>
      </c>
      <c r="CC45" s="740">
        <v>0</v>
      </c>
      <c r="CD45" s="740">
        <v>0</v>
      </c>
      <c r="CE45" s="740">
        <v>0</v>
      </c>
      <c r="CF45" s="740">
        <v>0</v>
      </c>
      <c r="CG45" s="740">
        <v>0</v>
      </c>
      <c r="CH45" s="740">
        <v>0</v>
      </c>
      <c r="CI45" s="740">
        <v>0</v>
      </c>
      <c r="CJ45" s="740">
        <v>0</v>
      </c>
      <c r="CK45" s="740">
        <v>0</v>
      </c>
      <c r="CL45" s="740">
        <v>-8973</v>
      </c>
      <c r="CM45" s="740">
        <v>-8973</v>
      </c>
      <c r="CN45" s="740">
        <v>0</v>
      </c>
      <c r="CO45" s="740">
        <v>0</v>
      </c>
      <c r="CP45" s="740">
        <v>0</v>
      </c>
      <c r="CQ45" s="740">
        <v>0</v>
      </c>
      <c r="CR45" s="740">
        <v>0</v>
      </c>
      <c r="CS45" s="740">
        <v>0</v>
      </c>
      <c r="CT45" s="740">
        <v>0</v>
      </c>
      <c r="CU45" s="740">
        <v>0</v>
      </c>
      <c r="CV45" s="740">
        <v>0</v>
      </c>
      <c r="CW45" s="740">
        <v>0</v>
      </c>
      <c r="CX45" s="740">
        <v>0</v>
      </c>
      <c r="CY45" s="740">
        <v>0</v>
      </c>
      <c r="CZ45" s="740">
        <v>0</v>
      </c>
      <c r="DA45" s="740">
        <v>0</v>
      </c>
      <c r="DB45" s="740">
        <v>0</v>
      </c>
      <c r="DC45" s="740">
        <v>0</v>
      </c>
      <c r="DD45" s="740">
        <v>0</v>
      </c>
      <c r="DE45" s="740">
        <v>0</v>
      </c>
      <c r="DF45" s="740">
        <v>0</v>
      </c>
      <c r="DG45" s="740">
        <v>0</v>
      </c>
      <c r="DH45" s="740">
        <v>0</v>
      </c>
      <c r="DI45" s="740">
        <v>0</v>
      </c>
      <c r="DJ45" s="740">
        <v>0</v>
      </c>
      <c r="DK45" s="740">
        <v>0</v>
      </c>
      <c r="DL45" s="740">
        <v>0</v>
      </c>
      <c r="DM45" s="740">
        <v>0</v>
      </c>
      <c r="DN45" s="740">
        <v>0</v>
      </c>
      <c r="DO45" s="740">
        <v>0</v>
      </c>
      <c r="DP45" s="740">
        <v>0</v>
      </c>
      <c r="DQ45" s="740">
        <v>0</v>
      </c>
      <c r="DR45" s="740">
        <v>0</v>
      </c>
      <c r="DS45" s="740">
        <v>0</v>
      </c>
      <c r="DT45" s="740">
        <v>0</v>
      </c>
      <c r="DU45" s="740">
        <v>0</v>
      </c>
      <c r="DV45" s="740">
        <v>0</v>
      </c>
      <c r="DW45" s="740">
        <v>0</v>
      </c>
      <c r="DX45" s="740">
        <v>0</v>
      </c>
      <c r="DY45" s="740">
        <v>0</v>
      </c>
      <c r="DZ45" s="740">
        <v>0</v>
      </c>
      <c r="EA45" s="740">
        <v>0</v>
      </c>
      <c r="EB45" s="740">
        <v>0</v>
      </c>
      <c r="EC45" s="740">
        <v>0</v>
      </c>
      <c r="ED45" s="740">
        <v>0</v>
      </c>
      <c r="EE45" s="740">
        <v>-63035</v>
      </c>
    </row>
    <row r="46" spans="1:135" ht="8.25" customHeight="1">
      <c r="A46" s="739" t="s">
        <v>760</v>
      </c>
      <c r="B46" s="736" t="s">
        <v>752</v>
      </c>
      <c r="C46" s="740">
        <v>0</v>
      </c>
      <c r="D46" s="740">
        <v>0</v>
      </c>
      <c r="E46" s="740">
        <v>0</v>
      </c>
      <c r="F46" s="740">
        <v>0</v>
      </c>
      <c r="G46" s="740">
        <v>0</v>
      </c>
      <c r="H46" s="740">
        <v>0</v>
      </c>
      <c r="I46" s="740">
        <v>0</v>
      </c>
      <c r="J46" s="740">
        <v>0</v>
      </c>
      <c r="K46" s="740">
        <v>0</v>
      </c>
      <c r="L46" s="740">
        <v>0</v>
      </c>
      <c r="M46" s="740">
        <v>0</v>
      </c>
      <c r="N46" s="740">
        <v>0</v>
      </c>
      <c r="O46" s="740">
        <v>0</v>
      </c>
      <c r="P46" s="740">
        <v>0</v>
      </c>
      <c r="Q46" s="740">
        <v>0</v>
      </c>
      <c r="R46" s="740">
        <v>0</v>
      </c>
      <c r="S46" s="740">
        <v>0</v>
      </c>
      <c r="T46" s="740">
        <v>0</v>
      </c>
      <c r="U46" s="740">
        <v>0</v>
      </c>
      <c r="V46" s="740">
        <v>0</v>
      </c>
      <c r="W46" s="740">
        <v>0</v>
      </c>
      <c r="X46" s="740">
        <v>0</v>
      </c>
      <c r="Y46" s="740">
        <v>0</v>
      </c>
      <c r="Z46" s="740">
        <v>0</v>
      </c>
      <c r="AA46" s="740">
        <v>0</v>
      </c>
      <c r="AB46" s="740">
        <v>0</v>
      </c>
      <c r="AC46" s="740">
        <v>0</v>
      </c>
      <c r="AD46" s="740">
        <v>0</v>
      </c>
      <c r="AE46" s="740">
        <v>0</v>
      </c>
      <c r="AF46" s="740">
        <v>0</v>
      </c>
      <c r="AG46" s="740">
        <v>0</v>
      </c>
      <c r="AH46" s="740">
        <v>0</v>
      </c>
      <c r="AI46" s="740">
        <v>0</v>
      </c>
      <c r="AJ46" s="740">
        <v>0</v>
      </c>
      <c r="AK46" s="740">
        <v>0</v>
      </c>
      <c r="AL46" s="740">
        <v>0</v>
      </c>
      <c r="AM46" s="740">
        <v>0</v>
      </c>
      <c r="AN46" s="740">
        <v>0</v>
      </c>
      <c r="AO46" s="740">
        <v>0</v>
      </c>
      <c r="AP46" s="740">
        <v>0</v>
      </c>
      <c r="AQ46" s="740">
        <v>0</v>
      </c>
      <c r="AR46" s="740">
        <v>0</v>
      </c>
      <c r="AS46" s="740">
        <v>0</v>
      </c>
      <c r="AT46" s="740">
        <v>0</v>
      </c>
      <c r="AU46" s="740">
        <v>0</v>
      </c>
      <c r="AV46" s="740">
        <v>0</v>
      </c>
      <c r="AW46" s="740">
        <v>0</v>
      </c>
      <c r="AX46" s="740">
        <v>0</v>
      </c>
      <c r="AY46" s="740">
        <v>0</v>
      </c>
      <c r="AZ46" s="740">
        <v>0</v>
      </c>
      <c r="BA46" s="740">
        <v>0</v>
      </c>
      <c r="BB46" s="740">
        <v>0</v>
      </c>
      <c r="BC46" s="740">
        <v>0</v>
      </c>
      <c r="BD46" s="740">
        <v>0</v>
      </c>
      <c r="BE46" s="740">
        <v>0</v>
      </c>
      <c r="BF46" s="740">
        <v>0</v>
      </c>
      <c r="BG46" s="740">
        <v>0</v>
      </c>
      <c r="BH46" s="740">
        <v>-4118</v>
      </c>
      <c r="BI46" s="740">
        <v>-4118</v>
      </c>
      <c r="BJ46" s="740">
        <v>0</v>
      </c>
      <c r="BK46" s="740">
        <v>0</v>
      </c>
      <c r="BL46" s="740">
        <v>0</v>
      </c>
      <c r="BM46" s="740">
        <v>0</v>
      </c>
      <c r="BN46" s="740">
        <v>0</v>
      </c>
      <c r="BO46" s="740">
        <v>0</v>
      </c>
      <c r="BP46" s="740">
        <v>0</v>
      </c>
      <c r="BQ46" s="740">
        <v>0</v>
      </c>
      <c r="BR46" s="740">
        <v>0</v>
      </c>
      <c r="BS46" s="740">
        <v>0</v>
      </c>
      <c r="BT46" s="740">
        <v>0</v>
      </c>
      <c r="BU46" s="740">
        <v>0</v>
      </c>
      <c r="BV46" s="740">
        <v>0</v>
      </c>
      <c r="BW46" s="740">
        <v>0</v>
      </c>
      <c r="BX46" s="740">
        <v>0</v>
      </c>
      <c r="BY46" s="740">
        <v>0</v>
      </c>
      <c r="BZ46" s="740">
        <v>0</v>
      </c>
      <c r="CA46" s="740">
        <v>0</v>
      </c>
      <c r="CB46" s="740">
        <v>0</v>
      </c>
      <c r="CC46" s="740">
        <v>0</v>
      </c>
      <c r="CD46" s="740">
        <v>0</v>
      </c>
      <c r="CE46" s="740">
        <v>0</v>
      </c>
      <c r="CF46" s="740">
        <v>0</v>
      </c>
      <c r="CG46" s="740">
        <v>0</v>
      </c>
      <c r="CH46" s="740">
        <v>0</v>
      </c>
      <c r="CI46" s="740">
        <v>0</v>
      </c>
      <c r="CJ46" s="740">
        <v>0</v>
      </c>
      <c r="CK46" s="740">
        <v>0</v>
      </c>
      <c r="CL46" s="740">
        <v>0</v>
      </c>
      <c r="CM46" s="740">
        <v>0</v>
      </c>
      <c r="CN46" s="740">
        <v>0</v>
      </c>
      <c r="CO46" s="740">
        <v>0</v>
      </c>
      <c r="CP46" s="740">
        <v>0</v>
      </c>
      <c r="CQ46" s="740">
        <v>0</v>
      </c>
      <c r="CR46" s="740">
        <v>0</v>
      </c>
      <c r="CS46" s="740">
        <v>0</v>
      </c>
      <c r="CT46" s="740">
        <v>0</v>
      </c>
      <c r="CU46" s="740">
        <v>0</v>
      </c>
      <c r="CV46" s="740">
        <v>0</v>
      </c>
      <c r="CW46" s="740">
        <v>0</v>
      </c>
      <c r="CX46" s="740">
        <v>0</v>
      </c>
      <c r="CY46" s="740">
        <v>0</v>
      </c>
      <c r="CZ46" s="740">
        <v>0</v>
      </c>
      <c r="DA46" s="740">
        <v>0</v>
      </c>
      <c r="DB46" s="740">
        <v>0</v>
      </c>
      <c r="DC46" s="740">
        <v>0</v>
      </c>
      <c r="DD46" s="740">
        <v>0</v>
      </c>
      <c r="DE46" s="740">
        <v>0</v>
      </c>
      <c r="DF46" s="740">
        <v>0</v>
      </c>
      <c r="DG46" s="740">
        <v>0</v>
      </c>
      <c r="DH46" s="740">
        <v>0</v>
      </c>
      <c r="DI46" s="740">
        <v>0</v>
      </c>
      <c r="DJ46" s="740">
        <v>0</v>
      </c>
      <c r="DK46" s="740">
        <v>0</v>
      </c>
      <c r="DL46" s="740">
        <v>0</v>
      </c>
      <c r="DM46" s="740">
        <v>0</v>
      </c>
      <c r="DN46" s="740">
        <v>0</v>
      </c>
      <c r="DO46" s="740">
        <v>0</v>
      </c>
      <c r="DP46" s="740">
        <v>0</v>
      </c>
      <c r="DQ46" s="740">
        <v>0</v>
      </c>
      <c r="DR46" s="740">
        <v>0</v>
      </c>
      <c r="DS46" s="740">
        <v>0</v>
      </c>
      <c r="DT46" s="740">
        <v>0</v>
      </c>
      <c r="DU46" s="740">
        <v>-4917</v>
      </c>
      <c r="DV46" s="740">
        <v>-4917</v>
      </c>
      <c r="DW46" s="740">
        <v>0</v>
      </c>
      <c r="DX46" s="740">
        <v>0</v>
      </c>
      <c r="DY46" s="740">
        <v>0</v>
      </c>
      <c r="DZ46" s="740">
        <v>0</v>
      </c>
      <c r="EA46" s="740">
        <v>0</v>
      </c>
      <c r="EB46" s="740">
        <v>0</v>
      </c>
      <c r="EC46" s="740">
        <v>0</v>
      </c>
      <c r="ED46" s="740">
        <v>0</v>
      </c>
      <c r="EE46" s="740">
        <v>-18070</v>
      </c>
    </row>
    <row r="47" spans="1:135" ht="7.5" customHeight="1">
      <c r="A47" s="739" t="s">
        <v>762</v>
      </c>
      <c r="B47" s="756">
        <v>9</v>
      </c>
      <c r="C47" s="740">
        <v>0</v>
      </c>
      <c r="D47" s="740">
        <v>0</v>
      </c>
      <c r="E47" s="740">
        <v>0</v>
      </c>
      <c r="F47" s="740">
        <v>0</v>
      </c>
      <c r="G47" s="740">
        <v>0</v>
      </c>
      <c r="H47" s="740">
        <v>0</v>
      </c>
      <c r="I47" s="740">
        <v>0</v>
      </c>
      <c r="J47" s="740">
        <v>0</v>
      </c>
      <c r="K47" s="740">
        <v>0</v>
      </c>
      <c r="L47" s="740">
        <v>0</v>
      </c>
      <c r="M47" s="740">
        <v>0</v>
      </c>
      <c r="N47" s="740">
        <v>0</v>
      </c>
      <c r="O47" s="740">
        <v>0</v>
      </c>
      <c r="P47" s="740">
        <v>0</v>
      </c>
      <c r="Q47" s="740">
        <v>0</v>
      </c>
      <c r="R47" s="740">
        <v>0</v>
      </c>
      <c r="S47" s="740">
        <v>0</v>
      </c>
      <c r="T47" s="740">
        <v>0</v>
      </c>
      <c r="U47" s="740">
        <v>0</v>
      </c>
      <c r="V47" s="740">
        <v>0</v>
      </c>
      <c r="W47" s="740">
        <v>0</v>
      </c>
      <c r="X47" s="740">
        <v>0</v>
      </c>
      <c r="Y47" s="740">
        <v>0</v>
      </c>
      <c r="Z47" s="740">
        <v>0</v>
      </c>
      <c r="AA47" s="740">
        <v>0</v>
      </c>
      <c r="AB47" s="740">
        <v>0</v>
      </c>
      <c r="AC47" s="740">
        <v>0</v>
      </c>
      <c r="AD47" s="740">
        <v>0</v>
      </c>
      <c r="AE47" s="740">
        <v>0</v>
      </c>
      <c r="AF47" s="740">
        <v>0</v>
      </c>
      <c r="AG47" s="740">
        <v>0</v>
      </c>
      <c r="AH47" s="740">
        <v>0</v>
      </c>
      <c r="AI47" s="740">
        <v>0</v>
      </c>
      <c r="AJ47" s="740">
        <v>0</v>
      </c>
      <c r="AK47" s="740">
        <v>0</v>
      </c>
      <c r="AL47" s="740">
        <v>0</v>
      </c>
      <c r="AM47" s="740">
        <v>0</v>
      </c>
      <c r="AN47" s="740">
        <v>0</v>
      </c>
      <c r="AO47" s="740">
        <v>0</v>
      </c>
      <c r="AP47" s="740">
        <v>0</v>
      </c>
      <c r="AQ47" s="740">
        <v>0</v>
      </c>
      <c r="AR47" s="740">
        <v>0</v>
      </c>
      <c r="AS47" s="740">
        <v>0</v>
      </c>
      <c r="AT47" s="740">
        <v>0</v>
      </c>
      <c r="AU47" s="740">
        <v>0</v>
      </c>
      <c r="AV47" s="740">
        <v>0</v>
      </c>
      <c r="AW47" s="740">
        <v>0</v>
      </c>
      <c r="AX47" s="740">
        <v>0</v>
      </c>
      <c r="AY47" s="740">
        <v>0</v>
      </c>
      <c r="AZ47" s="740">
        <v>0</v>
      </c>
      <c r="BA47" s="740">
        <v>0</v>
      </c>
      <c r="BB47" s="740">
        <v>0</v>
      </c>
      <c r="BC47" s="740">
        <v>0</v>
      </c>
      <c r="BD47" s="740">
        <v>0</v>
      </c>
      <c r="BE47" s="740">
        <v>0</v>
      </c>
      <c r="BF47" s="740">
        <v>0</v>
      </c>
      <c r="BG47" s="740">
        <v>0</v>
      </c>
      <c r="BH47" s="740">
        <v>0</v>
      </c>
      <c r="BI47" s="740">
        <v>0</v>
      </c>
      <c r="BJ47" s="740">
        <v>0</v>
      </c>
      <c r="BK47" s="740">
        <v>0</v>
      </c>
      <c r="BL47" s="740">
        <v>0</v>
      </c>
      <c r="BM47" s="740">
        <v>0</v>
      </c>
      <c r="BN47" s="740">
        <v>0</v>
      </c>
      <c r="BO47" s="740">
        <v>0</v>
      </c>
      <c r="BP47" s="740">
        <v>0</v>
      </c>
      <c r="BQ47" s="740">
        <v>0</v>
      </c>
      <c r="BR47" s="740">
        <v>0</v>
      </c>
      <c r="BS47" s="740">
        <v>-11781</v>
      </c>
      <c r="BT47" s="740">
        <v>-11781</v>
      </c>
      <c r="BU47" s="740">
        <v>0</v>
      </c>
      <c r="BV47" s="740">
        <v>0</v>
      </c>
      <c r="BW47" s="740">
        <v>0</v>
      </c>
      <c r="BX47" s="740">
        <v>0</v>
      </c>
      <c r="BY47" s="740">
        <v>0</v>
      </c>
      <c r="BZ47" s="740">
        <v>0</v>
      </c>
      <c r="CA47" s="740">
        <v>0</v>
      </c>
      <c r="CB47" s="740">
        <v>0</v>
      </c>
      <c r="CC47" s="740">
        <v>0</v>
      </c>
      <c r="CD47" s="740">
        <v>0</v>
      </c>
      <c r="CE47" s="740">
        <v>0</v>
      </c>
      <c r="CF47" s="740">
        <v>0</v>
      </c>
      <c r="CG47" s="740">
        <v>0</v>
      </c>
      <c r="CH47" s="740">
        <v>0</v>
      </c>
      <c r="CI47" s="740">
        <v>0</v>
      </c>
      <c r="CJ47" s="740">
        <v>0</v>
      </c>
      <c r="CK47" s="740">
        <v>0</v>
      </c>
      <c r="CL47" s="740">
        <v>0</v>
      </c>
      <c r="CM47" s="740">
        <v>0</v>
      </c>
      <c r="CN47" s="740">
        <v>0</v>
      </c>
      <c r="CO47" s="740">
        <v>0</v>
      </c>
      <c r="CP47" s="740">
        <v>0</v>
      </c>
      <c r="CQ47" s="740">
        <v>0</v>
      </c>
      <c r="CR47" s="740">
        <v>0</v>
      </c>
      <c r="CS47" s="740">
        <v>0</v>
      </c>
      <c r="CT47" s="740">
        <v>0</v>
      </c>
      <c r="CU47" s="740">
        <v>0</v>
      </c>
      <c r="CV47" s="740">
        <v>0</v>
      </c>
      <c r="CW47" s="740">
        <v>0</v>
      </c>
      <c r="CX47" s="740">
        <v>0</v>
      </c>
      <c r="CY47" s="740">
        <v>0</v>
      </c>
      <c r="CZ47" s="740">
        <v>0</v>
      </c>
      <c r="DA47" s="740">
        <v>0</v>
      </c>
      <c r="DB47" s="740">
        <v>0</v>
      </c>
      <c r="DC47" s="740">
        <v>0</v>
      </c>
      <c r="DD47" s="740">
        <v>0</v>
      </c>
      <c r="DE47" s="740">
        <v>0</v>
      </c>
      <c r="DF47" s="740">
        <v>0</v>
      </c>
      <c r="DG47" s="740">
        <v>0</v>
      </c>
      <c r="DH47" s="740">
        <v>0</v>
      </c>
      <c r="DI47" s="740">
        <v>0</v>
      </c>
      <c r="DJ47" s="740">
        <v>0</v>
      </c>
      <c r="DK47" s="740">
        <v>0</v>
      </c>
      <c r="DL47" s="740">
        <v>0</v>
      </c>
      <c r="DM47" s="740">
        <v>0</v>
      </c>
      <c r="DN47" s="740">
        <v>0</v>
      </c>
      <c r="DO47" s="740">
        <v>0</v>
      </c>
      <c r="DP47" s="740">
        <v>0</v>
      </c>
      <c r="DQ47" s="740">
        <v>0</v>
      </c>
      <c r="DR47" s="740">
        <v>0</v>
      </c>
      <c r="DS47" s="740">
        <v>0</v>
      </c>
      <c r="DT47" s="740">
        <v>0</v>
      </c>
      <c r="DU47" s="740">
        <v>0</v>
      </c>
      <c r="DV47" s="740">
        <v>0</v>
      </c>
      <c r="DW47" s="740">
        <v>0</v>
      </c>
      <c r="DX47" s="740">
        <v>0</v>
      </c>
      <c r="DY47" s="740">
        <v>0</v>
      </c>
      <c r="DZ47" s="740">
        <v>0</v>
      </c>
      <c r="EA47" s="740">
        <v>0</v>
      </c>
      <c r="EB47" s="740">
        <v>0</v>
      </c>
      <c r="EC47" s="740">
        <v>0</v>
      </c>
      <c r="ED47" s="740">
        <v>0</v>
      </c>
      <c r="EE47" s="740">
        <v>-23561</v>
      </c>
    </row>
    <row r="48" spans="1:135" ht="8.25" customHeight="1">
      <c r="A48" s="739" t="s">
        <v>763</v>
      </c>
      <c r="B48" s="736">
        <v>10</v>
      </c>
      <c r="C48" s="740">
        <v>0</v>
      </c>
      <c r="D48" s="740">
        <v>0</v>
      </c>
      <c r="E48" s="740">
        <v>0</v>
      </c>
      <c r="F48" s="740">
        <v>-28553</v>
      </c>
      <c r="G48" s="740">
        <v>-28553</v>
      </c>
      <c r="H48" s="740">
        <v>-28553</v>
      </c>
      <c r="I48" s="740">
        <v>-28553</v>
      </c>
      <c r="J48" s="740">
        <v>-28553</v>
      </c>
      <c r="K48" s="740">
        <v>-28553</v>
      </c>
      <c r="L48" s="740">
        <v>-28553</v>
      </c>
      <c r="M48" s="740">
        <v>-28553</v>
      </c>
      <c r="N48" s="740">
        <v>-28553</v>
      </c>
      <c r="O48" s="740">
        <v>-29410</v>
      </c>
      <c r="P48" s="740">
        <v>-29410</v>
      </c>
      <c r="Q48" s="740">
        <v>-29410</v>
      </c>
      <c r="R48" s="740">
        <v>0</v>
      </c>
      <c r="S48" s="740">
        <v>0</v>
      </c>
      <c r="T48" s="740">
        <v>0</v>
      </c>
      <c r="U48" s="740">
        <v>0</v>
      </c>
      <c r="V48" s="740">
        <v>0</v>
      </c>
      <c r="W48" s="740">
        <v>0</v>
      </c>
      <c r="X48" s="740">
        <v>0</v>
      </c>
      <c r="Y48" s="740">
        <v>0</v>
      </c>
      <c r="Z48" s="740">
        <v>0</v>
      </c>
      <c r="AA48" s="740">
        <v>0</v>
      </c>
      <c r="AB48" s="740">
        <v>0</v>
      </c>
      <c r="AC48" s="740">
        <v>0</v>
      </c>
      <c r="AD48" s="740">
        <v>0</v>
      </c>
      <c r="AE48" s="740">
        <v>0</v>
      </c>
      <c r="AF48" s="740">
        <v>0</v>
      </c>
      <c r="AG48" s="740">
        <v>0</v>
      </c>
      <c r="AH48" s="740">
        <v>0</v>
      </c>
      <c r="AI48" s="740">
        <v>0</v>
      </c>
      <c r="AJ48" s="740">
        <v>0</v>
      </c>
      <c r="AK48" s="740">
        <v>0</v>
      </c>
      <c r="AL48" s="740">
        <v>0</v>
      </c>
      <c r="AM48" s="740">
        <v>0</v>
      </c>
      <c r="AN48" s="740">
        <v>0</v>
      </c>
      <c r="AO48" s="740">
        <v>0</v>
      </c>
      <c r="AP48" s="740">
        <v>0</v>
      </c>
      <c r="AQ48" s="740">
        <v>0</v>
      </c>
      <c r="AR48" s="740">
        <v>0</v>
      </c>
      <c r="AS48" s="740">
        <v>0</v>
      </c>
      <c r="AT48" s="740">
        <v>0</v>
      </c>
      <c r="AU48" s="740">
        <v>0</v>
      </c>
      <c r="AV48" s="740">
        <v>0</v>
      </c>
      <c r="AW48" s="740">
        <v>0</v>
      </c>
      <c r="AX48" s="740">
        <v>0</v>
      </c>
      <c r="AY48" s="740">
        <v>0</v>
      </c>
      <c r="AZ48" s="740">
        <v>0</v>
      </c>
      <c r="BA48" s="740">
        <v>0</v>
      </c>
      <c r="BB48" s="740">
        <v>0</v>
      </c>
      <c r="BC48" s="740">
        <v>0</v>
      </c>
      <c r="BD48" s="740">
        <v>0</v>
      </c>
      <c r="BE48" s="740">
        <v>0</v>
      </c>
      <c r="BF48" s="740">
        <v>0</v>
      </c>
      <c r="BG48" s="740">
        <v>0</v>
      </c>
      <c r="BH48" s="740">
        <v>0</v>
      </c>
      <c r="BI48" s="740">
        <v>0</v>
      </c>
      <c r="BJ48" s="740">
        <v>0</v>
      </c>
      <c r="BK48" s="740">
        <v>0</v>
      </c>
      <c r="BL48" s="740">
        <v>0</v>
      </c>
      <c r="BM48" s="740">
        <v>0</v>
      </c>
      <c r="BN48" s="740">
        <v>0</v>
      </c>
      <c r="BO48" s="740">
        <v>0</v>
      </c>
      <c r="BP48" s="740">
        <v>0</v>
      </c>
      <c r="BQ48" s="740">
        <v>0</v>
      </c>
      <c r="BR48" s="740">
        <v>0</v>
      </c>
      <c r="BS48" s="740">
        <v>0</v>
      </c>
      <c r="BT48" s="740">
        <v>0</v>
      </c>
      <c r="BU48" s="740">
        <v>0</v>
      </c>
      <c r="BV48" s="740">
        <v>0</v>
      </c>
      <c r="BW48" s="740">
        <v>0</v>
      </c>
      <c r="BX48" s="740">
        <v>0</v>
      </c>
      <c r="BY48" s="740">
        <v>0</v>
      </c>
      <c r="BZ48" s="740">
        <v>0</v>
      </c>
      <c r="CA48" s="740">
        <v>0</v>
      </c>
      <c r="CB48" s="740">
        <v>0</v>
      </c>
      <c r="CC48" s="740">
        <v>0</v>
      </c>
      <c r="CD48" s="740">
        <v>0</v>
      </c>
      <c r="CE48" s="740">
        <v>0</v>
      </c>
      <c r="CF48" s="740">
        <v>0</v>
      </c>
      <c r="CG48" s="740">
        <v>0</v>
      </c>
      <c r="CH48" s="740">
        <v>0</v>
      </c>
      <c r="CI48" s="740">
        <v>0</v>
      </c>
      <c r="CJ48" s="740">
        <v>0</v>
      </c>
      <c r="CK48" s="740">
        <v>0</v>
      </c>
      <c r="CL48" s="740">
        <v>0</v>
      </c>
      <c r="CM48" s="740">
        <v>0</v>
      </c>
      <c r="CN48" s="740">
        <v>0</v>
      </c>
      <c r="CO48" s="740">
        <v>0</v>
      </c>
      <c r="CP48" s="740">
        <v>0</v>
      </c>
      <c r="CQ48" s="740">
        <v>0</v>
      </c>
      <c r="CR48" s="740">
        <v>0</v>
      </c>
      <c r="CS48" s="740">
        <v>0</v>
      </c>
      <c r="CT48" s="740">
        <v>0</v>
      </c>
      <c r="CU48" s="740">
        <v>0</v>
      </c>
      <c r="CV48" s="740">
        <v>0</v>
      </c>
      <c r="CW48" s="740">
        <v>0</v>
      </c>
      <c r="CX48" s="740">
        <v>0</v>
      </c>
      <c r="CY48" s="740">
        <v>0</v>
      </c>
      <c r="CZ48" s="740">
        <v>0</v>
      </c>
      <c r="DA48" s="740">
        <v>0</v>
      </c>
      <c r="DB48" s="740">
        <v>0</v>
      </c>
      <c r="DC48" s="740">
        <v>-36170</v>
      </c>
      <c r="DD48" s="740">
        <v>-36170</v>
      </c>
      <c r="DE48" s="740">
        <v>-36170</v>
      </c>
      <c r="DF48" s="740">
        <v>-36170</v>
      </c>
      <c r="DG48" s="740">
        <v>0</v>
      </c>
      <c r="DH48" s="740">
        <v>0</v>
      </c>
      <c r="DI48" s="740">
        <v>0</v>
      </c>
      <c r="DJ48" s="740">
        <v>0</v>
      </c>
      <c r="DK48" s="740">
        <v>0</v>
      </c>
      <c r="DL48" s="740">
        <v>0</v>
      </c>
      <c r="DM48" s="740">
        <v>0</v>
      </c>
      <c r="DN48" s="740">
        <v>0</v>
      </c>
      <c r="DO48" s="740">
        <v>0</v>
      </c>
      <c r="DP48" s="740">
        <v>0</v>
      </c>
      <c r="DQ48" s="740">
        <v>0</v>
      </c>
      <c r="DR48" s="740">
        <v>0</v>
      </c>
      <c r="DS48" s="740">
        <v>0</v>
      </c>
      <c r="DT48" s="740">
        <v>0</v>
      </c>
      <c r="DU48" s="740">
        <v>0</v>
      </c>
      <c r="DV48" s="740">
        <v>0</v>
      </c>
      <c r="DW48" s="740">
        <v>0</v>
      </c>
      <c r="DX48" s="740">
        <v>0</v>
      </c>
      <c r="DY48" s="740">
        <v>0</v>
      </c>
      <c r="DZ48" s="740">
        <v>0</v>
      </c>
      <c r="EA48" s="740">
        <v>0</v>
      </c>
      <c r="EB48" s="740">
        <v>0</v>
      </c>
      <c r="EC48" s="740">
        <v>0</v>
      </c>
      <c r="ED48" s="740">
        <v>0</v>
      </c>
      <c r="EE48" s="740">
        <v>-489885</v>
      </c>
    </row>
    <row r="49" spans="1:135" ht="8.25" customHeight="1">
      <c r="A49" s="736" t="s">
        <v>779</v>
      </c>
      <c r="C49" s="741">
        <v>-21644</v>
      </c>
      <c r="D49" s="741">
        <v>-21644</v>
      </c>
      <c r="E49" s="741">
        <v>-21644</v>
      </c>
      <c r="F49" s="741">
        <v>-50197</v>
      </c>
      <c r="G49" s="741">
        <v>-50197</v>
      </c>
      <c r="H49" s="741">
        <v>-50197</v>
      </c>
      <c r="I49" s="741">
        <v>-50197</v>
      </c>
      <c r="J49" s="741">
        <v>-43191</v>
      </c>
      <c r="K49" s="741">
        <v>-43191</v>
      </c>
      <c r="L49" s="741">
        <v>-43191</v>
      </c>
      <c r="M49" s="741">
        <v>-43191</v>
      </c>
      <c r="N49" s="741">
        <v>-43191</v>
      </c>
      <c r="O49" s="741">
        <v>-44486</v>
      </c>
      <c r="P49" s="741">
        <v>-29410</v>
      </c>
      <c r="Q49" s="741">
        <v>-29410</v>
      </c>
      <c r="R49" s="741">
        <v>0</v>
      </c>
      <c r="S49" s="741">
        <v>0</v>
      </c>
      <c r="T49" s="741">
        <v>0</v>
      </c>
      <c r="U49" s="741">
        <v>-7515</v>
      </c>
      <c r="V49" s="741">
        <v>-15338</v>
      </c>
      <c r="W49" s="741">
        <v>-15338</v>
      </c>
      <c r="X49" s="741">
        <v>-7515</v>
      </c>
      <c r="Y49" s="741">
        <v>-7515</v>
      </c>
      <c r="Z49" s="741">
        <v>-7515</v>
      </c>
      <c r="AA49" s="741">
        <v>0</v>
      </c>
      <c r="AB49" s="741">
        <v>0</v>
      </c>
      <c r="AC49" s="741">
        <v>0</v>
      </c>
      <c r="AD49" s="741">
        <v>-15406</v>
      </c>
      <c r="AE49" s="741">
        <v>-15406</v>
      </c>
      <c r="AF49" s="741">
        <v>0</v>
      </c>
      <c r="AG49" s="741">
        <v>0</v>
      </c>
      <c r="AH49" s="741">
        <v>0</v>
      </c>
      <c r="AI49" s="741">
        <v>0</v>
      </c>
      <c r="AJ49" s="741">
        <v>0</v>
      </c>
      <c r="AK49" s="741">
        <v>0</v>
      </c>
      <c r="AL49" s="741">
        <v>0</v>
      </c>
      <c r="AM49" s="741">
        <v>0</v>
      </c>
      <c r="AN49" s="741">
        <v>0</v>
      </c>
      <c r="AO49" s="741">
        <v>0</v>
      </c>
      <c r="AP49" s="741">
        <v>0</v>
      </c>
      <c r="AQ49" s="741">
        <v>0</v>
      </c>
      <c r="AR49" s="741">
        <v>0</v>
      </c>
      <c r="AS49" s="741">
        <v>0</v>
      </c>
      <c r="AT49" s="741">
        <v>0</v>
      </c>
      <c r="AU49" s="741">
        <v>0</v>
      </c>
      <c r="AV49" s="741">
        <v>0</v>
      </c>
      <c r="AW49" s="741">
        <v>0</v>
      </c>
      <c r="AX49" s="741">
        <v>0</v>
      </c>
      <c r="AY49" s="741">
        <v>0</v>
      </c>
      <c r="AZ49" s="741">
        <v>0</v>
      </c>
      <c r="BA49" s="741">
        <v>0</v>
      </c>
      <c r="BB49" s="741">
        <v>0</v>
      </c>
      <c r="BC49" s="741">
        <v>0</v>
      </c>
      <c r="BD49" s="741">
        <v>0</v>
      </c>
      <c r="BE49" s="741">
        <v>0</v>
      </c>
      <c r="BF49" s="741">
        <v>0</v>
      </c>
      <c r="BG49" s="741">
        <v>0</v>
      </c>
      <c r="BH49" s="741">
        <v>-4118</v>
      </c>
      <c r="BI49" s="741">
        <v>-4118</v>
      </c>
      <c r="BJ49" s="741">
        <v>0</v>
      </c>
      <c r="BK49" s="741">
        <v>-22651</v>
      </c>
      <c r="BL49" s="741">
        <v>-22651</v>
      </c>
      <c r="BM49" s="741">
        <v>0</v>
      </c>
      <c r="BN49" s="741">
        <v>0</v>
      </c>
      <c r="BO49" s="741">
        <v>0</v>
      </c>
      <c r="BP49" s="741">
        <v>0</v>
      </c>
      <c r="BQ49" s="741">
        <v>0</v>
      </c>
      <c r="BR49" s="741">
        <v>0</v>
      </c>
      <c r="BS49" s="741">
        <v>-11781</v>
      </c>
      <c r="BT49" s="741">
        <v>-11781</v>
      </c>
      <c r="BU49" s="741">
        <v>-25091</v>
      </c>
      <c r="BV49" s="741">
        <v>-25091</v>
      </c>
      <c r="BW49" s="741">
        <v>0</v>
      </c>
      <c r="BX49" s="741">
        <v>0</v>
      </c>
      <c r="BY49" s="741">
        <v>0</v>
      </c>
      <c r="BZ49" s="741">
        <v>0</v>
      </c>
      <c r="CA49" s="741">
        <v>-17478</v>
      </c>
      <c r="CB49" s="741">
        <v>-17478</v>
      </c>
      <c r="CC49" s="741">
        <v>0</v>
      </c>
      <c r="CD49" s="741">
        <v>0</v>
      </c>
      <c r="CE49" s="741">
        <v>0</v>
      </c>
      <c r="CF49" s="741">
        <v>0</v>
      </c>
      <c r="CG49" s="741">
        <v>0</v>
      </c>
      <c r="CH49" s="741">
        <v>0</v>
      </c>
      <c r="CI49" s="741">
        <v>-28866</v>
      </c>
      <c r="CJ49" s="741">
        <v>-28866</v>
      </c>
      <c r="CK49" s="741">
        <v>0</v>
      </c>
      <c r="CL49" s="741">
        <v>-8973</v>
      </c>
      <c r="CM49" s="741">
        <v>-8973</v>
      </c>
      <c r="CN49" s="741">
        <v>0</v>
      </c>
      <c r="CO49" s="741">
        <v>0</v>
      </c>
      <c r="CP49" s="741">
        <v>0</v>
      </c>
      <c r="CQ49" s="741">
        <v>-17860</v>
      </c>
      <c r="CR49" s="741">
        <v>-17860</v>
      </c>
      <c r="CS49" s="741">
        <v>0</v>
      </c>
      <c r="CT49" s="741">
        <v>0</v>
      </c>
      <c r="CU49" s="741">
        <v>0</v>
      </c>
      <c r="CV49" s="741">
        <v>0</v>
      </c>
      <c r="CW49" s="741">
        <v>0</v>
      </c>
      <c r="CX49" s="741">
        <v>0</v>
      </c>
      <c r="CY49" s="741">
        <v>0</v>
      </c>
      <c r="CZ49" s="741">
        <v>0</v>
      </c>
      <c r="DA49" s="741">
        <v>0</v>
      </c>
      <c r="DB49" s="741">
        <v>0</v>
      </c>
      <c r="DC49" s="741">
        <v>-36170</v>
      </c>
      <c r="DD49" s="741">
        <v>-36170</v>
      </c>
      <c r="DE49" s="741">
        <v>-36170</v>
      </c>
      <c r="DF49" s="741">
        <v>-36170</v>
      </c>
      <c r="DG49" s="741">
        <v>0</v>
      </c>
      <c r="DH49" s="741">
        <v>0</v>
      </c>
      <c r="DI49" s="741">
        <v>0</v>
      </c>
      <c r="DJ49" s="741">
        <v>0</v>
      </c>
      <c r="DK49" s="741">
        <v>0</v>
      </c>
      <c r="DL49" s="741">
        <v>0</v>
      </c>
      <c r="DM49" s="741">
        <v>0</v>
      </c>
      <c r="DN49" s="741">
        <v>0</v>
      </c>
      <c r="DO49" s="741">
        <v>0</v>
      </c>
      <c r="DP49" s="741">
        <v>0</v>
      </c>
      <c r="DQ49" s="741">
        <v>0</v>
      </c>
      <c r="DR49" s="741">
        <v>0</v>
      </c>
      <c r="DS49" s="741">
        <v>0</v>
      </c>
      <c r="DT49" s="741">
        <v>0</v>
      </c>
      <c r="DU49" s="741">
        <v>-4917</v>
      </c>
      <c r="DV49" s="741">
        <v>-4917</v>
      </c>
      <c r="DW49" s="741">
        <v>0</v>
      </c>
      <c r="DX49" s="741">
        <v>-26258</v>
      </c>
      <c r="DY49" s="741">
        <v>-26258</v>
      </c>
      <c r="DZ49" s="741">
        <v>0</v>
      </c>
      <c r="EA49" s="741">
        <v>0</v>
      </c>
      <c r="EB49" s="741">
        <v>0</v>
      </c>
      <c r="EC49" s="741">
        <v>0</v>
      </c>
      <c r="ED49" s="741">
        <v>0</v>
      </c>
      <c r="EE49" s="741">
        <v>-1157190</v>
      </c>
    </row>
    <row r="50" spans="1:135" ht="7.5" customHeight="1"/>
    <row r="51" spans="1:135" ht="8.25" customHeight="1">
      <c r="A51" s="738" t="s">
        <v>780</v>
      </c>
    </row>
    <row r="52" spans="1:135" ht="8.25" customHeight="1">
      <c r="A52" s="739" t="s">
        <v>753</v>
      </c>
      <c r="B52" s="756">
        <v>1</v>
      </c>
      <c r="C52" s="740">
        <v>0</v>
      </c>
      <c r="D52" s="740">
        <v>0</v>
      </c>
      <c r="E52" s="740">
        <v>0</v>
      </c>
      <c r="F52" s="740">
        <v>0</v>
      </c>
      <c r="G52" s="740">
        <v>0</v>
      </c>
      <c r="H52" s="740">
        <v>0</v>
      </c>
      <c r="I52" s="740">
        <v>0</v>
      </c>
      <c r="J52" s="740">
        <v>0</v>
      </c>
      <c r="K52" s="740">
        <v>0</v>
      </c>
      <c r="L52" s="740">
        <v>0</v>
      </c>
      <c r="M52" s="740">
        <v>0</v>
      </c>
      <c r="N52" s="740">
        <v>0</v>
      </c>
      <c r="O52" s="740">
        <v>0</v>
      </c>
      <c r="P52" s="740">
        <v>0</v>
      </c>
      <c r="Q52" s="740">
        <v>0</v>
      </c>
      <c r="R52" s="740">
        <v>0</v>
      </c>
      <c r="S52" s="740">
        <v>0</v>
      </c>
      <c r="T52" s="740">
        <v>0</v>
      </c>
      <c r="U52" s="740">
        <v>0</v>
      </c>
      <c r="V52" s="740">
        <v>0</v>
      </c>
      <c r="W52" s="740">
        <v>0</v>
      </c>
      <c r="X52" s="740">
        <v>0</v>
      </c>
      <c r="Y52" s="740">
        <v>0</v>
      </c>
      <c r="Z52" s="740">
        <v>0</v>
      </c>
      <c r="AA52" s="740">
        <v>0</v>
      </c>
      <c r="AB52" s="740">
        <v>0</v>
      </c>
      <c r="AC52" s="740">
        <v>0</v>
      </c>
      <c r="AD52" s="740">
        <v>0</v>
      </c>
      <c r="AE52" s="740">
        <v>0</v>
      </c>
      <c r="AF52" s="740">
        <v>0</v>
      </c>
      <c r="AG52" s="740">
        <v>0</v>
      </c>
      <c r="AH52" s="740">
        <v>0</v>
      </c>
      <c r="AI52" s="740">
        <v>0</v>
      </c>
      <c r="AJ52" s="740">
        <v>0</v>
      </c>
      <c r="AK52" s="740">
        <v>0</v>
      </c>
      <c r="AL52" s="740">
        <v>0</v>
      </c>
      <c r="AM52" s="740">
        <v>0</v>
      </c>
      <c r="AN52" s="740">
        <v>0</v>
      </c>
      <c r="AO52" s="740">
        <v>0</v>
      </c>
      <c r="AP52" s="740">
        <v>0</v>
      </c>
      <c r="AQ52" s="740">
        <v>0</v>
      </c>
      <c r="AR52" s="740">
        <v>0</v>
      </c>
      <c r="AS52" s="740">
        <v>0</v>
      </c>
      <c r="AT52" s="740">
        <v>0</v>
      </c>
      <c r="AU52" s="740">
        <v>0</v>
      </c>
      <c r="AV52" s="740">
        <v>0</v>
      </c>
      <c r="AW52" s="740">
        <v>0</v>
      </c>
      <c r="AX52" s="740">
        <v>0</v>
      </c>
      <c r="AY52" s="740">
        <v>0</v>
      </c>
      <c r="AZ52" s="740">
        <v>0</v>
      </c>
      <c r="BA52" s="740">
        <v>0</v>
      </c>
      <c r="BB52" s="740">
        <v>0</v>
      </c>
      <c r="BC52" s="740">
        <v>0</v>
      </c>
      <c r="BD52" s="740">
        <v>0</v>
      </c>
      <c r="BE52" s="740">
        <v>0</v>
      </c>
      <c r="BF52" s="740">
        <v>0</v>
      </c>
      <c r="BG52" s="740">
        <v>0</v>
      </c>
      <c r="BH52" s="740">
        <v>0</v>
      </c>
      <c r="BI52" s="740">
        <v>0</v>
      </c>
      <c r="BJ52" s="740">
        <v>0</v>
      </c>
      <c r="BK52" s="740">
        <v>0</v>
      </c>
      <c r="BL52" s="740">
        <v>0</v>
      </c>
      <c r="BM52" s="740">
        <v>-20386</v>
      </c>
      <c r="BN52" s="740">
        <v>0</v>
      </c>
      <c r="BO52" s="740">
        <v>0</v>
      </c>
      <c r="BP52" s="740">
        <v>0</v>
      </c>
      <c r="BQ52" s="740">
        <v>0</v>
      </c>
      <c r="BR52" s="740">
        <v>0</v>
      </c>
      <c r="BS52" s="740">
        <v>0</v>
      </c>
      <c r="BT52" s="740">
        <v>0</v>
      </c>
      <c r="BU52" s="740">
        <v>0</v>
      </c>
      <c r="BV52" s="740">
        <v>0</v>
      </c>
      <c r="BW52" s="740">
        <v>0</v>
      </c>
      <c r="BX52" s="740">
        <v>0</v>
      </c>
      <c r="BY52" s="740">
        <v>0</v>
      </c>
      <c r="BZ52" s="740">
        <v>0</v>
      </c>
      <c r="CA52" s="740">
        <v>0</v>
      </c>
      <c r="CB52" s="740">
        <v>0</v>
      </c>
      <c r="CC52" s="740">
        <v>0</v>
      </c>
      <c r="CD52" s="740">
        <v>0</v>
      </c>
      <c r="CE52" s="740">
        <v>0</v>
      </c>
      <c r="CF52" s="740">
        <v>0</v>
      </c>
      <c r="CG52" s="740">
        <v>0</v>
      </c>
      <c r="CH52" s="740">
        <v>0</v>
      </c>
      <c r="CI52" s="740">
        <v>0</v>
      </c>
      <c r="CJ52" s="740">
        <v>0</v>
      </c>
      <c r="CK52" s="740">
        <v>0</v>
      </c>
      <c r="CL52" s="740">
        <v>0</v>
      </c>
      <c r="CM52" s="740">
        <v>0</v>
      </c>
      <c r="CN52" s="740">
        <v>0</v>
      </c>
      <c r="CO52" s="740">
        <v>0</v>
      </c>
      <c r="CP52" s="740">
        <v>0</v>
      </c>
      <c r="CQ52" s="740">
        <v>0</v>
      </c>
      <c r="CR52" s="740">
        <v>0</v>
      </c>
      <c r="CS52" s="740">
        <v>0</v>
      </c>
      <c r="CT52" s="740">
        <v>0</v>
      </c>
      <c r="CU52" s="740">
        <v>0</v>
      </c>
      <c r="CV52" s="740">
        <v>0</v>
      </c>
      <c r="CW52" s="740">
        <v>0</v>
      </c>
      <c r="CX52" s="740">
        <v>0</v>
      </c>
      <c r="CY52" s="740">
        <v>0</v>
      </c>
      <c r="CZ52" s="740">
        <v>0</v>
      </c>
      <c r="DA52" s="740">
        <v>0</v>
      </c>
      <c r="DB52" s="740">
        <v>0</v>
      </c>
      <c r="DC52" s="740">
        <v>0</v>
      </c>
      <c r="DD52" s="740">
        <v>0</v>
      </c>
      <c r="DE52" s="740">
        <v>0</v>
      </c>
      <c r="DF52" s="740">
        <v>0</v>
      </c>
      <c r="DG52" s="740">
        <v>0</v>
      </c>
      <c r="DH52" s="740">
        <v>0</v>
      </c>
      <c r="DI52" s="740">
        <v>0</v>
      </c>
      <c r="DJ52" s="740">
        <v>0</v>
      </c>
      <c r="DK52" s="740">
        <v>0</v>
      </c>
      <c r="DL52" s="740">
        <v>0</v>
      </c>
      <c r="DM52" s="740">
        <v>0</v>
      </c>
      <c r="DN52" s="740">
        <v>0</v>
      </c>
      <c r="DO52" s="740">
        <v>0</v>
      </c>
      <c r="DP52" s="740">
        <v>0</v>
      </c>
      <c r="DQ52" s="740">
        <v>0</v>
      </c>
      <c r="DR52" s="740">
        <v>0</v>
      </c>
      <c r="DS52" s="740">
        <v>0</v>
      </c>
      <c r="DT52" s="740">
        <v>0</v>
      </c>
      <c r="DU52" s="740">
        <v>0</v>
      </c>
      <c r="DV52" s="740">
        <v>0</v>
      </c>
      <c r="DW52" s="740">
        <v>0</v>
      </c>
      <c r="DX52" s="740">
        <v>0</v>
      </c>
      <c r="DY52" s="740">
        <v>0</v>
      </c>
      <c r="DZ52" s="740">
        <v>-23633</v>
      </c>
      <c r="EA52" s="740">
        <v>0</v>
      </c>
      <c r="EB52" s="740">
        <v>0</v>
      </c>
      <c r="EC52" s="740">
        <v>0</v>
      </c>
      <c r="ED52" s="740">
        <v>0</v>
      </c>
      <c r="EE52" s="740">
        <v>-44018</v>
      </c>
    </row>
    <row r="53" spans="1:135" ht="7.5" customHeight="1">
      <c r="A53" s="739" t="s">
        <v>754</v>
      </c>
      <c r="B53" s="756">
        <v>2</v>
      </c>
      <c r="C53" s="740">
        <v>0</v>
      </c>
      <c r="D53" s="740">
        <v>0</v>
      </c>
      <c r="E53" s="740">
        <v>0</v>
      </c>
      <c r="F53" s="740">
        <v>0</v>
      </c>
      <c r="G53" s="740">
        <v>0</v>
      </c>
      <c r="H53" s="740">
        <v>0</v>
      </c>
      <c r="I53" s="740">
        <v>0</v>
      </c>
      <c r="J53" s="740">
        <v>-21644</v>
      </c>
      <c r="K53" s="740">
        <v>-21644</v>
      </c>
      <c r="L53" s="740">
        <v>-21644</v>
      </c>
      <c r="M53" s="740">
        <v>0</v>
      </c>
      <c r="N53" s="740">
        <v>0</v>
      </c>
      <c r="O53" s="740">
        <v>0</v>
      </c>
      <c r="P53" s="740">
        <v>0</v>
      </c>
      <c r="Q53" s="740">
        <v>0</v>
      </c>
      <c r="R53" s="740">
        <v>0</v>
      </c>
      <c r="S53" s="740">
        <v>0</v>
      </c>
      <c r="T53" s="740">
        <v>0</v>
      </c>
      <c r="U53" s="740">
        <v>0</v>
      </c>
      <c r="V53" s="740">
        <v>0</v>
      </c>
      <c r="W53" s="740">
        <v>0</v>
      </c>
      <c r="X53" s="740">
        <v>0</v>
      </c>
      <c r="Y53" s="740">
        <v>0</v>
      </c>
      <c r="Z53" s="740">
        <v>0</v>
      </c>
      <c r="AA53" s="740">
        <v>0</v>
      </c>
      <c r="AB53" s="740">
        <v>0</v>
      </c>
      <c r="AC53" s="740">
        <v>0</v>
      </c>
      <c r="AD53" s="740">
        <v>0</v>
      </c>
      <c r="AE53" s="740">
        <v>0</v>
      </c>
      <c r="AF53" s="740">
        <v>0</v>
      </c>
      <c r="AG53" s="740">
        <v>0</v>
      </c>
      <c r="AH53" s="740">
        <v>0</v>
      </c>
      <c r="AI53" s="740">
        <v>0</v>
      </c>
      <c r="AJ53" s="740">
        <v>0</v>
      </c>
      <c r="AK53" s="740">
        <v>0</v>
      </c>
      <c r="AL53" s="740">
        <v>0</v>
      </c>
      <c r="AM53" s="740">
        <v>0</v>
      </c>
      <c r="AN53" s="740">
        <v>0</v>
      </c>
      <c r="AO53" s="740">
        <v>0</v>
      </c>
      <c r="AP53" s="740">
        <v>0</v>
      </c>
      <c r="AQ53" s="740">
        <v>0</v>
      </c>
      <c r="AR53" s="740">
        <v>0</v>
      </c>
      <c r="AS53" s="740">
        <v>0</v>
      </c>
      <c r="AT53" s="740">
        <v>0</v>
      </c>
      <c r="AU53" s="740">
        <v>0</v>
      </c>
      <c r="AV53" s="740">
        <v>0</v>
      </c>
      <c r="AW53" s="740">
        <v>0</v>
      </c>
      <c r="AX53" s="740">
        <v>0</v>
      </c>
      <c r="AY53" s="740">
        <v>0</v>
      </c>
      <c r="AZ53" s="740">
        <v>0</v>
      </c>
      <c r="BA53" s="740">
        <v>0</v>
      </c>
      <c r="BB53" s="740">
        <v>0</v>
      </c>
      <c r="BC53" s="740">
        <v>0</v>
      </c>
      <c r="BD53" s="740">
        <v>0</v>
      </c>
      <c r="BE53" s="740">
        <v>0</v>
      </c>
      <c r="BF53" s="740">
        <v>0</v>
      </c>
      <c r="BG53" s="740">
        <v>0</v>
      </c>
      <c r="BH53" s="740">
        <v>0</v>
      </c>
      <c r="BI53" s="740">
        <v>0</v>
      </c>
      <c r="BJ53" s="740">
        <v>0</v>
      </c>
      <c r="BK53" s="740">
        <v>0</v>
      </c>
      <c r="BL53" s="740">
        <v>0</v>
      </c>
      <c r="BM53" s="740">
        <v>0</v>
      </c>
      <c r="BN53" s="740">
        <v>0</v>
      </c>
      <c r="BO53" s="740">
        <v>0</v>
      </c>
      <c r="BP53" s="740">
        <v>0</v>
      </c>
      <c r="BQ53" s="740">
        <v>0</v>
      </c>
      <c r="BR53" s="740">
        <v>0</v>
      </c>
      <c r="BS53" s="740">
        <v>0</v>
      </c>
      <c r="BT53" s="740">
        <v>0</v>
      </c>
      <c r="BU53" s="740">
        <v>0</v>
      </c>
      <c r="BV53" s="740">
        <v>0</v>
      </c>
      <c r="BW53" s="740">
        <v>-23259</v>
      </c>
      <c r="BX53" s="740">
        <v>0</v>
      </c>
      <c r="BY53" s="740">
        <v>0</v>
      </c>
      <c r="BZ53" s="740">
        <v>0</v>
      </c>
      <c r="CA53" s="740">
        <v>0</v>
      </c>
      <c r="CB53" s="740">
        <v>0</v>
      </c>
      <c r="CC53" s="740">
        <v>0</v>
      </c>
      <c r="CD53" s="740">
        <v>0</v>
      </c>
      <c r="CE53" s="740">
        <v>0</v>
      </c>
      <c r="CF53" s="740">
        <v>0</v>
      </c>
      <c r="CG53" s="740">
        <v>0</v>
      </c>
      <c r="CH53" s="740">
        <v>0</v>
      </c>
      <c r="CI53" s="740">
        <v>0</v>
      </c>
      <c r="CJ53" s="740">
        <v>0</v>
      </c>
      <c r="CK53" s="740">
        <v>0</v>
      </c>
      <c r="CL53" s="740">
        <v>0</v>
      </c>
      <c r="CM53" s="740">
        <v>0</v>
      </c>
      <c r="CN53" s="740">
        <v>0</v>
      </c>
      <c r="CO53" s="740">
        <v>0</v>
      </c>
      <c r="CP53" s="740">
        <v>0</v>
      </c>
      <c r="CQ53" s="740">
        <v>0</v>
      </c>
      <c r="CR53" s="740">
        <v>0</v>
      </c>
      <c r="CS53" s="740">
        <v>0</v>
      </c>
      <c r="CT53" s="740">
        <v>0</v>
      </c>
      <c r="CU53" s="740">
        <v>0</v>
      </c>
      <c r="CV53" s="740">
        <v>0</v>
      </c>
      <c r="CW53" s="740">
        <v>0</v>
      </c>
      <c r="CX53" s="740">
        <v>0</v>
      </c>
      <c r="CY53" s="740">
        <v>0</v>
      </c>
      <c r="CZ53" s="740">
        <v>0</v>
      </c>
      <c r="DA53" s="740">
        <v>0</v>
      </c>
      <c r="DB53" s="740">
        <v>0</v>
      </c>
      <c r="DC53" s="740">
        <v>0</v>
      </c>
      <c r="DD53" s="740">
        <v>0</v>
      </c>
      <c r="DE53" s="740">
        <v>0</v>
      </c>
      <c r="DF53" s="740">
        <v>0</v>
      </c>
      <c r="DG53" s="740">
        <v>0</v>
      </c>
      <c r="DH53" s="740">
        <v>0</v>
      </c>
      <c r="DI53" s="740">
        <v>0</v>
      </c>
      <c r="DJ53" s="740">
        <v>0</v>
      </c>
      <c r="DK53" s="740">
        <v>0</v>
      </c>
      <c r="DL53" s="740">
        <v>0</v>
      </c>
      <c r="DM53" s="740">
        <v>0</v>
      </c>
      <c r="DN53" s="740">
        <v>0</v>
      </c>
      <c r="DO53" s="740">
        <v>0</v>
      </c>
      <c r="DP53" s="740">
        <v>0</v>
      </c>
      <c r="DQ53" s="740">
        <v>0</v>
      </c>
      <c r="DR53" s="740">
        <v>0</v>
      </c>
      <c r="DS53" s="740">
        <v>0</v>
      </c>
      <c r="DT53" s="740">
        <v>0</v>
      </c>
      <c r="DU53" s="740">
        <v>0</v>
      </c>
      <c r="DV53" s="740">
        <v>0</v>
      </c>
      <c r="DW53" s="740">
        <v>0</v>
      </c>
      <c r="DX53" s="740">
        <v>0</v>
      </c>
      <c r="DY53" s="740">
        <v>0</v>
      </c>
      <c r="DZ53" s="740">
        <v>0</v>
      </c>
      <c r="EA53" s="740">
        <v>0</v>
      </c>
      <c r="EB53" s="740">
        <v>0</v>
      </c>
      <c r="EC53" s="740">
        <v>0</v>
      </c>
      <c r="ED53" s="740">
        <v>0</v>
      </c>
      <c r="EE53" s="740">
        <v>-88190</v>
      </c>
    </row>
    <row r="54" spans="1:135" ht="8.25" customHeight="1">
      <c r="A54" s="739" t="s">
        <v>755</v>
      </c>
      <c r="B54" s="756">
        <v>3</v>
      </c>
      <c r="C54" s="740">
        <v>0</v>
      </c>
      <c r="D54" s="740">
        <v>0</v>
      </c>
      <c r="E54" s="740">
        <v>0</v>
      </c>
      <c r="F54" s="740">
        <v>0</v>
      </c>
      <c r="G54" s="740">
        <v>0</v>
      </c>
      <c r="H54" s="740">
        <v>0</v>
      </c>
      <c r="I54" s="740">
        <v>0</v>
      </c>
      <c r="J54" s="740">
        <v>0</v>
      </c>
      <c r="K54" s="740">
        <v>0</v>
      </c>
      <c r="L54" s="740">
        <v>0</v>
      </c>
      <c r="M54" s="740">
        <v>0</v>
      </c>
      <c r="N54" s="740">
        <v>0</v>
      </c>
      <c r="O54" s="740">
        <v>0</v>
      </c>
      <c r="P54" s="740">
        <v>0</v>
      </c>
      <c r="Q54" s="740">
        <v>0</v>
      </c>
      <c r="R54" s="740">
        <v>0</v>
      </c>
      <c r="S54" s="740">
        <v>0</v>
      </c>
      <c r="T54" s="740">
        <v>0</v>
      </c>
      <c r="U54" s="740">
        <v>0</v>
      </c>
      <c r="V54" s="740">
        <v>0</v>
      </c>
      <c r="W54" s="740">
        <v>0</v>
      </c>
      <c r="X54" s="740">
        <v>0</v>
      </c>
      <c r="Y54" s="740">
        <v>0</v>
      </c>
      <c r="Z54" s="740">
        <v>0</v>
      </c>
      <c r="AA54" s="740">
        <v>0</v>
      </c>
      <c r="AB54" s="740">
        <v>0</v>
      </c>
      <c r="AC54" s="740">
        <v>0</v>
      </c>
      <c r="AD54" s="740">
        <v>0</v>
      </c>
      <c r="AE54" s="740">
        <v>0</v>
      </c>
      <c r="AF54" s="740">
        <v>-13866</v>
      </c>
      <c r="AG54" s="740">
        <v>0</v>
      </c>
      <c r="AH54" s="740">
        <v>0</v>
      </c>
      <c r="AI54" s="740">
        <v>0</v>
      </c>
      <c r="AJ54" s="740">
        <v>0</v>
      </c>
      <c r="AK54" s="740">
        <v>0</v>
      </c>
      <c r="AL54" s="740">
        <v>0</v>
      </c>
      <c r="AM54" s="740">
        <v>0</v>
      </c>
      <c r="AN54" s="740">
        <v>0</v>
      </c>
      <c r="AO54" s="740">
        <v>0</v>
      </c>
      <c r="AP54" s="740">
        <v>0</v>
      </c>
      <c r="AQ54" s="740">
        <v>0</v>
      </c>
      <c r="AR54" s="740">
        <v>0</v>
      </c>
      <c r="AS54" s="740">
        <v>0</v>
      </c>
      <c r="AT54" s="740">
        <v>0</v>
      </c>
      <c r="AU54" s="740">
        <v>0</v>
      </c>
      <c r="AV54" s="740">
        <v>0</v>
      </c>
      <c r="AW54" s="740">
        <v>0</v>
      </c>
      <c r="AX54" s="740">
        <v>0</v>
      </c>
      <c r="AY54" s="740">
        <v>0</v>
      </c>
      <c r="AZ54" s="740">
        <v>0</v>
      </c>
      <c r="BA54" s="740">
        <v>0</v>
      </c>
      <c r="BB54" s="740">
        <v>0</v>
      </c>
      <c r="BC54" s="740">
        <v>0</v>
      </c>
      <c r="BD54" s="740">
        <v>0</v>
      </c>
      <c r="BE54" s="740">
        <v>0</v>
      </c>
      <c r="BF54" s="740">
        <v>0</v>
      </c>
      <c r="BG54" s="740">
        <v>0</v>
      </c>
      <c r="BH54" s="740">
        <v>0</v>
      </c>
      <c r="BI54" s="740">
        <v>0</v>
      </c>
      <c r="BJ54" s="740">
        <v>0</v>
      </c>
      <c r="BK54" s="740">
        <v>0</v>
      </c>
      <c r="BL54" s="740">
        <v>0</v>
      </c>
      <c r="BM54" s="740">
        <v>0</v>
      </c>
      <c r="BN54" s="740">
        <v>0</v>
      </c>
      <c r="BO54" s="740">
        <v>0</v>
      </c>
      <c r="BP54" s="740">
        <v>0</v>
      </c>
      <c r="BQ54" s="740">
        <v>0</v>
      </c>
      <c r="BR54" s="740">
        <v>0</v>
      </c>
      <c r="BS54" s="740">
        <v>0</v>
      </c>
      <c r="BT54" s="740">
        <v>0</v>
      </c>
      <c r="BU54" s="740">
        <v>0</v>
      </c>
      <c r="BV54" s="740">
        <v>0</v>
      </c>
      <c r="BW54" s="740">
        <v>0</v>
      </c>
      <c r="BX54" s="740">
        <v>0</v>
      </c>
      <c r="BY54" s="740">
        <v>0</v>
      </c>
      <c r="BZ54" s="740">
        <v>0</v>
      </c>
      <c r="CA54" s="740">
        <v>0</v>
      </c>
      <c r="CB54" s="740">
        <v>0</v>
      </c>
      <c r="CC54" s="740">
        <v>0</v>
      </c>
      <c r="CD54" s="740">
        <v>0</v>
      </c>
      <c r="CE54" s="740">
        <v>0</v>
      </c>
      <c r="CF54" s="740">
        <v>0</v>
      </c>
      <c r="CG54" s="740">
        <v>0</v>
      </c>
      <c r="CH54" s="740">
        <v>0</v>
      </c>
      <c r="CI54" s="740">
        <v>0</v>
      </c>
      <c r="CJ54" s="740">
        <v>0</v>
      </c>
      <c r="CK54" s="740">
        <v>0</v>
      </c>
      <c r="CL54" s="740">
        <v>0</v>
      </c>
      <c r="CM54" s="740">
        <v>0</v>
      </c>
      <c r="CN54" s="740">
        <v>0</v>
      </c>
      <c r="CO54" s="740">
        <v>0</v>
      </c>
      <c r="CP54" s="740">
        <v>0</v>
      </c>
      <c r="CQ54" s="740">
        <v>0</v>
      </c>
      <c r="CR54" s="740">
        <v>0</v>
      </c>
      <c r="CS54" s="740">
        <v>-16074</v>
      </c>
      <c r="CT54" s="740">
        <v>0</v>
      </c>
      <c r="CU54" s="740">
        <v>0</v>
      </c>
      <c r="CV54" s="740">
        <v>0</v>
      </c>
      <c r="CW54" s="740">
        <v>0</v>
      </c>
      <c r="CX54" s="740">
        <v>0</v>
      </c>
      <c r="CY54" s="740">
        <v>0</v>
      </c>
      <c r="CZ54" s="740">
        <v>0</v>
      </c>
      <c r="DA54" s="740">
        <v>0</v>
      </c>
      <c r="DB54" s="740">
        <v>0</v>
      </c>
      <c r="DC54" s="740">
        <v>0</v>
      </c>
      <c r="DD54" s="740">
        <v>0</v>
      </c>
      <c r="DE54" s="740">
        <v>0</v>
      </c>
      <c r="DF54" s="740">
        <v>0</v>
      </c>
      <c r="DG54" s="740">
        <v>0</v>
      </c>
      <c r="DH54" s="740">
        <v>0</v>
      </c>
      <c r="DI54" s="740">
        <v>0</v>
      </c>
      <c r="DJ54" s="740">
        <v>0</v>
      </c>
      <c r="DK54" s="740">
        <v>0</v>
      </c>
      <c r="DL54" s="740">
        <v>0</v>
      </c>
      <c r="DM54" s="740">
        <v>0</v>
      </c>
      <c r="DN54" s="740">
        <v>0</v>
      </c>
      <c r="DO54" s="740">
        <v>0</v>
      </c>
      <c r="DP54" s="740">
        <v>0</v>
      </c>
      <c r="DQ54" s="740">
        <v>0</v>
      </c>
      <c r="DR54" s="740">
        <v>0</v>
      </c>
      <c r="DS54" s="740">
        <v>0</v>
      </c>
      <c r="DT54" s="740">
        <v>0</v>
      </c>
      <c r="DU54" s="740">
        <v>0</v>
      </c>
      <c r="DV54" s="740">
        <v>0</v>
      </c>
      <c r="DW54" s="740">
        <v>0</v>
      </c>
      <c r="DX54" s="740">
        <v>0</v>
      </c>
      <c r="DY54" s="740">
        <v>0</v>
      </c>
      <c r="DZ54" s="740">
        <v>0</v>
      </c>
      <c r="EA54" s="740">
        <v>0</v>
      </c>
      <c r="EB54" s="740">
        <v>0</v>
      </c>
      <c r="EC54" s="740">
        <v>0</v>
      </c>
      <c r="ED54" s="740">
        <v>0</v>
      </c>
      <c r="EE54" s="740">
        <v>-29939</v>
      </c>
    </row>
    <row r="55" spans="1:135" ht="8.25" customHeight="1">
      <c r="A55" s="739" t="s">
        <v>756</v>
      </c>
      <c r="B55" s="756">
        <v>4</v>
      </c>
      <c r="C55" s="740">
        <v>0</v>
      </c>
      <c r="D55" s="740">
        <v>0</v>
      </c>
      <c r="E55" s="740">
        <v>0</v>
      </c>
      <c r="F55" s="740">
        <v>0</v>
      </c>
      <c r="G55" s="740">
        <v>0</v>
      </c>
      <c r="H55" s="740">
        <v>0</v>
      </c>
      <c r="I55" s="740">
        <v>0</v>
      </c>
      <c r="J55" s="740">
        <v>0</v>
      </c>
      <c r="K55" s="740">
        <v>0</v>
      </c>
      <c r="L55" s="740">
        <v>0</v>
      </c>
      <c r="M55" s="740">
        <v>0</v>
      </c>
      <c r="N55" s="740">
        <v>0</v>
      </c>
      <c r="O55" s="740">
        <v>0</v>
      </c>
      <c r="P55" s="740">
        <v>0</v>
      </c>
      <c r="Q55" s="740">
        <v>0</v>
      </c>
      <c r="R55" s="740">
        <v>0</v>
      </c>
      <c r="S55" s="740">
        <v>0</v>
      </c>
      <c r="T55" s="740">
        <v>0</v>
      </c>
      <c r="U55" s="740">
        <v>0</v>
      </c>
      <c r="V55" s="740">
        <v>0</v>
      </c>
      <c r="W55" s="740">
        <v>0</v>
      </c>
      <c r="X55" s="740">
        <v>-7041</v>
      </c>
      <c r="Y55" s="740">
        <v>0</v>
      </c>
      <c r="Z55" s="740">
        <v>0</v>
      </c>
      <c r="AA55" s="740">
        <v>0</v>
      </c>
      <c r="AB55" s="740">
        <v>0</v>
      </c>
      <c r="AC55" s="740">
        <v>0</v>
      </c>
      <c r="AD55" s="740">
        <v>0</v>
      </c>
      <c r="AE55" s="740">
        <v>0</v>
      </c>
      <c r="AF55" s="740">
        <v>0</v>
      </c>
      <c r="AG55" s="740">
        <v>0</v>
      </c>
      <c r="AH55" s="740">
        <v>0</v>
      </c>
      <c r="AI55" s="740">
        <v>0</v>
      </c>
      <c r="AJ55" s="740">
        <v>0</v>
      </c>
      <c r="AK55" s="740">
        <v>0</v>
      </c>
      <c r="AL55" s="740">
        <v>0</v>
      </c>
      <c r="AM55" s="740">
        <v>0</v>
      </c>
      <c r="AN55" s="740">
        <v>0</v>
      </c>
      <c r="AO55" s="740">
        <v>0</v>
      </c>
      <c r="AP55" s="740">
        <v>0</v>
      </c>
      <c r="AQ55" s="740">
        <v>0</v>
      </c>
      <c r="AR55" s="740">
        <v>0</v>
      </c>
      <c r="AS55" s="740">
        <v>0</v>
      </c>
      <c r="AT55" s="740">
        <v>0</v>
      </c>
      <c r="AU55" s="740">
        <v>0</v>
      </c>
      <c r="AV55" s="740">
        <v>0</v>
      </c>
      <c r="AW55" s="740">
        <v>0</v>
      </c>
      <c r="AX55" s="740">
        <v>0</v>
      </c>
      <c r="AY55" s="740">
        <v>0</v>
      </c>
      <c r="AZ55" s="740">
        <v>0</v>
      </c>
      <c r="BA55" s="740">
        <v>0</v>
      </c>
      <c r="BB55" s="740">
        <v>0</v>
      </c>
      <c r="BC55" s="740">
        <v>0</v>
      </c>
      <c r="BD55" s="740">
        <v>0</v>
      </c>
      <c r="BE55" s="740">
        <v>0</v>
      </c>
      <c r="BF55" s="740">
        <v>0</v>
      </c>
      <c r="BG55" s="740">
        <v>0</v>
      </c>
      <c r="BH55" s="740">
        <v>0</v>
      </c>
      <c r="BI55" s="740">
        <v>0</v>
      </c>
      <c r="BJ55" s="740">
        <v>0</v>
      </c>
      <c r="BK55" s="740">
        <v>0</v>
      </c>
      <c r="BL55" s="740">
        <v>0</v>
      </c>
      <c r="BM55" s="740">
        <v>0</v>
      </c>
      <c r="BN55" s="740">
        <v>0</v>
      </c>
      <c r="BO55" s="740">
        <v>0</v>
      </c>
      <c r="BP55" s="740">
        <v>0</v>
      </c>
      <c r="BQ55" s="740">
        <v>0</v>
      </c>
      <c r="BR55" s="740">
        <v>0</v>
      </c>
      <c r="BS55" s="740">
        <v>0</v>
      </c>
      <c r="BT55" s="740">
        <v>0</v>
      </c>
      <c r="BU55" s="740">
        <v>0</v>
      </c>
      <c r="BV55" s="740">
        <v>0</v>
      </c>
      <c r="BW55" s="740">
        <v>0</v>
      </c>
      <c r="BX55" s="740">
        <v>0</v>
      </c>
      <c r="BY55" s="740">
        <v>0</v>
      </c>
      <c r="BZ55" s="740">
        <v>0</v>
      </c>
      <c r="CA55" s="740">
        <v>0</v>
      </c>
      <c r="CB55" s="740">
        <v>0</v>
      </c>
      <c r="CC55" s="740">
        <v>0</v>
      </c>
      <c r="CD55" s="740">
        <v>0</v>
      </c>
      <c r="CE55" s="740">
        <v>0</v>
      </c>
      <c r="CF55" s="740">
        <v>0</v>
      </c>
      <c r="CG55" s="740">
        <v>0</v>
      </c>
      <c r="CH55" s="740">
        <v>0</v>
      </c>
      <c r="CI55" s="740">
        <v>0</v>
      </c>
      <c r="CJ55" s="740">
        <v>0</v>
      </c>
      <c r="CK55" s="740">
        <v>-8407</v>
      </c>
      <c r="CL55" s="740">
        <v>0</v>
      </c>
      <c r="CM55" s="740">
        <v>0</v>
      </c>
      <c r="CN55" s="740">
        <v>0</v>
      </c>
      <c r="CO55" s="740">
        <v>0</v>
      </c>
      <c r="CP55" s="740">
        <v>0</v>
      </c>
      <c r="CQ55" s="740">
        <v>0</v>
      </c>
      <c r="CR55" s="740">
        <v>0</v>
      </c>
      <c r="CS55" s="740">
        <v>0</v>
      </c>
      <c r="CT55" s="740">
        <v>0</v>
      </c>
      <c r="CU55" s="740">
        <v>0</v>
      </c>
      <c r="CV55" s="740">
        <v>0</v>
      </c>
      <c r="CW55" s="740">
        <v>0</v>
      </c>
      <c r="CX55" s="740">
        <v>0</v>
      </c>
      <c r="CY55" s="740">
        <v>0</v>
      </c>
      <c r="CZ55" s="740">
        <v>0</v>
      </c>
      <c r="DA55" s="740">
        <v>0</v>
      </c>
      <c r="DB55" s="740">
        <v>0</v>
      </c>
      <c r="DC55" s="740">
        <v>0</v>
      </c>
      <c r="DD55" s="740">
        <v>0</v>
      </c>
      <c r="DE55" s="740">
        <v>0</v>
      </c>
      <c r="DF55" s="740">
        <v>0</v>
      </c>
      <c r="DG55" s="740">
        <v>0</v>
      </c>
      <c r="DH55" s="740">
        <v>0</v>
      </c>
      <c r="DI55" s="740">
        <v>0</v>
      </c>
      <c r="DJ55" s="740">
        <v>0</v>
      </c>
      <c r="DK55" s="740">
        <v>0</v>
      </c>
      <c r="DL55" s="740">
        <v>0</v>
      </c>
      <c r="DM55" s="740">
        <v>0</v>
      </c>
      <c r="DN55" s="740">
        <v>0</v>
      </c>
      <c r="DO55" s="740">
        <v>0</v>
      </c>
      <c r="DP55" s="740">
        <v>0</v>
      </c>
      <c r="DQ55" s="740">
        <v>0</v>
      </c>
      <c r="DR55" s="740">
        <v>0</v>
      </c>
      <c r="DS55" s="740">
        <v>0</v>
      </c>
      <c r="DT55" s="740">
        <v>0</v>
      </c>
      <c r="DU55" s="740">
        <v>0</v>
      </c>
      <c r="DV55" s="740">
        <v>0</v>
      </c>
      <c r="DW55" s="740">
        <v>0</v>
      </c>
      <c r="DX55" s="740">
        <v>0</v>
      </c>
      <c r="DY55" s="740">
        <v>0</v>
      </c>
      <c r="DZ55" s="740">
        <v>0</v>
      </c>
      <c r="EA55" s="740">
        <v>0</v>
      </c>
      <c r="EB55" s="740">
        <v>0</v>
      </c>
      <c r="EC55" s="740">
        <v>0</v>
      </c>
      <c r="ED55" s="740">
        <v>0</v>
      </c>
      <c r="EE55" s="740">
        <v>-15449</v>
      </c>
    </row>
    <row r="56" spans="1:135" ht="7.5" customHeight="1">
      <c r="A56" s="739" t="s">
        <v>757</v>
      </c>
      <c r="B56" s="756">
        <v>5</v>
      </c>
      <c r="C56" s="740">
        <v>0</v>
      </c>
      <c r="D56" s="740">
        <v>0</v>
      </c>
      <c r="E56" s="740">
        <v>0</v>
      </c>
      <c r="F56" s="740">
        <v>0</v>
      </c>
      <c r="G56" s="740">
        <v>0</v>
      </c>
      <c r="H56" s="740">
        <v>0</v>
      </c>
      <c r="I56" s="740">
        <v>0</v>
      </c>
      <c r="J56" s="740">
        <v>0</v>
      </c>
      <c r="K56" s="740">
        <v>0</v>
      </c>
      <c r="L56" s="740">
        <v>0</v>
      </c>
      <c r="M56" s="740">
        <v>0</v>
      </c>
      <c r="N56" s="740">
        <v>0</v>
      </c>
      <c r="O56" s="740">
        <v>0</v>
      </c>
      <c r="P56" s="740">
        <v>-15077</v>
      </c>
      <c r="Q56" s="740">
        <v>-15077</v>
      </c>
      <c r="R56" s="740">
        <v>-15077</v>
      </c>
      <c r="S56" s="740">
        <v>0</v>
      </c>
      <c r="T56" s="740">
        <v>0</v>
      </c>
      <c r="U56" s="740">
        <v>0</v>
      </c>
      <c r="V56" s="740">
        <v>0</v>
      </c>
      <c r="W56" s="740">
        <v>0</v>
      </c>
      <c r="X56" s="740">
        <v>0</v>
      </c>
      <c r="Y56" s="740">
        <v>0</v>
      </c>
      <c r="Z56" s="740">
        <v>0</v>
      </c>
      <c r="AA56" s="740">
        <v>0</v>
      </c>
      <c r="AB56" s="740">
        <v>0</v>
      </c>
      <c r="AC56" s="740">
        <v>0</v>
      </c>
      <c r="AD56" s="740">
        <v>0</v>
      </c>
      <c r="AE56" s="740">
        <v>0</v>
      </c>
      <c r="AF56" s="740">
        <v>0</v>
      </c>
      <c r="AG56" s="740">
        <v>0</v>
      </c>
      <c r="AH56" s="740">
        <v>0</v>
      </c>
      <c r="AI56" s="740">
        <v>0</v>
      </c>
      <c r="AJ56" s="740">
        <v>0</v>
      </c>
      <c r="AK56" s="740">
        <v>0</v>
      </c>
      <c r="AL56" s="740">
        <v>0</v>
      </c>
      <c r="AM56" s="740">
        <v>0</v>
      </c>
      <c r="AN56" s="740">
        <v>0</v>
      </c>
      <c r="AO56" s="740">
        <v>0</v>
      </c>
      <c r="AP56" s="740">
        <v>0</v>
      </c>
      <c r="AQ56" s="740">
        <v>0</v>
      </c>
      <c r="AR56" s="740">
        <v>0</v>
      </c>
      <c r="AS56" s="740">
        <v>0</v>
      </c>
      <c r="AT56" s="740">
        <v>0</v>
      </c>
      <c r="AU56" s="740">
        <v>0</v>
      </c>
      <c r="AV56" s="740">
        <v>0</v>
      </c>
      <c r="AW56" s="740">
        <v>0</v>
      </c>
      <c r="AX56" s="740">
        <v>0</v>
      </c>
      <c r="AY56" s="740">
        <v>0</v>
      </c>
      <c r="AZ56" s="740">
        <v>0</v>
      </c>
      <c r="BA56" s="740">
        <v>0</v>
      </c>
      <c r="BB56" s="740">
        <v>0</v>
      </c>
      <c r="BC56" s="740">
        <v>0</v>
      </c>
      <c r="BD56" s="740">
        <v>0</v>
      </c>
      <c r="BE56" s="740">
        <v>0</v>
      </c>
      <c r="BF56" s="740">
        <v>0</v>
      </c>
      <c r="BG56" s="740">
        <v>0</v>
      </c>
      <c r="BH56" s="740">
        <v>0</v>
      </c>
      <c r="BI56" s="740">
        <v>0</v>
      </c>
      <c r="BJ56" s="740">
        <v>0</v>
      </c>
      <c r="BK56" s="740">
        <v>0</v>
      </c>
      <c r="BL56" s="740">
        <v>0</v>
      </c>
      <c r="BM56" s="740">
        <v>0</v>
      </c>
      <c r="BN56" s="740">
        <v>0</v>
      </c>
      <c r="BO56" s="740">
        <v>0</v>
      </c>
      <c r="BP56" s="740">
        <v>0</v>
      </c>
      <c r="BQ56" s="740">
        <v>0</v>
      </c>
      <c r="BR56" s="740">
        <v>0</v>
      </c>
      <c r="BS56" s="740">
        <v>0</v>
      </c>
      <c r="BT56" s="740">
        <v>0</v>
      </c>
      <c r="BU56" s="740">
        <v>0</v>
      </c>
      <c r="BV56" s="740">
        <v>0</v>
      </c>
      <c r="BW56" s="740">
        <v>0</v>
      </c>
      <c r="BX56" s="740">
        <v>0</v>
      </c>
      <c r="BY56" s="740">
        <v>0</v>
      </c>
      <c r="BZ56" s="740">
        <v>0</v>
      </c>
      <c r="CA56" s="740">
        <v>0</v>
      </c>
      <c r="CB56" s="740">
        <v>0</v>
      </c>
      <c r="CC56" s="740">
        <v>-15730</v>
      </c>
      <c r="CD56" s="740">
        <v>0</v>
      </c>
      <c r="CE56" s="740">
        <v>0</v>
      </c>
      <c r="CF56" s="740">
        <v>0</v>
      </c>
      <c r="CG56" s="740">
        <v>0</v>
      </c>
      <c r="CH56" s="740">
        <v>0</v>
      </c>
      <c r="CI56" s="740">
        <v>0</v>
      </c>
      <c r="CJ56" s="740">
        <v>0</v>
      </c>
      <c r="CK56" s="740">
        <v>0</v>
      </c>
      <c r="CL56" s="740">
        <v>0</v>
      </c>
      <c r="CM56" s="740">
        <v>0</v>
      </c>
      <c r="CN56" s="740">
        <v>0</v>
      </c>
      <c r="CO56" s="740">
        <v>0</v>
      </c>
      <c r="CP56" s="740">
        <v>0</v>
      </c>
      <c r="CQ56" s="740">
        <v>0</v>
      </c>
      <c r="CR56" s="740">
        <v>0</v>
      </c>
      <c r="CS56" s="740">
        <v>0</v>
      </c>
      <c r="CT56" s="740">
        <v>0</v>
      </c>
      <c r="CU56" s="740">
        <v>0</v>
      </c>
      <c r="CV56" s="740">
        <v>0</v>
      </c>
      <c r="CW56" s="740">
        <v>0</v>
      </c>
      <c r="CX56" s="740">
        <v>0</v>
      </c>
      <c r="CY56" s="740">
        <v>0</v>
      </c>
      <c r="CZ56" s="740">
        <v>0</v>
      </c>
      <c r="DA56" s="740">
        <v>0</v>
      </c>
      <c r="DB56" s="740">
        <v>0</v>
      </c>
      <c r="DC56" s="740">
        <v>0</v>
      </c>
      <c r="DD56" s="740">
        <v>0</v>
      </c>
      <c r="DE56" s="740">
        <v>0</v>
      </c>
      <c r="DF56" s="740">
        <v>0</v>
      </c>
      <c r="DG56" s="740">
        <v>0</v>
      </c>
      <c r="DH56" s="740">
        <v>0</v>
      </c>
      <c r="DI56" s="740">
        <v>0</v>
      </c>
      <c r="DJ56" s="740">
        <v>0</v>
      </c>
      <c r="DK56" s="740">
        <v>0</v>
      </c>
      <c r="DL56" s="740">
        <v>0</v>
      </c>
      <c r="DM56" s="740">
        <v>0</v>
      </c>
      <c r="DN56" s="740">
        <v>0</v>
      </c>
      <c r="DO56" s="740">
        <v>0</v>
      </c>
      <c r="DP56" s="740">
        <v>0</v>
      </c>
      <c r="DQ56" s="740">
        <v>0</v>
      </c>
      <c r="DR56" s="740">
        <v>0</v>
      </c>
      <c r="DS56" s="740">
        <v>0</v>
      </c>
      <c r="DT56" s="740">
        <v>0</v>
      </c>
      <c r="DU56" s="740">
        <v>0</v>
      </c>
      <c r="DV56" s="740">
        <v>0</v>
      </c>
      <c r="DW56" s="740">
        <v>0</v>
      </c>
      <c r="DX56" s="740">
        <v>0</v>
      </c>
      <c r="DY56" s="740">
        <v>0</v>
      </c>
      <c r="DZ56" s="740">
        <v>0</v>
      </c>
      <c r="EA56" s="740">
        <v>0</v>
      </c>
      <c r="EB56" s="740">
        <v>0</v>
      </c>
      <c r="EC56" s="740">
        <v>0</v>
      </c>
      <c r="ED56" s="740">
        <v>0</v>
      </c>
      <c r="EE56" s="740">
        <v>-60961</v>
      </c>
    </row>
    <row r="57" spans="1:135" ht="8.25" customHeight="1">
      <c r="A57" s="739" t="s">
        <v>758</v>
      </c>
      <c r="B57" s="756">
        <v>6</v>
      </c>
      <c r="C57" s="740">
        <v>0</v>
      </c>
      <c r="D57" s="740">
        <v>0</v>
      </c>
      <c r="E57" s="740">
        <v>0</v>
      </c>
      <c r="F57" s="740">
        <v>0</v>
      </c>
      <c r="G57" s="740">
        <v>0</v>
      </c>
      <c r="H57" s="740">
        <v>0</v>
      </c>
      <c r="I57" s="740">
        <v>0</v>
      </c>
      <c r="J57" s="740">
        <v>0</v>
      </c>
      <c r="K57" s="740">
        <v>0</v>
      </c>
      <c r="L57" s="740">
        <v>0</v>
      </c>
      <c r="M57" s="740">
        <v>0</v>
      </c>
      <c r="N57" s="740">
        <v>0</v>
      </c>
      <c r="O57" s="740">
        <v>0</v>
      </c>
      <c r="P57" s="740">
        <v>0</v>
      </c>
      <c r="Q57" s="740">
        <v>0</v>
      </c>
      <c r="R57" s="740">
        <v>0</v>
      </c>
      <c r="S57" s="740">
        <v>0</v>
      </c>
      <c r="T57" s="740">
        <v>0</v>
      </c>
      <c r="U57" s="740">
        <v>0</v>
      </c>
      <c r="V57" s="740">
        <v>0</v>
      </c>
      <c r="W57" s="740">
        <v>0</v>
      </c>
      <c r="X57" s="740">
        <v>0</v>
      </c>
      <c r="Y57" s="740">
        <v>0</v>
      </c>
      <c r="Z57" s="740">
        <v>0</v>
      </c>
      <c r="AA57" s="740">
        <v>0</v>
      </c>
      <c r="AB57" s="740">
        <v>0</v>
      </c>
      <c r="AC57" s="740">
        <v>0</v>
      </c>
      <c r="AD57" s="740">
        <v>0</v>
      </c>
      <c r="AE57" s="740">
        <v>0</v>
      </c>
      <c r="AF57" s="740">
        <v>0</v>
      </c>
      <c r="AG57" s="740">
        <v>0</v>
      </c>
      <c r="AH57" s="740">
        <v>0</v>
      </c>
      <c r="AI57" s="740">
        <v>0</v>
      </c>
      <c r="AJ57" s="740">
        <v>0</v>
      </c>
      <c r="AK57" s="740">
        <v>0</v>
      </c>
      <c r="AL57" s="740">
        <v>0</v>
      </c>
      <c r="AM57" s="740">
        <v>0</v>
      </c>
      <c r="AN57" s="740">
        <v>0</v>
      </c>
      <c r="AO57" s="740">
        <v>0</v>
      </c>
      <c r="AP57" s="740">
        <v>0</v>
      </c>
      <c r="AQ57" s="740">
        <v>0</v>
      </c>
      <c r="AR57" s="740">
        <v>0</v>
      </c>
      <c r="AS57" s="740">
        <v>0</v>
      </c>
      <c r="AT57" s="740">
        <v>0</v>
      </c>
      <c r="AU57" s="740">
        <v>0</v>
      </c>
      <c r="AV57" s="740">
        <v>0</v>
      </c>
      <c r="AW57" s="740">
        <v>0</v>
      </c>
      <c r="AX57" s="740">
        <v>0</v>
      </c>
      <c r="AY57" s="740">
        <v>0</v>
      </c>
      <c r="AZ57" s="740">
        <v>0</v>
      </c>
      <c r="BA57" s="740">
        <v>0</v>
      </c>
      <c r="BB57" s="740">
        <v>0</v>
      </c>
      <c r="BC57" s="740">
        <v>0</v>
      </c>
      <c r="BD57" s="740">
        <v>0</v>
      </c>
      <c r="BE57" s="740">
        <v>0</v>
      </c>
      <c r="BF57" s="740">
        <v>0</v>
      </c>
      <c r="BG57" s="740">
        <v>0</v>
      </c>
      <c r="BH57" s="740">
        <v>0</v>
      </c>
      <c r="BI57" s="740">
        <v>0</v>
      </c>
      <c r="BJ57" s="740">
        <v>0</v>
      </c>
      <c r="BK57" s="740">
        <v>0</v>
      </c>
      <c r="BL57" s="740">
        <v>0</v>
      </c>
      <c r="BM57" s="740">
        <v>0</v>
      </c>
      <c r="BN57" s="740">
        <v>0</v>
      </c>
      <c r="BO57" s="740">
        <v>0</v>
      </c>
      <c r="BP57" s="740">
        <v>0</v>
      </c>
      <c r="BQ57" s="740">
        <v>0</v>
      </c>
      <c r="BR57" s="740">
        <v>0</v>
      </c>
      <c r="BS57" s="740">
        <v>0</v>
      </c>
      <c r="BT57" s="740">
        <v>0</v>
      </c>
      <c r="BU57" s="740">
        <v>0</v>
      </c>
      <c r="BV57" s="740">
        <v>0</v>
      </c>
      <c r="BW57" s="740">
        <v>0</v>
      </c>
      <c r="BX57" s="740">
        <v>0</v>
      </c>
      <c r="BY57" s="740">
        <v>0</v>
      </c>
      <c r="BZ57" s="740">
        <v>0</v>
      </c>
      <c r="CA57" s="740">
        <v>0</v>
      </c>
      <c r="CB57" s="740">
        <v>0</v>
      </c>
      <c r="CC57" s="740">
        <v>0</v>
      </c>
      <c r="CD57" s="740">
        <v>0</v>
      </c>
      <c r="CE57" s="740">
        <v>0</v>
      </c>
      <c r="CF57" s="740">
        <v>0</v>
      </c>
      <c r="CG57" s="740">
        <v>0</v>
      </c>
      <c r="CH57" s="740">
        <v>0</v>
      </c>
      <c r="CI57" s="740">
        <v>0</v>
      </c>
      <c r="CJ57" s="740">
        <v>0</v>
      </c>
      <c r="CK57" s="740">
        <v>-17572</v>
      </c>
      <c r="CL57" s="740">
        <v>0</v>
      </c>
      <c r="CM57" s="740">
        <v>0</v>
      </c>
      <c r="CN57" s="740">
        <v>0</v>
      </c>
      <c r="CO57" s="740">
        <v>0</v>
      </c>
      <c r="CP57" s="740">
        <v>0</v>
      </c>
      <c r="CQ57" s="740">
        <v>0</v>
      </c>
      <c r="CR57" s="740">
        <v>0</v>
      </c>
      <c r="CS57" s="740">
        <v>0</v>
      </c>
      <c r="CT57" s="740">
        <v>0</v>
      </c>
      <c r="CU57" s="740">
        <v>0</v>
      </c>
      <c r="CV57" s="740">
        <v>0</v>
      </c>
      <c r="CW57" s="740">
        <v>0</v>
      </c>
      <c r="CX57" s="740">
        <v>0</v>
      </c>
      <c r="CY57" s="740">
        <v>0</v>
      </c>
      <c r="CZ57" s="740">
        <v>0</v>
      </c>
      <c r="DA57" s="740">
        <v>0</v>
      </c>
      <c r="DB57" s="740">
        <v>0</v>
      </c>
      <c r="DC57" s="740">
        <v>0</v>
      </c>
      <c r="DD57" s="740">
        <v>0</v>
      </c>
      <c r="DE57" s="740">
        <v>0</v>
      </c>
      <c r="DF57" s="740">
        <v>0</v>
      </c>
      <c r="DG57" s="740">
        <v>0</v>
      </c>
      <c r="DH57" s="740">
        <v>0</v>
      </c>
      <c r="DI57" s="740">
        <v>0</v>
      </c>
      <c r="DJ57" s="740">
        <v>0</v>
      </c>
      <c r="DK57" s="740">
        <v>0</v>
      </c>
      <c r="DL57" s="740">
        <v>0</v>
      </c>
      <c r="DM57" s="740">
        <v>0</v>
      </c>
      <c r="DN57" s="740">
        <v>0</v>
      </c>
      <c r="DO57" s="740">
        <v>0</v>
      </c>
      <c r="DP57" s="740">
        <v>0</v>
      </c>
      <c r="DQ57" s="740">
        <v>0</v>
      </c>
      <c r="DR57" s="740">
        <v>0</v>
      </c>
      <c r="DS57" s="740">
        <v>0</v>
      </c>
      <c r="DT57" s="740">
        <v>0</v>
      </c>
      <c r="DU57" s="740">
        <v>0</v>
      </c>
      <c r="DV57" s="740">
        <v>0</v>
      </c>
      <c r="DW57" s="740">
        <v>0</v>
      </c>
      <c r="DX57" s="740">
        <v>0</v>
      </c>
      <c r="DY57" s="740">
        <v>0</v>
      </c>
      <c r="DZ57" s="740">
        <v>0</v>
      </c>
      <c r="EA57" s="740">
        <v>0</v>
      </c>
      <c r="EB57" s="740">
        <v>0</v>
      </c>
      <c r="EC57" s="740">
        <v>0</v>
      </c>
      <c r="ED57" s="740">
        <v>0</v>
      </c>
      <c r="EE57" s="740">
        <v>-17572</v>
      </c>
    </row>
    <row r="58" spans="1:135" ht="8.25" customHeight="1">
      <c r="A58" s="739" t="s">
        <v>759</v>
      </c>
      <c r="B58" s="756">
        <v>7</v>
      </c>
      <c r="C58" s="740">
        <v>0</v>
      </c>
      <c r="D58" s="740">
        <v>0</v>
      </c>
      <c r="E58" s="740">
        <v>0</v>
      </c>
      <c r="F58" s="740">
        <v>0</v>
      </c>
      <c r="G58" s="740">
        <v>0</v>
      </c>
      <c r="H58" s="740">
        <v>0</v>
      </c>
      <c r="I58" s="740">
        <v>0</v>
      </c>
      <c r="J58" s="740">
        <v>0</v>
      </c>
      <c r="K58" s="740">
        <v>0</v>
      </c>
      <c r="L58" s="740">
        <v>0</v>
      </c>
      <c r="M58" s="740">
        <v>0</v>
      </c>
      <c r="N58" s="740">
        <v>0</v>
      </c>
      <c r="O58" s="740">
        <v>0</v>
      </c>
      <c r="P58" s="740">
        <v>0</v>
      </c>
      <c r="Q58" s="740">
        <v>0</v>
      </c>
      <c r="R58" s="740">
        <v>0</v>
      </c>
      <c r="S58" s="740">
        <v>0</v>
      </c>
      <c r="T58" s="740">
        <v>0</v>
      </c>
      <c r="U58" s="740">
        <v>0</v>
      </c>
      <c r="V58" s="740">
        <v>0</v>
      </c>
      <c r="W58" s="740">
        <v>0</v>
      </c>
      <c r="X58" s="740">
        <v>0</v>
      </c>
      <c r="Y58" s="740">
        <v>0</v>
      </c>
      <c r="Z58" s="740">
        <v>0</v>
      </c>
      <c r="AA58" s="740">
        <v>-7740</v>
      </c>
      <c r="AB58" s="740">
        <v>-7740</v>
      </c>
      <c r="AC58" s="740">
        <v>-7740</v>
      </c>
      <c r="AD58" s="740">
        <v>0</v>
      </c>
      <c r="AE58" s="740">
        <v>0</v>
      </c>
      <c r="AF58" s="740">
        <v>0</v>
      </c>
      <c r="AG58" s="740">
        <v>0</v>
      </c>
      <c r="AH58" s="740">
        <v>0</v>
      </c>
      <c r="AI58" s="740">
        <v>0</v>
      </c>
      <c r="AJ58" s="740">
        <v>0</v>
      </c>
      <c r="AK58" s="740">
        <v>0</v>
      </c>
      <c r="AL58" s="740">
        <v>0</v>
      </c>
      <c r="AM58" s="740">
        <v>0</v>
      </c>
      <c r="AN58" s="740">
        <v>0</v>
      </c>
      <c r="AO58" s="740">
        <v>0</v>
      </c>
      <c r="AP58" s="740">
        <v>0</v>
      </c>
      <c r="AQ58" s="740">
        <v>0</v>
      </c>
      <c r="AR58" s="740">
        <v>0</v>
      </c>
      <c r="AS58" s="740">
        <v>0</v>
      </c>
      <c r="AT58" s="740">
        <v>0</v>
      </c>
      <c r="AU58" s="740">
        <v>0</v>
      </c>
      <c r="AV58" s="740">
        <v>0</v>
      </c>
      <c r="AW58" s="740">
        <v>0</v>
      </c>
      <c r="AX58" s="740">
        <v>0</v>
      </c>
      <c r="AY58" s="740">
        <v>0</v>
      </c>
      <c r="AZ58" s="740">
        <v>0</v>
      </c>
      <c r="BA58" s="740">
        <v>0</v>
      </c>
      <c r="BB58" s="740">
        <v>0</v>
      </c>
      <c r="BC58" s="740">
        <v>0</v>
      </c>
      <c r="BD58" s="740">
        <v>0</v>
      </c>
      <c r="BE58" s="740">
        <v>0</v>
      </c>
      <c r="BF58" s="740">
        <v>0</v>
      </c>
      <c r="BG58" s="740">
        <v>0</v>
      </c>
      <c r="BH58" s="740">
        <v>0</v>
      </c>
      <c r="BI58" s="740">
        <v>0</v>
      </c>
      <c r="BJ58" s="740">
        <v>0</v>
      </c>
      <c r="BK58" s="740">
        <v>0</v>
      </c>
      <c r="BL58" s="740">
        <v>0</v>
      </c>
      <c r="BM58" s="740">
        <v>0</v>
      </c>
      <c r="BN58" s="740">
        <v>0</v>
      </c>
      <c r="BO58" s="740">
        <v>0</v>
      </c>
      <c r="BP58" s="740">
        <v>0</v>
      </c>
      <c r="BQ58" s="740">
        <v>0</v>
      </c>
      <c r="BR58" s="740">
        <v>0</v>
      </c>
      <c r="BS58" s="740">
        <v>0</v>
      </c>
      <c r="BT58" s="740">
        <v>0</v>
      </c>
      <c r="BU58" s="740">
        <v>0</v>
      </c>
      <c r="BV58" s="740">
        <v>0</v>
      </c>
      <c r="BW58" s="740">
        <v>0</v>
      </c>
      <c r="BX58" s="740">
        <v>0</v>
      </c>
      <c r="BY58" s="740">
        <v>0</v>
      </c>
      <c r="BZ58" s="740">
        <v>0</v>
      </c>
      <c r="CA58" s="740">
        <v>0</v>
      </c>
      <c r="CB58" s="740">
        <v>0</v>
      </c>
      <c r="CC58" s="740">
        <v>0</v>
      </c>
      <c r="CD58" s="740">
        <v>0</v>
      </c>
      <c r="CE58" s="740">
        <v>0</v>
      </c>
      <c r="CF58" s="740">
        <v>0</v>
      </c>
      <c r="CG58" s="740">
        <v>0</v>
      </c>
      <c r="CH58" s="740">
        <v>0</v>
      </c>
      <c r="CI58" s="740">
        <v>0</v>
      </c>
      <c r="CJ58" s="740">
        <v>0</v>
      </c>
      <c r="CK58" s="740">
        <v>0</v>
      </c>
      <c r="CL58" s="740">
        <v>0</v>
      </c>
      <c r="CM58" s="740">
        <v>0</v>
      </c>
      <c r="CN58" s="740">
        <v>-8076</v>
      </c>
      <c r="CO58" s="740">
        <v>0</v>
      </c>
      <c r="CP58" s="740">
        <v>0</v>
      </c>
      <c r="CQ58" s="740">
        <v>0</v>
      </c>
      <c r="CR58" s="740">
        <v>0</v>
      </c>
      <c r="CS58" s="740">
        <v>0</v>
      </c>
      <c r="CT58" s="740">
        <v>0</v>
      </c>
      <c r="CU58" s="740">
        <v>0</v>
      </c>
      <c r="CV58" s="740">
        <v>0</v>
      </c>
      <c r="CW58" s="740">
        <v>0</v>
      </c>
      <c r="CX58" s="740">
        <v>0</v>
      </c>
      <c r="CY58" s="740">
        <v>0</v>
      </c>
      <c r="CZ58" s="740">
        <v>0</v>
      </c>
      <c r="DA58" s="740">
        <v>0</v>
      </c>
      <c r="DB58" s="740">
        <v>0</v>
      </c>
      <c r="DC58" s="740">
        <v>0</v>
      </c>
      <c r="DD58" s="740">
        <v>0</v>
      </c>
      <c r="DE58" s="740">
        <v>0</v>
      </c>
      <c r="DF58" s="740">
        <v>0</v>
      </c>
      <c r="DG58" s="740">
        <v>0</v>
      </c>
      <c r="DH58" s="740">
        <v>0</v>
      </c>
      <c r="DI58" s="740">
        <v>0</v>
      </c>
      <c r="DJ58" s="740">
        <v>0</v>
      </c>
      <c r="DK58" s="740">
        <v>0</v>
      </c>
      <c r="DL58" s="740">
        <v>0</v>
      </c>
      <c r="DM58" s="740">
        <v>0</v>
      </c>
      <c r="DN58" s="740">
        <v>0</v>
      </c>
      <c r="DO58" s="740">
        <v>0</v>
      </c>
      <c r="DP58" s="740">
        <v>0</v>
      </c>
      <c r="DQ58" s="740">
        <v>0</v>
      </c>
      <c r="DR58" s="740">
        <v>0</v>
      </c>
      <c r="DS58" s="740">
        <v>0</v>
      </c>
      <c r="DT58" s="740">
        <v>0</v>
      </c>
      <c r="DU58" s="740">
        <v>0</v>
      </c>
      <c r="DV58" s="740">
        <v>0</v>
      </c>
      <c r="DW58" s="740">
        <v>0</v>
      </c>
      <c r="DX58" s="740">
        <v>0</v>
      </c>
      <c r="DY58" s="740">
        <v>0</v>
      </c>
      <c r="DZ58" s="740">
        <v>0</v>
      </c>
      <c r="EA58" s="740">
        <v>0</v>
      </c>
      <c r="EB58" s="740">
        <v>0</v>
      </c>
      <c r="EC58" s="740">
        <v>0</v>
      </c>
      <c r="ED58" s="740">
        <v>0</v>
      </c>
      <c r="EE58" s="740">
        <v>-31296</v>
      </c>
    </row>
    <row r="59" spans="1:135" ht="7.5" customHeight="1">
      <c r="A59" s="739" t="s">
        <v>760</v>
      </c>
      <c r="B59" s="736" t="s">
        <v>752</v>
      </c>
      <c r="C59" s="740">
        <v>0</v>
      </c>
      <c r="D59" s="740">
        <v>0</v>
      </c>
      <c r="E59" s="740">
        <v>0</v>
      </c>
      <c r="F59" s="740">
        <v>0</v>
      </c>
      <c r="G59" s="740">
        <v>0</v>
      </c>
      <c r="H59" s="740">
        <v>0</v>
      </c>
      <c r="I59" s="740">
        <v>0</v>
      </c>
      <c r="J59" s="740">
        <v>0</v>
      </c>
      <c r="K59" s="740">
        <v>0</v>
      </c>
      <c r="L59" s="740">
        <v>0</v>
      </c>
      <c r="M59" s="740">
        <v>0</v>
      </c>
      <c r="N59" s="740">
        <v>0</v>
      </c>
      <c r="O59" s="740">
        <v>0</v>
      </c>
      <c r="P59" s="740">
        <v>0</v>
      </c>
      <c r="Q59" s="740">
        <v>0</v>
      </c>
      <c r="R59" s="740">
        <v>0</v>
      </c>
      <c r="S59" s="740">
        <v>0</v>
      </c>
      <c r="T59" s="740">
        <v>0</v>
      </c>
      <c r="U59" s="740">
        <v>0</v>
      </c>
      <c r="V59" s="740">
        <v>0</v>
      </c>
      <c r="W59" s="740">
        <v>0</v>
      </c>
      <c r="X59" s="740">
        <v>0</v>
      </c>
      <c r="Y59" s="740">
        <v>0</v>
      </c>
      <c r="Z59" s="740">
        <v>0</v>
      </c>
      <c r="AA59" s="740">
        <v>0</v>
      </c>
      <c r="AB59" s="740">
        <v>0</v>
      </c>
      <c r="AC59" s="740">
        <v>0</v>
      </c>
      <c r="AD59" s="740">
        <v>0</v>
      </c>
      <c r="AE59" s="740">
        <v>0</v>
      </c>
      <c r="AF59" s="740">
        <v>0</v>
      </c>
      <c r="AG59" s="740">
        <v>0</v>
      </c>
      <c r="AH59" s="740">
        <v>0</v>
      </c>
      <c r="AI59" s="740">
        <v>0</v>
      </c>
      <c r="AJ59" s="740">
        <v>0</v>
      </c>
      <c r="AK59" s="740">
        <v>0</v>
      </c>
      <c r="AL59" s="740">
        <v>0</v>
      </c>
      <c r="AM59" s="740">
        <v>0</v>
      </c>
      <c r="AN59" s="740">
        <v>0</v>
      </c>
      <c r="AO59" s="740">
        <v>0</v>
      </c>
      <c r="AP59" s="740">
        <v>0</v>
      </c>
      <c r="AQ59" s="740">
        <v>0</v>
      </c>
      <c r="AR59" s="740">
        <v>0</v>
      </c>
      <c r="AS59" s="740">
        <v>0</v>
      </c>
      <c r="AT59" s="740">
        <v>0</v>
      </c>
      <c r="AU59" s="740">
        <v>0</v>
      </c>
      <c r="AV59" s="740">
        <v>0</v>
      </c>
      <c r="AW59" s="740">
        <v>0</v>
      </c>
      <c r="AX59" s="740">
        <v>0</v>
      </c>
      <c r="AY59" s="740">
        <v>0</v>
      </c>
      <c r="AZ59" s="740">
        <v>0</v>
      </c>
      <c r="BA59" s="740">
        <v>0</v>
      </c>
      <c r="BB59" s="740">
        <v>0</v>
      </c>
      <c r="BC59" s="740">
        <v>0</v>
      </c>
      <c r="BD59" s="740">
        <v>0</v>
      </c>
      <c r="BE59" s="740">
        <v>0</v>
      </c>
      <c r="BF59" s="740">
        <v>0</v>
      </c>
      <c r="BG59" s="740">
        <v>0</v>
      </c>
      <c r="BH59" s="740">
        <v>0</v>
      </c>
      <c r="BI59" s="740">
        <v>0</v>
      </c>
      <c r="BJ59" s="740">
        <v>-3706</v>
      </c>
      <c r="BK59" s="740">
        <v>0</v>
      </c>
      <c r="BL59" s="740">
        <v>0</v>
      </c>
      <c r="BM59" s="740">
        <v>0</v>
      </c>
      <c r="BN59" s="740">
        <v>0</v>
      </c>
      <c r="BO59" s="740">
        <v>0</v>
      </c>
      <c r="BP59" s="740">
        <v>0</v>
      </c>
      <c r="BQ59" s="740">
        <v>0</v>
      </c>
      <c r="BR59" s="740">
        <v>0</v>
      </c>
      <c r="BS59" s="740">
        <v>0</v>
      </c>
      <c r="BT59" s="740">
        <v>0</v>
      </c>
      <c r="BU59" s="740">
        <v>0</v>
      </c>
      <c r="BV59" s="740">
        <v>0</v>
      </c>
      <c r="BW59" s="740">
        <v>0</v>
      </c>
      <c r="BX59" s="740">
        <v>0</v>
      </c>
      <c r="BY59" s="740">
        <v>0</v>
      </c>
      <c r="BZ59" s="740">
        <v>0</v>
      </c>
      <c r="CA59" s="740">
        <v>0</v>
      </c>
      <c r="CB59" s="740">
        <v>0</v>
      </c>
      <c r="CC59" s="740">
        <v>0</v>
      </c>
      <c r="CD59" s="740">
        <v>0</v>
      </c>
      <c r="CE59" s="740">
        <v>0</v>
      </c>
      <c r="CF59" s="740">
        <v>0</v>
      </c>
      <c r="CG59" s="740">
        <v>0</v>
      </c>
      <c r="CH59" s="740">
        <v>0</v>
      </c>
      <c r="CI59" s="740">
        <v>0</v>
      </c>
      <c r="CJ59" s="740">
        <v>0</v>
      </c>
      <c r="CK59" s="740">
        <v>0</v>
      </c>
      <c r="CL59" s="740">
        <v>0</v>
      </c>
      <c r="CM59" s="740">
        <v>0</v>
      </c>
      <c r="CN59" s="740">
        <v>0</v>
      </c>
      <c r="CO59" s="740">
        <v>0</v>
      </c>
      <c r="CP59" s="740">
        <v>0</v>
      </c>
      <c r="CQ59" s="740">
        <v>0</v>
      </c>
      <c r="CR59" s="740">
        <v>0</v>
      </c>
      <c r="CS59" s="740">
        <v>0</v>
      </c>
      <c r="CT59" s="740">
        <v>0</v>
      </c>
      <c r="CU59" s="740">
        <v>0</v>
      </c>
      <c r="CV59" s="740">
        <v>0</v>
      </c>
      <c r="CW59" s="740">
        <v>0</v>
      </c>
      <c r="CX59" s="740">
        <v>0</v>
      </c>
      <c r="CY59" s="740">
        <v>0</v>
      </c>
      <c r="CZ59" s="740">
        <v>0</v>
      </c>
      <c r="DA59" s="740">
        <v>0</v>
      </c>
      <c r="DB59" s="740">
        <v>0</v>
      </c>
      <c r="DC59" s="740">
        <v>0</v>
      </c>
      <c r="DD59" s="740">
        <v>0</v>
      </c>
      <c r="DE59" s="740">
        <v>0</v>
      </c>
      <c r="DF59" s="740">
        <v>0</v>
      </c>
      <c r="DG59" s="740">
        <v>0</v>
      </c>
      <c r="DH59" s="740">
        <v>0</v>
      </c>
      <c r="DI59" s="740">
        <v>0</v>
      </c>
      <c r="DJ59" s="740">
        <v>0</v>
      </c>
      <c r="DK59" s="740">
        <v>0</v>
      </c>
      <c r="DL59" s="740">
        <v>0</v>
      </c>
      <c r="DM59" s="740">
        <v>0</v>
      </c>
      <c r="DN59" s="740">
        <v>0</v>
      </c>
      <c r="DO59" s="740">
        <v>0</v>
      </c>
      <c r="DP59" s="740">
        <v>0</v>
      </c>
      <c r="DQ59" s="740">
        <v>0</v>
      </c>
      <c r="DR59" s="740">
        <v>0</v>
      </c>
      <c r="DS59" s="740">
        <v>0</v>
      </c>
      <c r="DT59" s="740">
        <v>0</v>
      </c>
      <c r="DU59" s="740">
        <v>0</v>
      </c>
      <c r="DV59" s="740">
        <v>0</v>
      </c>
      <c r="DW59" s="740">
        <v>-4425</v>
      </c>
      <c r="DX59" s="740">
        <v>0</v>
      </c>
      <c r="DY59" s="740">
        <v>0</v>
      </c>
      <c r="DZ59" s="740">
        <v>0</v>
      </c>
      <c r="EA59" s="740">
        <v>0</v>
      </c>
      <c r="EB59" s="740">
        <v>0</v>
      </c>
      <c r="EC59" s="740">
        <v>0</v>
      </c>
      <c r="ED59" s="740">
        <v>0</v>
      </c>
      <c r="EE59" s="740">
        <v>-8132</v>
      </c>
    </row>
    <row r="60" spans="1:135" ht="8.25" customHeight="1">
      <c r="A60" s="739" t="s">
        <v>762</v>
      </c>
      <c r="B60" s="756">
        <v>9</v>
      </c>
      <c r="C60" s="740">
        <v>0</v>
      </c>
      <c r="D60" s="740">
        <v>0</v>
      </c>
      <c r="E60" s="740">
        <v>0</v>
      </c>
      <c r="F60" s="740">
        <v>0</v>
      </c>
      <c r="G60" s="740">
        <v>0</v>
      </c>
      <c r="H60" s="740">
        <v>0</v>
      </c>
      <c r="I60" s="740">
        <v>0</v>
      </c>
      <c r="J60" s="740">
        <v>0</v>
      </c>
      <c r="K60" s="740">
        <v>0</v>
      </c>
      <c r="L60" s="740">
        <v>0</v>
      </c>
      <c r="M60" s="740">
        <v>0</v>
      </c>
      <c r="N60" s="740">
        <v>0</v>
      </c>
      <c r="O60" s="740">
        <v>0</v>
      </c>
      <c r="P60" s="740">
        <v>0</v>
      </c>
      <c r="Q60" s="740">
        <v>0</v>
      </c>
      <c r="R60" s="740">
        <v>0</v>
      </c>
      <c r="S60" s="740">
        <v>0</v>
      </c>
      <c r="T60" s="740">
        <v>0</v>
      </c>
      <c r="U60" s="740">
        <v>0</v>
      </c>
      <c r="V60" s="740">
        <v>0</v>
      </c>
      <c r="W60" s="740">
        <v>0</v>
      </c>
      <c r="X60" s="740">
        <v>0</v>
      </c>
      <c r="Y60" s="740">
        <v>0</v>
      </c>
      <c r="Z60" s="740">
        <v>0</v>
      </c>
      <c r="AA60" s="740">
        <v>0</v>
      </c>
      <c r="AB60" s="740">
        <v>0</v>
      </c>
      <c r="AC60" s="740">
        <v>0</v>
      </c>
      <c r="AD60" s="740">
        <v>0</v>
      </c>
      <c r="AE60" s="740">
        <v>0</v>
      </c>
      <c r="AF60" s="740">
        <v>0</v>
      </c>
      <c r="AG60" s="740">
        <v>0</v>
      </c>
      <c r="AH60" s="740">
        <v>0</v>
      </c>
      <c r="AI60" s="740">
        <v>0</v>
      </c>
      <c r="AJ60" s="740">
        <v>0</v>
      </c>
      <c r="AK60" s="740">
        <v>0</v>
      </c>
      <c r="AL60" s="740">
        <v>0</v>
      </c>
      <c r="AM60" s="740">
        <v>0</v>
      </c>
      <c r="AN60" s="740">
        <v>0</v>
      </c>
      <c r="AO60" s="740">
        <v>0</v>
      </c>
      <c r="AP60" s="740">
        <v>0</v>
      </c>
      <c r="AQ60" s="740">
        <v>0</v>
      </c>
      <c r="AR60" s="740">
        <v>0</v>
      </c>
      <c r="AS60" s="740">
        <v>0</v>
      </c>
      <c r="AT60" s="740">
        <v>0</v>
      </c>
      <c r="AU60" s="740">
        <v>0</v>
      </c>
      <c r="AV60" s="740">
        <v>0</v>
      </c>
      <c r="AW60" s="740">
        <v>0</v>
      </c>
      <c r="AX60" s="740">
        <v>0</v>
      </c>
      <c r="AY60" s="740">
        <v>0</v>
      </c>
      <c r="AZ60" s="740">
        <v>0</v>
      </c>
      <c r="BA60" s="740">
        <v>0</v>
      </c>
      <c r="BB60" s="740">
        <v>0</v>
      </c>
      <c r="BC60" s="740">
        <v>0</v>
      </c>
      <c r="BD60" s="740">
        <v>0</v>
      </c>
      <c r="BE60" s="740">
        <v>0</v>
      </c>
      <c r="BF60" s="740">
        <v>0</v>
      </c>
      <c r="BG60" s="740">
        <v>0</v>
      </c>
      <c r="BH60" s="740">
        <v>0</v>
      </c>
      <c r="BI60" s="740">
        <v>0</v>
      </c>
      <c r="BJ60" s="740">
        <v>0</v>
      </c>
      <c r="BK60" s="740">
        <v>0</v>
      </c>
      <c r="BL60" s="740">
        <v>0</v>
      </c>
      <c r="BM60" s="740">
        <v>0</v>
      </c>
      <c r="BN60" s="740">
        <v>0</v>
      </c>
      <c r="BO60" s="740">
        <v>0</v>
      </c>
      <c r="BP60" s="740">
        <v>0</v>
      </c>
      <c r="BQ60" s="740">
        <v>0</v>
      </c>
      <c r="BR60" s="740">
        <v>0</v>
      </c>
      <c r="BS60" s="740">
        <v>0</v>
      </c>
      <c r="BT60" s="740">
        <v>0</v>
      </c>
      <c r="BU60" s="740">
        <v>-10603</v>
      </c>
      <c r="BV60" s="740">
        <v>0</v>
      </c>
      <c r="BW60" s="740">
        <v>0</v>
      </c>
      <c r="BX60" s="740">
        <v>0</v>
      </c>
      <c r="BY60" s="740">
        <v>0</v>
      </c>
      <c r="BZ60" s="740">
        <v>0</v>
      </c>
      <c r="CA60" s="740">
        <v>0</v>
      </c>
      <c r="CB60" s="740">
        <v>0</v>
      </c>
      <c r="CC60" s="740">
        <v>0</v>
      </c>
      <c r="CD60" s="740">
        <v>0</v>
      </c>
      <c r="CE60" s="740">
        <v>0</v>
      </c>
      <c r="CF60" s="740">
        <v>0</v>
      </c>
      <c r="CG60" s="740">
        <v>0</v>
      </c>
      <c r="CH60" s="740">
        <v>0</v>
      </c>
      <c r="CI60" s="740">
        <v>0</v>
      </c>
      <c r="CJ60" s="740">
        <v>0</v>
      </c>
      <c r="CK60" s="740">
        <v>0</v>
      </c>
      <c r="CL60" s="740">
        <v>0</v>
      </c>
      <c r="CM60" s="740">
        <v>0</v>
      </c>
      <c r="CN60" s="740">
        <v>0</v>
      </c>
      <c r="CO60" s="740">
        <v>0</v>
      </c>
      <c r="CP60" s="740">
        <v>0</v>
      </c>
      <c r="CQ60" s="740">
        <v>0</v>
      </c>
      <c r="CR60" s="740">
        <v>0</v>
      </c>
      <c r="CS60" s="740">
        <v>0</v>
      </c>
      <c r="CT60" s="740">
        <v>0</v>
      </c>
      <c r="CU60" s="740">
        <v>0</v>
      </c>
      <c r="CV60" s="740">
        <v>0</v>
      </c>
      <c r="CW60" s="740">
        <v>0</v>
      </c>
      <c r="CX60" s="740">
        <v>0</v>
      </c>
      <c r="CY60" s="740">
        <v>0</v>
      </c>
      <c r="CZ60" s="740">
        <v>0</v>
      </c>
      <c r="DA60" s="740">
        <v>0</v>
      </c>
      <c r="DB60" s="740">
        <v>0</v>
      </c>
      <c r="DC60" s="740">
        <v>0</v>
      </c>
      <c r="DD60" s="740">
        <v>0</v>
      </c>
      <c r="DE60" s="740">
        <v>0</v>
      </c>
      <c r="DF60" s="740">
        <v>0</v>
      </c>
      <c r="DG60" s="740">
        <v>0</v>
      </c>
      <c r="DH60" s="740">
        <v>0</v>
      </c>
      <c r="DI60" s="740">
        <v>0</v>
      </c>
      <c r="DJ60" s="740">
        <v>0</v>
      </c>
      <c r="DK60" s="740">
        <v>0</v>
      </c>
      <c r="DL60" s="740">
        <v>0</v>
      </c>
      <c r="DM60" s="740">
        <v>0</v>
      </c>
      <c r="DN60" s="740">
        <v>0</v>
      </c>
      <c r="DO60" s="740">
        <v>0</v>
      </c>
      <c r="DP60" s="740">
        <v>0</v>
      </c>
      <c r="DQ60" s="740">
        <v>0</v>
      </c>
      <c r="DR60" s="740">
        <v>0</v>
      </c>
      <c r="DS60" s="740">
        <v>0</v>
      </c>
      <c r="DT60" s="740">
        <v>0</v>
      </c>
      <c r="DU60" s="740">
        <v>0</v>
      </c>
      <c r="DV60" s="740">
        <v>0</v>
      </c>
      <c r="DW60" s="740">
        <v>0</v>
      </c>
      <c r="DX60" s="740">
        <v>0</v>
      </c>
      <c r="DY60" s="740">
        <v>0</v>
      </c>
      <c r="DZ60" s="740">
        <v>0</v>
      </c>
      <c r="EA60" s="740">
        <v>0</v>
      </c>
      <c r="EB60" s="740">
        <v>0</v>
      </c>
      <c r="EC60" s="740">
        <v>0</v>
      </c>
      <c r="ED60" s="740">
        <v>0</v>
      </c>
      <c r="EE60" s="740">
        <v>-10603</v>
      </c>
    </row>
    <row r="61" spans="1:135" ht="8.25" customHeight="1">
      <c r="A61" s="739" t="s">
        <v>763</v>
      </c>
      <c r="B61" s="736">
        <v>10</v>
      </c>
      <c r="C61" s="740">
        <v>0</v>
      </c>
      <c r="D61" s="740">
        <v>0</v>
      </c>
      <c r="E61" s="740">
        <v>0</v>
      </c>
      <c r="F61" s="740">
        <v>0</v>
      </c>
      <c r="G61" s="740">
        <v>0</v>
      </c>
      <c r="H61" s="740">
        <v>0</v>
      </c>
      <c r="I61" s="740">
        <v>0</v>
      </c>
      <c r="J61" s="740">
        <v>0</v>
      </c>
      <c r="K61" s="740">
        <v>0</v>
      </c>
      <c r="L61" s="740">
        <v>0</v>
      </c>
      <c r="M61" s="740">
        <v>0</v>
      </c>
      <c r="N61" s="740">
        <v>0</v>
      </c>
      <c r="O61" s="740">
        <v>0</v>
      </c>
      <c r="P61" s="740">
        <v>0</v>
      </c>
      <c r="Q61" s="740">
        <v>0</v>
      </c>
      <c r="R61" s="740">
        <v>-29410</v>
      </c>
      <c r="S61" s="740">
        <v>-29410</v>
      </c>
      <c r="T61" s="740">
        <v>-29410</v>
      </c>
      <c r="U61" s="740">
        <v>-29410</v>
      </c>
      <c r="V61" s="740">
        <v>-29410</v>
      </c>
      <c r="W61" s="740">
        <v>0</v>
      </c>
      <c r="X61" s="740">
        <v>0</v>
      </c>
      <c r="Y61" s="740">
        <v>0</v>
      </c>
      <c r="Z61" s="740">
        <v>0</v>
      </c>
      <c r="AA61" s="740">
        <v>0</v>
      </c>
      <c r="AB61" s="740">
        <v>0</v>
      </c>
      <c r="AC61" s="740">
        <v>0</v>
      </c>
      <c r="AD61" s="740">
        <v>0</v>
      </c>
      <c r="AE61" s="740">
        <v>0</v>
      </c>
      <c r="AF61" s="740">
        <v>0</v>
      </c>
      <c r="AG61" s="740">
        <v>0</v>
      </c>
      <c r="AH61" s="740">
        <v>0</v>
      </c>
      <c r="AI61" s="740">
        <v>0</v>
      </c>
      <c r="AJ61" s="740">
        <v>0</v>
      </c>
      <c r="AK61" s="740">
        <v>0</v>
      </c>
      <c r="AL61" s="740">
        <v>0</v>
      </c>
      <c r="AM61" s="740">
        <v>0</v>
      </c>
      <c r="AN61" s="740">
        <v>0</v>
      </c>
      <c r="AO61" s="740">
        <v>0</v>
      </c>
      <c r="AP61" s="740">
        <v>0</v>
      </c>
      <c r="AQ61" s="740">
        <v>0</v>
      </c>
      <c r="AR61" s="740">
        <v>0</v>
      </c>
      <c r="AS61" s="740">
        <v>0</v>
      </c>
      <c r="AT61" s="740">
        <v>0</v>
      </c>
      <c r="AU61" s="740">
        <v>0</v>
      </c>
      <c r="AV61" s="740">
        <v>0</v>
      </c>
      <c r="AW61" s="740">
        <v>0</v>
      </c>
      <c r="AX61" s="740">
        <v>0</v>
      </c>
      <c r="AY61" s="740">
        <v>0</v>
      </c>
      <c r="AZ61" s="740">
        <v>0</v>
      </c>
      <c r="BA61" s="740">
        <v>0</v>
      </c>
      <c r="BB61" s="740">
        <v>0</v>
      </c>
      <c r="BC61" s="740">
        <v>0</v>
      </c>
      <c r="BD61" s="740">
        <v>0</v>
      </c>
      <c r="BE61" s="740">
        <v>0</v>
      </c>
      <c r="BF61" s="740">
        <v>0</v>
      </c>
      <c r="BG61" s="740">
        <v>0</v>
      </c>
      <c r="BH61" s="740">
        <v>0</v>
      </c>
      <c r="BI61" s="740">
        <v>0</v>
      </c>
      <c r="BJ61" s="740">
        <v>0</v>
      </c>
      <c r="BK61" s="740">
        <v>0</v>
      </c>
      <c r="BL61" s="740">
        <v>0</v>
      </c>
      <c r="BM61" s="740">
        <v>0</v>
      </c>
      <c r="BN61" s="740">
        <v>0</v>
      </c>
      <c r="BO61" s="740">
        <v>0</v>
      </c>
      <c r="BP61" s="740">
        <v>0</v>
      </c>
      <c r="BQ61" s="740">
        <v>0</v>
      </c>
      <c r="BR61" s="740">
        <v>0</v>
      </c>
      <c r="BS61" s="740">
        <v>0</v>
      </c>
      <c r="BT61" s="740">
        <v>0</v>
      </c>
      <c r="BU61" s="740">
        <v>0</v>
      </c>
      <c r="BV61" s="740">
        <v>0</v>
      </c>
      <c r="BW61" s="740">
        <v>0</v>
      </c>
      <c r="BX61" s="740">
        <v>0</v>
      </c>
      <c r="BY61" s="740">
        <v>0</v>
      </c>
      <c r="BZ61" s="740">
        <v>0</v>
      </c>
      <c r="CA61" s="740">
        <v>0</v>
      </c>
      <c r="CB61" s="740">
        <v>0</v>
      </c>
      <c r="CC61" s="740">
        <v>0</v>
      </c>
      <c r="CD61" s="740">
        <v>0</v>
      </c>
      <c r="CE61" s="740">
        <v>0</v>
      </c>
      <c r="CF61" s="740">
        <v>0</v>
      </c>
      <c r="CG61" s="740">
        <v>0</v>
      </c>
      <c r="CH61" s="740">
        <v>0</v>
      </c>
      <c r="CI61" s="740">
        <v>0</v>
      </c>
      <c r="CJ61" s="740">
        <v>0</v>
      </c>
      <c r="CK61" s="740">
        <v>0</v>
      </c>
      <c r="CL61" s="740">
        <v>0</v>
      </c>
      <c r="CM61" s="740">
        <v>0</v>
      </c>
      <c r="CN61" s="740">
        <v>0</v>
      </c>
      <c r="CO61" s="740">
        <v>0</v>
      </c>
      <c r="CP61" s="740">
        <v>0</v>
      </c>
      <c r="CQ61" s="740">
        <v>0</v>
      </c>
      <c r="CR61" s="740">
        <v>0</v>
      </c>
      <c r="CS61" s="740">
        <v>0</v>
      </c>
      <c r="CT61" s="740">
        <v>0</v>
      </c>
      <c r="CU61" s="740">
        <v>0</v>
      </c>
      <c r="CV61" s="740">
        <v>0</v>
      </c>
      <c r="CW61" s="740">
        <v>0</v>
      </c>
      <c r="CX61" s="740">
        <v>0</v>
      </c>
      <c r="CY61" s="740">
        <v>0</v>
      </c>
      <c r="CZ61" s="740">
        <v>0</v>
      </c>
      <c r="DA61" s="740">
        <v>0</v>
      </c>
      <c r="DB61" s="740">
        <v>0</v>
      </c>
      <c r="DC61" s="740">
        <v>0</v>
      </c>
      <c r="DD61" s="740">
        <v>0</v>
      </c>
      <c r="DE61" s="740">
        <v>0</v>
      </c>
      <c r="DF61" s="740">
        <v>0</v>
      </c>
      <c r="DG61" s="740">
        <v>-37255</v>
      </c>
      <c r="DH61" s="740">
        <v>-18628</v>
      </c>
      <c r="DI61" s="740">
        <v>0</v>
      </c>
      <c r="DJ61" s="740">
        <v>0</v>
      </c>
      <c r="DK61" s="740">
        <v>0</v>
      </c>
      <c r="DL61" s="740">
        <v>0</v>
      </c>
      <c r="DM61" s="740">
        <v>0</v>
      </c>
      <c r="DN61" s="740">
        <v>0</v>
      </c>
      <c r="DO61" s="740">
        <v>0</v>
      </c>
      <c r="DP61" s="740">
        <v>0</v>
      </c>
      <c r="DQ61" s="740">
        <v>0</v>
      </c>
      <c r="DR61" s="740">
        <v>0</v>
      </c>
      <c r="DS61" s="740">
        <v>0</v>
      </c>
      <c r="DT61" s="740">
        <v>0</v>
      </c>
      <c r="DU61" s="740">
        <v>0</v>
      </c>
      <c r="DV61" s="740">
        <v>0</v>
      </c>
      <c r="DW61" s="740">
        <v>0</v>
      </c>
      <c r="DX61" s="740">
        <v>0</v>
      </c>
      <c r="DY61" s="740">
        <v>0</v>
      </c>
      <c r="DZ61" s="740">
        <v>0</v>
      </c>
      <c r="EA61" s="740">
        <v>0</v>
      </c>
      <c r="EB61" s="740">
        <v>0</v>
      </c>
      <c r="EC61" s="740">
        <v>0</v>
      </c>
      <c r="ED61" s="740">
        <v>0</v>
      </c>
      <c r="EE61" s="740">
        <v>-202930</v>
      </c>
    </row>
    <row r="62" spans="1:135" ht="7.5" customHeight="1">
      <c r="A62" s="736" t="s">
        <v>781</v>
      </c>
      <c r="C62" s="741">
        <v>0</v>
      </c>
      <c r="D62" s="741">
        <v>0</v>
      </c>
      <c r="E62" s="741">
        <v>0</v>
      </c>
      <c r="F62" s="741">
        <v>0</v>
      </c>
      <c r="G62" s="741">
        <v>0</v>
      </c>
      <c r="H62" s="741">
        <v>0</v>
      </c>
      <c r="I62" s="741">
        <v>0</v>
      </c>
      <c r="J62" s="741">
        <v>-21644</v>
      </c>
      <c r="K62" s="741">
        <v>-21644</v>
      </c>
      <c r="L62" s="741">
        <v>-21644</v>
      </c>
      <c r="M62" s="741">
        <v>0</v>
      </c>
      <c r="N62" s="741">
        <v>0</v>
      </c>
      <c r="O62" s="741">
        <v>0</v>
      </c>
      <c r="P62" s="741">
        <v>-15077</v>
      </c>
      <c r="Q62" s="741">
        <v>-15077</v>
      </c>
      <c r="R62" s="741">
        <v>-44486</v>
      </c>
      <c r="S62" s="741">
        <v>-29410</v>
      </c>
      <c r="T62" s="741">
        <v>-29410</v>
      </c>
      <c r="U62" s="741">
        <v>-29410</v>
      </c>
      <c r="V62" s="741">
        <v>-29410</v>
      </c>
      <c r="W62" s="741">
        <v>0</v>
      </c>
      <c r="X62" s="741">
        <v>-7041</v>
      </c>
      <c r="Y62" s="741">
        <v>0</v>
      </c>
      <c r="Z62" s="741">
        <v>0</v>
      </c>
      <c r="AA62" s="741">
        <v>-7740</v>
      </c>
      <c r="AB62" s="741">
        <v>-7740</v>
      </c>
      <c r="AC62" s="741">
        <v>-7740</v>
      </c>
      <c r="AD62" s="741">
        <v>0</v>
      </c>
      <c r="AE62" s="741">
        <v>0</v>
      </c>
      <c r="AF62" s="741">
        <v>-13866</v>
      </c>
      <c r="AG62" s="741">
        <v>0</v>
      </c>
      <c r="AH62" s="741">
        <v>0</v>
      </c>
      <c r="AI62" s="741">
        <v>0</v>
      </c>
      <c r="AJ62" s="741">
        <v>0</v>
      </c>
      <c r="AK62" s="741">
        <v>0</v>
      </c>
      <c r="AL62" s="741">
        <v>0</v>
      </c>
      <c r="AM62" s="741">
        <v>0</v>
      </c>
      <c r="AN62" s="741">
        <v>0</v>
      </c>
      <c r="AO62" s="741">
        <v>0</v>
      </c>
      <c r="AP62" s="741">
        <v>0</v>
      </c>
      <c r="AQ62" s="741">
        <v>0</v>
      </c>
      <c r="AR62" s="741">
        <v>0</v>
      </c>
      <c r="AS62" s="741">
        <v>0</v>
      </c>
      <c r="AT62" s="741">
        <v>0</v>
      </c>
      <c r="AU62" s="741">
        <v>0</v>
      </c>
      <c r="AV62" s="741">
        <v>0</v>
      </c>
      <c r="AW62" s="741">
        <v>0</v>
      </c>
      <c r="AX62" s="741">
        <v>0</v>
      </c>
      <c r="AY62" s="741">
        <v>0</v>
      </c>
      <c r="AZ62" s="741">
        <v>0</v>
      </c>
      <c r="BA62" s="741">
        <v>0</v>
      </c>
      <c r="BB62" s="741">
        <v>0</v>
      </c>
      <c r="BC62" s="741">
        <v>0</v>
      </c>
      <c r="BD62" s="741">
        <v>0</v>
      </c>
      <c r="BE62" s="741">
        <v>0</v>
      </c>
      <c r="BF62" s="741">
        <v>0</v>
      </c>
      <c r="BG62" s="741">
        <v>0</v>
      </c>
      <c r="BH62" s="741">
        <v>0</v>
      </c>
      <c r="BI62" s="741">
        <v>0</v>
      </c>
      <c r="BJ62" s="741">
        <v>-3706</v>
      </c>
      <c r="BK62" s="741">
        <v>0</v>
      </c>
      <c r="BL62" s="741">
        <v>0</v>
      </c>
      <c r="BM62" s="741">
        <v>-20386</v>
      </c>
      <c r="BN62" s="741">
        <v>0</v>
      </c>
      <c r="BO62" s="741">
        <v>0</v>
      </c>
      <c r="BP62" s="741">
        <v>0</v>
      </c>
      <c r="BQ62" s="741">
        <v>0</v>
      </c>
      <c r="BR62" s="741">
        <v>0</v>
      </c>
      <c r="BS62" s="741">
        <v>0</v>
      </c>
      <c r="BT62" s="741">
        <v>0</v>
      </c>
      <c r="BU62" s="741">
        <v>-10603</v>
      </c>
      <c r="BV62" s="741">
        <v>0</v>
      </c>
      <c r="BW62" s="741">
        <v>-23259</v>
      </c>
      <c r="BX62" s="741">
        <v>0</v>
      </c>
      <c r="BY62" s="741">
        <v>0</v>
      </c>
      <c r="BZ62" s="741">
        <v>0</v>
      </c>
      <c r="CA62" s="741">
        <v>0</v>
      </c>
      <c r="CB62" s="741">
        <v>0</v>
      </c>
      <c r="CC62" s="741">
        <v>-15730</v>
      </c>
      <c r="CD62" s="741">
        <v>0</v>
      </c>
      <c r="CE62" s="741">
        <v>0</v>
      </c>
      <c r="CF62" s="741">
        <v>0</v>
      </c>
      <c r="CG62" s="741">
        <v>0</v>
      </c>
      <c r="CH62" s="741">
        <v>0</v>
      </c>
      <c r="CI62" s="741">
        <v>0</v>
      </c>
      <c r="CJ62" s="741">
        <v>0</v>
      </c>
      <c r="CK62" s="741">
        <v>-25979</v>
      </c>
      <c r="CL62" s="741">
        <v>0</v>
      </c>
      <c r="CM62" s="741">
        <v>0</v>
      </c>
      <c r="CN62" s="741">
        <v>-8076</v>
      </c>
      <c r="CO62" s="741">
        <v>0</v>
      </c>
      <c r="CP62" s="741">
        <v>0</v>
      </c>
      <c r="CQ62" s="741">
        <v>0</v>
      </c>
      <c r="CR62" s="741">
        <v>0</v>
      </c>
      <c r="CS62" s="741">
        <v>-16074</v>
      </c>
      <c r="CT62" s="741">
        <v>0</v>
      </c>
      <c r="CU62" s="741">
        <v>0</v>
      </c>
      <c r="CV62" s="741">
        <v>0</v>
      </c>
      <c r="CW62" s="741">
        <v>0</v>
      </c>
      <c r="CX62" s="741">
        <v>0</v>
      </c>
      <c r="CY62" s="741">
        <v>0</v>
      </c>
      <c r="CZ62" s="741">
        <v>0</v>
      </c>
      <c r="DA62" s="741">
        <v>0</v>
      </c>
      <c r="DB62" s="741">
        <v>0</v>
      </c>
      <c r="DC62" s="741">
        <v>0</v>
      </c>
      <c r="DD62" s="741">
        <v>0</v>
      </c>
      <c r="DE62" s="741">
        <v>0</v>
      </c>
      <c r="DF62" s="741">
        <v>0</v>
      </c>
      <c r="DG62" s="741">
        <v>-37255</v>
      </c>
      <c r="DH62" s="741">
        <v>-18628</v>
      </c>
      <c r="DI62" s="741">
        <v>0</v>
      </c>
      <c r="DJ62" s="741">
        <v>0</v>
      </c>
      <c r="DK62" s="741">
        <v>0</v>
      </c>
      <c r="DL62" s="741">
        <v>0</v>
      </c>
      <c r="DM62" s="741">
        <v>0</v>
      </c>
      <c r="DN62" s="741">
        <v>0</v>
      </c>
      <c r="DO62" s="741">
        <v>0</v>
      </c>
      <c r="DP62" s="741">
        <v>0</v>
      </c>
      <c r="DQ62" s="741">
        <v>0</v>
      </c>
      <c r="DR62" s="741">
        <v>0</v>
      </c>
      <c r="DS62" s="741">
        <v>0</v>
      </c>
      <c r="DT62" s="741">
        <v>0</v>
      </c>
      <c r="DU62" s="741">
        <v>0</v>
      </c>
      <c r="DV62" s="741">
        <v>0</v>
      </c>
      <c r="DW62" s="741">
        <v>-4425</v>
      </c>
      <c r="DX62" s="741">
        <v>0</v>
      </c>
      <c r="DY62" s="741">
        <v>0</v>
      </c>
      <c r="DZ62" s="741">
        <v>-23633</v>
      </c>
      <c r="EA62" s="741">
        <v>0</v>
      </c>
      <c r="EB62" s="741">
        <v>0</v>
      </c>
      <c r="EC62" s="741">
        <v>0</v>
      </c>
      <c r="ED62" s="741">
        <v>0</v>
      </c>
      <c r="EE62" s="741">
        <v>-509090</v>
      </c>
    </row>
    <row r="63" spans="1:135" ht="8.25" customHeight="1"/>
    <row r="64" spans="1:135" ht="8.25" customHeight="1">
      <c r="A64" s="738" t="s">
        <v>782</v>
      </c>
    </row>
    <row r="65" spans="1:135" ht="7.5" customHeight="1">
      <c r="A65" s="739" t="s">
        <v>753</v>
      </c>
      <c r="B65" s="756">
        <v>1</v>
      </c>
      <c r="C65" s="740">
        <v>18191</v>
      </c>
      <c r="D65" s="740">
        <v>18191</v>
      </c>
      <c r="E65" s="740">
        <v>18191</v>
      </c>
      <c r="F65" s="740">
        <v>18191</v>
      </c>
      <c r="G65" s="740">
        <v>18191</v>
      </c>
      <c r="H65" s="740">
        <v>18191</v>
      </c>
      <c r="I65" s="740">
        <v>18191</v>
      </c>
      <c r="J65" s="740">
        <v>18191</v>
      </c>
      <c r="K65" s="740">
        <v>18692</v>
      </c>
      <c r="L65" s="740">
        <v>18692</v>
      </c>
      <c r="M65" s="740">
        <v>18692</v>
      </c>
      <c r="N65" s="740">
        <v>18692</v>
      </c>
      <c r="O65" s="740">
        <v>18692</v>
      </c>
      <c r="P65" s="740">
        <v>18692</v>
      </c>
      <c r="Q65" s="740">
        <v>18692</v>
      </c>
      <c r="R65" s="740">
        <v>18692</v>
      </c>
      <c r="S65" s="740">
        <v>18692</v>
      </c>
      <c r="T65" s="740">
        <v>18692</v>
      </c>
      <c r="U65" s="740">
        <v>18692</v>
      </c>
      <c r="V65" s="740">
        <v>18692</v>
      </c>
      <c r="W65" s="740">
        <v>19206</v>
      </c>
      <c r="X65" s="740">
        <v>19206</v>
      </c>
      <c r="Y65" s="740">
        <v>19206</v>
      </c>
      <c r="Z65" s="740">
        <v>19206</v>
      </c>
      <c r="AA65" s="740">
        <v>19206</v>
      </c>
      <c r="AB65" s="740">
        <v>19206</v>
      </c>
      <c r="AC65" s="740">
        <v>19206</v>
      </c>
      <c r="AD65" s="740">
        <v>19206</v>
      </c>
      <c r="AE65" s="740">
        <v>19206</v>
      </c>
      <c r="AF65" s="740">
        <v>19206</v>
      </c>
      <c r="AG65" s="740">
        <v>19206</v>
      </c>
      <c r="AH65" s="740">
        <v>19206</v>
      </c>
      <c r="AI65" s="740">
        <v>19734</v>
      </c>
      <c r="AJ65" s="740">
        <v>19734</v>
      </c>
      <c r="AK65" s="740">
        <v>19734</v>
      </c>
      <c r="AL65" s="740">
        <v>19734</v>
      </c>
      <c r="AM65" s="740">
        <v>19734</v>
      </c>
      <c r="AN65" s="740">
        <v>19734</v>
      </c>
      <c r="AO65" s="740">
        <v>19734</v>
      </c>
      <c r="AP65" s="740">
        <v>19734</v>
      </c>
      <c r="AQ65" s="740">
        <v>19734</v>
      </c>
      <c r="AR65" s="740">
        <v>19734</v>
      </c>
      <c r="AS65" s="740">
        <v>19734</v>
      </c>
      <c r="AT65" s="740">
        <v>19734</v>
      </c>
      <c r="AU65" s="740">
        <v>20276</v>
      </c>
      <c r="AV65" s="740">
        <v>20276</v>
      </c>
      <c r="AW65" s="740">
        <v>20276</v>
      </c>
      <c r="AX65" s="740">
        <v>20276</v>
      </c>
      <c r="AY65" s="740">
        <v>20276</v>
      </c>
      <c r="AZ65" s="740">
        <v>20276</v>
      </c>
      <c r="BA65" s="740">
        <v>20276</v>
      </c>
      <c r="BB65" s="740">
        <v>20276</v>
      </c>
      <c r="BC65" s="740">
        <v>20276</v>
      </c>
      <c r="BD65" s="740">
        <v>20276</v>
      </c>
      <c r="BE65" s="740">
        <v>20276</v>
      </c>
      <c r="BF65" s="740">
        <v>20276</v>
      </c>
      <c r="BG65" s="740">
        <v>20834</v>
      </c>
      <c r="BH65" s="740">
        <v>20834</v>
      </c>
      <c r="BI65" s="740">
        <v>20834</v>
      </c>
      <c r="BJ65" s="740">
        <v>20834</v>
      </c>
      <c r="BK65" s="740">
        <v>0</v>
      </c>
      <c r="BL65" s="740">
        <v>0</v>
      </c>
      <c r="BM65" s="740">
        <v>2265</v>
      </c>
      <c r="BN65" s="740">
        <v>22651</v>
      </c>
      <c r="BO65" s="740">
        <v>22651</v>
      </c>
      <c r="BP65" s="740">
        <v>22651</v>
      </c>
      <c r="BQ65" s="740">
        <v>22651</v>
      </c>
      <c r="BR65" s="740">
        <v>22651</v>
      </c>
      <c r="BS65" s="740">
        <v>22651</v>
      </c>
      <c r="BT65" s="740">
        <v>22651</v>
      </c>
      <c r="BU65" s="740">
        <v>22651</v>
      </c>
      <c r="BV65" s="740">
        <v>22651</v>
      </c>
      <c r="BW65" s="740">
        <v>22651</v>
      </c>
      <c r="BX65" s="740">
        <v>22651</v>
      </c>
      <c r="BY65" s="740">
        <v>23330</v>
      </c>
      <c r="BZ65" s="740">
        <v>23330</v>
      </c>
      <c r="CA65" s="740">
        <v>23330</v>
      </c>
      <c r="CB65" s="740">
        <v>23330</v>
      </c>
      <c r="CC65" s="740">
        <v>23330</v>
      </c>
      <c r="CD65" s="740">
        <v>23330</v>
      </c>
      <c r="CE65" s="740">
        <v>23330</v>
      </c>
      <c r="CF65" s="740">
        <v>23330</v>
      </c>
      <c r="CG65" s="740">
        <v>23330</v>
      </c>
      <c r="CH65" s="740">
        <v>23330</v>
      </c>
      <c r="CI65" s="740">
        <v>23330</v>
      </c>
      <c r="CJ65" s="740">
        <v>23330</v>
      </c>
      <c r="CK65" s="740">
        <v>24030</v>
      </c>
      <c r="CL65" s="740">
        <v>24030</v>
      </c>
      <c r="CM65" s="740">
        <v>24030</v>
      </c>
      <c r="CN65" s="740">
        <v>24030</v>
      </c>
      <c r="CO65" s="740">
        <v>24030</v>
      </c>
      <c r="CP65" s="740">
        <v>24030</v>
      </c>
      <c r="CQ65" s="740">
        <v>24030</v>
      </c>
      <c r="CR65" s="740">
        <v>24030</v>
      </c>
      <c r="CS65" s="740">
        <v>24030</v>
      </c>
      <c r="CT65" s="740">
        <v>24030</v>
      </c>
      <c r="CU65" s="740">
        <v>24030</v>
      </c>
      <c r="CV65" s="740">
        <v>24030</v>
      </c>
      <c r="CW65" s="740">
        <v>24751</v>
      </c>
      <c r="CX65" s="740">
        <v>24751</v>
      </c>
      <c r="CY65" s="740">
        <v>24751</v>
      </c>
      <c r="CZ65" s="740">
        <v>24751</v>
      </c>
      <c r="DA65" s="740">
        <v>24751</v>
      </c>
      <c r="DB65" s="740">
        <v>24751</v>
      </c>
      <c r="DC65" s="740">
        <v>24751</v>
      </c>
      <c r="DD65" s="740">
        <v>24751</v>
      </c>
      <c r="DE65" s="740">
        <v>24751</v>
      </c>
      <c r="DF65" s="740">
        <v>24751</v>
      </c>
      <c r="DG65" s="740">
        <v>24751</v>
      </c>
      <c r="DH65" s="740">
        <v>24751</v>
      </c>
      <c r="DI65" s="740">
        <v>25494</v>
      </c>
      <c r="DJ65" s="740">
        <v>25494</v>
      </c>
      <c r="DK65" s="740">
        <v>25494</v>
      </c>
      <c r="DL65" s="740">
        <v>25494</v>
      </c>
      <c r="DM65" s="740">
        <v>25494</v>
      </c>
      <c r="DN65" s="740">
        <v>25494</v>
      </c>
      <c r="DO65" s="740">
        <v>25494</v>
      </c>
      <c r="DP65" s="740">
        <v>25494</v>
      </c>
      <c r="DQ65" s="740">
        <v>25494</v>
      </c>
      <c r="DR65" s="740">
        <v>25494</v>
      </c>
      <c r="DS65" s="740">
        <v>25494</v>
      </c>
      <c r="DT65" s="740">
        <v>25494</v>
      </c>
      <c r="DU65" s="740">
        <v>26258</v>
      </c>
      <c r="DV65" s="740">
        <v>26258</v>
      </c>
      <c r="DW65" s="740">
        <v>26258</v>
      </c>
      <c r="DX65" s="740">
        <v>0</v>
      </c>
      <c r="DY65" s="740">
        <v>0</v>
      </c>
      <c r="DZ65" s="740">
        <v>2626</v>
      </c>
      <c r="EA65" s="740">
        <v>26258</v>
      </c>
      <c r="EB65" s="740">
        <v>26258</v>
      </c>
      <c r="EC65" s="740">
        <v>26258</v>
      </c>
      <c r="ED65" s="740">
        <v>26258</v>
      </c>
      <c r="EE65" s="740">
        <v>2772872</v>
      </c>
    </row>
    <row r="66" spans="1:135" ht="8.25" customHeight="1">
      <c r="A66" s="739" t="s">
        <v>754</v>
      </c>
      <c r="B66" s="756">
        <v>2</v>
      </c>
      <c r="C66" s="740">
        <v>0</v>
      </c>
      <c r="D66" s="740">
        <v>0</v>
      </c>
      <c r="E66" s="740">
        <v>0</v>
      </c>
      <c r="F66" s="740">
        <v>0</v>
      </c>
      <c r="G66" s="740">
        <v>0</v>
      </c>
      <c r="H66" s="740">
        <v>0</v>
      </c>
      <c r="I66" s="740">
        <v>0</v>
      </c>
      <c r="J66" s="740">
        <v>0</v>
      </c>
      <c r="K66" s="740">
        <v>0</v>
      </c>
      <c r="L66" s="740">
        <v>0</v>
      </c>
      <c r="M66" s="740">
        <v>21644</v>
      </c>
      <c r="N66" s="740">
        <v>21644</v>
      </c>
      <c r="O66" s="740">
        <v>21644</v>
      </c>
      <c r="P66" s="740">
        <v>21644</v>
      </c>
      <c r="Q66" s="740">
        <v>21644</v>
      </c>
      <c r="R66" s="740">
        <v>21644</v>
      </c>
      <c r="S66" s="740">
        <v>21644</v>
      </c>
      <c r="T66" s="740">
        <v>21644</v>
      </c>
      <c r="U66" s="740">
        <v>21644</v>
      </c>
      <c r="V66" s="740">
        <v>22293</v>
      </c>
      <c r="W66" s="740">
        <v>22293</v>
      </c>
      <c r="X66" s="740">
        <v>22293</v>
      </c>
      <c r="Y66" s="740">
        <v>22293</v>
      </c>
      <c r="Z66" s="740">
        <v>22293</v>
      </c>
      <c r="AA66" s="740">
        <v>22293</v>
      </c>
      <c r="AB66" s="740">
        <v>22293</v>
      </c>
      <c r="AC66" s="740">
        <v>22293</v>
      </c>
      <c r="AD66" s="740">
        <v>22293</v>
      </c>
      <c r="AE66" s="740">
        <v>22293</v>
      </c>
      <c r="AF66" s="740">
        <v>22293</v>
      </c>
      <c r="AG66" s="740">
        <v>22293</v>
      </c>
      <c r="AH66" s="740">
        <v>22962</v>
      </c>
      <c r="AI66" s="740">
        <v>22962</v>
      </c>
      <c r="AJ66" s="740">
        <v>22962</v>
      </c>
      <c r="AK66" s="740">
        <v>22962</v>
      </c>
      <c r="AL66" s="740">
        <v>22962</v>
      </c>
      <c r="AM66" s="740">
        <v>22962</v>
      </c>
      <c r="AN66" s="740">
        <v>22962</v>
      </c>
      <c r="AO66" s="740">
        <v>22962</v>
      </c>
      <c r="AP66" s="740">
        <v>22962</v>
      </c>
      <c r="AQ66" s="740">
        <v>22962</v>
      </c>
      <c r="AR66" s="740">
        <v>22962</v>
      </c>
      <c r="AS66" s="740">
        <v>22962</v>
      </c>
      <c r="AT66" s="740">
        <v>23651</v>
      </c>
      <c r="AU66" s="740">
        <v>23651</v>
      </c>
      <c r="AV66" s="740">
        <v>23651</v>
      </c>
      <c r="AW66" s="740">
        <v>23651</v>
      </c>
      <c r="AX66" s="740">
        <v>23651</v>
      </c>
      <c r="AY66" s="740">
        <v>23651</v>
      </c>
      <c r="AZ66" s="740">
        <v>23651</v>
      </c>
      <c r="BA66" s="740">
        <v>23651</v>
      </c>
      <c r="BB66" s="740">
        <v>23651</v>
      </c>
      <c r="BC66" s="740">
        <v>23651</v>
      </c>
      <c r="BD66" s="740">
        <v>23651</v>
      </c>
      <c r="BE66" s="740">
        <v>23651</v>
      </c>
      <c r="BF66" s="740">
        <v>24360</v>
      </c>
      <c r="BG66" s="740">
        <v>24360</v>
      </c>
      <c r="BH66" s="740">
        <v>24360</v>
      </c>
      <c r="BI66" s="740">
        <v>24360</v>
      </c>
      <c r="BJ66" s="740">
        <v>24360</v>
      </c>
      <c r="BK66" s="740">
        <v>24360</v>
      </c>
      <c r="BL66" s="740">
        <v>24360</v>
      </c>
      <c r="BM66" s="740">
        <v>24360</v>
      </c>
      <c r="BN66" s="740">
        <v>24360</v>
      </c>
      <c r="BO66" s="740">
        <v>24360</v>
      </c>
      <c r="BP66" s="740">
        <v>24360</v>
      </c>
      <c r="BQ66" s="740">
        <v>24360</v>
      </c>
      <c r="BR66" s="740">
        <v>25091</v>
      </c>
      <c r="BS66" s="740">
        <v>25091</v>
      </c>
      <c r="BT66" s="740">
        <v>25091</v>
      </c>
      <c r="BU66" s="740">
        <v>0</v>
      </c>
      <c r="BV66" s="740">
        <v>0</v>
      </c>
      <c r="BW66" s="740">
        <v>2584</v>
      </c>
      <c r="BX66" s="740">
        <v>25844</v>
      </c>
      <c r="BY66" s="740">
        <v>25844</v>
      </c>
      <c r="BZ66" s="740">
        <v>25844</v>
      </c>
      <c r="CA66" s="740">
        <v>25844</v>
      </c>
      <c r="CB66" s="740">
        <v>25844</v>
      </c>
      <c r="CC66" s="740">
        <v>25844</v>
      </c>
      <c r="CD66" s="740">
        <v>25844</v>
      </c>
      <c r="CE66" s="740">
        <v>25844</v>
      </c>
      <c r="CF66" s="740">
        <v>25844</v>
      </c>
      <c r="CG66" s="740">
        <v>25844</v>
      </c>
      <c r="CH66" s="740">
        <v>25844</v>
      </c>
      <c r="CI66" s="740">
        <v>26619</v>
      </c>
      <c r="CJ66" s="740">
        <v>26619</v>
      </c>
      <c r="CK66" s="740">
        <v>26619</v>
      </c>
      <c r="CL66" s="740">
        <v>26619</v>
      </c>
      <c r="CM66" s="740">
        <v>26619</v>
      </c>
      <c r="CN66" s="740">
        <v>26619</v>
      </c>
      <c r="CO66" s="740">
        <v>26619</v>
      </c>
      <c r="CP66" s="740">
        <v>26619</v>
      </c>
      <c r="CQ66" s="740">
        <v>26619</v>
      </c>
      <c r="CR66" s="740">
        <v>26619</v>
      </c>
      <c r="CS66" s="740">
        <v>26619</v>
      </c>
      <c r="CT66" s="740">
        <v>26619</v>
      </c>
      <c r="CU66" s="740">
        <v>27418</v>
      </c>
      <c r="CV66" s="740">
        <v>27418</v>
      </c>
      <c r="CW66" s="740">
        <v>27418</v>
      </c>
      <c r="CX66" s="740">
        <v>27418</v>
      </c>
      <c r="CY66" s="740">
        <v>27418</v>
      </c>
      <c r="CZ66" s="740">
        <v>27418</v>
      </c>
      <c r="DA66" s="740">
        <v>27418</v>
      </c>
      <c r="DB66" s="740">
        <v>27418</v>
      </c>
      <c r="DC66" s="740">
        <v>27418</v>
      </c>
      <c r="DD66" s="740">
        <v>27418</v>
      </c>
      <c r="DE66" s="740">
        <v>27418</v>
      </c>
      <c r="DF66" s="740">
        <v>27418</v>
      </c>
      <c r="DG66" s="740">
        <v>28240</v>
      </c>
      <c r="DH66" s="740">
        <v>28240</v>
      </c>
      <c r="DI66" s="740">
        <v>28240</v>
      </c>
      <c r="DJ66" s="740">
        <v>28240</v>
      </c>
      <c r="DK66" s="740">
        <v>28240</v>
      </c>
      <c r="DL66" s="740">
        <v>28240</v>
      </c>
      <c r="DM66" s="740">
        <v>28240</v>
      </c>
      <c r="DN66" s="740">
        <v>28240</v>
      </c>
      <c r="DO66" s="740">
        <v>28240</v>
      </c>
      <c r="DP66" s="740">
        <v>28240</v>
      </c>
      <c r="DQ66" s="740">
        <v>28240</v>
      </c>
      <c r="DR66" s="740">
        <v>28240</v>
      </c>
      <c r="DS66" s="740">
        <v>29087</v>
      </c>
      <c r="DT66" s="740">
        <v>29087</v>
      </c>
      <c r="DU66" s="740">
        <v>29087</v>
      </c>
      <c r="DV66" s="740">
        <v>29087</v>
      </c>
      <c r="DW66" s="740">
        <v>29087</v>
      </c>
      <c r="DX66" s="740">
        <v>29087</v>
      </c>
      <c r="DY66" s="740">
        <v>29087</v>
      </c>
      <c r="DZ66" s="740">
        <v>29087</v>
      </c>
      <c r="EA66" s="740">
        <v>29087</v>
      </c>
      <c r="EB66" s="740">
        <v>29087</v>
      </c>
      <c r="EC66" s="740">
        <v>29087</v>
      </c>
      <c r="ED66" s="740">
        <v>29087</v>
      </c>
      <c r="EE66" s="740">
        <v>3012483</v>
      </c>
    </row>
    <row r="67" spans="1:135" ht="8.25" customHeight="1">
      <c r="A67" s="739" t="s">
        <v>755</v>
      </c>
      <c r="B67" s="756">
        <v>3</v>
      </c>
      <c r="C67" s="740">
        <v>12208</v>
      </c>
      <c r="D67" s="740">
        <v>12208</v>
      </c>
      <c r="E67" s="740">
        <v>12208</v>
      </c>
      <c r="F67" s="740">
        <v>10750</v>
      </c>
      <c r="G67" s="740">
        <v>10750</v>
      </c>
      <c r="H67" s="740">
        <v>10750</v>
      </c>
      <c r="I67" s="740">
        <v>10750</v>
      </c>
      <c r="J67" s="740">
        <v>10750</v>
      </c>
      <c r="K67" s="740">
        <v>10750</v>
      </c>
      <c r="L67" s="740">
        <v>10750</v>
      </c>
      <c r="M67" s="740">
        <v>10750</v>
      </c>
      <c r="N67" s="740">
        <v>10750</v>
      </c>
      <c r="O67" s="740">
        <v>10750</v>
      </c>
      <c r="P67" s="740">
        <v>10750</v>
      </c>
      <c r="Q67" s="740">
        <v>10750</v>
      </c>
      <c r="R67" s="740">
        <v>13500</v>
      </c>
      <c r="S67" s="740">
        <v>13500</v>
      </c>
      <c r="T67" s="740">
        <v>13500</v>
      </c>
      <c r="U67" s="740">
        <v>13500</v>
      </c>
      <c r="V67" s="740">
        <v>13500</v>
      </c>
      <c r="W67" s="740">
        <v>13500</v>
      </c>
      <c r="X67" s="740">
        <v>13500</v>
      </c>
      <c r="Y67" s="740">
        <v>13500</v>
      </c>
      <c r="Z67" s="740">
        <v>13500</v>
      </c>
      <c r="AA67" s="740">
        <v>13500</v>
      </c>
      <c r="AB67" s="740">
        <v>13500</v>
      </c>
      <c r="AC67" s="740">
        <v>13500</v>
      </c>
      <c r="AD67" s="740">
        <v>0</v>
      </c>
      <c r="AE67" s="740">
        <v>0</v>
      </c>
      <c r="AF67" s="740">
        <v>1541</v>
      </c>
      <c r="AG67" s="740">
        <v>15406</v>
      </c>
      <c r="AH67" s="740">
        <v>15406</v>
      </c>
      <c r="AI67" s="740">
        <v>15406</v>
      </c>
      <c r="AJ67" s="740">
        <v>15406</v>
      </c>
      <c r="AK67" s="740">
        <v>15406</v>
      </c>
      <c r="AL67" s="740">
        <v>15406</v>
      </c>
      <c r="AM67" s="740">
        <v>15406</v>
      </c>
      <c r="AN67" s="740">
        <v>15406</v>
      </c>
      <c r="AO67" s="740">
        <v>15406</v>
      </c>
      <c r="AP67" s="740">
        <v>15406</v>
      </c>
      <c r="AQ67" s="740">
        <v>15406</v>
      </c>
      <c r="AR67" s="740">
        <v>15868</v>
      </c>
      <c r="AS67" s="740">
        <v>15868</v>
      </c>
      <c r="AT67" s="740">
        <v>15868</v>
      </c>
      <c r="AU67" s="740">
        <v>15868</v>
      </c>
      <c r="AV67" s="740">
        <v>15868</v>
      </c>
      <c r="AW67" s="740">
        <v>15868</v>
      </c>
      <c r="AX67" s="740">
        <v>15868</v>
      </c>
      <c r="AY67" s="740">
        <v>15868</v>
      </c>
      <c r="AZ67" s="740">
        <v>15868</v>
      </c>
      <c r="BA67" s="740">
        <v>15868</v>
      </c>
      <c r="BB67" s="740">
        <v>15868</v>
      </c>
      <c r="BC67" s="740">
        <v>15868</v>
      </c>
      <c r="BD67" s="740">
        <v>16344</v>
      </c>
      <c r="BE67" s="740">
        <v>16344</v>
      </c>
      <c r="BF67" s="740">
        <v>16344</v>
      </c>
      <c r="BG67" s="740">
        <v>16344</v>
      </c>
      <c r="BH67" s="740">
        <v>16344</v>
      </c>
      <c r="BI67" s="740">
        <v>16344</v>
      </c>
      <c r="BJ67" s="740">
        <v>16344</v>
      </c>
      <c r="BK67" s="740">
        <v>16344</v>
      </c>
      <c r="BL67" s="740">
        <v>16344</v>
      </c>
      <c r="BM67" s="740">
        <v>16344</v>
      </c>
      <c r="BN67" s="740">
        <v>16344</v>
      </c>
      <c r="BO67" s="740">
        <v>16344</v>
      </c>
      <c r="BP67" s="740">
        <v>16835</v>
      </c>
      <c r="BQ67" s="740">
        <v>16835</v>
      </c>
      <c r="BR67" s="740">
        <v>16835</v>
      </c>
      <c r="BS67" s="740">
        <v>16835</v>
      </c>
      <c r="BT67" s="740">
        <v>16835</v>
      </c>
      <c r="BU67" s="740">
        <v>16835</v>
      </c>
      <c r="BV67" s="740">
        <v>16835</v>
      </c>
      <c r="BW67" s="740">
        <v>16835</v>
      </c>
      <c r="BX67" s="740">
        <v>16835</v>
      </c>
      <c r="BY67" s="740">
        <v>16835</v>
      </c>
      <c r="BZ67" s="740">
        <v>16835</v>
      </c>
      <c r="CA67" s="740">
        <v>16835</v>
      </c>
      <c r="CB67" s="740">
        <v>17340</v>
      </c>
      <c r="CC67" s="740">
        <v>17340</v>
      </c>
      <c r="CD67" s="740">
        <v>17340</v>
      </c>
      <c r="CE67" s="740">
        <v>17340</v>
      </c>
      <c r="CF67" s="740">
        <v>17340</v>
      </c>
      <c r="CG67" s="740">
        <v>17340</v>
      </c>
      <c r="CH67" s="740">
        <v>17340</v>
      </c>
      <c r="CI67" s="740">
        <v>17340</v>
      </c>
      <c r="CJ67" s="740">
        <v>17340</v>
      </c>
      <c r="CK67" s="740">
        <v>17340</v>
      </c>
      <c r="CL67" s="740">
        <v>17340</v>
      </c>
      <c r="CM67" s="740">
        <v>17340</v>
      </c>
      <c r="CN67" s="740">
        <v>17860</v>
      </c>
      <c r="CO67" s="740">
        <v>17860</v>
      </c>
      <c r="CP67" s="740">
        <v>17860</v>
      </c>
      <c r="CQ67" s="740">
        <v>0</v>
      </c>
      <c r="CR67" s="740">
        <v>0</v>
      </c>
      <c r="CS67" s="740">
        <v>1786</v>
      </c>
      <c r="CT67" s="740">
        <v>17860</v>
      </c>
      <c r="CU67" s="740">
        <v>17860</v>
      </c>
      <c r="CV67" s="740">
        <v>17860</v>
      </c>
      <c r="CW67" s="740">
        <v>17860</v>
      </c>
      <c r="CX67" s="740">
        <v>17860</v>
      </c>
      <c r="CY67" s="740">
        <v>17860</v>
      </c>
      <c r="CZ67" s="740">
        <v>17860</v>
      </c>
      <c r="DA67" s="740">
        <v>17860</v>
      </c>
      <c r="DB67" s="740">
        <v>17860</v>
      </c>
      <c r="DC67" s="740">
        <v>17860</v>
      </c>
      <c r="DD67" s="740">
        <v>17860</v>
      </c>
      <c r="DE67" s="740">
        <v>18396</v>
      </c>
      <c r="DF67" s="740">
        <v>18396</v>
      </c>
      <c r="DG67" s="740">
        <v>18396</v>
      </c>
      <c r="DH67" s="740">
        <v>18396</v>
      </c>
      <c r="DI67" s="740">
        <v>18396</v>
      </c>
      <c r="DJ67" s="740">
        <v>18396</v>
      </c>
      <c r="DK67" s="740">
        <v>18396</v>
      </c>
      <c r="DL67" s="740">
        <v>18396</v>
      </c>
      <c r="DM67" s="740">
        <v>18396</v>
      </c>
      <c r="DN67" s="740">
        <v>18396</v>
      </c>
      <c r="DO67" s="740">
        <v>18396</v>
      </c>
      <c r="DP67" s="740">
        <v>18396</v>
      </c>
      <c r="DQ67" s="740">
        <v>18948</v>
      </c>
      <c r="DR67" s="740">
        <v>18948</v>
      </c>
      <c r="DS67" s="740">
        <v>18948</v>
      </c>
      <c r="DT67" s="740">
        <v>18948</v>
      </c>
      <c r="DU67" s="740">
        <v>18948</v>
      </c>
      <c r="DV67" s="740">
        <v>18948</v>
      </c>
      <c r="DW67" s="740">
        <v>18948</v>
      </c>
      <c r="DX67" s="740">
        <v>18948</v>
      </c>
      <c r="DY67" s="740">
        <v>18948</v>
      </c>
      <c r="DZ67" s="740">
        <v>18948</v>
      </c>
      <c r="EA67" s="740">
        <v>18948</v>
      </c>
      <c r="EB67" s="740">
        <v>18948</v>
      </c>
      <c r="EC67" s="740">
        <v>19516</v>
      </c>
      <c r="ED67" s="740">
        <v>19516</v>
      </c>
      <c r="EE67" s="740">
        <v>2034255</v>
      </c>
    </row>
    <row r="68" spans="1:135" ht="7.5" customHeight="1">
      <c r="A68" s="739" t="s">
        <v>756</v>
      </c>
      <c r="B68" s="756">
        <v>4</v>
      </c>
      <c r="C68" s="740">
        <v>6010</v>
      </c>
      <c r="D68" s="740">
        <v>6010</v>
      </c>
      <c r="E68" s="740">
        <v>6010</v>
      </c>
      <c r="F68" s="740">
        <v>6010</v>
      </c>
      <c r="G68" s="740">
        <v>6010</v>
      </c>
      <c r="H68" s="740">
        <v>6010</v>
      </c>
      <c r="I68" s="740">
        <v>6010</v>
      </c>
      <c r="J68" s="740">
        <v>6190</v>
      </c>
      <c r="K68" s="740">
        <v>6190</v>
      </c>
      <c r="L68" s="740">
        <v>6190</v>
      </c>
      <c r="M68" s="740">
        <v>6190</v>
      </c>
      <c r="N68" s="740">
        <v>6190</v>
      </c>
      <c r="O68" s="740">
        <v>6190</v>
      </c>
      <c r="P68" s="740">
        <v>6190</v>
      </c>
      <c r="Q68" s="740">
        <v>6190</v>
      </c>
      <c r="R68" s="740">
        <v>6190</v>
      </c>
      <c r="S68" s="740">
        <v>6190</v>
      </c>
      <c r="T68" s="740">
        <v>6190</v>
      </c>
      <c r="U68" s="740">
        <v>6190</v>
      </c>
      <c r="V68" s="740">
        <v>0</v>
      </c>
      <c r="W68" s="740">
        <v>0</v>
      </c>
      <c r="X68" s="740">
        <v>782</v>
      </c>
      <c r="Y68" s="740">
        <v>7823</v>
      </c>
      <c r="Z68" s="740">
        <v>7823</v>
      </c>
      <c r="AA68" s="740">
        <v>7823</v>
      </c>
      <c r="AB68" s="740">
        <v>7823</v>
      </c>
      <c r="AC68" s="740">
        <v>7823</v>
      </c>
      <c r="AD68" s="740">
        <v>7823</v>
      </c>
      <c r="AE68" s="740">
        <v>7823</v>
      </c>
      <c r="AF68" s="740">
        <v>7823</v>
      </c>
      <c r="AG68" s="740">
        <v>7823</v>
      </c>
      <c r="AH68" s="740">
        <v>7823</v>
      </c>
      <c r="AI68" s="740">
        <v>7823</v>
      </c>
      <c r="AJ68" s="740">
        <v>8058</v>
      </c>
      <c r="AK68" s="740">
        <v>8058</v>
      </c>
      <c r="AL68" s="740">
        <v>8058</v>
      </c>
      <c r="AM68" s="740">
        <v>8058</v>
      </c>
      <c r="AN68" s="740">
        <v>8058</v>
      </c>
      <c r="AO68" s="740">
        <v>8058</v>
      </c>
      <c r="AP68" s="740">
        <v>8058</v>
      </c>
      <c r="AQ68" s="740">
        <v>8058</v>
      </c>
      <c r="AR68" s="740">
        <v>8058</v>
      </c>
      <c r="AS68" s="740">
        <v>8058</v>
      </c>
      <c r="AT68" s="740">
        <v>8058</v>
      </c>
      <c r="AU68" s="740">
        <v>8058</v>
      </c>
      <c r="AV68" s="740">
        <v>8300</v>
      </c>
      <c r="AW68" s="740">
        <v>8300</v>
      </c>
      <c r="AX68" s="740">
        <v>8300</v>
      </c>
      <c r="AY68" s="740">
        <v>8300</v>
      </c>
      <c r="AZ68" s="740">
        <v>8300</v>
      </c>
      <c r="BA68" s="740">
        <v>8300</v>
      </c>
      <c r="BB68" s="740">
        <v>8300</v>
      </c>
      <c r="BC68" s="740">
        <v>8300</v>
      </c>
      <c r="BD68" s="740">
        <v>8300</v>
      </c>
      <c r="BE68" s="740">
        <v>8300</v>
      </c>
      <c r="BF68" s="740">
        <v>8300</v>
      </c>
      <c r="BG68" s="740">
        <v>8300</v>
      </c>
      <c r="BH68" s="740">
        <v>8549</v>
      </c>
      <c r="BI68" s="740">
        <v>8549</v>
      </c>
      <c r="BJ68" s="740">
        <v>8549</v>
      </c>
      <c r="BK68" s="740">
        <v>8549</v>
      </c>
      <c r="BL68" s="740">
        <v>8549</v>
      </c>
      <c r="BM68" s="740">
        <v>8549</v>
      </c>
      <c r="BN68" s="740">
        <v>8549</v>
      </c>
      <c r="BO68" s="740">
        <v>8549</v>
      </c>
      <c r="BP68" s="740">
        <v>8549</v>
      </c>
      <c r="BQ68" s="740">
        <v>8549</v>
      </c>
      <c r="BR68" s="740">
        <v>8549</v>
      </c>
      <c r="BS68" s="740">
        <v>8549</v>
      </c>
      <c r="BT68" s="740">
        <v>8805</v>
      </c>
      <c r="BU68" s="740">
        <v>8805</v>
      </c>
      <c r="BV68" s="740">
        <v>8805</v>
      </c>
      <c r="BW68" s="740">
        <v>8805</v>
      </c>
      <c r="BX68" s="740">
        <v>8805</v>
      </c>
      <c r="BY68" s="740">
        <v>8805</v>
      </c>
      <c r="BZ68" s="740">
        <v>8805</v>
      </c>
      <c r="CA68" s="740">
        <v>8805</v>
      </c>
      <c r="CB68" s="740">
        <v>8805</v>
      </c>
      <c r="CC68" s="740">
        <v>8805</v>
      </c>
      <c r="CD68" s="740">
        <v>8805</v>
      </c>
      <c r="CE68" s="740">
        <v>8805</v>
      </c>
      <c r="CF68" s="740">
        <v>9070</v>
      </c>
      <c r="CG68" s="740">
        <v>9070</v>
      </c>
      <c r="CH68" s="740">
        <v>9070</v>
      </c>
      <c r="CI68" s="740">
        <v>0</v>
      </c>
      <c r="CJ68" s="740">
        <v>0</v>
      </c>
      <c r="CK68" s="740">
        <v>934</v>
      </c>
      <c r="CL68" s="740">
        <v>9342</v>
      </c>
      <c r="CM68" s="740">
        <v>9342</v>
      </c>
      <c r="CN68" s="740">
        <v>9342</v>
      </c>
      <c r="CO68" s="740">
        <v>9342</v>
      </c>
      <c r="CP68" s="740">
        <v>9342</v>
      </c>
      <c r="CQ68" s="740">
        <v>9342</v>
      </c>
      <c r="CR68" s="740">
        <v>9342</v>
      </c>
      <c r="CS68" s="740">
        <v>9342</v>
      </c>
      <c r="CT68" s="740">
        <v>9342</v>
      </c>
      <c r="CU68" s="740">
        <v>9342</v>
      </c>
      <c r="CV68" s="740">
        <v>9342</v>
      </c>
      <c r="CW68" s="740">
        <v>9622</v>
      </c>
      <c r="CX68" s="740">
        <v>9622</v>
      </c>
      <c r="CY68" s="740">
        <v>9622</v>
      </c>
      <c r="CZ68" s="740">
        <v>9622</v>
      </c>
      <c r="DA68" s="740">
        <v>9622</v>
      </c>
      <c r="DB68" s="740">
        <v>9622</v>
      </c>
      <c r="DC68" s="740">
        <v>9622</v>
      </c>
      <c r="DD68" s="740">
        <v>9622</v>
      </c>
      <c r="DE68" s="740">
        <v>9622</v>
      </c>
      <c r="DF68" s="740">
        <v>9622</v>
      </c>
      <c r="DG68" s="740">
        <v>9622</v>
      </c>
      <c r="DH68" s="740">
        <v>9622</v>
      </c>
      <c r="DI68" s="740">
        <v>9911</v>
      </c>
      <c r="DJ68" s="740">
        <v>9911</v>
      </c>
      <c r="DK68" s="740">
        <v>9911</v>
      </c>
      <c r="DL68" s="740">
        <v>9911</v>
      </c>
      <c r="DM68" s="740">
        <v>9911</v>
      </c>
      <c r="DN68" s="740">
        <v>9911</v>
      </c>
      <c r="DO68" s="740">
        <v>9911</v>
      </c>
      <c r="DP68" s="740">
        <v>9911</v>
      </c>
      <c r="DQ68" s="740">
        <v>9911</v>
      </c>
      <c r="DR68" s="740">
        <v>9911</v>
      </c>
      <c r="DS68" s="740">
        <v>9911</v>
      </c>
      <c r="DT68" s="740">
        <v>9911</v>
      </c>
      <c r="DU68" s="740">
        <v>10208</v>
      </c>
      <c r="DV68" s="740">
        <v>10208</v>
      </c>
      <c r="DW68" s="740">
        <v>10208</v>
      </c>
      <c r="DX68" s="740">
        <v>10208</v>
      </c>
      <c r="DY68" s="740">
        <v>10208</v>
      </c>
      <c r="DZ68" s="740">
        <v>10208</v>
      </c>
      <c r="EA68" s="740">
        <v>10208</v>
      </c>
      <c r="EB68" s="740">
        <v>10208</v>
      </c>
      <c r="EC68" s="740">
        <v>10208</v>
      </c>
      <c r="ED68" s="740">
        <v>10208</v>
      </c>
      <c r="EE68" s="740">
        <v>1075105</v>
      </c>
    </row>
    <row r="69" spans="1:135" ht="8.25" customHeight="1">
      <c r="A69" s="739" t="s">
        <v>757</v>
      </c>
      <c r="B69" s="756">
        <v>5</v>
      </c>
      <c r="C69" s="740">
        <v>9850</v>
      </c>
      <c r="D69" s="740">
        <v>9850</v>
      </c>
      <c r="E69" s="740">
        <v>9850</v>
      </c>
      <c r="F69" s="740">
        <v>9850</v>
      </c>
      <c r="G69" s="740">
        <v>9850</v>
      </c>
      <c r="H69" s="740">
        <v>9850</v>
      </c>
      <c r="I69" s="740">
        <v>9850</v>
      </c>
      <c r="J69" s="740">
        <v>0</v>
      </c>
      <c r="K69" s="740">
        <v>0</v>
      </c>
      <c r="L69" s="740">
        <v>0</v>
      </c>
      <c r="M69" s="740">
        <v>0</v>
      </c>
      <c r="N69" s="740">
        <v>0</v>
      </c>
      <c r="O69" s="740">
        <v>0</v>
      </c>
      <c r="P69" s="740">
        <v>0</v>
      </c>
      <c r="Q69" s="740">
        <v>0</v>
      </c>
      <c r="R69" s="740">
        <v>0</v>
      </c>
      <c r="S69" s="740">
        <v>15077</v>
      </c>
      <c r="T69" s="740">
        <v>15077</v>
      </c>
      <c r="U69" s="740">
        <v>15077</v>
      </c>
      <c r="V69" s="740">
        <v>15077</v>
      </c>
      <c r="W69" s="740">
        <v>15077</v>
      </c>
      <c r="X69" s="740">
        <v>15077</v>
      </c>
      <c r="Y69" s="740">
        <v>15077</v>
      </c>
      <c r="Z69" s="740">
        <v>15077</v>
      </c>
      <c r="AA69" s="740">
        <v>15077</v>
      </c>
      <c r="AB69" s="740">
        <v>15529</v>
      </c>
      <c r="AC69" s="740">
        <v>15529</v>
      </c>
      <c r="AD69" s="740">
        <v>15529</v>
      </c>
      <c r="AE69" s="740">
        <v>15529</v>
      </c>
      <c r="AF69" s="740">
        <v>15529</v>
      </c>
      <c r="AG69" s="740">
        <v>15529</v>
      </c>
      <c r="AH69" s="740">
        <v>15529</v>
      </c>
      <c r="AI69" s="740">
        <v>15529</v>
      </c>
      <c r="AJ69" s="740">
        <v>15529</v>
      </c>
      <c r="AK69" s="740">
        <v>15529</v>
      </c>
      <c r="AL69" s="740">
        <v>15529</v>
      </c>
      <c r="AM69" s="740">
        <v>15529</v>
      </c>
      <c r="AN69" s="740">
        <v>15995</v>
      </c>
      <c r="AO69" s="740">
        <v>15995</v>
      </c>
      <c r="AP69" s="740">
        <v>15995</v>
      </c>
      <c r="AQ69" s="740">
        <v>15995</v>
      </c>
      <c r="AR69" s="740">
        <v>15995</v>
      </c>
      <c r="AS69" s="740">
        <v>15995</v>
      </c>
      <c r="AT69" s="740">
        <v>15995</v>
      </c>
      <c r="AU69" s="740">
        <v>15995</v>
      </c>
      <c r="AV69" s="740">
        <v>15995</v>
      </c>
      <c r="AW69" s="740">
        <v>15995</v>
      </c>
      <c r="AX69" s="740">
        <v>15995</v>
      </c>
      <c r="AY69" s="740">
        <v>15995</v>
      </c>
      <c r="AZ69" s="740">
        <v>16475</v>
      </c>
      <c r="BA69" s="740">
        <v>16475</v>
      </c>
      <c r="BB69" s="740">
        <v>16475</v>
      </c>
      <c r="BC69" s="740">
        <v>16475</v>
      </c>
      <c r="BD69" s="740">
        <v>16475</v>
      </c>
      <c r="BE69" s="740">
        <v>16475</v>
      </c>
      <c r="BF69" s="740">
        <v>16475</v>
      </c>
      <c r="BG69" s="740">
        <v>16475</v>
      </c>
      <c r="BH69" s="740">
        <v>16475</v>
      </c>
      <c r="BI69" s="740">
        <v>16475</v>
      </c>
      <c r="BJ69" s="740">
        <v>16475</v>
      </c>
      <c r="BK69" s="740">
        <v>16475</v>
      </c>
      <c r="BL69" s="740">
        <v>16969</v>
      </c>
      <c r="BM69" s="740">
        <v>16969</v>
      </c>
      <c r="BN69" s="740">
        <v>16969</v>
      </c>
      <c r="BO69" s="740">
        <v>16969</v>
      </c>
      <c r="BP69" s="740">
        <v>16969</v>
      </c>
      <c r="BQ69" s="740">
        <v>16969</v>
      </c>
      <c r="BR69" s="740">
        <v>16969</v>
      </c>
      <c r="BS69" s="740">
        <v>16969</v>
      </c>
      <c r="BT69" s="740">
        <v>16969</v>
      </c>
      <c r="BU69" s="740">
        <v>16969</v>
      </c>
      <c r="BV69" s="740">
        <v>16969</v>
      </c>
      <c r="BW69" s="740">
        <v>16969</v>
      </c>
      <c r="BX69" s="740">
        <v>17478</v>
      </c>
      <c r="BY69" s="740">
        <v>17478</v>
      </c>
      <c r="BZ69" s="740">
        <v>17478</v>
      </c>
      <c r="CA69" s="740">
        <v>0</v>
      </c>
      <c r="CB69" s="740">
        <v>0</v>
      </c>
      <c r="CC69" s="740">
        <v>1748</v>
      </c>
      <c r="CD69" s="740">
        <v>17478</v>
      </c>
      <c r="CE69" s="740">
        <v>17478</v>
      </c>
      <c r="CF69" s="740">
        <v>17478</v>
      </c>
      <c r="CG69" s="740">
        <v>17478</v>
      </c>
      <c r="CH69" s="740">
        <v>17478</v>
      </c>
      <c r="CI69" s="740">
        <v>17478</v>
      </c>
      <c r="CJ69" s="740">
        <v>17478</v>
      </c>
      <c r="CK69" s="740">
        <v>17478</v>
      </c>
      <c r="CL69" s="740">
        <v>17478</v>
      </c>
      <c r="CM69" s="740">
        <v>17478</v>
      </c>
      <c r="CN69" s="740">
        <v>17478</v>
      </c>
      <c r="CO69" s="740">
        <v>18003</v>
      </c>
      <c r="CP69" s="740">
        <v>18003</v>
      </c>
      <c r="CQ69" s="740">
        <v>18003</v>
      </c>
      <c r="CR69" s="740">
        <v>18003</v>
      </c>
      <c r="CS69" s="740">
        <v>18003</v>
      </c>
      <c r="CT69" s="740">
        <v>18003</v>
      </c>
      <c r="CU69" s="740">
        <v>18003</v>
      </c>
      <c r="CV69" s="740">
        <v>18003</v>
      </c>
      <c r="CW69" s="740">
        <v>18003</v>
      </c>
      <c r="CX69" s="740">
        <v>18003</v>
      </c>
      <c r="CY69" s="740">
        <v>18003</v>
      </c>
      <c r="CZ69" s="740">
        <v>18003</v>
      </c>
      <c r="DA69" s="740">
        <v>18543</v>
      </c>
      <c r="DB69" s="740">
        <v>18543</v>
      </c>
      <c r="DC69" s="740">
        <v>18543</v>
      </c>
      <c r="DD69" s="740">
        <v>18543</v>
      </c>
      <c r="DE69" s="740">
        <v>18543</v>
      </c>
      <c r="DF69" s="740">
        <v>18543</v>
      </c>
      <c r="DG69" s="740">
        <v>18543</v>
      </c>
      <c r="DH69" s="740">
        <v>18543</v>
      </c>
      <c r="DI69" s="740">
        <v>18543</v>
      </c>
      <c r="DJ69" s="740">
        <v>18543</v>
      </c>
      <c r="DK69" s="740">
        <v>18543</v>
      </c>
      <c r="DL69" s="740">
        <v>18543</v>
      </c>
      <c r="DM69" s="740">
        <v>19099</v>
      </c>
      <c r="DN69" s="740">
        <v>19099</v>
      </c>
      <c r="DO69" s="740">
        <v>19099</v>
      </c>
      <c r="DP69" s="740">
        <v>19099</v>
      </c>
      <c r="DQ69" s="740">
        <v>19099</v>
      </c>
      <c r="DR69" s="740">
        <v>19099</v>
      </c>
      <c r="DS69" s="740">
        <v>19099</v>
      </c>
      <c r="DT69" s="740">
        <v>19099</v>
      </c>
      <c r="DU69" s="740">
        <v>19099</v>
      </c>
      <c r="DV69" s="740">
        <v>19099</v>
      </c>
      <c r="DW69" s="740">
        <v>19099</v>
      </c>
      <c r="DX69" s="740">
        <v>19099</v>
      </c>
      <c r="DY69" s="740">
        <v>19672</v>
      </c>
      <c r="DZ69" s="740">
        <v>19672</v>
      </c>
      <c r="EA69" s="740">
        <v>19672</v>
      </c>
      <c r="EB69" s="740">
        <v>19672</v>
      </c>
      <c r="EC69" s="740">
        <v>19672</v>
      </c>
      <c r="ED69" s="740">
        <v>19672</v>
      </c>
      <c r="EE69" s="740">
        <v>2016467</v>
      </c>
    </row>
    <row r="70" spans="1:135" ht="8.25" customHeight="1">
      <c r="A70" s="739" t="s">
        <v>758</v>
      </c>
      <c r="B70" s="756">
        <v>6</v>
      </c>
      <c r="C70" s="740">
        <v>15875</v>
      </c>
      <c r="D70" s="740">
        <v>15875</v>
      </c>
      <c r="E70" s="740">
        <v>15875</v>
      </c>
      <c r="F70" s="740">
        <v>15875</v>
      </c>
      <c r="G70" s="740">
        <v>15875</v>
      </c>
      <c r="H70" s="740">
        <v>15875</v>
      </c>
      <c r="I70" s="740">
        <v>15875</v>
      </c>
      <c r="J70" s="740">
        <v>15875</v>
      </c>
      <c r="K70" s="740">
        <v>15875</v>
      </c>
      <c r="L70" s="740">
        <v>15875</v>
      </c>
      <c r="M70" s="740">
        <v>15875</v>
      </c>
      <c r="N70" s="740">
        <v>15875</v>
      </c>
      <c r="O70" s="740">
        <v>16351</v>
      </c>
      <c r="P70" s="740">
        <v>16351</v>
      </c>
      <c r="Q70" s="740">
        <v>16351</v>
      </c>
      <c r="R70" s="740">
        <v>16351</v>
      </c>
      <c r="S70" s="740">
        <v>16351</v>
      </c>
      <c r="T70" s="740">
        <v>16351</v>
      </c>
      <c r="U70" s="740">
        <v>16351</v>
      </c>
      <c r="V70" s="740">
        <v>16351</v>
      </c>
      <c r="W70" s="740">
        <v>16351</v>
      </c>
      <c r="X70" s="740">
        <v>16351</v>
      </c>
      <c r="Y70" s="740">
        <v>16351</v>
      </c>
      <c r="Z70" s="740">
        <v>16351</v>
      </c>
      <c r="AA70" s="740">
        <v>16842</v>
      </c>
      <c r="AB70" s="740">
        <v>16842</v>
      </c>
      <c r="AC70" s="740">
        <v>16842</v>
      </c>
      <c r="AD70" s="740">
        <v>16842</v>
      </c>
      <c r="AE70" s="740">
        <v>16842</v>
      </c>
      <c r="AF70" s="740">
        <v>16842</v>
      </c>
      <c r="AG70" s="740">
        <v>16842</v>
      </c>
      <c r="AH70" s="740">
        <v>16842</v>
      </c>
      <c r="AI70" s="740">
        <v>16842</v>
      </c>
      <c r="AJ70" s="740">
        <v>16842</v>
      </c>
      <c r="AK70" s="740">
        <v>16842</v>
      </c>
      <c r="AL70" s="740">
        <v>16842</v>
      </c>
      <c r="AM70" s="740">
        <v>17347</v>
      </c>
      <c r="AN70" s="740">
        <v>17347</v>
      </c>
      <c r="AO70" s="740">
        <v>17347</v>
      </c>
      <c r="AP70" s="740">
        <v>17347</v>
      </c>
      <c r="AQ70" s="740">
        <v>17347</v>
      </c>
      <c r="AR70" s="740">
        <v>17347</v>
      </c>
      <c r="AS70" s="740">
        <v>17347</v>
      </c>
      <c r="AT70" s="740">
        <v>17347</v>
      </c>
      <c r="AU70" s="740">
        <v>17347</v>
      </c>
      <c r="AV70" s="740">
        <v>17347</v>
      </c>
      <c r="AW70" s="740">
        <v>17347</v>
      </c>
      <c r="AX70" s="740">
        <v>17347</v>
      </c>
      <c r="AY70" s="740">
        <v>17868</v>
      </c>
      <c r="AZ70" s="740">
        <v>17868</v>
      </c>
      <c r="BA70" s="740">
        <v>17868</v>
      </c>
      <c r="BB70" s="740">
        <v>17868</v>
      </c>
      <c r="BC70" s="740">
        <v>17868</v>
      </c>
      <c r="BD70" s="740">
        <v>17868</v>
      </c>
      <c r="BE70" s="740">
        <v>17868</v>
      </c>
      <c r="BF70" s="740">
        <v>17868</v>
      </c>
      <c r="BG70" s="740">
        <v>17868</v>
      </c>
      <c r="BH70" s="740">
        <v>17868</v>
      </c>
      <c r="BI70" s="740">
        <v>17868</v>
      </c>
      <c r="BJ70" s="740">
        <v>17868</v>
      </c>
      <c r="BK70" s="740">
        <v>18404</v>
      </c>
      <c r="BL70" s="740">
        <v>18404</v>
      </c>
      <c r="BM70" s="740">
        <v>18404</v>
      </c>
      <c r="BN70" s="740">
        <v>18404</v>
      </c>
      <c r="BO70" s="740">
        <v>18404</v>
      </c>
      <c r="BP70" s="740">
        <v>18404</v>
      </c>
      <c r="BQ70" s="740">
        <v>18404</v>
      </c>
      <c r="BR70" s="740">
        <v>18404</v>
      </c>
      <c r="BS70" s="740">
        <v>18404</v>
      </c>
      <c r="BT70" s="740">
        <v>18404</v>
      </c>
      <c r="BU70" s="740">
        <v>18404</v>
      </c>
      <c r="BV70" s="740">
        <v>18404</v>
      </c>
      <c r="BW70" s="740">
        <v>18956</v>
      </c>
      <c r="BX70" s="740">
        <v>18956</v>
      </c>
      <c r="BY70" s="740">
        <v>18956</v>
      </c>
      <c r="BZ70" s="740">
        <v>18956</v>
      </c>
      <c r="CA70" s="740">
        <v>18956</v>
      </c>
      <c r="CB70" s="740">
        <v>18956</v>
      </c>
      <c r="CC70" s="740">
        <v>18956</v>
      </c>
      <c r="CD70" s="740">
        <v>18956</v>
      </c>
      <c r="CE70" s="740">
        <v>18956</v>
      </c>
      <c r="CF70" s="740">
        <v>18956</v>
      </c>
      <c r="CG70" s="740">
        <v>18956</v>
      </c>
      <c r="CH70" s="740">
        <v>18956</v>
      </c>
      <c r="CI70" s="740">
        <v>0</v>
      </c>
      <c r="CJ70" s="740">
        <v>0</v>
      </c>
      <c r="CK70" s="740">
        <v>1952</v>
      </c>
      <c r="CL70" s="740">
        <v>19524</v>
      </c>
      <c r="CM70" s="740">
        <v>19524</v>
      </c>
      <c r="CN70" s="740">
        <v>19524</v>
      </c>
      <c r="CO70" s="740">
        <v>19524</v>
      </c>
      <c r="CP70" s="740">
        <v>19524</v>
      </c>
      <c r="CQ70" s="740">
        <v>19524</v>
      </c>
      <c r="CR70" s="740">
        <v>19524</v>
      </c>
      <c r="CS70" s="740">
        <v>19524</v>
      </c>
      <c r="CT70" s="740">
        <v>19524</v>
      </c>
      <c r="CU70" s="740">
        <v>19524</v>
      </c>
      <c r="CV70" s="740">
        <v>19524</v>
      </c>
      <c r="CW70" s="740">
        <v>20110</v>
      </c>
      <c r="CX70" s="740">
        <v>20110</v>
      </c>
      <c r="CY70" s="740">
        <v>20110</v>
      </c>
      <c r="CZ70" s="740">
        <v>20110</v>
      </c>
      <c r="DA70" s="740">
        <v>20110</v>
      </c>
      <c r="DB70" s="740">
        <v>20110</v>
      </c>
      <c r="DC70" s="740">
        <v>20110</v>
      </c>
      <c r="DD70" s="740">
        <v>20110</v>
      </c>
      <c r="DE70" s="740">
        <v>20110</v>
      </c>
      <c r="DF70" s="740">
        <v>20110</v>
      </c>
      <c r="DG70" s="740">
        <v>20110</v>
      </c>
      <c r="DH70" s="740">
        <v>20110</v>
      </c>
      <c r="DI70" s="740">
        <v>20713</v>
      </c>
      <c r="DJ70" s="740">
        <v>20713</v>
      </c>
      <c r="DK70" s="740">
        <v>20713</v>
      </c>
      <c r="DL70" s="740">
        <v>20713</v>
      </c>
      <c r="DM70" s="740">
        <v>20713</v>
      </c>
      <c r="DN70" s="740">
        <v>20713</v>
      </c>
      <c r="DO70" s="740">
        <v>20713</v>
      </c>
      <c r="DP70" s="740">
        <v>20713</v>
      </c>
      <c r="DQ70" s="740">
        <v>20713</v>
      </c>
      <c r="DR70" s="740">
        <v>20713</v>
      </c>
      <c r="DS70" s="740">
        <v>20713</v>
      </c>
      <c r="DT70" s="740">
        <v>20713</v>
      </c>
      <c r="DU70" s="740">
        <v>21335</v>
      </c>
      <c r="DV70" s="740">
        <v>21335</v>
      </c>
      <c r="DW70" s="740">
        <v>21335</v>
      </c>
      <c r="DX70" s="740">
        <v>21335</v>
      </c>
      <c r="DY70" s="740">
        <v>21335</v>
      </c>
      <c r="DZ70" s="740">
        <v>21335</v>
      </c>
      <c r="EA70" s="740">
        <v>21335</v>
      </c>
      <c r="EB70" s="740">
        <v>21335</v>
      </c>
      <c r="EC70" s="740">
        <v>21335</v>
      </c>
      <c r="ED70" s="740">
        <v>21335</v>
      </c>
      <c r="EE70" s="740">
        <v>2379656</v>
      </c>
    </row>
    <row r="71" spans="1:135" ht="7.5" customHeight="1">
      <c r="A71" s="739" t="s">
        <v>759</v>
      </c>
      <c r="B71" s="756">
        <v>7</v>
      </c>
      <c r="C71" s="740">
        <v>6010</v>
      </c>
      <c r="D71" s="740">
        <v>6010</v>
      </c>
      <c r="E71" s="740">
        <v>6010</v>
      </c>
      <c r="F71" s="740">
        <v>6010</v>
      </c>
      <c r="G71" s="740">
        <v>6010</v>
      </c>
      <c r="H71" s="740">
        <v>6010</v>
      </c>
      <c r="I71" s="740">
        <v>6190</v>
      </c>
      <c r="J71" s="740">
        <v>6190</v>
      </c>
      <c r="K71" s="740">
        <v>6190</v>
      </c>
      <c r="L71" s="740">
        <v>6190</v>
      </c>
      <c r="M71" s="740">
        <v>6190</v>
      </c>
      <c r="N71" s="740">
        <v>6190</v>
      </c>
      <c r="O71" s="740">
        <v>6190</v>
      </c>
      <c r="P71" s="740">
        <v>6190</v>
      </c>
      <c r="Q71" s="740">
        <v>6190</v>
      </c>
      <c r="R71" s="740">
        <v>6190</v>
      </c>
      <c r="S71" s="740">
        <v>6190</v>
      </c>
      <c r="T71" s="740">
        <v>6190</v>
      </c>
      <c r="U71" s="740">
        <v>0</v>
      </c>
      <c r="V71" s="740">
        <v>0</v>
      </c>
      <c r="W71" s="740">
        <v>0</v>
      </c>
      <c r="X71" s="740">
        <v>0</v>
      </c>
      <c r="Y71" s="740">
        <v>0</v>
      </c>
      <c r="Z71" s="740">
        <v>0</v>
      </c>
      <c r="AA71" s="740">
        <v>0</v>
      </c>
      <c r="AB71" s="740">
        <v>0</v>
      </c>
      <c r="AC71" s="740">
        <v>0</v>
      </c>
      <c r="AD71" s="740">
        <v>7740</v>
      </c>
      <c r="AE71" s="740">
        <v>7740</v>
      </c>
      <c r="AF71" s="740">
        <v>7740</v>
      </c>
      <c r="AG71" s="740">
        <v>7740</v>
      </c>
      <c r="AH71" s="740">
        <v>7740</v>
      </c>
      <c r="AI71" s="740">
        <v>7740</v>
      </c>
      <c r="AJ71" s="740">
        <v>7740</v>
      </c>
      <c r="AK71" s="740">
        <v>7740</v>
      </c>
      <c r="AL71" s="740">
        <v>7740</v>
      </c>
      <c r="AM71" s="740">
        <v>7972</v>
      </c>
      <c r="AN71" s="740">
        <v>7972</v>
      </c>
      <c r="AO71" s="740">
        <v>7972</v>
      </c>
      <c r="AP71" s="740">
        <v>7972</v>
      </c>
      <c r="AQ71" s="740">
        <v>7972</v>
      </c>
      <c r="AR71" s="740">
        <v>7972</v>
      </c>
      <c r="AS71" s="740">
        <v>7972</v>
      </c>
      <c r="AT71" s="740">
        <v>7972</v>
      </c>
      <c r="AU71" s="740">
        <v>7972</v>
      </c>
      <c r="AV71" s="740">
        <v>7972</v>
      </c>
      <c r="AW71" s="740">
        <v>7972</v>
      </c>
      <c r="AX71" s="740">
        <v>7972</v>
      </c>
      <c r="AY71" s="740">
        <v>8212</v>
      </c>
      <c r="AZ71" s="740">
        <v>8212</v>
      </c>
      <c r="BA71" s="740">
        <v>8212</v>
      </c>
      <c r="BB71" s="740">
        <v>8212</v>
      </c>
      <c r="BC71" s="740">
        <v>8212</v>
      </c>
      <c r="BD71" s="740">
        <v>8212</v>
      </c>
      <c r="BE71" s="740">
        <v>8212</v>
      </c>
      <c r="BF71" s="740">
        <v>8212</v>
      </c>
      <c r="BG71" s="740">
        <v>8212</v>
      </c>
      <c r="BH71" s="740">
        <v>8212</v>
      </c>
      <c r="BI71" s="740">
        <v>8212</v>
      </c>
      <c r="BJ71" s="740">
        <v>8212</v>
      </c>
      <c r="BK71" s="740">
        <v>8458</v>
      </c>
      <c r="BL71" s="740">
        <v>8458</v>
      </c>
      <c r="BM71" s="740">
        <v>8458</v>
      </c>
      <c r="BN71" s="740">
        <v>8458</v>
      </c>
      <c r="BO71" s="740">
        <v>8458</v>
      </c>
      <c r="BP71" s="740">
        <v>8458</v>
      </c>
      <c r="BQ71" s="740">
        <v>8458</v>
      </c>
      <c r="BR71" s="740">
        <v>8458</v>
      </c>
      <c r="BS71" s="740">
        <v>8458</v>
      </c>
      <c r="BT71" s="740">
        <v>8458</v>
      </c>
      <c r="BU71" s="740">
        <v>8458</v>
      </c>
      <c r="BV71" s="740">
        <v>8458</v>
      </c>
      <c r="BW71" s="740">
        <v>8712</v>
      </c>
      <c r="BX71" s="740">
        <v>8712</v>
      </c>
      <c r="BY71" s="740">
        <v>8712</v>
      </c>
      <c r="BZ71" s="740">
        <v>8712</v>
      </c>
      <c r="CA71" s="740">
        <v>8712</v>
      </c>
      <c r="CB71" s="740">
        <v>8712</v>
      </c>
      <c r="CC71" s="740">
        <v>8712</v>
      </c>
      <c r="CD71" s="740">
        <v>8712</v>
      </c>
      <c r="CE71" s="740">
        <v>8712</v>
      </c>
      <c r="CF71" s="740">
        <v>8712</v>
      </c>
      <c r="CG71" s="740">
        <v>8712</v>
      </c>
      <c r="CH71" s="740">
        <v>8712</v>
      </c>
      <c r="CI71" s="740">
        <v>8973</v>
      </c>
      <c r="CJ71" s="740">
        <v>8973</v>
      </c>
      <c r="CK71" s="740">
        <v>8973</v>
      </c>
      <c r="CL71" s="740">
        <v>0</v>
      </c>
      <c r="CM71" s="740">
        <v>0</v>
      </c>
      <c r="CN71" s="740">
        <v>897</v>
      </c>
      <c r="CO71" s="740">
        <v>8973</v>
      </c>
      <c r="CP71" s="740">
        <v>8973</v>
      </c>
      <c r="CQ71" s="740">
        <v>8973</v>
      </c>
      <c r="CR71" s="740">
        <v>8973</v>
      </c>
      <c r="CS71" s="740">
        <v>8973</v>
      </c>
      <c r="CT71" s="740">
        <v>8973</v>
      </c>
      <c r="CU71" s="740">
        <v>8973</v>
      </c>
      <c r="CV71" s="740">
        <v>8973</v>
      </c>
      <c r="CW71" s="740">
        <v>8973</v>
      </c>
      <c r="CX71" s="740">
        <v>8973</v>
      </c>
      <c r="CY71" s="740">
        <v>8973</v>
      </c>
      <c r="CZ71" s="740">
        <v>9242</v>
      </c>
      <c r="DA71" s="740">
        <v>9242</v>
      </c>
      <c r="DB71" s="740">
        <v>9242</v>
      </c>
      <c r="DC71" s="740">
        <v>9242</v>
      </c>
      <c r="DD71" s="740">
        <v>9242</v>
      </c>
      <c r="DE71" s="740">
        <v>9242</v>
      </c>
      <c r="DF71" s="740">
        <v>9242</v>
      </c>
      <c r="DG71" s="740">
        <v>9242</v>
      </c>
      <c r="DH71" s="740">
        <v>9242</v>
      </c>
      <c r="DI71" s="740">
        <v>9242</v>
      </c>
      <c r="DJ71" s="740">
        <v>9242</v>
      </c>
      <c r="DK71" s="740">
        <v>9242</v>
      </c>
      <c r="DL71" s="740">
        <v>9520</v>
      </c>
      <c r="DM71" s="740">
        <v>9520</v>
      </c>
      <c r="DN71" s="740">
        <v>9520</v>
      </c>
      <c r="DO71" s="740">
        <v>9520</v>
      </c>
      <c r="DP71" s="740">
        <v>9520</v>
      </c>
      <c r="DQ71" s="740">
        <v>9520</v>
      </c>
      <c r="DR71" s="740">
        <v>9520</v>
      </c>
      <c r="DS71" s="740">
        <v>9520</v>
      </c>
      <c r="DT71" s="740">
        <v>9520</v>
      </c>
      <c r="DU71" s="740">
        <v>9520</v>
      </c>
      <c r="DV71" s="740">
        <v>9520</v>
      </c>
      <c r="DW71" s="740">
        <v>9520</v>
      </c>
      <c r="DX71" s="740">
        <v>9805</v>
      </c>
      <c r="DY71" s="740">
        <v>9805</v>
      </c>
      <c r="DZ71" s="740">
        <v>9805</v>
      </c>
      <c r="EA71" s="740">
        <v>9805</v>
      </c>
      <c r="EB71" s="740">
        <v>9805</v>
      </c>
      <c r="EC71" s="740">
        <v>9805</v>
      </c>
      <c r="ED71" s="740">
        <v>9805</v>
      </c>
      <c r="EE71" s="740">
        <v>1000548</v>
      </c>
    </row>
    <row r="72" spans="1:135" ht="8.25" customHeight="1">
      <c r="A72" s="739" t="s">
        <v>760</v>
      </c>
      <c r="B72" s="736" t="s">
        <v>752</v>
      </c>
      <c r="C72" s="740">
        <v>3252</v>
      </c>
      <c r="D72" s="740">
        <v>3252</v>
      </c>
      <c r="E72" s="740">
        <v>3252</v>
      </c>
      <c r="F72" s="740">
        <v>3252</v>
      </c>
      <c r="G72" s="740">
        <v>3252</v>
      </c>
      <c r="H72" s="740">
        <v>3252</v>
      </c>
      <c r="I72" s="740">
        <v>3252</v>
      </c>
      <c r="J72" s="740">
        <v>3350</v>
      </c>
      <c r="K72" s="740">
        <v>3350</v>
      </c>
      <c r="L72" s="740">
        <v>3350</v>
      </c>
      <c r="M72" s="740">
        <v>3350</v>
      </c>
      <c r="N72" s="740">
        <v>3350</v>
      </c>
      <c r="O72" s="740">
        <v>3350</v>
      </c>
      <c r="P72" s="740">
        <v>3350</v>
      </c>
      <c r="Q72" s="740">
        <v>3350</v>
      </c>
      <c r="R72" s="740">
        <v>3350</v>
      </c>
      <c r="S72" s="740">
        <v>3350</v>
      </c>
      <c r="T72" s="740">
        <v>3350</v>
      </c>
      <c r="U72" s="740">
        <v>3350</v>
      </c>
      <c r="V72" s="740">
        <v>3450</v>
      </c>
      <c r="W72" s="740">
        <v>3450</v>
      </c>
      <c r="X72" s="740">
        <v>3450</v>
      </c>
      <c r="Y72" s="740">
        <v>3450</v>
      </c>
      <c r="Z72" s="740">
        <v>3450</v>
      </c>
      <c r="AA72" s="740">
        <v>3450</v>
      </c>
      <c r="AB72" s="740">
        <v>3450</v>
      </c>
      <c r="AC72" s="740">
        <v>3450</v>
      </c>
      <c r="AD72" s="740">
        <v>3450</v>
      </c>
      <c r="AE72" s="740">
        <v>3450</v>
      </c>
      <c r="AF72" s="740">
        <v>3450</v>
      </c>
      <c r="AG72" s="740">
        <v>3450</v>
      </c>
      <c r="AH72" s="740">
        <v>3554</v>
      </c>
      <c r="AI72" s="740">
        <v>3554</v>
      </c>
      <c r="AJ72" s="740">
        <v>3554</v>
      </c>
      <c r="AK72" s="740">
        <v>3554</v>
      </c>
      <c r="AL72" s="740">
        <v>3554</v>
      </c>
      <c r="AM72" s="740">
        <v>3554</v>
      </c>
      <c r="AN72" s="740">
        <v>3554</v>
      </c>
      <c r="AO72" s="740">
        <v>3554</v>
      </c>
      <c r="AP72" s="740">
        <v>3554</v>
      </c>
      <c r="AQ72" s="740">
        <v>3554</v>
      </c>
      <c r="AR72" s="740">
        <v>3554</v>
      </c>
      <c r="AS72" s="740">
        <v>3554</v>
      </c>
      <c r="AT72" s="740">
        <v>3660</v>
      </c>
      <c r="AU72" s="740">
        <v>3660</v>
      </c>
      <c r="AV72" s="740">
        <v>3660</v>
      </c>
      <c r="AW72" s="740">
        <v>3660</v>
      </c>
      <c r="AX72" s="740">
        <v>3660</v>
      </c>
      <c r="AY72" s="740">
        <v>3660</v>
      </c>
      <c r="AZ72" s="740">
        <v>3660</v>
      </c>
      <c r="BA72" s="740">
        <v>3660</v>
      </c>
      <c r="BB72" s="740">
        <v>3660</v>
      </c>
      <c r="BC72" s="740">
        <v>3660</v>
      </c>
      <c r="BD72" s="740">
        <v>3660</v>
      </c>
      <c r="BE72" s="740">
        <v>3660</v>
      </c>
      <c r="BF72" s="740">
        <v>3660</v>
      </c>
      <c r="BG72" s="740">
        <v>3660</v>
      </c>
      <c r="BH72" s="740">
        <v>0</v>
      </c>
      <c r="BI72" s="740">
        <v>0</v>
      </c>
      <c r="BJ72" s="740">
        <v>412</v>
      </c>
      <c r="BK72" s="740">
        <v>4118</v>
      </c>
      <c r="BL72" s="740">
        <v>4118</v>
      </c>
      <c r="BM72" s="740">
        <v>4118</v>
      </c>
      <c r="BN72" s="740">
        <v>4118</v>
      </c>
      <c r="BO72" s="740">
        <v>4118</v>
      </c>
      <c r="BP72" s="740">
        <v>4118</v>
      </c>
      <c r="BQ72" s="740">
        <v>4118</v>
      </c>
      <c r="BR72" s="740">
        <v>4118</v>
      </c>
      <c r="BS72" s="740">
        <v>4118</v>
      </c>
      <c r="BT72" s="740">
        <v>4118</v>
      </c>
      <c r="BU72" s="740">
        <v>4118</v>
      </c>
      <c r="BV72" s="740">
        <v>4242</v>
      </c>
      <c r="BW72" s="740">
        <v>4242</v>
      </c>
      <c r="BX72" s="740">
        <v>4242</v>
      </c>
      <c r="BY72" s="740">
        <v>4242</v>
      </c>
      <c r="BZ72" s="740">
        <v>4242</v>
      </c>
      <c r="CA72" s="740">
        <v>4242</v>
      </c>
      <c r="CB72" s="740">
        <v>4242</v>
      </c>
      <c r="CC72" s="740">
        <v>4242</v>
      </c>
      <c r="CD72" s="740">
        <v>4242</v>
      </c>
      <c r="CE72" s="740">
        <v>4242</v>
      </c>
      <c r="CF72" s="740">
        <v>4242</v>
      </c>
      <c r="CG72" s="740">
        <v>4242</v>
      </c>
      <c r="CH72" s="740">
        <v>4369</v>
      </c>
      <c r="CI72" s="740">
        <v>4369</v>
      </c>
      <c r="CJ72" s="740">
        <v>4369</v>
      </c>
      <c r="CK72" s="740">
        <v>4369</v>
      </c>
      <c r="CL72" s="740">
        <v>4369</v>
      </c>
      <c r="CM72" s="740">
        <v>4369</v>
      </c>
      <c r="CN72" s="740">
        <v>4369</v>
      </c>
      <c r="CO72" s="740">
        <v>4369</v>
      </c>
      <c r="CP72" s="740">
        <v>4369</v>
      </c>
      <c r="CQ72" s="740">
        <v>4369</v>
      </c>
      <c r="CR72" s="740">
        <v>4369</v>
      </c>
      <c r="CS72" s="740">
        <v>4369</v>
      </c>
      <c r="CT72" s="740">
        <v>4500</v>
      </c>
      <c r="CU72" s="740">
        <v>4500</v>
      </c>
      <c r="CV72" s="740">
        <v>4500</v>
      </c>
      <c r="CW72" s="740">
        <v>4500</v>
      </c>
      <c r="CX72" s="740">
        <v>4500</v>
      </c>
      <c r="CY72" s="740">
        <v>4500</v>
      </c>
      <c r="CZ72" s="740">
        <v>4500</v>
      </c>
      <c r="DA72" s="740">
        <v>4500</v>
      </c>
      <c r="DB72" s="740">
        <v>4500</v>
      </c>
      <c r="DC72" s="740">
        <v>4500</v>
      </c>
      <c r="DD72" s="740">
        <v>4500</v>
      </c>
      <c r="DE72" s="740">
        <v>4500</v>
      </c>
      <c r="DF72" s="740">
        <v>4635</v>
      </c>
      <c r="DG72" s="740">
        <v>4635</v>
      </c>
      <c r="DH72" s="740">
        <v>4635</v>
      </c>
      <c r="DI72" s="740">
        <v>4635</v>
      </c>
      <c r="DJ72" s="740">
        <v>4635</v>
      </c>
      <c r="DK72" s="740">
        <v>4635</v>
      </c>
      <c r="DL72" s="740">
        <v>4635</v>
      </c>
      <c r="DM72" s="740">
        <v>4635</v>
      </c>
      <c r="DN72" s="740">
        <v>4635</v>
      </c>
      <c r="DO72" s="740">
        <v>4635</v>
      </c>
      <c r="DP72" s="740">
        <v>4635</v>
      </c>
      <c r="DQ72" s="740">
        <v>4635</v>
      </c>
      <c r="DR72" s="740">
        <v>4774</v>
      </c>
      <c r="DS72" s="740">
        <v>4774</v>
      </c>
      <c r="DT72" s="740">
        <v>4774</v>
      </c>
      <c r="DU72" s="740">
        <v>0</v>
      </c>
      <c r="DV72" s="740">
        <v>0</v>
      </c>
      <c r="DW72" s="740">
        <v>492</v>
      </c>
      <c r="DX72" s="740">
        <v>4917</v>
      </c>
      <c r="DY72" s="740">
        <v>4917</v>
      </c>
      <c r="DZ72" s="740">
        <v>4917</v>
      </c>
      <c r="EA72" s="740">
        <v>4917</v>
      </c>
      <c r="EB72" s="740">
        <v>4917</v>
      </c>
      <c r="EC72" s="740">
        <v>4917</v>
      </c>
      <c r="ED72" s="740">
        <v>4917</v>
      </c>
      <c r="EE72" s="740">
        <v>506141</v>
      </c>
    </row>
    <row r="73" spans="1:135" ht="8.25" customHeight="1">
      <c r="A73" s="739" t="s">
        <v>761</v>
      </c>
      <c r="B73" s="756">
        <v>8</v>
      </c>
      <c r="C73" s="740">
        <v>5375</v>
      </c>
      <c r="D73" s="740">
        <v>5500</v>
      </c>
      <c r="E73" s="740">
        <v>5500</v>
      </c>
      <c r="F73" s="740">
        <v>5500</v>
      </c>
      <c r="G73" s="740">
        <v>5500</v>
      </c>
      <c r="H73" s="740">
        <v>5500</v>
      </c>
      <c r="I73" s="740">
        <v>5500</v>
      </c>
      <c r="J73" s="740">
        <v>5500</v>
      </c>
      <c r="K73" s="740">
        <v>5500</v>
      </c>
      <c r="L73" s="740">
        <v>5500</v>
      </c>
      <c r="M73" s="740">
        <v>5500</v>
      </c>
      <c r="N73" s="740">
        <v>5500</v>
      </c>
      <c r="O73" s="740">
        <v>5500</v>
      </c>
      <c r="P73" s="740">
        <v>6563</v>
      </c>
      <c r="Q73" s="740">
        <v>6563</v>
      </c>
      <c r="R73" s="740">
        <v>6563</v>
      </c>
      <c r="S73" s="740">
        <v>6563</v>
      </c>
      <c r="T73" s="740">
        <v>6563</v>
      </c>
      <c r="U73" s="740">
        <v>6563</v>
      </c>
      <c r="V73" s="740">
        <v>6563</v>
      </c>
      <c r="W73" s="740">
        <v>6563</v>
      </c>
      <c r="X73" s="740">
        <v>6563</v>
      </c>
      <c r="Y73" s="740">
        <v>6563</v>
      </c>
      <c r="Z73" s="740">
        <v>6563</v>
      </c>
      <c r="AA73" s="740">
        <v>6563</v>
      </c>
      <c r="AB73" s="740">
        <v>6760</v>
      </c>
      <c r="AC73" s="740">
        <v>6760</v>
      </c>
      <c r="AD73" s="740">
        <v>6760</v>
      </c>
      <c r="AE73" s="740">
        <v>6760</v>
      </c>
      <c r="AF73" s="740">
        <v>6760</v>
      </c>
      <c r="AG73" s="740">
        <v>6760</v>
      </c>
      <c r="AH73" s="740">
        <v>6760</v>
      </c>
      <c r="AI73" s="740">
        <v>6760</v>
      </c>
      <c r="AJ73" s="740">
        <v>6760</v>
      </c>
      <c r="AK73" s="740">
        <v>6760</v>
      </c>
      <c r="AL73" s="740">
        <v>6760</v>
      </c>
      <c r="AM73" s="740">
        <v>6760</v>
      </c>
      <c r="AN73" s="740">
        <v>6963</v>
      </c>
      <c r="AO73" s="740">
        <v>6963</v>
      </c>
      <c r="AP73" s="740">
        <v>6963</v>
      </c>
      <c r="AQ73" s="740">
        <v>6963</v>
      </c>
      <c r="AR73" s="740">
        <v>6963</v>
      </c>
      <c r="AS73" s="740">
        <v>6963</v>
      </c>
      <c r="AT73" s="740">
        <v>6963</v>
      </c>
      <c r="AU73" s="740">
        <v>6963</v>
      </c>
      <c r="AV73" s="740">
        <v>6963</v>
      </c>
      <c r="AW73" s="740">
        <v>6963</v>
      </c>
      <c r="AX73" s="740">
        <v>6963</v>
      </c>
      <c r="AY73" s="740">
        <v>6963</v>
      </c>
      <c r="AZ73" s="740">
        <v>7171</v>
      </c>
      <c r="BA73" s="740">
        <v>7171</v>
      </c>
      <c r="BB73" s="740">
        <v>7171</v>
      </c>
      <c r="BC73" s="740">
        <v>7171</v>
      </c>
      <c r="BD73" s="740">
        <v>7171</v>
      </c>
      <c r="BE73" s="740">
        <v>7171</v>
      </c>
      <c r="BF73" s="740">
        <v>7171</v>
      </c>
      <c r="BG73" s="740">
        <v>7171</v>
      </c>
      <c r="BH73" s="740">
        <v>7171</v>
      </c>
      <c r="BI73" s="740">
        <v>7171</v>
      </c>
      <c r="BJ73" s="740">
        <v>7171</v>
      </c>
      <c r="BK73" s="740">
        <v>7171</v>
      </c>
      <c r="BL73" s="740">
        <v>7387</v>
      </c>
      <c r="BM73" s="740">
        <v>7387</v>
      </c>
      <c r="BN73" s="740">
        <v>7387</v>
      </c>
      <c r="BO73" s="740">
        <v>7387</v>
      </c>
      <c r="BP73" s="740">
        <v>7387</v>
      </c>
      <c r="BQ73" s="740">
        <v>7387</v>
      </c>
      <c r="BR73" s="740">
        <v>7387</v>
      </c>
      <c r="BS73" s="740">
        <v>7387</v>
      </c>
      <c r="BT73" s="740">
        <v>7387</v>
      </c>
      <c r="BU73" s="740">
        <v>7387</v>
      </c>
      <c r="BV73" s="740">
        <v>7387</v>
      </c>
      <c r="BW73" s="740">
        <v>7387</v>
      </c>
      <c r="BX73" s="740">
        <v>7608</v>
      </c>
      <c r="BY73" s="740">
        <v>7608</v>
      </c>
      <c r="BZ73" s="740">
        <v>7608</v>
      </c>
      <c r="CA73" s="740">
        <v>7608</v>
      </c>
      <c r="CB73" s="740">
        <v>7608</v>
      </c>
      <c r="CC73" s="740">
        <v>7608</v>
      </c>
      <c r="CD73" s="740">
        <v>7608</v>
      </c>
      <c r="CE73" s="740">
        <v>7608</v>
      </c>
      <c r="CF73" s="740">
        <v>7608</v>
      </c>
      <c r="CG73" s="740">
        <v>7608</v>
      </c>
      <c r="CH73" s="740">
        <v>7608</v>
      </c>
      <c r="CI73" s="740">
        <v>7608</v>
      </c>
      <c r="CJ73" s="740">
        <v>7836</v>
      </c>
      <c r="CK73" s="740">
        <v>7836</v>
      </c>
      <c r="CL73" s="740">
        <v>7836</v>
      </c>
      <c r="CM73" s="740">
        <v>7836</v>
      </c>
      <c r="CN73" s="740">
        <v>7836</v>
      </c>
      <c r="CO73" s="740">
        <v>7836</v>
      </c>
      <c r="CP73" s="740">
        <v>7836</v>
      </c>
      <c r="CQ73" s="740">
        <v>7836</v>
      </c>
      <c r="CR73" s="740">
        <v>7836</v>
      </c>
      <c r="CS73" s="740">
        <v>7836</v>
      </c>
      <c r="CT73" s="740">
        <v>7836</v>
      </c>
      <c r="CU73" s="740">
        <v>7836</v>
      </c>
      <c r="CV73" s="740">
        <v>8071</v>
      </c>
      <c r="CW73" s="740">
        <v>8071</v>
      </c>
      <c r="CX73" s="740">
        <v>8071</v>
      </c>
      <c r="CY73" s="740">
        <v>8071</v>
      </c>
      <c r="CZ73" s="740">
        <v>8071</v>
      </c>
      <c r="DA73" s="740">
        <v>8071</v>
      </c>
      <c r="DB73" s="740">
        <v>8071</v>
      </c>
      <c r="DC73" s="740">
        <v>8071</v>
      </c>
      <c r="DD73" s="740">
        <v>8071</v>
      </c>
      <c r="DE73" s="740">
        <v>8071</v>
      </c>
      <c r="DF73" s="740">
        <v>8071</v>
      </c>
      <c r="DG73" s="740">
        <v>8071</v>
      </c>
      <c r="DH73" s="740">
        <v>8314</v>
      </c>
      <c r="DI73" s="740">
        <v>8314</v>
      </c>
      <c r="DJ73" s="740">
        <v>8314</v>
      </c>
      <c r="DK73" s="740">
        <v>8314</v>
      </c>
      <c r="DL73" s="740">
        <v>8314</v>
      </c>
      <c r="DM73" s="740">
        <v>8314</v>
      </c>
      <c r="DN73" s="740">
        <v>8314</v>
      </c>
      <c r="DO73" s="740">
        <v>8314</v>
      </c>
      <c r="DP73" s="740">
        <v>8314</v>
      </c>
      <c r="DQ73" s="740">
        <v>8314</v>
      </c>
      <c r="DR73" s="740">
        <v>8314</v>
      </c>
      <c r="DS73" s="740">
        <v>8314</v>
      </c>
      <c r="DT73" s="740">
        <v>8563</v>
      </c>
      <c r="DU73" s="740">
        <v>8563</v>
      </c>
      <c r="DV73" s="740">
        <v>8563</v>
      </c>
      <c r="DW73" s="740">
        <v>8563</v>
      </c>
      <c r="DX73" s="740">
        <v>8563</v>
      </c>
      <c r="DY73" s="740">
        <v>8563</v>
      </c>
      <c r="DZ73" s="740">
        <v>8563</v>
      </c>
      <c r="EA73" s="740">
        <v>8563</v>
      </c>
      <c r="EB73" s="740">
        <v>8563</v>
      </c>
      <c r="EC73" s="740">
        <v>8563</v>
      </c>
      <c r="ED73" s="740">
        <v>8563</v>
      </c>
      <c r="EE73" s="740">
        <v>965638</v>
      </c>
    </row>
    <row r="74" spans="1:135" ht="7.5" customHeight="1">
      <c r="A74" s="739" t="s">
        <v>762</v>
      </c>
      <c r="B74" s="756">
        <v>9</v>
      </c>
      <c r="C74" s="740">
        <v>7167</v>
      </c>
      <c r="D74" s="740">
        <v>7167</v>
      </c>
      <c r="E74" s="740">
        <v>7167</v>
      </c>
      <c r="F74" s="740">
        <v>7167</v>
      </c>
      <c r="G74" s="740">
        <v>7167</v>
      </c>
      <c r="H74" s="740">
        <v>7167</v>
      </c>
      <c r="I74" s="740">
        <v>7167</v>
      </c>
      <c r="J74" s="740">
        <v>7167</v>
      </c>
      <c r="K74" s="740">
        <v>7333</v>
      </c>
      <c r="L74" s="740">
        <v>7333</v>
      </c>
      <c r="M74" s="740">
        <v>7333</v>
      </c>
      <c r="N74" s="740">
        <v>7333</v>
      </c>
      <c r="O74" s="740">
        <v>7333</v>
      </c>
      <c r="P74" s="740">
        <v>7333</v>
      </c>
      <c r="Q74" s="740">
        <v>7333</v>
      </c>
      <c r="R74" s="740">
        <v>7333</v>
      </c>
      <c r="S74" s="740">
        <v>7333</v>
      </c>
      <c r="T74" s="740">
        <v>7333</v>
      </c>
      <c r="U74" s="740">
        <v>7333</v>
      </c>
      <c r="V74" s="740">
        <v>7333</v>
      </c>
      <c r="W74" s="740">
        <v>7500</v>
      </c>
      <c r="X74" s="740">
        <v>7500</v>
      </c>
      <c r="Y74" s="740">
        <v>7500</v>
      </c>
      <c r="Z74" s="740">
        <v>7500</v>
      </c>
      <c r="AA74" s="740">
        <v>7500</v>
      </c>
      <c r="AB74" s="740">
        <v>7500</v>
      </c>
      <c r="AC74" s="740">
        <v>7500</v>
      </c>
      <c r="AD74" s="740">
        <v>7500</v>
      </c>
      <c r="AE74" s="740">
        <v>7500</v>
      </c>
      <c r="AF74" s="740">
        <v>7500</v>
      </c>
      <c r="AG74" s="740">
        <v>7500</v>
      </c>
      <c r="AH74" s="740">
        <v>7500</v>
      </c>
      <c r="AI74" s="740">
        <v>7667</v>
      </c>
      <c r="AJ74" s="740">
        <v>7667</v>
      </c>
      <c r="AK74" s="740">
        <v>7667</v>
      </c>
      <c r="AL74" s="740">
        <v>7667</v>
      </c>
      <c r="AM74" s="740">
        <v>7667</v>
      </c>
      <c r="AN74" s="740">
        <v>7667</v>
      </c>
      <c r="AO74" s="740">
        <v>7667</v>
      </c>
      <c r="AP74" s="740">
        <v>7667</v>
      </c>
      <c r="AQ74" s="740">
        <v>7667</v>
      </c>
      <c r="AR74" s="740">
        <v>7667</v>
      </c>
      <c r="AS74" s="740">
        <v>7667</v>
      </c>
      <c r="AT74" s="740">
        <v>7667</v>
      </c>
      <c r="AU74" s="740">
        <v>7833</v>
      </c>
      <c r="AV74" s="740">
        <v>7833</v>
      </c>
      <c r="AW74" s="740">
        <v>7833</v>
      </c>
      <c r="AX74" s="740">
        <v>7833</v>
      </c>
      <c r="AY74" s="740">
        <v>7833</v>
      </c>
      <c r="AZ74" s="740">
        <v>7833</v>
      </c>
      <c r="BA74" s="740">
        <v>7833</v>
      </c>
      <c r="BB74" s="740">
        <v>7833</v>
      </c>
      <c r="BC74" s="740">
        <v>7833</v>
      </c>
      <c r="BD74" s="740">
        <v>7833</v>
      </c>
      <c r="BE74" s="740">
        <v>7833</v>
      </c>
      <c r="BF74" s="740">
        <v>7833</v>
      </c>
      <c r="BG74" s="740">
        <v>8000</v>
      </c>
      <c r="BH74" s="740">
        <v>8000</v>
      </c>
      <c r="BI74" s="740">
        <v>8000</v>
      </c>
      <c r="BJ74" s="740">
        <v>8000</v>
      </c>
      <c r="BK74" s="740">
        <v>8000</v>
      </c>
      <c r="BL74" s="740">
        <v>8000</v>
      </c>
      <c r="BM74" s="740">
        <v>8000</v>
      </c>
      <c r="BN74" s="740">
        <v>8000</v>
      </c>
      <c r="BO74" s="740">
        <v>8000</v>
      </c>
      <c r="BP74" s="740">
        <v>8000</v>
      </c>
      <c r="BQ74" s="740">
        <v>8000</v>
      </c>
      <c r="BR74" s="740">
        <v>8000</v>
      </c>
      <c r="BS74" s="740">
        <v>0</v>
      </c>
      <c r="BT74" s="740">
        <v>0</v>
      </c>
      <c r="BU74" s="740">
        <v>1178</v>
      </c>
      <c r="BV74" s="740">
        <v>11781</v>
      </c>
      <c r="BW74" s="740">
        <v>11781</v>
      </c>
      <c r="BX74" s="740">
        <v>11781</v>
      </c>
      <c r="BY74" s="740">
        <v>11781</v>
      </c>
      <c r="BZ74" s="740">
        <v>11781</v>
      </c>
      <c r="CA74" s="740">
        <v>11781</v>
      </c>
      <c r="CB74" s="740">
        <v>11781</v>
      </c>
      <c r="CC74" s="740">
        <v>11781</v>
      </c>
      <c r="CD74" s="740">
        <v>11781</v>
      </c>
      <c r="CE74" s="740">
        <v>11781</v>
      </c>
      <c r="CF74" s="740">
        <v>11781</v>
      </c>
      <c r="CG74" s="740">
        <v>12134</v>
      </c>
      <c r="CH74" s="740">
        <v>12134</v>
      </c>
      <c r="CI74" s="740">
        <v>12134</v>
      </c>
      <c r="CJ74" s="740">
        <v>12134</v>
      </c>
      <c r="CK74" s="740">
        <v>12134</v>
      </c>
      <c r="CL74" s="740">
        <v>12134</v>
      </c>
      <c r="CM74" s="740">
        <v>12134</v>
      </c>
      <c r="CN74" s="740">
        <v>12134</v>
      </c>
      <c r="CO74" s="740">
        <v>12134</v>
      </c>
      <c r="CP74" s="740">
        <v>12134</v>
      </c>
      <c r="CQ74" s="740">
        <v>12134</v>
      </c>
      <c r="CR74" s="740">
        <v>12134</v>
      </c>
      <c r="CS74" s="740">
        <v>12498</v>
      </c>
      <c r="CT74" s="740">
        <v>12498</v>
      </c>
      <c r="CU74" s="740">
        <v>12498</v>
      </c>
      <c r="CV74" s="740">
        <v>12498</v>
      </c>
      <c r="CW74" s="740">
        <v>12498</v>
      </c>
      <c r="CX74" s="740">
        <v>12498</v>
      </c>
      <c r="CY74" s="740">
        <v>12498</v>
      </c>
      <c r="CZ74" s="740">
        <v>12498</v>
      </c>
      <c r="DA74" s="740">
        <v>12498</v>
      </c>
      <c r="DB74" s="740">
        <v>12498</v>
      </c>
      <c r="DC74" s="740">
        <v>12498</v>
      </c>
      <c r="DD74" s="740">
        <v>12498</v>
      </c>
      <c r="DE74" s="740">
        <v>12873</v>
      </c>
      <c r="DF74" s="740">
        <v>12873</v>
      </c>
      <c r="DG74" s="740">
        <v>12873</v>
      </c>
      <c r="DH74" s="740">
        <v>12873</v>
      </c>
      <c r="DI74" s="740">
        <v>12873</v>
      </c>
      <c r="DJ74" s="740">
        <v>12873</v>
      </c>
      <c r="DK74" s="740">
        <v>12873</v>
      </c>
      <c r="DL74" s="740">
        <v>12873</v>
      </c>
      <c r="DM74" s="740">
        <v>12873</v>
      </c>
      <c r="DN74" s="740">
        <v>12873</v>
      </c>
      <c r="DO74" s="740">
        <v>12873</v>
      </c>
      <c r="DP74" s="740">
        <v>12873</v>
      </c>
      <c r="DQ74" s="740">
        <v>13259</v>
      </c>
      <c r="DR74" s="740">
        <v>13259</v>
      </c>
      <c r="DS74" s="740">
        <v>13259</v>
      </c>
      <c r="DT74" s="740">
        <v>13259</v>
      </c>
      <c r="DU74" s="740">
        <v>13259</v>
      </c>
      <c r="DV74" s="740">
        <v>13259</v>
      </c>
      <c r="DW74" s="740">
        <v>13259</v>
      </c>
      <c r="DX74" s="740">
        <v>13259</v>
      </c>
      <c r="DY74" s="740">
        <v>13259</v>
      </c>
      <c r="DZ74" s="740">
        <v>13259</v>
      </c>
      <c r="EA74" s="740">
        <v>13259</v>
      </c>
      <c r="EB74" s="740">
        <v>13259</v>
      </c>
      <c r="EC74" s="740">
        <v>13657</v>
      </c>
      <c r="ED74" s="740">
        <v>13657</v>
      </c>
      <c r="EE74" s="740">
        <v>1284585</v>
      </c>
    </row>
    <row r="75" spans="1:135" ht="8.25" customHeight="1">
      <c r="A75" s="739" t="s">
        <v>763</v>
      </c>
      <c r="B75" s="736">
        <v>10</v>
      </c>
      <c r="C75" s="740">
        <v>0</v>
      </c>
      <c r="D75" s="740">
        <v>0</v>
      </c>
      <c r="E75" s="740">
        <v>0</v>
      </c>
      <c r="F75" s="740">
        <v>0</v>
      </c>
      <c r="G75" s="740">
        <v>0</v>
      </c>
      <c r="H75" s="740">
        <v>0</v>
      </c>
      <c r="I75" s="740">
        <v>0</v>
      </c>
      <c r="J75" s="740">
        <v>0</v>
      </c>
      <c r="K75" s="740">
        <v>0</v>
      </c>
      <c r="L75" s="740">
        <v>0</v>
      </c>
      <c r="M75" s="740">
        <v>0</v>
      </c>
      <c r="N75" s="740">
        <v>0</v>
      </c>
      <c r="O75" s="740">
        <v>0</v>
      </c>
      <c r="P75" s="740">
        <v>0</v>
      </c>
      <c r="Q75" s="740">
        <v>0</v>
      </c>
      <c r="R75" s="740">
        <v>0</v>
      </c>
      <c r="S75" s="740">
        <v>0</v>
      </c>
      <c r="T75" s="740">
        <v>0</v>
      </c>
      <c r="U75" s="740">
        <v>0</v>
      </c>
      <c r="V75" s="740">
        <v>0</v>
      </c>
      <c r="W75" s="740">
        <v>29410</v>
      </c>
      <c r="X75" s="740">
        <v>29410</v>
      </c>
      <c r="Y75" s="740">
        <v>29410</v>
      </c>
      <c r="Z75" s="740">
        <v>29410</v>
      </c>
      <c r="AA75" s="740">
        <v>29410</v>
      </c>
      <c r="AB75" s="740">
        <v>29410</v>
      </c>
      <c r="AC75" s="740">
        <v>29410</v>
      </c>
      <c r="AD75" s="740">
        <v>30292</v>
      </c>
      <c r="AE75" s="740">
        <v>30292</v>
      </c>
      <c r="AF75" s="740">
        <v>30292</v>
      </c>
      <c r="AG75" s="740">
        <v>30292</v>
      </c>
      <c r="AH75" s="740">
        <v>30292</v>
      </c>
      <c r="AI75" s="740">
        <v>30292</v>
      </c>
      <c r="AJ75" s="740">
        <v>30292</v>
      </c>
      <c r="AK75" s="740">
        <v>30292</v>
      </c>
      <c r="AL75" s="740">
        <v>30292</v>
      </c>
      <c r="AM75" s="740">
        <v>30292</v>
      </c>
      <c r="AN75" s="740">
        <v>30292</v>
      </c>
      <c r="AO75" s="740">
        <v>30292</v>
      </c>
      <c r="AP75" s="740">
        <v>31201</v>
      </c>
      <c r="AQ75" s="740">
        <v>31201</v>
      </c>
      <c r="AR75" s="740">
        <v>31201</v>
      </c>
      <c r="AS75" s="740">
        <v>31201</v>
      </c>
      <c r="AT75" s="740">
        <v>31201</v>
      </c>
      <c r="AU75" s="740">
        <v>31201</v>
      </c>
      <c r="AV75" s="740">
        <v>31201</v>
      </c>
      <c r="AW75" s="740">
        <v>31201</v>
      </c>
      <c r="AX75" s="740">
        <v>31201</v>
      </c>
      <c r="AY75" s="740">
        <v>31201</v>
      </c>
      <c r="AZ75" s="740">
        <v>31201</v>
      </c>
      <c r="BA75" s="740">
        <v>31201</v>
      </c>
      <c r="BB75" s="740">
        <v>32137</v>
      </c>
      <c r="BC75" s="740">
        <v>32137</v>
      </c>
      <c r="BD75" s="740">
        <v>32137</v>
      </c>
      <c r="BE75" s="740">
        <v>32137</v>
      </c>
      <c r="BF75" s="740">
        <v>32137</v>
      </c>
      <c r="BG75" s="740">
        <v>32137</v>
      </c>
      <c r="BH75" s="740">
        <v>32137</v>
      </c>
      <c r="BI75" s="740">
        <v>32137</v>
      </c>
      <c r="BJ75" s="740">
        <v>32137</v>
      </c>
      <c r="BK75" s="740">
        <v>32137</v>
      </c>
      <c r="BL75" s="740">
        <v>32137</v>
      </c>
      <c r="BM75" s="740">
        <v>32137</v>
      </c>
      <c r="BN75" s="740">
        <v>33101</v>
      </c>
      <c r="BO75" s="740">
        <v>33101</v>
      </c>
      <c r="BP75" s="740">
        <v>33101</v>
      </c>
      <c r="BQ75" s="740">
        <v>33101</v>
      </c>
      <c r="BR75" s="740">
        <v>33101</v>
      </c>
      <c r="BS75" s="740">
        <v>33101</v>
      </c>
      <c r="BT75" s="740">
        <v>33101</v>
      </c>
      <c r="BU75" s="740">
        <v>33101</v>
      </c>
      <c r="BV75" s="740">
        <v>33101</v>
      </c>
      <c r="BW75" s="740">
        <v>33101</v>
      </c>
      <c r="BX75" s="740">
        <v>33101</v>
      </c>
      <c r="BY75" s="740">
        <v>33101</v>
      </c>
      <c r="BZ75" s="740">
        <v>34094</v>
      </c>
      <c r="CA75" s="740">
        <v>34094</v>
      </c>
      <c r="CB75" s="740">
        <v>34094</v>
      </c>
      <c r="CC75" s="740">
        <v>34094</v>
      </c>
      <c r="CD75" s="740">
        <v>34094</v>
      </c>
      <c r="CE75" s="740">
        <v>34094</v>
      </c>
      <c r="CF75" s="740">
        <v>34094</v>
      </c>
      <c r="CG75" s="740">
        <v>34094</v>
      </c>
      <c r="CH75" s="740">
        <v>34094</v>
      </c>
      <c r="CI75" s="740">
        <v>34094</v>
      </c>
      <c r="CJ75" s="740">
        <v>34094</v>
      </c>
      <c r="CK75" s="740">
        <v>34094</v>
      </c>
      <c r="CL75" s="740">
        <v>35116</v>
      </c>
      <c r="CM75" s="740">
        <v>35116</v>
      </c>
      <c r="CN75" s="740">
        <v>35116</v>
      </c>
      <c r="CO75" s="740">
        <v>35116</v>
      </c>
      <c r="CP75" s="740">
        <v>35116</v>
      </c>
      <c r="CQ75" s="740">
        <v>35116</v>
      </c>
      <c r="CR75" s="740">
        <v>35116</v>
      </c>
      <c r="CS75" s="740">
        <v>35116</v>
      </c>
      <c r="CT75" s="740">
        <v>35116</v>
      </c>
      <c r="CU75" s="740">
        <v>35116</v>
      </c>
      <c r="CV75" s="740">
        <v>35116</v>
      </c>
      <c r="CW75" s="740">
        <v>35116</v>
      </c>
      <c r="CX75" s="740">
        <v>36170</v>
      </c>
      <c r="CY75" s="740">
        <v>36170</v>
      </c>
      <c r="CZ75" s="740">
        <v>36170</v>
      </c>
      <c r="DA75" s="740">
        <v>36170</v>
      </c>
      <c r="DB75" s="740">
        <v>36170</v>
      </c>
      <c r="DC75" s="740">
        <v>0</v>
      </c>
      <c r="DD75" s="740">
        <v>0</v>
      </c>
      <c r="DE75" s="740">
        <v>0</v>
      </c>
      <c r="DF75" s="740">
        <v>0</v>
      </c>
      <c r="DG75" s="740">
        <v>0</v>
      </c>
      <c r="DH75" s="740">
        <v>18628</v>
      </c>
      <c r="DI75" s="740">
        <v>37255</v>
      </c>
      <c r="DJ75" s="740">
        <v>37255</v>
      </c>
      <c r="DK75" s="740">
        <v>37255</v>
      </c>
      <c r="DL75" s="740">
        <v>37255</v>
      </c>
      <c r="DM75" s="740">
        <v>37255</v>
      </c>
      <c r="DN75" s="740">
        <v>37255</v>
      </c>
      <c r="DO75" s="740">
        <v>37255</v>
      </c>
      <c r="DP75" s="740">
        <v>37255</v>
      </c>
      <c r="DQ75" s="740">
        <v>37255</v>
      </c>
      <c r="DR75" s="740">
        <v>37255</v>
      </c>
      <c r="DS75" s="740">
        <v>38373</v>
      </c>
      <c r="DT75" s="740">
        <v>38373</v>
      </c>
      <c r="DU75" s="740">
        <v>38373</v>
      </c>
      <c r="DV75" s="740">
        <v>38373</v>
      </c>
      <c r="DW75" s="740">
        <v>38373</v>
      </c>
      <c r="DX75" s="740">
        <v>38373</v>
      </c>
      <c r="DY75" s="740">
        <v>38373</v>
      </c>
      <c r="DZ75" s="740">
        <v>38373</v>
      </c>
      <c r="EA75" s="740">
        <v>38373</v>
      </c>
      <c r="EB75" s="740">
        <v>38373</v>
      </c>
      <c r="EC75" s="740">
        <v>38373</v>
      </c>
      <c r="ED75" s="740">
        <v>38373</v>
      </c>
      <c r="EE75" s="740">
        <v>3589644</v>
      </c>
    </row>
    <row r="76" spans="1:135" ht="8.25" customHeight="1">
      <c r="A76" s="736" t="s">
        <v>783</v>
      </c>
      <c r="C76" s="741">
        <v>83939</v>
      </c>
      <c r="D76" s="741">
        <v>84064</v>
      </c>
      <c r="E76" s="741">
        <v>84064</v>
      </c>
      <c r="F76" s="741">
        <v>82605</v>
      </c>
      <c r="G76" s="741">
        <v>82605</v>
      </c>
      <c r="H76" s="741">
        <v>82605</v>
      </c>
      <c r="I76" s="741">
        <v>82785</v>
      </c>
      <c r="J76" s="741">
        <v>73213</v>
      </c>
      <c r="K76" s="741">
        <v>73880</v>
      </c>
      <c r="L76" s="741">
        <v>73880</v>
      </c>
      <c r="M76" s="741">
        <v>95524</v>
      </c>
      <c r="N76" s="741">
        <v>95524</v>
      </c>
      <c r="O76" s="741">
        <v>96000</v>
      </c>
      <c r="P76" s="741">
        <v>97063</v>
      </c>
      <c r="Q76" s="741">
        <v>97063</v>
      </c>
      <c r="R76" s="741">
        <v>99813</v>
      </c>
      <c r="S76" s="741">
        <v>114890</v>
      </c>
      <c r="T76" s="741">
        <v>114890</v>
      </c>
      <c r="U76" s="741">
        <v>108699</v>
      </c>
      <c r="V76" s="741">
        <v>103259</v>
      </c>
      <c r="W76" s="741">
        <v>133349</v>
      </c>
      <c r="X76" s="741">
        <v>134132</v>
      </c>
      <c r="Y76" s="741">
        <v>141173</v>
      </c>
      <c r="Z76" s="741">
        <v>141173</v>
      </c>
      <c r="AA76" s="741">
        <v>141663</v>
      </c>
      <c r="AB76" s="741">
        <v>142312</v>
      </c>
      <c r="AC76" s="741">
        <v>142312</v>
      </c>
      <c r="AD76" s="741">
        <v>137435</v>
      </c>
      <c r="AE76" s="741">
        <v>137435</v>
      </c>
      <c r="AF76" s="741">
        <v>138976</v>
      </c>
      <c r="AG76" s="741">
        <v>152841</v>
      </c>
      <c r="AH76" s="741">
        <v>153613</v>
      </c>
      <c r="AI76" s="741">
        <v>154308</v>
      </c>
      <c r="AJ76" s="741">
        <v>154543</v>
      </c>
      <c r="AK76" s="741">
        <v>154543</v>
      </c>
      <c r="AL76" s="741">
        <v>154543</v>
      </c>
      <c r="AM76" s="741">
        <v>155280</v>
      </c>
      <c r="AN76" s="741">
        <v>155949</v>
      </c>
      <c r="AO76" s="741">
        <v>155949</v>
      </c>
      <c r="AP76" s="741">
        <v>156858</v>
      </c>
      <c r="AQ76" s="741">
        <v>156858</v>
      </c>
      <c r="AR76" s="741">
        <v>157320</v>
      </c>
      <c r="AS76" s="741">
        <v>157320</v>
      </c>
      <c r="AT76" s="741">
        <v>158115</v>
      </c>
      <c r="AU76" s="741">
        <v>158825</v>
      </c>
      <c r="AV76" s="741">
        <v>159067</v>
      </c>
      <c r="AW76" s="741">
        <v>159067</v>
      </c>
      <c r="AX76" s="741">
        <v>159067</v>
      </c>
      <c r="AY76" s="741">
        <v>159826</v>
      </c>
      <c r="AZ76" s="741">
        <v>160515</v>
      </c>
      <c r="BA76" s="741">
        <v>160515</v>
      </c>
      <c r="BB76" s="741">
        <v>161451</v>
      </c>
      <c r="BC76" s="741">
        <v>161451</v>
      </c>
      <c r="BD76" s="741">
        <v>161927</v>
      </c>
      <c r="BE76" s="741">
        <v>161927</v>
      </c>
      <c r="BF76" s="741">
        <v>162636</v>
      </c>
      <c r="BG76" s="741">
        <v>163361</v>
      </c>
      <c r="BH76" s="741">
        <v>159949</v>
      </c>
      <c r="BI76" s="741">
        <v>159949</v>
      </c>
      <c r="BJ76" s="741">
        <v>160361</v>
      </c>
      <c r="BK76" s="741">
        <v>144016</v>
      </c>
      <c r="BL76" s="741">
        <v>144725</v>
      </c>
      <c r="BM76" s="741">
        <v>146990</v>
      </c>
      <c r="BN76" s="741">
        <v>168340</v>
      </c>
      <c r="BO76" s="741">
        <v>168340</v>
      </c>
      <c r="BP76" s="741">
        <v>168830</v>
      </c>
      <c r="BQ76" s="741">
        <v>168830</v>
      </c>
      <c r="BR76" s="741">
        <v>169561</v>
      </c>
      <c r="BS76" s="741">
        <v>161561</v>
      </c>
      <c r="BT76" s="741">
        <v>161818</v>
      </c>
      <c r="BU76" s="741">
        <v>137905</v>
      </c>
      <c r="BV76" s="741">
        <v>148631</v>
      </c>
      <c r="BW76" s="741">
        <v>152021</v>
      </c>
      <c r="BX76" s="741">
        <v>176011</v>
      </c>
      <c r="BY76" s="741">
        <v>176691</v>
      </c>
      <c r="BZ76" s="741">
        <v>177684</v>
      </c>
      <c r="CA76" s="741">
        <v>160205</v>
      </c>
      <c r="CB76" s="741">
        <v>160710</v>
      </c>
      <c r="CC76" s="741">
        <v>162458</v>
      </c>
      <c r="CD76" s="741">
        <v>178189</v>
      </c>
      <c r="CE76" s="741">
        <v>178189</v>
      </c>
      <c r="CF76" s="741">
        <v>178453</v>
      </c>
      <c r="CG76" s="741">
        <v>178806</v>
      </c>
      <c r="CH76" s="741">
        <v>178934</v>
      </c>
      <c r="CI76" s="741">
        <v>151945</v>
      </c>
      <c r="CJ76" s="741">
        <v>152173</v>
      </c>
      <c r="CK76" s="741">
        <v>155760</v>
      </c>
      <c r="CL76" s="741">
        <v>173789</v>
      </c>
      <c r="CM76" s="741">
        <v>173789</v>
      </c>
      <c r="CN76" s="741">
        <v>175206</v>
      </c>
      <c r="CO76" s="741">
        <v>183806</v>
      </c>
      <c r="CP76" s="741">
        <v>183806</v>
      </c>
      <c r="CQ76" s="741">
        <v>165947</v>
      </c>
      <c r="CR76" s="741">
        <v>165947</v>
      </c>
      <c r="CS76" s="741">
        <v>168097</v>
      </c>
      <c r="CT76" s="741">
        <v>184302</v>
      </c>
      <c r="CU76" s="741">
        <v>185100</v>
      </c>
      <c r="CV76" s="741">
        <v>185335</v>
      </c>
      <c r="CW76" s="741">
        <v>186922</v>
      </c>
      <c r="CX76" s="741">
        <v>187976</v>
      </c>
      <c r="CY76" s="741">
        <v>187976</v>
      </c>
      <c r="CZ76" s="741">
        <v>188245</v>
      </c>
      <c r="DA76" s="741">
        <v>188785</v>
      </c>
      <c r="DB76" s="741">
        <v>188785</v>
      </c>
      <c r="DC76" s="741">
        <v>152615</v>
      </c>
      <c r="DD76" s="741">
        <v>152615</v>
      </c>
      <c r="DE76" s="741">
        <v>153526</v>
      </c>
      <c r="DF76" s="741">
        <v>153661</v>
      </c>
      <c r="DG76" s="741">
        <v>154483</v>
      </c>
      <c r="DH76" s="741">
        <v>173353</v>
      </c>
      <c r="DI76" s="741">
        <v>193615</v>
      </c>
      <c r="DJ76" s="741">
        <v>193615</v>
      </c>
      <c r="DK76" s="741">
        <v>193615</v>
      </c>
      <c r="DL76" s="741">
        <v>193892</v>
      </c>
      <c r="DM76" s="741">
        <v>194448</v>
      </c>
      <c r="DN76" s="741">
        <v>194448</v>
      </c>
      <c r="DO76" s="741">
        <v>194448</v>
      </c>
      <c r="DP76" s="741">
        <v>194448</v>
      </c>
      <c r="DQ76" s="741">
        <v>195386</v>
      </c>
      <c r="DR76" s="741">
        <v>195526</v>
      </c>
      <c r="DS76" s="741">
        <v>197490</v>
      </c>
      <c r="DT76" s="741">
        <v>197740</v>
      </c>
      <c r="DU76" s="741">
        <v>194649</v>
      </c>
      <c r="DV76" s="741">
        <v>194649</v>
      </c>
      <c r="DW76" s="741">
        <v>195141</v>
      </c>
      <c r="DX76" s="741">
        <v>173594</v>
      </c>
      <c r="DY76" s="741">
        <v>174167</v>
      </c>
      <c r="DZ76" s="741">
        <v>176792</v>
      </c>
      <c r="EA76" s="741">
        <v>200425</v>
      </c>
      <c r="EB76" s="741">
        <v>200425</v>
      </c>
      <c r="EC76" s="741">
        <v>201391</v>
      </c>
      <c r="ED76" s="741">
        <v>201391</v>
      </c>
      <c r="EE76" s="741">
        <v>20637394</v>
      </c>
    </row>
    <row r="77" spans="1:135" ht="17.75" customHeight="1">
      <c r="C77" s="772">
        <f>12*(C76+12500-C62)/C20</f>
        <v>21.848024316109424</v>
      </c>
      <c r="D77" s="772">
        <f t="shared" ref="D77:E77" si="2">12*(D76+12500-D62)/D20</f>
        <v>21.876342766523816</v>
      </c>
      <c r="E77" s="772">
        <f t="shared" si="2"/>
        <v>21.876342766523816</v>
      </c>
      <c r="F77" s="772">
        <f t="shared" ref="F77:BO77" si="3">12*(F76-F62)/F20</f>
        <v>24.086601545414783</v>
      </c>
      <c r="G77" s="772">
        <f t="shared" si="3"/>
        <v>24.086601545414783</v>
      </c>
      <c r="H77" s="772">
        <f t="shared" si="3"/>
        <v>24.086601545414783</v>
      </c>
      <c r="I77" s="772">
        <f t="shared" si="3"/>
        <v>24.139087330514652</v>
      </c>
      <c r="J77" s="772">
        <f t="shared" si="3"/>
        <v>25.805576966674224</v>
      </c>
      <c r="K77" s="772">
        <f t="shared" si="3"/>
        <v>25.987032418952619</v>
      </c>
      <c r="L77" s="772">
        <f t="shared" si="3"/>
        <v>25.987032418952619</v>
      </c>
      <c r="M77" s="772">
        <f t="shared" si="3"/>
        <v>25.987032418952619</v>
      </c>
      <c r="N77" s="772">
        <f t="shared" si="3"/>
        <v>25.987032418952619</v>
      </c>
      <c r="O77" s="772">
        <f t="shared" si="3"/>
        <v>26.116526864656539</v>
      </c>
      <c r="P77" s="772">
        <f t="shared" si="3"/>
        <v>26.808510638297872</v>
      </c>
      <c r="Q77" s="772">
        <f t="shared" si="3"/>
        <v>26.808510638297872</v>
      </c>
      <c r="R77" s="772">
        <f t="shared" si="3"/>
        <v>27.923884472109787</v>
      </c>
      <c r="S77" s="772">
        <f t="shared" si="3"/>
        <v>27.924077986163745</v>
      </c>
      <c r="T77" s="772">
        <f t="shared" si="3"/>
        <v>27.924077986163745</v>
      </c>
      <c r="U77" s="772">
        <f t="shared" si="3"/>
        <v>28.084729965599635</v>
      </c>
      <c r="V77" s="772">
        <f t="shared" si="3"/>
        <v>28.423488243380763</v>
      </c>
      <c r="W77" s="772">
        <f t="shared" si="3"/>
        <v>28.569173912267232</v>
      </c>
      <c r="X77" s="772">
        <f t="shared" si="3"/>
        <v>28.63840146059438</v>
      </c>
      <c r="Y77" s="772">
        <f t="shared" si="3"/>
        <v>28.63840146059438</v>
      </c>
      <c r="Z77" s="772">
        <f t="shared" si="3"/>
        <v>28.63840146059438</v>
      </c>
      <c r="AA77" s="772">
        <f t="shared" si="3"/>
        <v>28.836247245588922</v>
      </c>
      <c r="AB77" s="772">
        <f t="shared" si="3"/>
        <v>28.961510623582583</v>
      </c>
      <c r="AC77" s="772">
        <f t="shared" si="3"/>
        <v>28.961510623582583</v>
      </c>
      <c r="AD77" s="772">
        <f t="shared" si="3"/>
        <v>29.359656774607018</v>
      </c>
      <c r="AE77" s="772">
        <f t="shared" si="3"/>
        <v>29.359656774607018</v>
      </c>
      <c r="AF77" s="772">
        <f t="shared" si="3"/>
        <v>29.495738316554629</v>
      </c>
      <c r="AG77" s="772">
        <f t="shared" si="3"/>
        <v>29.495545334662765</v>
      </c>
      <c r="AH77" s="772">
        <f t="shared" si="3"/>
        <v>29.644527355183172</v>
      </c>
      <c r="AI77" s="772">
        <f t="shared" si="3"/>
        <v>29.778649770029912</v>
      </c>
      <c r="AJ77" s="772">
        <f t="shared" si="3"/>
        <v>29.82400051461838</v>
      </c>
      <c r="AK77" s="772">
        <f t="shared" si="3"/>
        <v>29.82400051461838</v>
      </c>
      <c r="AL77" s="772">
        <f t="shared" si="3"/>
        <v>29.82400051461838</v>
      </c>
      <c r="AM77" s="772">
        <f t="shared" si="3"/>
        <v>29.966228168923482</v>
      </c>
      <c r="AN77" s="772">
        <f t="shared" si="3"/>
        <v>30.095333054581712</v>
      </c>
      <c r="AO77" s="772">
        <f t="shared" si="3"/>
        <v>30.095333054581712</v>
      </c>
      <c r="AP77" s="772">
        <f t="shared" si="3"/>
        <v>30.270753594287736</v>
      </c>
      <c r="AQ77" s="772">
        <f t="shared" si="3"/>
        <v>30.270753594287736</v>
      </c>
      <c r="AR77" s="772">
        <f t="shared" si="3"/>
        <v>30.359911228329743</v>
      </c>
      <c r="AS77" s="772">
        <f t="shared" si="3"/>
        <v>30.359911228329743</v>
      </c>
      <c r="AT77" s="772">
        <f t="shared" si="3"/>
        <v>30.513331832363065</v>
      </c>
      <c r="AU77" s="772">
        <f t="shared" si="3"/>
        <v>30.650348975587789</v>
      </c>
      <c r="AV77" s="772">
        <f t="shared" si="3"/>
        <v>30.697050593419316</v>
      </c>
      <c r="AW77" s="772">
        <f t="shared" si="3"/>
        <v>30.697050593419316</v>
      </c>
      <c r="AX77" s="772">
        <f t="shared" si="3"/>
        <v>30.697050593419316</v>
      </c>
      <c r="AY77" s="772">
        <f t="shared" si="3"/>
        <v>30.84352384934547</v>
      </c>
      <c r="AZ77" s="772">
        <f t="shared" si="3"/>
        <v>30.976488372841015</v>
      </c>
      <c r="BA77" s="772">
        <f t="shared" si="3"/>
        <v>30.976488372841015</v>
      </c>
      <c r="BB77" s="772">
        <f t="shared" si="3"/>
        <v>31.157119423627417</v>
      </c>
      <c r="BC77" s="772">
        <f t="shared" si="3"/>
        <v>31.157119423627417</v>
      </c>
      <c r="BD77" s="772">
        <f t="shared" si="3"/>
        <v>31.248978804155545</v>
      </c>
      <c r="BE77" s="772">
        <f t="shared" si="3"/>
        <v>31.248978804155545</v>
      </c>
      <c r="BF77" s="772">
        <f t="shared" si="3"/>
        <v>31.385802965488406</v>
      </c>
      <c r="BG77" s="772">
        <f t="shared" si="3"/>
        <v>31.525714837091119</v>
      </c>
      <c r="BH77" s="772">
        <f t="shared" si="3"/>
        <v>31.630269272601431</v>
      </c>
      <c r="BI77" s="772">
        <f t="shared" si="3"/>
        <v>31.630269272601431</v>
      </c>
      <c r="BJ77" s="772">
        <f t="shared" si="3"/>
        <v>31.654833108238471</v>
      </c>
      <c r="BK77" s="772">
        <f t="shared" si="3"/>
        <v>31.937905416643567</v>
      </c>
      <c r="BL77" s="772">
        <f t="shared" si="3"/>
        <v>32.095137772356821</v>
      </c>
      <c r="BM77" s="772">
        <f t="shared" si="3"/>
        <v>32.293266448003088</v>
      </c>
      <c r="BN77" s="772">
        <f t="shared" si="3"/>
        <v>32.479259116341886</v>
      </c>
      <c r="BO77" s="772">
        <f t="shared" si="3"/>
        <v>32.479259116341886</v>
      </c>
      <c r="BP77" s="772">
        <f t="shared" ref="BP77:EA77" si="4">12*(BP76-BP62)/BP20</f>
        <v>32.573798958132357</v>
      </c>
      <c r="BQ77" s="772">
        <f t="shared" si="4"/>
        <v>32.573798958132357</v>
      </c>
      <c r="BR77" s="772">
        <f t="shared" si="4"/>
        <v>32.714836967007521</v>
      </c>
      <c r="BS77" s="772">
        <f t="shared" si="4"/>
        <v>33.313836002474396</v>
      </c>
      <c r="BT77" s="772">
        <f t="shared" si="4"/>
        <v>33.366829335349507</v>
      </c>
      <c r="BU77" s="772">
        <f t="shared" si="4"/>
        <v>33.344484984563572</v>
      </c>
      <c r="BV77" s="772">
        <f t="shared" si="4"/>
        <v>33.372102161100194</v>
      </c>
      <c r="BW77" s="772">
        <f t="shared" si="4"/>
        <v>33.70715212897229</v>
      </c>
      <c r="BX77" s="772">
        <f t="shared" si="4"/>
        <v>33.847726799250012</v>
      </c>
      <c r="BY77" s="772">
        <f t="shared" si="4"/>
        <v>33.978493934392077</v>
      </c>
      <c r="BZ77" s="772">
        <f t="shared" si="4"/>
        <v>34.169452412621595</v>
      </c>
      <c r="CA77" s="772">
        <f t="shared" si="4"/>
        <v>34.120048274882862</v>
      </c>
      <c r="CB77" s="772">
        <f t="shared" si="4"/>
        <v>34.227601874201333</v>
      </c>
      <c r="CC77" s="772">
        <f t="shared" si="4"/>
        <v>34.266373936315127</v>
      </c>
      <c r="CD77" s="772">
        <f t="shared" si="4"/>
        <v>34.266566240925627</v>
      </c>
      <c r="CE77" s="772">
        <f t="shared" si="4"/>
        <v>34.266566240925627</v>
      </c>
      <c r="CF77" s="772">
        <f t="shared" si="4"/>
        <v>34.317334658098424</v>
      </c>
      <c r="CG77" s="772">
        <f t="shared" si="4"/>
        <v>34.385218185606</v>
      </c>
      <c r="CH77" s="772">
        <f t="shared" si="4"/>
        <v>34.409833175750386</v>
      </c>
      <c r="CI77" s="772">
        <f t="shared" si="4"/>
        <v>34.605705175653362</v>
      </c>
      <c r="CJ77" s="772">
        <f t="shared" si="4"/>
        <v>34.657632522917496</v>
      </c>
      <c r="CK77" s="772">
        <f t="shared" si="4"/>
        <v>34.949247608211408</v>
      </c>
      <c r="CL77" s="772">
        <f t="shared" si="4"/>
        <v>35.119531171061936</v>
      </c>
      <c r="CM77" s="772">
        <f t="shared" si="4"/>
        <v>35.119531171061936</v>
      </c>
      <c r="CN77" s="772">
        <f t="shared" si="4"/>
        <v>35.245973622217591</v>
      </c>
      <c r="CO77" s="772">
        <f t="shared" si="4"/>
        <v>35.346741238121183</v>
      </c>
      <c r="CP77" s="772">
        <f t="shared" si="4"/>
        <v>35.346741238121183</v>
      </c>
      <c r="CQ77" s="772">
        <f t="shared" si="4"/>
        <v>35.312881259753155</v>
      </c>
      <c r="CR77" s="772">
        <f t="shared" si="4"/>
        <v>35.312881259753155</v>
      </c>
      <c r="CS77" s="772">
        <f t="shared" si="4"/>
        <v>35.416932420954794</v>
      </c>
      <c r="CT77" s="772">
        <f t="shared" si="4"/>
        <v>35.442124324930688</v>
      </c>
      <c r="CU77" s="772">
        <f t="shared" si="4"/>
        <v>35.595583404112112</v>
      </c>
      <c r="CV77" s="772">
        <f t="shared" si="4"/>
        <v>35.640774987580329</v>
      </c>
      <c r="CW77" s="772">
        <f t="shared" si="4"/>
        <v>35.945962404448643</v>
      </c>
      <c r="CX77" s="772">
        <f t="shared" si="4"/>
        <v>36.148651463918846</v>
      </c>
      <c r="CY77" s="772">
        <f t="shared" si="4"/>
        <v>36.148651463918846</v>
      </c>
      <c r="CZ77" s="772">
        <f t="shared" si="4"/>
        <v>36.200381404144167</v>
      </c>
      <c r="DA77" s="772">
        <f t="shared" si="4"/>
        <v>36.304225893815804</v>
      </c>
      <c r="DB77" s="772">
        <f t="shared" si="4"/>
        <v>36.304225893815804</v>
      </c>
      <c r="DC77" s="772">
        <f t="shared" si="4"/>
        <v>36.203297354999407</v>
      </c>
      <c r="DD77" s="772">
        <f t="shared" si="4"/>
        <v>36.203297354999407</v>
      </c>
      <c r="DE77" s="772">
        <f t="shared" si="4"/>
        <v>36.419404578341833</v>
      </c>
      <c r="DF77" s="772">
        <f t="shared" si="4"/>
        <v>36.451429249199386</v>
      </c>
      <c r="DG77" s="772">
        <f t="shared" si="4"/>
        <v>36.872101408631274</v>
      </c>
      <c r="DH77" s="772">
        <f t="shared" si="4"/>
        <v>36.918831428983509</v>
      </c>
      <c r="DI77" s="772">
        <f t="shared" si="4"/>
        <v>37.233057162545471</v>
      </c>
      <c r="DJ77" s="772">
        <f t="shared" si="4"/>
        <v>37.233057162545471</v>
      </c>
      <c r="DK77" s="772">
        <f t="shared" si="4"/>
        <v>37.233057162545471</v>
      </c>
      <c r="DL77" s="772">
        <f t="shared" si="4"/>
        <v>37.286325539654811</v>
      </c>
      <c r="DM77" s="772">
        <f t="shared" si="4"/>
        <v>37.3932469030945</v>
      </c>
      <c r="DN77" s="772">
        <f t="shared" si="4"/>
        <v>37.3932469030945</v>
      </c>
      <c r="DO77" s="772">
        <f t="shared" si="4"/>
        <v>37.3932469030945</v>
      </c>
      <c r="DP77" s="772">
        <f t="shared" si="4"/>
        <v>37.3932469030945</v>
      </c>
      <c r="DQ77" s="772">
        <f t="shared" si="4"/>
        <v>37.573628627746352</v>
      </c>
      <c r="DR77" s="772">
        <f t="shared" si="4"/>
        <v>37.600551273216773</v>
      </c>
      <c r="DS77" s="772">
        <f t="shared" si="4"/>
        <v>37.97823752824474</v>
      </c>
      <c r="DT77" s="772">
        <f t="shared" si="4"/>
        <v>38.026313680870501</v>
      </c>
      <c r="DU77" s="772">
        <f t="shared" si="4"/>
        <v>38.362671834710198</v>
      </c>
      <c r="DV77" s="772">
        <f t="shared" si="4"/>
        <v>38.362671834710198</v>
      </c>
      <c r="DW77" s="772">
        <f t="shared" si="4"/>
        <v>38.377461899649042</v>
      </c>
      <c r="DX77" s="772">
        <f t="shared" si="4"/>
        <v>38.352014139480076</v>
      </c>
      <c r="DY77" s="772">
        <f t="shared" si="4"/>
        <v>38.478606672067166</v>
      </c>
      <c r="DZ77" s="772">
        <f t="shared" si="4"/>
        <v>38.54265156007115</v>
      </c>
      <c r="EA77" s="772">
        <f t="shared" si="4"/>
        <v>38.54265156007115</v>
      </c>
      <c r="EB77" s="772">
        <f t="shared" ref="EB77:ED77" si="5">12*(EB76-EB62)/EB20</f>
        <v>38.54265156007115</v>
      </c>
      <c r="EC77" s="772">
        <f t="shared" si="5"/>
        <v>38.728417813817089</v>
      </c>
      <c r="ED77" s="772">
        <f t="shared" si="5"/>
        <v>38.728417813817089</v>
      </c>
    </row>
    <row r="78" spans="1:135" ht="8.25" customHeight="1">
      <c r="A78" s="738" t="s">
        <v>784</v>
      </c>
    </row>
    <row r="79" spans="1:135" ht="8.25" customHeight="1">
      <c r="A79" s="739" t="s">
        <v>753</v>
      </c>
      <c r="B79" s="756">
        <v>1</v>
      </c>
      <c r="C79" s="740">
        <v>0</v>
      </c>
      <c r="D79" s="740">
        <v>0</v>
      </c>
      <c r="E79" s="740">
        <v>0</v>
      </c>
      <c r="F79" s="740">
        <v>0</v>
      </c>
      <c r="G79" s="740">
        <v>0</v>
      </c>
      <c r="H79" s="740">
        <v>0</v>
      </c>
      <c r="I79" s="740">
        <v>0</v>
      </c>
      <c r="J79" s="740">
        <v>0</v>
      </c>
      <c r="K79" s="740">
        <v>500</v>
      </c>
      <c r="L79" s="740">
        <v>500</v>
      </c>
      <c r="M79" s="740">
        <v>500</v>
      </c>
      <c r="N79" s="740">
        <v>500</v>
      </c>
      <c r="O79" s="740">
        <v>500</v>
      </c>
      <c r="P79" s="740">
        <v>500</v>
      </c>
      <c r="Q79" s="740">
        <v>500</v>
      </c>
      <c r="R79" s="740">
        <v>500</v>
      </c>
      <c r="S79" s="740">
        <v>500</v>
      </c>
      <c r="T79" s="740">
        <v>500</v>
      </c>
      <c r="U79" s="740">
        <v>500</v>
      </c>
      <c r="V79" s="740">
        <v>500</v>
      </c>
      <c r="W79" s="740">
        <v>1014</v>
      </c>
      <c r="X79" s="740">
        <v>1014</v>
      </c>
      <c r="Y79" s="740">
        <v>1014</v>
      </c>
      <c r="Z79" s="740">
        <v>1014</v>
      </c>
      <c r="AA79" s="740">
        <v>1014</v>
      </c>
      <c r="AB79" s="740">
        <v>1014</v>
      </c>
      <c r="AC79" s="740">
        <v>1014</v>
      </c>
      <c r="AD79" s="740">
        <v>1014</v>
      </c>
      <c r="AE79" s="740">
        <v>1014</v>
      </c>
      <c r="AF79" s="740">
        <v>1014</v>
      </c>
      <c r="AG79" s="740">
        <v>1014</v>
      </c>
      <c r="AH79" s="740">
        <v>1014</v>
      </c>
      <c r="AI79" s="740">
        <v>1542</v>
      </c>
      <c r="AJ79" s="740">
        <v>1542</v>
      </c>
      <c r="AK79" s="740">
        <v>1542</v>
      </c>
      <c r="AL79" s="740">
        <v>1542</v>
      </c>
      <c r="AM79" s="740">
        <v>1542</v>
      </c>
      <c r="AN79" s="740">
        <v>1542</v>
      </c>
      <c r="AO79" s="740">
        <v>1542</v>
      </c>
      <c r="AP79" s="740">
        <v>1542</v>
      </c>
      <c r="AQ79" s="740">
        <v>1542</v>
      </c>
      <c r="AR79" s="740">
        <v>1542</v>
      </c>
      <c r="AS79" s="740">
        <v>1542</v>
      </c>
      <c r="AT79" s="740">
        <v>1542</v>
      </c>
      <c r="AU79" s="740">
        <v>2085</v>
      </c>
      <c r="AV79" s="740">
        <v>2085</v>
      </c>
      <c r="AW79" s="740">
        <v>2085</v>
      </c>
      <c r="AX79" s="740">
        <v>2085</v>
      </c>
      <c r="AY79" s="740">
        <v>2085</v>
      </c>
      <c r="AZ79" s="740">
        <v>2085</v>
      </c>
      <c r="BA79" s="740">
        <v>2085</v>
      </c>
      <c r="BB79" s="740">
        <v>2085</v>
      </c>
      <c r="BC79" s="740">
        <v>2085</v>
      </c>
      <c r="BD79" s="740">
        <v>2085</v>
      </c>
      <c r="BE79" s="740">
        <v>2085</v>
      </c>
      <c r="BF79" s="740">
        <v>2085</v>
      </c>
      <c r="BG79" s="740">
        <v>2643</v>
      </c>
      <c r="BH79" s="740">
        <v>2643</v>
      </c>
      <c r="BI79" s="740">
        <v>2643</v>
      </c>
      <c r="BJ79" s="740">
        <v>2643</v>
      </c>
      <c r="BK79" s="740">
        <v>0</v>
      </c>
      <c r="BL79" s="740">
        <v>0</v>
      </c>
      <c r="BM79" s="740">
        <v>0</v>
      </c>
      <c r="BN79" s="740">
        <v>0</v>
      </c>
      <c r="BO79" s="740">
        <v>0</v>
      </c>
      <c r="BP79" s="740">
        <v>0</v>
      </c>
      <c r="BQ79" s="740">
        <v>0</v>
      </c>
      <c r="BR79" s="740">
        <v>0</v>
      </c>
      <c r="BS79" s="740">
        <v>0</v>
      </c>
      <c r="BT79" s="740">
        <v>0</v>
      </c>
      <c r="BU79" s="740">
        <v>0</v>
      </c>
      <c r="BV79" s="740">
        <v>0</v>
      </c>
      <c r="BW79" s="740">
        <v>0</v>
      </c>
      <c r="BX79" s="740">
        <v>0</v>
      </c>
      <c r="BY79" s="740">
        <v>680</v>
      </c>
      <c r="BZ79" s="740">
        <v>680</v>
      </c>
      <c r="CA79" s="740">
        <v>680</v>
      </c>
      <c r="CB79" s="740">
        <v>680</v>
      </c>
      <c r="CC79" s="740">
        <v>680</v>
      </c>
      <c r="CD79" s="740">
        <v>680</v>
      </c>
      <c r="CE79" s="740">
        <v>680</v>
      </c>
      <c r="CF79" s="740">
        <v>680</v>
      </c>
      <c r="CG79" s="740">
        <v>680</v>
      </c>
      <c r="CH79" s="740">
        <v>680</v>
      </c>
      <c r="CI79" s="740">
        <v>680</v>
      </c>
      <c r="CJ79" s="740">
        <v>680</v>
      </c>
      <c r="CK79" s="740">
        <v>1379</v>
      </c>
      <c r="CL79" s="740">
        <v>1379</v>
      </c>
      <c r="CM79" s="740">
        <v>1379</v>
      </c>
      <c r="CN79" s="740">
        <v>1379</v>
      </c>
      <c r="CO79" s="740">
        <v>1379</v>
      </c>
      <c r="CP79" s="740">
        <v>1379</v>
      </c>
      <c r="CQ79" s="740">
        <v>1379</v>
      </c>
      <c r="CR79" s="740">
        <v>1379</v>
      </c>
      <c r="CS79" s="740">
        <v>1379</v>
      </c>
      <c r="CT79" s="740">
        <v>1379</v>
      </c>
      <c r="CU79" s="740">
        <v>1379</v>
      </c>
      <c r="CV79" s="740">
        <v>1379</v>
      </c>
      <c r="CW79" s="740">
        <v>2100</v>
      </c>
      <c r="CX79" s="740">
        <v>2100</v>
      </c>
      <c r="CY79" s="740">
        <v>2100</v>
      </c>
      <c r="CZ79" s="740">
        <v>2100</v>
      </c>
      <c r="DA79" s="740">
        <v>2100</v>
      </c>
      <c r="DB79" s="740">
        <v>2100</v>
      </c>
      <c r="DC79" s="740">
        <v>2100</v>
      </c>
      <c r="DD79" s="740">
        <v>2100</v>
      </c>
      <c r="DE79" s="740">
        <v>2100</v>
      </c>
      <c r="DF79" s="740">
        <v>2100</v>
      </c>
      <c r="DG79" s="740">
        <v>2100</v>
      </c>
      <c r="DH79" s="740">
        <v>2100</v>
      </c>
      <c r="DI79" s="740">
        <v>2843</v>
      </c>
      <c r="DJ79" s="740">
        <v>2843</v>
      </c>
      <c r="DK79" s="740">
        <v>2843</v>
      </c>
      <c r="DL79" s="740">
        <v>2843</v>
      </c>
      <c r="DM79" s="740">
        <v>2843</v>
      </c>
      <c r="DN79" s="740">
        <v>2843</v>
      </c>
      <c r="DO79" s="740">
        <v>2843</v>
      </c>
      <c r="DP79" s="740">
        <v>2843</v>
      </c>
      <c r="DQ79" s="740">
        <v>2843</v>
      </c>
      <c r="DR79" s="740">
        <v>2843</v>
      </c>
      <c r="DS79" s="740">
        <v>2843</v>
      </c>
      <c r="DT79" s="740">
        <v>2843</v>
      </c>
      <c r="DU79" s="740">
        <v>3608</v>
      </c>
      <c r="DV79" s="740">
        <v>3608</v>
      </c>
      <c r="DW79" s="740">
        <v>3608</v>
      </c>
      <c r="DX79" s="740">
        <v>0</v>
      </c>
      <c r="DY79" s="740">
        <v>0</v>
      </c>
      <c r="DZ79" s="740">
        <v>0</v>
      </c>
      <c r="EA79" s="740">
        <v>0</v>
      </c>
      <c r="EB79" s="740">
        <v>0</v>
      </c>
      <c r="EC79" s="740">
        <v>0</v>
      </c>
      <c r="ED79" s="740">
        <v>0</v>
      </c>
      <c r="EE79" s="740">
        <v>167125</v>
      </c>
    </row>
    <row r="80" spans="1:135" ht="7.5" customHeight="1">
      <c r="A80" s="739" t="s">
        <v>754</v>
      </c>
      <c r="B80" s="756">
        <v>2</v>
      </c>
      <c r="C80" s="740">
        <v>0</v>
      </c>
      <c r="D80" s="740">
        <v>0</v>
      </c>
      <c r="E80" s="740">
        <v>0</v>
      </c>
      <c r="F80" s="740">
        <v>0</v>
      </c>
      <c r="G80" s="740">
        <v>0</v>
      </c>
      <c r="H80" s="740">
        <v>0</v>
      </c>
      <c r="I80" s="740">
        <v>0</v>
      </c>
      <c r="J80" s="740">
        <v>0</v>
      </c>
      <c r="K80" s="740">
        <v>0</v>
      </c>
      <c r="L80" s="740">
        <v>0</v>
      </c>
      <c r="M80" s="740">
        <v>0</v>
      </c>
      <c r="N80" s="740">
        <v>0</v>
      </c>
      <c r="O80" s="740">
        <v>0</v>
      </c>
      <c r="P80" s="740">
        <v>0</v>
      </c>
      <c r="Q80" s="740">
        <v>0</v>
      </c>
      <c r="R80" s="740">
        <v>0</v>
      </c>
      <c r="S80" s="740">
        <v>0</v>
      </c>
      <c r="T80" s="740">
        <v>0</v>
      </c>
      <c r="U80" s="740">
        <v>0</v>
      </c>
      <c r="V80" s="740">
        <v>649</v>
      </c>
      <c r="W80" s="740">
        <v>649</v>
      </c>
      <c r="X80" s="740">
        <v>649</v>
      </c>
      <c r="Y80" s="740">
        <v>649</v>
      </c>
      <c r="Z80" s="740">
        <v>649</v>
      </c>
      <c r="AA80" s="740">
        <v>649</v>
      </c>
      <c r="AB80" s="740">
        <v>649</v>
      </c>
      <c r="AC80" s="740">
        <v>649</v>
      </c>
      <c r="AD80" s="740">
        <v>649</v>
      </c>
      <c r="AE80" s="740">
        <v>649</v>
      </c>
      <c r="AF80" s="740">
        <v>649</v>
      </c>
      <c r="AG80" s="740">
        <v>649</v>
      </c>
      <c r="AH80" s="740">
        <v>1318</v>
      </c>
      <c r="AI80" s="740">
        <v>1318</v>
      </c>
      <c r="AJ80" s="740">
        <v>1318</v>
      </c>
      <c r="AK80" s="740">
        <v>1318</v>
      </c>
      <c r="AL80" s="740">
        <v>1318</v>
      </c>
      <c r="AM80" s="740">
        <v>1318</v>
      </c>
      <c r="AN80" s="740">
        <v>1318</v>
      </c>
      <c r="AO80" s="740">
        <v>1318</v>
      </c>
      <c r="AP80" s="740">
        <v>1318</v>
      </c>
      <c r="AQ80" s="740">
        <v>1318</v>
      </c>
      <c r="AR80" s="740">
        <v>1318</v>
      </c>
      <c r="AS80" s="740">
        <v>1318</v>
      </c>
      <c r="AT80" s="740">
        <v>2007</v>
      </c>
      <c r="AU80" s="740">
        <v>2007</v>
      </c>
      <c r="AV80" s="740">
        <v>2007</v>
      </c>
      <c r="AW80" s="740">
        <v>2007</v>
      </c>
      <c r="AX80" s="740">
        <v>2007</v>
      </c>
      <c r="AY80" s="740">
        <v>2007</v>
      </c>
      <c r="AZ80" s="740">
        <v>2007</v>
      </c>
      <c r="BA80" s="740">
        <v>2007</v>
      </c>
      <c r="BB80" s="740">
        <v>2007</v>
      </c>
      <c r="BC80" s="740">
        <v>2007</v>
      </c>
      <c r="BD80" s="740">
        <v>2007</v>
      </c>
      <c r="BE80" s="740">
        <v>2007</v>
      </c>
      <c r="BF80" s="740">
        <v>2716</v>
      </c>
      <c r="BG80" s="740">
        <v>2716</v>
      </c>
      <c r="BH80" s="740">
        <v>2716</v>
      </c>
      <c r="BI80" s="740">
        <v>2716</v>
      </c>
      <c r="BJ80" s="740">
        <v>2716</v>
      </c>
      <c r="BK80" s="740">
        <v>2716</v>
      </c>
      <c r="BL80" s="740">
        <v>2716</v>
      </c>
      <c r="BM80" s="740">
        <v>2716</v>
      </c>
      <c r="BN80" s="740">
        <v>2716</v>
      </c>
      <c r="BO80" s="740">
        <v>2716</v>
      </c>
      <c r="BP80" s="740">
        <v>2716</v>
      </c>
      <c r="BQ80" s="740">
        <v>2716</v>
      </c>
      <c r="BR80" s="740">
        <v>3447</v>
      </c>
      <c r="BS80" s="740">
        <v>3447</v>
      </c>
      <c r="BT80" s="740">
        <v>3447</v>
      </c>
      <c r="BU80" s="740">
        <v>0</v>
      </c>
      <c r="BV80" s="740">
        <v>0</v>
      </c>
      <c r="BW80" s="740">
        <v>0</v>
      </c>
      <c r="BX80" s="740">
        <v>0</v>
      </c>
      <c r="BY80" s="740">
        <v>0</v>
      </c>
      <c r="BZ80" s="740">
        <v>0</v>
      </c>
      <c r="CA80" s="740">
        <v>0</v>
      </c>
      <c r="CB80" s="740">
        <v>0</v>
      </c>
      <c r="CC80" s="740">
        <v>0</v>
      </c>
      <c r="CD80" s="740">
        <v>0</v>
      </c>
      <c r="CE80" s="740">
        <v>0</v>
      </c>
      <c r="CF80" s="740">
        <v>0</v>
      </c>
      <c r="CG80" s="740">
        <v>0</v>
      </c>
      <c r="CH80" s="740">
        <v>0</v>
      </c>
      <c r="CI80" s="740">
        <v>775</v>
      </c>
      <c r="CJ80" s="740">
        <v>775</v>
      </c>
      <c r="CK80" s="740">
        <v>775</v>
      </c>
      <c r="CL80" s="740">
        <v>775</v>
      </c>
      <c r="CM80" s="740">
        <v>775</v>
      </c>
      <c r="CN80" s="740">
        <v>775</v>
      </c>
      <c r="CO80" s="740">
        <v>775</v>
      </c>
      <c r="CP80" s="740">
        <v>775</v>
      </c>
      <c r="CQ80" s="740">
        <v>775</v>
      </c>
      <c r="CR80" s="740">
        <v>775</v>
      </c>
      <c r="CS80" s="740">
        <v>775</v>
      </c>
      <c r="CT80" s="740">
        <v>775</v>
      </c>
      <c r="CU80" s="740">
        <v>1574</v>
      </c>
      <c r="CV80" s="740">
        <v>1574</v>
      </c>
      <c r="CW80" s="740">
        <v>1574</v>
      </c>
      <c r="CX80" s="740">
        <v>1574</v>
      </c>
      <c r="CY80" s="740">
        <v>1574</v>
      </c>
      <c r="CZ80" s="740">
        <v>1574</v>
      </c>
      <c r="DA80" s="740">
        <v>1574</v>
      </c>
      <c r="DB80" s="740">
        <v>1574</v>
      </c>
      <c r="DC80" s="740">
        <v>1574</v>
      </c>
      <c r="DD80" s="740">
        <v>1574</v>
      </c>
      <c r="DE80" s="740">
        <v>1574</v>
      </c>
      <c r="DF80" s="740">
        <v>1574</v>
      </c>
      <c r="DG80" s="740">
        <v>2396</v>
      </c>
      <c r="DH80" s="740">
        <v>2396</v>
      </c>
      <c r="DI80" s="740">
        <v>2396</v>
      </c>
      <c r="DJ80" s="740">
        <v>2396</v>
      </c>
      <c r="DK80" s="740">
        <v>2396</v>
      </c>
      <c r="DL80" s="740">
        <v>2396</v>
      </c>
      <c r="DM80" s="740">
        <v>2396</v>
      </c>
      <c r="DN80" s="740">
        <v>2396</v>
      </c>
      <c r="DO80" s="740">
        <v>2396</v>
      </c>
      <c r="DP80" s="740">
        <v>2396</v>
      </c>
      <c r="DQ80" s="740">
        <v>2396</v>
      </c>
      <c r="DR80" s="740">
        <v>2396</v>
      </c>
      <c r="DS80" s="740">
        <v>3244</v>
      </c>
      <c r="DT80" s="740">
        <v>3244</v>
      </c>
      <c r="DU80" s="740">
        <v>3244</v>
      </c>
      <c r="DV80" s="740">
        <v>3244</v>
      </c>
      <c r="DW80" s="740">
        <v>3244</v>
      </c>
      <c r="DX80" s="740">
        <v>3244</v>
      </c>
      <c r="DY80" s="740">
        <v>3244</v>
      </c>
      <c r="DZ80" s="740">
        <v>3244</v>
      </c>
      <c r="EA80" s="740">
        <v>3244</v>
      </c>
      <c r="EB80" s="740">
        <v>3244</v>
      </c>
      <c r="EC80" s="740">
        <v>3244</v>
      </c>
      <c r="ED80" s="740">
        <v>3244</v>
      </c>
      <c r="EE80" s="740">
        <v>186502</v>
      </c>
    </row>
    <row r="81" spans="1:135" ht="8.25" customHeight="1">
      <c r="A81" s="739" t="s">
        <v>755</v>
      </c>
      <c r="B81" s="756">
        <v>3</v>
      </c>
      <c r="C81" s="740">
        <v>0</v>
      </c>
      <c r="D81" s="740">
        <v>0</v>
      </c>
      <c r="E81" s="740">
        <v>0</v>
      </c>
      <c r="F81" s="740">
        <v>0</v>
      </c>
      <c r="G81" s="740">
        <v>0</v>
      </c>
      <c r="H81" s="740">
        <v>0</v>
      </c>
      <c r="I81" s="740">
        <v>0</v>
      </c>
      <c r="J81" s="740">
        <v>0</v>
      </c>
      <c r="K81" s="740">
        <v>0</v>
      </c>
      <c r="L81" s="740">
        <v>0</v>
      </c>
      <c r="M81" s="740">
        <v>0</v>
      </c>
      <c r="N81" s="740">
        <v>0</v>
      </c>
      <c r="O81" s="740">
        <v>0</v>
      </c>
      <c r="P81" s="740">
        <v>0</v>
      </c>
      <c r="Q81" s="740">
        <v>0</v>
      </c>
      <c r="R81" s="740">
        <v>0</v>
      </c>
      <c r="S81" s="740">
        <v>0</v>
      </c>
      <c r="T81" s="740">
        <v>0</v>
      </c>
      <c r="U81" s="740">
        <v>0</v>
      </c>
      <c r="V81" s="740">
        <v>0</v>
      </c>
      <c r="W81" s="740">
        <v>0</v>
      </c>
      <c r="X81" s="740">
        <v>0</v>
      </c>
      <c r="Y81" s="740">
        <v>0</v>
      </c>
      <c r="Z81" s="740">
        <v>0</v>
      </c>
      <c r="AA81" s="740">
        <v>0</v>
      </c>
      <c r="AB81" s="740">
        <v>0</v>
      </c>
      <c r="AC81" s="740">
        <v>0</v>
      </c>
      <c r="AD81" s="740">
        <v>0</v>
      </c>
      <c r="AE81" s="740">
        <v>0</v>
      </c>
      <c r="AF81" s="740">
        <v>0</v>
      </c>
      <c r="AG81" s="740">
        <v>0</v>
      </c>
      <c r="AH81" s="740">
        <v>0</v>
      </c>
      <c r="AI81" s="740">
        <v>0</v>
      </c>
      <c r="AJ81" s="740">
        <v>0</v>
      </c>
      <c r="AK81" s="740">
        <v>0</v>
      </c>
      <c r="AL81" s="740">
        <v>0</v>
      </c>
      <c r="AM81" s="740">
        <v>0</v>
      </c>
      <c r="AN81" s="740">
        <v>0</v>
      </c>
      <c r="AO81" s="740">
        <v>0</v>
      </c>
      <c r="AP81" s="740">
        <v>0</v>
      </c>
      <c r="AQ81" s="740">
        <v>0</v>
      </c>
      <c r="AR81" s="740">
        <v>462</v>
      </c>
      <c r="AS81" s="740">
        <v>462</v>
      </c>
      <c r="AT81" s="740">
        <v>462</v>
      </c>
      <c r="AU81" s="740">
        <v>462</v>
      </c>
      <c r="AV81" s="740">
        <v>462</v>
      </c>
      <c r="AW81" s="740">
        <v>462</v>
      </c>
      <c r="AX81" s="740">
        <v>462</v>
      </c>
      <c r="AY81" s="740">
        <v>462</v>
      </c>
      <c r="AZ81" s="740">
        <v>462</v>
      </c>
      <c r="BA81" s="740">
        <v>462</v>
      </c>
      <c r="BB81" s="740">
        <v>462</v>
      </c>
      <c r="BC81" s="740">
        <v>462</v>
      </c>
      <c r="BD81" s="740">
        <v>938</v>
      </c>
      <c r="BE81" s="740">
        <v>938</v>
      </c>
      <c r="BF81" s="740">
        <v>938</v>
      </c>
      <c r="BG81" s="740">
        <v>938</v>
      </c>
      <c r="BH81" s="740">
        <v>938</v>
      </c>
      <c r="BI81" s="740">
        <v>938</v>
      </c>
      <c r="BJ81" s="740">
        <v>938</v>
      </c>
      <c r="BK81" s="740">
        <v>938</v>
      </c>
      <c r="BL81" s="740">
        <v>938</v>
      </c>
      <c r="BM81" s="740">
        <v>938</v>
      </c>
      <c r="BN81" s="740">
        <v>938</v>
      </c>
      <c r="BO81" s="740">
        <v>938</v>
      </c>
      <c r="BP81" s="740">
        <v>1429</v>
      </c>
      <c r="BQ81" s="740">
        <v>1429</v>
      </c>
      <c r="BR81" s="740">
        <v>1429</v>
      </c>
      <c r="BS81" s="740">
        <v>1429</v>
      </c>
      <c r="BT81" s="740">
        <v>1429</v>
      </c>
      <c r="BU81" s="740">
        <v>1429</v>
      </c>
      <c r="BV81" s="740">
        <v>1429</v>
      </c>
      <c r="BW81" s="740">
        <v>1429</v>
      </c>
      <c r="BX81" s="740">
        <v>1429</v>
      </c>
      <c r="BY81" s="740">
        <v>1429</v>
      </c>
      <c r="BZ81" s="740">
        <v>1429</v>
      </c>
      <c r="CA81" s="740">
        <v>1429</v>
      </c>
      <c r="CB81" s="740">
        <v>1934</v>
      </c>
      <c r="CC81" s="740">
        <v>1934</v>
      </c>
      <c r="CD81" s="740">
        <v>1934</v>
      </c>
      <c r="CE81" s="740">
        <v>1934</v>
      </c>
      <c r="CF81" s="740">
        <v>1934</v>
      </c>
      <c r="CG81" s="740">
        <v>1934</v>
      </c>
      <c r="CH81" s="740">
        <v>1934</v>
      </c>
      <c r="CI81" s="740">
        <v>1934</v>
      </c>
      <c r="CJ81" s="740">
        <v>1934</v>
      </c>
      <c r="CK81" s="740">
        <v>1934</v>
      </c>
      <c r="CL81" s="740">
        <v>1934</v>
      </c>
      <c r="CM81" s="740">
        <v>1934</v>
      </c>
      <c r="CN81" s="740">
        <v>2454</v>
      </c>
      <c r="CO81" s="740">
        <v>2454</v>
      </c>
      <c r="CP81" s="740">
        <v>2454</v>
      </c>
      <c r="CQ81" s="740">
        <v>0</v>
      </c>
      <c r="CR81" s="740">
        <v>0</v>
      </c>
      <c r="CS81" s="740">
        <v>0</v>
      </c>
      <c r="CT81" s="740">
        <v>0</v>
      </c>
      <c r="CU81" s="740">
        <v>0</v>
      </c>
      <c r="CV81" s="740">
        <v>0</v>
      </c>
      <c r="CW81" s="740">
        <v>0</v>
      </c>
      <c r="CX81" s="740">
        <v>0</v>
      </c>
      <c r="CY81" s="740">
        <v>0</v>
      </c>
      <c r="CZ81" s="740">
        <v>0</v>
      </c>
      <c r="DA81" s="740">
        <v>0</v>
      </c>
      <c r="DB81" s="740">
        <v>0</v>
      </c>
      <c r="DC81" s="740">
        <v>0</v>
      </c>
      <c r="DD81" s="740">
        <v>0</v>
      </c>
      <c r="DE81" s="740">
        <v>536</v>
      </c>
      <c r="DF81" s="740">
        <v>536</v>
      </c>
      <c r="DG81" s="740">
        <v>536</v>
      </c>
      <c r="DH81" s="740">
        <v>536</v>
      </c>
      <c r="DI81" s="740">
        <v>536</v>
      </c>
      <c r="DJ81" s="740">
        <v>536</v>
      </c>
      <c r="DK81" s="740">
        <v>536</v>
      </c>
      <c r="DL81" s="740">
        <v>536</v>
      </c>
      <c r="DM81" s="740">
        <v>536</v>
      </c>
      <c r="DN81" s="740">
        <v>536</v>
      </c>
      <c r="DO81" s="740">
        <v>536</v>
      </c>
      <c r="DP81" s="740">
        <v>536</v>
      </c>
      <c r="DQ81" s="740">
        <v>1088</v>
      </c>
      <c r="DR81" s="740">
        <v>1088</v>
      </c>
      <c r="DS81" s="740">
        <v>1088</v>
      </c>
      <c r="DT81" s="740">
        <v>1088</v>
      </c>
      <c r="DU81" s="740">
        <v>1088</v>
      </c>
      <c r="DV81" s="740">
        <v>1088</v>
      </c>
      <c r="DW81" s="740">
        <v>1088</v>
      </c>
      <c r="DX81" s="740">
        <v>1088</v>
      </c>
      <c r="DY81" s="740">
        <v>1088</v>
      </c>
      <c r="DZ81" s="740">
        <v>1088</v>
      </c>
      <c r="EA81" s="740">
        <v>1088</v>
      </c>
      <c r="EB81" s="740">
        <v>1088</v>
      </c>
      <c r="EC81" s="740">
        <v>1656</v>
      </c>
      <c r="ED81" s="740">
        <v>1656</v>
      </c>
      <c r="EE81" s="740">
        <v>87306</v>
      </c>
    </row>
    <row r="82" spans="1:135" ht="8.25" customHeight="1">
      <c r="A82" s="739" t="s">
        <v>756</v>
      </c>
      <c r="B82" s="756">
        <v>4</v>
      </c>
      <c r="C82" s="740">
        <v>0</v>
      </c>
      <c r="D82" s="740">
        <v>0</v>
      </c>
      <c r="E82" s="740">
        <v>0</v>
      </c>
      <c r="F82" s="740">
        <v>0</v>
      </c>
      <c r="G82" s="740">
        <v>0</v>
      </c>
      <c r="H82" s="740">
        <v>0</v>
      </c>
      <c r="I82" s="740">
        <v>0</v>
      </c>
      <c r="J82" s="740">
        <v>0</v>
      </c>
      <c r="K82" s="740">
        <v>0</v>
      </c>
      <c r="L82" s="740">
        <v>0</v>
      </c>
      <c r="M82" s="740">
        <v>0</v>
      </c>
      <c r="N82" s="740">
        <v>0</v>
      </c>
      <c r="O82" s="740">
        <v>0</v>
      </c>
      <c r="P82" s="740">
        <v>0</v>
      </c>
      <c r="Q82" s="740">
        <v>0</v>
      </c>
      <c r="R82" s="740">
        <v>0</v>
      </c>
      <c r="S82" s="740">
        <v>0</v>
      </c>
      <c r="T82" s="740">
        <v>0</v>
      </c>
      <c r="U82" s="740">
        <v>0</v>
      </c>
      <c r="V82" s="740">
        <v>0</v>
      </c>
      <c r="W82" s="740">
        <v>0</v>
      </c>
      <c r="X82" s="740">
        <v>0</v>
      </c>
      <c r="Y82" s="740">
        <v>0</v>
      </c>
      <c r="Z82" s="740">
        <v>0</v>
      </c>
      <c r="AA82" s="740">
        <v>0</v>
      </c>
      <c r="AB82" s="740">
        <v>0</v>
      </c>
      <c r="AC82" s="740">
        <v>0</v>
      </c>
      <c r="AD82" s="740">
        <v>0</v>
      </c>
      <c r="AE82" s="740">
        <v>0</v>
      </c>
      <c r="AF82" s="740">
        <v>0</v>
      </c>
      <c r="AG82" s="740">
        <v>0</v>
      </c>
      <c r="AH82" s="740">
        <v>0</v>
      </c>
      <c r="AI82" s="740">
        <v>0</v>
      </c>
      <c r="AJ82" s="740">
        <v>235</v>
      </c>
      <c r="AK82" s="740">
        <v>235</v>
      </c>
      <c r="AL82" s="740">
        <v>235</v>
      </c>
      <c r="AM82" s="740">
        <v>235</v>
      </c>
      <c r="AN82" s="740">
        <v>235</v>
      </c>
      <c r="AO82" s="740">
        <v>235</v>
      </c>
      <c r="AP82" s="740">
        <v>235</v>
      </c>
      <c r="AQ82" s="740">
        <v>235</v>
      </c>
      <c r="AR82" s="740">
        <v>235</v>
      </c>
      <c r="AS82" s="740">
        <v>235</v>
      </c>
      <c r="AT82" s="740">
        <v>235</v>
      </c>
      <c r="AU82" s="740">
        <v>235</v>
      </c>
      <c r="AV82" s="740">
        <v>476</v>
      </c>
      <c r="AW82" s="740">
        <v>476</v>
      </c>
      <c r="AX82" s="740">
        <v>476</v>
      </c>
      <c r="AY82" s="740">
        <v>476</v>
      </c>
      <c r="AZ82" s="740">
        <v>476</v>
      </c>
      <c r="BA82" s="740">
        <v>476</v>
      </c>
      <c r="BB82" s="740">
        <v>476</v>
      </c>
      <c r="BC82" s="740">
        <v>476</v>
      </c>
      <c r="BD82" s="740">
        <v>476</v>
      </c>
      <c r="BE82" s="740">
        <v>476</v>
      </c>
      <c r="BF82" s="740">
        <v>476</v>
      </c>
      <c r="BG82" s="740">
        <v>476</v>
      </c>
      <c r="BH82" s="740">
        <v>725</v>
      </c>
      <c r="BI82" s="740">
        <v>725</v>
      </c>
      <c r="BJ82" s="740">
        <v>725</v>
      </c>
      <c r="BK82" s="740">
        <v>725</v>
      </c>
      <c r="BL82" s="740">
        <v>725</v>
      </c>
      <c r="BM82" s="740">
        <v>725</v>
      </c>
      <c r="BN82" s="740">
        <v>725</v>
      </c>
      <c r="BO82" s="740">
        <v>725</v>
      </c>
      <c r="BP82" s="740">
        <v>725</v>
      </c>
      <c r="BQ82" s="740">
        <v>725</v>
      </c>
      <c r="BR82" s="740">
        <v>725</v>
      </c>
      <c r="BS82" s="740">
        <v>725</v>
      </c>
      <c r="BT82" s="740">
        <v>982</v>
      </c>
      <c r="BU82" s="740">
        <v>982</v>
      </c>
      <c r="BV82" s="740">
        <v>982</v>
      </c>
      <c r="BW82" s="740">
        <v>982</v>
      </c>
      <c r="BX82" s="740">
        <v>982</v>
      </c>
      <c r="BY82" s="740">
        <v>982</v>
      </c>
      <c r="BZ82" s="740">
        <v>982</v>
      </c>
      <c r="CA82" s="740">
        <v>982</v>
      </c>
      <c r="CB82" s="740">
        <v>982</v>
      </c>
      <c r="CC82" s="740">
        <v>982</v>
      </c>
      <c r="CD82" s="740">
        <v>982</v>
      </c>
      <c r="CE82" s="740">
        <v>982</v>
      </c>
      <c r="CF82" s="740">
        <v>1246</v>
      </c>
      <c r="CG82" s="740">
        <v>1246</v>
      </c>
      <c r="CH82" s="740">
        <v>1246</v>
      </c>
      <c r="CI82" s="740">
        <v>0</v>
      </c>
      <c r="CJ82" s="740">
        <v>0</v>
      </c>
      <c r="CK82" s="740">
        <v>0</v>
      </c>
      <c r="CL82" s="740">
        <v>0</v>
      </c>
      <c r="CM82" s="740">
        <v>0</v>
      </c>
      <c r="CN82" s="740">
        <v>0</v>
      </c>
      <c r="CO82" s="740">
        <v>0</v>
      </c>
      <c r="CP82" s="740">
        <v>0</v>
      </c>
      <c r="CQ82" s="740">
        <v>0</v>
      </c>
      <c r="CR82" s="740">
        <v>0</v>
      </c>
      <c r="CS82" s="740">
        <v>0</v>
      </c>
      <c r="CT82" s="740">
        <v>0</v>
      </c>
      <c r="CU82" s="740">
        <v>0</v>
      </c>
      <c r="CV82" s="740">
        <v>0</v>
      </c>
      <c r="CW82" s="740">
        <v>280</v>
      </c>
      <c r="CX82" s="740">
        <v>280</v>
      </c>
      <c r="CY82" s="740">
        <v>280</v>
      </c>
      <c r="CZ82" s="740">
        <v>280</v>
      </c>
      <c r="DA82" s="740">
        <v>280</v>
      </c>
      <c r="DB82" s="740">
        <v>280</v>
      </c>
      <c r="DC82" s="740">
        <v>280</v>
      </c>
      <c r="DD82" s="740">
        <v>280</v>
      </c>
      <c r="DE82" s="740">
        <v>280</v>
      </c>
      <c r="DF82" s="740">
        <v>280</v>
      </c>
      <c r="DG82" s="740">
        <v>280</v>
      </c>
      <c r="DH82" s="740">
        <v>280</v>
      </c>
      <c r="DI82" s="740">
        <v>569</v>
      </c>
      <c r="DJ82" s="740">
        <v>569</v>
      </c>
      <c r="DK82" s="740">
        <v>569</v>
      </c>
      <c r="DL82" s="740">
        <v>569</v>
      </c>
      <c r="DM82" s="740">
        <v>569</v>
      </c>
      <c r="DN82" s="740">
        <v>569</v>
      </c>
      <c r="DO82" s="740">
        <v>569</v>
      </c>
      <c r="DP82" s="740">
        <v>569</v>
      </c>
      <c r="DQ82" s="740">
        <v>569</v>
      </c>
      <c r="DR82" s="740">
        <v>569</v>
      </c>
      <c r="DS82" s="740">
        <v>569</v>
      </c>
      <c r="DT82" s="740">
        <v>569</v>
      </c>
      <c r="DU82" s="740">
        <v>866</v>
      </c>
      <c r="DV82" s="740">
        <v>866</v>
      </c>
      <c r="DW82" s="740">
        <v>866</v>
      </c>
      <c r="DX82" s="740">
        <v>866</v>
      </c>
      <c r="DY82" s="740">
        <v>866</v>
      </c>
      <c r="DZ82" s="740">
        <v>866</v>
      </c>
      <c r="EA82" s="740">
        <v>866</v>
      </c>
      <c r="EB82" s="740">
        <v>866</v>
      </c>
      <c r="EC82" s="740">
        <v>866</v>
      </c>
      <c r="ED82" s="740">
        <v>866</v>
      </c>
      <c r="EE82" s="740">
        <v>51612</v>
      </c>
    </row>
    <row r="83" spans="1:135" ht="7.5" customHeight="1">
      <c r="A83" s="739" t="s">
        <v>757</v>
      </c>
      <c r="B83" s="756">
        <v>5</v>
      </c>
      <c r="C83" s="740">
        <v>0</v>
      </c>
      <c r="D83" s="740">
        <v>0</v>
      </c>
      <c r="E83" s="740">
        <v>0</v>
      </c>
      <c r="F83" s="740">
        <v>0</v>
      </c>
      <c r="G83" s="740">
        <v>0</v>
      </c>
      <c r="H83" s="740">
        <v>0</v>
      </c>
      <c r="I83" s="740">
        <v>0</v>
      </c>
      <c r="J83" s="740">
        <v>0</v>
      </c>
      <c r="K83" s="740">
        <v>0</v>
      </c>
      <c r="L83" s="740">
        <v>0</v>
      </c>
      <c r="M83" s="740">
        <v>0</v>
      </c>
      <c r="N83" s="740">
        <v>0</v>
      </c>
      <c r="O83" s="740">
        <v>0</v>
      </c>
      <c r="P83" s="740">
        <v>0</v>
      </c>
      <c r="Q83" s="740">
        <v>0</v>
      </c>
      <c r="R83" s="740">
        <v>0</v>
      </c>
      <c r="S83" s="740">
        <v>0</v>
      </c>
      <c r="T83" s="740">
        <v>0</v>
      </c>
      <c r="U83" s="740">
        <v>0</v>
      </c>
      <c r="V83" s="740">
        <v>0</v>
      </c>
      <c r="W83" s="740">
        <v>0</v>
      </c>
      <c r="X83" s="740">
        <v>0</v>
      </c>
      <c r="Y83" s="740">
        <v>0</v>
      </c>
      <c r="Z83" s="740">
        <v>0</v>
      </c>
      <c r="AA83" s="740">
        <v>0</v>
      </c>
      <c r="AB83" s="740">
        <v>452</v>
      </c>
      <c r="AC83" s="740">
        <v>452</v>
      </c>
      <c r="AD83" s="740">
        <v>452</v>
      </c>
      <c r="AE83" s="740">
        <v>452</v>
      </c>
      <c r="AF83" s="740">
        <v>452</v>
      </c>
      <c r="AG83" s="740">
        <v>452</v>
      </c>
      <c r="AH83" s="740">
        <v>452</v>
      </c>
      <c r="AI83" s="740">
        <v>452</v>
      </c>
      <c r="AJ83" s="740">
        <v>452</v>
      </c>
      <c r="AK83" s="740">
        <v>452</v>
      </c>
      <c r="AL83" s="740">
        <v>452</v>
      </c>
      <c r="AM83" s="740">
        <v>452</v>
      </c>
      <c r="AN83" s="740">
        <v>918</v>
      </c>
      <c r="AO83" s="740">
        <v>918</v>
      </c>
      <c r="AP83" s="740">
        <v>918</v>
      </c>
      <c r="AQ83" s="740">
        <v>918</v>
      </c>
      <c r="AR83" s="740">
        <v>918</v>
      </c>
      <c r="AS83" s="740">
        <v>918</v>
      </c>
      <c r="AT83" s="740">
        <v>918</v>
      </c>
      <c r="AU83" s="740">
        <v>918</v>
      </c>
      <c r="AV83" s="740">
        <v>918</v>
      </c>
      <c r="AW83" s="740">
        <v>918</v>
      </c>
      <c r="AX83" s="740">
        <v>918</v>
      </c>
      <c r="AY83" s="740">
        <v>918</v>
      </c>
      <c r="AZ83" s="740">
        <v>1398</v>
      </c>
      <c r="BA83" s="740">
        <v>1398</v>
      </c>
      <c r="BB83" s="740">
        <v>1398</v>
      </c>
      <c r="BC83" s="740">
        <v>1398</v>
      </c>
      <c r="BD83" s="740">
        <v>1398</v>
      </c>
      <c r="BE83" s="740">
        <v>1398</v>
      </c>
      <c r="BF83" s="740">
        <v>1398</v>
      </c>
      <c r="BG83" s="740">
        <v>1398</v>
      </c>
      <c r="BH83" s="740">
        <v>1398</v>
      </c>
      <c r="BI83" s="740">
        <v>1398</v>
      </c>
      <c r="BJ83" s="740">
        <v>1398</v>
      </c>
      <c r="BK83" s="740">
        <v>1398</v>
      </c>
      <c r="BL83" s="740">
        <v>1892</v>
      </c>
      <c r="BM83" s="740">
        <v>1892</v>
      </c>
      <c r="BN83" s="740">
        <v>1892</v>
      </c>
      <c r="BO83" s="740">
        <v>1892</v>
      </c>
      <c r="BP83" s="740">
        <v>1892</v>
      </c>
      <c r="BQ83" s="740">
        <v>1892</v>
      </c>
      <c r="BR83" s="740">
        <v>1892</v>
      </c>
      <c r="BS83" s="740">
        <v>1892</v>
      </c>
      <c r="BT83" s="740">
        <v>1892</v>
      </c>
      <c r="BU83" s="740">
        <v>1892</v>
      </c>
      <c r="BV83" s="740">
        <v>1892</v>
      </c>
      <c r="BW83" s="740">
        <v>1892</v>
      </c>
      <c r="BX83" s="740">
        <v>2401</v>
      </c>
      <c r="BY83" s="740">
        <v>2401</v>
      </c>
      <c r="BZ83" s="740">
        <v>2401</v>
      </c>
      <c r="CA83" s="740">
        <v>0</v>
      </c>
      <c r="CB83" s="740">
        <v>0</v>
      </c>
      <c r="CC83" s="740">
        <v>0</v>
      </c>
      <c r="CD83" s="740">
        <v>0</v>
      </c>
      <c r="CE83" s="740">
        <v>0</v>
      </c>
      <c r="CF83" s="740">
        <v>0</v>
      </c>
      <c r="CG83" s="740">
        <v>0</v>
      </c>
      <c r="CH83" s="740">
        <v>0</v>
      </c>
      <c r="CI83" s="740">
        <v>0</v>
      </c>
      <c r="CJ83" s="740">
        <v>0</v>
      </c>
      <c r="CK83" s="740">
        <v>0</v>
      </c>
      <c r="CL83" s="740">
        <v>0</v>
      </c>
      <c r="CM83" s="740">
        <v>0</v>
      </c>
      <c r="CN83" s="740">
        <v>0</v>
      </c>
      <c r="CO83" s="740">
        <v>524</v>
      </c>
      <c r="CP83" s="740">
        <v>524</v>
      </c>
      <c r="CQ83" s="740">
        <v>524</v>
      </c>
      <c r="CR83" s="740">
        <v>524</v>
      </c>
      <c r="CS83" s="740">
        <v>524</v>
      </c>
      <c r="CT83" s="740">
        <v>524</v>
      </c>
      <c r="CU83" s="740">
        <v>524</v>
      </c>
      <c r="CV83" s="740">
        <v>524</v>
      </c>
      <c r="CW83" s="740">
        <v>524</v>
      </c>
      <c r="CX83" s="740">
        <v>524</v>
      </c>
      <c r="CY83" s="740">
        <v>524</v>
      </c>
      <c r="CZ83" s="740">
        <v>524</v>
      </c>
      <c r="DA83" s="740">
        <v>1064</v>
      </c>
      <c r="DB83" s="740">
        <v>1064</v>
      </c>
      <c r="DC83" s="740">
        <v>1064</v>
      </c>
      <c r="DD83" s="740">
        <v>1064</v>
      </c>
      <c r="DE83" s="740">
        <v>1064</v>
      </c>
      <c r="DF83" s="740">
        <v>1064</v>
      </c>
      <c r="DG83" s="740">
        <v>1064</v>
      </c>
      <c r="DH83" s="740">
        <v>1064</v>
      </c>
      <c r="DI83" s="740">
        <v>1064</v>
      </c>
      <c r="DJ83" s="740">
        <v>1064</v>
      </c>
      <c r="DK83" s="740">
        <v>1064</v>
      </c>
      <c r="DL83" s="740">
        <v>1064</v>
      </c>
      <c r="DM83" s="740">
        <v>1621</v>
      </c>
      <c r="DN83" s="740">
        <v>1621</v>
      </c>
      <c r="DO83" s="740">
        <v>1621</v>
      </c>
      <c r="DP83" s="740">
        <v>1621</v>
      </c>
      <c r="DQ83" s="740">
        <v>1621</v>
      </c>
      <c r="DR83" s="740">
        <v>1621</v>
      </c>
      <c r="DS83" s="740">
        <v>1621</v>
      </c>
      <c r="DT83" s="740">
        <v>1621</v>
      </c>
      <c r="DU83" s="740">
        <v>1621</v>
      </c>
      <c r="DV83" s="740">
        <v>1621</v>
      </c>
      <c r="DW83" s="740">
        <v>1621</v>
      </c>
      <c r="DX83" s="740">
        <v>1621</v>
      </c>
      <c r="DY83" s="740">
        <v>2194</v>
      </c>
      <c r="DZ83" s="740">
        <v>2194</v>
      </c>
      <c r="EA83" s="740">
        <v>2194</v>
      </c>
      <c r="EB83" s="740">
        <v>2194</v>
      </c>
      <c r="EC83" s="740">
        <v>2194</v>
      </c>
      <c r="ED83" s="740">
        <v>2194</v>
      </c>
      <c r="EE83" s="740">
        <v>114809</v>
      </c>
    </row>
    <row r="84" spans="1:135" ht="8.25" customHeight="1">
      <c r="A84" s="739" t="s">
        <v>758</v>
      </c>
      <c r="B84" s="756">
        <v>6</v>
      </c>
      <c r="C84" s="740">
        <v>0</v>
      </c>
      <c r="D84" s="740">
        <v>0</v>
      </c>
      <c r="E84" s="740">
        <v>0</v>
      </c>
      <c r="F84" s="740">
        <v>0</v>
      </c>
      <c r="G84" s="740">
        <v>0</v>
      </c>
      <c r="H84" s="740">
        <v>0</v>
      </c>
      <c r="I84" s="740">
        <v>0</v>
      </c>
      <c r="J84" s="740">
        <v>0</v>
      </c>
      <c r="K84" s="740">
        <v>0</v>
      </c>
      <c r="L84" s="740">
        <v>0</v>
      </c>
      <c r="M84" s="740">
        <v>0</v>
      </c>
      <c r="N84" s="740">
        <v>0</v>
      </c>
      <c r="O84" s="740">
        <v>476</v>
      </c>
      <c r="P84" s="740">
        <v>476</v>
      </c>
      <c r="Q84" s="740">
        <v>476</v>
      </c>
      <c r="R84" s="740">
        <v>476</v>
      </c>
      <c r="S84" s="740">
        <v>476</v>
      </c>
      <c r="T84" s="740">
        <v>476</v>
      </c>
      <c r="U84" s="740">
        <v>476</v>
      </c>
      <c r="V84" s="740">
        <v>476</v>
      </c>
      <c r="W84" s="740">
        <v>476</v>
      </c>
      <c r="X84" s="740">
        <v>476</v>
      </c>
      <c r="Y84" s="740">
        <v>476</v>
      </c>
      <c r="Z84" s="740">
        <v>476</v>
      </c>
      <c r="AA84" s="740">
        <v>967</v>
      </c>
      <c r="AB84" s="740">
        <v>967</v>
      </c>
      <c r="AC84" s="740">
        <v>967</v>
      </c>
      <c r="AD84" s="740">
        <v>967</v>
      </c>
      <c r="AE84" s="740">
        <v>967</v>
      </c>
      <c r="AF84" s="740">
        <v>967</v>
      </c>
      <c r="AG84" s="740">
        <v>967</v>
      </c>
      <c r="AH84" s="740">
        <v>967</v>
      </c>
      <c r="AI84" s="740">
        <v>967</v>
      </c>
      <c r="AJ84" s="740">
        <v>967</v>
      </c>
      <c r="AK84" s="740">
        <v>967</v>
      </c>
      <c r="AL84" s="740">
        <v>967</v>
      </c>
      <c r="AM84" s="740">
        <v>1472</v>
      </c>
      <c r="AN84" s="740">
        <v>1472</v>
      </c>
      <c r="AO84" s="740">
        <v>1472</v>
      </c>
      <c r="AP84" s="740">
        <v>1472</v>
      </c>
      <c r="AQ84" s="740">
        <v>1472</v>
      </c>
      <c r="AR84" s="740">
        <v>1472</v>
      </c>
      <c r="AS84" s="740">
        <v>1472</v>
      </c>
      <c r="AT84" s="740">
        <v>1472</v>
      </c>
      <c r="AU84" s="740">
        <v>1472</v>
      </c>
      <c r="AV84" s="740">
        <v>1472</v>
      </c>
      <c r="AW84" s="740">
        <v>1472</v>
      </c>
      <c r="AX84" s="740">
        <v>1472</v>
      </c>
      <c r="AY84" s="740">
        <v>1992</v>
      </c>
      <c r="AZ84" s="740">
        <v>1992</v>
      </c>
      <c r="BA84" s="740">
        <v>1992</v>
      </c>
      <c r="BB84" s="740">
        <v>1992</v>
      </c>
      <c r="BC84" s="740">
        <v>1992</v>
      </c>
      <c r="BD84" s="740">
        <v>1992</v>
      </c>
      <c r="BE84" s="740">
        <v>1992</v>
      </c>
      <c r="BF84" s="740">
        <v>1992</v>
      </c>
      <c r="BG84" s="740">
        <v>1992</v>
      </c>
      <c r="BH84" s="740">
        <v>1992</v>
      </c>
      <c r="BI84" s="740">
        <v>1992</v>
      </c>
      <c r="BJ84" s="740">
        <v>1992</v>
      </c>
      <c r="BK84" s="740">
        <v>2528</v>
      </c>
      <c r="BL84" s="740">
        <v>2528</v>
      </c>
      <c r="BM84" s="740">
        <v>2528</v>
      </c>
      <c r="BN84" s="740">
        <v>2528</v>
      </c>
      <c r="BO84" s="740">
        <v>2528</v>
      </c>
      <c r="BP84" s="740">
        <v>2528</v>
      </c>
      <c r="BQ84" s="740">
        <v>2528</v>
      </c>
      <c r="BR84" s="740">
        <v>2528</v>
      </c>
      <c r="BS84" s="740">
        <v>2528</v>
      </c>
      <c r="BT84" s="740">
        <v>2528</v>
      </c>
      <c r="BU84" s="740">
        <v>2528</v>
      </c>
      <c r="BV84" s="740">
        <v>2528</v>
      </c>
      <c r="BW84" s="740">
        <v>3081</v>
      </c>
      <c r="BX84" s="740">
        <v>3081</v>
      </c>
      <c r="BY84" s="740">
        <v>3081</v>
      </c>
      <c r="BZ84" s="740">
        <v>3081</v>
      </c>
      <c r="CA84" s="740">
        <v>3081</v>
      </c>
      <c r="CB84" s="740">
        <v>3081</v>
      </c>
      <c r="CC84" s="740">
        <v>3081</v>
      </c>
      <c r="CD84" s="740">
        <v>3081</v>
      </c>
      <c r="CE84" s="740">
        <v>3081</v>
      </c>
      <c r="CF84" s="740">
        <v>3081</v>
      </c>
      <c r="CG84" s="740">
        <v>3081</v>
      </c>
      <c r="CH84" s="740">
        <v>3081</v>
      </c>
      <c r="CI84" s="740">
        <v>0</v>
      </c>
      <c r="CJ84" s="740">
        <v>0</v>
      </c>
      <c r="CK84" s="740">
        <v>0</v>
      </c>
      <c r="CL84" s="740">
        <v>0</v>
      </c>
      <c r="CM84" s="740">
        <v>0</v>
      </c>
      <c r="CN84" s="740">
        <v>0</v>
      </c>
      <c r="CO84" s="740">
        <v>0</v>
      </c>
      <c r="CP84" s="740">
        <v>0</v>
      </c>
      <c r="CQ84" s="740">
        <v>0</v>
      </c>
      <c r="CR84" s="740">
        <v>0</v>
      </c>
      <c r="CS84" s="740">
        <v>0</v>
      </c>
      <c r="CT84" s="740">
        <v>0</v>
      </c>
      <c r="CU84" s="740">
        <v>0</v>
      </c>
      <c r="CV84" s="740">
        <v>0</v>
      </c>
      <c r="CW84" s="740">
        <v>586</v>
      </c>
      <c r="CX84" s="740">
        <v>586</v>
      </c>
      <c r="CY84" s="740">
        <v>586</v>
      </c>
      <c r="CZ84" s="740">
        <v>586</v>
      </c>
      <c r="DA84" s="740">
        <v>586</v>
      </c>
      <c r="DB84" s="740">
        <v>586</v>
      </c>
      <c r="DC84" s="740">
        <v>586</v>
      </c>
      <c r="DD84" s="740">
        <v>586</v>
      </c>
      <c r="DE84" s="740">
        <v>586</v>
      </c>
      <c r="DF84" s="740">
        <v>586</v>
      </c>
      <c r="DG84" s="740">
        <v>586</v>
      </c>
      <c r="DH84" s="740">
        <v>586</v>
      </c>
      <c r="DI84" s="740">
        <v>1189</v>
      </c>
      <c r="DJ84" s="740">
        <v>1189</v>
      </c>
      <c r="DK84" s="740">
        <v>1189</v>
      </c>
      <c r="DL84" s="740">
        <v>1189</v>
      </c>
      <c r="DM84" s="740">
        <v>1189</v>
      </c>
      <c r="DN84" s="740">
        <v>1189</v>
      </c>
      <c r="DO84" s="740">
        <v>1189</v>
      </c>
      <c r="DP84" s="740">
        <v>1189</v>
      </c>
      <c r="DQ84" s="740">
        <v>1189</v>
      </c>
      <c r="DR84" s="740">
        <v>1189</v>
      </c>
      <c r="DS84" s="740">
        <v>1189</v>
      </c>
      <c r="DT84" s="740">
        <v>1189</v>
      </c>
      <c r="DU84" s="740">
        <v>1810</v>
      </c>
      <c r="DV84" s="740">
        <v>1810</v>
      </c>
      <c r="DW84" s="740">
        <v>1810</v>
      </c>
      <c r="DX84" s="740">
        <v>1810</v>
      </c>
      <c r="DY84" s="740">
        <v>1810</v>
      </c>
      <c r="DZ84" s="740">
        <v>1810</v>
      </c>
      <c r="EA84" s="740">
        <v>1810</v>
      </c>
      <c r="EB84" s="740">
        <v>1810</v>
      </c>
      <c r="EC84" s="740">
        <v>1810</v>
      </c>
      <c r="ED84" s="740">
        <v>1810</v>
      </c>
      <c r="EE84" s="740">
        <v>165601</v>
      </c>
    </row>
    <row r="85" spans="1:135" ht="8.25" customHeight="1">
      <c r="A85" s="739" t="s">
        <v>759</v>
      </c>
      <c r="B85" s="756">
        <v>7</v>
      </c>
      <c r="C85" s="740">
        <v>0</v>
      </c>
      <c r="D85" s="740">
        <v>0</v>
      </c>
      <c r="E85" s="740">
        <v>0</v>
      </c>
      <c r="F85" s="740">
        <v>0</v>
      </c>
      <c r="G85" s="740">
        <v>0</v>
      </c>
      <c r="H85" s="740">
        <v>0</v>
      </c>
      <c r="I85" s="740">
        <v>0</v>
      </c>
      <c r="J85" s="740">
        <v>0</v>
      </c>
      <c r="K85" s="740">
        <v>0</v>
      </c>
      <c r="L85" s="740">
        <v>0</v>
      </c>
      <c r="M85" s="740">
        <v>0</v>
      </c>
      <c r="N85" s="740">
        <v>0</v>
      </c>
      <c r="O85" s="740">
        <v>0</v>
      </c>
      <c r="P85" s="740">
        <v>0</v>
      </c>
      <c r="Q85" s="740">
        <v>0</v>
      </c>
      <c r="R85" s="740">
        <v>0</v>
      </c>
      <c r="S85" s="740">
        <v>0</v>
      </c>
      <c r="T85" s="740">
        <v>0</v>
      </c>
      <c r="U85" s="740">
        <v>0</v>
      </c>
      <c r="V85" s="740">
        <v>0</v>
      </c>
      <c r="W85" s="740">
        <v>0</v>
      </c>
      <c r="X85" s="740">
        <v>0</v>
      </c>
      <c r="Y85" s="740">
        <v>0</v>
      </c>
      <c r="Z85" s="740">
        <v>0</v>
      </c>
      <c r="AA85" s="740">
        <v>0</v>
      </c>
      <c r="AB85" s="740">
        <v>0</v>
      </c>
      <c r="AC85" s="740">
        <v>0</v>
      </c>
      <c r="AD85" s="740">
        <v>0</v>
      </c>
      <c r="AE85" s="740">
        <v>0</v>
      </c>
      <c r="AF85" s="740">
        <v>0</v>
      </c>
      <c r="AG85" s="740">
        <v>0</v>
      </c>
      <c r="AH85" s="740">
        <v>0</v>
      </c>
      <c r="AI85" s="740">
        <v>0</v>
      </c>
      <c r="AJ85" s="740">
        <v>0</v>
      </c>
      <c r="AK85" s="740">
        <v>0</v>
      </c>
      <c r="AL85" s="740">
        <v>0</v>
      </c>
      <c r="AM85" s="740">
        <v>232</v>
      </c>
      <c r="AN85" s="740">
        <v>232</v>
      </c>
      <c r="AO85" s="740">
        <v>232</v>
      </c>
      <c r="AP85" s="740">
        <v>232</v>
      </c>
      <c r="AQ85" s="740">
        <v>232</v>
      </c>
      <c r="AR85" s="740">
        <v>232</v>
      </c>
      <c r="AS85" s="740">
        <v>232</v>
      </c>
      <c r="AT85" s="740">
        <v>232</v>
      </c>
      <c r="AU85" s="740">
        <v>232</v>
      </c>
      <c r="AV85" s="740">
        <v>232</v>
      </c>
      <c r="AW85" s="740">
        <v>232</v>
      </c>
      <c r="AX85" s="740">
        <v>232</v>
      </c>
      <c r="AY85" s="740">
        <v>471</v>
      </c>
      <c r="AZ85" s="740">
        <v>471</v>
      </c>
      <c r="BA85" s="740">
        <v>471</v>
      </c>
      <c r="BB85" s="740">
        <v>471</v>
      </c>
      <c r="BC85" s="740">
        <v>471</v>
      </c>
      <c r="BD85" s="740">
        <v>471</v>
      </c>
      <c r="BE85" s="740">
        <v>471</v>
      </c>
      <c r="BF85" s="740">
        <v>471</v>
      </c>
      <c r="BG85" s="740">
        <v>471</v>
      </c>
      <c r="BH85" s="740">
        <v>471</v>
      </c>
      <c r="BI85" s="740">
        <v>471</v>
      </c>
      <c r="BJ85" s="740">
        <v>471</v>
      </c>
      <c r="BK85" s="740">
        <v>718</v>
      </c>
      <c r="BL85" s="740">
        <v>718</v>
      </c>
      <c r="BM85" s="740">
        <v>718</v>
      </c>
      <c r="BN85" s="740">
        <v>718</v>
      </c>
      <c r="BO85" s="740">
        <v>718</v>
      </c>
      <c r="BP85" s="740">
        <v>718</v>
      </c>
      <c r="BQ85" s="740">
        <v>718</v>
      </c>
      <c r="BR85" s="740">
        <v>718</v>
      </c>
      <c r="BS85" s="740">
        <v>718</v>
      </c>
      <c r="BT85" s="740">
        <v>718</v>
      </c>
      <c r="BU85" s="740">
        <v>718</v>
      </c>
      <c r="BV85" s="740">
        <v>718</v>
      </c>
      <c r="BW85" s="740">
        <v>971</v>
      </c>
      <c r="BX85" s="740">
        <v>971</v>
      </c>
      <c r="BY85" s="740">
        <v>971</v>
      </c>
      <c r="BZ85" s="740">
        <v>971</v>
      </c>
      <c r="CA85" s="740">
        <v>971</v>
      </c>
      <c r="CB85" s="740">
        <v>971</v>
      </c>
      <c r="CC85" s="740">
        <v>971</v>
      </c>
      <c r="CD85" s="740">
        <v>971</v>
      </c>
      <c r="CE85" s="740">
        <v>971</v>
      </c>
      <c r="CF85" s="740">
        <v>971</v>
      </c>
      <c r="CG85" s="740">
        <v>971</v>
      </c>
      <c r="CH85" s="740">
        <v>971</v>
      </c>
      <c r="CI85" s="740">
        <v>1233</v>
      </c>
      <c r="CJ85" s="740">
        <v>1233</v>
      </c>
      <c r="CK85" s="740">
        <v>1233</v>
      </c>
      <c r="CL85" s="740">
        <v>0</v>
      </c>
      <c r="CM85" s="740">
        <v>0</v>
      </c>
      <c r="CN85" s="740">
        <v>0</v>
      </c>
      <c r="CO85" s="740">
        <v>0</v>
      </c>
      <c r="CP85" s="740">
        <v>0</v>
      </c>
      <c r="CQ85" s="740">
        <v>0</v>
      </c>
      <c r="CR85" s="740">
        <v>0</v>
      </c>
      <c r="CS85" s="740">
        <v>0</v>
      </c>
      <c r="CT85" s="740">
        <v>0</v>
      </c>
      <c r="CU85" s="740">
        <v>0</v>
      </c>
      <c r="CV85" s="740">
        <v>0</v>
      </c>
      <c r="CW85" s="740">
        <v>0</v>
      </c>
      <c r="CX85" s="740">
        <v>0</v>
      </c>
      <c r="CY85" s="740">
        <v>0</v>
      </c>
      <c r="CZ85" s="740">
        <v>269</v>
      </c>
      <c r="DA85" s="740">
        <v>269</v>
      </c>
      <c r="DB85" s="740">
        <v>269</v>
      </c>
      <c r="DC85" s="740">
        <v>269</v>
      </c>
      <c r="DD85" s="740">
        <v>269</v>
      </c>
      <c r="DE85" s="740">
        <v>269</v>
      </c>
      <c r="DF85" s="740">
        <v>269</v>
      </c>
      <c r="DG85" s="740">
        <v>269</v>
      </c>
      <c r="DH85" s="740">
        <v>269</v>
      </c>
      <c r="DI85" s="740">
        <v>269</v>
      </c>
      <c r="DJ85" s="740">
        <v>269</v>
      </c>
      <c r="DK85" s="740">
        <v>269</v>
      </c>
      <c r="DL85" s="740">
        <v>546</v>
      </c>
      <c r="DM85" s="740">
        <v>546</v>
      </c>
      <c r="DN85" s="740">
        <v>546</v>
      </c>
      <c r="DO85" s="740">
        <v>546</v>
      </c>
      <c r="DP85" s="740">
        <v>546</v>
      </c>
      <c r="DQ85" s="740">
        <v>546</v>
      </c>
      <c r="DR85" s="740">
        <v>546</v>
      </c>
      <c r="DS85" s="740">
        <v>546</v>
      </c>
      <c r="DT85" s="740">
        <v>546</v>
      </c>
      <c r="DU85" s="740">
        <v>546</v>
      </c>
      <c r="DV85" s="740">
        <v>546</v>
      </c>
      <c r="DW85" s="740">
        <v>546</v>
      </c>
      <c r="DX85" s="740">
        <v>832</v>
      </c>
      <c r="DY85" s="740">
        <v>832</v>
      </c>
      <c r="DZ85" s="740">
        <v>832</v>
      </c>
      <c r="EA85" s="740">
        <v>832</v>
      </c>
      <c r="EB85" s="740">
        <v>832</v>
      </c>
      <c r="EC85" s="740">
        <v>832</v>
      </c>
      <c r="ED85" s="740">
        <v>832</v>
      </c>
      <c r="EE85" s="740">
        <v>48024</v>
      </c>
    </row>
    <row r="86" spans="1:135" ht="7.5" customHeight="1">
      <c r="A86" s="739" t="s">
        <v>760</v>
      </c>
      <c r="B86" s="736" t="s">
        <v>752</v>
      </c>
      <c r="C86" s="740">
        <v>0</v>
      </c>
      <c r="D86" s="740">
        <v>0</v>
      </c>
      <c r="E86" s="740">
        <v>0</v>
      </c>
      <c r="F86" s="740">
        <v>0</v>
      </c>
      <c r="G86" s="740">
        <v>0</v>
      </c>
      <c r="H86" s="740">
        <v>0</v>
      </c>
      <c r="I86" s="740">
        <v>0</v>
      </c>
      <c r="J86" s="740">
        <v>0</v>
      </c>
      <c r="K86" s="740">
        <v>0</v>
      </c>
      <c r="L86" s="740">
        <v>0</v>
      </c>
      <c r="M86" s="740">
        <v>0</v>
      </c>
      <c r="N86" s="740">
        <v>0</v>
      </c>
      <c r="O86" s="740">
        <v>0</v>
      </c>
      <c r="P86" s="740">
        <v>0</v>
      </c>
      <c r="Q86" s="740">
        <v>0</v>
      </c>
      <c r="R86" s="740">
        <v>0</v>
      </c>
      <c r="S86" s="740">
        <v>0</v>
      </c>
      <c r="T86" s="740">
        <v>0</v>
      </c>
      <c r="U86" s="740">
        <v>0</v>
      </c>
      <c r="V86" s="740">
        <v>0</v>
      </c>
      <c r="W86" s="740">
        <v>0</v>
      </c>
      <c r="X86" s="740">
        <v>0</v>
      </c>
      <c r="Y86" s="740">
        <v>0</v>
      </c>
      <c r="Z86" s="740">
        <v>0</v>
      </c>
      <c r="AA86" s="740">
        <v>0</v>
      </c>
      <c r="AB86" s="740">
        <v>0</v>
      </c>
      <c r="AC86" s="740">
        <v>0</v>
      </c>
      <c r="AD86" s="740">
        <v>0</v>
      </c>
      <c r="AE86" s="740">
        <v>0</v>
      </c>
      <c r="AF86" s="740">
        <v>0</v>
      </c>
      <c r="AG86" s="740">
        <v>0</v>
      </c>
      <c r="AH86" s="740">
        <v>0</v>
      </c>
      <c r="AI86" s="740">
        <v>0</v>
      </c>
      <c r="AJ86" s="740">
        <v>0</v>
      </c>
      <c r="AK86" s="740">
        <v>0</v>
      </c>
      <c r="AL86" s="740">
        <v>0</v>
      </c>
      <c r="AM86" s="740">
        <v>0</v>
      </c>
      <c r="AN86" s="740">
        <v>0</v>
      </c>
      <c r="AO86" s="740">
        <v>0</v>
      </c>
      <c r="AP86" s="740">
        <v>0</v>
      </c>
      <c r="AQ86" s="740">
        <v>0</v>
      </c>
      <c r="AR86" s="740">
        <v>0</v>
      </c>
      <c r="AS86" s="740">
        <v>0</v>
      </c>
      <c r="AT86" s="740">
        <v>0</v>
      </c>
      <c r="AU86" s="740">
        <v>0</v>
      </c>
      <c r="AV86" s="740">
        <v>0</v>
      </c>
      <c r="AW86" s="740">
        <v>0</v>
      </c>
      <c r="AX86" s="740">
        <v>0</v>
      </c>
      <c r="AY86" s="740">
        <v>0</v>
      </c>
      <c r="AZ86" s="740">
        <v>0</v>
      </c>
      <c r="BA86" s="740">
        <v>0</v>
      </c>
      <c r="BB86" s="740">
        <v>0</v>
      </c>
      <c r="BC86" s="740">
        <v>0</v>
      </c>
      <c r="BD86" s="740">
        <v>0</v>
      </c>
      <c r="BE86" s="740">
        <v>0</v>
      </c>
      <c r="BF86" s="740">
        <v>0</v>
      </c>
      <c r="BG86" s="740">
        <v>0</v>
      </c>
      <c r="BH86" s="740">
        <v>0</v>
      </c>
      <c r="BI86" s="740">
        <v>0</v>
      </c>
      <c r="BJ86" s="740">
        <v>0</v>
      </c>
      <c r="BK86" s="740">
        <v>0</v>
      </c>
      <c r="BL86" s="740">
        <v>0</v>
      </c>
      <c r="BM86" s="740">
        <v>0</v>
      </c>
      <c r="BN86" s="740">
        <v>0</v>
      </c>
      <c r="BO86" s="740">
        <v>0</v>
      </c>
      <c r="BP86" s="740">
        <v>0</v>
      </c>
      <c r="BQ86" s="740">
        <v>0</v>
      </c>
      <c r="BR86" s="740">
        <v>0</v>
      </c>
      <c r="BS86" s="740">
        <v>0</v>
      </c>
      <c r="BT86" s="740">
        <v>0</v>
      </c>
      <c r="BU86" s="740">
        <v>0</v>
      </c>
      <c r="BV86" s="740">
        <v>124</v>
      </c>
      <c r="BW86" s="740">
        <v>124</v>
      </c>
      <c r="BX86" s="740">
        <v>124</v>
      </c>
      <c r="BY86" s="740">
        <v>124</v>
      </c>
      <c r="BZ86" s="740">
        <v>124</v>
      </c>
      <c r="CA86" s="740">
        <v>124</v>
      </c>
      <c r="CB86" s="740">
        <v>124</v>
      </c>
      <c r="CC86" s="740">
        <v>124</v>
      </c>
      <c r="CD86" s="740">
        <v>124</v>
      </c>
      <c r="CE86" s="740">
        <v>124</v>
      </c>
      <c r="CF86" s="740">
        <v>124</v>
      </c>
      <c r="CG86" s="740">
        <v>124</v>
      </c>
      <c r="CH86" s="740">
        <v>251</v>
      </c>
      <c r="CI86" s="740">
        <v>251</v>
      </c>
      <c r="CJ86" s="740">
        <v>251</v>
      </c>
      <c r="CK86" s="740">
        <v>251</v>
      </c>
      <c r="CL86" s="740">
        <v>251</v>
      </c>
      <c r="CM86" s="740">
        <v>251</v>
      </c>
      <c r="CN86" s="740">
        <v>251</v>
      </c>
      <c r="CO86" s="740">
        <v>251</v>
      </c>
      <c r="CP86" s="740">
        <v>251</v>
      </c>
      <c r="CQ86" s="740">
        <v>251</v>
      </c>
      <c r="CR86" s="740">
        <v>251</v>
      </c>
      <c r="CS86" s="740">
        <v>251</v>
      </c>
      <c r="CT86" s="740">
        <v>382</v>
      </c>
      <c r="CU86" s="740">
        <v>382</v>
      </c>
      <c r="CV86" s="740">
        <v>382</v>
      </c>
      <c r="CW86" s="740">
        <v>382</v>
      </c>
      <c r="CX86" s="740">
        <v>382</v>
      </c>
      <c r="CY86" s="740">
        <v>382</v>
      </c>
      <c r="CZ86" s="740">
        <v>382</v>
      </c>
      <c r="DA86" s="740">
        <v>382</v>
      </c>
      <c r="DB86" s="740">
        <v>382</v>
      </c>
      <c r="DC86" s="740">
        <v>382</v>
      </c>
      <c r="DD86" s="740">
        <v>382</v>
      </c>
      <c r="DE86" s="740">
        <v>382</v>
      </c>
      <c r="DF86" s="740">
        <v>517</v>
      </c>
      <c r="DG86" s="740">
        <v>517</v>
      </c>
      <c r="DH86" s="740">
        <v>517</v>
      </c>
      <c r="DI86" s="740">
        <v>517</v>
      </c>
      <c r="DJ86" s="740">
        <v>517</v>
      </c>
      <c r="DK86" s="740">
        <v>517</v>
      </c>
      <c r="DL86" s="740">
        <v>517</v>
      </c>
      <c r="DM86" s="740">
        <v>517</v>
      </c>
      <c r="DN86" s="740">
        <v>517</v>
      </c>
      <c r="DO86" s="740">
        <v>517</v>
      </c>
      <c r="DP86" s="740">
        <v>517</v>
      </c>
      <c r="DQ86" s="740">
        <v>517</v>
      </c>
      <c r="DR86" s="740">
        <v>656</v>
      </c>
      <c r="DS86" s="740">
        <v>656</v>
      </c>
      <c r="DT86" s="740">
        <v>656</v>
      </c>
      <c r="DU86" s="740">
        <v>0</v>
      </c>
      <c r="DV86" s="740">
        <v>0</v>
      </c>
      <c r="DW86" s="740">
        <v>0</v>
      </c>
      <c r="DX86" s="740">
        <v>0</v>
      </c>
      <c r="DY86" s="740">
        <v>0</v>
      </c>
      <c r="DZ86" s="740">
        <v>0</v>
      </c>
      <c r="EA86" s="740">
        <v>0</v>
      </c>
      <c r="EB86" s="740">
        <v>0</v>
      </c>
      <c r="EC86" s="740">
        <v>0</v>
      </c>
      <c r="ED86" s="740">
        <v>0</v>
      </c>
      <c r="EE86" s="740">
        <v>17244</v>
      </c>
    </row>
    <row r="87" spans="1:135" ht="8.25" customHeight="1">
      <c r="A87" s="739" t="s">
        <v>761</v>
      </c>
      <c r="B87" s="756">
        <v>8</v>
      </c>
      <c r="C87" s="740">
        <v>0</v>
      </c>
      <c r="D87" s="740">
        <v>0</v>
      </c>
      <c r="E87" s="740">
        <v>0</v>
      </c>
      <c r="F87" s="740">
        <v>0</v>
      </c>
      <c r="G87" s="740">
        <v>0</v>
      </c>
      <c r="H87" s="740">
        <v>0</v>
      </c>
      <c r="I87" s="740">
        <v>0</v>
      </c>
      <c r="J87" s="740">
        <v>0</v>
      </c>
      <c r="K87" s="740">
        <v>0</v>
      </c>
      <c r="L87" s="740">
        <v>0</v>
      </c>
      <c r="M87" s="740">
        <v>0</v>
      </c>
      <c r="N87" s="740">
        <v>0</v>
      </c>
      <c r="O87" s="740">
        <v>0</v>
      </c>
      <c r="P87" s="740">
        <v>0</v>
      </c>
      <c r="Q87" s="740">
        <v>0</v>
      </c>
      <c r="R87" s="740">
        <v>0</v>
      </c>
      <c r="S87" s="740">
        <v>0</v>
      </c>
      <c r="T87" s="740">
        <v>0</v>
      </c>
      <c r="U87" s="740">
        <v>0</v>
      </c>
      <c r="V87" s="740">
        <v>0</v>
      </c>
      <c r="W87" s="740">
        <v>0</v>
      </c>
      <c r="X87" s="740">
        <v>0</v>
      </c>
      <c r="Y87" s="740">
        <v>0</v>
      </c>
      <c r="Z87" s="740">
        <v>0</v>
      </c>
      <c r="AA87" s="740">
        <v>0</v>
      </c>
      <c r="AB87" s="740">
        <v>197</v>
      </c>
      <c r="AC87" s="740">
        <v>197</v>
      </c>
      <c r="AD87" s="740">
        <v>197</v>
      </c>
      <c r="AE87" s="740">
        <v>197</v>
      </c>
      <c r="AF87" s="740">
        <v>197</v>
      </c>
      <c r="AG87" s="740">
        <v>197</v>
      </c>
      <c r="AH87" s="740">
        <v>197</v>
      </c>
      <c r="AI87" s="740">
        <v>197</v>
      </c>
      <c r="AJ87" s="740">
        <v>197</v>
      </c>
      <c r="AK87" s="740">
        <v>197</v>
      </c>
      <c r="AL87" s="740">
        <v>197</v>
      </c>
      <c r="AM87" s="740">
        <v>197</v>
      </c>
      <c r="AN87" s="740">
        <v>400</v>
      </c>
      <c r="AO87" s="740">
        <v>400</v>
      </c>
      <c r="AP87" s="740">
        <v>400</v>
      </c>
      <c r="AQ87" s="740">
        <v>400</v>
      </c>
      <c r="AR87" s="740">
        <v>400</v>
      </c>
      <c r="AS87" s="740">
        <v>400</v>
      </c>
      <c r="AT87" s="740">
        <v>400</v>
      </c>
      <c r="AU87" s="740">
        <v>400</v>
      </c>
      <c r="AV87" s="740">
        <v>400</v>
      </c>
      <c r="AW87" s="740">
        <v>400</v>
      </c>
      <c r="AX87" s="740">
        <v>400</v>
      </c>
      <c r="AY87" s="740">
        <v>400</v>
      </c>
      <c r="AZ87" s="740">
        <v>609</v>
      </c>
      <c r="BA87" s="740">
        <v>609</v>
      </c>
      <c r="BB87" s="740">
        <v>609</v>
      </c>
      <c r="BC87" s="740">
        <v>609</v>
      </c>
      <c r="BD87" s="740">
        <v>609</v>
      </c>
      <c r="BE87" s="740">
        <v>609</v>
      </c>
      <c r="BF87" s="740">
        <v>609</v>
      </c>
      <c r="BG87" s="740">
        <v>609</v>
      </c>
      <c r="BH87" s="740">
        <v>609</v>
      </c>
      <c r="BI87" s="740">
        <v>609</v>
      </c>
      <c r="BJ87" s="740">
        <v>609</v>
      </c>
      <c r="BK87" s="740">
        <v>609</v>
      </c>
      <c r="BL87" s="740">
        <v>824</v>
      </c>
      <c r="BM87" s="740">
        <v>824</v>
      </c>
      <c r="BN87" s="740">
        <v>824</v>
      </c>
      <c r="BO87" s="740">
        <v>824</v>
      </c>
      <c r="BP87" s="740">
        <v>824</v>
      </c>
      <c r="BQ87" s="740">
        <v>824</v>
      </c>
      <c r="BR87" s="740">
        <v>824</v>
      </c>
      <c r="BS87" s="740">
        <v>824</v>
      </c>
      <c r="BT87" s="740">
        <v>824</v>
      </c>
      <c r="BU87" s="740">
        <v>824</v>
      </c>
      <c r="BV87" s="740">
        <v>824</v>
      </c>
      <c r="BW87" s="740">
        <v>824</v>
      </c>
      <c r="BX87" s="740">
        <v>0</v>
      </c>
      <c r="BY87" s="740">
        <v>0</v>
      </c>
      <c r="BZ87" s="740">
        <v>0</v>
      </c>
      <c r="CA87" s="740">
        <v>0</v>
      </c>
      <c r="CB87" s="740">
        <v>0</v>
      </c>
      <c r="CC87" s="740">
        <v>0</v>
      </c>
      <c r="CD87" s="740">
        <v>0</v>
      </c>
      <c r="CE87" s="740">
        <v>0</v>
      </c>
      <c r="CF87" s="740">
        <v>0</v>
      </c>
      <c r="CG87" s="740">
        <v>0</v>
      </c>
      <c r="CH87" s="740">
        <v>0</v>
      </c>
      <c r="CI87" s="740">
        <v>0</v>
      </c>
      <c r="CJ87" s="740">
        <v>228</v>
      </c>
      <c r="CK87" s="740">
        <v>228</v>
      </c>
      <c r="CL87" s="740">
        <v>228</v>
      </c>
      <c r="CM87" s="740">
        <v>228</v>
      </c>
      <c r="CN87" s="740">
        <v>228</v>
      </c>
      <c r="CO87" s="740">
        <v>228</v>
      </c>
      <c r="CP87" s="740">
        <v>228</v>
      </c>
      <c r="CQ87" s="740">
        <v>228</v>
      </c>
      <c r="CR87" s="740">
        <v>228</v>
      </c>
      <c r="CS87" s="740">
        <v>228</v>
      </c>
      <c r="CT87" s="740">
        <v>228</v>
      </c>
      <c r="CU87" s="740">
        <v>228</v>
      </c>
      <c r="CV87" s="740">
        <v>463</v>
      </c>
      <c r="CW87" s="740">
        <v>463</v>
      </c>
      <c r="CX87" s="740">
        <v>463</v>
      </c>
      <c r="CY87" s="740">
        <v>463</v>
      </c>
      <c r="CZ87" s="740">
        <v>463</v>
      </c>
      <c r="DA87" s="740">
        <v>463</v>
      </c>
      <c r="DB87" s="740">
        <v>463</v>
      </c>
      <c r="DC87" s="740">
        <v>463</v>
      </c>
      <c r="DD87" s="740">
        <v>463</v>
      </c>
      <c r="DE87" s="740">
        <v>463</v>
      </c>
      <c r="DF87" s="740">
        <v>463</v>
      </c>
      <c r="DG87" s="740">
        <v>463</v>
      </c>
      <c r="DH87" s="740">
        <v>705</v>
      </c>
      <c r="DI87" s="740">
        <v>705</v>
      </c>
      <c r="DJ87" s="740">
        <v>705</v>
      </c>
      <c r="DK87" s="740">
        <v>705</v>
      </c>
      <c r="DL87" s="740">
        <v>705</v>
      </c>
      <c r="DM87" s="740">
        <v>705</v>
      </c>
      <c r="DN87" s="740">
        <v>705</v>
      </c>
      <c r="DO87" s="740">
        <v>705</v>
      </c>
      <c r="DP87" s="740">
        <v>705</v>
      </c>
      <c r="DQ87" s="740">
        <v>705</v>
      </c>
      <c r="DR87" s="740">
        <v>705</v>
      </c>
      <c r="DS87" s="740">
        <v>705</v>
      </c>
      <c r="DT87" s="740">
        <v>955</v>
      </c>
      <c r="DU87" s="740">
        <v>955</v>
      </c>
      <c r="DV87" s="740">
        <v>955</v>
      </c>
      <c r="DW87" s="740">
        <v>955</v>
      </c>
      <c r="DX87" s="740">
        <v>955</v>
      </c>
      <c r="DY87" s="740">
        <v>955</v>
      </c>
      <c r="DZ87" s="740">
        <v>955</v>
      </c>
      <c r="EA87" s="740">
        <v>955</v>
      </c>
      <c r="EB87" s="740">
        <v>955</v>
      </c>
      <c r="EC87" s="740">
        <v>955</v>
      </c>
      <c r="ED87" s="740">
        <v>955</v>
      </c>
      <c r="EE87" s="740">
        <v>51614</v>
      </c>
    </row>
    <row r="88" spans="1:135" ht="8.25" customHeight="1">
      <c r="A88" s="739" t="s">
        <v>762</v>
      </c>
      <c r="B88" s="756">
        <v>9</v>
      </c>
      <c r="C88" s="740">
        <v>0</v>
      </c>
      <c r="D88" s="740">
        <v>0</v>
      </c>
      <c r="E88" s="740">
        <v>0</v>
      </c>
      <c r="F88" s="740">
        <v>0</v>
      </c>
      <c r="G88" s="740">
        <v>0</v>
      </c>
      <c r="H88" s="740">
        <v>0</v>
      </c>
      <c r="I88" s="740">
        <v>0</v>
      </c>
      <c r="J88" s="740">
        <v>0</v>
      </c>
      <c r="K88" s="740">
        <v>0</v>
      </c>
      <c r="L88" s="740">
        <v>0</v>
      </c>
      <c r="M88" s="740">
        <v>0</v>
      </c>
      <c r="N88" s="740">
        <v>0</v>
      </c>
      <c r="O88" s="740">
        <v>0</v>
      </c>
      <c r="P88" s="740">
        <v>0</v>
      </c>
      <c r="Q88" s="740">
        <v>0</v>
      </c>
      <c r="R88" s="740">
        <v>0</v>
      </c>
      <c r="S88" s="740">
        <v>0</v>
      </c>
      <c r="T88" s="740">
        <v>0</v>
      </c>
      <c r="U88" s="740">
        <v>0</v>
      </c>
      <c r="V88" s="740">
        <v>0</v>
      </c>
      <c r="W88" s="740">
        <v>0</v>
      </c>
      <c r="X88" s="740">
        <v>0</v>
      </c>
      <c r="Y88" s="740">
        <v>0</v>
      </c>
      <c r="Z88" s="740">
        <v>0</v>
      </c>
      <c r="AA88" s="740">
        <v>0</v>
      </c>
      <c r="AB88" s="740">
        <v>0</v>
      </c>
      <c r="AC88" s="740">
        <v>0</v>
      </c>
      <c r="AD88" s="740">
        <v>0</v>
      </c>
      <c r="AE88" s="740">
        <v>0</v>
      </c>
      <c r="AF88" s="740">
        <v>0</v>
      </c>
      <c r="AG88" s="740">
        <v>0</v>
      </c>
      <c r="AH88" s="740">
        <v>0</v>
      </c>
      <c r="AI88" s="740">
        <v>0</v>
      </c>
      <c r="AJ88" s="740">
        <v>0</v>
      </c>
      <c r="AK88" s="740">
        <v>0</v>
      </c>
      <c r="AL88" s="740">
        <v>0</v>
      </c>
      <c r="AM88" s="740">
        <v>0</v>
      </c>
      <c r="AN88" s="740">
        <v>0</v>
      </c>
      <c r="AO88" s="740">
        <v>0</v>
      </c>
      <c r="AP88" s="740">
        <v>0</v>
      </c>
      <c r="AQ88" s="740">
        <v>0</v>
      </c>
      <c r="AR88" s="740">
        <v>0</v>
      </c>
      <c r="AS88" s="740">
        <v>0</v>
      </c>
      <c r="AT88" s="740">
        <v>0</v>
      </c>
      <c r="AU88" s="740">
        <v>0</v>
      </c>
      <c r="AV88" s="740">
        <v>0</v>
      </c>
      <c r="AW88" s="740">
        <v>0</v>
      </c>
      <c r="AX88" s="740">
        <v>0</v>
      </c>
      <c r="AY88" s="740">
        <v>0</v>
      </c>
      <c r="AZ88" s="740">
        <v>0</v>
      </c>
      <c r="BA88" s="740">
        <v>0</v>
      </c>
      <c r="BB88" s="740">
        <v>0</v>
      </c>
      <c r="BC88" s="740">
        <v>0</v>
      </c>
      <c r="BD88" s="740">
        <v>0</v>
      </c>
      <c r="BE88" s="740">
        <v>0</v>
      </c>
      <c r="BF88" s="740">
        <v>0</v>
      </c>
      <c r="BG88" s="740">
        <v>0</v>
      </c>
      <c r="BH88" s="740">
        <v>0</v>
      </c>
      <c r="BI88" s="740">
        <v>0</v>
      </c>
      <c r="BJ88" s="740">
        <v>0</v>
      </c>
      <c r="BK88" s="740">
        <v>0</v>
      </c>
      <c r="BL88" s="740">
        <v>0</v>
      </c>
      <c r="BM88" s="740">
        <v>0</v>
      </c>
      <c r="BN88" s="740">
        <v>0</v>
      </c>
      <c r="BO88" s="740">
        <v>0</v>
      </c>
      <c r="BP88" s="740">
        <v>0</v>
      </c>
      <c r="BQ88" s="740">
        <v>0</v>
      </c>
      <c r="BR88" s="740">
        <v>0</v>
      </c>
      <c r="BS88" s="740">
        <v>0</v>
      </c>
      <c r="BT88" s="740">
        <v>0</v>
      </c>
      <c r="BU88" s="740">
        <v>0</v>
      </c>
      <c r="BV88" s="740">
        <v>0</v>
      </c>
      <c r="BW88" s="740">
        <v>0</v>
      </c>
      <c r="BX88" s="740">
        <v>0</v>
      </c>
      <c r="BY88" s="740">
        <v>0</v>
      </c>
      <c r="BZ88" s="740">
        <v>0</v>
      </c>
      <c r="CA88" s="740">
        <v>0</v>
      </c>
      <c r="CB88" s="740">
        <v>0</v>
      </c>
      <c r="CC88" s="740">
        <v>0</v>
      </c>
      <c r="CD88" s="740">
        <v>0</v>
      </c>
      <c r="CE88" s="740">
        <v>0</v>
      </c>
      <c r="CF88" s="740">
        <v>0</v>
      </c>
      <c r="CG88" s="740">
        <v>353</v>
      </c>
      <c r="CH88" s="740">
        <v>353</v>
      </c>
      <c r="CI88" s="740">
        <v>353</v>
      </c>
      <c r="CJ88" s="740">
        <v>353</v>
      </c>
      <c r="CK88" s="740">
        <v>353</v>
      </c>
      <c r="CL88" s="740">
        <v>353</v>
      </c>
      <c r="CM88" s="740">
        <v>353</v>
      </c>
      <c r="CN88" s="740">
        <v>353</v>
      </c>
      <c r="CO88" s="740">
        <v>353</v>
      </c>
      <c r="CP88" s="740">
        <v>353</v>
      </c>
      <c r="CQ88" s="740">
        <v>353</v>
      </c>
      <c r="CR88" s="740">
        <v>353</v>
      </c>
      <c r="CS88" s="740">
        <v>717</v>
      </c>
      <c r="CT88" s="740">
        <v>717</v>
      </c>
      <c r="CU88" s="740">
        <v>717</v>
      </c>
      <c r="CV88" s="740">
        <v>717</v>
      </c>
      <c r="CW88" s="740">
        <v>717</v>
      </c>
      <c r="CX88" s="740">
        <v>717</v>
      </c>
      <c r="CY88" s="740">
        <v>717</v>
      </c>
      <c r="CZ88" s="740">
        <v>717</v>
      </c>
      <c r="DA88" s="740">
        <v>717</v>
      </c>
      <c r="DB88" s="740">
        <v>717</v>
      </c>
      <c r="DC88" s="740">
        <v>717</v>
      </c>
      <c r="DD88" s="740">
        <v>717</v>
      </c>
      <c r="DE88" s="740">
        <v>1092</v>
      </c>
      <c r="DF88" s="740">
        <v>1092</v>
      </c>
      <c r="DG88" s="740">
        <v>1092</v>
      </c>
      <c r="DH88" s="740">
        <v>1092</v>
      </c>
      <c r="DI88" s="740">
        <v>1092</v>
      </c>
      <c r="DJ88" s="740">
        <v>1092</v>
      </c>
      <c r="DK88" s="740">
        <v>1092</v>
      </c>
      <c r="DL88" s="740">
        <v>1092</v>
      </c>
      <c r="DM88" s="740">
        <v>1092</v>
      </c>
      <c r="DN88" s="740">
        <v>1092</v>
      </c>
      <c r="DO88" s="740">
        <v>1092</v>
      </c>
      <c r="DP88" s="740">
        <v>1092</v>
      </c>
      <c r="DQ88" s="740">
        <v>1479</v>
      </c>
      <c r="DR88" s="740">
        <v>1479</v>
      </c>
      <c r="DS88" s="740">
        <v>1479</v>
      </c>
      <c r="DT88" s="740">
        <v>1479</v>
      </c>
      <c r="DU88" s="740">
        <v>1479</v>
      </c>
      <c r="DV88" s="740">
        <v>1479</v>
      </c>
      <c r="DW88" s="740">
        <v>1479</v>
      </c>
      <c r="DX88" s="740">
        <v>1479</v>
      </c>
      <c r="DY88" s="740">
        <v>1479</v>
      </c>
      <c r="DZ88" s="740">
        <v>1479</v>
      </c>
      <c r="EA88" s="740">
        <v>1479</v>
      </c>
      <c r="EB88" s="740">
        <v>1479</v>
      </c>
      <c r="EC88" s="740">
        <v>1876</v>
      </c>
      <c r="ED88" s="740">
        <v>1876</v>
      </c>
      <c r="EE88" s="740">
        <v>47455</v>
      </c>
    </row>
    <row r="89" spans="1:135" ht="7.5" customHeight="1">
      <c r="A89" s="739" t="s">
        <v>763</v>
      </c>
      <c r="B89" s="736">
        <v>10</v>
      </c>
      <c r="C89" s="740">
        <v>0</v>
      </c>
      <c r="D89" s="740">
        <v>0</v>
      </c>
      <c r="E89" s="740">
        <v>0</v>
      </c>
      <c r="F89" s="740">
        <v>0</v>
      </c>
      <c r="G89" s="740">
        <v>0</v>
      </c>
      <c r="H89" s="740">
        <v>0</v>
      </c>
      <c r="I89" s="740">
        <v>0</v>
      </c>
      <c r="J89" s="740">
        <v>0</v>
      </c>
      <c r="K89" s="740">
        <v>0</v>
      </c>
      <c r="L89" s="740">
        <v>0</v>
      </c>
      <c r="M89" s="740">
        <v>0</v>
      </c>
      <c r="N89" s="740">
        <v>0</v>
      </c>
      <c r="O89" s="740">
        <v>0</v>
      </c>
      <c r="P89" s="740">
        <v>0</v>
      </c>
      <c r="Q89" s="740">
        <v>0</v>
      </c>
      <c r="R89" s="740">
        <v>0</v>
      </c>
      <c r="S89" s="740">
        <v>0</v>
      </c>
      <c r="T89" s="740">
        <v>0</v>
      </c>
      <c r="U89" s="740">
        <v>0</v>
      </c>
      <c r="V89" s="740">
        <v>0</v>
      </c>
      <c r="W89" s="740">
        <v>0</v>
      </c>
      <c r="X89" s="740">
        <v>0</v>
      </c>
      <c r="Y89" s="740">
        <v>0</v>
      </c>
      <c r="Z89" s="740">
        <v>0</v>
      </c>
      <c r="AA89" s="740">
        <v>0</v>
      </c>
      <c r="AB89" s="740">
        <v>0</v>
      </c>
      <c r="AC89" s="740">
        <v>0</v>
      </c>
      <c r="AD89" s="740">
        <v>882</v>
      </c>
      <c r="AE89" s="740">
        <v>882</v>
      </c>
      <c r="AF89" s="740">
        <v>882</v>
      </c>
      <c r="AG89" s="740">
        <v>882</v>
      </c>
      <c r="AH89" s="740">
        <v>882</v>
      </c>
      <c r="AI89" s="740">
        <v>882</v>
      </c>
      <c r="AJ89" s="740">
        <v>882</v>
      </c>
      <c r="AK89" s="740">
        <v>882</v>
      </c>
      <c r="AL89" s="740">
        <v>882</v>
      </c>
      <c r="AM89" s="740">
        <v>882</v>
      </c>
      <c r="AN89" s="740">
        <v>882</v>
      </c>
      <c r="AO89" s="740">
        <v>882</v>
      </c>
      <c r="AP89" s="740">
        <v>1791</v>
      </c>
      <c r="AQ89" s="740">
        <v>1791</v>
      </c>
      <c r="AR89" s="740">
        <v>1791</v>
      </c>
      <c r="AS89" s="740">
        <v>1791</v>
      </c>
      <c r="AT89" s="740">
        <v>1791</v>
      </c>
      <c r="AU89" s="740">
        <v>1791</v>
      </c>
      <c r="AV89" s="740">
        <v>1791</v>
      </c>
      <c r="AW89" s="740">
        <v>1791</v>
      </c>
      <c r="AX89" s="740">
        <v>1791</v>
      </c>
      <c r="AY89" s="740">
        <v>1791</v>
      </c>
      <c r="AZ89" s="740">
        <v>1791</v>
      </c>
      <c r="BA89" s="740">
        <v>1791</v>
      </c>
      <c r="BB89" s="740">
        <v>2727</v>
      </c>
      <c r="BC89" s="740">
        <v>2727</v>
      </c>
      <c r="BD89" s="740">
        <v>2727</v>
      </c>
      <c r="BE89" s="740">
        <v>2727</v>
      </c>
      <c r="BF89" s="740">
        <v>2727</v>
      </c>
      <c r="BG89" s="740">
        <v>2727</v>
      </c>
      <c r="BH89" s="740">
        <v>2727</v>
      </c>
      <c r="BI89" s="740">
        <v>2727</v>
      </c>
      <c r="BJ89" s="740">
        <v>2727</v>
      </c>
      <c r="BK89" s="740">
        <v>2727</v>
      </c>
      <c r="BL89" s="740">
        <v>2727</v>
      </c>
      <c r="BM89" s="740">
        <v>2727</v>
      </c>
      <c r="BN89" s="740">
        <v>3691</v>
      </c>
      <c r="BO89" s="740">
        <v>3691</v>
      </c>
      <c r="BP89" s="740">
        <v>3691</v>
      </c>
      <c r="BQ89" s="740">
        <v>3691</v>
      </c>
      <c r="BR89" s="740">
        <v>3691</v>
      </c>
      <c r="BS89" s="740">
        <v>3691</v>
      </c>
      <c r="BT89" s="740">
        <v>3691</v>
      </c>
      <c r="BU89" s="740">
        <v>3691</v>
      </c>
      <c r="BV89" s="740">
        <v>3691</v>
      </c>
      <c r="BW89" s="740">
        <v>3691</v>
      </c>
      <c r="BX89" s="740">
        <v>3691</v>
      </c>
      <c r="BY89" s="740">
        <v>3691</v>
      </c>
      <c r="BZ89" s="740">
        <v>4684</v>
      </c>
      <c r="CA89" s="740">
        <v>4684</v>
      </c>
      <c r="CB89" s="740">
        <v>4684</v>
      </c>
      <c r="CC89" s="740">
        <v>4684</v>
      </c>
      <c r="CD89" s="740">
        <v>4684</v>
      </c>
      <c r="CE89" s="740">
        <v>4684</v>
      </c>
      <c r="CF89" s="740">
        <v>4684</v>
      </c>
      <c r="CG89" s="740">
        <v>4684</v>
      </c>
      <c r="CH89" s="740">
        <v>4684</v>
      </c>
      <c r="CI89" s="740">
        <v>4684</v>
      </c>
      <c r="CJ89" s="740">
        <v>4684</v>
      </c>
      <c r="CK89" s="740">
        <v>4684</v>
      </c>
      <c r="CL89" s="740">
        <v>5707</v>
      </c>
      <c r="CM89" s="740">
        <v>5707</v>
      </c>
      <c r="CN89" s="740">
        <v>5707</v>
      </c>
      <c r="CO89" s="740">
        <v>5707</v>
      </c>
      <c r="CP89" s="740">
        <v>5707</v>
      </c>
      <c r="CQ89" s="740">
        <v>5707</v>
      </c>
      <c r="CR89" s="740">
        <v>5707</v>
      </c>
      <c r="CS89" s="740">
        <v>5707</v>
      </c>
      <c r="CT89" s="740">
        <v>5707</v>
      </c>
      <c r="CU89" s="740">
        <v>5707</v>
      </c>
      <c r="CV89" s="740">
        <v>5707</v>
      </c>
      <c r="CW89" s="740">
        <v>5707</v>
      </c>
      <c r="CX89" s="740">
        <v>6760</v>
      </c>
      <c r="CY89" s="740">
        <v>6760</v>
      </c>
      <c r="CZ89" s="740">
        <v>6760</v>
      </c>
      <c r="DA89" s="740">
        <v>6760</v>
      </c>
      <c r="DB89" s="740">
        <v>6760</v>
      </c>
      <c r="DC89" s="740">
        <v>0</v>
      </c>
      <c r="DD89" s="740">
        <v>0</v>
      </c>
      <c r="DE89" s="740">
        <v>0</v>
      </c>
      <c r="DF89" s="740">
        <v>0</v>
      </c>
      <c r="DG89" s="740">
        <v>0</v>
      </c>
      <c r="DH89" s="740">
        <v>0</v>
      </c>
      <c r="DI89" s="740">
        <v>0</v>
      </c>
      <c r="DJ89" s="740">
        <v>0</v>
      </c>
      <c r="DK89" s="740">
        <v>0</v>
      </c>
      <c r="DL89" s="740">
        <v>0</v>
      </c>
      <c r="DM89" s="740">
        <v>0</v>
      </c>
      <c r="DN89" s="740">
        <v>0</v>
      </c>
      <c r="DO89" s="740">
        <v>0</v>
      </c>
      <c r="DP89" s="740">
        <v>0</v>
      </c>
      <c r="DQ89" s="740">
        <v>0</v>
      </c>
      <c r="DR89" s="740">
        <v>0</v>
      </c>
      <c r="DS89" s="740">
        <v>1118</v>
      </c>
      <c r="DT89" s="740">
        <v>1118</v>
      </c>
      <c r="DU89" s="740">
        <v>1118</v>
      </c>
      <c r="DV89" s="740">
        <v>1118</v>
      </c>
      <c r="DW89" s="740">
        <v>1118</v>
      </c>
      <c r="DX89" s="740">
        <v>1118</v>
      </c>
      <c r="DY89" s="740">
        <v>1118</v>
      </c>
      <c r="DZ89" s="740">
        <v>1118</v>
      </c>
      <c r="EA89" s="740">
        <v>1118</v>
      </c>
      <c r="EB89" s="740">
        <v>1118</v>
      </c>
      <c r="EC89" s="740">
        <v>1118</v>
      </c>
      <c r="ED89" s="740">
        <v>1118</v>
      </c>
      <c r="EE89" s="740">
        <v>281006</v>
      </c>
    </row>
    <row r="90" spans="1:135" ht="8.25" customHeight="1">
      <c r="A90" s="736" t="s">
        <v>785</v>
      </c>
      <c r="C90" s="741">
        <v>0</v>
      </c>
      <c r="D90" s="741">
        <v>0</v>
      </c>
      <c r="E90" s="741">
        <v>0</v>
      </c>
      <c r="F90" s="741">
        <v>0</v>
      </c>
      <c r="G90" s="741">
        <v>0</v>
      </c>
      <c r="H90" s="741">
        <v>0</v>
      </c>
      <c r="I90" s="741">
        <v>0</v>
      </c>
      <c r="J90" s="741">
        <v>0</v>
      </c>
      <c r="K90" s="741">
        <v>500</v>
      </c>
      <c r="L90" s="741">
        <v>500</v>
      </c>
      <c r="M90" s="741">
        <v>500</v>
      </c>
      <c r="N90" s="741">
        <v>500</v>
      </c>
      <c r="O90" s="741">
        <v>977</v>
      </c>
      <c r="P90" s="741">
        <v>977</v>
      </c>
      <c r="Q90" s="741">
        <v>977</v>
      </c>
      <c r="R90" s="741">
        <v>977</v>
      </c>
      <c r="S90" s="741">
        <v>977</v>
      </c>
      <c r="T90" s="741">
        <v>977</v>
      </c>
      <c r="U90" s="741">
        <v>977</v>
      </c>
      <c r="V90" s="741">
        <v>1626</v>
      </c>
      <c r="W90" s="741">
        <v>2140</v>
      </c>
      <c r="X90" s="741">
        <v>2140</v>
      </c>
      <c r="Y90" s="741">
        <v>2140</v>
      </c>
      <c r="Z90" s="741">
        <v>2140</v>
      </c>
      <c r="AA90" s="741">
        <v>2630</v>
      </c>
      <c r="AB90" s="741">
        <v>3280</v>
      </c>
      <c r="AC90" s="741">
        <v>3280</v>
      </c>
      <c r="AD90" s="741">
        <v>4162</v>
      </c>
      <c r="AE90" s="741">
        <v>4162</v>
      </c>
      <c r="AF90" s="741">
        <v>4162</v>
      </c>
      <c r="AG90" s="741">
        <v>4162</v>
      </c>
      <c r="AH90" s="741">
        <v>4831</v>
      </c>
      <c r="AI90" s="741">
        <v>5359</v>
      </c>
      <c r="AJ90" s="741">
        <v>5593</v>
      </c>
      <c r="AK90" s="741">
        <v>5593</v>
      </c>
      <c r="AL90" s="741">
        <v>5593</v>
      </c>
      <c r="AM90" s="741">
        <v>6331</v>
      </c>
      <c r="AN90" s="741">
        <v>7000</v>
      </c>
      <c r="AO90" s="741">
        <v>7000</v>
      </c>
      <c r="AP90" s="741">
        <v>7908</v>
      </c>
      <c r="AQ90" s="741">
        <v>7908</v>
      </c>
      <c r="AR90" s="741">
        <v>8371</v>
      </c>
      <c r="AS90" s="741">
        <v>8371</v>
      </c>
      <c r="AT90" s="741">
        <v>9059</v>
      </c>
      <c r="AU90" s="741">
        <v>9602</v>
      </c>
      <c r="AV90" s="741">
        <v>9844</v>
      </c>
      <c r="AW90" s="741">
        <v>9844</v>
      </c>
      <c r="AX90" s="741">
        <v>9844</v>
      </c>
      <c r="AY90" s="741">
        <v>10603</v>
      </c>
      <c r="AZ90" s="741">
        <v>11292</v>
      </c>
      <c r="BA90" s="741">
        <v>11292</v>
      </c>
      <c r="BB90" s="741">
        <v>12228</v>
      </c>
      <c r="BC90" s="741">
        <v>12228</v>
      </c>
      <c r="BD90" s="741">
        <v>12704</v>
      </c>
      <c r="BE90" s="741">
        <v>12704</v>
      </c>
      <c r="BF90" s="741">
        <v>13414</v>
      </c>
      <c r="BG90" s="741">
        <v>13971</v>
      </c>
      <c r="BH90" s="741">
        <v>14220</v>
      </c>
      <c r="BI90" s="741">
        <v>14220</v>
      </c>
      <c r="BJ90" s="741">
        <v>14220</v>
      </c>
      <c r="BK90" s="741">
        <v>12360</v>
      </c>
      <c r="BL90" s="741">
        <v>13069</v>
      </c>
      <c r="BM90" s="741">
        <v>13069</v>
      </c>
      <c r="BN90" s="741">
        <v>14033</v>
      </c>
      <c r="BO90" s="741">
        <v>14033</v>
      </c>
      <c r="BP90" s="741">
        <v>14524</v>
      </c>
      <c r="BQ90" s="741">
        <v>14524</v>
      </c>
      <c r="BR90" s="741">
        <v>15255</v>
      </c>
      <c r="BS90" s="741">
        <v>15255</v>
      </c>
      <c r="BT90" s="741">
        <v>15511</v>
      </c>
      <c r="BU90" s="741">
        <v>12064</v>
      </c>
      <c r="BV90" s="741">
        <v>12187</v>
      </c>
      <c r="BW90" s="741">
        <v>12993</v>
      </c>
      <c r="BX90" s="741">
        <v>12679</v>
      </c>
      <c r="BY90" s="741">
        <v>13358</v>
      </c>
      <c r="BZ90" s="741">
        <v>14351</v>
      </c>
      <c r="CA90" s="741">
        <v>11950</v>
      </c>
      <c r="CB90" s="741">
        <v>12455</v>
      </c>
      <c r="CC90" s="741">
        <v>12455</v>
      </c>
      <c r="CD90" s="741">
        <v>12455</v>
      </c>
      <c r="CE90" s="741">
        <v>12455</v>
      </c>
      <c r="CF90" s="741">
        <v>12719</v>
      </c>
      <c r="CG90" s="741">
        <v>13072</v>
      </c>
      <c r="CH90" s="741">
        <v>13200</v>
      </c>
      <c r="CI90" s="741">
        <v>9910</v>
      </c>
      <c r="CJ90" s="741">
        <v>10138</v>
      </c>
      <c r="CK90" s="741">
        <v>10838</v>
      </c>
      <c r="CL90" s="741">
        <v>10628</v>
      </c>
      <c r="CM90" s="741">
        <v>10628</v>
      </c>
      <c r="CN90" s="741">
        <v>11148</v>
      </c>
      <c r="CO90" s="741">
        <v>11672</v>
      </c>
      <c r="CP90" s="741">
        <v>11672</v>
      </c>
      <c r="CQ90" s="741">
        <v>9219</v>
      </c>
      <c r="CR90" s="741">
        <v>9219</v>
      </c>
      <c r="CS90" s="741">
        <v>9583</v>
      </c>
      <c r="CT90" s="741">
        <v>9714</v>
      </c>
      <c r="CU90" s="741">
        <v>10512</v>
      </c>
      <c r="CV90" s="741">
        <v>10747</v>
      </c>
      <c r="CW90" s="741">
        <v>12334</v>
      </c>
      <c r="CX90" s="741">
        <v>13388</v>
      </c>
      <c r="CY90" s="741">
        <v>13388</v>
      </c>
      <c r="CZ90" s="741">
        <v>13657</v>
      </c>
      <c r="DA90" s="741">
        <v>14197</v>
      </c>
      <c r="DB90" s="741">
        <v>14197</v>
      </c>
      <c r="DC90" s="741">
        <v>7436</v>
      </c>
      <c r="DD90" s="741">
        <v>7436</v>
      </c>
      <c r="DE90" s="741">
        <v>8347</v>
      </c>
      <c r="DF90" s="741">
        <v>8482</v>
      </c>
      <c r="DG90" s="741">
        <v>9305</v>
      </c>
      <c r="DH90" s="741">
        <v>9547</v>
      </c>
      <c r="DI90" s="741">
        <v>11181</v>
      </c>
      <c r="DJ90" s="741">
        <v>11181</v>
      </c>
      <c r="DK90" s="741">
        <v>11181</v>
      </c>
      <c r="DL90" s="741">
        <v>11459</v>
      </c>
      <c r="DM90" s="741">
        <v>12015</v>
      </c>
      <c r="DN90" s="741">
        <v>12015</v>
      </c>
      <c r="DO90" s="741">
        <v>12015</v>
      </c>
      <c r="DP90" s="741">
        <v>12015</v>
      </c>
      <c r="DQ90" s="741">
        <v>12953</v>
      </c>
      <c r="DR90" s="741">
        <v>13092</v>
      </c>
      <c r="DS90" s="741">
        <v>15057</v>
      </c>
      <c r="DT90" s="741">
        <v>15306</v>
      </c>
      <c r="DU90" s="741">
        <v>16334</v>
      </c>
      <c r="DV90" s="741">
        <v>16334</v>
      </c>
      <c r="DW90" s="741">
        <v>16334</v>
      </c>
      <c r="DX90" s="741">
        <v>13012</v>
      </c>
      <c r="DY90" s="741">
        <v>13585</v>
      </c>
      <c r="DZ90" s="741">
        <v>13585</v>
      </c>
      <c r="EA90" s="741">
        <v>13585</v>
      </c>
      <c r="EB90" s="741">
        <v>13585</v>
      </c>
      <c r="EC90" s="741">
        <v>14551</v>
      </c>
      <c r="ED90" s="741">
        <v>14551</v>
      </c>
      <c r="EE90" s="741">
        <v>1218299</v>
      </c>
    </row>
    <row r="91" spans="1:135" ht="8.25" customHeight="1"/>
    <row r="92" spans="1:135" ht="7.5" customHeight="1">
      <c r="A92" s="738" t="s">
        <v>786</v>
      </c>
    </row>
    <row r="93" spans="1:135" ht="8.25" customHeight="1">
      <c r="A93" s="739" t="s">
        <v>753</v>
      </c>
      <c r="B93" s="756">
        <v>1</v>
      </c>
      <c r="C93" s="740">
        <v>8018</v>
      </c>
      <c r="D93" s="740">
        <v>8018</v>
      </c>
      <c r="E93" s="740">
        <v>8018</v>
      </c>
      <c r="F93" s="740">
        <v>8018</v>
      </c>
      <c r="G93" s="740">
        <v>8018</v>
      </c>
      <c r="H93" s="740">
        <v>8018</v>
      </c>
      <c r="I93" s="740">
        <v>8018</v>
      </c>
      <c r="J93" s="740">
        <v>8018</v>
      </c>
      <c r="K93" s="740">
        <v>8018</v>
      </c>
      <c r="L93" s="740">
        <v>8018</v>
      </c>
      <c r="M93" s="740">
        <v>8018</v>
      </c>
      <c r="N93" s="740">
        <v>8018</v>
      </c>
      <c r="O93" s="740">
        <v>8432</v>
      </c>
      <c r="P93" s="740">
        <v>8432</v>
      </c>
      <c r="Q93" s="740">
        <v>8432</v>
      </c>
      <c r="R93" s="740">
        <v>8432</v>
      </c>
      <c r="S93" s="740">
        <v>8432</v>
      </c>
      <c r="T93" s="740">
        <v>8432</v>
      </c>
      <c r="U93" s="740">
        <v>8432</v>
      </c>
      <c r="V93" s="740">
        <v>8432</v>
      </c>
      <c r="W93" s="740">
        <v>8432</v>
      </c>
      <c r="X93" s="740">
        <v>8432</v>
      </c>
      <c r="Y93" s="740">
        <v>8432</v>
      </c>
      <c r="Z93" s="740">
        <v>8432</v>
      </c>
      <c r="AA93" s="740">
        <v>8800</v>
      </c>
      <c r="AB93" s="740">
        <v>8800</v>
      </c>
      <c r="AC93" s="740">
        <v>8800</v>
      </c>
      <c r="AD93" s="740">
        <v>8800</v>
      </c>
      <c r="AE93" s="740">
        <v>8800</v>
      </c>
      <c r="AF93" s="740">
        <v>8800</v>
      </c>
      <c r="AG93" s="740">
        <v>8800</v>
      </c>
      <c r="AH93" s="740">
        <v>8800</v>
      </c>
      <c r="AI93" s="740">
        <v>8800</v>
      </c>
      <c r="AJ93" s="740">
        <v>8800</v>
      </c>
      <c r="AK93" s="740">
        <v>8800</v>
      </c>
      <c r="AL93" s="740">
        <v>8800</v>
      </c>
      <c r="AM93" s="740">
        <v>9089</v>
      </c>
      <c r="AN93" s="740">
        <v>9089</v>
      </c>
      <c r="AO93" s="740">
        <v>9089</v>
      </c>
      <c r="AP93" s="740">
        <v>9089</v>
      </c>
      <c r="AQ93" s="740">
        <v>9089</v>
      </c>
      <c r="AR93" s="740">
        <v>9089</v>
      </c>
      <c r="AS93" s="740">
        <v>9089</v>
      </c>
      <c r="AT93" s="740">
        <v>9089</v>
      </c>
      <c r="AU93" s="740">
        <v>9089</v>
      </c>
      <c r="AV93" s="740">
        <v>9089</v>
      </c>
      <c r="AW93" s="740">
        <v>9089</v>
      </c>
      <c r="AX93" s="740">
        <v>9089</v>
      </c>
      <c r="AY93" s="740">
        <v>9358</v>
      </c>
      <c r="AZ93" s="740">
        <v>9358</v>
      </c>
      <c r="BA93" s="740">
        <v>9358</v>
      </c>
      <c r="BB93" s="740">
        <v>9358</v>
      </c>
      <c r="BC93" s="740">
        <v>9358</v>
      </c>
      <c r="BD93" s="740">
        <v>9358</v>
      </c>
      <c r="BE93" s="740">
        <v>9358</v>
      </c>
      <c r="BF93" s="740">
        <v>9358</v>
      </c>
      <c r="BG93" s="740">
        <v>9358</v>
      </c>
      <c r="BH93" s="740">
        <v>9358</v>
      </c>
      <c r="BI93" s="740">
        <v>9358</v>
      </c>
      <c r="BJ93" s="740">
        <v>9358</v>
      </c>
      <c r="BK93" s="740">
        <v>0</v>
      </c>
      <c r="BL93" s="740">
        <v>0</v>
      </c>
      <c r="BM93" s="740">
        <v>9580</v>
      </c>
      <c r="BN93" s="740">
        <v>9580</v>
      </c>
      <c r="BO93" s="740">
        <v>9580</v>
      </c>
      <c r="BP93" s="740">
        <v>9580</v>
      </c>
      <c r="BQ93" s="740">
        <v>9580</v>
      </c>
      <c r="BR93" s="740">
        <v>9580</v>
      </c>
      <c r="BS93" s="740">
        <v>9580</v>
      </c>
      <c r="BT93" s="740">
        <v>9580</v>
      </c>
      <c r="BU93" s="740">
        <v>9580</v>
      </c>
      <c r="BV93" s="740">
        <v>9580</v>
      </c>
      <c r="BW93" s="740">
        <v>9893</v>
      </c>
      <c r="BX93" s="740">
        <v>9893</v>
      </c>
      <c r="BY93" s="740">
        <v>9893</v>
      </c>
      <c r="BZ93" s="740">
        <v>9893</v>
      </c>
      <c r="CA93" s="740">
        <v>9893</v>
      </c>
      <c r="CB93" s="740">
        <v>9893</v>
      </c>
      <c r="CC93" s="740">
        <v>9893</v>
      </c>
      <c r="CD93" s="740">
        <v>9893</v>
      </c>
      <c r="CE93" s="740">
        <v>9893</v>
      </c>
      <c r="CF93" s="740">
        <v>9893</v>
      </c>
      <c r="CG93" s="740">
        <v>9893</v>
      </c>
      <c r="CH93" s="740">
        <v>9893</v>
      </c>
      <c r="CI93" s="740">
        <v>10156</v>
      </c>
      <c r="CJ93" s="740">
        <v>10156</v>
      </c>
      <c r="CK93" s="740">
        <v>10156</v>
      </c>
      <c r="CL93" s="740">
        <v>10156</v>
      </c>
      <c r="CM93" s="740">
        <v>10156</v>
      </c>
      <c r="CN93" s="740">
        <v>10156</v>
      </c>
      <c r="CO93" s="740">
        <v>10156</v>
      </c>
      <c r="CP93" s="740">
        <v>10156</v>
      </c>
      <c r="CQ93" s="740">
        <v>10156</v>
      </c>
      <c r="CR93" s="740">
        <v>10156</v>
      </c>
      <c r="CS93" s="740">
        <v>10156</v>
      </c>
      <c r="CT93" s="740">
        <v>10156</v>
      </c>
      <c r="CU93" s="740">
        <v>10452</v>
      </c>
      <c r="CV93" s="740">
        <v>10452</v>
      </c>
      <c r="CW93" s="740">
        <v>10452</v>
      </c>
      <c r="CX93" s="740">
        <v>10452</v>
      </c>
      <c r="CY93" s="740">
        <v>10452</v>
      </c>
      <c r="CZ93" s="740">
        <v>10452</v>
      </c>
      <c r="DA93" s="740">
        <v>10452</v>
      </c>
      <c r="DB93" s="740">
        <v>10452</v>
      </c>
      <c r="DC93" s="740">
        <v>10452</v>
      </c>
      <c r="DD93" s="740">
        <v>10452</v>
      </c>
      <c r="DE93" s="740">
        <v>10452</v>
      </c>
      <c r="DF93" s="740">
        <v>10452</v>
      </c>
      <c r="DG93" s="740">
        <v>10821</v>
      </c>
      <c r="DH93" s="740">
        <v>10821</v>
      </c>
      <c r="DI93" s="740">
        <v>10821</v>
      </c>
      <c r="DJ93" s="740">
        <v>10821</v>
      </c>
      <c r="DK93" s="740">
        <v>10821</v>
      </c>
      <c r="DL93" s="740">
        <v>10821</v>
      </c>
      <c r="DM93" s="740">
        <v>10821</v>
      </c>
      <c r="DN93" s="740">
        <v>10821</v>
      </c>
      <c r="DO93" s="740">
        <v>10821</v>
      </c>
      <c r="DP93" s="740">
        <v>10821</v>
      </c>
      <c r="DQ93" s="740">
        <v>10821</v>
      </c>
      <c r="DR93" s="740">
        <v>10821</v>
      </c>
      <c r="DS93" s="740">
        <v>11130</v>
      </c>
      <c r="DT93" s="740">
        <v>11130</v>
      </c>
      <c r="DU93" s="740">
        <v>11130</v>
      </c>
      <c r="DV93" s="740">
        <v>11130</v>
      </c>
      <c r="DW93" s="740">
        <v>11130</v>
      </c>
      <c r="DX93" s="740">
        <v>0</v>
      </c>
      <c r="DY93" s="740">
        <v>0</v>
      </c>
      <c r="DZ93" s="740">
        <v>11130</v>
      </c>
      <c r="EA93" s="740">
        <v>11130</v>
      </c>
      <c r="EB93" s="740">
        <v>11130</v>
      </c>
      <c r="EC93" s="740">
        <v>11130</v>
      </c>
      <c r="ED93" s="740">
        <v>11130</v>
      </c>
      <c r="EE93" s="740">
        <v>1227339</v>
      </c>
    </row>
    <row r="94" spans="1:135" ht="8.25" customHeight="1">
      <c r="A94" s="739" t="s">
        <v>754</v>
      </c>
      <c r="B94" s="756">
        <v>2</v>
      </c>
      <c r="C94" s="740">
        <v>0</v>
      </c>
      <c r="D94" s="740">
        <v>0</v>
      </c>
      <c r="E94" s="740">
        <v>0</v>
      </c>
      <c r="F94" s="740">
        <v>0</v>
      </c>
      <c r="G94" s="740">
        <v>0</v>
      </c>
      <c r="H94" s="740">
        <v>0</v>
      </c>
      <c r="I94" s="740">
        <v>0</v>
      </c>
      <c r="J94" s="740">
        <v>8882</v>
      </c>
      <c r="K94" s="740">
        <v>8882</v>
      </c>
      <c r="L94" s="740">
        <v>8882</v>
      </c>
      <c r="M94" s="740">
        <v>8882</v>
      </c>
      <c r="N94" s="740">
        <v>8882</v>
      </c>
      <c r="O94" s="740">
        <v>9341</v>
      </c>
      <c r="P94" s="740">
        <v>9341</v>
      </c>
      <c r="Q94" s="740">
        <v>9341</v>
      </c>
      <c r="R94" s="740">
        <v>9341</v>
      </c>
      <c r="S94" s="740">
        <v>9341</v>
      </c>
      <c r="T94" s="740">
        <v>9341</v>
      </c>
      <c r="U94" s="740">
        <v>9341</v>
      </c>
      <c r="V94" s="740">
        <v>9341</v>
      </c>
      <c r="W94" s="740">
        <v>9341</v>
      </c>
      <c r="X94" s="740">
        <v>9341</v>
      </c>
      <c r="Y94" s="740">
        <v>9341</v>
      </c>
      <c r="Z94" s="740">
        <v>9341</v>
      </c>
      <c r="AA94" s="740">
        <v>9748</v>
      </c>
      <c r="AB94" s="740">
        <v>9748</v>
      </c>
      <c r="AC94" s="740">
        <v>9748</v>
      </c>
      <c r="AD94" s="740">
        <v>9748</v>
      </c>
      <c r="AE94" s="740">
        <v>9748</v>
      </c>
      <c r="AF94" s="740">
        <v>9748</v>
      </c>
      <c r="AG94" s="740">
        <v>9748</v>
      </c>
      <c r="AH94" s="740">
        <v>9748</v>
      </c>
      <c r="AI94" s="740">
        <v>9748</v>
      </c>
      <c r="AJ94" s="740">
        <v>9748</v>
      </c>
      <c r="AK94" s="740">
        <v>9748</v>
      </c>
      <c r="AL94" s="740">
        <v>9748</v>
      </c>
      <c r="AM94" s="740">
        <v>10068</v>
      </c>
      <c r="AN94" s="740">
        <v>10068</v>
      </c>
      <c r="AO94" s="740">
        <v>10068</v>
      </c>
      <c r="AP94" s="740">
        <v>10068</v>
      </c>
      <c r="AQ94" s="740">
        <v>10068</v>
      </c>
      <c r="AR94" s="740">
        <v>10068</v>
      </c>
      <c r="AS94" s="740">
        <v>10068</v>
      </c>
      <c r="AT94" s="740">
        <v>10068</v>
      </c>
      <c r="AU94" s="740">
        <v>10068</v>
      </c>
      <c r="AV94" s="740">
        <v>10068</v>
      </c>
      <c r="AW94" s="740">
        <v>10068</v>
      </c>
      <c r="AX94" s="740">
        <v>10068</v>
      </c>
      <c r="AY94" s="740">
        <v>10366</v>
      </c>
      <c r="AZ94" s="740">
        <v>10366</v>
      </c>
      <c r="BA94" s="740">
        <v>10366</v>
      </c>
      <c r="BB94" s="740">
        <v>10366</v>
      </c>
      <c r="BC94" s="740">
        <v>10366</v>
      </c>
      <c r="BD94" s="740">
        <v>10366</v>
      </c>
      <c r="BE94" s="740">
        <v>10366</v>
      </c>
      <c r="BF94" s="740">
        <v>10366</v>
      </c>
      <c r="BG94" s="740">
        <v>10366</v>
      </c>
      <c r="BH94" s="740">
        <v>10366</v>
      </c>
      <c r="BI94" s="740">
        <v>10366</v>
      </c>
      <c r="BJ94" s="740">
        <v>10366</v>
      </c>
      <c r="BK94" s="740">
        <v>10613</v>
      </c>
      <c r="BL94" s="740">
        <v>10613</v>
      </c>
      <c r="BM94" s="740">
        <v>10613</v>
      </c>
      <c r="BN94" s="740">
        <v>10613</v>
      </c>
      <c r="BO94" s="740">
        <v>10613</v>
      </c>
      <c r="BP94" s="740">
        <v>10613</v>
      </c>
      <c r="BQ94" s="740">
        <v>10613</v>
      </c>
      <c r="BR94" s="740">
        <v>10613</v>
      </c>
      <c r="BS94" s="740">
        <v>10613</v>
      </c>
      <c r="BT94" s="740">
        <v>10613</v>
      </c>
      <c r="BU94" s="740">
        <v>0</v>
      </c>
      <c r="BV94" s="740">
        <v>0</v>
      </c>
      <c r="BW94" s="740">
        <v>10959</v>
      </c>
      <c r="BX94" s="740">
        <v>10959</v>
      </c>
      <c r="BY94" s="740">
        <v>10959</v>
      </c>
      <c r="BZ94" s="740">
        <v>10959</v>
      </c>
      <c r="CA94" s="740">
        <v>10959</v>
      </c>
      <c r="CB94" s="740">
        <v>10959</v>
      </c>
      <c r="CC94" s="740">
        <v>10959</v>
      </c>
      <c r="CD94" s="740">
        <v>10959</v>
      </c>
      <c r="CE94" s="740">
        <v>10959</v>
      </c>
      <c r="CF94" s="740">
        <v>10959</v>
      </c>
      <c r="CG94" s="740">
        <v>10959</v>
      </c>
      <c r="CH94" s="740">
        <v>10959</v>
      </c>
      <c r="CI94" s="740">
        <v>11250</v>
      </c>
      <c r="CJ94" s="740">
        <v>11250</v>
      </c>
      <c r="CK94" s="740">
        <v>11250</v>
      </c>
      <c r="CL94" s="740">
        <v>11250</v>
      </c>
      <c r="CM94" s="740">
        <v>11250</v>
      </c>
      <c r="CN94" s="740">
        <v>11250</v>
      </c>
      <c r="CO94" s="740">
        <v>11250</v>
      </c>
      <c r="CP94" s="740">
        <v>11250</v>
      </c>
      <c r="CQ94" s="740">
        <v>11250</v>
      </c>
      <c r="CR94" s="740">
        <v>11250</v>
      </c>
      <c r="CS94" s="740">
        <v>11250</v>
      </c>
      <c r="CT94" s="740">
        <v>11250</v>
      </c>
      <c r="CU94" s="740">
        <v>11578</v>
      </c>
      <c r="CV94" s="740">
        <v>11578</v>
      </c>
      <c r="CW94" s="740">
        <v>11578</v>
      </c>
      <c r="CX94" s="740">
        <v>11578</v>
      </c>
      <c r="CY94" s="740">
        <v>11578</v>
      </c>
      <c r="CZ94" s="740">
        <v>11578</v>
      </c>
      <c r="DA94" s="740">
        <v>11578</v>
      </c>
      <c r="DB94" s="740">
        <v>11578</v>
      </c>
      <c r="DC94" s="740">
        <v>11578</v>
      </c>
      <c r="DD94" s="740">
        <v>11578</v>
      </c>
      <c r="DE94" s="740">
        <v>11578</v>
      </c>
      <c r="DF94" s="740">
        <v>11578</v>
      </c>
      <c r="DG94" s="740">
        <v>11987</v>
      </c>
      <c r="DH94" s="740">
        <v>11987</v>
      </c>
      <c r="DI94" s="740">
        <v>11987</v>
      </c>
      <c r="DJ94" s="740">
        <v>11987</v>
      </c>
      <c r="DK94" s="740">
        <v>11987</v>
      </c>
      <c r="DL94" s="740">
        <v>11987</v>
      </c>
      <c r="DM94" s="740">
        <v>11987</v>
      </c>
      <c r="DN94" s="740">
        <v>11987</v>
      </c>
      <c r="DO94" s="740">
        <v>11987</v>
      </c>
      <c r="DP94" s="740">
        <v>11987</v>
      </c>
      <c r="DQ94" s="740">
        <v>11987</v>
      </c>
      <c r="DR94" s="740">
        <v>11987</v>
      </c>
      <c r="DS94" s="740">
        <v>12329</v>
      </c>
      <c r="DT94" s="740">
        <v>12329</v>
      </c>
      <c r="DU94" s="740">
        <v>12329</v>
      </c>
      <c r="DV94" s="740">
        <v>12329</v>
      </c>
      <c r="DW94" s="740">
        <v>12329</v>
      </c>
      <c r="DX94" s="740">
        <v>12329</v>
      </c>
      <c r="DY94" s="740">
        <v>12329</v>
      </c>
      <c r="DZ94" s="740">
        <v>12329</v>
      </c>
      <c r="EA94" s="740">
        <v>12329</v>
      </c>
      <c r="EB94" s="740">
        <v>12329</v>
      </c>
      <c r="EC94" s="740">
        <v>12329</v>
      </c>
      <c r="ED94" s="740">
        <v>12329</v>
      </c>
      <c r="EE94" s="740">
        <v>1322047</v>
      </c>
    </row>
    <row r="95" spans="1:135" ht="7.5" customHeight="1">
      <c r="A95" s="739" t="s">
        <v>755</v>
      </c>
      <c r="B95" s="756">
        <v>3</v>
      </c>
      <c r="C95" s="740">
        <v>5950</v>
      </c>
      <c r="D95" s="740">
        <v>5950</v>
      </c>
      <c r="E95" s="740">
        <v>5950</v>
      </c>
      <c r="F95" s="740">
        <v>5950</v>
      </c>
      <c r="G95" s="740">
        <v>5950</v>
      </c>
      <c r="H95" s="740">
        <v>5950</v>
      </c>
      <c r="I95" s="740">
        <v>5950</v>
      </c>
      <c r="J95" s="740">
        <v>5950</v>
      </c>
      <c r="K95" s="740">
        <v>5950</v>
      </c>
      <c r="L95" s="740">
        <v>5950</v>
      </c>
      <c r="M95" s="740">
        <v>5950</v>
      </c>
      <c r="N95" s="740">
        <v>5950</v>
      </c>
      <c r="O95" s="740">
        <v>6258</v>
      </c>
      <c r="P95" s="740">
        <v>6258</v>
      </c>
      <c r="Q95" s="740">
        <v>6258</v>
      </c>
      <c r="R95" s="740">
        <v>6258</v>
      </c>
      <c r="S95" s="740">
        <v>6258</v>
      </c>
      <c r="T95" s="740">
        <v>6258</v>
      </c>
      <c r="U95" s="740">
        <v>6258</v>
      </c>
      <c r="V95" s="740">
        <v>6258</v>
      </c>
      <c r="W95" s="740">
        <v>6258</v>
      </c>
      <c r="X95" s="740">
        <v>6258</v>
      </c>
      <c r="Y95" s="740">
        <v>6258</v>
      </c>
      <c r="Z95" s="740">
        <v>6258</v>
      </c>
      <c r="AA95" s="740">
        <v>6530</v>
      </c>
      <c r="AB95" s="740">
        <v>6530</v>
      </c>
      <c r="AC95" s="740">
        <v>6530</v>
      </c>
      <c r="AD95" s="740">
        <v>0</v>
      </c>
      <c r="AE95" s="740">
        <v>0</v>
      </c>
      <c r="AF95" s="740">
        <v>6540</v>
      </c>
      <c r="AG95" s="740">
        <v>6540</v>
      </c>
      <c r="AH95" s="740">
        <v>6540</v>
      </c>
      <c r="AI95" s="740">
        <v>6540</v>
      </c>
      <c r="AJ95" s="740">
        <v>6540</v>
      </c>
      <c r="AK95" s="740">
        <v>6540</v>
      </c>
      <c r="AL95" s="740">
        <v>6540</v>
      </c>
      <c r="AM95" s="740">
        <v>6755</v>
      </c>
      <c r="AN95" s="740">
        <v>6755</v>
      </c>
      <c r="AO95" s="740">
        <v>6755</v>
      </c>
      <c r="AP95" s="740">
        <v>6755</v>
      </c>
      <c r="AQ95" s="740">
        <v>6755</v>
      </c>
      <c r="AR95" s="740">
        <v>6755</v>
      </c>
      <c r="AS95" s="740">
        <v>6755</v>
      </c>
      <c r="AT95" s="740">
        <v>6755</v>
      </c>
      <c r="AU95" s="740">
        <v>6755</v>
      </c>
      <c r="AV95" s="740">
        <v>6755</v>
      </c>
      <c r="AW95" s="740">
        <v>6755</v>
      </c>
      <c r="AX95" s="740">
        <v>6755</v>
      </c>
      <c r="AY95" s="740">
        <v>6955</v>
      </c>
      <c r="AZ95" s="740">
        <v>6955</v>
      </c>
      <c r="BA95" s="740">
        <v>6955</v>
      </c>
      <c r="BB95" s="740">
        <v>6955</v>
      </c>
      <c r="BC95" s="740">
        <v>6955</v>
      </c>
      <c r="BD95" s="740">
        <v>6955</v>
      </c>
      <c r="BE95" s="740">
        <v>6955</v>
      </c>
      <c r="BF95" s="740">
        <v>6955</v>
      </c>
      <c r="BG95" s="740">
        <v>6955</v>
      </c>
      <c r="BH95" s="740">
        <v>6955</v>
      </c>
      <c r="BI95" s="740">
        <v>6955</v>
      </c>
      <c r="BJ95" s="740">
        <v>6955</v>
      </c>
      <c r="BK95" s="740">
        <v>7120</v>
      </c>
      <c r="BL95" s="740">
        <v>7120</v>
      </c>
      <c r="BM95" s="740">
        <v>7120</v>
      </c>
      <c r="BN95" s="740">
        <v>7120</v>
      </c>
      <c r="BO95" s="740">
        <v>7120</v>
      </c>
      <c r="BP95" s="740">
        <v>7120</v>
      </c>
      <c r="BQ95" s="740">
        <v>7120</v>
      </c>
      <c r="BR95" s="740">
        <v>7120</v>
      </c>
      <c r="BS95" s="740">
        <v>7120</v>
      </c>
      <c r="BT95" s="740">
        <v>7120</v>
      </c>
      <c r="BU95" s="740">
        <v>7120</v>
      </c>
      <c r="BV95" s="740">
        <v>7120</v>
      </c>
      <c r="BW95" s="740">
        <v>7353</v>
      </c>
      <c r="BX95" s="740">
        <v>7353</v>
      </c>
      <c r="BY95" s="740">
        <v>7353</v>
      </c>
      <c r="BZ95" s="740">
        <v>7353</v>
      </c>
      <c r="CA95" s="740">
        <v>7353</v>
      </c>
      <c r="CB95" s="740">
        <v>7353</v>
      </c>
      <c r="CC95" s="740">
        <v>7353</v>
      </c>
      <c r="CD95" s="740">
        <v>7353</v>
      </c>
      <c r="CE95" s="740">
        <v>7353</v>
      </c>
      <c r="CF95" s="740">
        <v>7353</v>
      </c>
      <c r="CG95" s="740">
        <v>7353</v>
      </c>
      <c r="CH95" s="740">
        <v>7353</v>
      </c>
      <c r="CI95" s="740">
        <v>7548</v>
      </c>
      <c r="CJ95" s="740">
        <v>7548</v>
      </c>
      <c r="CK95" s="740">
        <v>7548</v>
      </c>
      <c r="CL95" s="740">
        <v>7548</v>
      </c>
      <c r="CM95" s="740">
        <v>7548</v>
      </c>
      <c r="CN95" s="740">
        <v>7548</v>
      </c>
      <c r="CO95" s="740">
        <v>7548</v>
      </c>
      <c r="CP95" s="740">
        <v>7548</v>
      </c>
      <c r="CQ95" s="740">
        <v>0</v>
      </c>
      <c r="CR95" s="740">
        <v>0</v>
      </c>
      <c r="CS95" s="740">
        <v>7548</v>
      </c>
      <c r="CT95" s="740">
        <v>7548</v>
      </c>
      <c r="CU95" s="740">
        <v>7768</v>
      </c>
      <c r="CV95" s="740">
        <v>7768</v>
      </c>
      <c r="CW95" s="740">
        <v>7768</v>
      </c>
      <c r="CX95" s="740">
        <v>7768</v>
      </c>
      <c r="CY95" s="740">
        <v>7768</v>
      </c>
      <c r="CZ95" s="740">
        <v>7768</v>
      </c>
      <c r="DA95" s="740">
        <v>7768</v>
      </c>
      <c r="DB95" s="740">
        <v>7768</v>
      </c>
      <c r="DC95" s="740">
        <v>7768</v>
      </c>
      <c r="DD95" s="740">
        <v>7768</v>
      </c>
      <c r="DE95" s="740">
        <v>7768</v>
      </c>
      <c r="DF95" s="740">
        <v>7768</v>
      </c>
      <c r="DG95" s="740">
        <v>8043</v>
      </c>
      <c r="DH95" s="740">
        <v>8043</v>
      </c>
      <c r="DI95" s="740">
        <v>8043</v>
      </c>
      <c r="DJ95" s="740">
        <v>8043</v>
      </c>
      <c r="DK95" s="740">
        <v>8043</v>
      </c>
      <c r="DL95" s="740">
        <v>8043</v>
      </c>
      <c r="DM95" s="740">
        <v>8043</v>
      </c>
      <c r="DN95" s="740">
        <v>8043</v>
      </c>
      <c r="DO95" s="740">
        <v>8043</v>
      </c>
      <c r="DP95" s="740">
        <v>8043</v>
      </c>
      <c r="DQ95" s="740">
        <v>8043</v>
      </c>
      <c r="DR95" s="740">
        <v>8043</v>
      </c>
      <c r="DS95" s="740">
        <v>8272</v>
      </c>
      <c r="DT95" s="740">
        <v>8272</v>
      </c>
      <c r="DU95" s="740">
        <v>8272</v>
      </c>
      <c r="DV95" s="740">
        <v>8272</v>
      </c>
      <c r="DW95" s="740">
        <v>8272</v>
      </c>
      <c r="DX95" s="740">
        <v>8272</v>
      </c>
      <c r="DY95" s="740">
        <v>8272</v>
      </c>
      <c r="DZ95" s="740">
        <v>8272</v>
      </c>
      <c r="EA95" s="740">
        <v>8272</v>
      </c>
      <c r="EB95" s="740">
        <v>8272</v>
      </c>
      <c r="EC95" s="740">
        <v>8272</v>
      </c>
      <c r="ED95" s="740">
        <v>8272</v>
      </c>
      <c r="EE95" s="740">
        <v>914552</v>
      </c>
    </row>
    <row r="96" spans="1:135" ht="8.25" customHeight="1">
      <c r="A96" s="739" t="s">
        <v>756</v>
      </c>
      <c r="B96" s="756">
        <v>4</v>
      </c>
      <c r="C96" s="740">
        <v>2975</v>
      </c>
      <c r="D96" s="740">
        <v>2975</v>
      </c>
      <c r="E96" s="740">
        <v>2975</v>
      </c>
      <c r="F96" s="740">
        <v>2975</v>
      </c>
      <c r="G96" s="740">
        <v>2975</v>
      </c>
      <c r="H96" s="740">
        <v>2975</v>
      </c>
      <c r="I96" s="740">
        <v>2975</v>
      </c>
      <c r="J96" s="740">
        <v>2975</v>
      </c>
      <c r="K96" s="740">
        <v>2975</v>
      </c>
      <c r="L96" s="740">
        <v>2975</v>
      </c>
      <c r="M96" s="740">
        <v>2975</v>
      </c>
      <c r="N96" s="740">
        <v>2975</v>
      </c>
      <c r="O96" s="740">
        <v>3129</v>
      </c>
      <c r="P96" s="740">
        <v>3129</v>
      </c>
      <c r="Q96" s="740">
        <v>3129</v>
      </c>
      <c r="R96" s="740">
        <v>3129</v>
      </c>
      <c r="S96" s="740">
        <v>3129</v>
      </c>
      <c r="T96" s="740">
        <v>3129</v>
      </c>
      <c r="U96" s="740">
        <v>3129</v>
      </c>
      <c r="V96" s="740">
        <v>0</v>
      </c>
      <c r="W96" s="740">
        <v>0</v>
      </c>
      <c r="X96" s="740">
        <v>3278</v>
      </c>
      <c r="Y96" s="740">
        <v>3278</v>
      </c>
      <c r="Z96" s="740">
        <v>3278</v>
      </c>
      <c r="AA96" s="740">
        <v>3421</v>
      </c>
      <c r="AB96" s="740">
        <v>3421</v>
      </c>
      <c r="AC96" s="740">
        <v>3421</v>
      </c>
      <c r="AD96" s="740">
        <v>3421</v>
      </c>
      <c r="AE96" s="740">
        <v>3421</v>
      </c>
      <c r="AF96" s="740">
        <v>3421</v>
      </c>
      <c r="AG96" s="740">
        <v>3421</v>
      </c>
      <c r="AH96" s="740">
        <v>3421</v>
      </c>
      <c r="AI96" s="740">
        <v>3421</v>
      </c>
      <c r="AJ96" s="740">
        <v>3421</v>
      </c>
      <c r="AK96" s="740">
        <v>3421</v>
      </c>
      <c r="AL96" s="740">
        <v>3421</v>
      </c>
      <c r="AM96" s="740">
        <v>3533</v>
      </c>
      <c r="AN96" s="740">
        <v>3533</v>
      </c>
      <c r="AO96" s="740">
        <v>3533</v>
      </c>
      <c r="AP96" s="740">
        <v>3533</v>
      </c>
      <c r="AQ96" s="740">
        <v>3533</v>
      </c>
      <c r="AR96" s="740">
        <v>3533</v>
      </c>
      <c r="AS96" s="740">
        <v>3533</v>
      </c>
      <c r="AT96" s="740">
        <v>3533</v>
      </c>
      <c r="AU96" s="740">
        <v>3533</v>
      </c>
      <c r="AV96" s="740">
        <v>3533</v>
      </c>
      <c r="AW96" s="740">
        <v>3533</v>
      </c>
      <c r="AX96" s="740">
        <v>3533</v>
      </c>
      <c r="AY96" s="740">
        <v>3638</v>
      </c>
      <c r="AZ96" s="740">
        <v>3638</v>
      </c>
      <c r="BA96" s="740">
        <v>3638</v>
      </c>
      <c r="BB96" s="740">
        <v>3638</v>
      </c>
      <c r="BC96" s="740">
        <v>3638</v>
      </c>
      <c r="BD96" s="740">
        <v>3638</v>
      </c>
      <c r="BE96" s="740">
        <v>3638</v>
      </c>
      <c r="BF96" s="740">
        <v>3638</v>
      </c>
      <c r="BG96" s="740">
        <v>3638</v>
      </c>
      <c r="BH96" s="740">
        <v>3638</v>
      </c>
      <c r="BI96" s="740">
        <v>3638</v>
      </c>
      <c r="BJ96" s="740">
        <v>3638</v>
      </c>
      <c r="BK96" s="740">
        <v>3724</v>
      </c>
      <c r="BL96" s="740">
        <v>3724</v>
      </c>
      <c r="BM96" s="740">
        <v>3724</v>
      </c>
      <c r="BN96" s="740">
        <v>3724</v>
      </c>
      <c r="BO96" s="740">
        <v>3724</v>
      </c>
      <c r="BP96" s="740">
        <v>3724</v>
      </c>
      <c r="BQ96" s="740">
        <v>3724</v>
      </c>
      <c r="BR96" s="740">
        <v>3724</v>
      </c>
      <c r="BS96" s="740">
        <v>3724</v>
      </c>
      <c r="BT96" s="740">
        <v>3724</v>
      </c>
      <c r="BU96" s="740">
        <v>3724</v>
      </c>
      <c r="BV96" s="740">
        <v>3724</v>
      </c>
      <c r="BW96" s="740">
        <v>3846</v>
      </c>
      <c r="BX96" s="740">
        <v>3846</v>
      </c>
      <c r="BY96" s="740">
        <v>3846</v>
      </c>
      <c r="BZ96" s="740">
        <v>3846</v>
      </c>
      <c r="CA96" s="740">
        <v>3846</v>
      </c>
      <c r="CB96" s="740">
        <v>3846</v>
      </c>
      <c r="CC96" s="740">
        <v>3846</v>
      </c>
      <c r="CD96" s="740">
        <v>3846</v>
      </c>
      <c r="CE96" s="740">
        <v>3846</v>
      </c>
      <c r="CF96" s="740">
        <v>3846</v>
      </c>
      <c r="CG96" s="740">
        <v>3846</v>
      </c>
      <c r="CH96" s="740">
        <v>3846</v>
      </c>
      <c r="CI96" s="740">
        <v>0</v>
      </c>
      <c r="CJ96" s="740">
        <v>0</v>
      </c>
      <c r="CK96" s="740">
        <v>3948</v>
      </c>
      <c r="CL96" s="740">
        <v>3948</v>
      </c>
      <c r="CM96" s="740">
        <v>3948</v>
      </c>
      <c r="CN96" s="740">
        <v>3948</v>
      </c>
      <c r="CO96" s="740">
        <v>3948</v>
      </c>
      <c r="CP96" s="740">
        <v>3948</v>
      </c>
      <c r="CQ96" s="740">
        <v>3948</v>
      </c>
      <c r="CR96" s="740">
        <v>3948</v>
      </c>
      <c r="CS96" s="740">
        <v>3948</v>
      </c>
      <c r="CT96" s="740">
        <v>3948</v>
      </c>
      <c r="CU96" s="740">
        <v>4063</v>
      </c>
      <c r="CV96" s="740">
        <v>4063</v>
      </c>
      <c r="CW96" s="740">
        <v>4063</v>
      </c>
      <c r="CX96" s="740">
        <v>4063</v>
      </c>
      <c r="CY96" s="740">
        <v>4063</v>
      </c>
      <c r="CZ96" s="740">
        <v>4063</v>
      </c>
      <c r="DA96" s="740">
        <v>4063</v>
      </c>
      <c r="DB96" s="740">
        <v>4063</v>
      </c>
      <c r="DC96" s="740">
        <v>4063</v>
      </c>
      <c r="DD96" s="740">
        <v>4063</v>
      </c>
      <c r="DE96" s="740">
        <v>4063</v>
      </c>
      <c r="DF96" s="740">
        <v>4063</v>
      </c>
      <c r="DG96" s="740">
        <v>4207</v>
      </c>
      <c r="DH96" s="740">
        <v>4207</v>
      </c>
      <c r="DI96" s="740">
        <v>4207</v>
      </c>
      <c r="DJ96" s="740">
        <v>4207</v>
      </c>
      <c r="DK96" s="740">
        <v>4207</v>
      </c>
      <c r="DL96" s="740">
        <v>4207</v>
      </c>
      <c r="DM96" s="740">
        <v>4207</v>
      </c>
      <c r="DN96" s="740">
        <v>4207</v>
      </c>
      <c r="DO96" s="740">
        <v>4207</v>
      </c>
      <c r="DP96" s="740">
        <v>4207</v>
      </c>
      <c r="DQ96" s="740">
        <v>4207</v>
      </c>
      <c r="DR96" s="740">
        <v>4207</v>
      </c>
      <c r="DS96" s="740">
        <v>4327</v>
      </c>
      <c r="DT96" s="740">
        <v>4327</v>
      </c>
      <c r="DU96" s="740">
        <v>4327</v>
      </c>
      <c r="DV96" s="740">
        <v>4327</v>
      </c>
      <c r="DW96" s="740">
        <v>4327</v>
      </c>
      <c r="DX96" s="740">
        <v>4327</v>
      </c>
      <c r="DY96" s="740">
        <v>4327</v>
      </c>
      <c r="DZ96" s="740">
        <v>4327</v>
      </c>
      <c r="EA96" s="740">
        <v>4327</v>
      </c>
      <c r="EB96" s="740">
        <v>4327</v>
      </c>
      <c r="EC96" s="740">
        <v>4327</v>
      </c>
      <c r="ED96" s="740">
        <v>4327</v>
      </c>
      <c r="EE96" s="740">
        <v>476026</v>
      </c>
    </row>
    <row r="97" spans="1:135" ht="8.25" customHeight="1">
      <c r="A97" s="739" t="s">
        <v>757</v>
      </c>
      <c r="B97" s="756">
        <v>5</v>
      </c>
      <c r="C97" s="740">
        <v>5950</v>
      </c>
      <c r="D97" s="740">
        <v>5950</v>
      </c>
      <c r="E97" s="740">
        <v>5950</v>
      </c>
      <c r="F97" s="740">
        <v>5950</v>
      </c>
      <c r="G97" s="740">
        <v>5950</v>
      </c>
      <c r="H97" s="740">
        <v>5950</v>
      </c>
      <c r="I97" s="740">
        <v>5950</v>
      </c>
      <c r="J97" s="740">
        <v>0</v>
      </c>
      <c r="K97" s="740">
        <v>0</v>
      </c>
      <c r="L97" s="740">
        <v>0</v>
      </c>
      <c r="M97" s="740">
        <v>0</v>
      </c>
      <c r="N97" s="740">
        <v>0</v>
      </c>
      <c r="O97" s="740">
        <v>0</v>
      </c>
      <c r="P97" s="740">
        <v>6317</v>
      </c>
      <c r="Q97" s="740">
        <v>6317</v>
      </c>
      <c r="R97" s="740">
        <v>6317</v>
      </c>
      <c r="S97" s="740">
        <v>6317</v>
      </c>
      <c r="T97" s="740">
        <v>6317</v>
      </c>
      <c r="U97" s="740">
        <v>6317</v>
      </c>
      <c r="V97" s="740">
        <v>6317</v>
      </c>
      <c r="W97" s="740">
        <v>6317</v>
      </c>
      <c r="X97" s="740">
        <v>6317</v>
      </c>
      <c r="Y97" s="740">
        <v>6317</v>
      </c>
      <c r="Z97" s="740">
        <v>6317</v>
      </c>
      <c r="AA97" s="740">
        <v>6592</v>
      </c>
      <c r="AB97" s="740">
        <v>6592</v>
      </c>
      <c r="AC97" s="740">
        <v>6592</v>
      </c>
      <c r="AD97" s="740">
        <v>6592</v>
      </c>
      <c r="AE97" s="740">
        <v>6592</v>
      </c>
      <c r="AF97" s="740">
        <v>6592</v>
      </c>
      <c r="AG97" s="740">
        <v>6592</v>
      </c>
      <c r="AH97" s="740">
        <v>6592</v>
      </c>
      <c r="AI97" s="740">
        <v>6592</v>
      </c>
      <c r="AJ97" s="740">
        <v>6592</v>
      </c>
      <c r="AK97" s="740">
        <v>6592</v>
      </c>
      <c r="AL97" s="740">
        <v>6592</v>
      </c>
      <c r="AM97" s="740">
        <v>6809</v>
      </c>
      <c r="AN97" s="740">
        <v>6809</v>
      </c>
      <c r="AO97" s="740">
        <v>6809</v>
      </c>
      <c r="AP97" s="740">
        <v>6809</v>
      </c>
      <c r="AQ97" s="740">
        <v>6809</v>
      </c>
      <c r="AR97" s="740">
        <v>6809</v>
      </c>
      <c r="AS97" s="740">
        <v>6809</v>
      </c>
      <c r="AT97" s="740">
        <v>6809</v>
      </c>
      <c r="AU97" s="740">
        <v>6809</v>
      </c>
      <c r="AV97" s="740">
        <v>6809</v>
      </c>
      <c r="AW97" s="740">
        <v>6809</v>
      </c>
      <c r="AX97" s="740">
        <v>6809</v>
      </c>
      <c r="AY97" s="740">
        <v>7011</v>
      </c>
      <c r="AZ97" s="740">
        <v>7011</v>
      </c>
      <c r="BA97" s="740">
        <v>7011</v>
      </c>
      <c r="BB97" s="740">
        <v>7011</v>
      </c>
      <c r="BC97" s="740">
        <v>7011</v>
      </c>
      <c r="BD97" s="740">
        <v>7011</v>
      </c>
      <c r="BE97" s="740">
        <v>7011</v>
      </c>
      <c r="BF97" s="740">
        <v>7011</v>
      </c>
      <c r="BG97" s="740">
        <v>7011</v>
      </c>
      <c r="BH97" s="740">
        <v>7011</v>
      </c>
      <c r="BI97" s="740">
        <v>7011</v>
      </c>
      <c r="BJ97" s="740">
        <v>7011</v>
      </c>
      <c r="BK97" s="740">
        <v>7177</v>
      </c>
      <c r="BL97" s="740">
        <v>7177</v>
      </c>
      <c r="BM97" s="740">
        <v>7177</v>
      </c>
      <c r="BN97" s="740">
        <v>7177</v>
      </c>
      <c r="BO97" s="740">
        <v>7177</v>
      </c>
      <c r="BP97" s="740">
        <v>7177</v>
      </c>
      <c r="BQ97" s="740">
        <v>7177</v>
      </c>
      <c r="BR97" s="740">
        <v>7177</v>
      </c>
      <c r="BS97" s="740">
        <v>7177</v>
      </c>
      <c r="BT97" s="740">
        <v>7177</v>
      </c>
      <c r="BU97" s="740">
        <v>7177</v>
      </c>
      <c r="BV97" s="740">
        <v>7177</v>
      </c>
      <c r="BW97" s="740">
        <v>7412</v>
      </c>
      <c r="BX97" s="740">
        <v>7412</v>
      </c>
      <c r="BY97" s="740">
        <v>7412</v>
      </c>
      <c r="BZ97" s="740">
        <v>7412</v>
      </c>
      <c r="CA97" s="740">
        <v>0</v>
      </c>
      <c r="CB97" s="740">
        <v>0</v>
      </c>
      <c r="CC97" s="740">
        <v>7412</v>
      </c>
      <c r="CD97" s="740">
        <v>7412</v>
      </c>
      <c r="CE97" s="740">
        <v>7412</v>
      </c>
      <c r="CF97" s="740">
        <v>7412</v>
      </c>
      <c r="CG97" s="740">
        <v>7412</v>
      </c>
      <c r="CH97" s="740">
        <v>7412</v>
      </c>
      <c r="CI97" s="740">
        <v>7609</v>
      </c>
      <c r="CJ97" s="740">
        <v>7609</v>
      </c>
      <c r="CK97" s="740">
        <v>7609</v>
      </c>
      <c r="CL97" s="740">
        <v>7609</v>
      </c>
      <c r="CM97" s="740">
        <v>7609</v>
      </c>
      <c r="CN97" s="740">
        <v>7609</v>
      </c>
      <c r="CO97" s="740">
        <v>7609</v>
      </c>
      <c r="CP97" s="740">
        <v>7609</v>
      </c>
      <c r="CQ97" s="740">
        <v>7609</v>
      </c>
      <c r="CR97" s="740">
        <v>7609</v>
      </c>
      <c r="CS97" s="740">
        <v>7609</v>
      </c>
      <c r="CT97" s="740">
        <v>7609</v>
      </c>
      <c r="CU97" s="740">
        <v>7830</v>
      </c>
      <c r="CV97" s="740">
        <v>7830</v>
      </c>
      <c r="CW97" s="740">
        <v>7830</v>
      </c>
      <c r="CX97" s="740">
        <v>7830</v>
      </c>
      <c r="CY97" s="740">
        <v>7830</v>
      </c>
      <c r="CZ97" s="740">
        <v>7830</v>
      </c>
      <c r="DA97" s="740">
        <v>7830</v>
      </c>
      <c r="DB97" s="740">
        <v>7830</v>
      </c>
      <c r="DC97" s="740">
        <v>7830</v>
      </c>
      <c r="DD97" s="740">
        <v>7830</v>
      </c>
      <c r="DE97" s="740">
        <v>7830</v>
      </c>
      <c r="DF97" s="740">
        <v>7830</v>
      </c>
      <c r="DG97" s="740">
        <v>8107</v>
      </c>
      <c r="DH97" s="740">
        <v>8107</v>
      </c>
      <c r="DI97" s="740">
        <v>8107</v>
      </c>
      <c r="DJ97" s="740">
        <v>8107</v>
      </c>
      <c r="DK97" s="740">
        <v>8107</v>
      </c>
      <c r="DL97" s="740">
        <v>8107</v>
      </c>
      <c r="DM97" s="740">
        <v>8107</v>
      </c>
      <c r="DN97" s="740">
        <v>8107</v>
      </c>
      <c r="DO97" s="740">
        <v>8107</v>
      </c>
      <c r="DP97" s="740">
        <v>8107</v>
      </c>
      <c r="DQ97" s="740">
        <v>8107</v>
      </c>
      <c r="DR97" s="740">
        <v>8107</v>
      </c>
      <c r="DS97" s="740">
        <v>8338</v>
      </c>
      <c r="DT97" s="740">
        <v>8338</v>
      </c>
      <c r="DU97" s="740">
        <v>8338</v>
      </c>
      <c r="DV97" s="740">
        <v>8338</v>
      </c>
      <c r="DW97" s="740">
        <v>8338</v>
      </c>
      <c r="DX97" s="740">
        <v>8338</v>
      </c>
      <c r="DY97" s="740">
        <v>8338</v>
      </c>
      <c r="DZ97" s="740">
        <v>8338</v>
      </c>
      <c r="EA97" s="740">
        <v>8338</v>
      </c>
      <c r="EB97" s="740">
        <v>8338</v>
      </c>
      <c r="EC97" s="740">
        <v>8338</v>
      </c>
      <c r="ED97" s="740">
        <v>8338</v>
      </c>
      <c r="EE97" s="740">
        <v>898940</v>
      </c>
    </row>
    <row r="98" spans="1:135" ht="7.5" customHeight="1">
      <c r="A98" s="739" t="s">
        <v>758</v>
      </c>
      <c r="B98" s="756">
        <v>6</v>
      </c>
      <c r="C98" s="740">
        <v>6515</v>
      </c>
      <c r="D98" s="740">
        <v>6515</v>
      </c>
      <c r="E98" s="740">
        <v>6515</v>
      </c>
      <c r="F98" s="740">
        <v>6515</v>
      </c>
      <c r="G98" s="740">
        <v>6515</v>
      </c>
      <c r="H98" s="740">
        <v>6515</v>
      </c>
      <c r="I98" s="740">
        <v>6515</v>
      </c>
      <c r="J98" s="740">
        <v>6515</v>
      </c>
      <c r="K98" s="740">
        <v>6515</v>
      </c>
      <c r="L98" s="740">
        <v>6515</v>
      </c>
      <c r="M98" s="740">
        <v>6515</v>
      </c>
      <c r="N98" s="740">
        <v>6515</v>
      </c>
      <c r="O98" s="740">
        <v>6851</v>
      </c>
      <c r="P98" s="740">
        <v>6851</v>
      </c>
      <c r="Q98" s="740">
        <v>6851</v>
      </c>
      <c r="R98" s="740">
        <v>6851</v>
      </c>
      <c r="S98" s="740">
        <v>6851</v>
      </c>
      <c r="T98" s="740">
        <v>6851</v>
      </c>
      <c r="U98" s="740">
        <v>6851</v>
      </c>
      <c r="V98" s="740">
        <v>6851</v>
      </c>
      <c r="W98" s="740">
        <v>6851</v>
      </c>
      <c r="X98" s="740">
        <v>6851</v>
      </c>
      <c r="Y98" s="740">
        <v>6851</v>
      </c>
      <c r="Z98" s="740">
        <v>6851</v>
      </c>
      <c r="AA98" s="740">
        <v>7150</v>
      </c>
      <c r="AB98" s="740">
        <v>7150</v>
      </c>
      <c r="AC98" s="740">
        <v>7150</v>
      </c>
      <c r="AD98" s="740">
        <v>7150</v>
      </c>
      <c r="AE98" s="740">
        <v>7150</v>
      </c>
      <c r="AF98" s="740">
        <v>7150</v>
      </c>
      <c r="AG98" s="740">
        <v>7150</v>
      </c>
      <c r="AH98" s="740">
        <v>7150</v>
      </c>
      <c r="AI98" s="740">
        <v>7150</v>
      </c>
      <c r="AJ98" s="740">
        <v>7150</v>
      </c>
      <c r="AK98" s="740">
        <v>7150</v>
      </c>
      <c r="AL98" s="740">
        <v>7150</v>
      </c>
      <c r="AM98" s="740">
        <v>7385</v>
      </c>
      <c r="AN98" s="740">
        <v>7385</v>
      </c>
      <c r="AO98" s="740">
        <v>7385</v>
      </c>
      <c r="AP98" s="740">
        <v>7385</v>
      </c>
      <c r="AQ98" s="740">
        <v>7385</v>
      </c>
      <c r="AR98" s="740">
        <v>7385</v>
      </c>
      <c r="AS98" s="740">
        <v>7385</v>
      </c>
      <c r="AT98" s="740">
        <v>7385</v>
      </c>
      <c r="AU98" s="740">
        <v>7385</v>
      </c>
      <c r="AV98" s="740">
        <v>7385</v>
      </c>
      <c r="AW98" s="740">
        <v>7385</v>
      </c>
      <c r="AX98" s="740">
        <v>7385</v>
      </c>
      <c r="AY98" s="740">
        <v>7603</v>
      </c>
      <c r="AZ98" s="740">
        <v>7603</v>
      </c>
      <c r="BA98" s="740">
        <v>7603</v>
      </c>
      <c r="BB98" s="740">
        <v>7603</v>
      </c>
      <c r="BC98" s="740">
        <v>7603</v>
      </c>
      <c r="BD98" s="740">
        <v>7603</v>
      </c>
      <c r="BE98" s="740">
        <v>7603</v>
      </c>
      <c r="BF98" s="740">
        <v>7603</v>
      </c>
      <c r="BG98" s="740">
        <v>7603</v>
      </c>
      <c r="BH98" s="740">
        <v>7603</v>
      </c>
      <c r="BI98" s="740">
        <v>7603</v>
      </c>
      <c r="BJ98" s="740">
        <v>7603</v>
      </c>
      <c r="BK98" s="740">
        <v>7784</v>
      </c>
      <c r="BL98" s="740">
        <v>7784</v>
      </c>
      <c r="BM98" s="740">
        <v>7784</v>
      </c>
      <c r="BN98" s="740">
        <v>7784</v>
      </c>
      <c r="BO98" s="740">
        <v>7784</v>
      </c>
      <c r="BP98" s="740">
        <v>7784</v>
      </c>
      <c r="BQ98" s="740">
        <v>7784</v>
      </c>
      <c r="BR98" s="740">
        <v>7784</v>
      </c>
      <c r="BS98" s="740">
        <v>7784</v>
      </c>
      <c r="BT98" s="740">
        <v>7784</v>
      </c>
      <c r="BU98" s="740">
        <v>7784</v>
      </c>
      <c r="BV98" s="740">
        <v>7784</v>
      </c>
      <c r="BW98" s="740">
        <v>8038</v>
      </c>
      <c r="BX98" s="740">
        <v>8038</v>
      </c>
      <c r="BY98" s="740">
        <v>8038</v>
      </c>
      <c r="BZ98" s="740">
        <v>8038</v>
      </c>
      <c r="CA98" s="740">
        <v>8038</v>
      </c>
      <c r="CB98" s="740">
        <v>8038</v>
      </c>
      <c r="CC98" s="740">
        <v>8038</v>
      </c>
      <c r="CD98" s="740">
        <v>8038</v>
      </c>
      <c r="CE98" s="740">
        <v>8038</v>
      </c>
      <c r="CF98" s="740">
        <v>8038</v>
      </c>
      <c r="CG98" s="740">
        <v>8038</v>
      </c>
      <c r="CH98" s="740">
        <v>8038</v>
      </c>
      <c r="CI98" s="740">
        <v>0</v>
      </c>
      <c r="CJ98" s="740">
        <v>0</v>
      </c>
      <c r="CK98" s="740">
        <v>8252</v>
      </c>
      <c r="CL98" s="740">
        <v>8252</v>
      </c>
      <c r="CM98" s="740">
        <v>8252</v>
      </c>
      <c r="CN98" s="740">
        <v>8252</v>
      </c>
      <c r="CO98" s="740">
        <v>8252</v>
      </c>
      <c r="CP98" s="740">
        <v>8252</v>
      </c>
      <c r="CQ98" s="740">
        <v>8252</v>
      </c>
      <c r="CR98" s="740">
        <v>8252</v>
      </c>
      <c r="CS98" s="740">
        <v>8252</v>
      </c>
      <c r="CT98" s="740">
        <v>8252</v>
      </c>
      <c r="CU98" s="740">
        <v>8492</v>
      </c>
      <c r="CV98" s="740">
        <v>8492</v>
      </c>
      <c r="CW98" s="740">
        <v>8492</v>
      </c>
      <c r="CX98" s="740">
        <v>8492</v>
      </c>
      <c r="CY98" s="740">
        <v>8492</v>
      </c>
      <c r="CZ98" s="740">
        <v>8492</v>
      </c>
      <c r="DA98" s="740">
        <v>8492</v>
      </c>
      <c r="DB98" s="740">
        <v>8492</v>
      </c>
      <c r="DC98" s="740">
        <v>8492</v>
      </c>
      <c r="DD98" s="740">
        <v>8492</v>
      </c>
      <c r="DE98" s="740">
        <v>8492</v>
      </c>
      <c r="DF98" s="740">
        <v>8492</v>
      </c>
      <c r="DG98" s="740">
        <v>8792</v>
      </c>
      <c r="DH98" s="740">
        <v>8792</v>
      </c>
      <c r="DI98" s="740">
        <v>8792</v>
      </c>
      <c r="DJ98" s="740">
        <v>8792</v>
      </c>
      <c r="DK98" s="740">
        <v>8792</v>
      </c>
      <c r="DL98" s="740">
        <v>8792</v>
      </c>
      <c r="DM98" s="740">
        <v>8792</v>
      </c>
      <c r="DN98" s="740">
        <v>8792</v>
      </c>
      <c r="DO98" s="740">
        <v>8792</v>
      </c>
      <c r="DP98" s="740">
        <v>8792</v>
      </c>
      <c r="DQ98" s="740">
        <v>8792</v>
      </c>
      <c r="DR98" s="740">
        <v>8792</v>
      </c>
      <c r="DS98" s="740">
        <v>9043</v>
      </c>
      <c r="DT98" s="740">
        <v>9043</v>
      </c>
      <c r="DU98" s="740">
        <v>9043</v>
      </c>
      <c r="DV98" s="740">
        <v>9043</v>
      </c>
      <c r="DW98" s="740">
        <v>9043</v>
      </c>
      <c r="DX98" s="740">
        <v>9043</v>
      </c>
      <c r="DY98" s="740">
        <v>9043</v>
      </c>
      <c r="DZ98" s="740">
        <v>9043</v>
      </c>
      <c r="EA98" s="740">
        <v>9043</v>
      </c>
      <c r="EB98" s="740">
        <v>9043</v>
      </c>
      <c r="EC98" s="740">
        <v>9043</v>
      </c>
      <c r="ED98" s="740">
        <v>9043</v>
      </c>
      <c r="EE98" s="740">
        <v>1014354</v>
      </c>
    </row>
    <row r="99" spans="1:135" ht="8.25" customHeight="1">
      <c r="A99" s="739" t="s">
        <v>759</v>
      </c>
      <c r="B99" s="756">
        <v>7</v>
      </c>
      <c r="C99" s="740">
        <v>2975</v>
      </c>
      <c r="D99" s="740">
        <v>2975</v>
      </c>
      <c r="E99" s="740">
        <v>2975</v>
      </c>
      <c r="F99" s="740">
        <v>2975</v>
      </c>
      <c r="G99" s="740">
        <v>2975</v>
      </c>
      <c r="H99" s="740">
        <v>2975</v>
      </c>
      <c r="I99" s="740">
        <v>2975</v>
      </c>
      <c r="J99" s="740">
        <v>2975</v>
      </c>
      <c r="K99" s="740">
        <v>2975</v>
      </c>
      <c r="L99" s="740">
        <v>2975</v>
      </c>
      <c r="M99" s="740">
        <v>2975</v>
      </c>
      <c r="N99" s="740">
        <v>2975</v>
      </c>
      <c r="O99" s="740">
        <v>3129</v>
      </c>
      <c r="P99" s="740">
        <v>3129</v>
      </c>
      <c r="Q99" s="740">
        <v>3129</v>
      </c>
      <c r="R99" s="740">
        <v>3129</v>
      </c>
      <c r="S99" s="740">
        <v>3129</v>
      </c>
      <c r="T99" s="740">
        <v>3129</v>
      </c>
      <c r="U99" s="740">
        <v>0</v>
      </c>
      <c r="V99" s="740">
        <v>0</v>
      </c>
      <c r="W99" s="740">
        <v>0</v>
      </c>
      <c r="X99" s="740">
        <v>0</v>
      </c>
      <c r="Y99" s="740">
        <v>0</v>
      </c>
      <c r="Z99" s="740">
        <v>0</v>
      </c>
      <c r="AA99" s="740">
        <v>3286</v>
      </c>
      <c r="AB99" s="740">
        <v>3286</v>
      </c>
      <c r="AC99" s="740">
        <v>3286</v>
      </c>
      <c r="AD99" s="740">
        <v>3286</v>
      </c>
      <c r="AE99" s="740">
        <v>3286</v>
      </c>
      <c r="AF99" s="740">
        <v>3286</v>
      </c>
      <c r="AG99" s="740">
        <v>3286</v>
      </c>
      <c r="AH99" s="740">
        <v>3286</v>
      </c>
      <c r="AI99" s="740">
        <v>3286</v>
      </c>
      <c r="AJ99" s="740">
        <v>3286</v>
      </c>
      <c r="AK99" s="740">
        <v>3286</v>
      </c>
      <c r="AL99" s="740">
        <v>3286</v>
      </c>
      <c r="AM99" s="740">
        <v>3394</v>
      </c>
      <c r="AN99" s="740">
        <v>3394</v>
      </c>
      <c r="AO99" s="740">
        <v>3394</v>
      </c>
      <c r="AP99" s="740">
        <v>3394</v>
      </c>
      <c r="AQ99" s="740">
        <v>3394</v>
      </c>
      <c r="AR99" s="740">
        <v>3394</v>
      </c>
      <c r="AS99" s="740">
        <v>3394</v>
      </c>
      <c r="AT99" s="740">
        <v>3394</v>
      </c>
      <c r="AU99" s="740">
        <v>3394</v>
      </c>
      <c r="AV99" s="740">
        <v>3394</v>
      </c>
      <c r="AW99" s="740">
        <v>3394</v>
      </c>
      <c r="AX99" s="740">
        <v>3394</v>
      </c>
      <c r="AY99" s="740">
        <v>3494</v>
      </c>
      <c r="AZ99" s="740">
        <v>3494</v>
      </c>
      <c r="BA99" s="740">
        <v>3494</v>
      </c>
      <c r="BB99" s="740">
        <v>3494</v>
      </c>
      <c r="BC99" s="740">
        <v>3494</v>
      </c>
      <c r="BD99" s="740">
        <v>3494</v>
      </c>
      <c r="BE99" s="740">
        <v>3494</v>
      </c>
      <c r="BF99" s="740">
        <v>3494</v>
      </c>
      <c r="BG99" s="740">
        <v>3494</v>
      </c>
      <c r="BH99" s="740">
        <v>3494</v>
      </c>
      <c r="BI99" s="740">
        <v>3494</v>
      </c>
      <c r="BJ99" s="740">
        <v>3494</v>
      </c>
      <c r="BK99" s="740">
        <v>3577</v>
      </c>
      <c r="BL99" s="740">
        <v>3577</v>
      </c>
      <c r="BM99" s="740">
        <v>3577</v>
      </c>
      <c r="BN99" s="740">
        <v>3577</v>
      </c>
      <c r="BO99" s="740">
        <v>3577</v>
      </c>
      <c r="BP99" s="740">
        <v>3577</v>
      </c>
      <c r="BQ99" s="740">
        <v>3577</v>
      </c>
      <c r="BR99" s="740">
        <v>3577</v>
      </c>
      <c r="BS99" s="740">
        <v>3577</v>
      </c>
      <c r="BT99" s="740">
        <v>3577</v>
      </c>
      <c r="BU99" s="740">
        <v>3577</v>
      </c>
      <c r="BV99" s="740">
        <v>3577</v>
      </c>
      <c r="BW99" s="740">
        <v>3694</v>
      </c>
      <c r="BX99" s="740">
        <v>3694</v>
      </c>
      <c r="BY99" s="740">
        <v>3694</v>
      </c>
      <c r="BZ99" s="740">
        <v>3694</v>
      </c>
      <c r="CA99" s="740">
        <v>3694</v>
      </c>
      <c r="CB99" s="740">
        <v>3694</v>
      </c>
      <c r="CC99" s="740">
        <v>3694</v>
      </c>
      <c r="CD99" s="740">
        <v>3694</v>
      </c>
      <c r="CE99" s="740">
        <v>3694</v>
      </c>
      <c r="CF99" s="740">
        <v>3694</v>
      </c>
      <c r="CG99" s="740">
        <v>3694</v>
      </c>
      <c r="CH99" s="740">
        <v>3694</v>
      </c>
      <c r="CI99" s="740">
        <v>3792</v>
      </c>
      <c r="CJ99" s="740">
        <v>3792</v>
      </c>
      <c r="CK99" s="740">
        <v>3792</v>
      </c>
      <c r="CL99" s="740">
        <v>0</v>
      </c>
      <c r="CM99" s="740">
        <v>0</v>
      </c>
      <c r="CN99" s="740">
        <v>3792</v>
      </c>
      <c r="CO99" s="740">
        <v>3792</v>
      </c>
      <c r="CP99" s="740">
        <v>3792</v>
      </c>
      <c r="CQ99" s="740">
        <v>3792</v>
      </c>
      <c r="CR99" s="740">
        <v>3792</v>
      </c>
      <c r="CS99" s="740">
        <v>3792</v>
      </c>
      <c r="CT99" s="740">
        <v>3792</v>
      </c>
      <c r="CU99" s="740">
        <v>3903</v>
      </c>
      <c r="CV99" s="740">
        <v>3903</v>
      </c>
      <c r="CW99" s="740">
        <v>3903</v>
      </c>
      <c r="CX99" s="740">
        <v>3903</v>
      </c>
      <c r="CY99" s="740">
        <v>3903</v>
      </c>
      <c r="CZ99" s="740">
        <v>3903</v>
      </c>
      <c r="DA99" s="740">
        <v>3903</v>
      </c>
      <c r="DB99" s="740">
        <v>3903</v>
      </c>
      <c r="DC99" s="740">
        <v>3903</v>
      </c>
      <c r="DD99" s="740">
        <v>3903</v>
      </c>
      <c r="DE99" s="740">
        <v>3903</v>
      </c>
      <c r="DF99" s="740">
        <v>3903</v>
      </c>
      <c r="DG99" s="740">
        <v>4041</v>
      </c>
      <c r="DH99" s="740">
        <v>4041</v>
      </c>
      <c r="DI99" s="740">
        <v>4041</v>
      </c>
      <c r="DJ99" s="740">
        <v>4041</v>
      </c>
      <c r="DK99" s="740">
        <v>4041</v>
      </c>
      <c r="DL99" s="740">
        <v>4041</v>
      </c>
      <c r="DM99" s="740">
        <v>4041</v>
      </c>
      <c r="DN99" s="740">
        <v>4041</v>
      </c>
      <c r="DO99" s="740">
        <v>4041</v>
      </c>
      <c r="DP99" s="740">
        <v>4041</v>
      </c>
      <c r="DQ99" s="740">
        <v>4041</v>
      </c>
      <c r="DR99" s="740">
        <v>4041</v>
      </c>
      <c r="DS99" s="740">
        <v>4156</v>
      </c>
      <c r="DT99" s="740">
        <v>4156</v>
      </c>
      <c r="DU99" s="740">
        <v>4156</v>
      </c>
      <c r="DV99" s="740">
        <v>4156</v>
      </c>
      <c r="DW99" s="740">
        <v>4156</v>
      </c>
      <c r="DX99" s="740">
        <v>4156</v>
      </c>
      <c r="DY99" s="740">
        <v>4156</v>
      </c>
      <c r="DZ99" s="740">
        <v>4156</v>
      </c>
      <c r="EA99" s="740">
        <v>4156</v>
      </c>
      <c r="EB99" s="740">
        <v>4156</v>
      </c>
      <c r="EC99" s="740">
        <v>4156</v>
      </c>
      <c r="ED99" s="740">
        <v>4156</v>
      </c>
      <c r="EE99" s="740">
        <v>446943</v>
      </c>
    </row>
    <row r="100" spans="1:135" ht="8.25" customHeight="1">
      <c r="A100" s="739" t="s">
        <v>760</v>
      </c>
      <c r="B100" s="736" t="s">
        <v>752</v>
      </c>
      <c r="C100" s="740">
        <v>1488</v>
      </c>
      <c r="D100" s="740">
        <v>1488</v>
      </c>
      <c r="E100" s="740">
        <v>1488</v>
      </c>
      <c r="F100" s="740">
        <v>1488</v>
      </c>
      <c r="G100" s="740">
        <v>1488</v>
      </c>
      <c r="H100" s="740">
        <v>1488</v>
      </c>
      <c r="I100" s="740">
        <v>1488</v>
      </c>
      <c r="J100" s="740">
        <v>1488</v>
      </c>
      <c r="K100" s="740">
        <v>1488</v>
      </c>
      <c r="L100" s="740">
        <v>1488</v>
      </c>
      <c r="M100" s="740">
        <v>1488</v>
      </c>
      <c r="N100" s="740">
        <v>1488</v>
      </c>
      <c r="O100" s="740">
        <v>1564</v>
      </c>
      <c r="P100" s="740">
        <v>1564</v>
      </c>
      <c r="Q100" s="740">
        <v>1564</v>
      </c>
      <c r="R100" s="740">
        <v>1564</v>
      </c>
      <c r="S100" s="740">
        <v>1564</v>
      </c>
      <c r="T100" s="740">
        <v>1564</v>
      </c>
      <c r="U100" s="740">
        <v>1564</v>
      </c>
      <c r="V100" s="740">
        <v>1564</v>
      </c>
      <c r="W100" s="740">
        <v>1564</v>
      </c>
      <c r="X100" s="740">
        <v>1564</v>
      </c>
      <c r="Y100" s="740">
        <v>1564</v>
      </c>
      <c r="Z100" s="740">
        <v>1564</v>
      </c>
      <c r="AA100" s="740">
        <v>1633</v>
      </c>
      <c r="AB100" s="740">
        <v>1633</v>
      </c>
      <c r="AC100" s="740">
        <v>1633</v>
      </c>
      <c r="AD100" s="740">
        <v>1633</v>
      </c>
      <c r="AE100" s="740">
        <v>1633</v>
      </c>
      <c r="AF100" s="740">
        <v>1633</v>
      </c>
      <c r="AG100" s="740">
        <v>1633</v>
      </c>
      <c r="AH100" s="740">
        <v>1633</v>
      </c>
      <c r="AI100" s="740">
        <v>1633</v>
      </c>
      <c r="AJ100" s="740">
        <v>1633</v>
      </c>
      <c r="AK100" s="740">
        <v>1633</v>
      </c>
      <c r="AL100" s="740">
        <v>1633</v>
      </c>
      <c r="AM100" s="740">
        <v>1686</v>
      </c>
      <c r="AN100" s="740">
        <v>1686</v>
      </c>
      <c r="AO100" s="740">
        <v>1686</v>
      </c>
      <c r="AP100" s="740">
        <v>1686</v>
      </c>
      <c r="AQ100" s="740">
        <v>1686</v>
      </c>
      <c r="AR100" s="740">
        <v>1686</v>
      </c>
      <c r="AS100" s="740">
        <v>1686</v>
      </c>
      <c r="AT100" s="740">
        <v>1686</v>
      </c>
      <c r="AU100" s="740">
        <v>1686</v>
      </c>
      <c r="AV100" s="740">
        <v>1686</v>
      </c>
      <c r="AW100" s="740">
        <v>1686</v>
      </c>
      <c r="AX100" s="740">
        <v>1686</v>
      </c>
      <c r="AY100" s="740">
        <v>1736</v>
      </c>
      <c r="AZ100" s="740">
        <v>1736</v>
      </c>
      <c r="BA100" s="740">
        <v>1736</v>
      </c>
      <c r="BB100" s="740">
        <v>1736</v>
      </c>
      <c r="BC100" s="740">
        <v>1736</v>
      </c>
      <c r="BD100" s="740">
        <v>1736</v>
      </c>
      <c r="BE100" s="740">
        <v>1736</v>
      </c>
      <c r="BF100" s="740">
        <v>1736</v>
      </c>
      <c r="BG100" s="740">
        <v>1736</v>
      </c>
      <c r="BH100" s="740">
        <v>0</v>
      </c>
      <c r="BI100" s="740">
        <v>0</v>
      </c>
      <c r="BJ100" s="740">
        <v>1752</v>
      </c>
      <c r="BK100" s="740">
        <v>1794</v>
      </c>
      <c r="BL100" s="740">
        <v>1794</v>
      </c>
      <c r="BM100" s="740">
        <v>1794</v>
      </c>
      <c r="BN100" s="740">
        <v>1794</v>
      </c>
      <c r="BO100" s="740">
        <v>1794</v>
      </c>
      <c r="BP100" s="740">
        <v>1794</v>
      </c>
      <c r="BQ100" s="740">
        <v>1794</v>
      </c>
      <c r="BR100" s="740">
        <v>1794</v>
      </c>
      <c r="BS100" s="740">
        <v>1794</v>
      </c>
      <c r="BT100" s="740">
        <v>1794</v>
      </c>
      <c r="BU100" s="740">
        <v>1794</v>
      </c>
      <c r="BV100" s="740">
        <v>1794</v>
      </c>
      <c r="BW100" s="740">
        <v>1853</v>
      </c>
      <c r="BX100" s="740">
        <v>1853</v>
      </c>
      <c r="BY100" s="740">
        <v>1853</v>
      </c>
      <c r="BZ100" s="740">
        <v>1853</v>
      </c>
      <c r="CA100" s="740">
        <v>1853</v>
      </c>
      <c r="CB100" s="740">
        <v>1853</v>
      </c>
      <c r="CC100" s="740">
        <v>1853</v>
      </c>
      <c r="CD100" s="740">
        <v>1853</v>
      </c>
      <c r="CE100" s="740">
        <v>1853</v>
      </c>
      <c r="CF100" s="740">
        <v>1853</v>
      </c>
      <c r="CG100" s="740">
        <v>1853</v>
      </c>
      <c r="CH100" s="740">
        <v>1853</v>
      </c>
      <c r="CI100" s="740">
        <v>1902</v>
      </c>
      <c r="CJ100" s="740">
        <v>1902</v>
      </c>
      <c r="CK100" s="740">
        <v>1902</v>
      </c>
      <c r="CL100" s="740">
        <v>1902</v>
      </c>
      <c r="CM100" s="740">
        <v>1902</v>
      </c>
      <c r="CN100" s="740">
        <v>1902</v>
      </c>
      <c r="CO100" s="740">
        <v>1902</v>
      </c>
      <c r="CP100" s="740">
        <v>1902</v>
      </c>
      <c r="CQ100" s="740">
        <v>1902</v>
      </c>
      <c r="CR100" s="740">
        <v>1902</v>
      </c>
      <c r="CS100" s="740">
        <v>1902</v>
      </c>
      <c r="CT100" s="740">
        <v>1902</v>
      </c>
      <c r="CU100" s="740">
        <v>1957</v>
      </c>
      <c r="CV100" s="740">
        <v>1957</v>
      </c>
      <c r="CW100" s="740">
        <v>1957</v>
      </c>
      <c r="CX100" s="740">
        <v>1957</v>
      </c>
      <c r="CY100" s="740">
        <v>1957</v>
      </c>
      <c r="CZ100" s="740">
        <v>1957</v>
      </c>
      <c r="DA100" s="740">
        <v>1957</v>
      </c>
      <c r="DB100" s="740">
        <v>1957</v>
      </c>
      <c r="DC100" s="740">
        <v>1957</v>
      </c>
      <c r="DD100" s="740">
        <v>1957</v>
      </c>
      <c r="DE100" s="740">
        <v>1957</v>
      </c>
      <c r="DF100" s="740">
        <v>1957</v>
      </c>
      <c r="DG100" s="740">
        <v>2026</v>
      </c>
      <c r="DH100" s="740">
        <v>2026</v>
      </c>
      <c r="DI100" s="740">
        <v>2026</v>
      </c>
      <c r="DJ100" s="740">
        <v>2026</v>
      </c>
      <c r="DK100" s="740">
        <v>2026</v>
      </c>
      <c r="DL100" s="740">
        <v>2026</v>
      </c>
      <c r="DM100" s="740">
        <v>2026</v>
      </c>
      <c r="DN100" s="740">
        <v>2026</v>
      </c>
      <c r="DO100" s="740">
        <v>2026</v>
      </c>
      <c r="DP100" s="740">
        <v>2026</v>
      </c>
      <c r="DQ100" s="740">
        <v>2026</v>
      </c>
      <c r="DR100" s="740">
        <v>2026</v>
      </c>
      <c r="DS100" s="740">
        <v>2084</v>
      </c>
      <c r="DT100" s="740">
        <v>2084</v>
      </c>
      <c r="DU100" s="740">
        <v>0</v>
      </c>
      <c r="DV100" s="740">
        <v>0</v>
      </c>
      <c r="DW100" s="740">
        <v>2084</v>
      </c>
      <c r="DX100" s="740">
        <v>2084</v>
      </c>
      <c r="DY100" s="740">
        <v>2084</v>
      </c>
      <c r="DZ100" s="740">
        <v>2084</v>
      </c>
      <c r="EA100" s="740">
        <v>2084</v>
      </c>
      <c r="EB100" s="740">
        <v>2084</v>
      </c>
      <c r="EC100" s="740">
        <v>2084</v>
      </c>
      <c r="ED100" s="740">
        <v>2084</v>
      </c>
      <c r="EE100" s="740">
        <v>229056</v>
      </c>
    </row>
    <row r="101" spans="1:135" ht="7.5" customHeight="1">
      <c r="A101" s="739" t="s">
        <v>761</v>
      </c>
      <c r="B101" s="756">
        <v>8</v>
      </c>
      <c r="C101" s="740">
        <v>2975</v>
      </c>
      <c r="D101" s="740">
        <v>2975</v>
      </c>
      <c r="E101" s="740">
        <v>2975</v>
      </c>
      <c r="F101" s="740">
        <v>2975</v>
      </c>
      <c r="G101" s="740">
        <v>2975</v>
      </c>
      <c r="H101" s="740">
        <v>2975</v>
      </c>
      <c r="I101" s="740">
        <v>2975</v>
      </c>
      <c r="J101" s="740">
        <v>2975</v>
      </c>
      <c r="K101" s="740">
        <v>2975</v>
      </c>
      <c r="L101" s="740">
        <v>2975</v>
      </c>
      <c r="M101" s="740">
        <v>2975</v>
      </c>
      <c r="N101" s="740">
        <v>2975</v>
      </c>
      <c r="O101" s="740">
        <v>3129</v>
      </c>
      <c r="P101" s="740">
        <v>3159</v>
      </c>
      <c r="Q101" s="740">
        <v>3159</v>
      </c>
      <c r="R101" s="740">
        <v>3159</v>
      </c>
      <c r="S101" s="740">
        <v>3159</v>
      </c>
      <c r="T101" s="740">
        <v>3159</v>
      </c>
      <c r="U101" s="740">
        <v>3159</v>
      </c>
      <c r="V101" s="740">
        <v>3159</v>
      </c>
      <c r="W101" s="740">
        <v>3159</v>
      </c>
      <c r="X101" s="740">
        <v>3159</v>
      </c>
      <c r="Y101" s="740">
        <v>3159</v>
      </c>
      <c r="Z101" s="740">
        <v>3159</v>
      </c>
      <c r="AA101" s="740">
        <v>3297</v>
      </c>
      <c r="AB101" s="740">
        <v>3297</v>
      </c>
      <c r="AC101" s="740">
        <v>3297</v>
      </c>
      <c r="AD101" s="740">
        <v>3297</v>
      </c>
      <c r="AE101" s="740">
        <v>3297</v>
      </c>
      <c r="AF101" s="740">
        <v>3297</v>
      </c>
      <c r="AG101" s="740">
        <v>3297</v>
      </c>
      <c r="AH101" s="740">
        <v>3297</v>
      </c>
      <c r="AI101" s="740">
        <v>3297</v>
      </c>
      <c r="AJ101" s="740">
        <v>3297</v>
      </c>
      <c r="AK101" s="740">
        <v>3297</v>
      </c>
      <c r="AL101" s="740">
        <v>3297</v>
      </c>
      <c r="AM101" s="740">
        <v>3405</v>
      </c>
      <c r="AN101" s="740">
        <v>3405</v>
      </c>
      <c r="AO101" s="740">
        <v>3405</v>
      </c>
      <c r="AP101" s="740">
        <v>3405</v>
      </c>
      <c r="AQ101" s="740">
        <v>3405</v>
      </c>
      <c r="AR101" s="740">
        <v>3405</v>
      </c>
      <c r="AS101" s="740">
        <v>3405</v>
      </c>
      <c r="AT101" s="740">
        <v>3405</v>
      </c>
      <c r="AU101" s="740">
        <v>3405</v>
      </c>
      <c r="AV101" s="740">
        <v>3405</v>
      </c>
      <c r="AW101" s="740">
        <v>3405</v>
      </c>
      <c r="AX101" s="740">
        <v>3405</v>
      </c>
      <c r="AY101" s="740">
        <v>3506</v>
      </c>
      <c r="AZ101" s="740">
        <v>3506</v>
      </c>
      <c r="BA101" s="740">
        <v>3506</v>
      </c>
      <c r="BB101" s="740">
        <v>3506</v>
      </c>
      <c r="BC101" s="740">
        <v>3506</v>
      </c>
      <c r="BD101" s="740">
        <v>3506</v>
      </c>
      <c r="BE101" s="740">
        <v>3506</v>
      </c>
      <c r="BF101" s="740">
        <v>3506</v>
      </c>
      <c r="BG101" s="740">
        <v>3506</v>
      </c>
      <c r="BH101" s="740">
        <v>3506</v>
      </c>
      <c r="BI101" s="740">
        <v>3506</v>
      </c>
      <c r="BJ101" s="740">
        <v>3506</v>
      </c>
      <c r="BK101" s="740">
        <v>3589</v>
      </c>
      <c r="BL101" s="740">
        <v>3589</v>
      </c>
      <c r="BM101" s="740">
        <v>3589</v>
      </c>
      <c r="BN101" s="740">
        <v>3589</v>
      </c>
      <c r="BO101" s="740">
        <v>3589</v>
      </c>
      <c r="BP101" s="740">
        <v>3589</v>
      </c>
      <c r="BQ101" s="740">
        <v>3589</v>
      </c>
      <c r="BR101" s="740">
        <v>3589</v>
      </c>
      <c r="BS101" s="740">
        <v>3589</v>
      </c>
      <c r="BT101" s="740">
        <v>3589</v>
      </c>
      <c r="BU101" s="740">
        <v>3589</v>
      </c>
      <c r="BV101" s="740">
        <v>3589</v>
      </c>
      <c r="BW101" s="740">
        <v>3707</v>
      </c>
      <c r="BX101" s="740">
        <v>3707</v>
      </c>
      <c r="BY101" s="740">
        <v>3707</v>
      </c>
      <c r="BZ101" s="740">
        <v>3707</v>
      </c>
      <c r="CA101" s="740">
        <v>3707</v>
      </c>
      <c r="CB101" s="740">
        <v>3707</v>
      </c>
      <c r="CC101" s="740">
        <v>3707</v>
      </c>
      <c r="CD101" s="740">
        <v>3707</v>
      </c>
      <c r="CE101" s="740">
        <v>3707</v>
      </c>
      <c r="CF101" s="740">
        <v>3707</v>
      </c>
      <c r="CG101" s="740">
        <v>3707</v>
      </c>
      <c r="CH101" s="740">
        <v>3707</v>
      </c>
      <c r="CI101" s="740">
        <v>3805</v>
      </c>
      <c r="CJ101" s="740">
        <v>3805</v>
      </c>
      <c r="CK101" s="740">
        <v>3805</v>
      </c>
      <c r="CL101" s="740">
        <v>3805</v>
      </c>
      <c r="CM101" s="740">
        <v>3805</v>
      </c>
      <c r="CN101" s="740">
        <v>3805</v>
      </c>
      <c r="CO101" s="740">
        <v>3805</v>
      </c>
      <c r="CP101" s="740">
        <v>3805</v>
      </c>
      <c r="CQ101" s="740">
        <v>3805</v>
      </c>
      <c r="CR101" s="740">
        <v>3805</v>
      </c>
      <c r="CS101" s="740">
        <v>3805</v>
      </c>
      <c r="CT101" s="740">
        <v>3805</v>
      </c>
      <c r="CU101" s="740">
        <v>3916</v>
      </c>
      <c r="CV101" s="740">
        <v>3916</v>
      </c>
      <c r="CW101" s="740">
        <v>3916</v>
      </c>
      <c r="CX101" s="740">
        <v>3916</v>
      </c>
      <c r="CY101" s="740">
        <v>3916</v>
      </c>
      <c r="CZ101" s="740">
        <v>3916</v>
      </c>
      <c r="DA101" s="740">
        <v>3916</v>
      </c>
      <c r="DB101" s="740">
        <v>3916</v>
      </c>
      <c r="DC101" s="740">
        <v>3916</v>
      </c>
      <c r="DD101" s="740">
        <v>3916</v>
      </c>
      <c r="DE101" s="740">
        <v>3916</v>
      </c>
      <c r="DF101" s="740">
        <v>3916</v>
      </c>
      <c r="DG101" s="740">
        <v>4054</v>
      </c>
      <c r="DH101" s="740">
        <v>4054</v>
      </c>
      <c r="DI101" s="740">
        <v>4054</v>
      </c>
      <c r="DJ101" s="740">
        <v>4054</v>
      </c>
      <c r="DK101" s="740">
        <v>4054</v>
      </c>
      <c r="DL101" s="740">
        <v>4054</v>
      </c>
      <c r="DM101" s="740">
        <v>4054</v>
      </c>
      <c r="DN101" s="740">
        <v>4054</v>
      </c>
      <c r="DO101" s="740">
        <v>4054</v>
      </c>
      <c r="DP101" s="740">
        <v>4054</v>
      </c>
      <c r="DQ101" s="740">
        <v>4054</v>
      </c>
      <c r="DR101" s="740">
        <v>4054</v>
      </c>
      <c r="DS101" s="740">
        <v>4170</v>
      </c>
      <c r="DT101" s="740">
        <v>4170</v>
      </c>
      <c r="DU101" s="740">
        <v>4170</v>
      </c>
      <c r="DV101" s="740">
        <v>4170</v>
      </c>
      <c r="DW101" s="740">
        <v>4170</v>
      </c>
      <c r="DX101" s="740">
        <v>4170</v>
      </c>
      <c r="DY101" s="740">
        <v>4170</v>
      </c>
      <c r="DZ101" s="740">
        <v>4170</v>
      </c>
      <c r="EA101" s="740">
        <v>4170</v>
      </c>
      <c r="EB101" s="740">
        <v>4170</v>
      </c>
      <c r="EC101" s="740">
        <v>4170</v>
      </c>
      <c r="ED101" s="740">
        <v>4170</v>
      </c>
      <c r="EE101" s="740">
        <v>474958</v>
      </c>
    </row>
    <row r="102" spans="1:135" ht="8.25" customHeight="1">
      <c r="A102" s="739" t="s">
        <v>762</v>
      </c>
      <c r="B102" s="756">
        <v>9</v>
      </c>
      <c r="C102" s="740">
        <v>3967</v>
      </c>
      <c r="D102" s="740">
        <v>3967</v>
      </c>
      <c r="E102" s="740">
        <v>3967</v>
      </c>
      <c r="F102" s="740">
        <v>3967</v>
      </c>
      <c r="G102" s="740">
        <v>3967</v>
      </c>
      <c r="H102" s="740">
        <v>3967</v>
      </c>
      <c r="I102" s="740">
        <v>3967</v>
      </c>
      <c r="J102" s="740">
        <v>3967</v>
      </c>
      <c r="K102" s="740">
        <v>3967</v>
      </c>
      <c r="L102" s="740">
        <v>3967</v>
      </c>
      <c r="M102" s="740">
        <v>3967</v>
      </c>
      <c r="N102" s="740">
        <v>3967</v>
      </c>
      <c r="O102" s="740">
        <v>4172</v>
      </c>
      <c r="P102" s="740">
        <v>4172</v>
      </c>
      <c r="Q102" s="740">
        <v>4172</v>
      </c>
      <c r="R102" s="740">
        <v>4172</v>
      </c>
      <c r="S102" s="740">
        <v>4172</v>
      </c>
      <c r="T102" s="740">
        <v>4172</v>
      </c>
      <c r="U102" s="740">
        <v>4172</v>
      </c>
      <c r="V102" s="740">
        <v>4172</v>
      </c>
      <c r="W102" s="740">
        <v>4172</v>
      </c>
      <c r="X102" s="740">
        <v>4172</v>
      </c>
      <c r="Y102" s="740">
        <v>4172</v>
      </c>
      <c r="Z102" s="740">
        <v>4172</v>
      </c>
      <c r="AA102" s="740">
        <v>4354</v>
      </c>
      <c r="AB102" s="740">
        <v>4354</v>
      </c>
      <c r="AC102" s="740">
        <v>4354</v>
      </c>
      <c r="AD102" s="740">
        <v>4354</v>
      </c>
      <c r="AE102" s="740">
        <v>4354</v>
      </c>
      <c r="AF102" s="740">
        <v>4354</v>
      </c>
      <c r="AG102" s="740">
        <v>4354</v>
      </c>
      <c r="AH102" s="740">
        <v>4354</v>
      </c>
      <c r="AI102" s="740">
        <v>4354</v>
      </c>
      <c r="AJ102" s="740">
        <v>4354</v>
      </c>
      <c r="AK102" s="740">
        <v>4354</v>
      </c>
      <c r="AL102" s="740">
        <v>4354</v>
      </c>
      <c r="AM102" s="740">
        <v>4497</v>
      </c>
      <c r="AN102" s="740">
        <v>4497</v>
      </c>
      <c r="AO102" s="740">
        <v>4497</v>
      </c>
      <c r="AP102" s="740">
        <v>4497</v>
      </c>
      <c r="AQ102" s="740">
        <v>4497</v>
      </c>
      <c r="AR102" s="740">
        <v>4497</v>
      </c>
      <c r="AS102" s="740">
        <v>4497</v>
      </c>
      <c r="AT102" s="740">
        <v>4497</v>
      </c>
      <c r="AU102" s="740">
        <v>4497</v>
      </c>
      <c r="AV102" s="740">
        <v>4497</v>
      </c>
      <c r="AW102" s="740">
        <v>4497</v>
      </c>
      <c r="AX102" s="740">
        <v>4497</v>
      </c>
      <c r="AY102" s="740">
        <v>4630</v>
      </c>
      <c r="AZ102" s="740">
        <v>4630</v>
      </c>
      <c r="BA102" s="740">
        <v>4630</v>
      </c>
      <c r="BB102" s="740">
        <v>4630</v>
      </c>
      <c r="BC102" s="740">
        <v>4630</v>
      </c>
      <c r="BD102" s="740">
        <v>4630</v>
      </c>
      <c r="BE102" s="740">
        <v>4630</v>
      </c>
      <c r="BF102" s="740">
        <v>4630</v>
      </c>
      <c r="BG102" s="740">
        <v>4630</v>
      </c>
      <c r="BH102" s="740">
        <v>4630</v>
      </c>
      <c r="BI102" s="740">
        <v>4630</v>
      </c>
      <c r="BJ102" s="740">
        <v>4630</v>
      </c>
      <c r="BK102" s="740">
        <v>4740</v>
      </c>
      <c r="BL102" s="740">
        <v>4740</v>
      </c>
      <c r="BM102" s="740">
        <v>4740</v>
      </c>
      <c r="BN102" s="740">
        <v>4740</v>
      </c>
      <c r="BO102" s="740">
        <v>4740</v>
      </c>
      <c r="BP102" s="740">
        <v>4740</v>
      </c>
      <c r="BQ102" s="740">
        <v>4740</v>
      </c>
      <c r="BR102" s="740">
        <v>4740</v>
      </c>
      <c r="BS102" s="740">
        <v>0</v>
      </c>
      <c r="BT102" s="740">
        <v>0</v>
      </c>
      <c r="BU102" s="740">
        <v>4983</v>
      </c>
      <c r="BV102" s="740">
        <v>4983</v>
      </c>
      <c r="BW102" s="740">
        <v>5146</v>
      </c>
      <c r="BX102" s="740">
        <v>5146</v>
      </c>
      <c r="BY102" s="740">
        <v>5146</v>
      </c>
      <c r="BZ102" s="740">
        <v>5146</v>
      </c>
      <c r="CA102" s="740">
        <v>5146</v>
      </c>
      <c r="CB102" s="740">
        <v>5146</v>
      </c>
      <c r="CC102" s="740">
        <v>5146</v>
      </c>
      <c r="CD102" s="740">
        <v>5146</v>
      </c>
      <c r="CE102" s="740">
        <v>5146</v>
      </c>
      <c r="CF102" s="740">
        <v>5146</v>
      </c>
      <c r="CG102" s="740">
        <v>5146</v>
      </c>
      <c r="CH102" s="740">
        <v>5146</v>
      </c>
      <c r="CI102" s="740">
        <v>5282</v>
      </c>
      <c r="CJ102" s="740">
        <v>5282</v>
      </c>
      <c r="CK102" s="740">
        <v>5282</v>
      </c>
      <c r="CL102" s="740">
        <v>5282</v>
      </c>
      <c r="CM102" s="740">
        <v>5282</v>
      </c>
      <c r="CN102" s="740">
        <v>5282</v>
      </c>
      <c r="CO102" s="740">
        <v>5282</v>
      </c>
      <c r="CP102" s="740">
        <v>5282</v>
      </c>
      <c r="CQ102" s="740">
        <v>5282</v>
      </c>
      <c r="CR102" s="740">
        <v>5282</v>
      </c>
      <c r="CS102" s="740">
        <v>5282</v>
      </c>
      <c r="CT102" s="740">
        <v>5282</v>
      </c>
      <c r="CU102" s="740">
        <v>5436</v>
      </c>
      <c r="CV102" s="740">
        <v>5436</v>
      </c>
      <c r="CW102" s="740">
        <v>5436</v>
      </c>
      <c r="CX102" s="740">
        <v>5436</v>
      </c>
      <c r="CY102" s="740">
        <v>5436</v>
      </c>
      <c r="CZ102" s="740">
        <v>5436</v>
      </c>
      <c r="DA102" s="740">
        <v>5436</v>
      </c>
      <c r="DB102" s="740">
        <v>5436</v>
      </c>
      <c r="DC102" s="740">
        <v>5436</v>
      </c>
      <c r="DD102" s="740">
        <v>5436</v>
      </c>
      <c r="DE102" s="740">
        <v>5436</v>
      </c>
      <c r="DF102" s="740">
        <v>5436</v>
      </c>
      <c r="DG102" s="740">
        <v>5628</v>
      </c>
      <c r="DH102" s="740">
        <v>5628</v>
      </c>
      <c r="DI102" s="740">
        <v>5628</v>
      </c>
      <c r="DJ102" s="740">
        <v>5628</v>
      </c>
      <c r="DK102" s="740">
        <v>5628</v>
      </c>
      <c r="DL102" s="740">
        <v>5628</v>
      </c>
      <c r="DM102" s="740">
        <v>5628</v>
      </c>
      <c r="DN102" s="740">
        <v>5628</v>
      </c>
      <c r="DO102" s="740">
        <v>5628</v>
      </c>
      <c r="DP102" s="740">
        <v>5628</v>
      </c>
      <c r="DQ102" s="740">
        <v>5628</v>
      </c>
      <c r="DR102" s="740">
        <v>5628</v>
      </c>
      <c r="DS102" s="740">
        <v>5789</v>
      </c>
      <c r="DT102" s="740">
        <v>5789</v>
      </c>
      <c r="DU102" s="740">
        <v>5789</v>
      </c>
      <c r="DV102" s="740">
        <v>5789</v>
      </c>
      <c r="DW102" s="740">
        <v>5789</v>
      </c>
      <c r="DX102" s="740">
        <v>5789</v>
      </c>
      <c r="DY102" s="740">
        <v>5789</v>
      </c>
      <c r="DZ102" s="740">
        <v>5789</v>
      </c>
      <c r="EA102" s="740">
        <v>5789</v>
      </c>
      <c r="EB102" s="740">
        <v>5789</v>
      </c>
      <c r="EC102" s="740">
        <v>5789</v>
      </c>
      <c r="ED102" s="740">
        <v>5789</v>
      </c>
      <c r="EE102" s="740">
        <v>634676</v>
      </c>
    </row>
    <row r="103" spans="1:135" ht="8.25" customHeight="1">
      <c r="A103" s="739" t="s">
        <v>763</v>
      </c>
      <c r="B103" s="736">
        <v>10</v>
      </c>
      <c r="C103" s="740">
        <v>0</v>
      </c>
      <c r="D103" s="740">
        <v>0</v>
      </c>
      <c r="E103" s="740">
        <v>0</v>
      </c>
      <c r="F103" s="740">
        <v>0</v>
      </c>
      <c r="G103" s="740">
        <v>0</v>
      </c>
      <c r="H103" s="740">
        <v>0</v>
      </c>
      <c r="I103" s="740">
        <v>0</v>
      </c>
      <c r="J103" s="740">
        <v>0</v>
      </c>
      <c r="K103" s="740">
        <v>0</v>
      </c>
      <c r="L103" s="740">
        <v>0</v>
      </c>
      <c r="M103" s="740">
        <v>0</v>
      </c>
      <c r="N103" s="740">
        <v>0</v>
      </c>
      <c r="O103" s="740">
        <v>0</v>
      </c>
      <c r="P103" s="740">
        <v>0</v>
      </c>
      <c r="Q103" s="740">
        <v>0</v>
      </c>
      <c r="R103" s="740">
        <v>12322</v>
      </c>
      <c r="S103" s="740">
        <v>12322</v>
      </c>
      <c r="T103" s="740">
        <v>12322</v>
      </c>
      <c r="U103" s="740">
        <v>12322</v>
      </c>
      <c r="V103" s="740">
        <v>12322</v>
      </c>
      <c r="W103" s="740">
        <v>12322</v>
      </c>
      <c r="X103" s="740">
        <v>12322</v>
      </c>
      <c r="Y103" s="740">
        <v>12322</v>
      </c>
      <c r="Z103" s="740">
        <v>12322</v>
      </c>
      <c r="AA103" s="740">
        <v>12859</v>
      </c>
      <c r="AB103" s="740">
        <v>12859</v>
      </c>
      <c r="AC103" s="740">
        <v>12859</v>
      </c>
      <c r="AD103" s="740">
        <v>12859</v>
      </c>
      <c r="AE103" s="740">
        <v>12859</v>
      </c>
      <c r="AF103" s="740">
        <v>12859</v>
      </c>
      <c r="AG103" s="740">
        <v>12859</v>
      </c>
      <c r="AH103" s="740">
        <v>12859</v>
      </c>
      <c r="AI103" s="740">
        <v>12859</v>
      </c>
      <c r="AJ103" s="740">
        <v>12859</v>
      </c>
      <c r="AK103" s="740">
        <v>12859</v>
      </c>
      <c r="AL103" s="740">
        <v>12859</v>
      </c>
      <c r="AM103" s="740">
        <v>13282</v>
      </c>
      <c r="AN103" s="740">
        <v>13282</v>
      </c>
      <c r="AO103" s="740">
        <v>13282</v>
      </c>
      <c r="AP103" s="740">
        <v>13282</v>
      </c>
      <c r="AQ103" s="740">
        <v>13282</v>
      </c>
      <c r="AR103" s="740">
        <v>13282</v>
      </c>
      <c r="AS103" s="740">
        <v>13282</v>
      </c>
      <c r="AT103" s="740">
        <v>13282</v>
      </c>
      <c r="AU103" s="740">
        <v>13282</v>
      </c>
      <c r="AV103" s="740">
        <v>13282</v>
      </c>
      <c r="AW103" s="740">
        <v>13282</v>
      </c>
      <c r="AX103" s="740">
        <v>13282</v>
      </c>
      <c r="AY103" s="740">
        <v>13675</v>
      </c>
      <c r="AZ103" s="740">
        <v>13675</v>
      </c>
      <c r="BA103" s="740">
        <v>13675</v>
      </c>
      <c r="BB103" s="740">
        <v>13675</v>
      </c>
      <c r="BC103" s="740">
        <v>13675</v>
      </c>
      <c r="BD103" s="740">
        <v>13675</v>
      </c>
      <c r="BE103" s="740">
        <v>13675</v>
      </c>
      <c r="BF103" s="740">
        <v>13675</v>
      </c>
      <c r="BG103" s="740">
        <v>13675</v>
      </c>
      <c r="BH103" s="740">
        <v>13675</v>
      </c>
      <c r="BI103" s="740">
        <v>13675</v>
      </c>
      <c r="BJ103" s="740">
        <v>13675</v>
      </c>
      <c r="BK103" s="740">
        <v>14000</v>
      </c>
      <c r="BL103" s="740">
        <v>14000</v>
      </c>
      <c r="BM103" s="740">
        <v>14000</v>
      </c>
      <c r="BN103" s="740">
        <v>14000</v>
      </c>
      <c r="BO103" s="740">
        <v>14000</v>
      </c>
      <c r="BP103" s="740">
        <v>14000</v>
      </c>
      <c r="BQ103" s="740">
        <v>14000</v>
      </c>
      <c r="BR103" s="740">
        <v>14000</v>
      </c>
      <c r="BS103" s="740">
        <v>14000</v>
      </c>
      <c r="BT103" s="740">
        <v>14000</v>
      </c>
      <c r="BU103" s="740">
        <v>14000</v>
      </c>
      <c r="BV103" s="740">
        <v>14000</v>
      </c>
      <c r="BW103" s="740">
        <v>14458</v>
      </c>
      <c r="BX103" s="740">
        <v>14458</v>
      </c>
      <c r="BY103" s="740">
        <v>14458</v>
      </c>
      <c r="BZ103" s="740">
        <v>14458</v>
      </c>
      <c r="CA103" s="740">
        <v>14458</v>
      </c>
      <c r="CB103" s="740">
        <v>14458</v>
      </c>
      <c r="CC103" s="740">
        <v>14458</v>
      </c>
      <c r="CD103" s="740">
        <v>14458</v>
      </c>
      <c r="CE103" s="740">
        <v>14458</v>
      </c>
      <c r="CF103" s="740">
        <v>14458</v>
      </c>
      <c r="CG103" s="740">
        <v>14458</v>
      </c>
      <c r="CH103" s="740">
        <v>14458</v>
      </c>
      <c r="CI103" s="740">
        <v>14842</v>
      </c>
      <c r="CJ103" s="740">
        <v>14842</v>
      </c>
      <c r="CK103" s="740">
        <v>14842</v>
      </c>
      <c r="CL103" s="740">
        <v>14842</v>
      </c>
      <c r="CM103" s="740">
        <v>14842</v>
      </c>
      <c r="CN103" s="740">
        <v>14842</v>
      </c>
      <c r="CO103" s="740">
        <v>14842</v>
      </c>
      <c r="CP103" s="740">
        <v>14842</v>
      </c>
      <c r="CQ103" s="740">
        <v>14842</v>
      </c>
      <c r="CR103" s="740">
        <v>14842</v>
      </c>
      <c r="CS103" s="740">
        <v>14842</v>
      </c>
      <c r="CT103" s="740">
        <v>14842</v>
      </c>
      <c r="CU103" s="740">
        <v>15274</v>
      </c>
      <c r="CV103" s="740">
        <v>15274</v>
      </c>
      <c r="CW103" s="740">
        <v>15274</v>
      </c>
      <c r="CX103" s="740">
        <v>15274</v>
      </c>
      <c r="CY103" s="740">
        <v>15274</v>
      </c>
      <c r="CZ103" s="740">
        <v>15274</v>
      </c>
      <c r="DA103" s="740">
        <v>15274</v>
      </c>
      <c r="DB103" s="740">
        <v>15274</v>
      </c>
      <c r="DC103" s="740">
        <v>0</v>
      </c>
      <c r="DD103" s="740">
        <v>0</v>
      </c>
      <c r="DE103" s="740">
        <v>0</v>
      </c>
      <c r="DF103" s="740">
        <v>0</v>
      </c>
      <c r="DG103" s="740">
        <v>15813</v>
      </c>
      <c r="DH103" s="740">
        <v>15813</v>
      </c>
      <c r="DI103" s="740">
        <v>15813</v>
      </c>
      <c r="DJ103" s="740">
        <v>15813</v>
      </c>
      <c r="DK103" s="740">
        <v>15813</v>
      </c>
      <c r="DL103" s="740">
        <v>15813</v>
      </c>
      <c r="DM103" s="740">
        <v>15813</v>
      </c>
      <c r="DN103" s="740">
        <v>15813</v>
      </c>
      <c r="DO103" s="740">
        <v>15813</v>
      </c>
      <c r="DP103" s="740">
        <v>15813</v>
      </c>
      <c r="DQ103" s="740">
        <v>15813</v>
      </c>
      <c r="DR103" s="740">
        <v>15813</v>
      </c>
      <c r="DS103" s="740">
        <v>16265</v>
      </c>
      <c r="DT103" s="740">
        <v>16265</v>
      </c>
      <c r="DU103" s="740">
        <v>16265</v>
      </c>
      <c r="DV103" s="740">
        <v>16265</v>
      </c>
      <c r="DW103" s="740">
        <v>16265</v>
      </c>
      <c r="DX103" s="740">
        <v>16265</v>
      </c>
      <c r="DY103" s="740">
        <v>16265</v>
      </c>
      <c r="DZ103" s="740">
        <v>16265</v>
      </c>
      <c r="EA103" s="740">
        <v>16265</v>
      </c>
      <c r="EB103" s="740">
        <v>16265</v>
      </c>
      <c r="EC103" s="740">
        <v>16265</v>
      </c>
      <c r="ED103" s="740">
        <v>16265</v>
      </c>
      <c r="EE103" s="740">
        <v>1615432</v>
      </c>
    </row>
    <row r="104" spans="1:135" ht="7.5" customHeight="1">
      <c r="A104" s="736" t="s">
        <v>787</v>
      </c>
      <c r="C104" s="741">
        <v>40813</v>
      </c>
      <c r="D104" s="741">
        <v>40813</v>
      </c>
      <c r="E104" s="741">
        <v>40813</v>
      </c>
      <c r="F104" s="741">
        <v>40813</v>
      </c>
      <c r="G104" s="741">
        <v>40813</v>
      </c>
      <c r="H104" s="741">
        <v>40813</v>
      </c>
      <c r="I104" s="741">
        <v>40813</v>
      </c>
      <c r="J104" s="741">
        <v>43744</v>
      </c>
      <c r="K104" s="741">
        <v>43744</v>
      </c>
      <c r="L104" s="741">
        <v>43744</v>
      </c>
      <c r="M104" s="741">
        <v>43744</v>
      </c>
      <c r="N104" s="741">
        <v>43744</v>
      </c>
      <c r="O104" s="741">
        <v>46005</v>
      </c>
      <c r="P104" s="741">
        <v>52352</v>
      </c>
      <c r="Q104" s="741">
        <v>52352</v>
      </c>
      <c r="R104" s="741">
        <v>64674</v>
      </c>
      <c r="S104" s="741">
        <v>64674</v>
      </c>
      <c r="T104" s="741">
        <v>64674</v>
      </c>
      <c r="U104" s="741">
        <v>61546</v>
      </c>
      <c r="V104" s="741">
        <v>58417</v>
      </c>
      <c r="W104" s="741">
        <v>58417</v>
      </c>
      <c r="X104" s="741">
        <v>61695</v>
      </c>
      <c r="Y104" s="741">
        <v>61695</v>
      </c>
      <c r="Z104" s="741">
        <v>61695</v>
      </c>
      <c r="AA104" s="741">
        <v>67668</v>
      </c>
      <c r="AB104" s="741">
        <v>67668</v>
      </c>
      <c r="AC104" s="741">
        <v>67668</v>
      </c>
      <c r="AD104" s="741">
        <v>61138</v>
      </c>
      <c r="AE104" s="741">
        <v>61138</v>
      </c>
      <c r="AF104" s="741">
        <v>67678</v>
      </c>
      <c r="AG104" s="741">
        <v>67678</v>
      </c>
      <c r="AH104" s="741">
        <v>67678</v>
      </c>
      <c r="AI104" s="741">
        <v>67678</v>
      </c>
      <c r="AJ104" s="741">
        <v>67678</v>
      </c>
      <c r="AK104" s="741">
        <v>67678</v>
      </c>
      <c r="AL104" s="741">
        <v>67678</v>
      </c>
      <c r="AM104" s="741">
        <v>69904</v>
      </c>
      <c r="AN104" s="741">
        <v>69904</v>
      </c>
      <c r="AO104" s="741">
        <v>69904</v>
      </c>
      <c r="AP104" s="741">
        <v>69904</v>
      </c>
      <c r="AQ104" s="741">
        <v>69904</v>
      </c>
      <c r="AR104" s="741">
        <v>69904</v>
      </c>
      <c r="AS104" s="741">
        <v>69904</v>
      </c>
      <c r="AT104" s="741">
        <v>69904</v>
      </c>
      <c r="AU104" s="741">
        <v>69904</v>
      </c>
      <c r="AV104" s="741">
        <v>69904</v>
      </c>
      <c r="AW104" s="741">
        <v>69904</v>
      </c>
      <c r="AX104" s="741">
        <v>69904</v>
      </c>
      <c r="AY104" s="741">
        <v>71973</v>
      </c>
      <c r="AZ104" s="741">
        <v>71973</v>
      </c>
      <c r="BA104" s="741">
        <v>71973</v>
      </c>
      <c r="BB104" s="741">
        <v>71973</v>
      </c>
      <c r="BC104" s="741">
        <v>71973</v>
      </c>
      <c r="BD104" s="741">
        <v>71973</v>
      </c>
      <c r="BE104" s="741">
        <v>71973</v>
      </c>
      <c r="BF104" s="741">
        <v>71973</v>
      </c>
      <c r="BG104" s="741">
        <v>71973</v>
      </c>
      <c r="BH104" s="741">
        <v>70237</v>
      </c>
      <c r="BI104" s="741">
        <v>70237</v>
      </c>
      <c r="BJ104" s="741">
        <v>71989</v>
      </c>
      <c r="BK104" s="741">
        <v>64120</v>
      </c>
      <c r="BL104" s="741">
        <v>64120</v>
      </c>
      <c r="BM104" s="741">
        <v>73700</v>
      </c>
      <c r="BN104" s="741">
        <v>73700</v>
      </c>
      <c r="BO104" s="741">
        <v>73700</v>
      </c>
      <c r="BP104" s="741">
        <v>73700</v>
      </c>
      <c r="BQ104" s="741">
        <v>73700</v>
      </c>
      <c r="BR104" s="741">
        <v>73700</v>
      </c>
      <c r="BS104" s="741">
        <v>68960</v>
      </c>
      <c r="BT104" s="741">
        <v>68960</v>
      </c>
      <c r="BU104" s="741">
        <v>63330</v>
      </c>
      <c r="BV104" s="741">
        <v>63330</v>
      </c>
      <c r="BW104" s="741">
        <v>76359</v>
      </c>
      <c r="BX104" s="741">
        <v>76359</v>
      </c>
      <c r="BY104" s="741">
        <v>76359</v>
      </c>
      <c r="BZ104" s="741">
        <v>76359</v>
      </c>
      <c r="CA104" s="741">
        <v>68947</v>
      </c>
      <c r="CB104" s="741">
        <v>68947</v>
      </c>
      <c r="CC104" s="741">
        <v>76359</v>
      </c>
      <c r="CD104" s="741">
        <v>76359</v>
      </c>
      <c r="CE104" s="741">
        <v>76359</v>
      </c>
      <c r="CF104" s="741">
        <v>76359</v>
      </c>
      <c r="CG104" s="741">
        <v>76359</v>
      </c>
      <c r="CH104" s="741">
        <v>76359</v>
      </c>
      <c r="CI104" s="741">
        <v>66186</v>
      </c>
      <c r="CJ104" s="741">
        <v>66186</v>
      </c>
      <c r="CK104" s="741">
        <v>78386</v>
      </c>
      <c r="CL104" s="741">
        <v>74594</v>
      </c>
      <c r="CM104" s="741">
        <v>74594</v>
      </c>
      <c r="CN104" s="741">
        <v>78386</v>
      </c>
      <c r="CO104" s="741">
        <v>78386</v>
      </c>
      <c r="CP104" s="741">
        <v>78386</v>
      </c>
      <c r="CQ104" s="741">
        <v>70838</v>
      </c>
      <c r="CR104" s="741">
        <v>70838</v>
      </c>
      <c r="CS104" s="741">
        <v>78386</v>
      </c>
      <c r="CT104" s="741">
        <v>78386</v>
      </c>
      <c r="CU104" s="741">
        <v>80670</v>
      </c>
      <c r="CV104" s="741">
        <v>80670</v>
      </c>
      <c r="CW104" s="741">
        <v>80670</v>
      </c>
      <c r="CX104" s="741">
        <v>80670</v>
      </c>
      <c r="CY104" s="741">
        <v>80670</v>
      </c>
      <c r="CZ104" s="741">
        <v>80670</v>
      </c>
      <c r="DA104" s="741">
        <v>80670</v>
      </c>
      <c r="DB104" s="741">
        <v>80670</v>
      </c>
      <c r="DC104" s="741">
        <v>65396</v>
      </c>
      <c r="DD104" s="741">
        <v>65396</v>
      </c>
      <c r="DE104" s="741">
        <v>65396</v>
      </c>
      <c r="DF104" s="741">
        <v>65396</v>
      </c>
      <c r="DG104" s="741">
        <v>83518</v>
      </c>
      <c r="DH104" s="741">
        <v>83518</v>
      </c>
      <c r="DI104" s="741">
        <v>83518</v>
      </c>
      <c r="DJ104" s="741">
        <v>83518</v>
      </c>
      <c r="DK104" s="741">
        <v>83518</v>
      </c>
      <c r="DL104" s="741">
        <v>83518</v>
      </c>
      <c r="DM104" s="741">
        <v>83518</v>
      </c>
      <c r="DN104" s="741">
        <v>83518</v>
      </c>
      <c r="DO104" s="741">
        <v>83518</v>
      </c>
      <c r="DP104" s="741">
        <v>83518</v>
      </c>
      <c r="DQ104" s="741">
        <v>83518</v>
      </c>
      <c r="DR104" s="741">
        <v>83518</v>
      </c>
      <c r="DS104" s="741">
        <v>85902</v>
      </c>
      <c r="DT104" s="741">
        <v>85902</v>
      </c>
      <c r="DU104" s="741">
        <v>83818</v>
      </c>
      <c r="DV104" s="741">
        <v>83818</v>
      </c>
      <c r="DW104" s="741">
        <v>85902</v>
      </c>
      <c r="DX104" s="741">
        <v>74772</v>
      </c>
      <c r="DY104" s="741">
        <v>74772</v>
      </c>
      <c r="DZ104" s="741">
        <v>85902</v>
      </c>
      <c r="EA104" s="741">
        <v>85902</v>
      </c>
      <c r="EB104" s="741">
        <v>85902</v>
      </c>
      <c r="EC104" s="741">
        <v>85902</v>
      </c>
      <c r="ED104" s="741">
        <v>85902</v>
      </c>
      <c r="EE104" s="741">
        <v>9254324</v>
      </c>
    </row>
    <row r="105" spans="1:135" ht="8.25" customHeight="1"/>
    <row r="106" spans="1:135" ht="8.25" customHeight="1">
      <c r="A106" s="738" t="s">
        <v>788</v>
      </c>
    </row>
    <row r="107" spans="1:135" ht="7.5" customHeight="1">
      <c r="A107" s="739" t="s">
        <v>753</v>
      </c>
      <c r="B107" s="756">
        <v>1</v>
      </c>
      <c r="C107" s="740">
        <v>26209</v>
      </c>
      <c r="D107" s="740">
        <v>26209</v>
      </c>
      <c r="E107" s="740">
        <v>26209</v>
      </c>
      <c r="F107" s="740">
        <v>26209</v>
      </c>
      <c r="G107" s="740">
        <v>26209</v>
      </c>
      <c r="H107" s="740">
        <v>26209</v>
      </c>
      <c r="I107" s="740">
        <v>26209</v>
      </c>
      <c r="J107" s="740">
        <v>26209</v>
      </c>
      <c r="K107" s="740">
        <v>26709</v>
      </c>
      <c r="L107" s="740">
        <v>26709</v>
      </c>
      <c r="M107" s="740">
        <v>26709</v>
      </c>
      <c r="N107" s="740">
        <v>26709</v>
      </c>
      <c r="O107" s="740">
        <v>27124</v>
      </c>
      <c r="P107" s="740">
        <v>27124</v>
      </c>
      <c r="Q107" s="740">
        <v>27124</v>
      </c>
      <c r="R107" s="740">
        <v>27124</v>
      </c>
      <c r="S107" s="740">
        <v>27124</v>
      </c>
      <c r="T107" s="740">
        <v>27124</v>
      </c>
      <c r="U107" s="740">
        <v>27124</v>
      </c>
      <c r="V107" s="740">
        <v>27124</v>
      </c>
      <c r="W107" s="740">
        <v>27638</v>
      </c>
      <c r="X107" s="740">
        <v>27638</v>
      </c>
      <c r="Y107" s="740">
        <v>27638</v>
      </c>
      <c r="Z107" s="740">
        <v>27638</v>
      </c>
      <c r="AA107" s="740">
        <v>28005</v>
      </c>
      <c r="AB107" s="740">
        <v>28005</v>
      </c>
      <c r="AC107" s="740">
        <v>28005</v>
      </c>
      <c r="AD107" s="740">
        <v>28005</v>
      </c>
      <c r="AE107" s="740">
        <v>28005</v>
      </c>
      <c r="AF107" s="740">
        <v>28005</v>
      </c>
      <c r="AG107" s="740">
        <v>28005</v>
      </c>
      <c r="AH107" s="740">
        <v>28005</v>
      </c>
      <c r="AI107" s="740">
        <v>28533</v>
      </c>
      <c r="AJ107" s="740">
        <v>28533</v>
      </c>
      <c r="AK107" s="740">
        <v>28533</v>
      </c>
      <c r="AL107" s="740">
        <v>28533</v>
      </c>
      <c r="AM107" s="740">
        <v>28823</v>
      </c>
      <c r="AN107" s="740">
        <v>28823</v>
      </c>
      <c r="AO107" s="740">
        <v>28823</v>
      </c>
      <c r="AP107" s="740">
        <v>28823</v>
      </c>
      <c r="AQ107" s="740">
        <v>28823</v>
      </c>
      <c r="AR107" s="740">
        <v>28823</v>
      </c>
      <c r="AS107" s="740">
        <v>28823</v>
      </c>
      <c r="AT107" s="740">
        <v>28823</v>
      </c>
      <c r="AU107" s="740">
        <v>29365</v>
      </c>
      <c r="AV107" s="740">
        <v>29365</v>
      </c>
      <c r="AW107" s="740">
        <v>29365</v>
      </c>
      <c r="AX107" s="740">
        <v>29365</v>
      </c>
      <c r="AY107" s="740">
        <v>29634</v>
      </c>
      <c r="AZ107" s="740">
        <v>29634</v>
      </c>
      <c r="BA107" s="740">
        <v>29634</v>
      </c>
      <c r="BB107" s="740">
        <v>29634</v>
      </c>
      <c r="BC107" s="740">
        <v>29634</v>
      </c>
      <c r="BD107" s="740">
        <v>29634</v>
      </c>
      <c r="BE107" s="740">
        <v>29634</v>
      </c>
      <c r="BF107" s="740">
        <v>29634</v>
      </c>
      <c r="BG107" s="740">
        <v>30192</v>
      </c>
      <c r="BH107" s="740">
        <v>30192</v>
      </c>
      <c r="BI107" s="740">
        <v>30192</v>
      </c>
      <c r="BJ107" s="740">
        <v>30192</v>
      </c>
      <c r="BK107" s="740">
        <v>0</v>
      </c>
      <c r="BL107" s="740">
        <v>0</v>
      </c>
      <c r="BM107" s="740">
        <v>11846</v>
      </c>
      <c r="BN107" s="740">
        <v>32231</v>
      </c>
      <c r="BO107" s="740">
        <v>32231</v>
      </c>
      <c r="BP107" s="740">
        <v>32231</v>
      </c>
      <c r="BQ107" s="740">
        <v>32231</v>
      </c>
      <c r="BR107" s="740">
        <v>32231</v>
      </c>
      <c r="BS107" s="740">
        <v>32231</v>
      </c>
      <c r="BT107" s="740">
        <v>32231</v>
      </c>
      <c r="BU107" s="740">
        <v>32231</v>
      </c>
      <c r="BV107" s="740">
        <v>32231</v>
      </c>
      <c r="BW107" s="740">
        <v>32544</v>
      </c>
      <c r="BX107" s="740">
        <v>32544</v>
      </c>
      <c r="BY107" s="740">
        <v>33224</v>
      </c>
      <c r="BZ107" s="740">
        <v>33224</v>
      </c>
      <c r="CA107" s="740">
        <v>33224</v>
      </c>
      <c r="CB107" s="740">
        <v>33224</v>
      </c>
      <c r="CC107" s="740">
        <v>33224</v>
      </c>
      <c r="CD107" s="740">
        <v>33224</v>
      </c>
      <c r="CE107" s="740">
        <v>33224</v>
      </c>
      <c r="CF107" s="740">
        <v>33224</v>
      </c>
      <c r="CG107" s="740">
        <v>33224</v>
      </c>
      <c r="CH107" s="740">
        <v>33224</v>
      </c>
      <c r="CI107" s="740">
        <v>33486</v>
      </c>
      <c r="CJ107" s="740">
        <v>33486</v>
      </c>
      <c r="CK107" s="740">
        <v>34186</v>
      </c>
      <c r="CL107" s="740">
        <v>34186</v>
      </c>
      <c r="CM107" s="740">
        <v>34186</v>
      </c>
      <c r="CN107" s="740">
        <v>34186</v>
      </c>
      <c r="CO107" s="740">
        <v>34186</v>
      </c>
      <c r="CP107" s="740">
        <v>34186</v>
      </c>
      <c r="CQ107" s="740">
        <v>34186</v>
      </c>
      <c r="CR107" s="740">
        <v>34186</v>
      </c>
      <c r="CS107" s="740">
        <v>34186</v>
      </c>
      <c r="CT107" s="740">
        <v>34186</v>
      </c>
      <c r="CU107" s="740">
        <v>34482</v>
      </c>
      <c r="CV107" s="740">
        <v>34482</v>
      </c>
      <c r="CW107" s="740">
        <v>35203</v>
      </c>
      <c r="CX107" s="740">
        <v>35203</v>
      </c>
      <c r="CY107" s="740">
        <v>35203</v>
      </c>
      <c r="CZ107" s="740">
        <v>35203</v>
      </c>
      <c r="DA107" s="740">
        <v>35203</v>
      </c>
      <c r="DB107" s="740">
        <v>35203</v>
      </c>
      <c r="DC107" s="740">
        <v>35203</v>
      </c>
      <c r="DD107" s="740">
        <v>35203</v>
      </c>
      <c r="DE107" s="740">
        <v>35203</v>
      </c>
      <c r="DF107" s="740">
        <v>35203</v>
      </c>
      <c r="DG107" s="740">
        <v>35572</v>
      </c>
      <c r="DH107" s="740">
        <v>35572</v>
      </c>
      <c r="DI107" s="740">
        <v>36315</v>
      </c>
      <c r="DJ107" s="740">
        <v>36315</v>
      </c>
      <c r="DK107" s="740">
        <v>36315</v>
      </c>
      <c r="DL107" s="740">
        <v>36315</v>
      </c>
      <c r="DM107" s="740">
        <v>36315</v>
      </c>
      <c r="DN107" s="740">
        <v>36315</v>
      </c>
      <c r="DO107" s="740">
        <v>36315</v>
      </c>
      <c r="DP107" s="740">
        <v>36315</v>
      </c>
      <c r="DQ107" s="740">
        <v>36315</v>
      </c>
      <c r="DR107" s="740">
        <v>36315</v>
      </c>
      <c r="DS107" s="740">
        <v>36624</v>
      </c>
      <c r="DT107" s="740">
        <v>36624</v>
      </c>
      <c r="DU107" s="740">
        <v>37388</v>
      </c>
      <c r="DV107" s="740">
        <v>37388</v>
      </c>
      <c r="DW107" s="740">
        <v>37388</v>
      </c>
      <c r="DX107" s="740">
        <v>0</v>
      </c>
      <c r="DY107" s="740">
        <v>0</v>
      </c>
      <c r="DZ107" s="740">
        <v>13756</v>
      </c>
      <c r="EA107" s="740">
        <v>37388</v>
      </c>
      <c r="EB107" s="740">
        <v>37388</v>
      </c>
      <c r="EC107" s="740">
        <v>37388</v>
      </c>
      <c r="ED107" s="740">
        <v>37388</v>
      </c>
      <c r="EE107" s="740">
        <v>4000211</v>
      </c>
    </row>
    <row r="108" spans="1:135" ht="8.25" customHeight="1">
      <c r="A108" s="739" t="s">
        <v>754</v>
      </c>
      <c r="B108" s="756">
        <v>2</v>
      </c>
      <c r="C108" s="740">
        <v>0</v>
      </c>
      <c r="D108" s="740">
        <v>0</v>
      </c>
      <c r="E108" s="740">
        <v>0</v>
      </c>
      <c r="F108" s="740">
        <v>0</v>
      </c>
      <c r="G108" s="740">
        <v>0</v>
      </c>
      <c r="H108" s="740">
        <v>0</v>
      </c>
      <c r="I108" s="740">
        <v>0</v>
      </c>
      <c r="J108" s="740">
        <v>8882</v>
      </c>
      <c r="K108" s="740">
        <v>8882</v>
      </c>
      <c r="L108" s="740">
        <v>8882</v>
      </c>
      <c r="M108" s="740">
        <v>30525</v>
      </c>
      <c r="N108" s="740">
        <v>30525</v>
      </c>
      <c r="O108" s="740">
        <v>30984</v>
      </c>
      <c r="P108" s="740">
        <v>30984</v>
      </c>
      <c r="Q108" s="740">
        <v>30984</v>
      </c>
      <c r="R108" s="740">
        <v>30984</v>
      </c>
      <c r="S108" s="740">
        <v>30984</v>
      </c>
      <c r="T108" s="740">
        <v>30984</v>
      </c>
      <c r="U108" s="740">
        <v>30984</v>
      </c>
      <c r="V108" s="740">
        <v>31634</v>
      </c>
      <c r="W108" s="740">
        <v>31634</v>
      </c>
      <c r="X108" s="740">
        <v>31634</v>
      </c>
      <c r="Y108" s="740">
        <v>31634</v>
      </c>
      <c r="Z108" s="740">
        <v>31634</v>
      </c>
      <c r="AA108" s="740">
        <v>32041</v>
      </c>
      <c r="AB108" s="740">
        <v>32041</v>
      </c>
      <c r="AC108" s="740">
        <v>32041</v>
      </c>
      <c r="AD108" s="740">
        <v>32041</v>
      </c>
      <c r="AE108" s="740">
        <v>32041</v>
      </c>
      <c r="AF108" s="740">
        <v>32041</v>
      </c>
      <c r="AG108" s="740">
        <v>32041</v>
      </c>
      <c r="AH108" s="740">
        <v>32709</v>
      </c>
      <c r="AI108" s="740">
        <v>32709</v>
      </c>
      <c r="AJ108" s="740">
        <v>32709</v>
      </c>
      <c r="AK108" s="740">
        <v>32709</v>
      </c>
      <c r="AL108" s="740">
        <v>32709</v>
      </c>
      <c r="AM108" s="740">
        <v>33030</v>
      </c>
      <c r="AN108" s="740">
        <v>33030</v>
      </c>
      <c r="AO108" s="740">
        <v>33030</v>
      </c>
      <c r="AP108" s="740">
        <v>33030</v>
      </c>
      <c r="AQ108" s="740">
        <v>33030</v>
      </c>
      <c r="AR108" s="740">
        <v>33030</v>
      </c>
      <c r="AS108" s="740">
        <v>33030</v>
      </c>
      <c r="AT108" s="740">
        <v>33719</v>
      </c>
      <c r="AU108" s="740">
        <v>33719</v>
      </c>
      <c r="AV108" s="740">
        <v>33719</v>
      </c>
      <c r="AW108" s="740">
        <v>33719</v>
      </c>
      <c r="AX108" s="740">
        <v>33719</v>
      </c>
      <c r="AY108" s="740">
        <v>34017</v>
      </c>
      <c r="AZ108" s="740">
        <v>34017</v>
      </c>
      <c r="BA108" s="740">
        <v>34017</v>
      </c>
      <c r="BB108" s="740">
        <v>34017</v>
      </c>
      <c r="BC108" s="740">
        <v>34017</v>
      </c>
      <c r="BD108" s="740">
        <v>34017</v>
      </c>
      <c r="BE108" s="740">
        <v>34017</v>
      </c>
      <c r="BF108" s="740">
        <v>34726</v>
      </c>
      <c r="BG108" s="740">
        <v>34726</v>
      </c>
      <c r="BH108" s="740">
        <v>34726</v>
      </c>
      <c r="BI108" s="740">
        <v>34726</v>
      </c>
      <c r="BJ108" s="740">
        <v>34726</v>
      </c>
      <c r="BK108" s="740">
        <v>34973</v>
      </c>
      <c r="BL108" s="740">
        <v>34973</v>
      </c>
      <c r="BM108" s="740">
        <v>34973</v>
      </c>
      <c r="BN108" s="740">
        <v>34973</v>
      </c>
      <c r="BO108" s="740">
        <v>34973</v>
      </c>
      <c r="BP108" s="740">
        <v>34973</v>
      </c>
      <c r="BQ108" s="740">
        <v>34973</v>
      </c>
      <c r="BR108" s="740">
        <v>35703</v>
      </c>
      <c r="BS108" s="740">
        <v>35703</v>
      </c>
      <c r="BT108" s="740">
        <v>35703</v>
      </c>
      <c r="BU108" s="740">
        <v>0</v>
      </c>
      <c r="BV108" s="740">
        <v>0</v>
      </c>
      <c r="BW108" s="740">
        <v>13544</v>
      </c>
      <c r="BX108" s="740">
        <v>36803</v>
      </c>
      <c r="BY108" s="740">
        <v>36803</v>
      </c>
      <c r="BZ108" s="740">
        <v>36803</v>
      </c>
      <c r="CA108" s="740">
        <v>36803</v>
      </c>
      <c r="CB108" s="740">
        <v>36803</v>
      </c>
      <c r="CC108" s="740">
        <v>36803</v>
      </c>
      <c r="CD108" s="740">
        <v>36803</v>
      </c>
      <c r="CE108" s="740">
        <v>36803</v>
      </c>
      <c r="CF108" s="740">
        <v>36803</v>
      </c>
      <c r="CG108" s="740">
        <v>36803</v>
      </c>
      <c r="CH108" s="740">
        <v>36803</v>
      </c>
      <c r="CI108" s="740">
        <v>37869</v>
      </c>
      <c r="CJ108" s="740">
        <v>37869</v>
      </c>
      <c r="CK108" s="740">
        <v>37869</v>
      </c>
      <c r="CL108" s="740">
        <v>37869</v>
      </c>
      <c r="CM108" s="740">
        <v>37869</v>
      </c>
      <c r="CN108" s="740">
        <v>37869</v>
      </c>
      <c r="CO108" s="740">
        <v>37869</v>
      </c>
      <c r="CP108" s="740">
        <v>37869</v>
      </c>
      <c r="CQ108" s="740">
        <v>37869</v>
      </c>
      <c r="CR108" s="740">
        <v>37869</v>
      </c>
      <c r="CS108" s="740">
        <v>37869</v>
      </c>
      <c r="CT108" s="740">
        <v>37869</v>
      </c>
      <c r="CU108" s="740">
        <v>38996</v>
      </c>
      <c r="CV108" s="740">
        <v>38996</v>
      </c>
      <c r="CW108" s="740">
        <v>38996</v>
      </c>
      <c r="CX108" s="740">
        <v>38996</v>
      </c>
      <c r="CY108" s="740">
        <v>38996</v>
      </c>
      <c r="CZ108" s="740">
        <v>38996</v>
      </c>
      <c r="DA108" s="740">
        <v>38996</v>
      </c>
      <c r="DB108" s="740">
        <v>38996</v>
      </c>
      <c r="DC108" s="740">
        <v>38996</v>
      </c>
      <c r="DD108" s="740">
        <v>38996</v>
      </c>
      <c r="DE108" s="740">
        <v>38996</v>
      </c>
      <c r="DF108" s="740">
        <v>38996</v>
      </c>
      <c r="DG108" s="740">
        <v>40227</v>
      </c>
      <c r="DH108" s="740">
        <v>40227</v>
      </c>
      <c r="DI108" s="740">
        <v>40227</v>
      </c>
      <c r="DJ108" s="740">
        <v>40227</v>
      </c>
      <c r="DK108" s="740">
        <v>40227</v>
      </c>
      <c r="DL108" s="740">
        <v>40227</v>
      </c>
      <c r="DM108" s="740">
        <v>40227</v>
      </c>
      <c r="DN108" s="740">
        <v>40227</v>
      </c>
      <c r="DO108" s="740">
        <v>40227</v>
      </c>
      <c r="DP108" s="740">
        <v>40227</v>
      </c>
      <c r="DQ108" s="740">
        <v>40227</v>
      </c>
      <c r="DR108" s="740">
        <v>40227</v>
      </c>
      <c r="DS108" s="740">
        <v>41416</v>
      </c>
      <c r="DT108" s="740">
        <v>41416</v>
      </c>
      <c r="DU108" s="740">
        <v>41416</v>
      </c>
      <c r="DV108" s="740">
        <v>41416</v>
      </c>
      <c r="DW108" s="740">
        <v>41416</v>
      </c>
      <c r="DX108" s="740">
        <v>41416</v>
      </c>
      <c r="DY108" s="740">
        <v>41416</v>
      </c>
      <c r="DZ108" s="740">
        <v>41416</v>
      </c>
      <c r="EA108" s="740">
        <v>41416</v>
      </c>
      <c r="EB108" s="740">
        <v>41416</v>
      </c>
      <c r="EC108" s="740">
        <v>41416</v>
      </c>
      <c r="ED108" s="740">
        <v>41416</v>
      </c>
      <c r="EE108" s="740">
        <v>4334530</v>
      </c>
    </row>
    <row r="109" spans="1:135" ht="8.25" customHeight="1">
      <c r="A109" s="739" t="s">
        <v>755</v>
      </c>
      <c r="B109" s="756">
        <v>3</v>
      </c>
      <c r="C109" s="740">
        <v>18159</v>
      </c>
      <c r="D109" s="740">
        <v>18159</v>
      </c>
      <c r="E109" s="740">
        <v>18159</v>
      </c>
      <c r="F109" s="740">
        <v>16700</v>
      </c>
      <c r="G109" s="740">
        <v>16700</v>
      </c>
      <c r="H109" s="740">
        <v>16700</v>
      </c>
      <c r="I109" s="740">
        <v>16700</v>
      </c>
      <c r="J109" s="740">
        <v>16700</v>
      </c>
      <c r="K109" s="740">
        <v>16700</v>
      </c>
      <c r="L109" s="740">
        <v>16700</v>
      </c>
      <c r="M109" s="740">
        <v>16700</v>
      </c>
      <c r="N109" s="740">
        <v>16700</v>
      </c>
      <c r="O109" s="740">
        <v>17008</v>
      </c>
      <c r="P109" s="740">
        <v>17008</v>
      </c>
      <c r="Q109" s="740">
        <v>17008</v>
      </c>
      <c r="R109" s="740">
        <v>19758</v>
      </c>
      <c r="S109" s="740">
        <v>19758</v>
      </c>
      <c r="T109" s="740">
        <v>19758</v>
      </c>
      <c r="U109" s="740">
        <v>19758</v>
      </c>
      <c r="V109" s="740">
        <v>19758</v>
      </c>
      <c r="W109" s="740">
        <v>19758</v>
      </c>
      <c r="X109" s="740">
        <v>19758</v>
      </c>
      <c r="Y109" s="740">
        <v>19758</v>
      </c>
      <c r="Z109" s="740">
        <v>19758</v>
      </c>
      <c r="AA109" s="740">
        <v>20030</v>
      </c>
      <c r="AB109" s="740">
        <v>20030</v>
      </c>
      <c r="AC109" s="740">
        <v>20030</v>
      </c>
      <c r="AD109" s="740">
        <v>0</v>
      </c>
      <c r="AE109" s="740">
        <v>0</v>
      </c>
      <c r="AF109" s="740">
        <v>8081</v>
      </c>
      <c r="AG109" s="740">
        <v>21946</v>
      </c>
      <c r="AH109" s="740">
        <v>21946</v>
      </c>
      <c r="AI109" s="740">
        <v>21946</v>
      </c>
      <c r="AJ109" s="740">
        <v>21946</v>
      </c>
      <c r="AK109" s="740">
        <v>21946</v>
      </c>
      <c r="AL109" s="740">
        <v>21946</v>
      </c>
      <c r="AM109" s="740">
        <v>22161</v>
      </c>
      <c r="AN109" s="740">
        <v>22161</v>
      </c>
      <c r="AO109" s="740">
        <v>22161</v>
      </c>
      <c r="AP109" s="740">
        <v>22161</v>
      </c>
      <c r="AQ109" s="740">
        <v>22161</v>
      </c>
      <c r="AR109" s="740">
        <v>22624</v>
      </c>
      <c r="AS109" s="740">
        <v>22624</v>
      </c>
      <c r="AT109" s="740">
        <v>22624</v>
      </c>
      <c r="AU109" s="740">
        <v>22624</v>
      </c>
      <c r="AV109" s="740">
        <v>22624</v>
      </c>
      <c r="AW109" s="740">
        <v>22624</v>
      </c>
      <c r="AX109" s="740">
        <v>22624</v>
      </c>
      <c r="AY109" s="740">
        <v>22823</v>
      </c>
      <c r="AZ109" s="740">
        <v>22823</v>
      </c>
      <c r="BA109" s="740">
        <v>22823</v>
      </c>
      <c r="BB109" s="740">
        <v>22823</v>
      </c>
      <c r="BC109" s="740">
        <v>22823</v>
      </c>
      <c r="BD109" s="740">
        <v>23300</v>
      </c>
      <c r="BE109" s="740">
        <v>23300</v>
      </c>
      <c r="BF109" s="740">
        <v>23300</v>
      </c>
      <c r="BG109" s="740">
        <v>23300</v>
      </c>
      <c r="BH109" s="740">
        <v>23300</v>
      </c>
      <c r="BI109" s="740">
        <v>23300</v>
      </c>
      <c r="BJ109" s="740">
        <v>23300</v>
      </c>
      <c r="BK109" s="740">
        <v>23465</v>
      </c>
      <c r="BL109" s="740">
        <v>23465</v>
      </c>
      <c r="BM109" s="740">
        <v>23465</v>
      </c>
      <c r="BN109" s="740">
        <v>23465</v>
      </c>
      <c r="BO109" s="740">
        <v>23465</v>
      </c>
      <c r="BP109" s="740">
        <v>23955</v>
      </c>
      <c r="BQ109" s="740">
        <v>23955</v>
      </c>
      <c r="BR109" s="740">
        <v>23955</v>
      </c>
      <c r="BS109" s="740">
        <v>23955</v>
      </c>
      <c r="BT109" s="740">
        <v>23955</v>
      </c>
      <c r="BU109" s="740">
        <v>23955</v>
      </c>
      <c r="BV109" s="740">
        <v>23955</v>
      </c>
      <c r="BW109" s="740">
        <v>24188</v>
      </c>
      <c r="BX109" s="740">
        <v>24188</v>
      </c>
      <c r="BY109" s="740">
        <v>24188</v>
      </c>
      <c r="BZ109" s="740">
        <v>24188</v>
      </c>
      <c r="CA109" s="740">
        <v>24188</v>
      </c>
      <c r="CB109" s="740">
        <v>24693</v>
      </c>
      <c r="CC109" s="740">
        <v>24693</v>
      </c>
      <c r="CD109" s="740">
        <v>24693</v>
      </c>
      <c r="CE109" s="740">
        <v>24693</v>
      </c>
      <c r="CF109" s="740">
        <v>24693</v>
      </c>
      <c r="CG109" s="740">
        <v>24693</v>
      </c>
      <c r="CH109" s="740">
        <v>24693</v>
      </c>
      <c r="CI109" s="740">
        <v>24888</v>
      </c>
      <c r="CJ109" s="740">
        <v>24888</v>
      </c>
      <c r="CK109" s="740">
        <v>24888</v>
      </c>
      <c r="CL109" s="740">
        <v>24888</v>
      </c>
      <c r="CM109" s="740">
        <v>24888</v>
      </c>
      <c r="CN109" s="740">
        <v>25408</v>
      </c>
      <c r="CO109" s="740">
        <v>25408</v>
      </c>
      <c r="CP109" s="740">
        <v>25408</v>
      </c>
      <c r="CQ109" s="740">
        <v>0</v>
      </c>
      <c r="CR109" s="740">
        <v>0</v>
      </c>
      <c r="CS109" s="740">
        <v>9334</v>
      </c>
      <c r="CT109" s="740">
        <v>25408</v>
      </c>
      <c r="CU109" s="740">
        <v>25628</v>
      </c>
      <c r="CV109" s="740">
        <v>25628</v>
      </c>
      <c r="CW109" s="740">
        <v>25628</v>
      </c>
      <c r="CX109" s="740">
        <v>25628</v>
      </c>
      <c r="CY109" s="740">
        <v>25628</v>
      </c>
      <c r="CZ109" s="740">
        <v>25628</v>
      </c>
      <c r="DA109" s="740">
        <v>25628</v>
      </c>
      <c r="DB109" s="740">
        <v>25628</v>
      </c>
      <c r="DC109" s="740">
        <v>25628</v>
      </c>
      <c r="DD109" s="740">
        <v>25628</v>
      </c>
      <c r="DE109" s="740">
        <v>26164</v>
      </c>
      <c r="DF109" s="740">
        <v>26164</v>
      </c>
      <c r="DG109" s="740">
        <v>26438</v>
      </c>
      <c r="DH109" s="740">
        <v>26438</v>
      </c>
      <c r="DI109" s="740">
        <v>26438</v>
      </c>
      <c r="DJ109" s="740">
        <v>26438</v>
      </c>
      <c r="DK109" s="740">
        <v>26438</v>
      </c>
      <c r="DL109" s="740">
        <v>26438</v>
      </c>
      <c r="DM109" s="740">
        <v>26438</v>
      </c>
      <c r="DN109" s="740">
        <v>26438</v>
      </c>
      <c r="DO109" s="740">
        <v>26438</v>
      </c>
      <c r="DP109" s="740">
        <v>26438</v>
      </c>
      <c r="DQ109" s="740">
        <v>26990</v>
      </c>
      <c r="DR109" s="740">
        <v>26990</v>
      </c>
      <c r="DS109" s="740">
        <v>27220</v>
      </c>
      <c r="DT109" s="740">
        <v>27220</v>
      </c>
      <c r="DU109" s="740">
        <v>27220</v>
      </c>
      <c r="DV109" s="740">
        <v>27220</v>
      </c>
      <c r="DW109" s="740">
        <v>27220</v>
      </c>
      <c r="DX109" s="740">
        <v>27220</v>
      </c>
      <c r="DY109" s="740">
        <v>27220</v>
      </c>
      <c r="DZ109" s="740">
        <v>27220</v>
      </c>
      <c r="EA109" s="740">
        <v>27220</v>
      </c>
      <c r="EB109" s="740">
        <v>27220</v>
      </c>
      <c r="EC109" s="740">
        <v>27788</v>
      </c>
      <c r="ED109" s="740">
        <v>27788</v>
      </c>
      <c r="EE109" s="740">
        <v>2948807</v>
      </c>
    </row>
    <row r="110" spans="1:135" ht="7.5" customHeight="1">
      <c r="A110" s="739" t="s">
        <v>756</v>
      </c>
      <c r="B110" s="756">
        <v>4</v>
      </c>
      <c r="C110" s="740">
        <v>8985</v>
      </c>
      <c r="D110" s="740">
        <v>8985</v>
      </c>
      <c r="E110" s="740">
        <v>8985</v>
      </c>
      <c r="F110" s="740">
        <v>8985</v>
      </c>
      <c r="G110" s="740">
        <v>8985</v>
      </c>
      <c r="H110" s="740">
        <v>8985</v>
      </c>
      <c r="I110" s="740">
        <v>8985</v>
      </c>
      <c r="J110" s="740">
        <v>9165</v>
      </c>
      <c r="K110" s="740">
        <v>9165</v>
      </c>
      <c r="L110" s="740">
        <v>9165</v>
      </c>
      <c r="M110" s="740">
        <v>9165</v>
      </c>
      <c r="N110" s="740">
        <v>9165</v>
      </c>
      <c r="O110" s="740">
        <v>9319</v>
      </c>
      <c r="P110" s="740">
        <v>9319</v>
      </c>
      <c r="Q110" s="740">
        <v>9319</v>
      </c>
      <c r="R110" s="740">
        <v>9319</v>
      </c>
      <c r="S110" s="740">
        <v>9319</v>
      </c>
      <c r="T110" s="740">
        <v>9319</v>
      </c>
      <c r="U110" s="740">
        <v>9319</v>
      </c>
      <c r="V110" s="740">
        <v>0</v>
      </c>
      <c r="W110" s="740">
        <v>0</v>
      </c>
      <c r="X110" s="740">
        <v>4060</v>
      </c>
      <c r="Y110" s="740">
        <v>11101</v>
      </c>
      <c r="Z110" s="740">
        <v>11101</v>
      </c>
      <c r="AA110" s="740">
        <v>11244</v>
      </c>
      <c r="AB110" s="740">
        <v>11244</v>
      </c>
      <c r="AC110" s="740">
        <v>11244</v>
      </c>
      <c r="AD110" s="740">
        <v>11244</v>
      </c>
      <c r="AE110" s="740">
        <v>11244</v>
      </c>
      <c r="AF110" s="740">
        <v>11244</v>
      </c>
      <c r="AG110" s="740">
        <v>11244</v>
      </c>
      <c r="AH110" s="740">
        <v>11244</v>
      </c>
      <c r="AI110" s="740">
        <v>11244</v>
      </c>
      <c r="AJ110" s="740">
        <v>11479</v>
      </c>
      <c r="AK110" s="740">
        <v>11479</v>
      </c>
      <c r="AL110" s="740">
        <v>11479</v>
      </c>
      <c r="AM110" s="740">
        <v>11591</v>
      </c>
      <c r="AN110" s="740">
        <v>11591</v>
      </c>
      <c r="AO110" s="740">
        <v>11591</v>
      </c>
      <c r="AP110" s="740">
        <v>11591</v>
      </c>
      <c r="AQ110" s="740">
        <v>11591</v>
      </c>
      <c r="AR110" s="740">
        <v>11591</v>
      </c>
      <c r="AS110" s="740">
        <v>11591</v>
      </c>
      <c r="AT110" s="740">
        <v>11591</v>
      </c>
      <c r="AU110" s="740">
        <v>11591</v>
      </c>
      <c r="AV110" s="740">
        <v>11833</v>
      </c>
      <c r="AW110" s="740">
        <v>11833</v>
      </c>
      <c r="AX110" s="740">
        <v>11833</v>
      </c>
      <c r="AY110" s="740">
        <v>11938</v>
      </c>
      <c r="AZ110" s="740">
        <v>11938</v>
      </c>
      <c r="BA110" s="740">
        <v>11938</v>
      </c>
      <c r="BB110" s="740">
        <v>11938</v>
      </c>
      <c r="BC110" s="740">
        <v>11938</v>
      </c>
      <c r="BD110" s="740">
        <v>11938</v>
      </c>
      <c r="BE110" s="740">
        <v>11938</v>
      </c>
      <c r="BF110" s="740">
        <v>11938</v>
      </c>
      <c r="BG110" s="740">
        <v>11938</v>
      </c>
      <c r="BH110" s="740">
        <v>12187</v>
      </c>
      <c r="BI110" s="740">
        <v>12187</v>
      </c>
      <c r="BJ110" s="740">
        <v>12187</v>
      </c>
      <c r="BK110" s="740">
        <v>12273</v>
      </c>
      <c r="BL110" s="740">
        <v>12273</v>
      </c>
      <c r="BM110" s="740">
        <v>12273</v>
      </c>
      <c r="BN110" s="740">
        <v>12273</v>
      </c>
      <c r="BO110" s="740">
        <v>12273</v>
      </c>
      <c r="BP110" s="740">
        <v>12273</v>
      </c>
      <c r="BQ110" s="740">
        <v>12273</v>
      </c>
      <c r="BR110" s="740">
        <v>12273</v>
      </c>
      <c r="BS110" s="740">
        <v>12273</v>
      </c>
      <c r="BT110" s="740">
        <v>12530</v>
      </c>
      <c r="BU110" s="740">
        <v>12530</v>
      </c>
      <c r="BV110" s="740">
        <v>12530</v>
      </c>
      <c r="BW110" s="740">
        <v>12651</v>
      </c>
      <c r="BX110" s="740">
        <v>12651</v>
      </c>
      <c r="BY110" s="740">
        <v>12651</v>
      </c>
      <c r="BZ110" s="740">
        <v>12651</v>
      </c>
      <c r="CA110" s="740">
        <v>12651</v>
      </c>
      <c r="CB110" s="740">
        <v>12651</v>
      </c>
      <c r="CC110" s="740">
        <v>12651</v>
      </c>
      <c r="CD110" s="740">
        <v>12651</v>
      </c>
      <c r="CE110" s="740">
        <v>12651</v>
      </c>
      <c r="CF110" s="740">
        <v>12916</v>
      </c>
      <c r="CG110" s="740">
        <v>12916</v>
      </c>
      <c r="CH110" s="740">
        <v>12916</v>
      </c>
      <c r="CI110" s="740">
        <v>0</v>
      </c>
      <c r="CJ110" s="740">
        <v>0</v>
      </c>
      <c r="CK110" s="740">
        <v>4882</v>
      </c>
      <c r="CL110" s="740">
        <v>13290</v>
      </c>
      <c r="CM110" s="740">
        <v>13290</v>
      </c>
      <c r="CN110" s="740">
        <v>13290</v>
      </c>
      <c r="CO110" s="740">
        <v>13290</v>
      </c>
      <c r="CP110" s="740">
        <v>13290</v>
      </c>
      <c r="CQ110" s="740">
        <v>13290</v>
      </c>
      <c r="CR110" s="740">
        <v>13290</v>
      </c>
      <c r="CS110" s="740">
        <v>13290</v>
      </c>
      <c r="CT110" s="740">
        <v>13290</v>
      </c>
      <c r="CU110" s="740">
        <v>13405</v>
      </c>
      <c r="CV110" s="740">
        <v>13405</v>
      </c>
      <c r="CW110" s="740">
        <v>13685</v>
      </c>
      <c r="CX110" s="740">
        <v>13685</v>
      </c>
      <c r="CY110" s="740">
        <v>13685</v>
      </c>
      <c r="CZ110" s="740">
        <v>13685</v>
      </c>
      <c r="DA110" s="740">
        <v>13685</v>
      </c>
      <c r="DB110" s="740">
        <v>13685</v>
      </c>
      <c r="DC110" s="740">
        <v>13685</v>
      </c>
      <c r="DD110" s="740">
        <v>13685</v>
      </c>
      <c r="DE110" s="740">
        <v>13685</v>
      </c>
      <c r="DF110" s="740">
        <v>13685</v>
      </c>
      <c r="DG110" s="740">
        <v>13828</v>
      </c>
      <c r="DH110" s="740">
        <v>13828</v>
      </c>
      <c r="DI110" s="740">
        <v>14117</v>
      </c>
      <c r="DJ110" s="740">
        <v>14117</v>
      </c>
      <c r="DK110" s="740">
        <v>14117</v>
      </c>
      <c r="DL110" s="740">
        <v>14117</v>
      </c>
      <c r="DM110" s="740">
        <v>14117</v>
      </c>
      <c r="DN110" s="740">
        <v>14117</v>
      </c>
      <c r="DO110" s="740">
        <v>14117</v>
      </c>
      <c r="DP110" s="740">
        <v>14117</v>
      </c>
      <c r="DQ110" s="740">
        <v>14117</v>
      </c>
      <c r="DR110" s="740">
        <v>14117</v>
      </c>
      <c r="DS110" s="740">
        <v>14237</v>
      </c>
      <c r="DT110" s="740">
        <v>14237</v>
      </c>
      <c r="DU110" s="740">
        <v>14535</v>
      </c>
      <c r="DV110" s="740">
        <v>14535</v>
      </c>
      <c r="DW110" s="740">
        <v>14535</v>
      </c>
      <c r="DX110" s="740">
        <v>14535</v>
      </c>
      <c r="DY110" s="740">
        <v>14535</v>
      </c>
      <c r="DZ110" s="740">
        <v>14535</v>
      </c>
      <c r="EA110" s="740">
        <v>14535</v>
      </c>
      <c r="EB110" s="740">
        <v>14535</v>
      </c>
      <c r="EC110" s="740">
        <v>14535</v>
      </c>
      <c r="ED110" s="740">
        <v>14535</v>
      </c>
      <c r="EE110" s="740">
        <v>1551131</v>
      </c>
    </row>
    <row r="111" spans="1:135" ht="8.25" customHeight="1">
      <c r="A111" s="739" t="s">
        <v>757</v>
      </c>
      <c r="B111" s="756">
        <v>5</v>
      </c>
      <c r="C111" s="740">
        <v>15800</v>
      </c>
      <c r="D111" s="740">
        <v>15800</v>
      </c>
      <c r="E111" s="740">
        <v>15800</v>
      </c>
      <c r="F111" s="740">
        <v>15800</v>
      </c>
      <c r="G111" s="740">
        <v>15800</v>
      </c>
      <c r="H111" s="740">
        <v>15800</v>
      </c>
      <c r="I111" s="740">
        <v>15800</v>
      </c>
      <c r="J111" s="740">
        <v>0</v>
      </c>
      <c r="K111" s="740">
        <v>0</v>
      </c>
      <c r="L111" s="740">
        <v>0</v>
      </c>
      <c r="M111" s="740">
        <v>0</v>
      </c>
      <c r="N111" s="740">
        <v>0</v>
      </c>
      <c r="O111" s="740">
        <v>0</v>
      </c>
      <c r="P111" s="740">
        <v>6317</v>
      </c>
      <c r="Q111" s="740">
        <v>6317</v>
      </c>
      <c r="R111" s="740">
        <v>6317</v>
      </c>
      <c r="S111" s="740">
        <v>21394</v>
      </c>
      <c r="T111" s="740">
        <v>21394</v>
      </c>
      <c r="U111" s="740">
        <v>21394</v>
      </c>
      <c r="V111" s="740">
        <v>21394</v>
      </c>
      <c r="W111" s="740">
        <v>21394</v>
      </c>
      <c r="X111" s="740">
        <v>21394</v>
      </c>
      <c r="Y111" s="740">
        <v>21394</v>
      </c>
      <c r="Z111" s="740">
        <v>21394</v>
      </c>
      <c r="AA111" s="740">
        <v>21669</v>
      </c>
      <c r="AB111" s="740">
        <v>22122</v>
      </c>
      <c r="AC111" s="740">
        <v>22122</v>
      </c>
      <c r="AD111" s="740">
        <v>22122</v>
      </c>
      <c r="AE111" s="740">
        <v>22122</v>
      </c>
      <c r="AF111" s="740">
        <v>22122</v>
      </c>
      <c r="AG111" s="740">
        <v>22122</v>
      </c>
      <c r="AH111" s="740">
        <v>22122</v>
      </c>
      <c r="AI111" s="740">
        <v>22122</v>
      </c>
      <c r="AJ111" s="740">
        <v>22122</v>
      </c>
      <c r="AK111" s="740">
        <v>22122</v>
      </c>
      <c r="AL111" s="740">
        <v>22122</v>
      </c>
      <c r="AM111" s="740">
        <v>22338</v>
      </c>
      <c r="AN111" s="740">
        <v>22804</v>
      </c>
      <c r="AO111" s="740">
        <v>22804</v>
      </c>
      <c r="AP111" s="740">
        <v>22804</v>
      </c>
      <c r="AQ111" s="740">
        <v>22804</v>
      </c>
      <c r="AR111" s="740">
        <v>22804</v>
      </c>
      <c r="AS111" s="740">
        <v>22804</v>
      </c>
      <c r="AT111" s="740">
        <v>22804</v>
      </c>
      <c r="AU111" s="740">
        <v>22804</v>
      </c>
      <c r="AV111" s="740">
        <v>22804</v>
      </c>
      <c r="AW111" s="740">
        <v>22804</v>
      </c>
      <c r="AX111" s="740">
        <v>22804</v>
      </c>
      <c r="AY111" s="740">
        <v>23006</v>
      </c>
      <c r="AZ111" s="740">
        <v>23486</v>
      </c>
      <c r="BA111" s="740">
        <v>23486</v>
      </c>
      <c r="BB111" s="740">
        <v>23486</v>
      </c>
      <c r="BC111" s="740">
        <v>23486</v>
      </c>
      <c r="BD111" s="740">
        <v>23486</v>
      </c>
      <c r="BE111" s="740">
        <v>23486</v>
      </c>
      <c r="BF111" s="740">
        <v>23486</v>
      </c>
      <c r="BG111" s="740">
        <v>23486</v>
      </c>
      <c r="BH111" s="740">
        <v>23486</v>
      </c>
      <c r="BI111" s="740">
        <v>23486</v>
      </c>
      <c r="BJ111" s="740">
        <v>23486</v>
      </c>
      <c r="BK111" s="740">
        <v>23652</v>
      </c>
      <c r="BL111" s="740">
        <v>24146</v>
      </c>
      <c r="BM111" s="740">
        <v>24146</v>
      </c>
      <c r="BN111" s="740">
        <v>24146</v>
      </c>
      <c r="BO111" s="740">
        <v>24146</v>
      </c>
      <c r="BP111" s="740">
        <v>24146</v>
      </c>
      <c r="BQ111" s="740">
        <v>24146</v>
      </c>
      <c r="BR111" s="740">
        <v>24146</v>
      </c>
      <c r="BS111" s="740">
        <v>24146</v>
      </c>
      <c r="BT111" s="740">
        <v>24146</v>
      </c>
      <c r="BU111" s="740">
        <v>24146</v>
      </c>
      <c r="BV111" s="740">
        <v>24146</v>
      </c>
      <c r="BW111" s="740">
        <v>24381</v>
      </c>
      <c r="BX111" s="740">
        <v>24890</v>
      </c>
      <c r="BY111" s="740">
        <v>24890</v>
      </c>
      <c r="BZ111" s="740">
        <v>24890</v>
      </c>
      <c r="CA111" s="740">
        <v>0</v>
      </c>
      <c r="CB111" s="740">
        <v>0</v>
      </c>
      <c r="CC111" s="740">
        <v>9160</v>
      </c>
      <c r="CD111" s="740">
        <v>24890</v>
      </c>
      <c r="CE111" s="740">
        <v>24890</v>
      </c>
      <c r="CF111" s="740">
        <v>24890</v>
      </c>
      <c r="CG111" s="740">
        <v>24890</v>
      </c>
      <c r="CH111" s="740">
        <v>24890</v>
      </c>
      <c r="CI111" s="740">
        <v>25087</v>
      </c>
      <c r="CJ111" s="740">
        <v>25087</v>
      </c>
      <c r="CK111" s="740">
        <v>25087</v>
      </c>
      <c r="CL111" s="740">
        <v>25087</v>
      </c>
      <c r="CM111" s="740">
        <v>25087</v>
      </c>
      <c r="CN111" s="740">
        <v>25087</v>
      </c>
      <c r="CO111" s="740">
        <v>25611</v>
      </c>
      <c r="CP111" s="740">
        <v>25611</v>
      </c>
      <c r="CQ111" s="740">
        <v>25611</v>
      </c>
      <c r="CR111" s="740">
        <v>25611</v>
      </c>
      <c r="CS111" s="740">
        <v>25611</v>
      </c>
      <c r="CT111" s="740">
        <v>25611</v>
      </c>
      <c r="CU111" s="740">
        <v>25833</v>
      </c>
      <c r="CV111" s="740">
        <v>25833</v>
      </c>
      <c r="CW111" s="740">
        <v>25833</v>
      </c>
      <c r="CX111" s="740">
        <v>25833</v>
      </c>
      <c r="CY111" s="740">
        <v>25833</v>
      </c>
      <c r="CZ111" s="740">
        <v>25833</v>
      </c>
      <c r="DA111" s="740">
        <v>26373</v>
      </c>
      <c r="DB111" s="740">
        <v>26373</v>
      </c>
      <c r="DC111" s="740">
        <v>26373</v>
      </c>
      <c r="DD111" s="740">
        <v>26373</v>
      </c>
      <c r="DE111" s="740">
        <v>26373</v>
      </c>
      <c r="DF111" s="740">
        <v>26373</v>
      </c>
      <c r="DG111" s="740">
        <v>26649</v>
      </c>
      <c r="DH111" s="740">
        <v>26649</v>
      </c>
      <c r="DI111" s="740">
        <v>26649</v>
      </c>
      <c r="DJ111" s="740">
        <v>26649</v>
      </c>
      <c r="DK111" s="740">
        <v>26649</v>
      </c>
      <c r="DL111" s="740">
        <v>26649</v>
      </c>
      <c r="DM111" s="740">
        <v>27206</v>
      </c>
      <c r="DN111" s="740">
        <v>27206</v>
      </c>
      <c r="DO111" s="740">
        <v>27206</v>
      </c>
      <c r="DP111" s="740">
        <v>27206</v>
      </c>
      <c r="DQ111" s="740">
        <v>27206</v>
      </c>
      <c r="DR111" s="740">
        <v>27206</v>
      </c>
      <c r="DS111" s="740">
        <v>27437</v>
      </c>
      <c r="DT111" s="740">
        <v>27437</v>
      </c>
      <c r="DU111" s="740">
        <v>27437</v>
      </c>
      <c r="DV111" s="740">
        <v>27437</v>
      </c>
      <c r="DW111" s="740">
        <v>27437</v>
      </c>
      <c r="DX111" s="740">
        <v>27437</v>
      </c>
      <c r="DY111" s="740">
        <v>28010</v>
      </c>
      <c r="DZ111" s="740">
        <v>28010</v>
      </c>
      <c r="EA111" s="740">
        <v>28010</v>
      </c>
      <c r="EB111" s="740">
        <v>28010</v>
      </c>
      <c r="EC111" s="740">
        <v>28010</v>
      </c>
      <c r="ED111" s="740">
        <v>28010</v>
      </c>
      <c r="EE111" s="740">
        <v>2915407</v>
      </c>
    </row>
    <row r="112" spans="1:135" ht="8.25" customHeight="1">
      <c r="A112" s="739" t="s">
        <v>758</v>
      </c>
      <c r="B112" s="756">
        <v>6</v>
      </c>
      <c r="C112" s="740">
        <v>22390</v>
      </c>
      <c r="D112" s="740">
        <v>22390</v>
      </c>
      <c r="E112" s="740">
        <v>22390</v>
      </c>
      <c r="F112" s="740">
        <v>22390</v>
      </c>
      <c r="G112" s="740">
        <v>22390</v>
      </c>
      <c r="H112" s="740">
        <v>22390</v>
      </c>
      <c r="I112" s="740">
        <v>22390</v>
      </c>
      <c r="J112" s="740">
        <v>22390</v>
      </c>
      <c r="K112" s="740">
        <v>22390</v>
      </c>
      <c r="L112" s="740">
        <v>22390</v>
      </c>
      <c r="M112" s="740">
        <v>22390</v>
      </c>
      <c r="N112" s="740">
        <v>22390</v>
      </c>
      <c r="O112" s="740">
        <v>23202</v>
      </c>
      <c r="P112" s="740">
        <v>23202</v>
      </c>
      <c r="Q112" s="740">
        <v>23202</v>
      </c>
      <c r="R112" s="740">
        <v>23202</v>
      </c>
      <c r="S112" s="740">
        <v>23202</v>
      </c>
      <c r="T112" s="740">
        <v>23202</v>
      </c>
      <c r="U112" s="740">
        <v>23202</v>
      </c>
      <c r="V112" s="740">
        <v>23202</v>
      </c>
      <c r="W112" s="740">
        <v>23202</v>
      </c>
      <c r="X112" s="740">
        <v>23202</v>
      </c>
      <c r="Y112" s="740">
        <v>23202</v>
      </c>
      <c r="Z112" s="740">
        <v>23202</v>
      </c>
      <c r="AA112" s="740">
        <v>23991</v>
      </c>
      <c r="AB112" s="740">
        <v>23991</v>
      </c>
      <c r="AC112" s="740">
        <v>23991</v>
      </c>
      <c r="AD112" s="740">
        <v>23991</v>
      </c>
      <c r="AE112" s="740">
        <v>23991</v>
      </c>
      <c r="AF112" s="740">
        <v>23991</v>
      </c>
      <c r="AG112" s="740">
        <v>23991</v>
      </c>
      <c r="AH112" s="740">
        <v>23991</v>
      </c>
      <c r="AI112" s="740">
        <v>23991</v>
      </c>
      <c r="AJ112" s="740">
        <v>23991</v>
      </c>
      <c r="AK112" s="740">
        <v>23991</v>
      </c>
      <c r="AL112" s="740">
        <v>23991</v>
      </c>
      <c r="AM112" s="740">
        <v>24732</v>
      </c>
      <c r="AN112" s="740">
        <v>24732</v>
      </c>
      <c r="AO112" s="740">
        <v>24732</v>
      </c>
      <c r="AP112" s="740">
        <v>24732</v>
      </c>
      <c r="AQ112" s="740">
        <v>24732</v>
      </c>
      <c r="AR112" s="740">
        <v>24732</v>
      </c>
      <c r="AS112" s="740">
        <v>24732</v>
      </c>
      <c r="AT112" s="740">
        <v>24732</v>
      </c>
      <c r="AU112" s="740">
        <v>24732</v>
      </c>
      <c r="AV112" s="740">
        <v>24732</v>
      </c>
      <c r="AW112" s="740">
        <v>24732</v>
      </c>
      <c r="AX112" s="740">
        <v>24732</v>
      </c>
      <c r="AY112" s="740">
        <v>25471</v>
      </c>
      <c r="AZ112" s="740">
        <v>25471</v>
      </c>
      <c r="BA112" s="740">
        <v>25471</v>
      </c>
      <c r="BB112" s="740">
        <v>25471</v>
      </c>
      <c r="BC112" s="740">
        <v>25471</v>
      </c>
      <c r="BD112" s="740">
        <v>25471</v>
      </c>
      <c r="BE112" s="740">
        <v>25471</v>
      </c>
      <c r="BF112" s="740">
        <v>25471</v>
      </c>
      <c r="BG112" s="740">
        <v>25471</v>
      </c>
      <c r="BH112" s="740">
        <v>25471</v>
      </c>
      <c r="BI112" s="740">
        <v>25471</v>
      </c>
      <c r="BJ112" s="740">
        <v>25471</v>
      </c>
      <c r="BK112" s="740">
        <v>26188</v>
      </c>
      <c r="BL112" s="740">
        <v>26188</v>
      </c>
      <c r="BM112" s="740">
        <v>26188</v>
      </c>
      <c r="BN112" s="740">
        <v>26188</v>
      </c>
      <c r="BO112" s="740">
        <v>26188</v>
      </c>
      <c r="BP112" s="740">
        <v>26188</v>
      </c>
      <c r="BQ112" s="740">
        <v>26188</v>
      </c>
      <c r="BR112" s="740">
        <v>26188</v>
      </c>
      <c r="BS112" s="740">
        <v>26188</v>
      </c>
      <c r="BT112" s="740">
        <v>26188</v>
      </c>
      <c r="BU112" s="740">
        <v>26188</v>
      </c>
      <c r="BV112" s="740">
        <v>26188</v>
      </c>
      <c r="BW112" s="740">
        <v>26994</v>
      </c>
      <c r="BX112" s="740">
        <v>26994</v>
      </c>
      <c r="BY112" s="740">
        <v>26994</v>
      </c>
      <c r="BZ112" s="740">
        <v>26994</v>
      </c>
      <c r="CA112" s="740">
        <v>26994</v>
      </c>
      <c r="CB112" s="740">
        <v>26994</v>
      </c>
      <c r="CC112" s="740">
        <v>26994</v>
      </c>
      <c r="CD112" s="740">
        <v>26994</v>
      </c>
      <c r="CE112" s="740">
        <v>26994</v>
      </c>
      <c r="CF112" s="740">
        <v>26994</v>
      </c>
      <c r="CG112" s="740">
        <v>26994</v>
      </c>
      <c r="CH112" s="740">
        <v>26994</v>
      </c>
      <c r="CI112" s="740">
        <v>0</v>
      </c>
      <c r="CJ112" s="740">
        <v>0</v>
      </c>
      <c r="CK112" s="740">
        <v>10204</v>
      </c>
      <c r="CL112" s="740">
        <v>27776</v>
      </c>
      <c r="CM112" s="740">
        <v>27776</v>
      </c>
      <c r="CN112" s="740">
        <v>27776</v>
      </c>
      <c r="CO112" s="740">
        <v>27776</v>
      </c>
      <c r="CP112" s="740">
        <v>27776</v>
      </c>
      <c r="CQ112" s="740">
        <v>27776</v>
      </c>
      <c r="CR112" s="740">
        <v>27776</v>
      </c>
      <c r="CS112" s="740">
        <v>27776</v>
      </c>
      <c r="CT112" s="740">
        <v>27776</v>
      </c>
      <c r="CU112" s="740">
        <v>28017</v>
      </c>
      <c r="CV112" s="740">
        <v>28017</v>
      </c>
      <c r="CW112" s="740">
        <v>28602</v>
      </c>
      <c r="CX112" s="740">
        <v>28602</v>
      </c>
      <c r="CY112" s="740">
        <v>28602</v>
      </c>
      <c r="CZ112" s="740">
        <v>28602</v>
      </c>
      <c r="DA112" s="740">
        <v>28602</v>
      </c>
      <c r="DB112" s="740">
        <v>28602</v>
      </c>
      <c r="DC112" s="740">
        <v>28602</v>
      </c>
      <c r="DD112" s="740">
        <v>28602</v>
      </c>
      <c r="DE112" s="740">
        <v>28602</v>
      </c>
      <c r="DF112" s="740">
        <v>28602</v>
      </c>
      <c r="DG112" s="740">
        <v>28902</v>
      </c>
      <c r="DH112" s="740">
        <v>28902</v>
      </c>
      <c r="DI112" s="740">
        <v>29505</v>
      </c>
      <c r="DJ112" s="740">
        <v>29505</v>
      </c>
      <c r="DK112" s="740">
        <v>29505</v>
      </c>
      <c r="DL112" s="740">
        <v>29505</v>
      </c>
      <c r="DM112" s="740">
        <v>29505</v>
      </c>
      <c r="DN112" s="740">
        <v>29505</v>
      </c>
      <c r="DO112" s="740">
        <v>29505</v>
      </c>
      <c r="DP112" s="740">
        <v>29505</v>
      </c>
      <c r="DQ112" s="740">
        <v>29505</v>
      </c>
      <c r="DR112" s="740">
        <v>29505</v>
      </c>
      <c r="DS112" s="740">
        <v>29756</v>
      </c>
      <c r="DT112" s="740">
        <v>29756</v>
      </c>
      <c r="DU112" s="740">
        <v>30378</v>
      </c>
      <c r="DV112" s="740">
        <v>30378</v>
      </c>
      <c r="DW112" s="740">
        <v>30378</v>
      </c>
      <c r="DX112" s="740">
        <v>30378</v>
      </c>
      <c r="DY112" s="740">
        <v>30378</v>
      </c>
      <c r="DZ112" s="740">
        <v>30378</v>
      </c>
      <c r="EA112" s="740">
        <v>30378</v>
      </c>
      <c r="EB112" s="740">
        <v>30378</v>
      </c>
      <c r="EC112" s="740">
        <v>30378</v>
      </c>
      <c r="ED112" s="740">
        <v>30378</v>
      </c>
      <c r="EE112" s="740">
        <v>3394011</v>
      </c>
    </row>
    <row r="113" spans="1:135" ht="7.5" customHeight="1">
      <c r="A113" s="739" t="s">
        <v>759</v>
      </c>
      <c r="B113" s="756">
        <v>7</v>
      </c>
      <c r="C113" s="740">
        <v>8985</v>
      </c>
      <c r="D113" s="740">
        <v>8985</v>
      </c>
      <c r="E113" s="740">
        <v>8985</v>
      </c>
      <c r="F113" s="740">
        <v>8985</v>
      </c>
      <c r="G113" s="740">
        <v>8985</v>
      </c>
      <c r="H113" s="740">
        <v>8985</v>
      </c>
      <c r="I113" s="740">
        <v>9165</v>
      </c>
      <c r="J113" s="740">
        <v>9165</v>
      </c>
      <c r="K113" s="740">
        <v>9165</v>
      </c>
      <c r="L113" s="740">
        <v>9165</v>
      </c>
      <c r="M113" s="740">
        <v>9165</v>
      </c>
      <c r="N113" s="740">
        <v>9165</v>
      </c>
      <c r="O113" s="740">
        <v>9319</v>
      </c>
      <c r="P113" s="740">
        <v>9319</v>
      </c>
      <c r="Q113" s="740">
        <v>9319</v>
      </c>
      <c r="R113" s="740">
        <v>9319</v>
      </c>
      <c r="S113" s="740">
        <v>9319</v>
      </c>
      <c r="T113" s="740">
        <v>9319</v>
      </c>
      <c r="U113" s="740">
        <v>0</v>
      </c>
      <c r="V113" s="740">
        <v>0</v>
      </c>
      <c r="W113" s="740">
        <v>0</v>
      </c>
      <c r="X113" s="740">
        <v>0</v>
      </c>
      <c r="Y113" s="740">
        <v>0</v>
      </c>
      <c r="Z113" s="740">
        <v>0</v>
      </c>
      <c r="AA113" s="740">
        <v>3286</v>
      </c>
      <c r="AB113" s="740">
        <v>3286</v>
      </c>
      <c r="AC113" s="740">
        <v>3286</v>
      </c>
      <c r="AD113" s="740">
        <v>11026</v>
      </c>
      <c r="AE113" s="740">
        <v>11026</v>
      </c>
      <c r="AF113" s="740">
        <v>11026</v>
      </c>
      <c r="AG113" s="740">
        <v>11026</v>
      </c>
      <c r="AH113" s="740">
        <v>11026</v>
      </c>
      <c r="AI113" s="740">
        <v>11026</v>
      </c>
      <c r="AJ113" s="740">
        <v>11026</v>
      </c>
      <c r="AK113" s="740">
        <v>11026</v>
      </c>
      <c r="AL113" s="740">
        <v>11026</v>
      </c>
      <c r="AM113" s="740">
        <v>11366</v>
      </c>
      <c r="AN113" s="740">
        <v>11366</v>
      </c>
      <c r="AO113" s="740">
        <v>11366</v>
      </c>
      <c r="AP113" s="740">
        <v>11366</v>
      </c>
      <c r="AQ113" s="740">
        <v>11366</v>
      </c>
      <c r="AR113" s="740">
        <v>11366</v>
      </c>
      <c r="AS113" s="740">
        <v>11366</v>
      </c>
      <c r="AT113" s="740">
        <v>11366</v>
      </c>
      <c r="AU113" s="740">
        <v>11366</v>
      </c>
      <c r="AV113" s="740">
        <v>11366</v>
      </c>
      <c r="AW113" s="740">
        <v>11366</v>
      </c>
      <c r="AX113" s="740">
        <v>11366</v>
      </c>
      <c r="AY113" s="740">
        <v>11706</v>
      </c>
      <c r="AZ113" s="740">
        <v>11706</v>
      </c>
      <c r="BA113" s="740">
        <v>11706</v>
      </c>
      <c r="BB113" s="740">
        <v>11706</v>
      </c>
      <c r="BC113" s="740">
        <v>11706</v>
      </c>
      <c r="BD113" s="740">
        <v>11706</v>
      </c>
      <c r="BE113" s="740">
        <v>11706</v>
      </c>
      <c r="BF113" s="740">
        <v>11706</v>
      </c>
      <c r="BG113" s="740">
        <v>11706</v>
      </c>
      <c r="BH113" s="740">
        <v>11706</v>
      </c>
      <c r="BI113" s="740">
        <v>11706</v>
      </c>
      <c r="BJ113" s="740">
        <v>11706</v>
      </c>
      <c r="BK113" s="740">
        <v>12035</v>
      </c>
      <c r="BL113" s="740">
        <v>12035</v>
      </c>
      <c r="BM113" s="740">
        <v>12035</v>
      </c>
      <c r="BN113" s="740">
        <v>12035</v>
      </c>
      <c r="BO113" s="740">
        <v>12035</v>
      </c>
      <c r="BP113" s="740">
        <v>12035</v>
      </c>
      <c r="BQ113" s="740">
        <v>12035</v>
      </c>
      <c r="BR113" s="740">
        <v>12035</v>
      </c>
      <c r="BS113" s="740">
        <v>12035</v>
      </c>
      <c r="BT113" s="740">
        <v>12035</v>
      </c>
      <c r="BU113" s="740">
        <v>12035</v>
      </c>
      <c r="BV113" s="740">
        <v>12035</v>
      </c>
      <c r="BW113" s="740">
        <v>12406</v>
      </c>
      <c r="BX113" s="740">
        <v>12406</v>
      </c>
      <c r="BY113" s="740">
        <v>12406</v>
      </c>
      <c r="BZ113" s="740">
        <v>12406</v>
      </c>
      <c r="CA113" s="740">
        <v>12406</v>
      </c>
      <c r="CB113" s="740">
        <v>12406</v>
      </c>
      <c r="CC113" s="740">
        <v>12406</v>
      </c>
      <c r="CD113" s="740">
        <v>12406</v>
      </c>
      <c r="CE113" s="740">
        <v>12406</v>
      </c>
      <c r="CF113" s="740">
        <v>12406</v>
      </c>
      <c r="CG113" s="740">
        <v>12406</v>
      </c>
      <c r="CH113" s="740">
        <v>12406</v>
      </c>
      <c r="CI113" s="740">
        <v>12765</v>
      </c>
      <c r="CJ113" s="740">
        <v>12765</v>
      </c>
      <c r="CK113" s="740">
        <v>12765</v>
      </c>
      <c r="CL113" s="740">
        <v>0</v>
      </c>
      <c r="CM113" s="740">
        <v>0</v>
      </c>
      <c r="CN113" s="740">
        <v>4690</v>
      </c>
      <c r="CO113" s="740">
        <v>12765</v>
      </c>
      <c r="CP113" s="740">
        <v>12765</v>
      </c>
      <c r="CQ113" s="740">
        <v>12765</v>
      </c>
      <c r="CR113" s="740">
        <v>12765</v>
      </c>
      <c r="CS113" s="740">
        <v>12765</v>
      </c>
      <c r="CT113" s="740">
        <v>12765</v>
      </c>
      <c r="CU113" s="740">
        <v>12876</v>
      </c>
      <c r="CV113" s="740">
        <v>12876</v>
      </c>
      <c r="CW113" s="740">
        <v>12876</v>
      </c>
      <c r="CX113" s="740">
        <v>12876</v>
      </c>
      <c r="CY113" s="740">
        <v>12876</v>
      </c>
      <c r="CZ113" s="740">
        <v>13145</v>
      </c>
      <c r="DA113" s="740">
        <v>13145</v>
      </c>
      <c r="DB113" s="740">
        <v>13145</v>
      </c>
      <c r="DC113" s="740">
        <v>13145</v>
      </c>
      <c r="DD113" s="740">
        <v>13145</v>
      </c>
      <c r="DE113" s="740">
        <v>13145</v>
      </c>
      <c r="DF113" s="740">
        <v>13145</v>
      </c>
      <c r="DG113" s="740">
        <v>13283</v>
      </c>
      <c r="DH113" s="740">
        <v>13283</v>
      </c>
      <c r="DI113" s="740">
        <v>13283</v>
      </c>
      <c r="DJ113" s="740">
        <v>13283</v>
      </c>
      <c r="DK113" s="740">
        <v>13283</v>
      </c>
      <c r="DL113" s="740">
        <v>13560</v>
      </c>
      <c r="DM113" s="740">
        <v>13560</v>
      </c>
      <c r="DN113" s="740">
        <v>13560</v>
      </c>
      <c r="DO113" s="740">
        <v>13560</v>
      </c>
      <c r="DP113" s="740">
        <v>13560</v>
      </c>
      <c r="DQ113" s="740">
        <v>13560</v>
      </c>
      <c r="DR113" s="740">
        <v>13560</v>
      </c>
      <c r="DS113" s="740">
        <v>13676</v>
      </c>
      <c r="DT113" s="740">
        <v>13676</v>
      </c>
      <c r="DU113" s="740">
        <v>13676</v>
      </c>
      <c r="DV113" s="740">
        <v>13676</v>
      </c>
      <c r="DW113" s="740">
        <v>13676</v>
      </c>
      <c r="DX113" s="740">
        <v>13961</v>
      </c>
      <c r="DY113" s="740">
        <v>13961</v>
      </c>
      <c r="DZ113" s="740">
        <v>13961</v>
      </c>
      <c r="EA113" s="740">
        <v>13961</v>
      </c>
      <c r="EB113" s="740">
        <v>13961</v>
      </c>
      <c r="EC113" s="740">
        <v>13961</v>
      </c>
      <c r="ED113" s="740">
        <v>13961</v>
      </c>
      <c r="EE113" s="740">
        <v>1447490</v>
      </c>
    </row>
    <row r="114" spans="1:135" ht="8.25" customHeight="1">
      <c r="A114" s="739" t="s">
        <v>760</v>
      </c>
      <c r="B114" s="736" t="s">
        <v>752</v>
      </c>
      <c r="C114" s="740">
        <v>4740</v>
      </c>
      <c r="D114" s="740">
        <v>4740</v>
      </c>
      <c r="E114" s="740">
        <v>4740</v>
      </c>
      <c r="F114" s="740">
        <v>4740</v>
      </c>
      <c r="G114" s="740">
        <v>4740</v>
      </c>
      <c r="H114" s="740">
        <v>4740</v>
      </c>
      <c r="I114" s="740">
        <v>4740</v>
      </c>
      <c r="J114" s="740">
        <v>4837</v>
      </c>
      <c r="K114" s="740">
        <v>4837</v>
      </c>
      <c r="L114" s="740">
        <v>4837</v>
      </c>
      <c r="M114" s="740">
        <v>4837</v>
      </c>
      <c r="N114" s="740">
        <v>4837</v>
      </c>
      <c r="O114" s="740">
        <v>4914</v>
      </c>
      <c r="P114" s="740">
        <v>4914</v>
      </c>
      <c r="Q114" s="740">
        <v>4914</v>
      </c>
      <c r="R114" s="740">
        <v>4914</v>
      </c>
      <c r="S114" s="740">
        <v>4914</v>
      </c>
      <c r="T114" s="740">
        <v>4914</v>
      </c>
      <c r="U114" s="740">
        <v>4914</v>
      </c>
      <c r="V114" s="740">
        <v>5015</v>
      </c>
      <c r="W114" s="740">
        <v>5015</v>
      </c>
      <c r="X114" s="740">
        <v>5015</v>
      </c>
      <c r="Y114" s="740">
        <v>5015</v>
      </c>
      <c r="Z114" s="740">
        <v>5015</v>
      </c>
      <c r="AA114" s="740">
        <v>5083</v>
      </c>
      <c r="AB114" s="740">
        <v>5083</v>
      </c>
      <c r="AC114" s="740">
        <v>5083</v>
      </c>
      <c r="AD114" s="740">
        <v>5083</v>
      </c>
      <c r="AE114" s="740">
        <v>5083</v>
      </c>
      <c r="AF114" s="740">
        <v>5083</v>
      </c>
      <c r="AG114" s="740">
        <v>5083</v>
      </c>
      <c r="AH114" s="740">
        <v>5186</v>
      </c>
      <c r="AI114" s="740">
        <v>5186</v>
      </c>
      <c r="AJ114" s="740">
        <v>5186</v>
      </c>
      <c r="AK114" s="740">
        <v>5186</v>
      </c>
      <c r="AL114" s="740">
        <v>5186</v>
      </c>
      <c r="AM114" s="740">
        <v>5240</v>
      </c>
      <c r="AN114" s="740">
        <v>5240</v>
      </c>
      <c r="AO114" s="740">
        <v>5240</v>
      </c>
      <c r="AP114" s="740">
        <v>5240</v>
      </c>
      <c r="AQ114" s="740">
        <v>5240</v>
      </c>
      <c r="AR114" s="740">
        <v>5240</v>
      </c>
      <c r="AS114" s="740">
        <v>5240</v>
      </c>
      <c r="AT114" s="740">
        <v>5347</v>
      </c>
      <c r="AU114" s="740">
        <v>5347</v>
      </c>
      <c r="AV114" s="740">
        <v>5347</v>
      </c>
      <c r="AW114" s="740">
        <v>5347</v>
      </c>
      <c r="AX114" s="740">
        <v>5347</v>
      </c>
      <c r="AY114" s="740">
        <v>5397</v>
      </c>
      <c r="AZ114" s="740">
        <v>5397</v>
      </c>
      <c r="BA114" s="740">
        <v>5397</v>
      </c>
      <c r="BB114" s="740">
        <v>5397</v>
      </c>
      <c r="BC114" s="740">
        <v>5397</v>
      </c>
      <c r="BD114" s="740">
        <v>5397</v>
      </c>
      <c r="BE114" s="740">
        <v>5397</v>
      </c>
      <c r="BF114" s="740">
        <v>5397</v>
      </c>
      <c r="BG114" s="740">
        <v>5397</v>
      </c>
      <c r="BH114" s="740">
        <v>0</v>
      </c>
      <c r="BI114" s="740">
        <v>0</v>
      </c>
      <c r="BJ114" s="740">
        <v>2164</v>
      </c>
      <c r="BK114" s="740">
        <v>5912</v>
      </c>
      <c r="BL114" s="740">
        <v>5912</v>
      </c>
      <c r="BM114" s="740">
        <v>5912</v>
      </c>
      <c r="BN114" s="740">
        <v>5912</v>
      </c>
      <c r="BO114" s="740">
        <v>5912</v>
      </c>
      <c r="BP114" s="740">
        <v>5912</v>
      </c>
      <c r="BQ114" s="740">
        <v>5912</v>
      </c>
      <c r="BR114" s="740">
        <v>5912</v>
      </c>
      <c r="BS114" s="740">
        <v>5912</v>
      </c>
      <c r="BT114" s="740">
        <v>5912</v>
      </c>
      <c r="BU114" s="740">
        <v>5912</v>
      </c>
      <c r="BV114" s="740">
        <v>6036</v>
      </c>
      <c r="BW114" s="740">
        <v>6094</v>
      </c>
      <c r="BX114" s="740">
        <v>6094</v>
      </c>
      <c r="BY114" s="740">
        <v>6094</v>
      </c>
      <c r="BZ114" s="740">
        <v>6094</v>
      </c>
      <c r="CA114" s="740">
        <v>6094</v>
      </c>
      <c r="CB114" s="740">
        <v>6094</v>
      </c>
      <c r="CC114" s="740">
        <v>6094</v>
      </c>
      <c r="CD114" s="740">
        <v>6094</v>
      </c>
      <c r="CE114" s="740">
        <v>6094</v>
      </c>
      <c r="CF114" s="740">
        <v>6094</v>
      </c>
      <c r="CG114" s="740">
        <v>6094</v>
      </c>
      <c r="CH114" s="740">
        <v>6221</v>
      </c>
      <c r="CI114" s="740">
        <v>6271</v>
      </c>
      <c r="CJ114" s="740">
        <v>6271</v>
      </c>
      <c r="CK114" s="740">
        <v>6271</v>
      </c>
      <c r="CL114" s="740">
        <v>6271</v>
      </c>
      <c r="CM114" s="740">
        <v>6271</v>
      </c>
      <c r="CN114" s="740">
        <v>6271</v>
      </c>
      <c r="CO114" s="740">
        <v>6271</v>
      </c>
      <c r="CP114" s="740">
        <v>6271</v>
      </c>
      <c r="CQ114" s="740">
        <v>6271</v>
      </c>
      <c r="CR114" s="740">
        <v>6271</v>
      </c>
      <c r="CS114" s="740">
        <v>6271</v>
      </c>
      <c r="CT114" s="740">
        <v>6402</v>
      </c>
      <c r="CU114" s="740">
        <v>6457</v>
      </c>
      <c r="CV114" s="740">
        <v>6457</v>
      </c>
      <c r="CW114" s="740">
        <v>6457</v>
      </c>
      <c r="CX114" s="740">
        <v>6457</v>
      </c>
      <c r="CY114" s="740">
        <v>6457</v>
      </c>
      <c r="CZ114" s="740">
        <v>6457</v>
      </c>
      <c r="DA114" s="740">
        <v>6457</v>
      </c>
      <c r="DB114" s="740">
        <v>6457</v>
      </c>
      <c r="DC114" s="740">
        <v>6457</v>
      </c>
      <c r="DD114" s="740">
        <v>6457</v>
      </c>
      <c r="DE114" s="740">
        <v>6457</v>
      </c>
      <c r="DF114" s="740">
        <v>6592</v>
      </c>
      <c r="DG114" s="740">
        <v>6661</v>
      </c>
      <c r="DH114" s="740">
        <v>6661</v>
      </c>
      <c r="DI114" s="740">
        <v>6661</v>
      </c>
      <c r="DJ114" s="740">
        <v>6661</v>
      </c>
      <c r="DK114" s="740">
        <v>6661</v>
      </c>
      <c r="DL114" s="740">
        <v>6661</v>
      </c>
      <c r="DM114" s="740">
        <v>6661</v>
      </c>
      <c r="DN114" s="740">
        <v>6661</v>
      </c>
      <c r="DO114" s="740">
        <v>6661</v>
      </c>
      <c r="DP114" s="740">
        <v>6661</v>
      </c>
      <c r="DQ114" s="740">
        <v>6661</v>
      </c>
      <c r="DR114" s="740">
        <v>6800</v>
      </c>
      <c r="DS114" s="740">
        <v>6858</v>
      </c>
      <c r="DT114" s="740">
        <v>6858</v>
      </c>
      <c r="DU114" s="740">
        <v>0</v>
      </c>
      <c r="DV114" s="740">
        <v>0</v>
      </c>
      <c r="DW114" s="740">
        <v>2576</v>
      </c>
      <c r="DX114" s="740">
        <v>7001</v>
      </c>
      <c r="DY114" s="740">
        <v>7001</v>
      </c>
      <c r="DZ114" s="740">
        <v>7001</v>
      </c>
      <c r="EA114" s="740">
        <v>7001</v>
      </c>
      <c r="EB114" s="740">
        <v>7001</v>
      </c>
      <c r="EC114" s="740">
        <v>7001</v>
      </c>
      <c r="ED114" s="740">
        <v>7001</v>
      </c>
      <c r="EE114" s="740">
        <v>735197</v>
      </c>
    </row>
    <row r="115" spans="1:135" ht="8.25" customHeight="1">
      <c r="A115" s="739" t="s">
        <v>761</v>
      </c>
      <c r="B115" s="756">
        <v>8</v>
      </c>
      <c r="C115" s="740">
        <v>8350</v>
      </c>
      <c r="D115" s="740">
        <v>8475</v>
      </c>
      <c r="E115" s="740">
        <v>8475</v>
      </c>
      <c r="F115" s="740">
        <v>8475</v>
      </c>
      <c r="G115" s="740">
        <v>8475</v>
      </c>
      <c r="H115" s="740">
        <v>8475</v>
      </c>
      <c r="I115" s="740">
        <v>8475</v>
      </c>
      <c r="J115" s="740">
        <v>8475</v>
      </c>
      <c r="K115" s="740">
        <v>8475</v>
      </c>
      <c r="L115" s="740">
        <v>8475</v>
      </c>
      <c r="M115" s="740">
        <v>8475</v>
      </c>
      <c r="N115" s="740">
        <v>8475</v>
      </c>
      <c r="O115" s="740">
        <v>8629</v>
      </c>
      <c r="P115" s="740">
        <v>9722</v>
      </c>
      <c r="Q115" s="740">
        <v>9722</v>
      </c>
      <c r="R115" s="740">
        <v>9722</v>
      </c>
      <c r="S115" s="740">
        <v>9722</v>
      </c>
      <c r="T115" s="740">
        <v>9722</v>
      </c>
      <c r="U115" s="740">
        <v>9722</v>
      </c>
      <c r="V115" s="740">
        <v>9722</v>
      </c>
      <c r="W115" s="740">
        <v>9722</v>
      </c>
      <c r="X115" s="740">
        <v>9722</v>
      </c>
      <c r="Y115" s="740">
        <v>9722</v>
      </c>
      <c r="Z115" s="740">
        <v>9722</v>
      </c>
      <c r="AA115" s="740">
        <v>9860</v>
      </c>
      <c r="AB115" s="740">
        <v>10056</v>
      </c>
      <c r="AC115" s="740">
        <v>10056</v>
      </c>
      <c r="AD115" s="740">
        <v>10056</v>
      </c>
      <c r="AE115" s="740">
        <v>10056</v>
      </c>
      <c r="AF115" s="740">
        <v>10056</v>
      </c>
      <c r="AG115" s="740">
        <v>10056</v>
      </c>
      <c r="AH115" s="740">
        <v>10056</v>
      </c>
      <c r="AI115" s="740">
        <v>10056</v>
      </c>
      <c r="AJ115" s="740">
        <v>10056</v>
      </c>
      <c r="AK115" s="740">
        <v>10056</v>
      </c>
      <c r="AL115" s="740">
        <v>10056</v>
      </c>
      <c r="AM115" s="740">
        <v>10165</v>
      </c>
      <c r="AN115" s="740">
        <v>10368</v>
      </c>
      <c r="AO115" s="740">
        <v>10368</v>
      </c>
      <c r="AP115" s="740">
        <v>10368</v>
      </c>
      <c r="AQ115" s="740">
        <v>10368</v>
      </c>
      <c r="AR115" s="740">
        <v>10368</v>
      </c>
      <c r="AS115" s="740">
        <v>10368</v>
      </c>
      <c r="AT115" s="740">
        <v>10368</v>
      </c>
      <c r="AU115" s="740">
        <v>10368</v>
      </c>
      <c r="AV115" s="740">
        <v>10368</v>
      </c>
      <c r="AW115" s="740">
        <v>10368</v>
      </c>
      <c r="AX115" s="740">
        <v>10368</v>
      </c>
      <c r="AY115" s="740">
        <v>10468</v>
      </c>
      <c r="AZ115" s="740">
        <v>10677</v>
      </c>
      <c r="BA115" s="740">
        <v>10677</v>
      </c>
      <c r="BB115" s="740">
        <v>10677</v>
      </c>
      <c r="BC115" s="740">
        <v>10677</v>
      </c>
      <c r="BD115" s="740">
        <v>10677</v>
      </c>
      <c r="BE115" s="740">
        <v>10677</v>
      </c>
      <c r="BF115" s="740">
        <v>10677</v>
      </c>
      <c r="BG115" s="740">
        <v>10677</v>
      </c>
      <c r="BH115" s="740">
        <v>10677</v>
      </c>
      <c r="BI115" s="740">
        <v>10677</v>
      </c>
      <c r="BJ115" s="740">
        <v>10677</v>
      </c>
      <c r="BK115" s="740">
        <v>10761</v>
      </c>
      <c r="BL115" s="740">
        <v>10976</v>
      </c>
      <c r="BM115" s="740">
        <v>10976</v>
      </c>
      <c r="BN115" s="740">
        <v>10976</v>
      </c>
      <c r="BO115" s="740">
        <v>10976</v>
      </c>
      <c r="BP115" s="740">
        <v>10976</v>
      </c>
      <c r="BQ115" s="740">
        <v>10976</v>
      </c>
      <c r="BR115" s="740">
        <v>10976</v>
      </c>
      <c r="BS115" s="740">
        <v>10976</v>
      </c>
      <c r="BT115" s="740">
        <v>10976</v>
      </c>
      <c r="BU115" s="740">
        <v>10976</v>
      </c>
      <c r="BV115" s="740">
        <v>10976</v>
      </c>
      <c r="BW115" s="740">
        <v>11093</v>
      </c>
      <c r="BX115" s="740">
        <v>11315</v>
      </c>
      <c r="BY115" s="740">
        <v>11315</v>
      </c>
      <c r="BZ115" s="740">
        <v>11315</v>
      </c>
      <c r="CA115" s="740">
        <v>11315</v>
      </c>
      <c r="CB115" s="740">
        <v>11315</v>
      </c>
      <c r="CC115" s="740">
        <v>11315</v>
      </c>
      <c r="CD115" s="740">
        <v>11315</v>
      </c>
      <c r="CE115" s="740">
        <v>11315</v>
      </c>
      <c r="CF115" s="740">
        <v>11315</v>
      </c>
      <c r="CG115" s="740">
        <v>11315</v>
      </c>
      <c r="CH115" s="740">
        <v>11315</v>
      </c>
      <c r="CI115" s="740">
        <v>11413</v>
      </c>
      <c r="CJ115" s="740">
        <v>11641</v>
      </c>
      <c r="CK115" s="740">
        <v>11641</v>
      </c>
      <c r="CL115" s="740">
        <v>11641</v>
      </c>
      <c r="CM115" s="740">
        <v>11641</v>
      </c>
      <c r="CN115" s="740">
        <v>11641</v>
      </c>
      <c r="CO115" s="740">
        <v>11641</v>
      </c>
      <c r="CP115" s="740">
        <v>11641</v>
      </c>
      <c r="CQ115" s="740">
        <v>11641</v>
      </c>
      <c r="CR115" s="740">
        <v>11641</v>
      </c>
      <c r="CS115" s="740">
        <v>11641</v>
      </c>
      <c r="CT115" s="740">
        <v>11641</v>
      </c>
      <c r="CU115" s="740">
        <v>11752</v>
      </c>
      <c r="CV115" s="740">
        <v>11987</v>
      </c>
      <c r="CW115" s="740">
        <v>11987</v>
      </c>
      <c r="CX115" s="740">
        <v>11987</v>
      </c>
      <c r="CY115" s="740">
        <v>11987</v>
      </c>
      <c r="CZ115" s="740">
        <v>11987</v>
      </c>
      <c r="DA115" s="740">
        <v>11987</v>
      </c>
      <c r="DB115" s="740">
        <v>11987</v>
      </c>
      <c r="DC115" s="740">
        <v>11987</v>
      </c>
      <c r="DD115" s="740">
        <v>11987</v>
      </c>
      <c r="DE115" s="740">
        <v>11987</v>
      </c>
      <c r="DF115" s="740">
        <v>11987</v>
      </c>
      <c r="DG115" s="740">
        <v>12126</v>
      </c>
      <c r="DH115" s="740">
        <v>12368</v>
      </c>
      <c r="DI115" s="740">
        <v>12368</v>
      </c>
      <c r="DJ115" s="740">
        <v>12368</v>
      </c>
      <c r="DK115" s="740">
        <v>12368</v>
      </c>
      <c r="DL115" s="740">
        <v>12368</v>
      </c>
      <c r="DM115" s="740">
        <v>12368</v>
      </c>
      <c r="DN115" s="740">
        <v>12368</v>
      </c>
      <c r="DO115" s="740">
        <v>12368</v>
      </c>
      <c r="DP115" s="740">
        <v>12368</v>
      </c>
      <c r="DQ115" s="740">
        <v>12368</v>
      </c>
      <c r="DR115" s="740">
        <v>12368</v>
      </c>
      <c r="DS115" s="740">
        <v>12483</v>
      </c>
      <c r="DT115" s="740">
        <v>12733</v>
      </c>
      <c r="DU115" s="740">
        <v>12733</v>
      </c>
      <c r="DV115" s="740">
        <v>12733</v>
      </c>
      <c r="DW115" s="740">
        <v>12733</v>
      </c>
      <c r="DX115" s="740">
        <v>12733</v>
      </c>
      <c r="DY115" s="740">
        <v>12733</v>
      </c>
      <c r="DZ115" s="740">
        <v>12733</v>
      </c>
      <c r="EA115" s="740">
        <v>12733</v>
      </c>
      <c r="EB115" s="740">
        <v>12733</v>
      </c>
      <c r="EC115" s="740">
        <v>12733</v>
      </c>
      <c r="ED115" s="740">
        <v>12733</v>
      </c>
      <c r="EE115" s="740">
        <v>1440597</v>
      </c>
    </row>
    <row r="116" spans="1:135" ht="7.5" customHeight="1">
      <c r="A116" s="739" t="s">
        <v>762</v>
      </c>
      <c r="B116" s="756">
        <v>9</v>
      </c>
      <c r="C116" s="740">
        <v>11134</v>
      </c>
      <c r="D116" s="740">
        <v>11134</v>
      </c>
      <c r="E116" s="740">
        <v>11134</v>
      </c>
      <c r="F116" s="740">
        <v>11134</v>
      </c>
      <c r="G116" s="740">
        <v>11134</v>
      </c>
      <c r="H116" s="740">
        <v>11134</v>
      </c>
      <c r="I116" s="740">
        <v>11134</v>
      </c>
      <c r="J116" s="740">
        <v>11134</v>
      </c>
      <c r="K116" s="740">
        <v>11300</v>
      </c>
      <c r="L116" s="740">
        <v>11300</v>
      </c>
      <c r="M116" s="740">
        <v>11300</v>
      </c>
      <c r="N116" s="740">
        <v>11300</v>
      </c>
      <c r="O116" s="740">
        <v>11505</v>
      </c>
      <c r="P116" s="740">
        <v>11505</v>
      </c>
      <c r="Q116" s="740">
        <v>11505</v>
      </c>
      <c r="R116" s="740">
        <v>11505</v>
      </c>
      <c r="S116" s="740">
        <v>11505</v>
      </c>
      <c r="T116" s="740">
        <v>11505</v>
      </c>
      <c r="U116" s="740">
        <v>11505</v>
      </c>
      <c r="V116" s="740">
        <v>11505</v>
      </c>
      <c r="W116" s="740">
        <v>11672</v>
      </c>
      <c r="X116" s="740">
        <v>11672</v>
      </c>
      <c r="Y116" s="740">
        <v>11672</v>
      </c>
      <c r="Z116" s="740">
        <v>11672</v>
      </c>
      <c r="AA116" s="740">
        <v>11854</v>
      </c>
      <c r="AB116" s="740">
        <v>11854</v>
      </c>
      <c r="AC116" s="740">
        <v>11854</v>
      </c>
      <c r="AD116" s="740">
        <v>11854</v>
      </c>
      <c r="AE116" s="740">
        <v>11854</v>
      </c>
      <c r="AF116" s="740">
        <v>11854</v>
      </c>
      <c r="AG116" s="740">
        <v>11854</v>
      </c>
      <c r="AH116" s="740">
        <v>11854</v>
      </c>
      <c r="AI116" s="740">
        <v>12020</v>
      </c>
      <c r="AJ116" s="740">
        <v>12020</v>
      </c>
      <c r="AK116" s="740">
        <v>12020</v>
      </c>
      <c r="AL116" s="740">
        <v>12020</v>
      </c>
      <c r="AM116" s="740">
        <v>12163</v>
      </c>
      <c r="AN116" s="740">
        <v>12163</v>
      </c>
      <c r="AO116" s="740">
        <v>12163</v>
      </c>
      <c r="AP116" s="740">
        <v>12163</v>
      </c>
      <c r="AQ116" s="740">
        <v>12163</v>
      </c>
      <c r="AR116" s="740">
        <v>12163</v>
      </c>
      <c r="AS116" s="740">
        <v>12163</v>
      </c>
      <c r="AT116" s="740">
        <v>12163</v>
      </c>
      <c r="AU116" s="740">
        <v>12330</v>
      </c>
      <c r="AV116" s="740">
        <v>12330</v>
      </c>
      <c r="AW116" s="740">
        <v>12330</v>
      </c>
      <c r="AX116" s="740">
        <v>12330</v>
      </c>
      <c r="AY116" s="740">
        <v>12463</v>
      </c>
      <c r="AZ116" s="740">
        <v>12463</v>
      </c>
      <c r="BA116" s="740">
        <v>12463</v>
      </c>
      <c r="BB116" s="740">
        <v>12463</v>
      </c>
      <c r="BC116" s="740">
        <v>12463</v>
      </c>
      <c r="BD116" s="740">
        <v>12463</v>
      </c>
      <c r="BE116" s="740">
        <v>12463</v>
      </c>
      <c r="BF116" s="740">
        <v>12463</v>
      </c>
      <c r="BG116" s="740">
        <v>12630</v>
      </c>
      <c r="BH116" s="740">
        <v>12630</v>
      </c>
      <c r="BI116" s="740">
        <v>12630</v>
      </c>
      <c r="BJ116" s="740">
        <v>12630</v>
      </c>
      <c r="BK116" s="740">
        <v>12740</v>
      </c>
      <c r="BL116" s="740">
        <v>12740</v>
      </c>
      <c r="BM116" s="740">
        <v>12740</v>
      </c>
      <c r="BN116" s="740">
        <v>12740</v>
      </c>
      <c r="BO116" s="740">
        <v>12740</v>
      </c>
      <c r="BP116" s="740">
        <v>12740</v>
      </c>
      <c r="BQ116" s="740">
        <v>12740</v>
      </c>
      <c r="BR116" s="740">
        <v>12740</v>
      </c>
      <c r="BS116" s="740">
        <v>0</v>
      </c>
      <c r="BT116" s="740">
        <v>0</v>
      </c>
      <c r="BU116" s="740">
        <v>6161</v>
      </c>
      <c r="BV116" s="740">
        <v>16763</v>
      </c>
      <c r="BW116" s="740">
        <v>16926</v>
      </c>
      <c r="BX116" s="740">
        <v>16926</v>
      </c>
      <c r="BY116" s="740">
        <v>16926</v>
      </c>
      <c r="BZ116" s="740">
        <v>16926</v>
      </c>
      <c r="CA116" s="740">
        <v>16926</v>
      </c>
      <c r="CB116" s="740">
        <v>16926</v>
      </c>
      <c r="CC116" s="740">
        <v>16926</v>
      </c>
      <c r="CD116" s="740">
        <v>16926</v>
      </c>
      <c r="CE116" s="740">
        <v>16926</v>
      </c>
      <c r="CF116" s="740">
        <v>16926</v>
      </c>
      <c r="CG116" s="740">
        <v>17280</v>
      </c>
      <c r="CH116" s="740">
        <v>17280</v>
      </c>
      <c r="CI116" s="740">
        <v>17416</v>
      </c>
      <c r="CJ116" s="740">
        <v>17416</v>
      </c>
      <c r="CK116" s="740">
        <v>17416</v>
      </c>
      <c r="CL116" s="740">
        <v>17416</v>
      </c>
      <c r="CM116" s="740">
        <v>17416</v>
      </c>
      <c r="CN116" s="740">
        <v>17416</v>
      </c>
      <c r="CO116" s="740">
        <v>17416</v>
      </c>
      <c r="CP116" s="740">
        <v>17416</v>
      </c>
      <c r="CQ116" s="740">
        <v>17416</v>
      </c>
      <c r="CR116" s="740">
        <v>17416</v>
      </c>
      <c r="CS116" s="740">
        <v>17780</v>
      </c>
      <c r="CT116" s="740">
        <v>17780</v>
      </c>
      <c r="CU116" s="740">
        <v>17934</v>
      </c>
      <c r="CV116" s="740">
        <v>17934</v>
      </c>
      <c r="CW116" s="740">
        <v>17934</v>
      </c>
      <c r="CX116" s="740">
        <v>17934</v>
      </c>
      <c r="CY116" s="740">
        <v>17934</v>
      </c>
      <c r="CZ116" s="740">
        <v>17934</v>
      </c>
      <c r="DA116" s="740">
        <v>17934</v>
      </c>
      <c r="DB116" s="740">
        <v>17934</v>
      </c>
      <c r="DC116" s="740">
        <v>17934</v>
      </c>
      <c r="DD116" s="740">
        <v>17934</v>
      </c>
      <c r="DE116" s="740">
        <v>18309</v>
      </c>
      <c r="DF116" s="740">
        <v>18309</v>
      </c>
      <c r="DG116" s="740">
        <v>18501</v>
      </c>
      <c r="DH116" s="740">
        <v>18501</v>
      </c>
      <c r="DI116" s="740">
        <v>18501</v>
      </c>
      <c r="DJ116" s="740">
        <v>18501</v>
      </c>
      <c r="DK116" s="740">
        <v>18501</v>
      </c>
      <c r="DL116" s="740">
        <v>18501</v>
      </c>
      <c r="DM116" s="740">
        <v>18501</v>
      </c>
      <c r="DN116" s="740">
        <v>18501</v>
      </c>
      <c r="DO116" s="740">
        <v>18501</v>
      </c>
      <c r="DP116" s="740">
        <v>18501</v>
      </c>
      <c r="DQ116" s="740">
        <v>18887</v>
      </c>
      <c r="DR116" s="740">
        <v>18887</v>
      </c>
      <c r="DS116" s="740">
        <v>19048</v>
      </c>
      <c r="DT116" s="740">
        <v>19048</v>
      </c>
      <c r="DU116" s="740">
        <v>19048</v>
      </c>
      <c r="DV116" s="740">
        <v>19048</v>
      </c>
      <c r="DW116" s="740">
        <v>19048</v>
      </c>
      <c r="DX116" s="740">
        <v>19048</v>
      </c>
      <c r="DY116" s="740">
        <v>19048</v>
      </c>
      <c r="DZ116" s="740">
        <v>19048</v>
      </c>
      <c r="EA116" s="740">
        <v>19048</v>
      </c>
      <c r="EB116" s="740">
        <v>19048</v>
      </c>
      <c r="EC116" s="740">
        <v>19446</v>
      </c>
      <c r="ED116" s="740">
        <v>19446</v>
      </c>
      <c r="EE116" s="740">
        <v>1919261</v>
      </c>
    </row>
    <row r="117" spans="1:135" ht="8.25" customHeight="1">
      <c r="A117" s="739" t="s">
        <v>763</v>
      </c>
      <c r="B117" s="736">
        <v>10</v>
      </c>
      <c r="C117" s="740">
        <v>0</v>
      </c>
      <c r="D117" s="740">
        <v>0</v>
      </c>
      <c r="E117" s="740">
        <v>0</v>
      </c>
      <c r="F117" s="740">
        <v>0</v>
      </c>
      <c r="G117" s="740">
        <v>0</v>
      </c>
      <c r="H117" s="740">
        <v>0</v>
      </c>
      <c r="I117" s="740">
        <v>0</v>
      </c>
      <c r="J117" s="740">
        <v>0</v>
      </c>
      <c r="K117" s="740">
        <v>0</v>
      </c>
      <c r="L117" s="740">
        <v>0</v>
      </c>
      <c r="M117" s="740">
        <v>0</v>
      </c>
      <c r="N117" s="740">
        <v>0</v>
      </c>
      <c r="O117" s="740">
        <v>0</v>
      </c>
      <c r="P117" s="740">
        <v>0</v>
      </c>
      <c r="Q117" s="740">
        <v>0</v>
      </c>
      <c r="R117" s="740">
        <v>12322</v>
      </c>
      <c r="S117" s="740">
        <v>12322</v>
      </c>
      <c r="T117" s="740">
        <v>12322</v>
      </c>
      <c r="U117" s="740">
        <v>12322</v>
      </c>
      <c r="V117" s="740">
        <v>12322</v>
      </c>
      <c r="W117" s="740">
        <v>41732</v>
      </c>
      <c r="X117" s="740">
        <v>41732</v>
      </c>
      <c r="Y117" s="740">
        <v>41732</v>
      </c>
      <c r="Z117" s="740">
        <v>41732</v>
      </c>
      <c r="AA117" s="740">
        <v>42269</v>
      </c>
      <c r="AB117" s="740">
        <v>42269</v>
      </c>
      <c r="AC117" s="740">
        <v>42269</v>
      </c>
      <c r="AD117" s="740">
        <v>43151</v>
      </c>
      <c r="AE117" s="740">
        <v>43151</v>
      </c>
      <c r="AF117" s="740">
        <v>43151</v>
      </c>
      <c r="AG117" s="740">
        <v>43151</v>
      </c>
      <c r="AH117" s="740">
        <v>43151</v>
      </c>
      <c r="AI117" s="740">
        <v>43151</v>
      </c>
      <c r="AJ117" s="740">
        <v>43151</v>
      </c>
      <c r="AK117" s="740">
        <v>43151</v>
      </c>
      <c r="AL117" s="740">
        <v>43151</v>
      </c>
      <c r="AM117" s="740">
        <v>43574</v>
      </c>
      <c r="AN117" s="740">
        <v>43574</v>
      </c>
      <c r="AO117" s="740">
        <v>43574</v>
      </c>
      <c r="AP117" s="740">
        <v>44483</v>
      </c>
      <c r="AQ117" s="740">
        <v>44483</v>
      </c>
      <c r="AR117" s="740">
        <v>44483</v>
      </c>
      <c r="AS117" s="740">
        <v>44483</v>
      </c>
      <c r="AT117" s="740">
        <v>44483</v>
      </c>
      <c r="AU117" s="740">
        <v>44483</v>
      </c>
      <c r="AV117" s="740">
        <v>44483</v>
      </c>
      <c r="AW117" s="740">
        <v>44483</v>
      </c>
      <c r="AX117" s="740">
        <v>44483</v>
      </c>
      <c r="AY117" s="740">
        <v>44876</v>
      </c>
      <c r="AZ117" s="740">
        <v>44876</v>
      </c>
      <c r="BA117" s="740">
        <v>44876</v>
      </c>
      <c r="BB117" s="740">
        <v>45812</v>
      </c>
      <c r="BC117" s="740">
        <v>45812</v>
      </c>
      <c r="BD117" s="740">
        <v>45812</v>
      </c>
      <c r="BE117" s="740">
        <v>45812</v>
      </c>
      <c r="BF117" s="740">
        <v>45812</v>
      </c>
      <c r="BG117" s="740">
        <v>45812</v>
      </c>
      <c r="BH117" s="740">
        <v>45812</v>
      </c>
      <c r="BI117" s="740">
        <v>45812</v>
      </c>
      <c r="BJ117" s="740">
        <v>45812</v>
      </c>
      <c r="BK117" s="740">
        <v>46137</v>
      </c>
      <c r="BL117" s="740">
        <v>46137</v>
      </c>
      <c r="BM117" s="740">
        <v>46137</v>
      </c>
      <c r="BN117" s="740">
        <v>47101</v>
      </c>
      <c r="BO117" s="740">
        <v>47101</v>
      </c>
      <c r="BP117" s="740">
        <v>47101</v>
      </c>
      <c r="BQ117" s="740">
        <v>47101</v>
      </c>
      <c r="BR117" s="740">
        <v>47101</v>
      </c>
      <c r="BS117" s="740">
        <v>47101</v>
      </c>
      <c r="BT117" s="740">
        <v>47101</v>
      </c>
      <c r="BU117" s="740">
        <v>47101</v>
      </c>
      <c r="BV117" s="740">
        <v>47101</v>
      </c>
      <c r="BW117" s="740">
        <v>47558</v>
      </c>
      <c r="BX117" s="740">
        <v>47558</v>
      </c>
      <c r="BY117" s="740">
        <v>47558</v>
      </c>
      <c r="BZ117" s="740">
        <v>48551</v>
      </c>
      <c r="CA117" s="740">
        <v>48551</v>
      </c>
      <c r="CB117" s="740">
        <v>48551</v>
      </c>
      <c r="CC117" s="740">
        <v>48551</v>
      </c>
      <c r="CD117" s="740">
        <v>48551</v>
      </c>
      <c r="CE117" s="740">
        <v>48551</v>
      </c>
      <c r="CF117" s="740">
        <v>48551</v>
      </c>
      <c r="CG117" s="740">
        <v>48551</v>
      </c>
      <c r="CH117" s="740">
        <v>48551</v>
      </c>
      <c r="CI117" s="740">
        <v>48935</v>
      </c>
      <c r="CJ117" s="740">
        <v>48935</v>
      </c>
      <c r="CK117" s="740">
        <v>48935</v>
      </c>
      <c r="CL117" s="740">
        <v>49958</v>
      </c>
      <c r="CM117" s="740">
        <v>49958</v>
      </c>
      <c r="CN117" s="740">
        <v>49958</v>
      </c>
      <c r="CO117" s="740">
        <v>49958</v>
      </c>
      <c r="CP117" s="740">
        <v>49958</v>
      </c>
      <c r="CQ117" s="740">
        <v>49958</v>
      </c>
      <c r="CR117" s="740">
        <v>49958</v>
      </c>
      <c r="CS117" s="740">
        <v>49958</v>
      </c>
      <c r="CT117" s="740">
        <v>49958</v>
      </c>
      <c r="CU117" s="740">
        <v>50391</v>
      </c>
      <c r="CV117" s="740">
        <v>50391</v>
      </c>
      <c r="CW117" s="740">
        <v>50391</v>
      </c>
      <c r="CX117" s="740">
        <v>51444</v>
      </c>
      <c r="CY117" s="740">
        <v>51444</v>
      </c>
      <c r="CZ117" s="740">
        <v>51444</v>
      </c>
      <c r="DA117" s="740">
        <v>51444</v>
      </c>
      <c r="DB117" s="740">
        <v>51444</v>
      </c>
      <c r="DC117" s="740">
        <v>0</v>
      </c>
      <c r="DD117" s="740">
        <v>0</v>
      </c>
      <c r="DE117" s="740">
        <v>0</v>
      </c>
      <c r="DF117" s="740">
        <v>0</v>
      </c>
      <c r="DG117" s="740">
        <v>15813</v>
      </c>
      <c r="DH117" s="740">
        <v>34441</v>
      </c>
      <c r="DI117" s="740">
        <v>53068</v>
      </c>
      <c r="DJ117" s="740">
        <v>53068</v>
      </c>
      <c r="DK117" s="740">
        <v>53068</v>
      </c>
      <c r="DL117" s="740">
        <v>53068</v>
      </c>
      <c r="DM117" s="740">
        <v>53068</v>
      </c>
      <c r="DN117" s="740">
        <v>53068</v>
      </c>
      <c r="DO117" s="740">
        <v>53068</v>
      </c>
      <c r="DP117" s="740">
        <v>53068</v>
      </c>
      <c r="DQ117" s="740">
        <v>53068</v>
      </c>
      <c r="DR117" s="740">
        <v>53068</v>
      </c>
      <c r="DS117" s="740">
        <v>54637</v>
      </c>
      <c r="DT117" s="740">
        <v>54637</v>
      </c>
      <c r="DU117" s="740">
        <v>54637</v>
      </c>
      <c r="DV117" s="740">
        <v>54637</v>
      </c>
      <c r="DW117" s="740">
        <v>54637</v>
      </c>
      <c r="DX117" s="740">
        <v>54637</v>
      </c>
      <c r="DY117" s="740">
        <v>54637</v>
      </c>
      <c r="DZ117" s="740">
        <v>54637</v>
      </c>
      <c r="EA117" s="740">
        <v>54637</v>
      </c>
      <c r="EB117" s="740">
        <v>54637</v>
      </c>
      <c r="EC117" s="740">
        <v>54637</v>
      </c>
      <c r="ED117" s="740">
        <v>54637</v>
      </c>
      <c r="EE117" s="740">
        <v>5205076</v>
      </c>
    </row>
    <row r="118" spans="1:135" ht="8.25" customHeight="1">
      <c r="A118" s="736" t="s">
        <v>789</v>
      </c>
      <c r="C118" s="741">
        <v>124751</v>
      </c>
      <c r="D118" s="741">
        <v>124876</v>
      </c>
      <c r="E118" s="741">
        <v>124876</v>
      </c>
      <c r="F118" s="741">
        <v>123418</v>
      </c>
      <c r="G118" s="741">
        <v>123418</v>
      </c>
      <c r="H118" s="741">
        <v>123418</v>
      </c>
      <c r="I118" s="741">
        <v>123598</v>
      </c>
      <c r="J118" s="741">
        <v>116957</v>
      </c>
      <c r="K118" s="741">
        <v>117624</v>
      </c>
      <c r="L118" s="741">
        <v>117624</v>
      </c>
      <c r="M118" s="741">
        <v>139268</v>
      </c>
      <c r="N118" s="741">
        <v>139268</v>
      </c>
      <c r="O118" s="741">
        <v>142004</v>
      </c>
      <c r="P118" s="741">
        <v>149415</v>
      </c>
      <c r="Q118" s="741">
        <v>149415</v>
      </c>
      <c r="R118" s="741">
        <v>164487</v>
      </c>
      <c r="S118" s="741">
        <v>179564</v>
      </c>
      <c r="T118" s="741">
        <v>179564</v>
      </c>
      <c r="U118" s="741">
        <v>170245</v>
      </c>
      <c r="V118" s="741">
        <v>161676</v>
      </c>
      <c r="W118" s="741">
        <v>191766</v>
      </c>
      <c r="X118" s="741">
        <v>195826</v>
      </c>
      <c r="Y118" s="741">
        <v>202867</v>
      </c>
      <c r="Z118" s="741">
        <v>202867</v>
      </c>
      <c r="AA118" s="741">
        <v>209331</v>
      </c>
      <c r="AB118" s="741">
        <v>209980</v>
      </c>
      <c r="AC118" s="741">
        <v>209980</v>
      </c>
      <c r="AD118" s="741">
        <v>198573</v>
      </c>
      <c r="AE118" s="741">
        <v>198573</v>
      </c>
      <c r="AF118" s="741">
        <v>206653</v>
      </c>
      <c r="AG118" s="741">
        <v>220519</v>
      </c>
      <c r="AH118" s="741">
        <v>221291</v>
      </c>
      <c r="AI118" s="741">
        <v>221986</v>
      </c>
      <c r="AJ118" s="741">
        <v>222221</v>
      </c>
      <c r="AK118" s="741">
        <v>222221</v>
      </c>
      <c r="AL118" s="741">
        <v>222221</v>
      </c>
      <c r="AM118" s="741">
        <v>225185</v>
      </c>
      <c r="AN118" s="741">
        <v>225853</v>
      </c>
      <c r="AO118" s="741">
        <v>225853</v>
      </c>
      <c r="AP118" s="741">
        <v>226762</v>
      </c>
      <c r="AQ118" s="741">
        <v>226762</v>
      </c>
      <c r="AR118" s="741">
        <v>227224</v>
      </c>
      <c r="AS118" s="741">
        <v>227224</v>
      </c>
      <c r="AT118" s="741">
        <v>228020</v>
      </c>
      <c r="AU118" s="741">
        <v>228729</v>
      </c>
      <c r="AV118" s="741">
        <v>228971</v>
      </c>
      <c r="AW118" s="741">
        <v>228971</v>
      </c>
      <c r="AX118" s="741">
        <v>228971</v>
      </c>
      <c r="AY118" s="741">
        <v>231799</v>
      </c>
      <c r="AZ118" s="741">
        <v>232488</v>
      </c>
      <c r="BA118" s="741">
        <v>232488</v>
      </c>
      <c r="BB118" s="741">
        <v>233424</v>
      </c>
      <c r="BC118" s="741">
        <v>233424</v>
      </c>
      <c r="BD118" s="741">
        <v>233900</v>
      </c>
      <c r="BE118" s="741">
        <v>233900</v>
      </c>
      <c r="BF118" s="741">
        <v>234610</v>
      </c>
      <c r="BG118" s="741">
        <v>235334</v>
      </c>
      <c r="BH118" s="741">
        <v>230186</v>
      </c>
      <c r="BI118" s="741">
        <v>230186</v>
      </c>
      <c r="BJ118" s="741">
        <v>232350</v>
      </c>
      <c r="BK118" s="741">
        <v>208135</v>
      </c>
      <c r="BL118" s="741">
        <v>208845</v>
      </c>
      <c r="BM118" s="741">
        <v>220690</v>
      </c>
      <c r="BN118" s="741">
        <v>242040</v>
      </c>
      <c r="BO118" s="741">
        <v>242040</v>
      </c>
      <c r="BP118" s="741">
        <v>242530</v>
      </c>
      <c r="BQ118" s="741">
        <v>242530</v>
      </c>
      <c r="BR118" s="741">
        <v>243261</v>
      </c>
      <c r="BS118" s="741">
        <v>230521</v>
      </c>
      <c r="BT118" s="741">
        <v>230778</v>
      </c>
      <c r="BU118" s="741">
        <v>201235</v>
      </c>
      <c r="BV118" s="741">
        <v>211961</v>
      </c>
      <c r="BW118" s="741">
        <v>228380</v>
      </c>
      <c r="BX118" s="741">
        <v>252370</v>
      </c>
      <c r="BY118" s="741">
        <v>253049</v>
      </c>
      <c r="BZ118" s="741">
        <v>254042</v>
      </c>
      <c r="CA118" s="741">
        <v>229152</v>
      </c>
      <c r="CB118" s="741">
        <v>229657</v>
      </c>
      <c r="CC118" s="741">
        <v>238817</v>
      </c>
      <c r="CD118" s="741">
        <v>254547</v>
      </c>
      <c r="CE118" s="741">
        <v>254547</v>
      </c>
      <c r="CF118" s="741">
        <v>254812</v>
      </c>
      <c r="CG118" s="741">
        <v>255165</v>
      </c>
      <c r="CH118" s="741">
        <v>255292</v>
      </c>
      <c r="CI118" s="741">
        <v>218131</v>
      </c>
      <c r="CJ118" s="741">
        <v>218359</v>
      </c>
      <c r="CK118" s="741">
        <v>234146</v>
      </c>
      <c r="CL118" s="741">
        <v>248383</v>
      </c>
      <c r="CM118" s="741">
        <v>248383</v>
      </c>
      <c r="CN118" s="741">
        <v>253593</v>
      </c>
      <c r="CO118" s="741">
        <v>262193</v>
      </c>
      <c r="CP118" s="741">
        <v>262193</v>
      </c>
      <c r="CQ118" s="741">
        <v>236784</v>
      </c>
      <c r="CR118" s="741">
        <v>236784</v>
      </c>
      <c r="CS118" s="741">
        <v>246483</v>
      </c>
      <c r="CT118" s="741">
        <v>262688</v>
      </c>
      <c r="CU118" s="741">
        <v>265770</v>
      </c>
      <c r="CV118" s="741">
        <v>266006</v>
      </c>
      <c r="CW118" s="741">
        <v>267592</v>
      </c>
      <c r="CX118" s="741">
        <v>268646</v>
      </c>
      <c r="CY118" s="741">
        <v>268646</v>
      </c>
      <c r="CZ118" s="741">
        <v>268915</v>
      </c>
      <c r="DA118" s="741">
        <v>269455</v>
      </c>
      <c r="DB118" s="741">
        <v>269455</v>
      </c>
      <c r="DC118" s="741">
        <v>218011</v>
      </c>
      <c r="DD118" s="741">
        <v>218011</v>
      </c>
      <c r="DE118" s="741">
        <v>218922</v>
      </c>
      <c r="DF118" s="741">
        <v>219057</v>
      </c>
      <c r="DG118" s="741">
        <v>238001</v>
      </c>
      <c r="DH118" s="741">
        <v>256871</v>
      </c>
      <c r="DI118" s="741">
        <v>277133</v>
      </c>
      <c r="DJ118" s="741">
        <v>277133</v>
      </c>
      <c r="DK118" s="741">
        <v>277133</v>
      </c>
      <c r="DL118" s="741">
        <v>277410</v>
      </c>
      <c r="DM118" s="741">
        <v>277967</v>
      </c>
      <c r="DN118" s="741">
        <v>277967</v>
      </c>
      <c r="DO118" s="741">
        <v>277967</v>
      </c>
      <c r="DP118" s="741">
        <v>277967</v>
      </c>
      <c r="DQ118" s="741">
        <v>278905</v>
      </c>
      <c r="DR118" s="741">
        <v>279044</v>
      </c>
      <c r="DS118" s="741">
        <v>283393</v>
      </c>
      <c r="DT118" s="741">
        <v>283642</v>
      </c>
      <c r="DU118" s="741">
        <v>278467</v>
      </c>
      <c r="DV118" s="741">
        <v>278467</v>
      </c>
      <c r="DW118" s="741">
        <v>281043</v>
      </c>
      <c r="DX118" s="741">
        <v>248366</v>
      </c>
      <c r="DY118" s="741">
        <v>248939</v>
      </c>
      <c r="DZ118" s="741">
        <v>262695</v>
      </c>
      <c r="EA118" s="741">
        <v>286327</v>
      </c>
      <c r="EB118" s="741">
        <v>286327</v>
      </c>
      <c r="EC118" s="741">
        <v>287293</v>
      </c>
      <c r="ED118" s="741">
        <v>287293</v>
      </c>
      <c r="EE118" s="741">
        <v>29891718</v>
      </c>
    </row>
    <row r="119" spans="1:135" ht="7.5" customHeight="1"/>
    <row r="120" spans="1:135" ht="8.25" customHeight="1">
      <c r="A120" s="738" t="s">
        <v>459</v>
      </c>
    </row>
    <row r="121" spans="1:135" ht="8.25" customHeight="1">
      <c r="A121" s="739" t="s">
        <v>753</v>
      </c>
      <c r="B121" s="756">
        <v>1</v>
      </c>
      <c r="C121" s="740">
        <v>0</v>
      </c>
      <c r="D121" s="740">
        <v>0</v>
      </c>
      <c r="E121" s="740">
        <v>0</v>
      </c>
      <c r="F121" s="740">
        <v>0</v>
      </c>
      <c r="G121" s="740">
        <v>0</v>
      </c>
      <c r="H121" s="740">
        <v>0</v>
      </c>
      <c r="I121" s="740">
        <v>0</v>
      </c>
      <c r="J121" s="740">
        <v>0</v>
      </c>
      <c r="K121" s="740">
        <v>0</v>
      </c>
      <c r="L121" s="740">
        <v>0</v>
      </c>
      <c r="M121" s="740">
        <v>0</v>
      </c>
      <c r="N121" s="740">
        <v>0</v>
      </c>
      <c r="O121" s="740">
        <v>0</v>
      </c>
      <c r="P121" s="740">
        <v>0</v>
      </c>
      <c r="Q121" s="740">
        <v>0</v>
      </c>
      <c r="R121" s="740">
        <v>0</v>
      </c>
      <c r="S121" s="740">
        <v>0</v>
      </c>
      <c r="T121" s="740">
        <v>0</v>
      </c>
      <c r="U121" s="740">
        <v>0</v>
      </c>
      <c r="V121" s="740">
        <v>0</v>
      </c>
      <c r="W121" s="740">
        <v>0</v>
      </c>
      <c r="X121" s="740">
        <v>0</v>
      </c>
      <c r="Y121" s="740">
        <v>0</v>
      </c>
      <c r="Z121" s="740">
        <v>0</v>
      </c>
      <c r="AA121" s="740">
        <v>0</v>
      </c>
      <c r="AB121" s="740">
        <v>0</v>
      </c>
      <c r="AC121" s="740">
        <v>0</v>
      </c>
      <c r="AD121" s="740">
        <v>0</v>
      </c>
      <c r="AE121" s="740">
        <v>0</v>
      </c>
      <c r="AF121" s="740">
        <v>0</v>
      </c>
      <c r="AG121" s="740">
        <v>0</v>
      </c>
      <c r="AH121" s="740">
        <v>0</v>
      </c>
      <c r="AI121" s="740">
        <v>0</v>
      </c>
      <c r="AJ121" s="740">
        <v>0</v>
      </c>
      <c r="AK121" s="740">
        <v>0</v>
      </c>
      <c r="AL121" s="740">
        <v>0</v>
      </c>
      <c r="AM121" s="740">
        <v>0</v>
      </c>
      <c r="AN121" s="740">
        <v>0</v>
      </c>
      <c r="AO121" s="740">
        <v>0</v>
      </c>
      <c r="AP121" s="740">
        <v>0</v>
      </c>
      <c r="AQ121" s="740">
        <v>0</v>
      </c>
      <c r="AR121" s="740">
        <v>0</v>
      </c>
      <c r="AS121" s="740">
        <v>0</v>
      </c>
      <c r="AT121" s="740">
        <v>0</v>
      </c>
      <c r="AU121" s="740">
        <v>0</v>
      </c>
      <c r="AV121" s="740">
        <v>0</v>
      </c>
      <c r="AW121" s="740">
        <v>0</v>
      </c>
      <c r="AX121" s="740">
        <v>0</v>
      </c>
      <c r="AY121" s="740">
        <v>0</v>
      </c>
      <c r="AZ121" s="740">
        <v>0</v>
      </c>
      <c r="BA121" s="740">
        <v>0</v>
      </c>
      <c r="BB121" s="740">
        <v>0</v>
      </c>
      <c r="BC121" s="740">
        <v>0</v>
      </c>
      <c r="BD121" s="740">
        <v>0</v>
      </c>
      <c r="BE121" s="740">
        <v>0</v>
      </c>
      <c r="BF121" s="740">
        <v>0</v>
      </c>
      <c r="BG121" s="740">
        <v>0</v>
      </c>
      <c r="BH121" s="740">
        <v>0</v>
      </c>
      <c r="BI121" s="740">
        <v>0</v>
      </c>
      <c r="BJ121" s="740">
        <v>0</v>
      </c>
      <c r="BK121" s="740">
        <v>0</v>
      </c>
      <c r="BL121" s="740">
        <v>0</v>
      </c>
      <c r="BM121" s="740">
        <v>-135905</v>
      </c>
      <c r="BN121" s="740">
        <v>0</v>
      </c>
      <c r="BO121" s="740">
        <v>0</v>
      </c>
      <c r="BP121" s="740">
        <v>0</v>
      </c>
      <c r="BQ121" s="740">
        <v>0</v>
      </c>
      <c r="BR121" s="740">
        <v>0</v>
      </c>
      <c r="BS121" s="740">
        <v>0</v>
      </c>
      <c r="BT121" s="740">
        <v>0</v>
      </c>
      <c r="BU121" s="740">
        <v>0</v>
      </c>
      <c r="BV121" s="740">
        <v>0</v>
      </c>
      <c r="BW121" s="740">
        <v>0</v>
      </c>
      <c r="BX121" s="740">
        <v>0</v>
      </c>
      <c r="BY121" s="740">
        <v>0</v>
      </c>
      <c r="BZ121" s="740">
        <v>0</v>
      </c>
      <c r="CA121" s="740">
        <v>0</v>
      </c>
      <c r="CB121" s="740">
        <v>0</v>
      </c>
      <c r="CC121" s="740">
        <v>0</v>
      </c>
      <c r="CD121" s="740">
        <v>0</v>
      </c>
      <c r="CE121" s="740">
        <v>0</v>
      </c>
      <c r="CF121" s="740">
        <v>0</v>
      </c>
      <c r="CG121" s="740">
        <v>0</v>
      </c>
      <c r="CH121" s="740">
        <v>0</v>
      </c>
      <c r="CI121" s="740">
        <v>0</v>
      </c>
      <c r="CJ121" s="740">
        <v>0</v>
      </c>
      <c r="CK121" s="740">
        <v>0</v>
      </c>
      <c r="CL121" s="740">
        <v>0</v>
      </c>
      <c r="CM121" s="740">
        <v>0</v>
      </c>
      <c r="CN121" s="740">
        <v>0</v>
      </c>
      <c r="CO121" s="740">
        <v>0</v>
      </c>
      <c r="CP121" s="740">
        <v>0</v>
      </c>
      <c r="CQ121" s="740">
        <v>0</v>
      </c>
      <c r="CR121" s="740">
        <v>0</v>
      </c>
      <c r="CS121" s="740">
        <v>0</v>
      </c>
      <c r="CT121" s="740">
        <v>0</v>
      </c>
      <c r="CU121" s="740">
        <v>0</v>
      </c>
      <c r="CV121" s="740">
        <v>0</v>
      </c>
      <c r="CW121" s="740">
        <v>0</v>
      </c>
      <c r="CX121" s="740">
        <v>0</v>
      </c>
      <c r="CY121" s="740">
        <v>0</v>
      </c>
      <c r="CZ121" s="740">
        <v>0</v>
      </c>
      <c r="DA121" s="740">
        <v>0</v>
      </c>
      <c r="DB121" s="740">
        <v>0</v>
      </c>
      <c r="DC121" s="740">
        <v>0</v>
      </c>
      <c r="DD121" s="740">
        <v>0</v>
      </c>
      <c r="DE121" s="740">
        <v>0</v>
      </c>
      <c r="DF121" s="740">
        <v>0</v>
      </c>
      <c r="DG121" s="740">
        <v>0</v>
      </c>
      <c r="DH121" s="740">
        <v>0</v>
      </c>
      <c r="DI121" s="740">
        <v>0</v>
      </c>
      <c r="DJ121" s="740">
        <v>0</v>
      </c>
      <c r="DK121" s="740">
        <v>0</v>
      </c>
      <c r="DL121" s="740">
        <v>0</v>
      </c>
      <c r="DM121" s="740">
        <v>0</v>
      </c>
      <c r="DN121" s="740">
        <v>0</v>
      </c>
      <c r="DO121" s="740">
        <v>0</v>
      </c>
      <c r="DP121" s="740">
        <v>0</v>
      </c>
      <c r="DQ121" s="740">
        <v>0</v>
      </c>
      <c r="DR121" s="740">
        <v>0</v>
      </c>
      <c r="DS121" s="740">
        <v>0</v>
      </c>
      <c r="DT121" s="740">
        <v>0</v>
      </c>
      <c r="DU121" s="740">
        <v>0</v>
      </c>
      <c r="DV121" s="740">
        <v>0</v>
      </c>
      <c r="DW121" s="740">
        <v>0</v>
      </c>
      <c r="DX121" s="740">
        <v>0</v>
      </c>
      <c r="DY121" s="740">
        <v>0</v>
      </c>
      <c r="DZ121" s="740">
        <v>-157551</v>
      </c>
      <c r="EA121" s="740">
        <v>0</v>
      </c>
      <c r="EB121" s="740">
        <v>0</v>
      </c>
      <c r="EC121" s="740">
        <v>0</v>
      </c>
      <c r="ED121" s="740">
        <v>0</v>
      </c>
      <c r="EE121" s="740">
        <v>-293455</v>
      </c>
    </row>
    <row r="122" spans="1:135" ht="7.5" customHeight="1">
      <c r="A122" s="739" t="s">
        <v>754</v>
      </c>
      <c r="B122" s="756">
        <v>2</v>
      </c>
      <c r="C122" s="740">
        <v>0</v>
      </c>
      <c r="D122" s="740">
        <v>0</v>
      </c>
      <c r="E122" s="740">
        <v>0</v>
      </c>
      <c r="F122" s="740">
        <v>0</v>
      </c>
      <c r="G122" s="740">
        <v>0</v>
      </c>
      <c r="H122" s="740">
        <v>0</v>
      </c>
      <c r="I122" s="740">
        <v>0</v>
      </c>
      <c r="J122" s="740">
        <v>-626920</v>
      </c>
      <c r="K122" s="740">
        <v>0</v>
      </c>
      <c r="L122" s="740">
        <v>0</v>
      </c>
      <c r="M122" s="740">
        <v>0</v>
      </c>
      <c r="N122" s="740">
        <v>0</v>
      </c>
      <c r="O122" s="740">
        <v>0</v>
      </c>
      <c r="P122" s="740">
        <v>0</v>
      </c>
      <c r="Q122" s="740">
        <v>0</v>
      </c>
      <c r="R122" s="740">
        <v>0</v>
      </c>
      <c r="S122" s="740">
        <v>0</v>
      </c>
      <c r="T122" s="740">
        <v>0</v>
      </c>
      <c r="U122" s="740">
        <v>0</v>
      </c>
      <c r="V122" s="740">
        <v>0</v>
      </c>
      <c r="W122" s="740">
        <v>0</v>
      </c>
      <c r="X122" s="740">
        <v>0</v>
      </c>
      <c r="Y122" s="740">
        <v>0</v>
      </c>
      <c r="Z122" s="740">
        <v>0</v>
      </c>
      <c r="AA122" s="740">
        <v>0</v>
      </c>
      <c r="AB122" s="740">
        <v>0</v>
      </c>
      <c r="AC122" s="740">
        <v>0</v>
      </c>
      <c r="AD122" s="740">
        <v>0</v>
      </c>
      <c r="AE122" s="740">
        <v>0</v>
      </c>
      <c r="AF122" s="740">
        <v>0</v>
      </c>
      <c r="AG122" s="740">
        <v>0</v>
      </c>
      <c r="AH122" s="740">
        <v>0</v>
      </c>
      <c r="AI122" s="740">
        <v>0</v>
      </c>
      <c r="AJ122" s="740">
        <v>0</v>
      </c>
      <c r="AK122" s="740">
        <v>0</v>
      </c>
      <c r="AL122" s="740">
        <v>0</v>
      </c>
      <c r="AM122" s="740">
        <v>0</v>
      </c>
      <c r="AN122" s="740">
        <v>0</v>
      </c>
      <c r="AO122" s="740">
        <v>0</v>
      </c>
      <c r="AP122" s="740">
        <v>0</v>
      </c>
      <c r="AQ122" s="740">
        <v>0</v>
      </c>
      <c r="AR122" s="740">
        <v>0</v>
      </c>
      <c r="AS122" s="740">
        <v>0</v>
      </c>
      <c r="AT122" s="740">
        <v>0</v>
      </c>
      <c r="AU122" s="740">
        <v>0</v>
      </c>
      <c r="AV122" s="740">
        <v>0</v>
      </c>
      <c r="AW122" s="740">
        <v>0</v>
      </c>
      <c r="AX122" s="740">
        <v>0</v>
      </c>
      <c r="AY122" s="740">
        <v>0</v>
      </c>
      <c r="AZ122" s="740">
        <v>0</v>
      </c>
      <c r="BA122" s="740">
        <v>0</v>
      </c>
      <c r="BB122" s="740">
        <v>0</v>
      </c>
      <c r="BC122" s="740">
        <v>0</v>
      </c>
      <c r="BD122" s="740">
        <v>0</v>
      </c>
      <c r="BE122" s="740">
        <v>0</v>
      </c>
      <c r="BF122" s="740">
        <v>0</v>
      </c>
      <c r="BG122" s="740">
        <v>0</v>
      </c>
      <c r="BH122" s="740">
        <v>0</v>
      </c>
      <c r="BI122" s="740">
        <v>0</v>
      </c>
      <c r="BJ122" s="740">
        <v>0</v>
      </c>
      <c r="BK122" s="740">
        <v>0</v>
      </c>
      <c r="BL122" s="740">
        <v>0</v>
      </c>
      <c r="BM122" s="740">
        <v>0</v>
      </c>
      <c r="BN122" s="740">
        <v>0</v>
      </c>
      <c r="BO122" s="740">
        <v>0</v>
      </c>
      <c r="BP122" s="740">
        <v>0</v>
      </c>
      <c r="BQ122" s="740">
        <v>0</v>
      </c>
      <c r="BR122" s="740">
        <v>0</v>
      </c>
      <c r="BS122" s="740">
        <v>0</v>
      </c>
      <c r="BT122" s="740">
        <v>0</v>
      </c>
      <c r="BU122" s="740">
        <v>0</v>
      </c>
      <c r="BV122" s="740">
        <v>0</v>
      </c>
      <c r="BW122" s="740">
        <v>-155062</v>
      </c>
      <c r="BX122" s="740">
        <v>0</v>
      </c>
      <c r="BY122" s="740">
        <v>0</v>
      </c>
      <c r="BZ122" s="740">
        <v>0</v>
      </c>
      <c r="CA122" s="740">
        <v>0</v>
      </c>
      <c r="CB122" s="740">
        <v>0</v>
      </c>
      <c r="CC122" s="740">
        <v>0</v>
      </c>
      <c r="CD122" s="740">
        <v>0</v>
      </c>
      <c r="CE122" s="740">
        <v>0</v>
      </c>
      <c r="CF122" s="740">
        <v>0</v>
      </c>
      <c r="CG122" s="740">
        <v>0</v>
      </c>
      <c r="CH122" s="740">
        <v>0</v>
      </c>
      <c r="CI122" s="740">
        <v>0</v>
      </c>
      <c r="CJ122" s="740">
        <v>0</v>
      </c>
      <c r="CK122" s="740">
        <v>0</v>
      </c>
      <c r="CL122" s="740">
        <v>0</v>
      </c>
      <c r="CM122" s="740">
        <v>0</v>
      </c>
      <c r="CN122" s="740">
        <v>0</v>
      </c>
      <c r="CO122" s="740">
        <v>0</v>
      </c>
      <c r="CP122" s="740">
        <v>0</v>
      </c>
      <c r="CQ122" s="740">
        <v>0</v>
      </c>
      <c r="CR122" s="740">
        <v>0</v>
      </c>
      <c r="CS122" s="740">
        <v>0</v>
      </c>
      <c r="CT122" s="740">
        <v>0</v>
      </c>
      <c r="CU122" s="740">
        <v>0</v>
      </c>
      <c r="CV122" s="740">
        <v>0</v>
      </c>
      <c r="CW122" s="740">
        <v>0</v>
      </c>
      <c r="CX122" s="740">
        <v>0</v>
      </c>
      <c r="CY122" s="740">
        <v>0</v>
      </c>
      <c r="CZ122" s="740">
        <v>0</v>
      </c>
      <c r="DA122" s="740">
        <v>0</v>
      </c>
      <c r="DB122" s="740">
        <v>0</v>
      </c>
      <c r="DC122" s="740">
        <v>0</v>
      </c>
      <c r="DD122" s="740">
        <v>0</v>
      </c>
      <c r="DE122" s="740">
        <v>0</v>
      </c>
      <c r="DF122" s="740">
        <v>0</v>
      </c>
      <c r="DG122" s="740">
        <v>0</v>
      </c>
      <c r="DH122" s="740">
        <v>0</v>
      </c>
      <c r="DI122" s="740">
        <v>0</v>
      </c>
      <c r="DJ122" s="740">
        <v>0</v>
      </c>
      <c r="DK122" s="740">
        <v>0</v>
      </c>
      <c r="DL122" s="740">
        <v>0</v>
      </c>
      <c r="DM122" s="740">
        <v>0</v>
      </c>
      <c r="DN122" s="740">
        <v>0</v>
      </c>
      <c r="DO122" s="740">
        <v>0</v>
      </c>
      <c r="DP122" s="740">
        <v>0</v>
      </c>
      <c r="DQ122" s="740">
        <v>0</v>
      </c>
      <c r="DR122" s="740">
        <v>0</v>
      </c>
      <c r="DS122" s="740">
        <v>0</v>
      </c>
      <c r="DT122" s="740">
        <v>0</v>
      </c>
      <c r="DU122" s="740">
        <v>0</v>
      </c>
      <c r="DV122" s="740">
        <v>0</v>
      </c>
      <c r="DW122" s="740">
        <v>0</v>
      </c>
      <c r="DX122" s="740">
        <v>0</v>
      </c>
      <c r="DY122" s="740">
        <v>0</v>
      </c>
      <c r="DZ122" s="740">
        <v>0</v>
      </c>
      <c r="EA122" s="740">
        <v>0</v>
      </c>
      <c r="EB122" s="740">
        <v>0</v>
      </c>
      <c r="EC122" s="740">
        <v>0</v>
      </c>
      <c r="ED122" s="740">
        <v>0</v>
      </c>
      <c r="EE122" s="740">
        <v>-781982</v>
      </c>
    </row>
    <row r="123" spans="1:135" ht="8.25" customHeight="1">
      <c r="A123" s="739" t="s">
        <v>755</v>
      </c>
      <c r="B123" s="756">
        <v>3</v>
      </c>
      <c r="C123" s="740">
        <v>0</v>
      </c>
      <c r="D123" s="740">
        <v>0</v>
      </c>
      <c r="E123" s="740">
        <v>0</v>
      </c>
      <c r="F123" s="740">
        <v>0</v>
      </c>
      <c r="G123" s="740">
        <v>0</v>
      </c>
      <c r="H123" s="740">
        <v>0</v>
      </c>
      <c r="I123" s="740">
        <v>0</v>
      </c>
      <c r="J123" s="740">
        <v>0</v>
      </c>
      <c r="K123" s="740">
        <v>0</v>
      </c>
      <c r="L123" s="740">
        <v>0</v>
      </c>
      <c r="M123" s="740">
        <v>0</v>
      </c>
      <c r="N123" s="740">
        <v>0</v>
      </c>
      <c r="O123" s="740">
        <v>0</v>
      </c>
      <c r="P123" s="740">
        <v>0</v>
      </c>
      <c r="Q123" s="740">
        <v>0</v>
      </c>
      <c r="R123" s="740">
        <v>0</v>
      </c>
      <c r="S123" s="740">
        <v>0</v>
      </c>
      <c r="T123" s="740">
        <v>0</v>
      </c>
      <c r="U123" s="740">
        <v>0</v>
      </c>
      <c r="V123" s="740">
        <v>0</v>
      </c>
      <c r="W123" s="740">
        <v>0</v>
      </c>
      <c r="X123" s="740">
        <v>0</v>
      </c>
      <c r="Y123" s="740">
        <v>0</v>
      </c>
      <c r="Z123" s="740">
        <v>0</v>
      </c>
      <c r="AA123" s="740">
        <v>0</v>
      </c>
      <c r="AB123" s="740">
        <v>0</v>
      </c>
      <c r="AC123" s="740">
        <v>0</v>
      </c>
      <c r="AD123" s="740">
        <v>0</v>
      </c>
      <c r="AE123" s="740">
        <v>0</v>
      </c>
      <c r="AF123" s="740">
        <v>-92437</v>
      </c>
      <c r="AG123" s="740">
        <v>0</v>
      </c>
      <c r="AH123" s="740">
        <v>0</v>
      </c>
      <c r="AI123" s="740">
        <v>0</v>
      </c>
      <c r="AJ123" s="740">
        <v>0</v>
      </c>
      <c r="AK123" s="740">
        <v>0</v>
      </c>
      <c r="AL123" s="740">
        <v>0</v>
      </c>
      <c r="AM123" s="740">
        <v>0</v>
      </c>
      <c r="AN123" s="740">
        <v>0</v>
      </c>
      <c r="AO123" s="740">
        <v>0</v>
      </c>
      <c r="AP123" s="740">
        <v>0</v>
      </c>
      <c r="AQ123" s="740">
        <v>0</v>
      </c>
      <c r="AR123" s="740">
        <v>0</v>
      </c>
      <c r="AS123" s="740">
        <v>0</v>
      </c>
      <c r="AT123" s="740">
        <v>0</v>
      </c>
      <c r="AU123" s="740">
        <v>0</v>
      </c>
      <c r="AV123" s="740">
        <v>0</v>
      </c>
      <c r="AW123" s="740">
        <v>0</v>
      </c>
      <c r="AX123" s="740">
        <v>0</v>
      </c>
      <c r="AY123" s="740">
        <v>0</v>
      </c>
      <c r="AZ123" s="740">
        <v>0</v>
      </c>
      <c r="BA123" s="740">
        <v>0</v>
      </c>
      <c r="BB123" s="740">
        <v>0</v>
      </c>
      <c r="BC123" s="740">
        <v>0</v>
      </c>
      <c r="BD123" s="740">
        <v>0</v>
      </c>
      <c r="BE123" s="740">
        <v>0</v>
      </c>
      <c r="BF123" s="740">
        <v>0</v>
      </c>
      <c r="BG123" s="740">
        <v>0</v>
      </c>
      <c r="BH123" s="740">
        <v>0</v>
      </c>
      <c r="BI123" s="740">
        <v>0</v>
      </c>
      <c r="BJ123" s="740">
        <v>0</v>
      </c>
      <c r="BK123" s="740">
        <v>0</v>
      </c>
      <c r="BL123" s="740">
        <v>0</v>
      </c>
      <c r="BM123" s="740">
        <v>0</v>
      </c>
      <c r="BN123" s="740">
        <v>0</v>
      </c>
      <c r="BO123" s="740">
        <v>0</v>
      </c>
      <c r="BP123" s="740">
        <v>0</v>
      </c>
      <c r="BQ123" s="740">
        <v>0</v>
      </c>
      <c r="BR123" s="740">
        <v>0</v>
      </c>
      <c r="BS123" s="740">
        <v>0</v>
      </c>
      <c r="BT123" s="740">
        <v>0</v>
      </c>
      <c r="BU123" s="740">
        <v>0</v>
      </c>
      <c r="BV123" s="740">
        <v>0</v>
      </c>
      <c r="BW123" s="740">
        <v>0</v>
      </c>
      <c r="BX123" s="740">
        <v>0</v>
      </c>
      <c r="BY123" s="740">
        <v>0</v>
      </c>
      <c r="BZ123" s="740">
        <v>0</v>
      </c>
      <c r="CA123" s="740">
        <v>0</v>
      </c>
      <c r="CB123" s="740">
        <v>0</v>
      </c>
      <c r="CC123" s="740">
        <v>0</v>
      </c>
      <c r="CD123" s="740">
        <v>0</v>
      </c>
      <c r="CE123" s="740">
        <v>0</v>
      </c>
      <c r="CF123" s="740">
        <v>0</v>
      </c>
      <c r="CG123" s="740">
        <v>0</v>
      </c>
      <c r="CH123" s="740">
        <v>0</v>
      </c>
      <c r="CI123" s="740">
        <v>0</v>
      </c>
      <c r="CJ123" s="740">
        <v>0</v>
      </c>
      <c r="CK123" s="740">
        <v>0</v>
      </c>
      <c r="CL123" s="740">
        <v>0</v>
      </c>
      <c r="CM123" s="740">
        <v>0</v>
      </c>
      <c r="CN123" s="740">
        <v>0</v>
      </c>
      <c r="CO123" s="740">
        <v>0</v>
      </c>
      <c r="CP123" s="740">
        <v>0</v>
      </c>
      <c r="CQ123" s="740">
        <v>0</v>
      </c>
      <c r="CR123" s="740">
        <v>0</v>
      </c>
      <c r="CS123" s="740">
        <v>-107160</v>
      </c>
      <c r="CT123" s="740">
        <v>0</v>
      </c>
      <c r="CU123" s="740">
        <v>0</v>
      </c>
      <c r="CV123" s="740">
        <v>0</v>
      </c>
      <c r="CW123" s="740">
        <v>0</v>
      </c>
      <c r="CX123" s="740">
        <v>0</v>
      </c>
      <c r="CY123" s="740">
        <v>0</v>
      </c>
      <c r="CZ123" s="740">
        <v>0</v>
      </c>
      <c r="DA123" s="740">
        <v>0</v>
      </c>
      <c r="DB123" s="740">
        <v>0</v>
      </c>
      <c r="DC123" s="740">
        <v>0</v>
      </c>
      <c r="DD123" s="740">
        <v>0</v>
      </c>
      <c r="DE123" s="740">
        <v>0</v>
      </c>
      <c r="DF123" s="740">
        <v>0</v>
      </c>
      <c r="DG123" s="740">
        <v>0</v>
      </c>
      <c r="DH123" s="740">
        <v>0</v>
      </c>
      <c r="DI123" s="740">
        <v>0</v>
      </c>
      <c r="DJ123" s="740">
        <v>0</v>
      </c>
      <c r="DK123" s="740">
        <v>0</v>
      </c>
      <c r="DL123" s="740">
        <v>0</v>
      </c>
      <c r="DM123" s="740">
        <v>0</v>
      </c>
      <c r="DN123" s="740">
        <v>0</v>
      </c>
      <c r="DO123" s="740">
        <v>0</v>
      </c>
      <c r="DP123" s="740">
        <v>0</v>
      </c>
      <c r="DQ123" s="740">
        <v>0</v>
      </c>
      <c r="DR123" s="740">
        <v>0</v>
      </c>
      <c r="DS123" s="740">
        <v>0</v>
      </c>
      <c r="DT123" s="740">
        <v>0</v>
      </c>
      <c r="DU123" s="740">
        <v>0</v>
      </c>
      <c r="DV123" s="740">
        <v>0</v>
      </c>
      <c r="DW123" s="740">
        <v>0</v>
      </c>
      <c r="DX123" s="740">
        <v>0</v>
      </c>
      <c r="DY123" s="740">
        <v>0</v>
      </c>
      <c r="DZ123" s="740">
        <v>0</v>
      </c>
      <c r="EA123" s="740">
        <v>0</v>
      </c>
      <c r="EB123" s="740">
        <v>0</v>
      </c>
      <c r="EC123" s="740">
        <v>0</v>
      </c>
      <c r="ED123" s="740">
        <v>0</v>
      </c>
      <c r="EE123" s="740">
        <v>-199596</v>
      </c>
    </row>
    <row r="124" spans="1:135" ht="8.25" customHeight="1">
      <c r="A124" s="739" t="s">
        <v>756</v>
      </c>
      <c r="B124" s="756">
        <v>4</v>
      </c>
      <c r="C124" s="740">
        <v>0</v>
      </c>
      <c r="D124" s="740">
        <v>0</v>
      </c>
      <c r="E124" s="740">
        <v>0</v>
      </c>
      <c r="F124" s="740">
        <v>0</v>
      </c>
      <c r="G124" s="740">
        <v>0</v>
      </c>
      <c r="H124" s="740">
        <v>0</v>
      </c>
      <c r="I124" s="740">
        <v>0</v>
      </c>
      <c r="J124" s="740">
        <v>0</v>
      </c>
      <c r="K124" s="740">
        <v>0</v>
      </c>
      <c r="L124" s="740">
        <v>0</v>
      </c>
      <c r="M124" s="740">
        <v>0</v>
      </c>
      <c r="N124" s="740">
        <v>0</v>
      </c>
      <c r="O124" s="740">
        <v>0</v>
      </c>
      <c r="P124" s="740">
        <v>0</v>
      </c>
      <c r="Q124" s="740">
        <v>0</v>
      </c>
      <c r="R124" s="740">
        <v>0</v>
      </c>
      <c r="S124" s="740">
        <v>0</v>
      </c>
      <c r="T124" s="740">
        <v>0</v>
      </c>
      <c r="U124" s="740">
        <v>0</v>
      </c>
      <c r="V124" s="740">
        <v>0</v>
      </c>
      <c r="W124" s="740">
        <v>0</v>
      </c>
      <c r="X124" s="740">
        <v>-46941</v>
      </c>
      <c r="Y124" s="740">
        <v>0</v>
      </c>
      <c r="Z124" s="740">
        <v>0</v>
      </c>
      <c r="AA124" s="740">
        <v>0</v>
      </c>
      <c r="AB124" s="740">
        <v>0</v>
      </c>
      <c r="AC124" s="740">
        <v>0</v>
      </c>
      <c r="AD124" s="740">
        <v>0</v>
      </c>
      <c r="AE124" s="740">
        <v>0</v>
      </c>
      <c r="AF124" s="740">
        <v>0</v>
      </c>
      <c r="AG124" s="740">
        <v>0</v>
      </c>
      <c r="AH124" s="740">
        <v>0</v>
      </c>
      <c r="AI124" s="740">
        <v>0</v>
      </c>
      <c r="AJ124" s="740">
        <v>0</v>
      </c>
      <c r="AK124" s="740">
        <v>0</v>
      </c>
      <c r="AL124" s="740">
        <v>0</v>
      </c>
      <c r="AM124" s="740">
        <v>0</v>
      </c>
      <c r="AN124" s="740">
        <v>0</v>
      </c>
      <c r="AO124" s="740">
        <v>0</v>
      </c>
      <c r="AP124" s="740">
        <v>0</v>
      </c>
      <c r="AQ124" s="740">
        <v>0</v>
      </c>
      <c r="AR124" s="740">
        <v>0</v>
      </c>
      <c r="AS124" s="740">
        <v>0</v>
      </c>
      <c r="AT124" s="740">
        <v>0</v>
      </c>
      <c r="AU124" s="740">
        <v>0</v>
      </c>
      <c r="AV124" s="740">
        <v>0</v>
      </c>
      <c r="AW124" s="740">
        <v>0</v>
      </c>
      <c r="AX124" s="740">
        <v>0</v>
      </c>
      <c r="AY124" s="740">
        <v>0</v>
      </c>
      <c r="AZ124" s="740">
        <v>0</v>
      </c>
      <c r="BA124" s="740">
        <v>0</v>
      </c>
      <c r="BB124" s="740">
        <v>0</v>
      </c>
      <c r="BC124" s="740">
        <v>0</v>
      </c>
      <c r="BD124" s="740">
        <v>0</v>
      </c>
      <c r="BE124" s="740">
        <v>0</v>
      </c>
      <c r="BF124" s="740">
        <v>0</v>
      </c>
      <c r="BG124" s="740">
        <v>0</v>
      </c>
      <c r="BH124" s="740">
        <v>0</v>
      </c>
      <c r="BI124" s="740">
        <v>0</v>
      </c>
      <c r="BJ124" s="740">
        <v>0</v>
      </c>
      <c r="BK124" s="740">
        <v>0</v>
      </c>
      <c r="BL124" s="740">
        <v>0</v>
      </c>
      <c r="BM124" s="740">
        <v>0</v>
      </c>
      <c r="BN124" s="740">
        <v>0</v>
      </c>
      <c r="BO124" s="740">
        <v>0</v>
      </c>
      <c r="BP124" s="740">
        <v>0</v>
      </c>
      <c r="BQ124" s="740">
        <v>0</v>
      </c>
      <c r="BR124" s="740">
        <v>0</v>
      </c>
      <c r="BS124" s="740">
        <v>0</v>
      </c>
      <c r="BT124" s="740">
        <v>0</v>
      </c>
      <c r="BU124" s="740">
        <v>0</v>
      </c>
      <c r="BV124" s="740">
        <v>0</v>
      </c>
      <c r="BW124" s="740">
        <v>0</v>
      </c>
      <c r="BX124" s="740">
        <v>0</v>
      </c>
      <c r="BY124" s="740">
        <v>0</v>
      </c>
      <c r="BZ124" s="740">
        <v>0</v>
      </c>
      <c r="CA124" s="740">
        <v>0</v>
      </c>
      <c r="CB124" s="740">
        <v>0</v>
      </c>
      <c r="CC124" s="740">
        <v>0</v>
      </c>
      <c r="CD124" s="740">
        <v>0</v>
      </c>
      <c r="CE124" s="740">
        <v>0</v>
      </c>
      <c r="CF124" s="740">
        <v>0</v>
      </c>
      <c r="CG124" s="740">
        <v>0</v>
      </c>
      <c r="CH124" s="740">
        <v>0</v>
      </c>
      <c r="CI124" s="740">
        <v>0</v>
      </c>
      <c r="CJ124" s="740">
        <v>0</v>
      </c>
      <c r="CK124" s="740">
        <v>-56050</v>
      </c>
      <c r="CL124" s="740">
        <v>0</v>
      </c>
      <c r="CM124" s="740">
        <v>0</v>
      </c>
      <c r="CN124" s="740">
        <v>0</v>
      </c>
      <c r="CO124" s="740">
        <v>0</v>
      </c>
      <c r="CP124" s="740">
        <v>0</v>
      </c>
      <c r="CQ124" s="740">
        <v>0</v>
      </c>
      <c r="CR124" s="740">
        <v>0</v>
      </c>
      <c r="CS124" s="740">
        <v>0</v>
      </c>
      <c r="CT124" s="740">
        <v>0</v>
      </c>
      <c r="CU124" s="740">
        <v>0</v>
      </c>
      <c r="CV124" s="740">
        <v>0</v>
      </c>
      <c r="CW124" s="740">
        <v>0</v>
      </c>
      <c r="CX124" s="740">
        <v>0</v>
      </c>
      <c r="CY124" s="740">
        <v>0</v>
      </c>
      <c r="CZ124" s="740">
        <v>0</v>
      </c>
      <c r="DA124" s="740">
        <v>0</v>
      </c>
      <c r="DB124" s="740">
        <v>0</v>
      </c>
      <c r="DC124" s="740">
        <v>0</v>
      </c>
      <c r="DD124" s="740">
        <v>0</v>
      </c>
      <c r="DE124" s="740">
        <v>0</v>
      </c>
      <c r="DF124" s="740">
        <v>0</v>
      </c>
      <c r="DG124" s="740">
        <v>0</v>
      </c>
      <c r="DH124" s="740">
        <v>0</v>
      </c>
      <c r="DI124" s="740">
        <v>0</v>
      </c>
      <c r="DJ124" s="740">
        <v>0</v>
      </c>
      <c r="DK124" s="740">
        <v>0</v>
      </c>
      <c r="DL124" s="740">
        <v>0</v>
      </c>
      <c r="DM124" s="740">
        <v>0</v>
      </c>
      <c r="DN124" s="740">
        <v>0</v>
      </c>
      <c r="DO124" s="740">
        <v>0</v>
      </c>
      <c r="DP124" s="740">
        <v>0</v>
      </c>
      <c r="DQ124" s="740">
        <v>0</v>
      </c>
      <c r="DR124" s="740">
        <v>0</v>
      </c>
      <c r="DS124" s="740">
        <v>0</v>
      </c>
      <c r="DT124" s="740">
        <v>0</v>
      </c>
      <c r="DU124" s="740">
        <v>0</v>
      </c>
      <c r="DV124" s="740">
        <v>0</v>
      </c>
      <c r="DW124" s="740">
        <v>0</v>
      </c>
      <c r="DX124" s="740">
        <v>0</v>
      </c>
      <c r="DY124" s="740">
        <v>0</v>
      </c>
      <c r="DZ124" s="740">
        <v>0</v>
      </c>
      <c r="EA124" s="740">
        <v>0</v>
      </c>
      <c r="EB124" s="740">
        <v>0</v>
      </c>
      <c r="EC124" s="740">
        <v>0</v>
      </c>
      <c r="ED124" s="740">
        <v>0</v>
      </c>
      <c r="EE124" s="740">
        <v>-102990</v>
      </c>
    </row>
    <row r="125" spans="1:135" ht="7.5" customHeight="1">
      <c r="A125" s="739" t="s">
        <v>757</v>
      </c>
      <c r="B125" s="756">
        <v>5</v>
      </c>
      <c r="C125" s="740">
        <v>0</v>
      </c>
      <c r="D125" s="740">
        <v>0</v>
      </c>
      <c r="E125" s="740">
        <v>0</v>
      </c>
      <c r="F125" s="740">
        <v>0</v>
      </c>
      <c r="G125" s="740">
        <v>0</v>
      </c>
      <c r="H125" s="740">
        <v>0</v>
      </c>
      <c r="I125" s="740">
        <v>0</v>
      </c>
      <c r="J125" s="740">
        <v>0</v>
      </c>
      <c r="K125" s="740">
        <v>0</v>
      </c>
      <c r="L125" s="740">
        <v>0</v>
      </c>
      <c r="M125" s="740">
        <v>0</v>
      </c>
      <c r="N125" s="740">
        <v>0</v>
      </c>
      <c r="O125" s="740">
        <v>0</v>
      </c>
      <c r="P125" s="740">
        <v>-155968</v>
      </c>
      <c r="Q125" s="740">
        <v>0</v>
      </c>
      <c r="R125" s="740">
        <v>0</v>
      </c>
      <c r="S125" s="740">
        <v>0</v>
      </c>
      <c r="T125" s="740">
        <v>0</v>
      </c>
      <c r="U125" s="740">
        <v>0</v>
      </c>
      <c r="V125" s="740">
        <v>0</v>
      </c>
      <c r="W125" s="740">
        <v>0</v>
      </c>
      <c r="X125" s="740">
        <v>0</v>
      </c>
      <c r="Y125" s="740">
        <v>0</v>
      </c>
      <c r="Z125" s="740">
        <v>0</v>
      </c>
      <c r="AA125" s="740">
        <v>0</v>
      </c>
      <c r="AB125" s="740">
        <v>0</v>
      </c>
      <c r="AC125" s="740">
        <v>0</v>
      </c>
      <c r="AD125" s="740">
        <v>0</v>
      </c>
      <c r="AE125" s="740">
        <v>0</v>
      </c>
      <c r="AF125" s="740">
        <v>0</v>
      </c>
      <c r="AG125" s="740">
        <v>0</v>
      </c>
      <c r="AH125" s="740">
        <v>0</v>
      </c>
      <c r="AI125" s="740">
        <v>0</v>
      </c>
      <c r="AJ125" s="740">
        <v>0</v>
      </c>
      <c r="AK125" s="740">
        <v>0</v>
      </c>
      <c r="AL125" s="740">
        <v>0</v>
      </c>
      <c r="AM125" s="740">
        <v>0</v>
      </c>
      <c r="AN125" s="740">
        <v>0</v>
      </c>
      <c r="AO125" s="740">
        <v>0</v>
      </c>
      <c r="AP125" s="740">
        <v>0</v>
      </c>
      <c r="AQ125" s="740">
        <v>0</v>
      </c>
      <c r="AR125" s="740">
        <v>0</v>
      </c>
      <c r="AS125" s="740">
        <v>0</v>
      </c>
      <c r="AT125" s="740">
        <v>0</v>
      </c>
      <c r="AU125" s="740">
        <v>0</v>
      </c>
      <c r="AV125" s="740">
        <v>0</v>
      </c>
      <c r="AW125" s="740">
        <v>0</v>
      </c>
      <c r="AX125" s="740">
        <v>0</v>
      </c>
      <c r="AY125" s="740">
        <v>0</v>
      </c>
      <c r="AZ125" s="740">
        <v>0</v>
      </c>
      <c r="BA125" s="740">
        <v>0</v>
      </c>
      <c r="BB125" s="740">
        <v>0</v>
      </c>
      <c r="BC125" s="740">
        <v>0</v>
      </c>
      <c r="BD125" s="740">
        <v>0</v>
      </c>
      <c r="BE125" s="740">
        <v>0</v>
      </c>
      <c r="BF125" s="740">
        <v>0</v>
      </c>
      <c r="BG125" s="740">
        <v>0</v>
      </c>
      <c r="BH125" s="740">
        <v>0</v>
      </c>
      <c r="BI125" s="740">
        <v>0</v>
      </c>
      <c r="BJ125" s="740">
        <v>0</v>
      </c>
      <c r="BK125" s="740">
        <v>0</v>
      </c>
      <c r="BL125" s="740">
        <v>0</v>
      </c>
      <c r="BM125" s="740">
        <v>0</v>
      </c>
      <c r="BN125" s="740">
        <v>0</v>
      </c>
      <c r="BO125" s="740">
        <v>0</v>
      </c>
      <c r="BP125" s="740">
        <v>0</v>
      </c>
      <c r="BQ125" s="740">
        <v>0</v>
      </c>
      <c r="BR125" s="740">
        <v>0</v>
      </c>
      <c r="BS125" s="740">
        <v>0</v>
      </c>
      <c r="BT125" s="740">
        <v>0</v>
      </c>
      <c r="BU125" s="740">
        <v>0</v>
      </c>
      <c r="BV125" s="740">
        <v>0</v>
      </c>
      <c r="BW125" s="740">
        <v>0</v>
      </c>
      <c r="BX125" s="740">
        <v>0</v>
      </c>
      <c r="BY125" s="740">
        <v>0</v>
      </c>
      <c r="BZ125" s="740">
        <v>0</v>
      </c>
      <c r="CA125" s="740">
        <v>0</v>
      </c>
      <c r="CB125" s="740">
        <v>0</v>
      </c>
      <c r="CC125" s="740">
        <v>-104869</v>
      </c>
      <c r="CD125" s="740">
        <v>0</v>
      </c>
      <c r="CE125" s="740">
        <v>0</v>
      </c>
      <c r="CF125" s="740">
        <v>0</v>
      </c>
      <c r="CG125" s="740">
        <v>0</v>
      </c>
      <c r="CH125" s="740">
        <v>0</v>
      </c>
      <c r="CI125" s="740">
        <v>0</v>
      </c>
      <c r="CJ125" s="740">
        <v>0</v>
      </c>
      <c r="CK125" s="740">
        <v>0</v>
      </c>
      <c r="CL125" s="740">
        <v>0</v>
      </c>
      <c r="CM125" s="740">
        <v>0</v>
      </c>
      <c r="CN125" s="740">
        <v>0</v>
      </c>
      <c r="CO125" s="740">
        <v>0</v>
      </c>
      <c r="CP125" s="740">
        <v>0</v>
      </c>
      <c r="CQ125" s="740">
        <v>0</v>
      </c>
      <c r="CR125" s="740">
        <v>0</v>
      </c>
      <c r="CS125" s="740">
        <v>0</v>
      </c>
      <c r="CT125" s="740">
        <v>0</v>
      </c>
      <c r="CU125" s="740">
        <v>0</v>
      </c>
      <c r="CV125" s="740">
        <v>0</v>
      </c>
      <c r="CW125" s="740">
        <v>0</v>
      </c>
      <c r="CX125" s="740">
        <v>0</v>
      </c>
      <c r="CY125" s="740">
        <v>0</v>
      </c>
      <c r="CZ125" s="740">
        <v>0</v>
      </c>
      <c r="DA125" s="740">
        <v>0</v>
      </c>
      <c r="DB125" s="740">
        <v>0</v>
      </c>
      <c r="DC125" s="740">
        <v>0</v>
      </c>
      <c r="DD125" s="740">
        <v>0</v>
      </c>
      <c r="DE125" s="740">
        <v>0</v>
      </c>
      <c r="DF125" s="740">
        <v>0</v>
      </c>
      <c r="DG125" s="740">
        <v>0</v>
      </c>
      <c r="DH125" s="740">
        <v>0</v>
      </c>
      <c r="DI125" s="740">
        <v>0</v>
      </c>
      <c r="DJ125" s="740">
        <v>0</v>
      </c>
      <c r="DK125" s="740">
        <v>0</v>
      </c>
      <c r="DL125" s="740">
        <v>0</v>
      </c>
      <c r="DM125" s="740">
        <v>0</v>
      </c>
      <c r="DN125" s="740">
        <v>0</v>
      </c>
      <c r="DO125" s="740">
        <v>0</v>
      </c>
      <c r="DP125" s="740">
        <v>0</v>
      </c>
      <c r="DQ125" s="740">
        <v>0</v>
      </c>
      <c r="DR125" s="740">
        <v>0</v>
      </c>
      <c r="DS125" s="740">
        <v>0</v>
      </c>
      <c r="DT125" s="740">
        <v>0</v>
      </c>
      <c r="DU125" s="740">
        <v>0</v>
      </c>
      <c r="DV125" s="740">
        <v>0</v>
      </c>
      <c r="DW125" s="740">
        <v>0</v>
      </c>
      <c r="DX125" s="740">
        <v>0</v>
      </c>
      <c r="DY125" s="740">
        <v>0</v>
      </c>
      <c r="DZ125" s="740">
        <v>0</v>
      </c>
      <c r="EA125" s="740">
        <v>0</v>
      </c>
      <c r="EB125" s="740">
        <v>0</v>
      </c>
      <c r="EC125" s="740">
        <v>0</v>
      </c>
      <c r="ED125" s="740">
        <v>0</v>
      </c>
      <c r="EE125" s="740">
        <v>-260837</v>
      </c>
    </row>
    <row r="126" spans="1:135" ht="8.25" customHeight="1">
      <c r="A126" s="739" t="s">
        <v>758</v>
      </c>
      <c r="B126" s="756">
        <v>6</v>
      </c>
      <c r="C126" s="740">
        <v>0</v>
      </c>
      <c r="D126" s="740">
        <v>0</v>
      </c>
      <c r="E126" s="740">
        <v>0</v>
      </c>
      <c r="F126" s="740">
        <v>0</v>
      </c>
      <c r="G126" s="740">
        <v>0</v>
      </c>
      <c r="H126" s="740">
        <v>0</v>
      </c>
      <c r="I126" s="740">
        <v>0</v>
      </c>
      <c r="J126" s="740">
        <v>0</v>
      </c>
      <c r="K126" s="740">
        <v>0</v>
      </c>
      <c r="L126" s="740">
        <v>0</v>
      </c>
      <c r="M126" s="740">
        <v>0</v>
      </c>
      <c r="N126" s="740">
        <v>0</v>
      </c>
      <c r="O126" s="740">
        <v>0</v>
      </c>
      <c r="P126" s="740">
        <v>0</v>
      </c>
      <c r="Q126" s="740">
        <v>0</v>
      </c>
      <c r="R126" s="740">
        <v>0</v>
      </c>
      <c r="S126" s="740">
        <v>0</v>
      </c>
      <c r="T126" s="740">
        <v>0</v>
      </c>
      <c r="U126" s="740">
        <v>0</v>
      </c>
      <c r="V126" s="740">
        <v>0</v>
      </c>
      <c r="W126" s="740">
        <v>0</v>
      </c>
      <c r="X126" s="740">
        <v>0</v>
      </c>
      <c r="Y126" s="740">
        <v>0</v>
      </c>
      <c r="Z126" s="740">
        <v>0</v>
      </c>
      <c r="AA126" s="740">
        <v>0</v>
      </c>
      <c r="AB126" s="740">
        <v>0</v>
      </c>
      <c r="AC126" s="740">
        <v>0</v>
      </c>
      <c r="AD126" s="740">
        <v>0</v>
      </c>
      <c r="AE126" s="740">
        <v>0</v>
      </c>
      <c r="AF126" s="740">
        <v>0</v>
      </c>
      <c r="AG126" s="740">
        <v>0</v>
      </c>
      <c r="AH126" s="740">
        <v>0</v>
      </c>
      <c r="AI126" s="740">
        <v>0</v>
      </c>
      <c r="AJ126" s="740">
        <v>0</v>
      </c>
      <c r="AK126" s="740">
        <v>0</v>
      </c>
      <c r="AL126" s="740">
        <v>0</v>
      </c>
      <c r="AM126" s="740">
        <v>0</v>
      </c>
      <c r="AN126" s="740">
        <v>0</v>
      </c>
      <c r="AO126" s="740">
        <v>0</v>
      </c>
      <c r="AP126" s="740">
        <v>0</v>
      </c>
      <c r="AQ126" s="740">
        <v>0</v>
      </c>
      <c r="AR126" s="740">
        <v>0</v>
      </c>
      <c r="AS126" s="740">
        <v>0</v>
      </c>
      <c r="AT126" s="740">
        <v>0</v>
      </c>
      <c r="AU126" s="740">
        <v>0</v>
      </c>
      <c r="AV126" s="740">
        <v>0</v>
      </c>
      <c r="AW126" s="740">
        <v>0</v>
      </c>
      <c r="AX126" s="740">
        <v>0</v>
      </c>
      <c r="AY126" s="740">
        <v>0</v>
      </c>
      <c r="AZ126" s="740">
        <v>0</v>
      </c>
      <c r="BA126" s="740">
        <v>0</v>
      </c>
      <c r="BB126" s="740">
        <v>0</v>
      </c>
      <c r="BC126" s="740">
        <v>0</v>
      </c>
      <c r="BD126" s="740">
        <v>0</v>
      </c>
      <c r="BE126" s="740">
        <v>0</v>
      </c>
      <c r="BF126" s="740">
        <v>0</v>
      </c>
      <c r="BG126" s="740">
        <v>0</v>
      </c>
      <c r="BH126" s="740">
        <v>0</v>
      </c>
      <c r="BI126" s="740">
        <v>0</v>
      </c>
      <c r="BJ126" s="740">
        <v>0</v>
      </c>
      <c r="BK126" s="740">
        <v>0</v>
      </c>
      <c r="BL126" s="740">
        <v>0</v>
      </c>
      <c r="BM126" s="740">
        <v>0</v>
      </c>
      <c r="BN126" s="740">
        <v>0</v>
      </c>
      <c r="BO126" s="740">
        <v>0</v>
      </c>
      <c r="BP126" s="740">
        <v>0</v>
      </c>
      <c r="BQ126" s="740">
        <v>0</v>
      </c>
      <c r="BR126" s="740">
        <v>0</v>
      </c>
      <c r="BS126" s="740">
        <v>0</v>
      </c>
      <c r="BT126" s="740">
        <v>0</v>
      </c>
      <c r="BU126" s="740">
        <v>0</v>
      </c>
      <c r="BV126" s="740">
        <v>0</v>
      </c>
      <c r="BW126" s="740">
        <v>0</v>
      </c>
      <c r="BX126" s="740">
        <v>0</v>
      </c>
      <c r="BY126" s="740">
        <v>0</v>
      </c>
      <c r="BZ126" s="740">
        <v>0</v>
      </c>
      <c r="CA126" s="740">
        <v>0</v>
      </c>
      <c r="CB126" s="740">
        <v>0</v>
      </c>
      <c r="CC126" s="740">
        <v>0</v>
      </c>
      <c r="CD126" s="740">
        <v>0</v>
      </c>
      <c r="CE126" s="740">
        <v>0</v>
      </c>
      <c r="CF126" s="740">
        <v>0</v>
      </c>
      <c r="CG126" s="740">
        <v>0</v>
      </c>
      <c r="CH126" s="740">
        <v>0</v>
      </c>
      <c r="CI126" s="740">
        <v>0</v>
      </c>
      <c r="CJ126" s="740">
        <v>0</v>
      </c>
      <c r="CK126" s="740">
        <v>-117146</v>
      </c>
      <c r="CL126" s="740">
        <v>0</v>
      </c>
      <c r="CM126" s="740">
        <v>0</v>
      </c>
      <c r="CN126" s="740">
        <v>0</v>
      </c>
      <c r="CO126" s="740">
        <v>0</v>
      </c>
      <c r="CP126" s="740">
        <v>0</v>
      </c>
      <c r="CQ126" s="740">
        <v>0</v>
      </c>
      <c r="CR126" s="740">
        <v>0</v>
      </c>
      <c r="CS126" s="740">
        <v>0</v>
      </c>
      <c r="CT126" s="740">
        <v>0</v>
      </c>
      <c r="CU126" s="740">
        <v>0</v>
      </c>
      <c r="CV126" s="740">
        <v>0</v>
      </c>
      <c r="CW126" s="740">
        <v>0</v>
      </c>
      <c r="CX126" s="740">
        <v>0</v>
      </c>
      <c r="CY126" s="740">
        <v>0</v>
      </c>
      <c r="CZ126" s="740">
        <v>0</v>
      </c>
      <c r="DA126" s="740">
        <v>0</v>
      </c>
      <c r="DB126" s="740">
        <v>0</v>
      </c>
      <c r="DC126" s="740">
        <v>0</v>
      </c>
      <c r="DD126" s="740">
        <v>0</v>
      </c>
      <c r="DE126" s="740">
        <v>0</v>
      </c>
      <c r="DF126" s="740">
        <v>0</v>
      </c>
      <c r="DG126" s="740">
        <v>0</v>
      </c>
      <c r="DH126" s="740">
        <v>0</v>
      </c>
      <c r="DI126" s="740">
        <v>0</v>
      </c>
      <c r="DJ126" s="740">
        <v>0</v>
      </c>
      <c r="DK126" s="740">
        <v>0</v>
      </c>
      <c r="DL126" s="740">
        <v>0</v>
      </c>
      <c r="DM126" s="740">
        <v>0</v>
      </c>
      <c r="DN126" s="740">
        <v>0</v>
      </c>
      <c r="DO126" s="740">
        <v>0</v>
      </c>
      <c r="DP126" s="740">
        <v>0</v>
      </c>
      <c r="DQ126" s="740">
        <v>0</v>
      </c>
      <c r="DR126" s="740">
        <v>0</v>
      </c>
      <c r="DS126" s="740">
        <v>0</v>
      </c>
      <c r="DT126" s="740">
        <v>0</v>
      </c>
      <c r="DU126" s="740">
        <v>0</v>
      </c>
      <c r="DV126" s="740">
        <v>0</v>
      </c>
      <c r="DW126" s="740">
        <v>0</v>
      </c>
      <c r="DX126" s="740">
        <v>0</v>
      </c>
      <c r="DY126" s="740">
        <v>0</v>
      </c>
      <c r="DZ126" s="740">
        <v>0</v>
      </c>
      <c r="EA126" s="740">
        <v>0</v>
      </c>
      <c r="EB126" s="740">
        <v>0</v>
      </c>
      <c r="EC126" s="740">
        <v>0</v>
      </c>
      <c r="ED126" s="740">
        <v>0</v>
      </c>
      <c r="EE126" s="740">
        <v>-117146</v>
      </c>
    </row>
    <row r="127" spans="1:135" ht="8.25" customHeight="1">
      <c r="A127" s="739" t="s">
        <v>759</v>
      </c>
      <c r="B127" s="756">
        <v>7</v>
      </c>
      <c r="C127" s="740">
        <v>0</v>
      </c>
      <c r="D127" s="740">
        <v>0</v>
      </c>
      <c r="E127" s="740">
        <v>0</v>
      </c>
      <c r="F127" s="740">
        <v>0</v>
      </c>
      <c r="G127" s="740">
        <v>0</v>
      </c>
      <c r="H127" s="740">
        <v>0</v>
      </c>
      <c r="I127" s="740">
        <v>0</v>
      </c>
      <c r="J127" s="740">
        <v>0</v>
      </c>
      <c r="K127" s="740">
        <v>0</v>
      </c>
      <c r="L127" s="740">
        <v>0</v>
      </c>
      <c r="M127" s="740">
        <v>0</v>
      </c>
      <c r="N127" s="740">
        <v>0</v>
      </c>
      <c r="O127" s="740">
        <v>0</v>
      </c>
      <c r="P127" s="740">
        <v>0</v>
      </c>
      <c r="Q127" s="740">
        <v>0</v>
      </c>
      <c r="R127" s="740">
        <v>0</v>
      </c>
      <c r="S127" s="740">
        <v>0</v>
      </c>
      <c r="T127" s="740">
        <v>0</v>
      </c>
      <c r="U127" s="740">
        <v>0</v>
      </c>
      <c r="V127" s="740">
        <v>0</v>
      </c>
      <c r="W127" s="740">
        <v>0</v>
      </c>
      <c r="X127" s="740">
        <v>0</v>
      </c>
      <c r="Y127" s="740">
        <v>0</v>
      </c>
      <c r="Z127" s="740">
        <v>0</v>
      </c>
      <c r="AA127" s="740">
        <v>-80071</v>
      </c>
      <c r="AB127" s="740">
        <v>0</v>
      </c>
      <c r="AC127" s="740">
        <v>0</v>
      </c>
      <c r="AD127" s="740">
        <v>0</v>
      </c>
      <c r="AE127" s="740">
        <v>0</v>
      </c>
      <c r="AF127" s="740">
        <v>0</v>
      </c>
      <c r="AG127" s="740">
        <v>0</v>
      </c>
      <c r="AH127" s="740">
        <v>0</v>
      </c>
      <c r="AI127" s="740">
        <v>0</v>
      </c>
      <c r="AJ127" s="740">
        <v>0</v>
      </c>
      <c r="AK127" s="740">
        <v>0</v>
      </c>
      <c r="AL127" s="740">
        <v>0</v>
      </c>
      <c r="AM127" s="740">
        <v>0</v>
      </c>
      <c r="AN127" s="740">
        <v>0</v>
      </c>
      <c r="AO127" s="740">
        <v>0</v>
      </c>
      <c r="AP127" s="740">
        <v>0</v>
      </c>
      <c r="AQ127" s="740">
        <v>0</v>
      </c>
      <c r="AR127" s="740">
        <v>0</v>
      </c>
      <c r="AS127" s="740">
        <v>0</v>
      </c>
      <c r="AT127" s="740">
        <v>0</v>
      </c>
      <c r="AU127" s="740">
        <v>0</v>
      </c>
      <c r="AV127" s="740">
        <v>0</v>
      </c>
      <c r="AW127" s="740">
        <v>0</v>
      </c>
      <c r="AX127" s="740">
        <v>0</v>
      </c>
      <c r="AY127" s="740">
        <v>0</v>
      </c>
      <c r="AZ127" s="740">
        <v>0</v>
      </c>
      <c r="BA127" s="740">
        <v>0</v>
      </c>
      <c r="BB127" s="740">
        <v>0</v>
      </c>
      <c r="BC127" s="740">
        <v>0</v>
      </c>
      <c r="BD127" s="740">
        <v>0</v>
      </c>
      <c r="BE127" s="740">
        <v>0</v>
      </c>
      <c r="BF127" s="740">
        <v>0</v>
      </c>
      <c r="BG127" s="740">
        <v>0</v>
      </c>
      <c r="BH127" s="740">
        <v>0</v>
      </c>
      <c r="BI127" s="740">
        <v>0</v>
      </c>
      <c r="BJ127" s="740">
        <v>0</v>
      </c>
      <c r="BK127" s="740">
        <v>0</v>
      </c>
      <c r="BL127" s="740">
        <v>0</v>
      </c>
      <c r="BM127" s="740">
        <v>0</v>
      </c>
      <c r="BN127" s="740">
        <v>0</v>
      </c>
      <c r="BO127" s="740">
        <v>0</v>
      </c>
      <c r="BP127" s="740">
        <v>0</v>
      </c>
      <c r="BQ127" s="740">
        <v>0</v>
      </c>
      <c r="BR127" s="740">
        <v>0</v>
      </c>
      <c r="BS127" s="740">
        <v>0</v>
      </c>
      <c r="BT127" s="740">
        <v>0</v>
      </c>
      <c r="BU127" s="740">
        <v>0</v>
      </c>
      <c r="BV127" s="740">
        <v>0</v>
      </c>
      <c r="BW127" s="740">
        <v>0</v>
      </c>
      <c r="BX127" s="740">
        <v>0</v>
      </c>
      <c r="BY127" s="740">
        <v>0</v>
      </c>
      <c r="BZ127" s="740">
        <v>0</v>
      </c>
      <c r="CA127" s="740">
        <v>0</v>
      </c>
      <c r="CB127" s="740">
        <v>0</v>
      </c>
      <c r="CC127" s="740">
        <v>0</v>
      </c>
      <c r="CD127" s="740">
        <v>0</v>
      </c>
      <c r="CE127" s="740">
        <v>0</v>
      </c>
      <c r="CF127" s="740">
        <v>0</v>
      </c>
      <c r="CG127" s="740">
        <v>0</v>
      </c>
      <c r="CH127" s="740">
        <v>0</v>
      </c>
      <c r="CI127" s="740">
        <v>0</v>
      </c>
      <c r="CJ127" s="740">
        <v>0</v>
      </c>
      <c r="CK127" s="740">
        <v>0</v>
      </c>
      <c r="CL127" s="740">
        <v>0</v>
      </c>
      <c r="CM127" s="740">
        <v>0</v>
      </c>
      <c r="CN127" s="740">
        <v>-53838</v>
      </c>
      <c r="CO127" s="740">
        <v>0</v>
      </c>
      <c r="CP127" s="740">
        <v>0</v>
      </c>
      <c r="CQ127" s="740">
        <v>0</v>
      </c>
      <c r="CR127" s="740">
        <v>0</v>
      </c>
      <c r="CS127" s="740">
        <v>0</v>
      </c>
      <c r="CT127" s="740">
        <v>0</v>
      </c>
      <c r="CU127" s="740">
        <v>0</v>
      </c>
      <c r="CV127" s="740">
        <v>0</v>
      </c>
      <c r="CW127" s="740">
        <v>0</v>
      </c>
      <c r="CX127" s="740">
        <v>0</v>
      </c>
      <c r="CY127" s="740">
        <v>0</v>
      </c>
      <c r="CZ127" s="740">
        <v>0</v>
      </c>
      <c r="DA127" s="740">
        <v>0</v>
      </c>
      <c r="DB127" s="740">
        <v>0</v>
      </c>
      <c r="DC127" s="740">
        <v>0</v>
      </c>
      <c r="DD127" s="740">
        <v>0</v>
      </c>
      <c r="DE127" s="740">
        <v>0</v>
      </c>
      <c r="DF127" s="740">
        <v>0</v>
      </c>
      <c r="DG127" s="740">
        <v>0</v>
      </c>
      <c r="DH127" s="740">
        <v>0</v>
      </c>
      <c r="DI127" s="740">
        <v>0</v>
      </c>
      <c r="DJ127" s="740">
        <v>0</v>
      </c>
      <c r="DK127" s="740">
        <v>0</v>
      </c>
      <c r="DL127" s="740">
        <v>0</v>
      </c>
      <c r="DM127" s="740">
        <v>0</v>
      </c>
      <c r="DN127" s="740">
        <v>0</v>
      </c>
      <c r="DO127" s="740">
        <v>0</v>
      </c>
      <c r="DP127" s="740">
        <v>0</v>
      </c>
      <c r="DQ127" s="740">
        <v>0</v>
      </c>
      <c r="DR127" s="740">
        <v>0</v>
      </c>
      <c r="DS127" s="740">
        <v>0</v>
      </c>
      <c r="DT127" s="740">
        <v>0</v>
      </c>
      <c r="DU127" s="740">
        <v>0</v>
      </c>
      <c r="DV127" s="740">
        <v>0</v>
      </c>
      <c r="DW127" s="740">
        <v>0</v>
      </c>
      <c r="DX127" s="740">
        <v>0</v>
      </c>
      <c r="DY127" s="740">
        <v>0</v>
      </c>
      <c r="DZ127" s="740">
        <v>0</v>
      </c>
      <c r="EA127" s="740">
        <v>0</v>
      </c>
      <c r="EB127" s="740">
        <v>0</v>
      </c>
      <c r="EC127" s="740">
        <v>0</v>
      </c>
      <c r="ED127" s="740">
        <v>0</v>
      </c>
      <c r="EE127" s="740">
        <v>-133910</v>
      </c>
    </row>
    <row r="128" spans="1:135" ht="7.5" customHeight="1">
      <c r="A128" s="739" t="s">
        <v>760</v>
      </c>
      <c r="B128" s="736" t="s">
        <v>752</v>
      </c>
      <c r="C128" s="740">
        <v>0</v>
      </c>
      <c r="D128" s="740">
        <v>0</v>
      </c>
      <c r="E128" s="740">
        <v>0</v>
      </c>
      <c r="F128" s="740">
        <v>0</v>
      </c>
      <c r="G128" s="740">
        <v>0</v>
      </c>
      <c r="H128" s="740">
        <v>0</v>
      </c>
      <c r="I128" s="740">
        <v>0</v>
      </c>
      <c r="J128" s="740">
        <v>0</v>
      </c>
      <c r="K128" s="740">
        <v>0</v>
      </c>
      <c r="L128" s="740">
        <v>0</v>
      </c>
      <c r="M128" s="740">
        <v>0</v>
      </c>
      <c r="N128" s="740">
        <v>0</v>
      </c>
      <c r="O128" s="740">
        <v>0</v>
      </c>
      <c r="P128" s="740">
        <v>0</v>
      </c>
      <c r="Q128" s="740">
        <v>0</v>
      </c>
      <c r="R128" s="740">
        <v>0</v>
      </c>
      <c r="S128" s="740">
        <v>0</v>
      </c>
      <c r="T128" s="740">
        <v>0</v>
      </c>
      <c r="U128" s="740">
        <v>0</v>
      </c>
      <c r="V128" s="740">
        <v>0</v>
      </c>
      <c r="W128" s="740">
        <v>0</v>
      </c>
      <c r="X128" s="740">
        <v>0</v>
      </c>
      <c r="Y128" s="740">
        <v>0</v>
      </c>
      <c r="Z128" s="740">
        <v>0</v>
      </c>
      <c r="AA128" s="740">
        <v>0</v>
      </c>
      <c r="AB128" s="740">
        <v>0</v>
      </c>
      <c r="AC128" s="740">
        <v>0</v>
      </c>
      <c r="AD128" s="740">
        <v>0</v>
      </c>
      <c r="AE128" s="740">
        <v>0</v>
      </c>
      <c r="AF128" s="740">
        <v>0</v>
      </c>
      <c r="AG128" s="740">
        <v>0</v>
      </c>
      <c r="AH128" s="740">
        <v>0</v>
      </c>
      <c r="AI128" s="740">
        <v>0</v>
      </c>
      <c r="AJ128" s="740">
        <v>0</v>
      </c>
      <c r="AK128" s="740">
        <v>0</v>
      </c>
      <c r="AL128" s="740">
        <v>0</v>
      </c>
      <c r="AM128" s="740">
        <v>0</v>
      </c>
      <c r="AN128" s="740">
        <v>0</v>
      </c>
      <c r="AO128" s="740">
        <v>0</v>
      </c>
      <c r="AP128" s="740">
        <v>0</v>
      </c>
      <c r="AQ128" s="740">
        <v>0</v>
      </c>
      <c r="AR128" s="740">
        <v>0</v>
      </c>
      <c r="AS128" s="740">
        <v>0</v>
      </c>
      <c r="AT128" s="740">
        <v>0</v>
      </c>
      <c r="AU128" s="740">
        <v>0</v>
      </c>
      <c r="AV128" s="740">
        <v>0</v>
      </c>
      <c r="AW128" s="740">
        <v>0</v>
      </c>
      <c r="AX128" s="740">
        <v>0</v>
      </c>
      <c r="AY128" s="740">
        <v>0</v>
      </c>
      <c r="AZ128" s="740">
        <v>0</v>
      </c>
      <c r="BA128" s="740">
        <v>0</v>
      </c>
      <c r="BB128" s="740">
        <v>0</v>
      </c>
      <c r="BC128" s="740">
        <v>0</v>
      </c>
      <c r="BD128" s="740">
        <v>0</v>
      </c>
      <c r="BE128" s="740">
        <v>0</v>
      </c>
      <c r="BF128" s="740">
        <v>0</v>
      </c>
      <c r="BG128" s="740">
        <v>0</v>
      </c>
      <c r="BH128" s="740">
        <v>0</v>
      </c>
      <c r="BI128" s="740">
        <v>0</v>
      </c>
      <c r="BJ128" s="740">
        <v>-24708</v>
      </c>
      <c r="BK128" s="740">
        <v>0</v>
      </c>
      <c r="BL128" s="740">
        <v>0</v>
      </c>
      <c r="BM128" s="740">
        <v>0</v>
      </c>
      <c r="BN128" s="740">
        <v>0</v>
      </c>
      <c r="BO128" s="740">
        <v>0</v>
      </c>
      <c r="BP128" s="740">
        <v>0</v>
      </c>
      <c r="BQ128" s="740">
        <v>0</v>
      </c>
      <c r="BR128" s="740">
        <v>0</v>
      </c>
      <c r="BS128" s="740">
        <v>0</v>
      </c>
      <c r="BT128" s="740">
        <v>0</v>
      </c>
      <c r="BU128" s="740">
        <v>0</v>
      </c>
      <c r="BV128" s="740">
        <v>0</v>
      </c>
      <c r="BW128" s="740">
        <v>0</v>
      </c>
      <c r="BX128" s="740">
        <v>0</v>
      </c>
      <c r="BY128" s="740">
        <v>0</v>
      </c>
      <c r="BZ128" s="740">
        <v>0</v>
      </c>
      <c r="CA128" s="740">
        <v>0</v>
      </c>
      <c r="CB128" s="740">
        <v>0</v>
      </c>
      <c r="CC128" s="740">
        <v>0</v>
      </c>
      <c r="CD128" s="740">
        <v>0</v>
      </c>
      <c r="CE128" s="740">
        <v>0</v>
      </c>
      <c r="CF128" s="740">
        <v>0</v>
      </c>
      <c r="CG128" s="740">
        <v>0</v>
      </c>
      <c r="CH128" s="740">
        <v>0</v>
      </c>
      <c r="CI128" s="740">
        <v>0</v>
      </c>
      <c r="CJ128" s="740">
        <v>0</v>
      </c>
      <c r="CK128" s="740">
        <v>0</v>
      </c>
      <c r="CL128" s="740">
        <v>0</v>
      </c>
      <c r="CM128" s="740">
        <v>0</v>
      </c>
      <c r="CN128" s="740">
        <v>0</v>
      </c>
      <c r="CO128" s="740">
        <v>0</v>
      </c>
      <c r="CP128" s="740">
        <v>0</v>
      </c>
      <c r="CQ128" s="740">
        <v>0</v>
      </c>
      <c r="CR128" s="740">
        <v>0</v>
      </c>
      <c r="CS128" s="740">
        <v>0</v>
      </c>
      <c r="CT128" s="740">
        <v>0</v>
      </c>
      <c r="CU128" s="740">
        <v>0</v>
      </c>
      <c r="CV128" s="740">
        <v>0</v>
      </c>
      <c r="CW128" s="740">
        <v>0</v>
      </c>
      <c r="CX128" s="740">
        <v>0</v>
      </c>
      <c r="CY128" s="740">
        <v>0</v>
      </c>
      <c r="CZ128" s="740">
        <v>0</v>
      </c>
      <c r="DA128" s="740">
        <v>0</v>
      </c>
      <c r="DB128" s="740">
        <v>0</v>
      </c>
      <c r="DC128" s="740">
        <v>0</v>
      </c>
      <c r="DD128" s="740">
        <v>0</v>
      </c>
      <c r="DE128" s="740">
        <v>0</v>
      </c>
      <c r="DF128" s="740">
        <v>0</v>
      </c>
      <c r="DG128" s="740">
        <v>0</v>
      </c>
      <c r="DH128" s="740">
        <v>0</v>
      </c>
      <c r="DI128" s="740">
        <v>0</v>
      </c>
      <c r="DJ128" s="740">
        <v>0</v>
      </c>
      <c r="DK128" s="740">
        <v>0</v>
      </c>
      <c r="DL128" s="740">
        <v>0</v>
      </c>
      <c r="DM128" s="740">
        <v>0</v>
      </c>
      <c r="DN128" s="740">
        <v>0</v>
      </c>
      <c r="DO128" s="740">
        <v>0</v>
      </c>
      <c r="DP128" s="740">
        <v>0</v>
      </c>
      <c r="DQ128" s="740">
        <v>0</v>
      </c>
      <c r="DR128" s="740">
        <v>0</v>
      </c>
      <c r="DS128" s="740">
        <v>0</v>
      </c>
      <c r="DT128" s="740">
        <v>0</v>
      </c>
      <c r="DU128" s="740">
        <v>0</v>
      </c>
      <c r="DV128" s="740">
        <v>0</v>
      </c>
      <c r="DW128" s="740">
        <v>-29503</v>
      </c>
      <c r="DX128" s="740">
        <v>0</v>
      </c>
      <c r="DY128" s="740">
        <v>0</v>
      </c>
      <c r="DZ128" s="740">
        <v>0</v>
      </c>
      <c r="EA128" s="740">
        <v>0</v>
      </c>
      <c r="EB128" s="740">
        <v>0</v>
      </c>
      <c r="EC128" s="740">
        <v>0</v>
      </c>
      <c r="ED128" s="740">
        <v>0</v>
      </c>
      <c r="EE128" s="740">
        <v>-54211</v>
      </c>
    </row>
    <row r="129" spans="1:135" ht="8.25" customHeight="1">
      <c r="A129" s="739" t="s">
        <v>762</v>
      </c>
      <c r="B129" s="756">
        <v>9</v>
      </c>
      <c r="C129" s="740">
        <v>0</v>
      </c>
      <c r="D129" s="740">
        <v>0</v>
      </c>
      <c r="E129" s="740">
        <v>0</v>
      </c>
      <c r="F129" s="740">
        <v>0</v>
      </c>
      <c r="G129" s="740">
        <v>0</v>
      </c>
      <c r="H129" s="740">
        <v>0</v>
      </c>
      <c r="I129" s="740">
        <v>0</v>
      </c>
      <c r="J129" s="740">
        <v>0</v>
      </c>
      <c r="K129" s="740">
        <v>0</v>
      </c>
      <c r="L129" s="740">
        <v>0</v>
      </c>
      <c r="M129" s="740">
        <v>0</v>
      </c>
      <c r="N129" s="740">
        <v>0</v>
      </c>
      <c r="O129" s="740">
        <v>0</v>
      </c>
      <c r="P129" s="740">
        <v>0</v>
      </c>
      <c r="Q129" s="740">
        <v>0</v>
      </c>
      <c r="R129" s="740">
        <v>0</v>
      </c>
      <c r="S129" s="740">
        <v>0</v>
      </c>
      <c r="T129" s="740">
        <v>0</v>
      </c>
      <c r="U129" s="740">
        <v>0</v>
      </c>
      <c r="V129" s="740">
        <v>0</v>
      </c>
      <c r="W129" s="740">
        <v>0</v>
      </c>
      <c r="X129" s="740">
        <v>0</v>
      </c>
      <c r="Y129" s="740">
        <v>0</v>
      </c>
      <c r="Z129" s="740">
        <v>0</v>
      </c>
      <c r="AA129" s="740">
        <v>0</v>
      </c>
      <c r="AB129" s="740">
        <v>0</v>
      </c>
      <c r="AC129" s="740">
        <v>0</v>
      </c>
      <c r="AD129" s="740">
        <v>0</v>
      </c>
      <c r="AE129" s="740">
        <v>0</v>
      </c>
      <c r="AF129" s="740">
        <v>0</v>
      </c>
      <c r="AG129" s="740">
        <v>0</v>
      </c>
      <c r="AH129" s="740">
        <v>0</v>
      </c>
      <c r="AI129" s="740">
        <v>0</v>
      </c>
      <c r="AJ129" s="740">
        <v>0</v>
      </c>
      <c r="AK129" s="740">
        <v>0</v>
      </c>
      <c r="AL129" s="740">
        <v>0</v>
      </c>
      <c r="AM129" s="740">
        <v>0</v>
      </c>
      <c r="AN129" s="740">
        <v>0</v>
      </c>
      <c r="AO129" s="740">
        <v>0</v>
      </c>
      <c r="AP129" s="740">
        <v>0</v>
      </c>
      <c r="AQ129" s="740">
        <v>0</v>
      </c>
      <c r="AR129" s="740">
        <v>0</v>
      </c>
      <c r="AS129" s="740">
        <v>0</v>
      </c>
      <c r="AT129" s="740">
        <v>0</v>
      </c>
      <c r="AU129" s="740">
        <v>0</v>
      </c>
      <c r="AV129" s="740">
        <v>0</v>
      </c>
      <c r="AW129" s="740">
        <v>0</v>
      </c>
      <c r="AX129" s="740">
        <v>0</v>
      </c>
      <c r="AY129" s="740">
        <v>0</v>
      </c>
      <c r="AZ129" s="740">
        <v>0</v>
      </c>
      <c r="BA129" s="740">
        <v>0</v>
      </c>
      <c r="BB129" s="740">
        <v>0</v>
      </c>
      <c r="BC129" s="740">
        <v>0</v>
      </c>
      <c r="BD129" s="740">
        <v>0</v>
      </c>
      <c r="BE129" s="740">
        <v>0</v>
      </c>
      <c r="BF129" s="740">
        <v>0</v>
      </c>
      <c r="BG129" s="740">
        <v>0</v>
      </c>
      <c r="BH129" s="740">
        <v>0</v>
      </c>
      <c r="BI129" s="740">
        <v>0</v>
      </c>
      <c r="BJ129" s="740">
        <v>0</v>
      </c>
      <c r="BK129" s="740">
        <v>0</v>
      </c>
      <c r="BL129" s="740">
        <v>0</v>
      </c>
      <c r="BM129" s="740">
        <v>0</v>
      </c>
      <c r="BN129" s="740">
        <v>0</v>
      </c>
      <c r="BO129" s="740">
        <v>0</v>
      </c>
      <c r="BP129" s="740">
        <v>0</v>
      </c>
      <c r="BQ129" s="740">
        <v>0</v>
      </c>
      <c r="BR129" s="740">
        <v>0</v>
      </c>
      <c r="BS129" s="740">
        <v>0</v>
      </c>
      <c r="BT129" s="740">
        <v>0</v>
      </c>
      <c r="BU129" s="740">
        <v>-70684</v>
      </c>
      <c r="BV129" s="740">
        <v>0</v>
      </c>
      <c r="BW129" s="740">
        <v>0</v>
      </c>
      <c r="BX129" s="740">
        <v>0</v>
      </c>
      <c r="BY129" s="740">
        <v>0</v>
      </c>
      <c r="BZ129" s="740">
        <v>0</v>
      </c>
      <c r="CA129" s="740">
        <v>0</v>
      </c>
      <c r="CB129" s="740">
        <v>0</v>
      </c>
      <c r="CC129" s="740">
        <v>0</v>
      </c>
      <c r="CD129" s="740">
        <v>0</v>
      </c>
      <c r="CE129" s="740">
        <v>0</v>
      </c>
      <c r="CF129" s="740">
        <v>0</v>
      </c>
      <c r="CG129" s="740">
        <v>0</v>
      </c>
      <c r="CH129" s="740">
        <v>0</v>
      </c>
      <c r="CI129" s="740">
        <v>0</v>
      </c>
      <c r="CJ129" s="740">
        <v>0</v>
      </c>
      <c r="CK129" s="740">
        <v>0</v>
      </c>
      <c r="CL129" s="740">
        <v>0</v>
      </c>
      <c r="CM129" s="740">
        <v>0</v>
      </c>
      <c r="CN129" s="740">
        <v>0</v>
      </c>
      <c r="CO129" s="740">
        <v>0</v>
      </c>
      <c r="CP129" s="740">
        <v>0</v>
      </c>
      <c r="CQ129" s="740">
        <v>0</v>
      </c>
      <c r="CR129" s="740">
        <v>0</v>
      </c>
      <c r="CS129" s="740">
        <v>0</v>
      </c>
      <c r="CT129" s="740">
        <v>0</v>
      </c>
      <c r="CU129" s="740">
        <v>0</v>
      </c>
      <c r="CV129" s="740">
        <v>0</v>
      </c>
      <c r="CW129" s="740">
        <v>0</v>
      </c>
      <c r="CX129" s="740">
        <v>0</v>
      </c>
      <c r="CY129" s="740">
        <v>0</v>
      </c>
      <c r="CZ129" s="740">
        <v>0</v>
      </c>
      <c r="DA129" s="740">
        <v>0</v>
      </c>
      <c r="DB129" s="740">
        <v>0</v>
      </c>
      <c r="DC129" s="740">
        <v>0</v>
      </c>
      <c r="DD129" s="740">
        <v>0</v>
      </c>
      <c r="DE129" s="740">
        <v>0</v>
      </c>
      <c r="DF129" s="740">
        <v>0</v>
      </c>
      <c r="DG129" s="740">
        <v>0</v>
      </c>
      <c r="DH129" s="740">
        <v>0</v>
      </c>
      <c r="DI129" s="740">
        <v>0</v>
      </c>
      <c r="DJ129" s="740">
        <v>0</v>
      </c>
      <c r="DK129" s="740">
        <v>0</v>
      </c>
      <c r="DL129" s="740">
        <v>0</v>
      </c>
      <c r="DM129" s="740">
        <v>0</v>
      </c>
      <c r="DN129" s="740">
        <v>0</v>
      </c>
      <c r="DO129" s="740">
        <v>0</v>
      </c>
      <c r="DP129" s="740">
        <v>0</v>
      </c>
      <c r="DQ129" s="740">
        <v>0</v>
      </c>
      <c r="DR129" s="740">
        <v>0</v>
      </c>
      <c r="DS129" s="740">
        <v>0</v>
      </c>
      <c r="DT129" s="740">
        <v>0</v>
      </c>
      <c r="DU129" s="740">
        <v>0</v>
      </c>
      <c r="DV129" s="740">
        <v>0</v>
      </c>
      <c r="DW129" s="740">
        <v>0</v>
      </c>
      <c r="DX129" s="740">
        <v>0</v>
      </c>
      <c r="DY129" s="740">
        <v>0</v>
      </c>
      <c r="DZ129" s="740">
        <v>0</v>
      </c>
      <c r="EA129" s="740">
        <v>0</v>
      </c>
      <c r="EB129" s="740">
        <v>0</v>
      </c>
      <c r="EC129" s="740">
        <v>0</v>
      </c>
      <c r="ED129" s="740">
        <v>0</v>
      </c>
      <c r="EE129" s="740">
        <v>-70684</v>
      </c>
    </row>
    <row r="130" spans="1:135" ht="8.25" customHeight="1">
      <c r="A130" s="739" t="s">
        <v>763</v>
      </c>
      <c r="B130" s="736">
        <v>10</v>
      </c>
      <c r="C130" s="740">
        <v>0</v>
      </c>
      <c r="D130" s="740">
        <v>0</v>
      </c>
      <c r="E130" s="740">
        <v>0</v>
      </c>
      <c r="F130" s="740">
        <v>0</v>
      </c>
      <c r="G130" s="740">
        <v>0</v>
      </c>
      <c r="H130" s="740">
        <v>0</v>
      </c>
      <c r="I130" s="740">
        <v>0</v>
      </c>
      <c r="J130" s="740">
        <v>0</v>
      </c>
      <c r="K130" s="740">
        <v>0</v>
      </c>
      <c r="L130" s="740">
        <v>0</v>
      </c>
      <c r="M130" s="740">
        <v>0</v>
      </c>
      <c r="N130" s="740">
        <v>0</v>
      </c>
      <c r="O130" s="740">
        <v>0</v>
      </c>
      <c r="P130" s="740">
        <v>0</v>
      </c>
      <c r="Q130" s="740">
        <v>0</v>
      </c>
      <c r="R130" s="740">
        <v>-669320</v>
      </c>
      <c r="S130" s="740">
        <v>0</v>
      </c>
      <c r="T130" s="740">
        <v>0</v>
      </c>
      <c r="U130" s="740">
        <v>0</v>
      </c>
      <c r="V130" s="740">
        <v>0</v>
      </c>
      <c r="W130" s="740">
        <v>0</v>
      </c>
      <c r="X130" s="740">
        <v>0</v>
      </c>
      <c r="Y130" s="740">
        <v>0</v>
      </c>
      <c r="Z130" s="740">
        <v>0</v>
      </c>
      <c r="AA130" s="740">
        <v>0</v>
      </c>
      <c r="AB130" s="740">
        <v>0</v>
      </c>
      <c r="AC130" s="740">
        <v>0</v>
      </c>
      <c r="AD130" s="740">
        <v>0</v>
      </c>
      <c r="AE130" s="740">
        <v>0</v>
      </c>
      <c r="AF130" s="740">
        <v>0</v>
      </c>
      <c r="AG130" s="740">
        <v>0</v>
      </c>
      <c r="AH130" s="740">
        <v>0</v>
      </c>
      <c r="AI130" s="740">
        <v>0</v>
      </c>
      <c r="AJ130" s="740">
        <v>0</v>
      </c>
      <c r="AK130" s="740">
        <v>0</v>
      </c>
      <c r="AL130" s="740">
        <v>0</v>
      </c>
      <c r="AM130" s="740">
        <v>0</v>
      </c>
      <c r="AN130" s="740">
        <v>0</v>
      </c>
      <c r="AO130" s="740">
        <v>0</v>
      </c>
      <c r="AP130" s="740">
        <v>0</v>
      </c>
      <c r="AQ130" s="740">
        <v>0</v>
      </c>
      <c r="AR130" s="740">
        <v>0</v>
      </c>
      <c r="AS130" s="740">
        <v>0</v>
      </c>
      <c r="AT130" s="740">
        <v>0</v>
      </c>
      <c r="AU130" s="740">
        <v>0</v>
      </c>
      <c r="AV130" s="740">
        <v>0</v>
      </c>
      <c r="AW130" s="740">
        <v>0</v>
      </c>
      <c r="AX130" s="740">
        <v>0</v>
      </c>
      <c r="AY130" s="740">
        <v>0</v>
      </c>
      <c r="AZ130" s="740">
        <v>0</v>
      </c>
      <c r="BA130" s="740">
        <v>0</v>
      </c>
      <c r="BB130" s="740">
        <v>0</v>
      </c>
      <c r="BC130" s="740">
        <v>0</v>
      </c>
      <c r="BD130" s="740">
        <v>0</v>
      </c>
      <c r="BE130" s="740">
        <v>0</v>
      </c>
      <c r="BF130" s="740">
        <v>0</v>
      </c>
      <c r="BG130" s="740">
        <v>0</v>
      </c>
      <c r="BH130" s="740">
        <v>0</v>
      </c>
      <c r="BI130" s="740">
        <v>0</v>
      </c>
      <c r="BJ130" s="740">
        <v>0</v>
      </c>
      <c r="BK130" s="740">
        <v>0</v>
      </c>
      <c r="BL130" s="740">
        <v>0</v>
      </c>
      <c r="BM130" s="740">
        <v>0</v>
      </c>
      <c r="BN130" s="740">
        <v>0</v>
      </c>
      <c r="BO130" s="740">
        <v>0</v>
      </c>
      <c r="BP130" s="740">
        <v>0</v>
      </c>
      <c r="BQ130" s="740">
        <v>0</v>
      </c>
      <c r="BR130" s="740">
        <v>0</v>
      </c>
      <c r="BS130" s="740">
        <v>0</v>
      </c>
      <c r="BT130" s="740">
        <v>0</v>
      </c>
      <c r="BU130" s="740">
        <v>0</v>
      </c>
      <c r="BV130" s="740">
        <v>0</v>
      </c>
      <c r="BW130" s="740">
        <v>0</v>
      </c>
      <c r="BX130" s="740">
        <v>0</v>
      </c>
      <c r="BY130" s="740">
        <v>0</v>
      </c>
      <c r="BZ130" s="740">
        <v>0</v>
      </c>
      <c r="CA130" s="740">
        <v>0</v>
      </c>
      <c r="CB130" s="740">
        <v>0</v>
      </c>
      <c r="CC130" s="740">
        <v>0</v>
      </c>
      <c r="CD130" s="740">
        <v>0</v>
      </c>
      <c r="CE130" s="740">
        <v>0</v>
      </c>
      <c r="CF130" s="740">
        <v>0</v>
      </c>
      <c r="CG130" s="740">
        <v>0</v>
      </c>
      <c r="CH130" s="740">
        <v>0</v>
      </c>
      <c r="CI130" s="740">
        <v>0</v>
      </c>
      <c r="CJ130" s="740">
        <v>0</v>
      </c>
      <c r="CK130" s="740">
        <v>0</v>
      </c>
      <c r="CL130" s="740">
        <v>0</v>
      </c>
      <c r="CM130" s="740">
        <v>0</v>
      </c>
      <c r="CN130" s="740">
        <v>0</v>
      </c>
      <c r="CO130" s="740">
        <v>0</v>
      </c>
      <c r="CP130" s="740">
        <v>0</v>
      </c>
      <c r="CQ130" s="740">
        <v>0</v>
      </c>
      <c r="CR130" s="740">
        <v>0</v>
      </c>
      <c r="CS130" s="740">
        <v>0</v>
      </c>
      <c r="CT130" s="740">
        <v>0</v>
      </c>
      <c r="CU130" s="740">
        <v>0</v>
      </c>
      <c r="CV130" s="740">
        <v>0</v>
      </c>
      <c r="CW130" s="740">
        <v>0</v>
      </c>
      <c r="CX130" s="740">
        <v>0</v>
      </c>
      <c r="CY130" s="740">
        <v>0</v>
      </c>
      <c r="CZ130" s="740">
        <v>0</v>
      </c>
      <c r="DA130" s="740">
        <v>0</v>
      </c>
      <c r="DB130" s="740">
        <v>0</v>
      </c>
      <c r="DC130" s="740">
        <v>0</v>
      </c>
      <c r="DD130" s="740">
        <v>0</v>
      </c>
      <c r="DE130" s="740">
        <v>0</v>
      </c>
      <c r="DF130" s="740">
        <v>0</v>
      </c>
      <c r="DG130" s="740">
        <v>-362274</v>
      </c>
      <c r="DH130" s="740">
        <v>0</v>
      </c>
      <c r="DI130" s="740">
        <v>0</v>
      </c>
      <c r="DJ130" s="740">
        <v>0</v>
      </c>
      <c r="DK130" s="740">
        <v>0</v>
      </c>
      <c r="DL130" s="740">
        <v>0</v>
      </c>
      <c r="DM130" s="740">
        <v>0</v>
      </c>
      <c r="DN130" s="740">
        <v>0</v>
      </c>
      <c r="DO130" s="740">
        <v>0</v>
      </c>
      <c r="DP130" s="740">
        <v>0</v>
      </c>
      <c r="DQ130" s="740">
        <v>0</v>
      </c>
      <c r="DR130" s="740">
        <v>0</v>
      </c>
      <c r="DS130" s="740">
        <v>0</v>
      </c>
      <c r="DT130" s="740">
        <v>0</v>
      </c>
      <c r="DU130" s="740">
        <v>0</v>
      </c>
      <c r="DV130" s="740">
        <v>0</v>
      </c>
      <c r="DW130" s="740">
        <v>0</v>
      </c>
      <c r="DX130" s="740">
        <v>0</v>
      </c>
      <c r="DY130" s="740">
        <v>0</v>
      </c>
      <c r="DZ130" s="740">
        <v>0</v>
      </c>
      <c r="EA130" s="740">
        <v>0</v>
      </c>
      <c r="EB130" s="740">
        <v>0</v>
      </c>
      <c r="EC130" s="740">
        <v>0</v>
      </c>
      <c r="ED130" s="740">
        <v>0</v>
      </c>
      <c r="EE130" s="740">
        <v>-1031593</v>
      </c>
    </row>
    <row r="131" spans="1:135" ht="7.5" customHeight="1">
      <c r="A131" s="736" t="s">
        <v>790</v>
      </c>
      <c r="C131" s="741">
        <v>0</v>
      </c>
      <c r="D131" s="741">
        <v>0</v>
      </c>
      <c r="E131" s="741">
        <v>0</v>
      </c>
      <c r="F131" s="741">
        <v>0</v>
      </c>
      <c r="G131" s="741">
        <v>0</v>
      </c>
      <c r="H131" s="741">
        <v>0</v>
      </c>
      <c r="I131" s="741">
        <v>0</v>
      </c>
      <c r="J131" s="741">
        <v>-626920</v>
      </c>
      <c r="K131" s="741">
        <v>0</v>
      </c>
      <c r="L131" s="741">
        <v>0</v>
      </c>
      <c r="M131" s="741">
        <v>0</v>
      </c>
      <c r="N131" s="741">
        <v>0</v>
      </c>
      <c r="O131" s="741">
        <v>0</v>
      </c>
      <c r="P131" s="741">
        <v>-155968</v>
      </c>
      <c r="Q131" s="741">
        <v>0</v>
      </c>
      <c r="R131" s="741">
        <v>-669320</v>
      </c>
      <c r="S131" s="741">
        <v>0</v>
      </c>
      <c r="T131" s="741">
        <v>0</v>
      </c>
      <c r="U131" s="741">
        <v>0</v>
      </c>
      <c r="V131" s="741">
        <v>0</v>
      </c>
      <c r="W131" s="741">
        <v>0</v>
      </c>
      <c r="X131" s="741">
        <v>-46941</v>
      </c>
      <c r="Y131" s="741">
        <v>0</v>
      </c>
      <c r="Z131" s="741">
        <v>0</v>
      </c>
      <c r="AA131" s="741">
        <v>-80071</v>
      </c>
      <c r="AB131" s="741">
        <v>0</v>
      </c>
      <c r="AC131" s="741">
        <v>0</v>
      </c>
      <c r="AD131" s="741">
        <v>0</v>
      </c>
      <c r="AE131" s="741">
        <v>0</v>
      </c>
      <c r="AF131" s="741">
        <v>-92437</v>
      </c>
      <c r="AG131" s="741">
        <v>0</v>
      </c>
      <c r="AH131" s="741">
        <v>0</v>
      </c>
      <c r="AI131" s="741">
        <v>0</v>
      </c>
      <c r="AJ131" s="741">
        <v>0</v>
      </c>
      <c r="AK131" s="741">
        <v>0</v>
      </c>
      <c r="AL131" s="741">
        <v>0</v>
      </c>
      <c r="AM131" s="741">
        <v>0</v>
      </c>
      <c r="AN131" s="741">
        <v>0</v>
      </c>
      <c r="AO131" s="741">
        <v>0</v>
      </c>
      <c r="AP131" s="741">
        <v>0</v>
      </c>
      <c r="AQ131" s="741">
        <v>0</v>
      </c>
      <c r="AR131" s="741">
        <v>0</v>
      </c>
      <c r="AS131" s="741">
        <v>0</v>
      </c>
      <c r="AT131" s="741">
        <v>0</v>
      </c>
      <c r="AU131" s="741">
        <v>0</v>
      </c>
      <c r="AV131" s="741">
        <v>0</v>
      </c>
      <c r="AW131" s="741">
        <v>0</v>
      </c>
      <c r="AX131" s="741">
        <v>0</v>
      </c>
      <c r="AY131" s="741">
        <v>0</v>
      </c>
      <c r="AZ131" s="741">
        <v>0</v>
      </c>
      <c r="BA131" s="741">
        <v>0</v>
      </c>
      <c r="BB131" s="741">
        <v>0</v>
      </c>
      <c r="BC131" s="741">
        <v>0</v>
      </c>
      <c r="BD131" s="741">
        <v>0</v>
      </c>
      <c r="BE131" s="741">
        <v>0</v>
      </c>
      <c r="BF131" s="741">
        <v>0</v>
      </c>
      <c r="BG131" s="741">
        <v>0</v>
      </c>
      <c r="BH131" s="741">
        <v>0</v>
      </c>
      <c r="BI131" s="741">
        <v>0</v>
      </c>
      <c r="BJ131" s="741">
        <v>-24708</v>
      </c>
      <c r="BK131" s="741">
        <v>0</v>
      </c>
      <c r="BL131" s="741">
        <v>0</v>
      </c>
      <c r="BM131" s="741">
        <v>-135905</v>
      </c>
      <c r="BN131" s="741">
        <v>0</v>
      </c>
      <c r="BO131" s="741">
        <v>0</v>
      </c>
      <c r="BP131" s="741">
        <v>0</v>
      </c>
      <c r="BQ131" s="741">
        <v>0</v>
      </c>
      <c r="BR131" s="741">
        <v>0</v>
      </c>
      <c r="BS131" s="741">
        <v>0</v>
      </c>
      <c r="BT131" s="741">
        <v>0</v>
      </c>
      <c r="BU131" s="741">
        <v>-70684</v>
      </c>
      <c r="BV131" s="741">
        <v>0</v>
      </c>
      <c r="BW131" s="741">
        <v>-155062</v>
      </c>
      <c r="BX131" s="741">
        <v>0</v>
      </c>
      <c r="BY131" s="741">
        <v>0</v>
      </c>
      <c r="BZ131" s="741">
        <v>0</v>
      </c>
      <c r="CA131" s="741">
        <v>0</v>
      </c>
      <c r="CB131" s="741">
        <v>0</v>
      </c>
      <c r="CC131" s="741">
        <v>-104869</v>
      </c>
      <c r="CD131" s="741">
        <v>0</v>
      </c>
      <c r="CE131" s="741">
        <v>0</v>
      </c>
      <c r="CF131" s="741">
        <v>0</v>
      </c>
      <c r="CG131" s="741">
        <v>0</v>
      </c>
      <c r="CH131" s="741">
        <v>0</v>
      </c>
      <c r="CI131" s="741">
        <v>0</v>
      </c>
      <c r="CJ131" s="741">
        <v>0</v>
      </c>
      <c r="CK131" s="741">
        <v>-173196</v>
      </c>
      <c r="CL131" s="741">
        <v>0</v>
      </c>
      <c r="CM131" s="741">
        <v>0</v>
      </c>
      <c r="CN131" s="741">
        <v>-53838</v>
      </c>
      <c r="CO131" s="741">
        <v>0</v>
      </c>
      <c r="CP131" s="741">
        <v>0</v>
      </c>
      <c r="CQ131" s="741">
        <v>0</v>
      </c>
      <c r="CR131" s="741">
        <v>0</v>
      </c>
      <c r="CS131" s="741">
        <v>-107160</v>
      </c>
      <c r="CT131" s="741">
        <v>0</v>
      </c>
      <c r="CU131" s="741">
        <v>0</v>
      </c>
      <c r="CV131" s="741">
        <v>0</v>
      </c>
      <c r="CW131" s="741">
        <v>0</v>
      </c>
      <c r="CX131" s="741">
        <v>0</v>
      </c>
      <c r="CY131" s="741">
        <v>0</v>
      </c>
      <c r="CZ131" s="741">
        <v>0</v>
      </c>
      <c r="DA131" s="741">
        <v>0</v>
      </c>
      <c r="DB131" s="741">
        <v>0</v>
      </c>
      <c r="DC131" s="741">
        <v>0</v>
      </c>
      <c r="DD131" s="741">
        <v>0</v>
      </c>
      <c r="DE131" s="741">
        <v>0</v>
      </c>
      <c r="DF131" s="741">
        <v>0</v>
      </c>
      <c r="DG131" s="741">
        <v>-362274</v>
      </c>
      <c r="DH131" s="741">
        <v>0</v>
      </c>
      <c r="DI131" s="741">
        <v>0</v>
      </c>
      <c r="DJ131" s="741">
        <v>0</v>
      </c>
      <c r="DK131" s="741">
        <v>0</v>
      </c>
      <c r="DL131" s="741">
        <v>0</v>
      </c>
      <c r="DM131" s="741">
        <v>0</v>
      </c>
      <c r="DN131" s="741">
        <v>0</v>
      </c>
      <c r="DO131" s="741">
        <v>0</v>
      </c>
      <c r="DP131" s="741">
        <v>0</v>
      </c>
      <c r="DQ131" s="741">
        <v>0</v>
      </c>
      <c r="DR131" s="741">
        <v>0</v>
      </c>
      <c r="DS131" s="741">
        <v>0</v>
      </c>
      <c r="DT131" s="741">
        <v>0</v>
      </c>
      <c r="DU131" s="741">
        <v>0</v>
      </c>
      <c r="DV131" s="741">
        <v>0</v>
      </c>
      <c r="DW131" s="741">
        <v>-29503</v>
      </c>
      <c r="DX131" s="741">
        <v>0</v>
      </c>
      <c r="DY131" s="741">
        <v>0</v>
      </c>
      <c r="DZ131" s="741">
        <v>-157551</v>
      </c>
      <c r="EA131" s="741">
        <v>0</v>
      </c>
      <c r="EB131" s="741">
        <v>0</v>
      </c>
      <c r="EC131" s="741">
        <v>0</v>
      </c>
      <c r="ED131" s="741">
        <v>0</v>
      </c>
      <c r="EE131" s="741">
        <v>-3046405</v>
      </c>
    </row>
    <row r="132" spans="1:135" ht="8.25" customHeight="1"/>
    <row r="133" spans="1:135" ht="8.25" customHeight="1">
      <c r="A133" s="738" t="s">
        <v>460</v>
      </c>
    </row>
    <row r="134" spans="1:135" ht="7.5" customHeight="1">
      <c r="A134" s="739" t="s">
        <v>753</v>
      </c>
      <c r="B134" s="756">
        <v>1</v>
      </c>
      <c r="C134" s="740">
        <v>0</v>
      </c>
      <c r="D134" s="740">
        <v>0</v>
      </c>
      <c r="E134" s="740">
        <v>0</v>
      </c>
      <c r="F134" s="740">
        <v>0</v>
      </c>
      <c r="G134" s="740">
        <v>0</v>
      </c>
      <c r="H134" s="740">
        <v>0</v>
      </c>
      <c r="I134" s="740">
        <v>0</v>
      </c>
      <c r="J134" s="740">
        <v>0</v>
      </c>
      <c r="K134" s="740">
        <v>0</v>
      </c>
      <c r="L134" s="740">
        <v>0</v>
      </c>
      <c r="M134" s="740">
        <v>0</v>
      </c>
      <c r="N134" s="740">
        <v>0</v>
      </c>
      <c r="O134" s="740">
        <v>0</v>
      </c>
      <c r="P134" s="740">
        <v>0</v>
      </c>
      <c r="Q134" s="740">
        <v>0</v>
      </c>
      <c r="R134" s="740">
        <v>0</v>
      </c>
      <c r="S134" s="740">
        <v>0</v>
      </c>
      <c r="T134" s="740">
        <v>0</v>
      </c>
      <c r="U134" s="740">
        <v>0</v>
      </c>
      <c r="V134" s="740">
        <v>0</v>
      </c>
      <c r="W134" s="740">
        <v>0</v>
      </c>
      <c r="X134" s="740">
        <v>0</v>
      </c>
      <c r="Y134" s="740">
        <v>0</v>
      </c>
      <c r="Z134" s="740">
        <v>0</v>
      </c>
      <c r="AA134" s="740">
        <v>0</v>
      </c>
      <c r="AB134" s="740">
        <v>0</v>
      </c>
      <c r="AC134" s="740">
        <v>0</v>
      </c>
      <c r="AD134" s="740">
        <v>0</v>
      </c>
      <c r="AE134" s="740">
        <v>0</v>
      </c>
      <c r="AF134" s="740">
        <v>0</v>
      </c>
      <c r="AG134" s="740">
        <v>0</v>
      </c>
      <c r="AH134" s="740">
        <v>0</v>
      </c>
      <c r="AI134" s="740">
        <v>0</v>
      </c>
      <c r="AJ134" s="740">
        <v>0</v>
      </c>
      <c r="AK134" s="740">
        <v>0</v>
      </c>
      <c r="AL134" s="740">
        <v>0</v>
      </c>
      <c r="AM134" s="740">
        <v>0</v>
      </c>
      <c r="AN134" s="740">
        <v>0</v>
      </c>
      <c r="AO134" s="740">
        <v>0</v>
      </c>
      <c r="AP134" s="740">
        <v>0</v>
      </c>
      <c r="AQ134" s="740">
        <v>0</v>
      </c>
      <c r="AR134" s="740">
        <v>0</v>
      </c>
      <c r="AS134" s="740">
        <v>0</v>
      </c>
      <c r="AT134" s="740">
        <v>0</v>
      </c>
      <c r="AU134" s="740">
        <v>0</v>
      </c>
      <c r="AV134" s="740">
        <v>0</v>
      </c>
      <c r="AW134" s="740">
        <v>0</v>
      </c>
      <c r="AX134" s="740">
        <v>0</v>
      </c>
      <c r="AY134" s="740">
        <v>0</v>
      </c>
      <c r="AZ134" s="740">
        <v>0</v>
      </c>
      <c r="BA134" s="740">
        <v>0</v>
      </c>
      <c r="BB134" s="740">
        <v>0</v>
      </c>
      <c r="BC134" s="740">
        <v>0</v>
      </c>
      <c r="BD134" s="740">
        <v>0</v>
      </c>
      <c r="BE134" s="740">
        <v>0</v>
      </c>
      <c r="BF134" s="740">
        <v>0</v>
      </c>
      <c r="BG134" s="740">
        <v>0</v>
      </c>
      <c r="BH134" s="740">
        <v>0</v>
      </c>
      <c r="BI134" s="740">
        <v>0</v>
      </c>
      <c r="BJ134" s="740">
        <v>0</v>
      </c>
      <c r="BK134" s="740">
        <v>0</v>
      </c>
      <c r="BL134" s="740">
        <v>0</v>
      </c>
      <c r="BM134" s="740">
        <v>-128927</v>
      </c>
      <c r="BN134" s="740">
        <v>0</v>
      </c>
      <c r="BO134" s="740">
        <v>0</v>
      </c>
      <c r="BP134" s="740">
        <v>0</v>
      </c>
      <c r="BQ134" s="740">
        <v>0</v>
      </c>
      <c r="BR134" s="740">
        <v>0</v>
      </c>
      <c r="BS134" s="740">
        <v>0</v>
      </c>
      <c r="BT134" s="740">
        <v>0</v>
      </c>
      <c r="BU134" s="740">
        <v>0</v>
      </c>
      <c r="BV134" s="740">
        <v>0</v>
      </c>
      <c r="BW134" s="740">
        <v>0</v>
      </c>
      <c r="BX134" s="740">
        <v>0</v>
      </c>
      <c r="BY134" s="740">
        <v>0</v>
      </c>
      <c r="BZ134" s="740">
        <v>0</v>
      </c>
      <c r="CA134" s="740">
        <v>0</v>
      </c>
      <c r="CB134" s="740">
        <v>0</v>
      </c>
      <c r="CC134" s="740">
        <v>0</v>
      </c>
      <c r="CD134" s="740">
        <v>0</v>
      </c>
      <c r="CE134" s="740">
        <v>0</v>
      </c>
      <c r="CF134" s="740">
        <v>0</v>
      </c>
      <c r="CG134" s="740">
        <v>0</v>
      </c>
      <c r="CH134" s="740">
        <v>0</v>
      </c>
      <c r="CI134" s="740">
        <v>0</v>
      </c>
      <c r="CJ134" s="740">
        <v>0</v>
      </c>
      <c r="CK134" s="740">
        <v>0</v>
      </c>
      <c r="CL134" s="740">
        <v>0</v>
      </c>
      <c r="CM134" s="740">
        <v>0</v>
      </c>
      <c r="CN134" s="740">
        <v>0</v>
      </c>
      <c r="CO134" s="740">
        <v>0</v>
      </c>
      <c r="CP134" s="740">
        <v>0</v>
      </c>
      <c r="CQ134" s="740">
        <v>0</v>
      </c>
      <c r="CR134" s="740">
        <v>0</v>
      </c>
      <c r="CS134" s="740">
        <v>0</v>
      </c>
      <c r="CT134" s="740">
        <v>0</v>
      </c>
      <c r="CU134" s="740">
        <v>0</v>
      </c>
      <c r="CV134" s="740">
        <v>0</v>
      </c>
      <c r="CW134" s="740">
        <v>0</v>
      </c>
      <c r="CX134" s="740">
        <v>0</v>
      </c>
      <c r="CY134" s="740">
        <v>0</v>
      </c>
      <c r="CZ134" s="740">
        <v>0</v>
      </c>
      <c r="DA134" s="740">
        <v>0</v>
      </c>
      <c r="DB134" s="740">
        <v>0</v>
      </c>
      <c r="DC134" s="740">
        <v>0</v>
      </c>
      <c r="DD134" s="740">
        <v>0</v>
      </c>
      <c r="DE134" s="740">
        <v>0</v>
      </c>
      <c r="DF134" s="740">
        <v>0</v>
      </c>
      <c r="DG134" s="740">
        <v>0</v>
      </c>
      <c r="DH134" s="740">
        <v>0</v>
      </c>
      <c r="DI134" s="740">
        <v>0</v>
      </c>
      <c r="DJ134" s="740">
        <v>0</v>
      </c>
      <c r="DK134" s="740">
        <v>0</v>
      </c>
      <c r="DL134" s="740">
        <v>0</v>
      </c>
      <c r="DM134" s="740">
        <v>0</v>
      </c>
      <c r="DN134" s="740">
        <v>0</v>
      </c>
      <c r="DO134" s="740">
        <v>0</v>
      </c>
      <c r="DP134" s="740">
        <v>0</v>
      </c>
      <c r="DQ134" s="740">
        <v>0</v>
      </c>
      <c r="DR134" s="740">
        <v>0</v>
      </c>
      <c r="DS134" s="740">
        <v>0</v>
      </c>
      <c r="DT134" s="740">
        <v>0</v>
      </c>
      <c r="DU134" s="740">
        <v>0</v>
      </c>
      <c r="DV134" s="740">
        <v>0</v>
      </c>
      <c r="DW134" s="740">
        <v>0</v>
      </c>
      <c r="DX134" s="740">
        <v>0</v>
      </c>
      <c r="DY134" s="740">
        <v>0</v>
      </c>
      <c r="DZ134" s="740">
        <v>-149737</v>
      </c>
      <c r="EA134" s="740">
        <v>0</v>
      </c>
      <c r="EB134" s="740">
        <v>0</v>
      </c>
      <c r="EC134" s="740">
        <v>0</v>
      </c>
      <c r="ED134" s="740">
        <v>0</v>
      </c>
      <c r="EE134" s="740">
        <v>-278664</v>
      </c>
    </row>
    <row r="135" spans="1:135" ht="8.25" customHeight="1">
      <c r="A135" s="739" t="s">
        <v>754</v>
      </c>
      <c r="B135" s="756">
        <v>2</v>
      </c>
      <c r="C135" s="740">
        <v>0</v>
      </c>
      <c r="D135" s="740">
        <v>0</v>
      </c>
      <c r="E135" s="740">
        <v>0</v>
      </c>
      <c r="F135" s="740">
        <v>0</v>
      </c>
      <c r="G135" s="740">
        <v>0</v>
      </c>
      <c r="H135" s="740">
        <v>0</v>
      </c>
      <c r="I135" s="740">
        <v>0</v>
      </c>
      <c r="J135" s="740">
        <v>-120843</v>
      </c>
      <c r="K135" s="740">
        <v>0</v>
      </c>
      <c r="L135" s="740">
        <v>0</v>
      </c>
      <c r="M135" s="740">
        <v>0</v>
      </c>
      <c r="N135" s="740">
        <v>0</v>
      </c>
      <c r="O135" s="740">
        <v>0</v>
      </c>
      <c r="P135" s="740">
        <v>0</v>
      </c>
      <c r="Q135" s="740">
        <v>0</v>
      </c>
      <c r="R135" s="740">
        <v>0</v>
      </c>
      <c r="S135" s="740">
        <v>0</v>
      </c>
      <c r="T135" s="740">
        <v>0</v>
      </c>
      <c r="U135" s="740">
        <v>0</v>
      </c>
      <c r="V135" s="740">
        <v>0</v>
      </c>
      <c r="W135" s="740">
        <v>0</v>
      </c>
      <c r="X135" s="740">
        <v>0</v>
      </c>
      <c r="Y135" s="740">
        <v>0</v>
      </c>
      <c r="Z135" s="740">
        <v>0</v>
      </c>
      <c r="AA135" s="740">
        <v>0</v>
      </c>
      <c r="AB135" s="740">
        <v>0</v>
      </c>
      <c r="AC135" s="740">
        <v>0</v>
      </c>
      <c r="AD135" s="740">
        <v>0</v>
      </c>
      <c r="AE135" s="740">
        <v>0</v>
      </c>
      <c r="AF135" s="740">
        <v>0</v>
      </c>
      <c r="AG135" s="740">
        <v>0</v>
      </c>
      <c r="AH135" s="740">
        <v>0</v>
      </c>
      <c r="AI135" s="740">
        <v>0</v>
      </c>
      <c r="AJ135" s="740">
        <v>0</v>
      </c>
      <c r="AK135" s="740">
        <v>0</v>
      </c>
      <c r="AL135" s="740">
        <v>0</v>
      </c>
      <c r="AM135" s="740">
        <v>0</v>
      </c>
      <c r="AN135" s="740">
        <v>0</v>
      </c>
      <c r="AO135" s="740">
        <v>0</v>
      </c>
      <c r="AP135" s="740">
        <v>0</v>
      </c>
      <c r="AQ135" s="740">
        <v>0</v>
      </c>
      <c r="AR135" s="740">
        <v>0</v>
      </c>
      <c r="AS135" s="740">
        <v>0</v>
      </c>
      <c r="AT135" s="740">
        <v>0</v>
      </c>
      <c r="AU135" s="740">
        <v>0</v>
      </c>
      <c r="AV135" s="740">
        <v>0</v>
      </c>
      <c r="AW135" s="740">
        <v>0</v>
      </c>
      <c r="AX135" s="740">
        <v>0</v>
      </c>
      <c r="AY135" s="740">
        <v>0</v>
      </c>
      <c r="AZ135" s="740">
        <v>0</v>
      </c>
      <c r="BA135" s="740">
        <v>0</v>
      </c>
      <c r="BB135" s="740">
        <v>0</v>
      </c>
      <c r="BC135" s="740">
        <v>0</v>
      </c>
      <c r="BD135" s="740">
        <v>0</v>
      </c>
      <c r="BE135" s="740">
        <v>0</v>
      </c>
      <c r="BF135" s="740">
        <v>0</v>
      </c>
      <c r="BG135" s="740">
        <v>0</v>
      </c>
      <c r="BH135" s="740">
        <v>0</v>
      </c>
      <c r="BI135" s="740">
        <v>0</v>
      </c>
      <c r="BJ135" s="740">
        <v>0</v>
      </c>
      <c r="BK135" s="740">
        <v>0</v>
      </c>
      <c r="BL135" s="740">
        <v>0</v>
      </c>
      <c r="BM135" s="740">
        <v>0</v>
      </c>
      <c r="BN135" s="740">
        <v>0</v>
      </c>
      <c r="BO135" s="740">
        <v>0</v>
      </c>
      <c r="BP135" s="740">
        <v>0</v>
      </c>
      <c r="BQ135" s="740">
        <v>0</v>
      </c>
      <c r="BR135" s="740">
        <v>0</v>
      </c>
      <c r="BS135" s="740">
        <v>0</v>
      </c>
      <c r="BT135" s="740">
        <v>0</v>
      </c>
      <c r="BU135" s="740">
        <v>0</v>
      </c>
      <c r="BV135" s="740">
        <v>0</v>
      </c>
      <c r="BW135" s="740">
        <v>-146900</v>
      </c>
      <c r="BX135" s="740">
        <v>0</v>
      </c>
      <c r="BY135" s="740">
        <v>0</v>
      </c>
      <c r="BZ135" s="740">
        <v>0</v>
      </c>
      <c r="CA135" s="740">
        <v>0</v>
      </c>
      <c r="CB135" s="740">
        <v>0</v>
      </c>
      <c r="CC135" s="740">
        <v>0</v>
      </c>
      <c r="CD135" s="740">
        <v>0</v>
      </c>
      <c r="CE135" s="740">
        <v>0</v>
      </c>
      <c r="CF135" s="740">
        <v>0</v>
      </c>
      <c r="CG135" s="740">
        <v>0</v>
      </c>
      <c r="CH135" s="740">
        <v>0</v>
      </c>
      <c r="CI135" s="740">
        <v>0</v>
      </c>
      <c r="CJ135" s="740">
        <v>0</v>
      </c>
      <c r="CK135" s="740">
        <v>0</v>
      </c>
      <c r="CL135" s="740">
        <v>0</v>
      </c>
      <c r="CM135" s="740">
        <v>0</v>
      </c>
      <c r="CN135" s="740">
        <v>0</v>
      </c>
      <c r="CO135" s="740">
        <v>0</v>
      </c>
      <c r="CP135" s="740">
        <v>0</v>
      </c>
      <c r="CQ135" s="740">
        <v>0</v>
      </c>
      <c r="CR135" s="740">
        <v>0</v>
      </c>
      <c r="CS135" s="740">
        <v>0</v>
      </c>
      <c r="CT135" s="740">
        <v>0</v>
      </c>
      <c r="CU135" s="740">
        <v>0</v>
      </c>
      <c r="CV135" s="740">
        <v>0</v>
      </c>
      <c r="CW135" s="740">
        <v>0</v>
      </c>
      <c r="CX135" s="740">
        <v>0</v>
      </c>
      <c r="CY135" s="740">
        <v>0</v>
      </c>
      <c r="CZ135" s="740">
        <v>0</v>
      </c>
      <c r="DA135" s="740">
        <v>0</v>
      </c>
      <c r="DB135" s="740">
        <v>0</v>
      </c>
      <c r="DC135" s="740">
        <v>0</v>
      </c>
      <c r="DD135" s="740">
        <v>0</v>
      </c>
      <c r="DE135" s="740">
        <v>0</v>
      </c>
      <c r="DF135" s="740">
        <v>0</v>
      </c>
      <c r="DG135" s="740">
        <v>0</v>
      </c>
      <c r="DH135" s="740">
        <v>0</v>
      </c>
      <c r="DI135" s="740">
        <v>0</v>
      </c>
      <c r="DJ135" s="740">
        <v>0</v>
      </c>
      <c r="DK135" s="740">
        <v>0</v>
      </c>
      <c r="DL135" s="740">
        <v>0</v>
      </c>
      <c r="DM135" s="740">
        <v>0</v>
      </c>
      <c r="DN135" s="740">
        <v>0</v>
      </c>
      <c r="DO135" s="740">
        <v>0</v>
      </c>
      <c r="DP135" s="740">
        <v>0</v>
      </c>
      <c r="DQ135" s="740">
        <v>0</v>
      </c>
      <c r="DR135" s="740">
        <v>0</v>
      </c>
      <c r="DS135" s="740">
        <v>0</v>
      </c>
      <c r="DT135" s="740">
        <v>0</v>
      </c>
      <c r="DU135" s="740">
        <v>0</v>
      </c>
      <c r="DV135" s="740">
        <v>0</v>
      </c>
      <c r="DW135" s="740">
        <v>0</v>
      </c>
      <c r="DX135" s="740">
        <v>0</v>
      </c>
      <c r="DY135" s="740">
        <v>0</v>
      </c>
      <c r="DZ135" s="740">
        <v>0</v>
      </c>
      <c r="EA135" s="740">
        <v>0</v>
      </c>
      <c r="EB135" s="740">
        <v>0</v>
      </c>
      <c r="EC135" s="740">
        <v>0</v>
      </c>
      <c r="ED135" s="740">
        <v>0</v>
      </c>
      <c r="EE135" s="740">
        <v>-267743</v>
      </c>
    </row>
    <row r="136" spans="1:135" ht="8.25" customHeight="1">
      <c r="A136" s="739" t="s">
        <v>755</v>
      </c>
      <c r="B136" s="756">
        <v>3</v>
      </c>
      <c r="C136" s="740">
        <v>0</v>
      </c>
      <c r="D136" s="740">
        <v>0</v>
      </c>
      <c r="E136" s="740">
        <v>0</v>
      </c>
      <c r="F136" s="740">
        <v>0</v>
      </c>
      <c r="G136" s="740">
        <v>0</v>
      </c>
      <c r="H136" s="740">
        <v>0</v>
      </c>
      <c r="I136" s="740">
        <v>0</v>
      </c>
      <c r="J136" s="740">
        <v>0</v>
      </c>
      <c r="K136" s="740">
        <v>0</v>
      </c>
      <c r="L136" s="740">
        <v>0</v>
      </c>
      <c r="M136" s="740">
        <v>0</v>
      </c>
      <c r="N136" s="740">
        <v>0</v>
      </c>
      <c r="O136" s="740">
        <v>0</v>
      </c>
      <c r="P136" s="740">
        <v>0</v>
      </c>
      <c r="Q136" s="740">
        <v>0</v>
      </c>
      <c r="R136" s="740">
        <v>0</v>
      </c>
      <c r="S136" s="740">
        <v>0</v>
      </c>
      <c r="T136" s="740">
        <v>0</v>
      </c>
      <c r="U136" s="740">
        <v>0</v>
      </c>
      <c r="V136" s="740">
        <v>0</v>
      </c>
      <c r="W136" s="740">
        <v>0</v>
      </c>
      <c r="X136" s="740">
        <v>0</v>
      </c>
      <c r="Y136" s="740">
        <v>0</v>
      </c>
      <c r="Z136" s="740">
        <v>0</v>
      </c>
      <c r="AA136" s="740">
        <v>0</v>
      </c>
      <c r="AB136" s="740">
        <v>0</v>
      </c>
      <c r="AC136" s="740">
        <v>0</v>
      </c>
      <c r="AD136" s="740">
        <v>0</v>
      </c>
      <c r="AE136" s="740">
        <v>0</v>
      </c>
      <c r="AF136" s="740">
        <v>-87936</v>
      </c>
      <c r="AG136" s="740">
        <v>0</v>
      </c>
      <c r="AH136" s="740">
        <v>0</v>
      </c>
      <c r="AI136" s="740">
        <v>0</v>
      </c>
      <c r="AJ136" s="740">
        <v>0</v>
      </c>
      <c r="AK136" s="740">
        <v>0</v>
      </c>
      <c r="AL136" s="740">
        <v>0</v>
      </c>
      <c r="AM136" s="740">
        <v>0</v>
      </c>
      <c r="AN136" s="740">
        <v>0</v>
      </c>
      <c r="AO136" s="740">
        <v>0</v>
      </c>
      <c r="AP136" s="740">
        <v>0</v>
      </c>
      <c r="AQ136" s="740">
        <v>0</v>
      </c>
      <c r="AR136" s="740">
        <v>0</v>
      </c>
      <c r="AS136" s="740">
        <v>0</v>
      </c>
      <c r="AT136" s="740">
        <v>0</v>
      </c>
      <c r="AU136" s="740">
        <v>0</v>
      </c>
      <c r="AV136" s="740">
        <v>0</v>
      </c>
      <c r="AW136" s="740">
        <v>0</v>
      </c>
      <c r="AX136" s="740">
        <v>0</v>
      </c>
      <c r="AY136" s="740">
        <v>0</v>
      </c>
      <c r="AZ136" s="740">
        <v>0</v>
      </c>
      <c r="BA136" s="740">
        <v>0</v>
      </c>
      <c r="BB136" s="740">
        <v>0</v>
      </c>
      <c r="BC136" s="740">
        <v>0</v>
      </c>
      <c r="BD136" s="740">
        <v>0</v>
      </c>
      <c r="BE136" s="740">
        <v>0</v>
      </c>
      <c r="BF136" s="740">
        <v>0</v>
      </c>
      <c r="BG136" s="740">
        <v>0</v>
      </c>
      <c r="BH136" s="740">
        <v>0</v>
      </c>
      <c r="BI136" s="740">
        <v>0</v>
      </c>
      <c r="BJ136" s="740">
        <v>0</v>
      </c>
      <c r="BK136" s="740">
        <v>0</v>
      </c>
      <c r="BL136" s="740">
        <v>0</v>
      </c>
      <c r="BM136" s="740">
        <v>0</v>
      </c>
      <c r="BN136" s="740">
        <v>0</v>
      </c>
      <c r="BO136" s="740">
        <v>0</v>
      </c>
      <c r="BP136" s="740">
        <v>0</v>
      </c>
      <c r="BQ136" s="740">
        <v>0</v>
      </c>
      <c r="BR136" s="740">
        <v>0</v>
      </c>
      <c r="BS136" s="740">
        <v>0</v>
      </c>
      <c r="BT136" s="740">
        <v>0</v>
      </c>
      <c r="BU136" s="740">
        <v>0</v>
      </c>
      <c r="BV136" s="740">
        <v>0</v>
      </c>
      <c r="BW136" s="740">
        <v>0</v>
      </c>
      <c r="BX136" s="740">
        <v>0</v>
      </c>
      <c r="BY136" s="740">
        <v>0</v>
      </c>
      <c r="BZ136" s="740">
        <v>0</v>
      </c>
      <c r="CA136" s="740">
        <v>0</v>
      </c>
      <c r="CB136" s="740">
        <v>0</v>
      </c>
      <c r="CC136" s="740">
        <v>0</v>
      </c>
      <c r="CD136" s="740">
        <v>0</v>
      </c>
      <c r="CE136" s="740">
        <v>0</v>
      </c>
      <c r="CF136" s="740">
        <v>0</v>
      </c>
      <c r="CG136" s="740">
        <v>0</v>
      </c>
      <c r="CH136" s="740">
        <v>0</v>
      </c>
      <c r="CI136" s="740">
        <v>0</v>
      </c>
      <c r="CJ136" s="740">
        <v>0</v>
      </c>
      <c r="CK136" s="740">
        <v>0</v>
      </c>
      <c r="CL136" s="740">
        <v>0</v>
      </c>
      <c r="CM136" s="740">
        <v>0</v>
      </c>
      <c r="CN136" s="740">
        <v>0</v>
      </c>
      <c r="CO136" s="740">
        <v>0</v>
      </c>
      <c r="CP136" s="740">
        <v>0</v>
      </c>
      <c r="CQ136" s="740">
        <v>0</v>
      </c>
      <c r="CR136" s="740">
        <v>0</v>
      </c>
      <c r="CS136" s="740">
        <v>-102243</v>
      </c>
      <c r="CT136" s="740">
        <v>0</v>
      </c>
      <c r="CU136" s="740">
        <v>0</v>
      </c>
      <c r="CV136" s="740">
        <v>0</v>
      </c>
      <c r="CW136" s="740">
        <v>0</v>
      </c>
      <c r="CX136" s="740">
        <v>0</v>
      </c>
      <c r="CY136" s="740">
        <v>0</v>
      </c>
      <c r="CZ136" s="740">
        <v>0</v>
      </c>
      <c r="DA136" s="740">
        <v>0</v>
      </c>
      <c r="DB136" s="740">
        <v>0</v>
      </c>
      <c r="DC136" s="740">
        <v>0</v>
      </c>
      <c r="DD136" s="740">
        <v>0</v>
      </c>
      <c r="DE136" s="740">
        <v>0</v>
      </c>
      <c r="DF136" s="740">
        <v>0</v>
      </c>
      <c r="DG136" s="740">
        <v>0</v>
      </c>
      <c r="DH136" s="740">
        <v>0</v>
      </c>
      <c r="DI136" s="740">
        <v>0</v>
      </c>
      <c r="DJ136" s="740">
        <v>0</v>
      </c>
      <c r="DK136" s="740">
        <v>0</v>
      </c>
      <c r="DL136" s="740">
        <v>0</v>
      </c>
      <c r="DM136" s="740">
        <v>0</v>
      </c>
      <c r="DN136" s="740">
        <v>0</v>
      </c>
      <c r="DO136" s="740">
        <v>0</v>
      </c>
      <c r="DP136" s="740">
        <v>0</v>
      </c>
      <c r="DQ136" s="740">
        <v>0</v>
      </c>
      <c r="DR136" s="740">
        <v>0</v>
      </c>
      <c r="DS136" s="740">
        <v>0</v>
      </c>
      <c r="DT136" s="740">
        <v>0</v>
      </c>
      <c r="DU136" s="740">
        <v>0</v>
      </c>
      <c r="DV136" s="740">
        <v>0</v>
      </c>
      <c r="DW136" s="740">
        <v>0</v>
      </c>
      <c r="DX136" s="740">
        <v>0</v>
      </c>
      <c r="DY136" s="740">
        <v>0</v>
      </c>
      <c r="DZ136" s="740">
        <v>0</v>
      </c>
      <c r="EA136" s="740">
        <v>0</v>
      </c>
      <c r="EB136" s="740">
        <v>0</v>
      </c>
      <c r="EC136" s="740">
        <v>0</v>
      </c>
      <c r="ED136" s="740">
        <v>0</v>
      </c>
      <c r="EE136" s="740">
        <v>-190179</v>
      </c>
    </row>
    <row r="137" spans="1:135" ht="7.5" customHeight="1">
      <c r="A137" s="739" t="s">
        <v>756</v>
      </c>
      <c r="B137" s="756">
        <v>4</v>
      </c>
      <c r="C137" s="740">
        <v>0</v>
      </c>
      <c r="D137" s="740">
        <v>0</v>
      </c>
      <c r="E137" s="740">
        <v>0</v>
      </c>
      <c r="F137" s="740">
        <v>0</v>
      </c>
      <c r="G137" s="740">
        <v>0</v>
      </c>
      <c r="H137" s="740">
        <v>0</v>
      </c>
      <c r="I137" s="740">
        <v>0</v>
      </c>
      <c r="J137" s="740">
        <v>0</v>
      </c>
      <c r="K137" s="740">
        <v>0</v>
      </c>
      <c r="L137" s="740">
        <v>0</v>
      </c>
      <c r="M137" s="740">
        <v>0</v>
      </c>
      <c r="N137" s="740">
        <v>0</v>
      </c>
      <c r="O137" s="740">
        <v>0</v>
      </c>
      <c r="P137" s="740">
        <v>0</v>
      </c>
      <c r="Q137" s="740">
        <v>0</v>
      </c>
      <c r="R137" s="740">
        <v>0</v>
      </c>
      <c r="S137" s="740">
        <v>0</v>
      </c>
      <c r="T137" s="740">
        <v>0</v>
      </c>
      <c r="U137" s="740">
        <v>0</v>
      </c>
      <c r="V137" s="740">
        <v>0</v>
      </c>
      <c r="W137" s="740">
        <v>0</v>
      </c>
      <c r="X137" s="740">
        <v>-44783</v>
      </c>
      <c r="Y137" s="740">
        <v>0</v>
      </c>
      <c r="Z137" s="740">
        <v>0</v>
      </c>
      <c r="AA137" s="740">
        <v>0</v>
      </c>
      <c r="AB137" s="740">
        <v>0</v>
      </c>
      <c r="AC137" s="740">
        <v>0</v>
      </c>
      <c r="AD137" s="740">
        <v>0</v>
      </c>
      <c r="AE137" s="740">
        <v>0</v>
      </c>
      <c r="AF137" s="740">
        <v>0</v>
      </c>
      <c r="AG137" s="740">
        <v>0</v>
      </c>
      <c r="AH137" s="740">
        <v>0</v>
      </c>
      <c r="AI137" s="740">
        <v>0</v>
      </c>
      <c r="AJ137" s="740">
        <v>0</v>
      </c>
      <c r="AK137" s="740">
        <v>0</v>
      </c>
      <c r="AL137" s="740">
        <v>0</v>
      </c>
      <c r="AM137" s="740">
        <v>0</v>
      </c>
      <c r="AN137" s="740">
        <v>0</v>
      </c>
      <c r="AO137" s="740">
        <v>0</v>
      </c>
      <c r="AP137" s="740">
        <v>0</v>
      </c>
      <c r="AQ137" s="740">
        <v>0</v>
      </c>
      <c r="AR137" s="740">
        <v>0</v>
      </c>
      <c r="AS137" s="740">
        <v>0</v>
      </c>
      <c r="AT137" s="740">
        <v>0</v>
      </c>
      <c r="AU137" s="740">
        <v>0</v>
      </c>
      <c r="AV137" s="740">
        <v>0</v>
      </c>
      <c r="AW137" s="740">
        <v>0</v>
      </c>
      <c r="AX137" s="740">
        <v>0</v>
      </c>
      <c r="AY137" s="740">
        <v>0</v>
      </c>
      <c r="AZ137" s="740">
        <v>0</v>
      </c>
      <c r="BA137" s="740">
        <v>0</v>
      </c>
      <c r="BB137" s="740">
        <v>0</v>
      </c>
      <c r="BC137" s="740">
        <v>0</v>
      </c>
      <c r="BD137" s="740">
        <v>0</v>
      </c>
      <c r="BE137" s="740">
        <v>0</v>
      </c>
      <c r="BF137" s="740">
        <v>0</v>
      </c>
      <c r="BG137" s="740">
        <v>0</v>
      </c>
      <c r="BH137" s="740">
        <v>0</v>
      </c>
      <c r="BI137" s="740">
        <v>0</v>
      </c>
      <c r="BJ137" s="740">
        <v>0</v>
      </c>
      <c r="BK137" s="740">
        <v>0</v>
      </c>
      <c r="BL137" s="740">
        <v>0</v>
      </c>
      <c r="BM137" s="740">
        <v>0</v>
      </c>
      <c r="BN137" s="740">
        <v>0</v>
      </c>
      <c r="BO137" s="740">
        <v>0</v>
      </c>
      <c r="BP137" s="740">
        <v>0</v>
      </c>
      <c r="BQ137" s="740">
        <v>0</v>
      </c>
      <c r="BR137" s="740">
        <v>0</v>
      </c>
      <c r="BS137" s="740">
        <v>0</v>
      </c>
      <c r="BT137" s="740">
        <v>0</v>
      </c>
      <c r="BU137" s="740">
        <v>0</v>
      </c>
      <c r="BV137" s="740">
        <v>0</v>
      </c>
      <c r="BW137" s="740">
        <v>0</v>
      </c>
      <c r="BX137" s="740">
        <v>0</v>
      </c>
      <c r="BY137" s="740">
        <v>0</v>
      </c>
      <c r="BZ137" s="740">
        <v>0</v>
      </c>
      <c r="CA137" s="740">
        <v>0</v>
      </c>
      <c r="CB137" s="740">
        <v>0</v>
      </c>
      <c r="CC137" s="740">
        <v>0</v>
      </c>
      <c r="CD137" s="740">
        <v>0</v>
      </c>
      <c r="CE137" s="740">
        <v>0</v>
      </c>
      <c r="CF137" s="740">
        <v>0</v>
      </c>
      <c r="CG137" s="740">
        <v>0</v>
      </c>
      <c r="CH137" s="740">
        <v>0</v>
      </c>
      <c r="CI137" s="740">
        <v>0</v>
      </c>
      <c r="CJ137" s="740">
        <v>0</v>
      </c>
      <c r="CK137" s="740">
        <v>-53166</v>
      </c>
      <c r="CL137" s="740">
        <v>0</v>
      </c>
      <c r="CM137" s="740">
        <v>0</v>
      </c>
      <c r="CN137" s="740">
        <v>0</v>
      </c>
      <c r="CO137" s="740">
        <v>0</v>
      </c>
      <c r="CP137" s="740">
        <v>0</v>
      </c>
      <c r="CQ137" s="740">
        <v>0</v>
      </c>
      <c r="CR137" s="740">
        <v>0</v>
      </c>
      <c r="CS137" s="740">
        <v>0</v>
      </c>
      <c r="CT137" s="740">
        <v>0</v>
      </c>
      <c r="CU137" s="740">
        <v>0</v>
      </c>
      <c r="CV137" s="740">
        <v>0</v>
      </c>
      <c r="CW137" s="740">
        <v>0</v>
      </c>
      <c r="CX137" s="740">
        <v>0</v>
      </c>
      <c r="CY137" s="740">
        <v>0</v>
      </c>
      <c r="CZ137" s="740">
        <v>0</v>
      </c>
      <c r="DA137" s="740">
        <v>0</v>
      </c>
      <c r="DB137" s="740">
        <v>0</v>
      </c>
      <c r="DC137" s="740">
        <v>0</v>
      </c>
      <c r="DD137" s="740">
        <v>0</v>
      </c>
      <c r="DE137" s="740">
        <v>0</v>
      </c>
      <c r="DF137" s="740">
        <v>0</v>
      </c>
      <c r="DG137" s="740">
        <v>0</v>
      </c>
      <c r="DH137" s="740">
        <v>0</v>
      </c>
      <c r="DI137" s="740">
        <v>0</v>
      </c>
      <c r="DJ137" s="740">
        <v>0</v>
      </c>
      <c r="DK137" s="740">
        <v>0</v>
      </c>
      <c r="DL137" s="740">
        <v>0</v>
      </c>
      <c r="DM137" s="740">
        <v>0</v>
      </c>
      <c r="DN137" s="740">
        <v>0</v>
      </c>
      <c r="DO137" s="740">
        <v>0</v>
      </c>
      <c r="DP137" s="740">
        <v>0</v>
      </c>
      <c r="DQ137" s="740">
        <v>0</v>
      </c>
      <c r="DR137" s="740">
        <v>0</v>
      </c>
      <c r="DS137" s="740">
        <v>0</v>
      </c>
      <c r="DT137" s="740">
        <v>0</v>
      </c>
      <c r="DU137" s="740">
        <v>0</v>
      </c>
      <c r="DV137" s="740">
        <v>0</v>
      </c>
      <c r="DW137" s="740">
        <v>0</v>
      </c>
      <c r="DX137" s="740">
        <v>0</v>
      </c>
      <c r="DY137" s="740">
        <v>0</v>
      </c>
      <c r="DZ137" s="740">
        <v>0</v>
      </c>
      <c r="EA137" s="740">
        <v>0</v>
      </c>
      <c r="EB137" s="740">
        <v>0</v>
      </c>
      <c r="EC137" s="740">
        <v>0</v>
      </c>
      <c r="ED137" s="740">
        <v>0</v>
      </c>
      <c r="EE137" s="740">
        <v>-97949</v>
      </c>
    </row>
    <row r="138" spans="1:135" ht="8.25" customHeight="1">
      <c r="A138" s="739" t="s">
        <v>757</v>
      </c>
      <c r="B138" s="756">
        <v>5</v>
      </c>
      <c r="C138" s="740">
        <v>0</v>
      </c>
      <c r="D138" s="740">
        <v>0</v>
      </c>
      <c r="E138" s="740">
        <v>0</v>
      </c>
      <c r="F138" s="740">
        <v>0</v>
      </c>
      <c r="G138" s="740">
        <v>0</v>
      </c>
      <c r="H138" s="740">
        <v>0</v>
      </c>
      <c r="I138" s="740">
        <v>0</v>
      </c>
      <c r="J138" s="740">
        <v>0</v>
      </c>
      <c r="K138" s="740">
        <v>0</v>
      </c>
      <c r="L138" s="740">
        <v>0</v>
      </c>
      <c r="M138" s="740">
        <v>0</v>
      </c>
      <c r="N138" s="740">
        <v>0</v>
      </c>
      <c r="O138" s="740">
        <v>0</v>
      </c>
      <c r="P138" s="740">
        <v>-83877</v>
      </c>
      <c r="Q138" s="740">
        <v>0</v>
      </c>
      <c r="R138" s="740">
        <v>0</v>
      </c>
      <c r="S138" s="740">
        <v>0</v>
      </c>
      <c r="T138" s="740">
        <v>0</v>
      </c>
      <c r="U138" s="740">
        <v>0</v>
      </c>
      <c r="V138" s="740">
        <v>0</v>
      </c>
      <c r="W138" s="740">
        <v>0</v>
      </c>
      <c r="X138" s="740">
        <v>0</v>
      </c>
      <c r="Y138" s="740">
        <v>0</v>
      </c>
      <c r="Z138" s="740">
        <v>0</v>
      </c>
      <c r="AA138" s="740">
        <v>0</v>
      </c>
      <c r="AB138" s="740">
        <v>0</v>
      </c>
      <c r="AC138" s="740">
        <v>0</v>
      </c>
      <c r="AD138" s="740">
        <v>0</v>
      </c>
      <c r="AE138" s="740">
        <v>0</v>
      </c>
      <c r="AF138" s="740">
        <v>0</v>
      </c>
      <c r="AG138" s="740">
        <v>0</v>
      </c>
      <c r="AH138" s="740">
        <v>0</v>
      </c>
      <c r="AI138" s="740">
        <v>0</v>
      </c>
      <c r="AJ138" s="740">
        <v>0</v>
      </c>
      <c r="AK138" s="740">
        <v>0</v>
      </c>
      <c r="AL138" s="740">
        <v>0</v>
      </c>
      <c r="AM138" s="740">
        <v>0</v>
      </c>
      <c r="AN138" s="740">
        <v>0</v>
      </c>
      <c r="AO138" s="740">
        <v>0</v>
      </c>
      <c r="AP138" s="740">
        <v>0</v>
      </c>
      <c r="AQ138" s="740">
        <v>0</v>
      </c>
      <c r="AR138" s="740">
        <v>0</v>
      </c>
      <c r="AS138" s="740">
        <v>0</v>
      </c>
      <c r="AT138" s="740">
        <v>0</v>
      </c>
      <c r="AU138" s="740">
        <v>0</v>
      </c>
      <c r="AV138" s="740">
        <v>0</v>
      </c>
      <c r="AW138" s="740">
        <v>0</v>
      </c>
      <c r="AX138" s="740">
        <v>0</v>
      </c>
      <c r="AY138" s="740">
        <v>0</v>
      </c>
      <c r="AZ138" s="740">
        <v>0</v>
      </c>
      <c r="BA138" s="740">
        <v>0</v>
      </c>
      <c r="BB138" s="740">
        <v>0</v>
      </c>
      <c r="BC138" s="740">
        <v>0</v>
      </c>
      <c r="BD138" s="740">
        <v>0</v>
      </c>
      <c r="BE138" s="740">
        <v>0</v>
      </c>
      <c r="BF138" s="740">
        <v>0</v>
      </c>
      <c r="BG138" s="740">
        <v>0</v>
      </c>
      <c r="BH138" s="740">
        <v>0</v>
      </c>
      <c r="BI138" s="740">
        <v>0</v>
      </c>
      <c r="BJ138" s="740">
        <v>0</v>
      </c>
      <c r="BK138" s="740">
        <v>0</v>
      </c>
      <c r="BL138" s="740">
        <v>0</v>
      </c>
      <c r="BM138" s="740">
        <v>0</v>
      </c>
      <c r="BN138" s="740">
        <v>0</v>
      </c>
      <c r="BO138" s="740">
        <v>0</v>
      </c>
      <c r="BP138" s="740">
        <v>0</v>
      </c>
      <c r="BQ138" s="740">
        <v>0</v>
      </c>
      <c r="BR138" s="740">
        <v>0</v>
      </c>
      <c r="BS138" s="740">
        <v>0</v>
      </c>
      <c r="BT138" s="740">
        <v>0</v>
      </c>
      <c r="BU138" s="740">
        <v>0</v>
      </c>
      <c r="BV138" s="740">
        <v>0</v>
      </c>
      <c r="BW138" s="740">
        <v>0</v>
      </c>
      <c r="BX138" s="740">
        <v>0</v>
      </c>
      <c r="BY138" s="740">
        <v>0</v>
      </c>
      <c r="BZ138" s="740">
        <v>0</v>
      </c>
      <c r="CA138" s="740">
        <v>0</v>
      </c>
      <c r="CB138" s="740">
        <v>0</v>
      </c>
      <c r="CC138" s="740">
        <v>-99763</v>
      </c>
      <c r="CD138" s="740">
        <v>0</v>
      </c>
      <c r="CE138" s="740">
        <v>0</v>
      </c>
      <c r="CF138" s="740">
        <v>0</v>
      </c>
      <c r="CG138" s="740">
        <v>0</v>
      </c>
      <c r="CH138" s="740">
        <v>0</v>
      </c>
      <c r="CI138" s="740">
        <v>0</v>
      </c>
      <c r="CJ138" s="740">
        <v>0</v>
      </c>
      <c r="CK138" s="740">
        <v>0</v>
      </c>
      <c r="CL138" s="740">
        <v>0</v>
      </c>
      <c r="CM138" s="740">
        <v>0</v>
      </c>
      <c r="CN138" s="740">
        <v>0</v>
      </c>
      <c r="CO138" s="740">
        <v>0</v>
      </c>
      <c r="CP138" s="740">
        <v>0</v>
      </c>
      <c r="CQ138" s="740">
        <v>0</v>
      </c>
      <c r="CR138" s="740">
        <v>0</v>
      </c>
      <c r="CS138" s="740">
        <v>0</v>
      </c>
      <c r="CT138" s="740">
        <v>0</v>
      </c>
      <c r="CU138" s="740">
        <v>0</v>
      </c>
      <c r="CV138" s="740">
        <v>0</v>
      </c>
      <c r="CW138" s="740">
        <v>0</v>
      </c>
      <c r="CX138" s="740">
        <v>0</v>
      </c>
      <c r="CY138" s="740">
        <v>0</v>
      </c>
      <c r="CZ138" s="740">
        <v>0</v>
      </c>
      <c r="DA138" s="740">
        <v>0</v>
      </c>
      <c r="DB138" s="740">
        <v>0</v>
      </c>
      <c r="DC138" s="740">
        <v>0</v>
      </c>
      <c r="DD138" s="740">
        <v>0</v>
      </c>
      <c r="DE138" s="740">
        <v>0</v>
      </c>
      <c r="DF138" s="740">
        <v>0</v>
      </c>
      <c r="DG138" s="740">
        <v>0</v>
      </c>
      <c r="DH138" s="740">
        <v>0</v>
      </c>
      <c r="DI138" s="740">
        <v>0</v>
      </c>
      <c r="DJ138" s="740">
        <v>0</v>
      </c>
      <c r="DK138" s="740">
        <v>0</v>
      </c>
      <c r="DL138" s="740">
        <v>0</v>
      </c>
      <c r="DM138" s="740">
        <v>0</v>
      </c>
      <c r="DN138" s="740">
        <v>0</v>
      </c>
      <c r="DO138" s="740">
        <v>0</v>
      </c>
      <c r="DP138" s="740">
        <v>0</v>
      </c>
      <c r="DQ138" s="740">
        <v>0</v>
      </c>
      <c r="DR138" s="740">
        <v>0</v>
      </c>
      <c r="DS138" s="740">
        <v>0</v>
      </c>
      <c r="DT138" s="740">
        <v>0</v>
      </c>
      <c r="DU138" s="740">
        <v>0</v>
      </c>
      <c r="DV138" s="740">
        <v>0</v>
      </c>
      <c r="DW138" s="740">
        <v>0</v>
      </c>
      <c r="DX138" s="740">
        <v>0</v>
      </c>
      <c r="DY138" s="740">
        <v>0</v>
      </c>
      <c r="DZ138" s="740">
        <v>0</v>
      </c>
      <c r="EA138" s="740">
        <v>0</v>
      </c>
      <c r="EB138" s="740">
        <v>0</v>
      </c>
      <c r="EC138" s="740">
        <v>0</v>
      </c>
      <c r="ED138" s="740">
        <v>0</v>
      </c>
      <c r="EE138" s="740">
        <v>-183640</v>
      </c>
    </row>
    <row r="139" spans="1:135" ht="8.25" customHeight="1">
      <c r="A139" s="739" t="s">
        <v>758</v>
      </c>
      <c r="B139" s="756">
        <v>6</v>
      </c>
      <c r="C139" s="740">
        <v>0</v>
      </c>
      <c r="D139" s="740">
        <v>0</v>
      </c>
      <c r="E139" s="740">
        <v>0</v>
      </c>
      <c r="F139" s="740">
        <v>0</v>
      </c>
      <c r="G139" s="740">
        <v>0</v>
      </c>
      <c r="H139" s="740">
        <v>0</v>
      </c>
      <c r="I139" s="740">
        <v>0</v>
      </c>
      <c r="J139" s="740">
        <v>0</v>
      </c>
      <c r="K139" s="740">
        <v>0</v>
      </c>
      <c r="L139" s="740">
        <v>0</v>
      </c>
      <c r="M139" s="740">
        <v>0</v>
      </c>
      <c r="N139" s="740">
        <v>0</v>
      </c>
      <c r="O139" s="740">
        <v>0</v>
      </c>
      <c r="P139" s="740">
        <v>0</v>
      </c>
      <c r="Q139" s="740">
        <v>0</v>
      </c>
      <c r="R139" s="740">
        <v>0</v>
      </c>
      <c r="S139" s="740">
        <v>0</v>
      </c>
      <c r="T139" s="740">
        <v>0</v>
      </c>
      <c r="U139" s="740">
        <v>0</v>
      </c>
      <c r="V139" s="740">
        <v>0</v>
      </c>
      <c r="W139" s="740">
        <v>0</v>
      </c>
      <c r="X139" s="740">
        <v>0</v>
      </c>
      <c r="Y139" s="740">
        <v>0</v>
      </c>
      <c r="Z139" s="740">
        <v>0</v>
      </c>
      <c r="AA139" s="740">
        <v>0</v>
      </c>
      <c r="AB139" s="740">
        <v>0</v>
      </c>
      <c r="AC139" s="740">
        <v>0</v>
      </c>
      <c r="AD139" s="740">
        <v>0</v>
      </c>
      <c r="AE139" s="740">
        <v>0</v>
      </c>
      <c r="AF139" s="740">
        <v>0</v>
      </c>
      <c r="AG139" s="740">
        <v>0</v>
      </c>
      <c r="AH139" s="740">
        <v>0</v>
      </c>
      <c r="AI139" s="740">
        <v>0</v>
      </c>
      <c r="AJ139" s="740">
        <v>0</v>
      </c>
      <c r="AK139" s="740">
        <v>0</v>
      </c>
      <c r="AL139" s="740">
        <v>0</v>
      </c>
      <c r="AM139" s="740">
        <v>0</v>
      </c>
      <c r="AN139" s="740">
        <v>0</v>
      </c>
      <c r="AO139" s="740">
        <v>0</v>
      </c>
      <c r="AP139" s="740">
        <v>0</v>
      </c>
      <c r="AQ139" s="740">
        <v>0</v>
      </c>
      <c r="AR139" s="740">
        <v>0</v>
      </c>
      <c r="AS139" s="740">
        <v>0</v>
      </c>
      <c r="AT139" s="740">
        <v>0</v>
      </c>
      <c r="AU139" s="740">
        <v>0</v>
      </c>
      <c r="AV139" s="740">
        <v>0</v>
      </c>
      <c r="AW139" s="740">
        <v>0</v>
      </c>
      <c r="AX139" s="740">
        <v>0</v>
      </c>
      <c r="AY139" s="740">
        <v>0</v>
      </c>
      <c r="AZ139" s="740">
        <v>0</v>
      </c>
      <c r="BA139" s="740">
        <v>0</v>
      </c>
      <c r="BB139" s="740">
        <v>0</v>
      </c>
      <c r="BC139" s="740">
        <v>0</v>
      </c>
      <c r="BD139" s="740">
        <v>0</v>
      </c>
      <c r="BE139" s="740">
        <v>0</v>
      </c>
      <c r="BF139" s="740">
        <v>0</v>
      </c>
      <c r="BG139" s="740">
        <v>0</v>
      </c>
      <c r="BH139" s="740">
        <v>0</v>
      </c>
      <c r="BI139" s="740">
        <v>0</v>
      </c>
      <c r="BJ139" s="740">
        <v>0</v>
      </c>
      <c r="BK139" s="740">
        <v>0</v>
      </c>
      <c r="BL139" s="740">
        <v>0</v>
      </c>
      <c r="BM139" s="740">
        <v>0</v>
      </c>
      <c r="BN139" s="740">
        <v>0</v>
      </c>
      <c r="BO139" s="740">
        <v>0</v>
      </c>
      <c r="BP139" s="740">
        <v>0</v>
      </c>
      <c r="BQ139" s="740">
        <v>0</v>
      </c>
      <c r="BR139" s="740">
        <v>0</v>
      </c>
      <c r="BS139" s="740">
        <v>0</v>
      </c>
      <c r="BT139" s="740">
        <v>0</v>
      </c>
      <c r="BU139" s="740">
        <v>0</v>
      </c>
      <c r="BV139" s="740">
        <v>0</v>
      </c>
      <c r="BW139" s="740">
        <v>0</v>
      </c>
      <c r="BX139" s="740">
        <v>0</v>
      </c>
      <c r="BY139" s="740">
        <v>0</v>
      </c>
      <c r="BZ139" s="740">
        <v>0</v>
      </c>
      <c r="CA139" s="740">
        <v>0</v>
      </c>
      <c r="CB139" s="740">
        <v>0</v>
      </c>
      <c r="CC139" s="740">
        <v>0</v>
      </c>
      <c r="CD139" s="740">
        <v>0</v>
      </c>
      <c r="CE139" s="740">
        <v>0</v>
      </c>
      <c r="CF139" s="740">
        <v>0</v>
      </c>
      <c r="CG139" s="740">
        <v>0</v>
      </c>
      <c r="CH139" s="740">
        <v>0</v>
      </c>
      <c r="CI139" s="740">
        <v>0</v>
      </c>
      <c r="CJ139" s="740">
        <v>0</v>
      </c>
      <c r="CK139" s="740">
        <v>-111119</v>
      </c>
      <c r="CL139" s="740">
        <v>0</v>
      </c>
      <c r="CM139" s="740">
        <v>0</v>
      </c>
      <c r="CN139" s="740">
        <v>0</v>
      </c>
      <c r="CO139" s="740">
        <v>0</v>
      </c>
      <c r="CP139" s="740">
        <v>0</v>
      </c>
      <c r="CQ139" s="740">
        <v>0</v>
      </c>
      <c r="CR139" s="740">
        <v>0</v>
      </c>
      <c r="CS139" s="740">
        <v>0</v>
      </c>
      <c r="CT139" s="740">
        <v>0</v>
      </c>
      <c r="CU139" s="740">
        <v>0</v>
      </c>
      <c r="CV139" s="740">
        <v>0</v>
      </c>
      <c r="CW139" s="740">
        <v>0</v>
      </c>
      <c r="CX139" s="740">
        <v>0</v>
      </c>
      <c r="CY139" s="740">
        <v>0</v>
      </c>
      <c r="CZ139" s="740">
        <v>0</v>
      </c>
      <c r="DA139" s="740">
        <v>0</v>
      </c>
      <c r="DB139" s="740">
        <v>0</v>
      </c>
      <c r="DC139" s="740">
        <v>0</v>
      </c>
      <c r="DD139" s="740">
        <v>0</v>
      </c>
      <c r="DE139" s="740">
        <v>0</v>
      </c>
      <c r="DF139" s="740">
        <v>0</v>
      </c>
      <c r="DG139" s="740">
        <v>0</v>
      </c>
      <c r="DH139" s="740">
        <v>0</v>
      </c>
      <c r="DI139" s="740">
        <v>0</v>
      </c>
      <c r="DJ139" s="740">
        <v>0</v>
      </c>
      <c r="DK139" s="740">
        <v>0</v>
      </c>
      <c r="DL139" s="740">
        <v>0</v>
      </c>
      <c r="DM139" s="740">
        <v>0</v>
      </c>
      <c r="DN139" s="740">
        <v>0</v>
      </c>
      <c r="DO139" s="740">
        <v>0</v>
      </c>
      <c r="DP139" s="740">
        <v>0</v>
      </c>
      <c r="DQ139" s="740">
        <v>0</v>
      </c>
      <c r="DR139" s="740">
        <v>0</v>
      </c>
      <c r="DS139" s="740">
        <v>0</v>
      </c>
      <c r="DT139" s="740">
        <v>0</v>
      </c>
      <c r="DU139" s="740">
        <v>0</v>
      </c>
      <c r="DV139" s="740">
        <v>0</v>
      </c>
      <c r="DW139" s="740">
        <v>0</v>
      </c>
      <c r="DX139" s="740">
        <v>0</v>
      </c>
      <c r="DY139" s="740">
        <v>0</v>
      </c>
      <c r="DZ139" s="740">
        <v>0</v>
      </c>
      <c r="EA139" s="740">
        <v>0</v>
      </c>
      <c r="EB139" s="740">
        <v>0</v>
      </c>
      <c r="EC139" s="740">
        <v>0</v>
      </c>
      <c r="ED139" s="740">
        <v>0</v>
      </c>
      <c r="EE139" s="740">
        <v>-111119</v>
      </c>
    </row>
    <row r="140" spans="1:135" ht="7.5" customHeight="1">
      <c r="A140" s="739" t="s">
        <v>759</v>
      </c>
      <c r="B140" s="756">
        <v>7</v>
      </c>
      <c r="C140" s="740">
        <v>0</v>
      </c>
      <c r="D140" s="740">
        <v>0</v>
      </c>
      <c r="E140" s="740">
        <v>0</v>
      </c>
      <c r="F140" s="740">
        <v>0</v>
      </c>
      <c r="G140" s="740">
        <v>0</v>
      </c>
      <c r="H140" s="740">
        <v>0</v>
      </c>
      <c r="I140" s="740">
        <v>0</v>
      </c>
      <c r="J140" s="740">
        <v>0</v>
      </c>
      <c r="K140" s="740">
        <v>0</v>
      </c>
      <c r="L140" s="740">
        <v>0</v>
      </c>
      <c r="M140" s="740">
        <v>0</v>
      </c>
      <c r="N140" s="740">
        <v>0</v>
      </c>
      <c r="O140" s="740">
        <v>0</v>
      </c>
      <c r="P140" s="740">
        <v>0</v>
      </c>
      <c r="Q140" s="740">
        <v>0</v>
      </c>
      <c r="R140" s="740">
        <v>0</v>
      </c>
      <c r="S140" s="740">
        <v>0</v>
      </c>
      <c r="T140" s="740">
        <v>0</v>
      </c>
      <c r="U140" s="740">
        <v>0</v>
      </c>
      <c r="V140" s="740">
        <v>0</v>
      </c>
      <c r="W140" s="740">
        <v>0</v>
      </c>
      <c r="X140" s="740">
        <v>0</v>
      </c>
      <c r="Y140" s="740">
        <v>0</v>
      </c>
      <c r="Z140" s="740">
        <v>0</v>
      </c>
      <c r="AA140" s="740">
        <v>-43053</v>
      </c>
      <c r="AB140" s="740">
        <v>0</v>
      </c>
      <c r="AC140" s="740">
        <v>0</v>
      </c>
      <c r="AD140" s="740">
        <v>0</v>
      </c>
      <c r="AE140" s="740">
        <v>0</v>
      </c>
      <c r="AF140" s="740">
        <v>0</v>
      </c>
      <c r="AG140" s="740">
        <v>0</v>
      </c>
      <c r="AH140" s="740">
        <v>0</v>
      </c>
      <c r="AI140" s="740">
        <v>0</v>
      </c>
      <c r="AJ140" s="740">
        <v>0</v>
      </c>
      <c r="AK140" s="740">
        <v>0</v>
      </c>
      <c r="AL140" s="740">
        <v>0</v>
      </c>
      <c r="AM140" s="740">
        <v>0</v>
      </c>
      <c r="AN140" s="740">
        <v>0</v>
      </c>
      <c r="AO140" s="740">
        <v>0</v>
      </c>
      <c r="AP140" s="740">
        <v>0</v>
      </c>
      <c r="AQ140" s="740">
        <v>0</v>
      </c>
      <c r="AR140" s="740">
        <v>0</v>
      </c>
      <c r="AS140" s="740">
        <v>0</v>
      </c>
      <c r="AT140" s="740">
        <v>0</v>
      </c>
      <c r="AU140" s="740">
        <v>0</v>
      </c>
      <c r="AV140" s="740">
        <v>0</v>
      </c>
      <c r="AW140" s="740">
        <v>0</v>
      </c>
      <c r="AX140" s="740">
        <v>0</v>
      </c>
      <c r="AY140" s="740">
        <v>0</v>
      </c>
      <c r="AZ140" s="740">
        <v>0</v>
      </c>
      <c r="BA140" s="740">
        <v>0</v>
      </c>
      <c r="BB140" s="740">
        <v>0</v>
      </c>
      <c r="BC140" s="740">
        <v>0</v>
      </c>
      <c r="BD140" s="740">
        <v>0</v>
      </c>
      <c r="BE140" s="740">
        <v>0</v>
      </c>
      <c r="BF140" s="740">
        <v>0</v>
      </c>
      <c r="BG140" s="740">
        <v>0</v>
      </c>
      <c r="BH140" s="740">
        <v>0</v>
      </c>
      <c r="BI140" s="740">
        <v>0</v>
      </c>
      <c r="BJ140" s="740">
        <v>0</v>
      </c>
      <c r="BK140" s="740">
        <v>0</v>
      </c>
      <c r="BL140" s="740">
        <v>0</v>
      </c>
      <c r="BM140" s="740">
        <v>0</v>
      </c>
      <c r="BN140" s="740">
        <v>0</v>
      </c>
      <c r="BO140" s="740">
        <v>0</v>
      </c>
      <c r="BP140" s="740">
        <v>0</v>
      </c>
      <c r="BQ140" s="740">
        <v>0</v>
      </c>
      <c r="BR140" s="740">
        <v>0</v>
      </c>
      <c r="BS140" s="740">
        <v>0</v>
      </c>
      <c r="BT140" s="740">
        <v>0</v>
      </c>
      <c r="BU140" s="740">
        <v>0</v>
      </c>
      <c r="BV140" s="740">
        <v>0</v>
      </c>
      <c r="BW140" s="740">
        <v>0</v>
      </c>
      <c r="BX140" s="740">
        <v>0</v>
      </c>
      <c r="BY140" s="740">
        <v>0</v>
      </c>
      <c r="BZ140" s="740">
        <v>0</v>
      </c>
      <c r="CA140" s="740">
        <v>0</v>
      </c>
      <c r="CB140" s="740">
        <v>0</v>
      </c>
      <c r="CC140" s="740">
        <v>0</v>
      </c>
      <c r="CD140" s="740">
        <v>0</v>
      </c>
      <c r="CE140" s="740">
        <v>0</v>
      </c>
      <c r="CF140" s="740">
        <v>0</v>
      </c>
      <c r="CG140" s="740">
        <v>0</v>
      </c>
      <c r="CH140" s="740">
        <v>0</v>
      </c>
      <c r="CI140" s="740">
        <v>0</v>
      </c>
      <c r="CJ140" s="740">
        <v>0</v>
      </c>
      <c r="CK140" s="740">
        <v>0</v>
      </c>
      <c r="CL140" s="740">
        <v>0</v>
      </c>
      <c r="CM140" s="740">
        <v>0</v>
      </c>
      <c r="CN140" s="740">
        <v>-51179</v>
      </c>
      <c r="CO140" s="740">
        <v>0</v>
      </c>
      <c r="CP140" s="740">
        <v>0</v>
      </c>
      <c r="CQ140" s="740">
        <v>0</v>
      </c>
      <c r="CR140" s="740">
        <v>0</v>
      </c>
      <c r="CS140" s="740">
        <v>0</v>
      </c>
      <c r="CT140" s="740">
        <v>0</v>
      </c>
      <c r="CU140" s="740">
        <v>0</v>
      </c>
      <c r="CV140" s="740">
        <v>0</v>
      </c>
      <c r="CW140" s="740">
        <v>0</v>
      </c>
      <c r="CX140" s="740">
        <v>0</v>
      </c>
      <c r="CY140" s="740">
        <v>0</v>
      </c>
      <c r="CZ140" s="740">
        <v>0</v>
      </c>
      <c r="DA140" s="740">
        <v>0</v>
      </c>
      <c r="DB140" s="740">
        <v>0</v>
      </c>
      <c r="DC140" s="740">
        <v>0</v>
      </c>
      <c r="DD140" s="740">
        <v>0</v>
      </c>
      <c r="DE140" s="740">
        <v>0</v>
      </c>
      <c r="DF140" s="740">
        <v>0</v>
      </c>
      <c r="DG140" s="740">
        <v>0</v>
      </c>
      <c r="DH140" s="740">
        <v>0</v>
      </c>
      <c r="DI140" s="740">
        <v>0</v>
      </c>
      <c r="DJ140" s="740">
        <v>0</v>
      </c>
      <c r="DK140" s="740">
        <v>0</v>
      </c>
      <c r="DL140" s="740">
        <v>0</v>
      </c>
      <c r="DM140" s="740">
        <v>0</v>
      </c>
      <c r="DN140" s="740">
        <v>0</v>
      </c>
      <c r="DO140" s="740">
        <v>0</v>
      </c>
      <c r="DP140" s="740">
        <v>0</v>
      </c>
      <c r="DQ140" s="740">
        <v>0</v>
      </c>
      <c r="DR140" s="740">
        <v>0</v>
      </c>
      <c r="DS140" s="740">
        <v>0</v>
      </c>
      <c r="DT140" s="740">
        <v>0</v>
      </c>
      <c r="DU140" s="740">
        <v>0</v>
      </c>
      <c r="DV140" s="740">
        <v>0</v>
      </c>
      <c r="DW140" s="740">
        <v>0</v>
      </c>
      <c r="DX140" s="740">
        <v>0</v>
      </c>
      <c r="DY140" s="740">
        <v>0</v>
      </c>
      <c r="DZ140" s="740">
        <v>0</v>
      </c>
      <c r="EA140" s="740">
        <v>0</v>
      </c>
      <c r="EB140" s="740">
        <v>0</v>
      </c>
      <c r="EC140" s="740">
        <v>0</v>
      </c>
      <c r="ED140" s="740">
        <v>0</v>
      </c>
      <c r="EE140" s="740">
        <v>-94232</v>
      </c>
    </row>
    <row r="141" spans="1:135" ht="8.25" customHeight="1">
      <c r="A141" s="739" t="s">
        <v>760</v>
      </c>
      <c r="B141" s="736" t="s">
        <v>752</v>
      </c>
      <c r="C141" s="740">
        <v>0</v>
      </c>
      <c r="D141" s="740">
        <v>0</v>
      </c>
      <c r="E141" s="740">
        <v>0</v>
      </c>
      <c r="F141" s="740">
        <v>0</v>
      </c>
      <c r="G141" s="740">
        <v>0</v>
      </c>
      <c r="H141" s="740">
        <v>0</v>
      </c>
      <c r="I141" s="740">
        <v>0</v>
      </c>
      <c r="J141" s="740">
        <v>0</v>
      </c>
      <c r="K141" s="740">
        <v>0</v>
      </c>
      <c r="L141" s="740">
        <v>0</v>
      </c>
      <c r="M141" s="740">
        <v>0</v>
      </c>
      <c r="N141" s="740">
        <v>0</v>
      </c>
      <c r="O141" s="740">
        <v>0</v>
      </c>
      <c r="P141" s="740">
        <v>0</v>
      </c>
      <c r="Q141" s="740">
        <v>0</v>
      </c>
      <c r="R141" s="740">
        <v>0</v>
      </c>
      <c r="S141" s="740">
        <v>0</v>
      </c>
      <c r="T141" s="740">
        <v>0</v>
      </c>
      <c r="U141" s="740">
        <v>0</v>
      </c>
      <c r="V141" s="740">
        <v>0</v>
      </c>
      <c r="W141" s="740">
        <v>0</v>
      </c>
      <c r="X141" s="740">
        <v>0</v>
      </c>
      <c r="Y141" s="740">
        <v>0</v>
      </c>
      <c r="Z141" s="740">
        <v>0</v>
      </c>
      <c r="AA141" s="740">
        <v>0</v>
      </c>
      <c r="AB141" s="740">
        <v>0</v>
      </c>
      <c r="AC141" s="740">
        <v>0</v>
      </c>
      <c r="AD141" s="740">
        <v>0</v>
      </c>
      <c r="AE141" s="740">
        <v>0</v>
      </c>
      <c r="AF141" s="740">
        <v>0</v>
      </c>
      <c r="AG141" s="740">
        <v>0</v>
      </c>
      <c r="AH141" s="740">
        <v>0</v>
      </c>
      <c r="AI141" s="740">
        <v>0</v>
      </c>
      <c r="AJ141" s="740">
        <v>0</v>
      </c>
      <c r="AK141" s="740">
        <v>0</v>
      </c>
      <c r="AL141" s="740">
        <v>0</v>
      </c>
      <c r="AM141" s="740">
        <v>0</v>
      </c>
      <c r="AN141" s="740">
        <v>0</v>
      </c>
      <c r="AO141" s="740">
        <v>0</v>
      </c>
      <c r="AP141" s="740">
        <v>0</v>
      </c>
      <c r="AQ141" s="740">
        <v>0</v>
      </c>
      <c r="AR141" s="740">
        <v>0</v>
      </c>
      <c r="AS141" s="740">
        <v>0</v>
      </c>
      <c r="AT141" s="740">
        <v>0</v>
      </c>
      <c r="AU141" s="740">
        <v>0</v>
      </c>
      <c r="AV141" s="740">
        <v>0</v>
      </c>
      <c r="AW141" s="740">
        <v>0</v>
      </c>
      <c r="AX141" s="740">
        <v>0</v>
      </c>
      <c r="AY141" s="740">
        <v>0</v>
      </c>
      <c r="AZ141" s="740">
        <v>0</v>
      </c>
      <c r="BA141" s="740">
        <v>0</v>
      </c>
      <c r="BB141" s="740">
        <v>0</v>
      </c>
      <c r="BC141" s="740">
        <v>0</v>
      </c>
      <c r="BD141" s="740">
        <v>0</v>
      </c>
      <c r="BE141" s="740">
        <v>0</v>
      </c>
      <c r="BF141" s="740">
        <v>0</v>
      </c>
      <c r="BG141" s="740">
        <v>0</v>
      </c>
      <c r="BH141" s="740">
        <v>0</v>
      </c>
      <c r="BI141" s="740">
        <v>0</v>
      </c>
      <c r="BJ141" s="740">
        <v>-23597</v>
      </c>
      <c r="BK141" s="740">
        <v>0</v>
      </c>
      <c r="BL141" s="740">
        <v>0</v>
      </c>
      <c r="BM141" s="740">
        <v>0</v>
      </c>
      <c r="BN141" s="740">
        <v>0</v>
      </c>
      <c r="BO141" s="740">
        <v>0</v>
      </c>
      <c r="BP141" s="740">
        <v>0</v>
      </c>
      <c r="BQ141" s="740">
        <v>0</v>
      </c>
      <c r="BR141" s="740">
        <v>0</v>
      </c>
      <c r="BS141" s="740">
        <v>0</v>
      </c>
      <c r="BT141" s="740">
        <v>0</v>
      </c>
      <c r="BU141" s="740">
        <v>0</v>
      </c>
      <c r="BV141" s="740">
        <v>0</v>
      </c>
      <c r="BW141" s="740">
        <v>0</v>
      </c>
      <c r="BX141" s="740">
        <v>0</v>
      </c>
      <c r="BY141" s="740">
        <v>0</v>
      </c>
      <c r="BZ141" s="740">
        <v>0</v>
      </c>
      <c r="CA141" s="740">
        <v>0</v>
      </c>
      <c r="CB141" s="740">
        <v>0</v>
      </c>
      <c r="CC141" s="740">
        <v>0</v>
      </c>
      <c r="CD141" s="740">
        <v>0</v>
      </c>
      <c r="CE141" s="740">
        <v>0</v>
      </c>
      <c r="CF141" s="740">
        <v>0</v>
      </c>
      <c r="CG141" s="740">
        <v>0</v>
      </c>
      <c r="CH141" s="740">
        <v>0</v>
      </c>
      <c r="CI141" s="740">
        <v>0</v>
      </c>
      <c r="CJ141" s="740">
        <v>0</v>
      </c>
      <c r="CK141" s="740">
        <v>0</v>
      </c>
      <c r="CL141" s="740">
        <v>0</v>
      </c>
      <c r="CM141" s="740">
        <v>0</v>
      </c>
      <c r="CN141" s="740">
        <v>0</v>
      </c>
      <c r="CO141" s="740">
        <v>0</v>
      </c>
      <c r="CP141" s="740">
        <v>0</v>
      </c>
      <c r="CQ141" s="740">
        <v>0</v>
      </c>
      <c r="CR141" s="740">
        <v>0</v>
      </c>
      <c r="CS141" s="740">
        <v>0</v>
      </c>
      <c r="CT141" s="740">
        <v>0</v>
      </c>
      <c r="CU141" s="740">
        <v>0</v>
      </c>
      <c r="CV141" s="740">
        <v>0</v>
      </c>
      <c r="CW141" s="740">
        <v>0</v>
      </c>
      <c r="CX141" s="740">
        <v>0</v>
      </c>
      <c r="CY141" s="740">
        <v>0</v>
      </c>
      <c r="CZ141" s="740">
        <v>0</v>
      </c>
      <c r="DA141" s="740">
        <v>0</v>
      </c>
      <c r="DB141" s="740">
        <v>0</v>
      </c>
      <c r="DC141" s="740">
        <v>0</v>
      </c>
      <c r="DD141" s="740">
        <v>0</v>
      </c>
      <c r="DE141" s="740">
        <v>0</v>
      </c>
      <c r="DF141" s="740">
        <v>0</v>
      </c>
      <c r="DG141" s="740">
        <v>0</v>
      </c>
      <c r="DH141" s="740">
        <v>0</v>
      </c>
      <c r="DI141" s="740">
        <v>0</v>
      </c>
      <c r="DJ141" s="740">
        <v>0</v>
      </c>
      <c r="DK141" s="740">
        <v>0</v>
      </c>
      <c r="DL141" s="740">
        <v>0</v>
      </c>
      <c r="DM141" s="740">
        <v>0</v>
      </c>
      <c r="DN141" s="740">
        <v>0</v>
      </c>
      <c r="DO141" s="740">
        <v>0</v>
      </c>
      <c r="DP141" s="740">
        <v>0</v>
      </c>
      <c r="DQ141" s="740">
        <v>0</v>
      </c>
      <c r="DR141" s="740">
        <v>0</v>
      </c>
      <c r="DS141" s="740">
        <v>0</v>
      </c>
      <c r="DT141" s="740">
        <v>0</v>
      </c>
      <c r="DU141" s="740">
        <v>0</v>
      </c>
      <c r="DV141" s="740">
        <v>0</v>
      </c>
      <c r="DW141" s="740">
        <v>-27986</v>
      </c>
      <c r="DX141" s="740">
        <v>0</v>
      </c>
      <c r="DY141" s="740">
        <v>0</v>
      </c>
      <c r="DZ141" s="740">
        <v>0</v>
      </c>
      <c r="EA141" s="740">
        <v>0</v>
      </c>
      <c r="EB141" s="740">
        <v>0</v>
      </c>
      <c r="EC141" s="740">
        <v>0</v>
      </c>
      <c r="ED141" s="740">
        <v>0</v>
      </c>
      <c r="EE141" s="740">
        <v>-51583</v>
      </c>
    </row>
    <row r="142" spans="1:135" ht="8.25" customHeight="1">
      <c r="A142" s="739" t="s">
        <v>761</v>
      </c>
      <c r="B142" s="756">
        <v>8</v>
      </c>
      <c r="C142" s="740">
        <v>0</v>
      </c>
      <c r="D142" s="740">
        <v>0</v>
      </c>
      <c r="E142" s="740">
        <v>0</v>
      </c>
      <c r="F142" s="740">
        <v>0</v>
      </c>
      <c r="G142" s="740">
        <v>0</v>
      </c>
      <c r="H142" s="740">
        <v>0</v>
      </c>
      <c r="I142" s="740">
        <v>0</v>
      </c>
      <c r="J142" s="740">
        <v>0</v>
      </c>
      <c r="K142" s="740">
        <v>0</v>
      </c>
      <c r="L142" s="740">
        <v>0</v>
      </c>
      <c r="M142" s="740">
        <v>0</v>
      </c>
      <c r="N142" s="740">
        <v>0</v>
      </c>
      <c r="O142" s="740">
        <v>0</v>
      </c>
      <c r="P142" s="740">
        <v>-37328</v>
      </c>
      <c r="Q142" s="740">
        <v>0</v>
      </c>
      <c r="R142" s="740">
        <v>0</v>
      </c>
      <c r="S142" s="740">
        <v>0</v>
      </c>
      <c r="T142" s="740">
        <v>0</v>
      </c>
      <c r="U142" s="740">
        <v>0</v>
      </c>
      <c r="V142" s="740">
        <v>0</v>
      </c>
      <c r="W142" s="740">
        <v>0</v>
      </c>
      <c r="X142" s="740">
        <v>0</v>
      </c>
      <c r="Y142" s="740">
        <v>0</v>
      </c>
      <c r="Z142" s="740">
        <v>0</v>
      </c>
      <c r="AA142" s="740">
        <v>0</v>
      </c>
      <c r="AB142" s="740">
        <v>0</v>
      </c>
      <c r="AC142" s="740">
        <v>0</v>
      </c>
      <c r="AD142" s="740">
        <v>0</v>
      </c>
      <c r="AE142" s="740">
        <v>0</v>
      </c>
      <c r="AF142" s="740">
        <v>0</v>
      </c>
      <c r="AG142" s="740">
        <v>0</v>
      </c>
      <c r="AH142" s="740">
        <v>0</v>
      </c>
      <c r="AI142" s="740">
        <v>0</v>
      </c>
      <c r="AJ142" s="740">
        <v>0</v>
      </c>
      <c r="AK142" s="740">
        <v>0</v>
      </c>
      <c r="AL142" s="740">
        <v>0</v>
      </c>
      <c r="AM142" s="740">
        <v>0</v>
      </c>
      <c r="AN142" s="740">
        <v>0</v>
      </c>
      <c r="AO142" s="740">
        <v>0</v>
      </c>
      <c r="AP142" s="740">
        <v>0</v>
      </c>
      <c r="AQ142" s="740">
        <v>0</v>
      </c>
      <c r="AR142" s="740">
        <v>0</v>
      </c>
      <c r="AS142" s="740">
        <v>0</v>
      </c>
      <c r="AT142" s="740">
        <v>0</v>
      </c>
      <c r="AU142" s="740">
        <v>0</v>
      </c>
      <c r="AV142" s="740">
        <v>0</v>
      </c>
      <c r="AW142" s="740">
        <v>0</v>
      </c>
      <c r="AX142" s="740">
        <v>0</v>
      </c>
      <c r="AY142" s="740">
        <v>0</v>
      </c>
      <c r="AZ142" s="740">
        <v>0</v>
      </c>
      <c r="BA142" s="740">
        <v>0</v>
      </c>
      <c r="BB142" s="740">
        <v>0</v>
      </c>
      <c r="BC142" s="740">
        <v>0</v>
      </c>
      <c r="BD142" s="740">
        <v>0</v>
      </c>
      <c r="BE142" s="740">
        <v>0</v>
      </c>
      <c r="BF142" s="740">
        <v>0</v>
      </c>
      <c r="BG142" s="740">
        <v>0</v>
      </c>
      <c r="BH142" s="740">
        <v>0</v>
      </c>
      <c r="BI142" s="740">
        <v>0</v>
      </c>
      <c r="BJ142" s="740">
        <v>0</v>
      </c>
      <c r="BK142" s="740">
        <v>0</v>
      </c>
      <c r="BL142" s="740">
        <v>0</v>
      </c>
      <c r="BM142" s="740">
        <v>0</v>
      </c>
      <c r="BN142" s="740">
        <v>0</v>
      </c>
      <c r="BO142" s="740">
        <v>0</v>
      </c>
      <c r="BP142" s="740">
        <v>0</v>
      </c>
      <c r="BQ142" s="740">
        <v>0</v>
      </c>
      <c r="BR142" s="740">
        <v>0</v>
      </c>
      <c r="BS142" s="740">
        <v>0</v>
      </c>
      <c r="BT142" s="740">
        <v>0</v>
      </c>
      <c r="BU142" s="740">
        <v>0</v>
      </c>
      <c r="BV142" s="740">
        <v>0</v>
      </c>
      <c r="BW142" s="740">
        <v>0</v>
      </c>
      <c r="BX142" s="740">
        <v>-43266</v>
      </c>
      <c r="BY142" s="740">
        <v>0</v>
      </c>
      <c r="BZ142" s="740">
        <v>0</v>
      </c>
      <c r="CA142" s="740">
        <v>0</v>
      </c>
      <c r="CB142" s="740">
        <v>0</v>
      </c>
      <c r="CC142" s="740">
        <v>0</v>
      </c>
      <c r="CD142" s="740">
        <v>0</v>
      </c>
      <c r="CE142" s="740">
        <v>0</v>
      </c>
      <c r="CF142" s="740">
        <v>0</v>
      </c>
      <c r="CG142" s="740">
        <v>0</v>
      </c>
      <c r="CH142" s="740">
        <v>0</v>
      </c>
      <c r="CI142" s="740">
        <v>0</v>
      </c>
      <c r="CJ142" s="740">
        <v>0</v>
      </c>
      <c r="CK142" s="740">
        <v>0</v>
      </c>
      <c r="CL142" s="740">
        <v>0</v>
      </c>
      <c r="CM142" s="740">
        <v>0</v>
      </c>
      <c r="CN142" s="740">
        <v>0</v>
      </c>
      <c r="CO142" s="740">
        <v>0</v>
      </c>
      <c r="CP142" s="740">
        <v>0</v>
      </c>
      <c r="CQ142" s="740">
        <v>0</v>
      </c>
      <c r="CR142" s="740">
        <v>0</v>
      </c>
      <c r="CS142" s="740">
        <v>0</v>
      </c>
      <c r="CT142" s="740">
        <v>0</v>
      </c>
      <c r="CU142" s="740">
        <v>0</v>
      </c>
      <c r="CV142" s="740">
        <v>0</v>
      </c>
      <c r="CW142" s="740">
        <v>0</v>
      </c>
      <c r="CX142" s="740">
        <v>0</v>
      </c>
      <c r="CY142" s="740">
        <v>0</v>
      </c>
      <c r="CZ142" s="740">
        <v>0</v>
      </c>
      <c r="DA142" s="740">
        <v>0</v>
      </c>
      <c r="DB142" s="740">
        <v>0</v>
      </c>
      <c r="DC142" s="740">
        <v>0</v>
      </c>
      <c r="DD142" s="740">
        <v>0</v>
      </c>
      <c r="DE142" s="740">
        <v>0</v>
      </c>
      <c r="DF142" s="740">
        <v>0</v>
      </c>
      <c r="DG142" s="740">
        <v>0</v>
      </c>
      <c r="DH142" s="740">
        <v>0</v>
      </c>
      <c r="DI142" s="740">
        <v>0</v>
      </c>
      <c r="DJ142" s="740">
        <v>0</v>
      </c>
      <c r="DK142" s="740">
        <v>0</v>
      </c>
      <c r="DL142" s="740">
        <v>0</v>
      </c>
      <c r="DM142" s="740">
        <v>0</v>
      </c>
      <c r="DN142" s="740">
        <v>0</v>
      </c>
      <c r="DO142" s="740">
        <v>0</v>
      </c>
      <c r="DP142" s="740">
        <v>0</v>
      </c>
      <c r="DQ142" s="740">
        <v>0</v>
      </c>
      <c r="DR142" s="740">
        <v>0</v>
      </c>
      <c r="DS142" s="740">
        <v>0</v>
      </c>
      <c r="DT142" s="740">
        <v>0</v>
      </c>
      <c r="DU142" s="740">
        <v>0</v>
      </c>
      <c r="DV142" s="740">
        <v>0</v>
      </c>
      <c r="DW142" s="740">
        <v>0</v>
      </c>
      <c r="DX142" s="740">
        <v>0</v>
      </c>
      <c r="DY142" s="740">
        <v>0</v>
      </c>
      <c r="DZ142" s="740">
        <v>0</v>
      </c>
      <c r="EA142" s="740">
        <v>0</v>
      </c>
      <c r="EB142" s="740">
        <v>0</v>
      </c>
      <c r="EC142" s="740">
        <v>0</v>
      </c>
      <c r="ED142" s="740">
        <v>0</v>
      </c>
      <c r="EE142" s="740">
        <v>-80594</v>
      </c>
    </row>
    <row r="143" spans="1:135" ht="7.5" customHeight="1">
      <c r="A143" s="739" t="s">
        <v>762</v>
      </c>
      <c r="B143" s="756">
        <v>9</v>
      </c>
      <c r="C143" s="740">
        <v>0</v>
      </c>
      <c r="D143" s="740">
        <v>0</v>
      </c>
      <c r="E143" s="740">
        <v>0</v>
      </c>
      <c r="F143" s="740">
        <v>0</v>
      </c>
      <c r="G143" s="740">
        <v>0</v>
      </c>
      <c r="H143" s="740">
        <v>0</v>
      </c>
      <c r="I143" s="740">
        <v>0</v>
      </c>
      <c r="J143" s="740">
        <v>0</v>
      </c>
      <c r="K143" s="740">
        <v>0</v>
      </c>
      <c r="L143" s="740">
        <v>0</v>
      </c>
      <c r="M143" s="740">
        <v>0</v>
      </c>
      <c r="N143" s="740">
        <v>0</v>
      </c>
      <c r="O143" s="740">
        <v>0</v>
      </c>
      <c r="P143" s="740">
        <v>0</v>
      </c>
      <c r="Q143" s="740">
        <v>0</v>
      </c>
      <c r="R143" s="740">
        <v>0</v>
      </c>
      <c r="S143" s="740">
        <v>0</v>
      </c>
      <c r="T143" s="740">
        <v>0</v>
      </c>
      <c r="U143" s="740">
        <v>0</v>
      </c>
      <c r="V143" s="740">
        <v>0</v>
      </c>
      <c r="W143" s="740">
        <v>0</v>
      </c>
      <c r="X143" s="740">
        <v>0</v>
      </c>
      <c r="Y143" s="740">
        <v>0</v>
      </c>
      <c r="Z143" s="740">
        <v>0</v>
      </c>
      <c r="AA143" s="740">
        <v>0</v>
      </c>
      <c r="AB143" s="740">
        <v>0</v>
      </c>
      <c r="AC143" s="740">
        <v>0</v>
      </c>
      <c r="AD143" s="740">
        <v>0</v>
      </c>
      <c r="AE143" s="740">
        <v>0</v>
      </c>
      <c r="AF143" s="740">
        <v>0</v>
      </c>
      <c r="AG143" s="740">
        <v>0</v>
      </c>
      <c r="AH143" s="740">
        <v>0</v>
      </c>
      <c r="AI143" s="740">
        <v>0</v>
      </c>
      <c r="AJ143" s="740">
        <v>0</v>
      </c>
      <c r="AK143" s="740">
        <v>0</v>
      </c>
      <c r="AL143" s="740">
        <v>0</v>
      </c>
      <c r="AM143" s="740">
        <v>0</v>
      </c>
      <c r="AN143" s="740">
        <v>0</v>
      </c>
      <c r="AO143" s="740">
        <v>0</v>
      </c>
      <c r="AP143" s="740">
        <v>0</v>
      </c>
      <c r="AQ143" s="740">
        <v>0</v>
      </c>
      <c r="AR143" s="740">
        <v>0</v>
      </c>
      <c r="AS143" s="740">
        <v>0</v>
      </c>
      <c r="AT143" s="740">
        <v>0</v>
      </c>
      <c r="AU143" s="740">
        <v>0</v>
      </c>
      <c r="AV143" s="740">
        <v>0</v>
      </c>
      <c r="AW143" s="740">
        <v>0</v>
      </c>
      <c r="AX143" s="740">
        <v>0</v>
      </c>
      <c r="AY143" s="740">
        <v>0</v>
      </c>
      <c r="AZ143" s="740">
        <v>0</v>
      </c>
      <c r="BA143" s="740">
        <v>0</v>
      </c>
      <c r="BB143" s="740">
        <v>0</v>
      </c>
      <c r="BC143" s="740">
        <v>0</v>
      </c>
      <c r="BD143" s="740">
        <v>0</v>
      </c>
      <c r="BE143" s="740">
        <v>0</v>
      </c>
      <c r="BF143" s="740">
        <v>0</v>
      </c>
      <c r="BG143" s="740">
        <v>0</v>
      </c>
      <c r="BH143" s="740">
        <v>0</v>
      </c>
      <c r="BI143" s="740">
        <v>0</v>
      </c>
      <c r="BJ143" s="740">
        <v>0</v>
      </c>
      <c r="BK143" s="740">
        <v>0</v>
      </c>
      <c r="BL143" s="740">
        <v>0</v>
      </c>
      <c r="BM143" s="740">
        <v>0</v>
      </c>
      <c r="BN143" s="740">
        <v>0</v>
      </c>
      <c r="BO143" s="740">
        <v>0</v>
      </c>
      <c r="BP143" s="740">
        <v>0</v>
      </c>
      <c r="BQ143" s="740">
        <v>0</v>
      </c>
      <c r="BR143" s="740">
        <v>0</v>
      </c>
      <c r="BS143" s="740">
        <v>0</v>
      </c>
      <c r="BT143" s="740">
        <v>0</v>
      </c>
      <c r="BU143" s="740">
        <v>-67451</v>
      </c>
      <c r="BV143" s="740">
        <v>0</v>
      </c>
      <c r="BW143" s="740">
        <v>0</v>
      </c>
      <c r="BX143" s="740">
        <v>0</v>
      </c>
      <c r="BY143" s="740">
        <v>0</v>
      </c>
      <c r="BZ143" s="740">
        <v>0</v>
      </c>
      <c r="CA143" s="740">
        <v>0</v>
      </c>
      <c r="CB143" s="740">
        <v>0</v>
      </c>
      <c r="CC143" s="740">
        <v>0</v>
      </c>
      <c r="CD143" s="740">
        <v>0</v>
      </c>
      <c r="CE143" s="740">
        <v>0</v>
      </c>
      <c r="CF143" s="740">
        <v>0</v>
      </c>
      <c r="CG143" s="740">
        <v>0</v>
      </c>
      <c r="CH143" s="740">
        <v>0</v>
      </c>
      <c r="CI143" s="740">
        <v>0</v>
      </c>
      <c r="CJ143" s="740">
        <v>0</v>
      </c>
      <c r="CK143" s="740">
        <v>0</v>
      </c>
      <c r="CL143" s="740">
        <v>0</v>
      </c>
      <c r="CM143" s="740">
        <v>0</v>
      </c>
      <c r="CN143" s="740">
        <v>0</v>
      </c>
      <c r="CO143" s="740">
        <v>0</v>
      </c>
      <c r="CP143" s="740">
        <v>0</v>
      </c>
      <c r="CQ143" s="740">
        <v>0</v>
      </c>
      <c r="CR143" s="740">
        <v>0</v>
      </c>
      <c r="CS143" s="740">
        <v>0</v>
      </c>
      <c r="CT143" s="740">
        <v>0</v>
      </c>
      <c r="CU143" s="740">
        <v>0</v>
      </c>
      <c r="CV143" s="740">
        <v>0</v>
      </c>
      <c r="CW143" s="740">
        <v>0</v>
      </c>
      <c r="CX143" s="740">
        <v>0</v>
      </c>
      <c r="CY143" s="740">
        <v>0</v>
      </c>
      <c r="CZ143" s="740">
        <v>0</v>
      </c>
      <c r="DA143" s="740">
        <v>0</v>
      </c>
      <c r="DB143" s="740">
        <v>0</v>
      </c>
      <c r="DC143" s="740">
        <v>0</v>
      </c>
      <c r="DD143" s="740">
        <v>0</v>
      </c>
      <c r="DE143" s="740">
        <v>0</v>
      </c>
      <c r="DF143" s="740">
        <v>0</v>
      </c>
      <c r="DG143" s="740">
        <v>0</v>
      </c>
      <c r="DH143" s="740">
        <v>0</v>
      </c>
      <c r="DI143" s="740">
        <v>0</v>
      </c>
      <c r="DJ143" s="740">
        <v>0</v>
      </c>
      <c r="DK143" s="740">
        <v>0</v>
      </c>
      <c r="DL143" s="740">
        <v>0</v>
      </c>
      <c r="DM143" s="740">
        <v>0</v>
      </c>
      <c r="DN143" s="740">
        <v>0</v>
      </c>
      <c r="DO143" s="740">
        <v>0</v>
      </c>
      <c r="DP143" s="740">
        <v>0</v>
      </c>
      <c r="DQ143" s="740">
        <v>0</v>
      </c>
      <c r="DR143" s="740">
        <v>0</v>
      </c>
      <c r="DS143" s="740">
        <v>0</v>
      </c>
      <c r="DT143" s="740">
        <v>0</v>
      </c>
      <c r="DU143" s="740">
        <v>0</v>
      </c>
      <c r="DV143" s="740">
        <v>0</v>
      </c>
      <c r="DW143" s="740">
        <v>0</v>
      </c>
      <c r="DX143" s="740">
        <v>0</v>
      </c>
      <c r="DY143" s="740">
        <v>0</v>
      </c>
      <c r="DZ143" s="740">
        <v>0</v>
      </c>
      <c r="EA143" s="740">
        <v>0</v>
      </c>
      <c r="EB143" s="740">
        <v>0</v>
      </c>
      <c r="EC143" s="740">
        <v>0</v>
      </c>
      <c r="ED143" s="740">
        <v>0</v>
      </c>
      <c r="EE143" s="740">
        <v>-67451</v>
      </c>
    </row>
    <row r="144" spans="1:135" ht="8.25" customHeight="1">
      <c r="A144" s="739" t="s">
        <v>763</v>
      </c>
      <c r="B144" s="736">
        <v>10</v>
      </c>
      <c r="C144" s="740">
        <v>0</v>
      </c>
      <c r="D144" s="740">
        <v>0</v>
      </c>
      <c r="E144" s="740">
        <v>0</v>
      </c>
      <c r="F144" s="740">
        <v>0</v>
      </c>
      <c r="G144" s="740">
        <v>0</v>
      </c>
      <c r="H144" s="740">
        <v>0</v>
      </c>
      <c r="I144" s="740">
        <v>0</v>
      </c>
      <c r="J144" s="740">
        <v>0</v>
      </c>
      <c r="K144" s="740">
        <v>0</v>
      </c>
      <c r="L144" s="740">
        <v>0</v>
      </c>
      <c r="M144" s="740">
        <v>0</v>
      </c>
      <c r="N144" s="740">
        <v>0</v>
      </c>
      <c r="O144" s="740">
        <v>0</v>
      </c>
      <c r="P144" s="740">
        <v>0</v>
      </c>
      <c r="Q144" s="740">
        <v>0</v>
      </c>
      <c r="R144" s="740">
        <v>-238109</v>
      </c>
      <c r="S144" s="740">
        <v>0</v>
      </c>
      <c r="T144" s="740">
        <v>0</v>
      </c>
      <c r="U144" s="740">
        <v>0</v>
      </c>
      <c r="V144" s="740">
        <v>0</v>
      </c>
      <c r="W144" s="740">
        <v>0</v>
      </c>
      <c r="X144" s="740">
        <v>0</v>
      </c>
      <c r="Y144" s="740">
        <v>0</v>
      </c>
      <c r="Z144" s="740">
        <v>0</v>
      </c>
      <c r="AA144" s="740">
        <v>0</v>
      </c>
      <c r="AB144" s="740">
        <v>0</v>
      </c>
      <c r="AC144" s="740">
        <v>0</v>
      </c>
      <c r="AD144" s="740">
        <v>0</v>
      </c>
      <c r="AE144" s="740">
        <v>0</v>
      </c>
      <c r="AF144" s="740">
        <v>0</v>
      </c>
      <c r="AG144" s="740">
        <v>0</v>
      </c>
      <c r="AH144" s="740">
        <v>0</v>
      </c>
      <c r="AI144" s="740">
        <v>0</v>
      </c>
      <c r="AJ144" s="740">
        <v>0</v>
      </c>
      <c r="AK144" s="740">
        <v>0</v>
      </c>
      <c r="AL144" s="740">
        <v>0</v>
      </c>
      <c r="AM144" s="740">
        <v>0</v>
      </c>
      <c r="AN144" s="740">
        <v>0</v>
      </c>
      <c r="AO144" s="740">
        <v>0</v>
      </c>
      <c r="AP144" s="740">
        <v>0</v>
      </c>
      <c r="AQ144" s="740">
        <v>0</v>
      </c>
      <c r="AR144" s="740">
        <v>0</v>
      </c>
      <c r="AS144" s="740">
        <v>0</v>
      </c>
      <c r="AT144" s="740">
        <v>0</v>
      </c>
      <c r="AU144" s="740">
        <v>0</v>
      </c>
      <c r="AV144" s="740">
        <v>0</v>
      </c>
      <c r="AW144" s="740">
        <v>0</v>
      </c>
      <c r="AX144" s="740">
        <v>0</v>
      </c>
      <c r="AY144" s="740">
        <v>0</v>
      </c>
      <c r="AZ144" s="740">
        <v>0</v>
      </c>
      <c r="BA144" s="740">
        <v>0</v>
      </c>
      <c r="BB144" s="740">
        <v>0</v>
      </c>
      <c r="BC144" s="740">
        <v>0</v>
      </c>
      <c r="BD144" s="740">
        <v>0</v>
      </c>
      <c r="BE144" s="740">
        <v>0</v>
      </c>
      <c r="BF144" s="740">
        <v>0</v>
      </c>
      <c r="BG144" s="740">
        <v>0</v>
      </c>
      <c r="BH144" s="740">
        <v>0</v>
      </c>
      <c r="BI144" s="740">
        <v>0</v>
      </c>
      <c r="BJ144" s="740">
        <v>0</v>
      </c>
      <c r="BK144" s="740">
        <v>0</v>
      </c>
      <c r="BL144" s="740">
        <v>0</v>
      </c>
      <c r="BM144" s="740">
        <v>0</v>
      </c>
      <c r="BN144" s="740">
        <v>0</v>
      </c>
      <c r="BO144" s="740">
        <v>0</v>
      </c>
      <c r="BP144" s="740">
        <v>0</v>
      </c>
      <c r="BQ144" s="740">
        <v>0</v>
      </c>
      <c r="BR144" s="740">
        <v>0</v>
      </c>
      <c r="BS144" s="740">
        <v>0</v>
      </c>
      <c r="BT144" s="740">
        <v>0</v>
      </c>
      <c r="BU144" s="740">
        <v>0</v>
      </c>
      <c r="BV144" s="740">
        <v>0</v>
      </c>
      <c r="BW144" s="740">
        <v>0</v>
      </c>
      <c r="BX144" s="740">
        <v>0</v>
      </c>
      <c r="BY144" s="740">
        <v>0</v>
      </c>
      <c r="BZ144" s="740">
        <v>0</v>
      </c>
      <c r="CA144" s="740">
        <v>0</v>
      </c>
      <c r="CB144" s="740">
        <v>0</v>
      </c>
      <c r="CC144" s="740">
        <v>0</v>
      </c>
      <c r="CD144" s="740">
        <v>0</v>
      </c>
      <c r="CE144" s="740">
        <v>0</v>
      </c>
      <c r="CF144" s="740">
        <v>0</v>
      </c>
      <c r="CG144" s="740">
        <v>0</v>
      </c>
      <c r="CH144" s="740">
        <v>0</v>
      </c>
      <c r="CI144" s="740">
        <v>0</v>
      </c>
      <c r="CJ144" s="740">
        <v>0</v>
      </c>
      <c r="CK144" s="740">
        <v>0</v>
      </c>
      <c r="CL144" s="740">
        <v>0</v>
      </c>
      <c r="CM144" s="740">
        <v>0</v>
      </c>
      <c r="CN144" s="740">
        <v>0</v>
      </c>
      <c r="CO144" s="740">
        <v>0</v>
      </c>
      <c r="CP144" s="740">
        <v>0</v>
      </c>
      <c r="CQ144" s="740">
        <v>0</v>
      </c>
      <c r="CR144" s="740">
        <v>0</v>
      </c>
      <c r="CS144" s="740">
        <v>0</v>
      </c>
      <c r="CT144" s="740">
        <v>0</v>
      </c>
      <c r="CU144" s="740">
        <v>0</v>
      </c>
      <c r="CV144" s="740">
        <v>0</v>
      </c>
      <c r="CW144" s="740">
        <v>0</v>
      </c>
      <c r="CX144" s="740">
        <v>0</v>
      </c>
      <c r="CY144" s="740">
        <v>0</v>
      </c>
      <c r="CZ144" s="740">
        <v>0</v>
      </c>
      <c r="DA144" s="740">
        <v>0</v>
      </c>
      <c r="DB144" s="740">
        <v>0</v>
      </c>
      <c r="DC144" s="740">
        <v>0</v>
      </c>
      <c r="DD144" s="740">
        <v>0</v>
      </c>
      <c r="DE144" s="740">
        <v>0</v>
      </c>
      <c r="DF144" s="740">
        <v>0</v>
      </c>
      <c r="DG144" s="740">
        <v>-308264</v>
      </c>
      <c r="DH144" s="740">
        <v>0</v>
      </c>
      <c r="DI144" s="740">
        <v>0</v>
      </c>
      <c r="DJ144" s="740">
        <v>0</v>
      </c>
      <c r="DK144" s="740">
        <v>0</v>
      </c>
      <c r="DL144" s="740">
        <v>0</v>
      </c>
      <c r="DM144" s="740">
        <v>0</v>
      </c>
      <c r="DN144" s="740">
        <v>0</v>
      </c>
      <c r="DO144" s="740">
        <v>0</v>
      </c>
      <c r="DP144" s="740">
        <v>0</v>
      </c>
      <c r="DQ144" s="740">
        <v>0</v>
      </c>
      <c r="DR144" s="740">
        <v>0</v>
      </c>
      <c r="DS144" s="740">
        <v>0</v>
      </c>
      <c r="DT144" s="740">
        <v>0</v>
      </c>
      <c r="DU144" s="740">
        <v>0</v>
      </c>
      <c r="DV144" s="740">
        <v>0</v>
      </c>
      <c r="DW144" s="740">
        <v>0</v>
      </c>
      <c r="DX144" s="740">
        <v>0</v>
      </c>
      <c r="DY144" s="740">
        <v>0</v>
      </c>
      <c r="DZ144" s="740">
        <v>0</v>
      </c>
      <c r="EA144" s="740">
        <v>0</v>
      </c>
      <c r="EB144" s="740">
        <v>0</v>
      </c>
      <c r="EC144" s="740">
        <v>0</v>
      </c>
      <c r="ED144" s="740">
        <v>0</v>
      </c>
      <c r="EE144" s="740">
        <v>-546373</v>
      </c>
    </row>
    <row r="145" spans="1:135" ht="8.25" customHeight="1">
      <c r="A145" s="736" t="s">
        <v>791</v>
      </c>
      <c r="C145" s="741">
        <v>0</v>
      </c>
      <c r="D145" s="741">
        <v>0</v>
      </c>
      <c r="E145" s="741">
        <v>0</v>
      </c>
      <c r="F145" s="741">
        <v>0</v>
      </c>
      <c r="G145" s="741">
        <v>0</v>
      </c>
      <c r="H145" s="741">
        <v>0</v>
      </c>
      <c r="I145" s="741">
        <v>0</v>
      </c>
      <c r="J145" s="741">
        <v>-120843</v>
      </c>
      <c r="K145" s="741">
        <v>0</v>
      </c>
      <c r="L145" s="741">
        <v>0</v>
      </c>
      <c r="M145" s="741">
        <v>0</v>
      </c>
      <c r="N145" s="741">
        <v>0</v>
      </c>
      <c r="O145" s="741">
        <v>0</v>
      </c>
      <c r="P145" s="741">
        <v>-121206</v>
      </c>
      <c r="Q145" s="741">
        <v>0</v>
      </c>
      <c r="R145" s="741">
        <v>-238109</v>
      </c>
      <c r="S145" s="741">
        <v>0</v>
      </c>
      <c r="T145" s="741">
        <v>0</v>
      </c>
      <c r="U145" s="741">
        <v>0</v>
      </c>
      <c r="V145" s="741">
        <v>0</v>
      </c>
      <c r="W145" s="741">
        <v>0</v>
      </c>
      <c r="X145" s="741">
        <v>-44783</v>
      </c>
      <c r="Y145" s="741">
        <v>0</v>
      </c>
      <c r="Z145" s="741">
        <v>0</v>
      </c>
      <c r="AA145" s="741">
        <v>-43053</v>
      </c>
      <c r="AB145" s="741">
        <v>0</v>
      </c>
      <c r="AC145" s="741">
        <v>0</v>
      </c>
      <c r="AD145" s="741">
        <v>0</v>
      </c>
      <c r="AE145" s="741">
        <v>0</v>
      </c>
      <c r="AF145" s="741">
        <v>-87936</v>
      </c>
      <c r="AG145" s="741">
        <v>0</v>
      </c>
      <c r="AH145" s="741">
        <v>0</v>
      </c>
      <c r="AI145" s="741">
        <v>0</v>
      </c>
      <c r="AJ145" s="741">
        <v>0</v>
      </c>
      <c r="AK145" s="741">
        <v>0</v>
      </c>
      <c r="AL145" s="741">
        <v>0</v>
      </c>
      <c r="AM145" s="741">
        <v>0</v>
      </c>
      <c r="AN145" s="741">
        <v>0</v>
      </c>
      <c r="AO145" s="741">
        <v>0</v>
      </c>
      <c r="AP145" s="741">
        <v>0</v>
      </c>
      <c r="AQ145" s="741">
        <v>0</v>
      </c>
      <c r="AR145" s="741">
        <v>0</v>
      </c>
      <c r="AS145" s="741">
        <v>0</v>
      </c>
      <c r="AT145" s="741">
        <v>0</v>
      </c>
      <c r="AU145" s="741">
        <v>0</v>
      </c>
      <c r="AV145" s="741">
        <v>0</v>
      </c>
      <c r="AW145" s="741">
        <v>0</v>
      </c>
      <c r="AX145" s="741">
        <v>0</v>
      </c>
      <c r="AY145" s="741">
        <v>0</v>
      </c>
      <c r="AZ145" s="741">
        <v>0</v>
      </c>
      <c r="BA145" s="741">
        <v>0</v>
      </c>
      <c r="BB145" s="741">
        <v>0</v>
      </c>
      <c r="BC145" s="741">
        <v>0</v>
      </c>
      <c r="BD145" s="741">
        <v>0</v>
      </c>
      <c r="BE145" s="741">
        <v>0</v>
      </c>
      <c r="BF145" s="741">
        <v>0</v>
      </c>
      <c r="BG145" s="741">
        <v>0</v>
      </c>
      <c r="BH145" s="741">
        <v>0</v>
      </c>
      <c r="BI145" s="741">
        <v>0</v>
      </c>
      <c r="BJ145" s="741">
        <v>-23597</v>
      </c>
      <c r="BK145" s="741">
        <v>0</v>
      </c>
      <c r="BL145" s="741">
        <v>0</v>
      </c>
      <c r="BM145" s="741">
        <v>-128927</v>
      </c>
      <c r="BN145" s="741">
        <v>0</v>
      </c>
      <c r="BO145" s="741">
        <v>0</v>
      </c>
      <c r="BP145" s="741">
        <v>0</v>
      </c>
      <c r="BQ145" s="741">
        <v>0</v>
      </c>
      <c r="BR145" s="741">
        <v>0</v>
      </c>
      <c r="BS145" s="741">
        <v>0</v>
      </c>
      <c r="BT145" s="741">
        <v>0</v>
      </c>
      <c r="BU145" s="741">
        <v>-67451</v>
      </c>
      <c r="BV145" s="741">
        <v>0</v>
      </c>
      <c r="BW145" s="741">
        <v>-146900</v>
      </c>
      <c r="BX145" s="741">
        <v>-43266</v>
      </c>
      <c r="BY145" s="741">
        <v>0</v>
      </c>
      <c r="BZ145" s="741">
        <v>0</v>
      </c>
      <c r="CA145" s="741">
        <v>0</v>
      </c>
      <c r="CB145" s="741">
        <v>0</v>
      </c>
      <c r="CC145" s="741">
        <v>-99763</v>
      </c>
      <c r="CD145" s="741">
        <v>0</v>
      </c>
      <c r="CE145" s="741">
        <v>0</v>
      </c>
      <c r="CF145" s="741">
        <v>0</v>
      </c>
      <c r="CG145" s="741">
        <v>0</v>
      </c>
      <c r="CH145" s="741">
        <v>0</v>
      </c>
      <c r="CI145" s="741">
        <v>0</v>
      </c>
      <c r="CJ145" s="741">
        <v>0</v>
      </c>
      <c r="CK145" s="741">
        <v>-164286</v>
      </c>
      <c r="CL145" s="741">
        <v>0</v>
      </c>
      <c r="CM145" s="741">
        <v>0</v>
      </c>
      <c r="CN145" s="741">
        <v>-51179</v>
      </c>
      <c r="CO145" s="741">
        <v>0</v>
      </c>
      <c r="CP145" s="741">
        <v>0</v>
      </c>
      <c r="CQ145" s="741">
        <v>0</v>
      </c>
      <c r="CR145" s="741">
        <v>0</v>
      </c>
      <c r="CS145" s="741">
        <v>-102243</v>
      </c>
      <c r="CT145" s="741">
        <v>0</v>
      </c>
      <c r="CU145" s="741">
        <v>0</v>
      </c>
      <c r="CV145" s="741">
        <v>0</v>
      </c>
      <c r="CW145" s="741">
        <v>0</v>
      </c>
      <c r="CX145" s="741">
        <v>0</v>
      </c>
      <c r="CY145" s="741">
        <v>0</v>
      </c>
      <c r="CZ145" s="741">
        <v>0</v>
      </c>
      <c r="DA145" s="741">
        <v>0</v>
      </c>
      <c r="DB145" s="741">
        <v>0</v>
      </c>
      <c r="DC145" s="741">
        <v>0</v>
      </c>
      <c r="DD145" s="741">
        <v>0</v>
      </c>
      <c r="DE145" s="741">
        <v>0</v>
      </c>
      <c r="DF145" s="741">
        <v>0</v>
      </c>
      <c r="DG145" s="741">
        <v>-308264</v>
      </c>
      <c r="DH145" s="741">
        <v>0</v>
      </c>
      <c r="DI145" s="741">
        <v>0</v>
      </c>
      <c r="DJ145" s="741">
        <v>0</v>
      </c>
      <c r="DK145" s="741">
        <v>0</v>
      </c>
      <c r="DL145" s="741">
        <v>0</v>
      </c>
      <c r="DM145" s="741">
        <v>0</v>
      </c>
      <c r="DN145" s="741">
        <v>0</v>
      </c>
      <c r="DO145" s="741">
        <v>0</v>
      </c>
      <c r="DP145" s="741">
        <v>0</v>
      </c>
      <c r="DQ145" s="741">
        <v>0</v>
      </c>
      <c r="DR145" s="741">
        <v>0</v>
      </c>
      <c r="DS145" s="741">
        <v>0</v>
      </c>
      <c r="DT145" s="741">
        <v>0</v>
      </c>
      <c r="DU145" s="741">
        <v>0</v>
      </c>
      <c r="DV145" s="741">
        <v>0</v>
      </c>
      <c r="DW145" s="741">
        <v>-27986</v>
      </c>
      <c r="DX145" s="741">
        <v>0</v>
      </c>
      <c r="DY145" s="741">
        <v>0</v>
      </c>
      <c r="DZ145" s="741">
        <v>-149737</v>
      </c>
      <c r="EA145" s="741">
        <v>0</v>
      </c>
      <c r="EB145" s="741">
        <v>0</v>
      </c>
      <c r="EC145" s="741">
        <v>0</v>
      </c>
      <c r="ED145" s="741">
        <v>0</v>
      </c>
      <c r="EE145" s="741">
        <v>-1969528</v>
      </c>
    </row>
    <row r="146" spans="1:135" ht="7.5" customHeight="1"/>
    <row r="147" spans="1:135" ht="8.25" customHeight="1">
      <c r="A147" s="738" t="s">
        <v>792</v>
      </c>
    </row>
    <row r="148" spans="1:135" ht="8.25" customHeight="1">
      <c r="A148" s="739" t="s">
        <v>753</v>
      </c>
      <c r="B148" s="756">
        <v>1</v>
      </c>
      <c r="C148" s="740">
        <v>19539</v>
      </c>
      <c r="D148" s="740">
        <v>19539</v>
      </c>
      <c r="E148" s="740">
        <v>19539</v>
      </c>
      <c r="F148" s="740">
        <v>19539</v>
      </c>
      <c r="G148" s="740">
        <v>19539</v>
      </c>
      <c r="H148" s="740">
        <v>19539</v>
      </c>
      <c r="I148" s="740">
        <v>19539</v>
      </c>
      <c r="J148" s="740">
        <v>19539</v>
      </c>
      <c r="K148" s="740">
        <v>19539</v>
      </c>
      <c r="L148" s="740">
        <v>19539</v>
      </c>
      <c r="M148" s="740">
        <v>19539</v>
      </c>
      <c r="N148" s="740">
        <v>19539</v>
      </c>
      <c r="O148" s="740">
        <v>20125</v>
      </c>
      <c r="P148" s="740">
        <v>20125</v>
      </c>
      <c r="Q148" s="740">
        <v>20125</v>
      </c>
      <c r="R148" s="740">
        <v>20125</v>
      </c>
      <c r="S148" s="740">
        <v>20125</v>
      </c>
      <c r="T148" s="740">
        <v>20125</v>
      </c>
      <c r="U148" s="740">
        <v>20125</v>
      </c>
      <c r="V148" s="740">
        <v>20125</v>
      </c>
      <c r="W148" s="740">
        <v>20125</v>
      </c>
      <c r="X148" s="740">
        <v>20125</v>
      </c>
      <c r="Y148" s="740">
        <v>20125</v>
      </c>
      <c r="Z148" s="740">
        <v>20125</v>
      </c>
      <c r="AA148" s="740">
        <v>20729</v>
      </c>
      <c r="AB148" s="740">
        <v>20729</v>
      </c>
      <c r="AC148" s="740">
        <v>20729</v>
      </c>
      <c r="AD148" s="740">
        <v>20729</v>
      </c>
      <c r="AE148" s="740">
        <v>20729</v>
      </c>
      <c r="AF148" s="740">
        <v>20729</v>
      </c>
      <c r="AG148" s="740">
        <v>20729</v>
      </c>
      <c r="AH148" s="740">
        <v>20729</v>
      </c>
      <c r="AI148" s="740">
        <v>20729</v>
      </c>
      <c r="AJ148" s="740">
        <v>20729</v>
      </c>
      <c r="AK148" s="740">
        <v>20729</v>
      </c>
      <c r="AL148" s="740">
        <v>20729</v>
      </c>
      <c r="AM148" s="740">
        <v>21351</v>
      </c>
      <c r="AN148" s="740">
        <v>21351</v>
      </c>
      <c r="AO148" s="740">
        <v>21351</v>
      </c>
      <c r="AP148" s="740">
        <v>21351</v>
      </c>
      <c r="AQ148" s="740">
        <v>21351</v>
      </c>
      <c r="AR148" s="740">
        <v>21351</v>
      </c>
      <c r="AS148" s="740">
        <v>21351</v>
      </c>
      <c r="AT148" s="740">
        <v>21351</v>
      </c>
      <c r="AU148" s="740">
        <v>21351</v>
      </c>
      <c r="AV148" s="740">
        <v>21351</v>
      </c>
      <c r="AW148" s="740">
        <v>21351</v>
      </c>
      <c r="AX148" s="740">
        <v>21351</v>
      </c>
      <c r="AY148" s="740">
        <v>21991</v>
      </c>
      <c r="AZ148" s="740">
        <v>21991</v>
      </c>
      <c r="BA148" s="740">
        <v>21991</v>
      </c>
      <c r="BB148" s="740">
        <v>21991</v>
      </c>
      <c r="BC148" s="740">
        <v>21991</v>
      </c>
      <c r="BD148" s="740">
        <v>21991</v>
      </c>
      <c r="BE148" s="740">
        <v>21991</v>
      </c>
      <c r="BF148" s="740">
        <v>21991</v>
      </c>
      <c r="BG148" s="740">
        <v>21991</v>
      </c>
      <c r="BH148" s="740">
        <v>21991</v>
      </c>
      <c r="BI148" s="740">
        <v>21991</v>
      </c>
      <c r="BJ148" s="740">
        <v>21991</v>
      </c>
      <c r="BK148" s="740">
        <v>22651</v>
      </c>
      <c r="BL148" s="740">
        <v>22651</v>
      </c>
      <c r="BM148" s="740">
        <v>22651</v>
      </c>
      <c r="BN148" s="740">
        <v>22651</v>
      </c>
      <c r="BO148" s="740">
        <v>22651</v>
      </c>
      <c r="BP148" s="740">
        <v>22651</v>
      </c>
      <c r="BQ148" s="740">
        <v>22651</v>
      </c>
      <c r="BR148" s="740">
        <v>22651</v>
      </c>
      <c r="BS148" s="740">
        <v>22651</v>
      </c>
      <c r="BT148" s="740">
        <v>22651</v>
      </c>
      <c r="BU148" s="740">
        <v>22651</v>
      </c>
      <c r="BV148" s="740">
        <v>22651</v>
      </c>
      <c r="BW148" s="740">
        <v>23330</v>
      </c>
      <c r="BX148" s="740">
        <v>23330</v>
      </c>
      <c r="BY148" s="740">
        <v>23330</v>
      </c>
      <c r="BZ148" s="740">
        <v>23330</v>
      </c>
      <c r="CA148" s="740">
        <v>23330</v>
      </c>
      <c r="CB148" s="740">
        <v>23330</v>
      </c>
      <c r="CC148" s="740">
        <v>23330</v>
      </c>
      <c r="CD148" s="740">
        <v>23330</v>
      </c>
      <c r="CE148" s="740">
        <v>23330</v>
      </c>
      <c r="CF148" s="740">
        <v>23330</v>
      </c>
      <c r="CG148" s="740">
        <v>23330</v>
      </c>
      <c r="CH148" s="740">
        <v>23330</v>
      </c>
      <c r="CI148" s="740">
        <v>24030</v>
      </c>
      <c r="CJ148" s="740">
        <v>24030</v>
      </c>
      <c r="CK148" s="740">
        <v>24030</v>
      </c>
      <c r="CL148" s="740">
        <v>24030</v>
      </c>
      <c r="CM148" s="740">
        <v>24030</v>
      </c>
      <c r="CN148" s="740">
        <v>24030</v>
      </c>
      <c r="CO148" s="740">
        <v>24030</v>
      </c>
      <c r="CP148" s="740">
        <v>24030</v>
      </c>
      <c r="CQ148" s="740">
        <v>24030</v>
      </c>
      <c r="CR148" s="740">
        <v>24030</v>
      </c>
      <c r="CS148" s="740">
        <v>24030</v>
      </c>
      <c r="CT148" s="740">
        <v>24030</v>
      </c>
      <c r="CU148" s="740">
        <v>24751</v>
      </c>
      <c r="CV148" s="740">
        <v>24751</v>
      </c>
      <c r="CW148" s="740">
        <v>24751</v>
      </c>
      <c r="CX148" s="740">
        <v>24751</v>
      </c>
      <c r="CY148" s="740">
        <v>24751</v>
      </c>
      <c r="CZ148" s="740">
        <v>24751</v>
      </c>
      <c r="DA148" s="740">
        <v>24751</v>
      </c>
      <c r="DB148" s="740">
        <v>24751</v>
      </c>
      <c r="DC148" s="740">
        <v>24751</v>
      </c>
      <c r="DD148" s="740">
        <v>24751</v>
      </c>
      <c r="DE148" s="740">
        <v>24751</v>
      </c>
      <c r="DF148" s="740">
        <v>24751</v>
      </c>
      <c r="DG148" s="740">
        <v>25494</v>
      </c>
      <c r="DH148" s="740">
        <v>25494</v>
      </c>
      <c r="DI148" s="740">
        <v>25494</v>
      </c>
      <c r="DJ148" s="740">
        <v>25494</v>
      </c>
      <c r="DK148" s="740">
        <v>25494</v>
      </c>
      <c r="DL148" s="740">
        <v>25494</v>
      </c>
      <c r="DM148" s="740">
        <v>25494</v>
      </c>
      <c r="DN148" s="740">
        <v>25494</v>
      </c>
      <c r="DO148" s="740">
        <v>25494</v>
      </c>
      <c r="DP148" s="740">
        <v>25494</v>
      </c>
      <c r="DQ148" s="740">
        <v>25494</v>
      </c>
      <c r="DR148" s="740">
        <v>25494</v>
      </c>
      <c r="DS148" s="740">
        <v>26258</v>
      </c>
      <c r="DT148" s="740">
        <v>26258</v>
      </c>
      <c r="DU148" s="740">
        <v>26258</v>
      </c>
      <c r="DV148" s="740">
        <v>26258</v>
      </c>
      <c r="DW148" s="740">
        <v>26258</v>
      </c>
      <c r="DX148" s="740">
        <v>26258</v>
      </c>
      <c r="DY148" s="740">
        <v>26258</v>
      </c>
      <c r="DZ148" s="740">
        <v>26258</v>
      </c>
      <c r="EA148" s="740">
        <v>26258</v>
      </c>
      <c r="EB148" s="740">
        <v>26258</v>
      </c>
      <c r="EC148" s="740">
        <v>26258</v>
      </c>
      <c r="ED148" s="740">
        <v>26258</v>
      </c>
      <c r="EE148" s="740">
        <v>3002980</v>
      </c>
    </row>
    <row r="149" spans="1:135" ht="7.5" customHeight="1">
      <c r="A149" s="739" t="s">
        <v>754</v>
      </c>
      <c r="B149" s="756">
        <v>2</v>
      </c>
      <c r="C149" s="740">
        <v>21644</v>
      </c>
      <c r="D149" s="740">
        <v>21644</v>
      </c>
      <c r="E149" s="740">
        <v>21644</v>
      </c>
      <c r="F149" s="740">
        <v>21644</v>
      </c>
      <c r="G149" s="740">
        <v>21644</v>
      </c>
      <c r="H149" s="740">
        <v>21644</v>
      </c>
      <c r="I149" s="740">
        <v>21644</v>
      </c>
      <c r="J149" s="740">
        <v>21644</v>
      </c>
      <c r="K149" s="740">
        <v>21644</v>
      </c>
      <c r="L149" s="740">
        <v>21644</v>
      </c>
      <c r="M149" s="740">
        <v>21644</v>
      </c>
      <c r="N149" s="740">
        <v>21644</v>
      </c>
      <c r="O149" s="740">
        <v>22293</v>
      </c>
      <c r="P149" s="740">
        <v>22293</v>
      </c>
      <c r="Q149" s="740">
        <v>22293</v>
      </c>
      <c r="R149" s="740">
        <v>22293</v>
      </c>
      <c r="S149" s="740">
        <v>22293</v>
      </c>
      <c r="T149" s="740">
        <v>22293</v>
      </c>
      <c r="U149" s="740">
        <v>22293</v>
      </c>
      <c r="V149" s="740">
        <v>22293</v>
      </c>
      <c r="W149" s="740">
        <v>22293</v>
      </c>
      <c r="X149" s="740">
        <v>22293</v>
      </c>
      <c r="Y149" s="740">
        <v>22293</v>
      </c>
      <c r="Z149" s="740">
        <v>22293</v>
      </c>
      <c r="AA149" s="740">
        <v>22962</v>
      </c>
      <c r="AB149" s="740">
        <v>22962</v>
      </c>
      <c r="AC149" s="740">
        <v>22962</v>
      </c>
      <c r="AD149" s="740">
        <v>22962</v>
      </c>
      <c r="AE149" s="740">
        <v>22962</v>
      </c>
      <c r="AF149" s="740">
        <v>22962</v>
      </c>
      <c r="AG149" s="740">
        <v>22962</v>
      </c>
      <c r="AH149" s="740">
        <v>22962</v>
      </c>
      <c r="AI149" s="740">
        <v>22962</v>
      </c>
      <c r="AJ149" s="740">
        <v>22962</v>
      </c>
      <c r="AK149" s="740">
        <v>22962</v>
      </c>
      <c r="AL149" s="740">
        <v>22962</v>
      </c>
      <c r="AM149" s="740">
        <v>23651</v>
      </c>
      <c r="AN149" s="740">
        <v>23651</v>
      </c>
      <c r="AO149" s="740">
        <v>23651</v>
      </c>
      <c r="AP149" s="740">
        <v>23651</v>
      </c>
      <c r="AQ149" s="740">
        <v>23651</v>
      </c>
      <c r="AR149" s="740">
        <v>23651</v>
      </c>
      <c r="AS149" s="740">
        <v>23651</v>
      </c>
      <c r="AT149" s="740">
        <v>23651</v>
      </c>
      <c r="AU149" s="740">
        <v>23651</v>
      </c>
      <c r="AV149" s="740">
        <v>23651</v>
      </c>
      <c r="AW149" s="740">
        <v>23651</v>
      </c>
      <c r="AX149" s="740">
        <v>23651</v>
      </c>
      <c r="AY149" s="740">
        <v>24360</v>
      </c>
      <c r="AZ149" s="740">
        <v>24360</v>
      </c>
      <c r="BA149" s="740">
        <v>24360</v>
      </c>
      <c r="BB149" s="740">
        <v>24360</v>
      </c>
      <c r="BC149" s="740">
        <v>24360</v>
      </c>
      <c r="BD149" s="740">
        <v>24360</v>
      </c>
      <c r="BE149" s="740">
        <v>24360</v>
      </c>
      <c r="BF149" s="740">
        <v>24360</v>
      </c>
      <c r="BG149" s="740">
        <v>24360</v>
      </c>
      <c r="BH149" s="740">
        <v>24360</v>
      </c>
      <c r="BI149" s="740">
        <v>24360</v>
      </c>
      <c r="BJ149" s="740">
        <v>24360</v>
      </c>
      <c r="BK149" s="740">
        <v>25091</v>
      </c>
      <c r="BL149" s="740">
        <v>25091</v>
      </c>
      <c r="BM149" s="740">
        <v>25091</v>
      </c>
      <c r="BN149" s="740">
        <v>25091</v>
      </c>
      <c r="BO149" s="740">
        <v>25091</v>
      </c>
      <c r="BP149" s="740">
        <v>25091</v>
      </c>
      <c r="BQ149" s="740">
        <v>25091</v>
      </c>
      <c r="BR149" s="740">
        <v>25091</v>
      </c>
      <c r="BS149" s="740">
        <v>25091</v>
      </c>
      <c r="BT149" s="740">
        <v>25091</v>
      </c>
      <c r="BU149" s="740">
        <v>25091</v>
      </c>
      <c r="BV149" s="740">
        <v>25091</v>
      </c>
      <c r="BW149" s="740">
        <v>25844</v>
      </c>
      <c r="BX149" s="740">
        <v>25844</v>
      </c>
      <c r="BY149" s="740">
        <v>25844</v>
      </c>
      <c r="BZ149" s="740">
        <v>25844</v>
      </c>
      <c r="CA149" s="740">
        <v>25844</v>
      </c>
      <c r="CB149" s="740">
        <v>25844</v>
      </c>
      <c r="CC149" s="740">
        <v>25844</v>
      </c>
      <c r="CD149" s="740">
        <v>25844</v>
      </c>
      <c r="CE149" s="740">
        <v>25844</v>
      </c>
      <c r="CF149" s="740">
        <v>25844</v>
      </c>
      <c r="CG149" s="740">
        <v>25844</v>
      </c>
      <c r="CH149" s="740">
        <v>25844</v>
      </c>
      <c r="CI149" s="740">
        <v>26619</v>
      </c>
      <c r="CJ149" s="740">
        <v>26619</v>
      </c>
      <c r="CK149" s="740">
        <v>26619</v>
      </c>
      <c r="CL149" s="740">
        <v>26619</v>
      </c>
      <c r="CM149" s="740">
        <v>26619</v>
      </c>
      <c r="CN149" s="740">
        <v>26619</v>
      </c>
      <c r="CO149" s="740">
        <v>26619</v>
      </c>
      <c r="CP149" s="740">
        <v>26619</v>
      </c>
      <c r="CQ149" s="740">
        <v>26619</v>
      </c>
      <c r="CR149" s="740">
        <v>26619</v>
      </c>
      <c r="CS149" s="740">
        <v>26619</v>
      </c>
      <c r="CT149" s="740">
        <v>26619</v>
      </c>
      <c r="CU149" s="740">
        <v>27418</v>
      </c>
      <c r="CV149" s="740">
        <v>27418</v>
      </c>
      <c r="CW149" s="740">
        <v>27418</v>
      </c>
      <c r="CX149" s="740">
        <v>27418</v>
      </c>
      <c r="CY149" s="740">
        <v>27418</v>
      </c>
      <c r="CZ149" s="740">
        <v>27418</v>
      </c>
      <c r="DA149" s="740">
        <v>27418</v>
      </c>
      <c r="DB149" s="740">
        <v>27418</v>
      </c>
      <c r="DC149" s="740">
        <v>27418</v>
      </c>
      <c r="DD149" s="740">
        <v>27418</v>
      </c>
      <c r="DE149" s="740">
        <v>27418</v>
      </c>
      <c r="DF149" s="740">
        <v>27418</v>
      </c>
      <c r="DG149" s="740">
        <v>28240</v>
      </c>
      <c r="DH149" s="740">
        <v>28240</v>
      </c>
      <c r="DI149" s="740">
        <v>28240</v>
      </c>
      <c r="DJ149" s="740">
        <v>28240</v>
      </c>
      <c r="DK149" s="740">
        <v>28240</v>
      </c>
      <c r="DL149" s="740">
        <v>28240</v>
      </c>
      <c r="DM149" s="740">
        <v>28240</v>
      </c>
      <c r="DN149" s="740">
        <v>28240</v>
      </c>
      <c r="DO149" s="740">
        <v>28240</v>
      </c>
      <c r="DP149" s="740">
        <v>28240</v>
      </c>
      <c r="DQ149" s="740">
        <v>28240</v>
      </c>
      <c r="DR149" s="740">
        <v>28240</v>
      </c>
      <c r="DS149" s="740">
        <v>29087</v>
      </c>
      <c r="DT149" s="740">
        <v>29087</v>
      </c>
      <c r="DU149" s="740">
        <v>29087</v>
      </c>
      <c r="DV149" s="740">
        <v>29087</v>
      </c>
      <c r="DW149" s="740">
        <v>29087</v>
      </c>
      <c r="DX149" s="740">
        <v>29087</v>
      </c>
      <c r="DY149" s="740">
        <v>29087</v>
      </c>
      <c r="DZ149" s="740">
        <v>29087</v>
      </c>
      <c r="EA149" s="740">
        <v>29087</v>
      </c>
      <c r="EB149" s="740">
        <v>29087</v>
      </c>
      <c r="EC149" s="740">
        <v>29087</v>
      </c>
      <c r="ED149" s="740">
        <v>29087</v>
      </c>
      <c r="EE149" s="740">
        <v>3326492</v>
      </c>
    </row>
    <row r="150" spans="1:135" ht="8.25" customHeight="1">
      <c r="A150" s="739" t="s">
        <v>755</v>
      </c>
      <c r="B150" s="756">
        <v>3</v>
      </c>
      <c r="C150" s="740">
        <v>14500</v>
      </c>
      <c r="D150" s="740">
        <v>14500</v>
      </c>
      <c r="E150" s="740">
        <v>14500</v>
      </c>
      <c r="F150" s="740">
        <v>14500</v>
      </c>
      <c r="G150" s="740">
        <v>14500</v>
      </c>
      <c r="H150" s="740">
        <v>14500</v>
      </c>
      <c r="I150" s="740">
        <v>14500</v>
      </c>
      <c r="J150" s="740">
        <v>14500</v>
      </c>
      <c r="K150" s="740">
        <v>14500</v>
      </c>
      <c r="L150" s="740">
        <v>14500</v>
      </c>
      <c r="M150" s="740">
        <v>14500</v>
      </c>
      <c r="N150" s="740">
        <v>14500</v>
      </c>
      <c r="O150" s="740">
        <v>14935</v>
      </c>
      <c r="P150" s="740">
        <v>14935</v>
      </c>
      <c r="Q150" s="740">
        <v>14935</v>
      </c>
      <c r="R150" s="740">
        <v>14935</v>
      </c>
      <c r="S150" s="740">
        <v>14935</v>
      </c>
      <c r="T150" s="740">
        <v>14935</v>
      </c>
      <c r="U150" s="740">
        <v>14935</v>
      </c>
      <c r="V150" s="740">
        <v>14935</v>
      </c>
      <c r="W150" s="740">
        <v>14935</v>
      </c>
      <c r="X150" s="740">
        <v>14935</v>
      </c>
      <c r="Y150" s="740">
        <v>14935</v>
      </c>
      <c r="Z150" s="740">
        <v>14935</v>
      </c>
      <c r="AA150" s="740">
        <v>15383</v>
      </c>
      <c r="AB150" s="740">
        <v>15383</v>
      </c>
      <c r="AC150" s="740">
        <v>15383</v>
      </c>
      <c r="AD150" s="740">
        <v>15406</v>
      </c>
      <c r="AE150" s="740">
        <v>15406</v>
      </c>
      <c r="AF150" s="740">
        <v>15406</v>
      </c>
      <c r="AG150" s="740">
        <v>15406</v>
      </c>
      <c r="AH150" s="740">
        <v>15406</v>
      </c>
      <c r="AI150" s="740">
        <v>15406</v>
      </c>
      <c r="AJ150" s="740">
        <v>15406</v>
      </c>
      <c r="AK150" s="740">
        <v>15406</v>
      </c>
      <c r="AL150" s="740">
        <v>15406</v>
      </c>
      <c r="AM150" s="740">
        <v>15868</v>
      </c>
      <c r="AN150" s="740">
        <v>15868</v>
      </c>
      <c r="AO150" s="740">
        <v>15868</v>
      </c>
      <c r="AP150" s="740">
        <v>15868</v>
      </c>
      <c r="AQ150" s="740">
        <v>15868</v>
      </c>
      <c r="AR150" s="740">
        <v>15868</v>
      </c>
      <c r="AS150" s="740">
        <v>15868</v>
      </c>
      <c r="AT150" s="740">
        <v>15868</v>
      </c>
      <c r="AU150" s="740">
        <v>15868</v>
      </c>
      <c r="AV150" s="740">
        <v>15868</v>
      </c>
      <c r="AW150" s="740">
        <v>15868</v>
      </c>
      <c r="AX150" s="740">
        <v>15868</v>
      </c>
      <c r="AY150" s="740">
        <v>16344</v>
      </c>
      <c r="AZ150" s="740">
        <v>16344</v>
      </c>
      <c r="BA150" s="740">
        <v>16344</v>
      </c>
      <c r="BB150" s="740">
        <v>16344</v>
      </c>
      <c r="BC150" s="740">
        <v>16344</v>
      </c>
      <c r="BD150" s="740">
        <v>16344</v>
      </c>
      <c r="BE150" s="740">
        <v>16344</v>
      </c>
      <c r="BF150" s="740">
        <v>16344</v>
      </c>
      <c r="BG150" s="740">
        <v>16344</v>
      </c>
      <c r="BH150" s="740">
        <v>16344</v>
      </c>
      <c r="BI150" s="740">
        <v>16344</v>
      </c>
      <c r="BJ150" s="740">
        <v>16344</v>
      </c>
      <c r="BK150" s="740">
        <v>16835</v>
      </c>
      <c r="BL150" s="740">
        <v>16835</v>
      </c>
      <c r="BM150" s="740">
        <v>16835</v>
      </c>
      <c r="BN150" s="740">
        <v>16835</v>
      </c>
      <c r="BO150" s="740">
        <v>16835</v>
      </c>
      <c r="BP150" s="740">
        <v>16835</v>
      </c>
      <c r="BQ150" s="740">
        <v>16835</v>
      </c>
      <c r="BR150" s="740">
        <v>16835</v>
      </c>
      <c r="BS150" s="740">
        <v>16835</v>
      </c>
      <c r="BT150" s="740">
        <v>16835</v>
      </c>
      <c r="BU150" s="740">
        <v>16835</v>
      </c>
      <c r="BV150" s="740">
        <v>16835</v>
      </c>
      <c r="BW150" s="740">
        <v>17340</v>
      </c>
      <c r="BX150" s="740">
        <v>17340</v>
      </c>
      <c r="BY150" s="740">
        <v>17340</v>
      </c>
      <c r="BZ150" s="740">
        <v>17340</v>
      </c>
      <c r="CA150" s="740">
        <v>17340</v>
      </c>
      <c r="CB150" s="740">
        <v>17340</v>
      </c>
      <c r="CC150" s="740">
        <v>17340</v>
      </c>
      <c r="CD150" s="740">
        <v>17340</v>
      </c>
      <c r="CE150" s="740">
        <v>17340</v>
      </c>
      <c r="CF150" s="740">
        <v>17340</v>
      </c>
      <c r="CG150" s="740">
        <v>17340</v>
      </c>
      <c r="CH150" s="740">
        <v>17340</v>
      </c>
      <c r="CI150" s="740">
        <v>17860</v>
      </c>
      <c r="CJ150" s="740">
        <v>17860</v>
      </c>
      <c r="CK150" s="740">
        <v>17860</v>
      </c>
      <c r="CL150" s="740">
        <v>17860</v>
      </c>
      <c r="CM150" s="740">
        <v>17860</v>
      </c>
      <c r="CN150" s="740">
        <v>17860</v>
      </c>
      <c r="CO150" s="740">
        <v>17860</v>
      </c>
      <c r="CP150" s="740">
        <v>17860</v>
      </c>
      <c r="CQ150" s="740">
        <v>17860</v>
      </c>
      <c r="CR150" s="740">
        <v>17860</v>
      </c>
      <c r="CS150" s="740">
        <v>17860</v>
      </c>
      <c r="CT150" s="740">
        <v>17860</v>
      </c>
      <c r="CU150" s="740">
        <v>18396</v>
      </c>
      <c r="CV150" s="740">
        <v>18396</v>
      </c>
      <c r="CW150" s="740">
        <v>18396</v>
      </c>
      <c r="CX150" s="740">
        <v>18396</v>
      </c>
      <c r="CY150" s="740">
        <v>18396</v>
      </c>
      <c r="CZ150" s="740">
        <v>18396</v>
      </c>
      <c r="DA150" s="740">
        <v>18396</v>
      </c>
      <c r="DB150" s="740">
        <v>18396</v>
      </c>
      <c r="DC150" s="740">
        <v>18396</v>
      </c>
      <c r="DD150" s="740">
        <v>18396</v>
      </c>
      <c r="DE150" s="740">
        <v>18396</v>
      </c>
      <c r="DF150" s="740">
        <v>18396</v>
      </c>
      <c r="DG150" s="740">
        <v>18948</v>
      </c>
      <c r="DH150" s="740">
        <v>18948</v>
      </c>
      <c r="DI150" s="740">
        <v>18948</v>
      </c>
      <c r="DJ150" s="740">
        <v>18948</v>
      </c>
      <c r="DK150" s="740">
        <v>18948</v>
      </c>
      <c r="DL150" s="740">
        <v>18948</v>
      </c>
      <c r="DM150" s="740">
        <v>18948</v>
      </c>
      <c r="DN150" s="740">
        <v>18948</v>
      </c>
      <c r="DO150" s="740">
        <v>18948</v>
      </c>
      <c r="DP150" s="740">
        <v>18948</v>
      </c>
      <c r="DQ150" s="740">
        <v>18948</v>
      </c>
      <c r="DR150" s="740">
        <v>18948</v>
      </c>
      <c r="DS150" s="740">
        <v>19516</v>
      </c>
      <c r="DT150" s="740">
        <v>19516</v>
      </c>
      <c r="DU150" s="740">
        <v>19516</v>
      </c>
      <c r="DV150" s="740">
        <v>19516</v>
      </c>
      <c r="DW150" s="740">
        <v>19516</v>
      </c>
      <c r="DX150" s="740">
        <v>19516</v>
      </c>
      <c r="DY150" s="740">
        <v>19516</v>
      </c>
      <c r="DZ150" s="740">
        <v>19516</v>
      </c>
      <c r="EA150" s="740">
        <v>19516</v>
      </c>
      <c r="EB150" s="740">
        <v>19516</v>
      </c>
      <c r="EC150" s="740">
        <v>19516</v>
      </c>
      <c r="ED150" s="740">
        <v>19516</v>
      </c>
      <c r="EE150" s="740">
        <v>2231300</v>
      </c>
    </row>
    <row r="151" spans="1:135" ht="8.25" customHeight="1">
      <c r="A151" s="739" t="s">
        <v>756</v>
      </c>
      <c r="B151" s="756">
        <v>4</v>
      </c>
      <c r="C151" s="740">
        <v>7250</v>
      </c>
      <c r="D151" s="740">
        <v>7250</v>
      </c>
      <c r="E151" s="740">
        <v>7250</v>
      </c>
      <c r="F151" s="740">
        <v>7250</v>
      </c>
      <c r="G151" s="740">
        <v>7250</v>
      </c>
      <c r="H151" s="740">
        <v>7250</v>
      </c>
      <c r="I151" s="740">
        <v>7250</v>
      </c>
      <c r="J151" s="740">
        <v>7250</v>
      </c>
      <c r="K151" s="740">
        <v>7250</v>
      </c>
      <c r="L151" s="740">
        <v>7250</v>
      </c>
      <c r="M151" s="740">
        <v>7250</v>
      </c>
      <c r="N151" s="740">
        <v>7250</v>
      </c>
      <c r="O151" s="740">
        <v>7468</v>
      </c>
      <c r="P151" s="740">
        <v>7468</v>
      </c>
      <c r="Q151" s="740">
        <v>7468</v>
      </c>
      <c r="R151" s="740">
        <v>7468</v>
      </c>
      <c r="S151" s="740">
        <v>7468</v>
      </c>
      <c r="T151" s="740">
        <v>7468</v>
      </c>
      <c r="U151" s="740">
        <v>7468</v>
      </c>
      <c r="V151" s="740">
        <v>7823</v>
      </c>
      <c r="W151" s="740">
        <v>7823</v>
      </c>
      <c r="X151" s="740">
        <v>7823</v>
      </c>
      <c r="Y151" s="740">
        <v>7823</v>
      </c>
      <c r="Z151" s="740">
        <v>7823</v>
      </c>
      <c r="AA151" s="740">
        <v>8058</v>
      </c>
      <c r="AB151" s="740">
        <v>8058</v>
      </c>
      <c r="AC151" s="740">
        <v>8058</v>
      </c>
      <c r="AD151" s="740">
        <v>8058</v>
      </c>
      <c r="AE151" s="740">
        <v>8058</v>
      </c>
      <c r="AF151" s="740">
        <v>8058</v>
      </c>
      <c r="AG151" s="740">
        <v>8058</v>
      </c>
      <c r="AH151" s="740">
        <v>8058</v>
      </c>
      <c r="AI151" s="740">
        <v>8058</v>
      </c>
      <c r="AJ151" s="740">
        <v>8058</v>
      </c>
      <c r="AK151" s="740">
        <v>8058</v>
      </c>
      <c r="AL151" s="740">
        <v>8058</v>
      </c>
      <c r="AM151" s="740">
        <v>8300</v>
      </c>
      <c r="AN151" s="740">
        <v>8300</v>
      </c>
      <c r="AO151" s="740">
        <v>8300</v>
      </c>
      <c r="AP151" s="740">
        <v>8300</v>
      </c>
      <c r="AQ151" s="740">
        <v>8300</v>
      </c>
      <c r="AR151" s="740">
        <v>8300</v>
      </c>
      <c r="AS151" s="740">
        <v>8300</v>
      </c>
      <c r="AT151" s="740">
        <v>8300</v>
      </c>
      <c r="AU151" s="740">
        <v>8300</v>
      </c>
      <c r="AV151" s="740">
        <v>8300</v>
      </c>
      <c r="AW151" s="740">
        <v>8300</v>
      </c>
      <c r="AX151" s="740">
        <v>8300</v>
      </c>
      <c r="AY151" s="740">
        <v>8549</v>
      </c>
      <c r="AZ151" s="740">
        <v>8549</v>
      </c>
      <c r="BA151" s="740">
        <v>8549</v>
      </c>
      <c r="BB151" s="740">
        <v>8549</v>
      </c>
      <c r="BC151" s="740">
        <v>8549</v>
      </c>
      <c r="BD151" s="740">
        <v>8549</v>
      </c>
      <c r="BE151" s="740">
        <v>8549</v>
      </c>
      <c r="BF151" s="740">
        <v>8549</v>
      </c>
      <c r="BG151" s="740">
        <v>8549</v>
      </c>
      <c r="BH151" s="740">
        <v>8549</v>
      </c>
      <c r="BI151" s="740">
        <v>8549</v>
      </c>
      <c r="BJ151" s="740">
        <v>8549</v>
      </c>
      <c r="BK151" s="740">
        <v>8805</v>
      </c>
      <c r="BL151" s="740">
        <v>8805</v>
      </c>
      <c r="BM151" s="740">
        <v>8805</v>
      </c>
      <c r="BN151" s="740">
        <v>8805</v>
      </c>
      <c r="BO151" s="740">
        <v>8805</v>
      </c>
      <c r="BP151" s="740">
        <v>8805</v>
      </c>
      <c r="BQ151" s="740">
        <v>8805</v>
      </c>
      <c r="BR151" s="740">
        <v>8805</v>
      </c>
      <c r="BS151" s="740">
        <v>8805</v>
      </c>
      <c r="BT151" s="740">
        <v>8805</v>
      </c>
      <c r="BU151" s="740">
        <v>8805</v>
      </c>
      <c r="BV151" s="740">
        <v>8805</v>
      </c>
      <c r="BW151" s="740">
        <v>9070</v>
      </c>
      <c r="BX151" s="740">
        <v>9070</v>
      </c>
      <c r="BY151" s="740">
        <v>9070</v>
      </c>
      <c r="BZ151" s="740">
        <v>9070</v>
      </c>
      <c r="CA151" s="740">
        <v>9070</v>
      </c>
      <c r="CB151" s="740">
        <v>9070</v>
      </c>
      <c r="CC151" s="740">
        <v>9070</v>
      </c>
      <c r="CD151" s="740">
        <v>9070</v>
      </c>
      <c r="CE151" s="740">
        <v>9070</v>
      </c>
      <c r="CF151" s="740">
        <v>9070</v>
      </c>
      <c r="CG151" s="740">
        <v>9070</v>
      </c>
      <c r="CH151" s="740">
        <v>9070</v>
      </c>
      <c r="CI151" s="740">
        <v>9342</v>
      </c>
      <c r="CJ151" s="740">
        <v>9342</v>
      </c>
      <c r="CK151" s="740">
        <v>9342</v>
      </c>
      <c r="CL151" s="740">
        <v>9342</v>
      </c>
      <c r="CM151" s="740">
        <v>9342</v>
      </c>
      <c r="CN151" s="740">
        <v>9342</v>
      </c>
      <c r="CO151" s="740">
        <v>9342</v>
      </c>
      <c r="CP151" s="740">
        <v>9342</v>
      </c>
      <c r="CQ151" s="740">
        <v>9342</v>
      </c>
      <c r="CR151" s="740">
        <v>9342</v>
      </c>
      <c r="CS151" s="740">
        <v>9342</v>
      </c>
      <c r="CT151" s="740">
        <v>9342</v>
      </c>
      <c r="CU151" s="740">
        <v>9622</v>
      </c>
      <c r="CV151" s="740">
        <v>9622</v>
      </c>
      <c r="CW151" s="740">
        <v>9622</v>
      </c>
      <c r="CX151" s="740">
        <v>9622</v>
      </c>
      <c r="CY151" s="740">
        <v>9622</v>
      </c>
      <c r="CZ151" s="740">
        <v>9622</v>
      </c>
      <c r="DA151" s="740">
        <v>9622</v>
      </c>
      <c r="DB151" s="740">
        <v>9622</v>
      </c>
      <c r="DC151" s="740">
        <v>9622</v>
      </c>
      <c r="DD151" s="740">
        <v>9622</v>
      </c>
      <c r="DE151" s="740">
        <v>9622</v>
      </c>
      <c r="DF151" s="740">
        <v>9622</v>
      </c>
      <c r="DG151" s="740">
        <v>9911</v>
      </c>
      <c r="DH151" s="740">
        <v>9911</v>
      </c>
      <c r="DI151" s="740">
        <v>9911</v>
      </c>
      <c r="DJ151" s="740">
        <v>9911</v>
      </c>
      <c r="DK151" s="740">
        <v>9911</v>
      </c>
      <c r="DL151" s="740">
        <v>9911</v>
      </c>
      <c r="DM151" s="740">
        <v>9911</v>
      </c>
      <c r="DN151" s="740">
        <v>9911</v>
      </c>
      <c r="DO151" s="740">
        <v>9911</v>
      </c>
      <c r="DP151" s="740">
        <v>9911</v>
      </c>
      <c r="DQ151" s="740">
        <v>9911</v>
      </c>
      <c r="DR151" s="740">
        <v>9911</v>
      </c>
      <c r="DS151" s="740">
        <v>10208</v>
      </c>
      <c r="DT151" s="740">
        <v>10208</v>
      </c>
      <c r="DU151" s="740">
        <v>10208</v>
      </c>
      <c r="DV151" s="740">
        <v>10208</v>
      </c>
      <c r="DW151" s="740">
        <v>10208</v>
      </c>
      <c r="DX151" s="740">
        <v>10208</v>
      </c>
      <c r="DY151" s="740">
        <v>10208</v>
      </c>
      <c r="DZ151" s="740">
        <v>10208</v>
      </c>
      <c r="EA151" s="740">
        <v>10208</v>
      </c>
      <c r="EB151" s="740">
        <v>10208</v>
      </c>
      <c r="EC151" s="740">
        <v>10208</v>
      </c>
      <c r="ED151" s="740">
        <v>10208</v>
      </c>
      <c r="EE151" s="740">
        <v>1160753</v>
      </c>
    </row>
    <row r="152" spans="1:135" ht="7.5" customHeight="1">
      <c r="A152" s="739" t="s">
        <v>757</v>
      </c>
      <c r="B152" s="756">
        <v>5</v>
      </c>
      <c r="C152" s="740">
        <v>14500</v>
      </c>
      <c r="D152" s="740">
        <v>14500</v>
      </c>
      <c r="E152" s="740">
        <v>14500</v>
      </c>
      <c r="F152" s="740">
        <v>14500</v>
      </c>
      <c r="G152" s="740">
        <v>14500</v>
      </c>
      <c r="H152" s="740">
        <v>14500</v>
      </c>
      <c r="I152" s="740">
        <v>14500</v>
      </c>
      <c r="J152" s="740">
        <v>14638</v>
      </c>
      <c r="K152" s="740">
        <v>14638</v>
      </c>
      <c r="L152" s="740">
        <v>14638</v>
      </c>
      <c r="M152" s="740">
        <v>14638</v>
      </c>
      <c r="N152" s="740">
        <v>14638</v>
      </c>
      <c r="O152" s="740">
        <v>15077</v>
      </c>
      <c r="P152" s="740">
        <v>15077</v>
      </c>
      <c r="Q152" s="740">
        <v>15077</v>
      </c>
      <c r="R152" s="740">
        <v>15077</v>
      </c>
      <c r="S152" s="740">
        <v>15077</v>
      </c>
      <c r="T152" s="740">
        <v>15077</v>
      </c>
      <c r="U152" s="740">
        <v>15077</v>
      </c>
      <c r="V152" s="740">
        <v>15077</v>
      </c>
      <c r="W152" s="740">
        <v>15077</v>
      </c>
      <c r="X152" s="740">
        <v>15077</v>
      </c>
      <c r="Y152" s="740">
        <v>15077</v>
      </c>
      <c r="Z152" s="740">
        <v>15077</v>
      </c>
      <c r="AA152" s="740">
        <v>15529</v>
      </c>
      <c r="AB152" s="740">
        <v>15529</v>
      </c>
      <c r="AC152" s="740">
        <v>15529</v>
      </c>
      <c r="AD152" s="740">
        <v>15529</v>
      </c>
      <c r="AE152" s="740">
        <v>15529</v>
      </c>
      <c r="AF152" s="740">
        <v>15529</v>
      </c>
      <c r="AG152" s="740">
        <v>15529</v>
      </c>
      <c r="AH152" s="740">
        <v>15529</v>
      </c>
      <c r="AI152" s="740">
        <v>15529</v>
      </c>
      <c r="AJ152" s="740">
        <v>15529</v>
      </c>
      <c r="AK152" s="740">
        <v>15529</v>
      </c>
      <c r="AL152" s="740">
        <v>15529</v>
      </c>
      <c r="AM152" s="740">
        <v>15995</v>
      </c>
      <c r="AN152" s="740">
        <v>15995</v>
      </c>
      <c r="AO152" s="740">
        <v>15995</v>
      </c>
      <c r="AP152" s="740">
        <v>15995</v>
      </c>
      <c r="AQ152" s="740">
        <v>15995</v>
      </c>
      <c r="AR152" s="740">
        <v>15995</v>
      </c>
      <c r="AS152" s="740">
        <v>15995</v>
      </c>
      <c r="AT152" s="740">
        <v>15995</v>
      </c>
      <c r="AU152" s="740">
        <v>15995</v>
      </c>
      <c r="AV152" s="740">
        <v>15995</v>
      </c>
      <c r="AW152" s="740">
        <v>15995</v>
      </c>
      <c r="AX152" s="740">
        <v>15995</v>
      </c>
      <c r="AY152" s="740">
        <v>16475</v>
      </c>
      <c r="AZ152" s="740">
        <v>16475</v>
      </c>
      <c r="BA152" s="740">
        <v>16475</v>
      </c>
      <c r="BB152" s="740">
        <v>16475</v>
      </c>
      <c r="BC152" s="740">
        <v>16475</v>
      </c>
      <c r="BD152" s="740">
        <v>16475</v>
      </c>
      <c r="BE152" s="740">
        <v>16475</v>
      </c>
      <c r="BF152" s="740">
        <v>16475</v>
      </c>
      <c r="BG152" s="740">
        <v>16475</v>
      </c>
      <c r="BH152" s="740">
        <v>16475</v>
      </c>
      <c r="BI152" s="740">
        <v>16475</v>
      </c>
      <c r="BJ152" s="740">
        <v>16475</v>
      </c>
      <c r="BK152" s="740">
        <v>16969</v>
      </c>
      <c r="BL152" s="740">
        <v>16969</v>
      </c>
      <c r="BM152" s="740">
        <v>16969</v>
      </c>
      <c r="BN152" s="740">
        <v>16969</v>
      </c>
      <c r="BO152" s="740">
        <v>16969</v>
      </c>
      <c r="BP152" s="740">
        <v>16969</v>
      </c>
      <c r="BQ152" s="740">
        <v>16969</v>
      </c>
      <c r="BR152" s="740">
        <v>16969</v>
      </c>
      <c r="BS152" s="740">
        <v>16969</v>
      </c>
      <c r="BT152" s="740">
        <v>16969</v>
      </c>
      <c r="BU152" s="740">
        <v>16969</v>
      </c>
      <c r="BV152" s="740">
        <v>16969</v>
      </c>
      <c r="BW152" s="740">
        <v>17478</v>
      </c>
      <c r="BX152" s="740">
        <v>17478</v>
      </c>
      <c r="BY152" s="740">
        <v>17478</v>
      </c>
      <c r="BZ152" s="740">
        <v>17478</v>
      </c>
      <c r="CA152" s="740">
        <v>17478</v>
      </c>
      <c r="CB152" s="740">
        <v>17478</v>
      </c>
      <c r="CC152" s="740">
        <v>17478</v>
      </c>
      <c r="CD152" s="740">
        <v>17478</v>
      </c>
      <c r="CE152" s="740">
        <v>17478</v>
      </c>
      <c r="CF152" s="740">
        <v>17478</v>
      </c>
      <c r="CG152" s="740">
        <v>17478</v>
      </c>
      <c r="CH152" s="740">
        <v>17478</v>
      </c>
      <c r="CI152" s="740">
        <v>18003</v>
      </c>
      <c r="CJ152" s="740">
        <v>18003</v>
      </c>
      <c r="CK152" s="740">
        <v>18003</v>
      </c>
      <c r="CL152" s="740">
        <v>18003</v>
      </c>
      <c r="CM152" s="740">
        <v>18003</v>
      </c>
      <c r="CN152" s="740">
        <v>18003</v>
      </c>
      <c r="CO152" s="740">
        <v>18003</v>
      </c>
      <c r="CP152" s="740">
        <v>18003</v>
      </c>
      <c r="CQ152" s="740">
        <v>18003</v>
      </c>
      <c r="CR152" s="740">
        <v>18003</v>
      </c>
      <c r="CS152" s="740">
        <v>18003</v>
      </c>
      <c r="CT152" s="740">
        <v>18003</v>
      </c>
      <c r="CU152" s="740">
        <v>18543</v>
      </c>
      <c r="CV152" s="740">
        <v>18543</v>
      </c>
      <c r="CW152" s="740">
        <v>18543</v>
      </c>
      <c r="CX152" s="740">
        <v>18543</v>
      </c>
      <c r="CY152" s="740">
        <v>18543</v>
      </c>
      <c r="CZ152" s="740">
        <v>18543</v>
      </c>
      <c r="DA152" s="740">
        <v>18543</v>
      </c>
      <c r="DB152" s="740">
        <v>18543</v>
      </c>
      <c r="DC152" s="740">
        <v>18543</v>
      </c>
      <c r="DD152" s="740">
        <v>18543</v>
      </c>
      <c r="DE152" s="740">
        <v>18543</v>
      </c>
      <c r="DF152" s="740">
        <v>18543</v>
      </c>
      <c r="DG152" s="740">
        <v>19099</v>
      </c>
      <c r="DH152" s="740">
        <v>19099</v>
      </c>
      <c r="DI152" s="740">
        <v>19099</v>
      </c>
      <c r="DJ152" s="740">
        <v>19099</v>
      </c>
      <c r="DK152" s="740">
        <v>19099</v>
      </c>
      <c r="DL152" s="740">
        <v>19099</v>
      </c>
      <c r="DM152" s="740">
        <v>19099</v>
      </c>
      <c r="DN152" s="740">
        <v>19099</v>
      </c>
      <c r="DO152" s="740">
        <v>19099</v>
      </c>
      <c r="DP152" s="740">
        <v>19099</v>
      </c>
      <c r="DQ152" s="740">
        <v>19099</v>
      </c>
      <c r="DR152" s="740">
        <v>19099</v>
      </c>
      <c r="DS152" s="740">
        <v>19672</v>
      </c>
      <c r="DT152" s="740">
        <v>19672</v>
      </c>
      <c r="DU152" s="740">
        <v>19672</v>
      </c>
      <c r="DV152" s="740">
        <v>19672</v>
      </c>
      <c r="DW152" s="740">
        <v>19672</v>
      </c>
      <c r="DX152" s="740">
        <v>19672</v>
      </c>
      <c r="DY152" s="740">
        <v>19672</v>
      </c>
      <c r="DZ152" s="740">
        <v>19672</v>
      </c>
      <c r="EA152" s="740">
        <v>19672</v>
      </c>
      <c r="EB152" s="740">
        <v>19672</v>
      </c>
      <c r="EC152" s="740">
        <v>19672</v>
      </c>
      <c r="ED152" s="740">
        <v>19672</v>
      </c>
      <c r="EE152" s="740">
        <v>2248763</v>
      </c>
    </row>
    <row r="153" spans="1:135" ht="8.25" customHeight="1">
      <c r="A153" s="739" t="s">
        <v>758</v>
      </c>
      <c r="B153" s="756">
        <v>6</v>
      </c>
      <c r="C153" s="740">
        <v>15875</v>
      </c>
      <c r="D153" s="740">
        <v>15875</v>
      </c>
      <c r="E153" s="740">
        <v>15875</v>
      </c>
      <c r="F153" s="740">
        <v>15875</v>
      </c>
      <c r="G153" s="740">
        <v>15875</v>
      </c>
      <c r="H153" s="740">
        <v>15875</v>
      </c>
      <c r="I153" s="740">
        <v>15875</v>
      </c>
      <c r="J153" s="740">
        <v>15875</v>
      </c>
      <c r="K153" s="740">
        <v>15875</v>
      </c>
      <c r="L153" s="740">
        <v>15875</v>
      </c>
      <c r="M153" s="740">
        <v>15875</v>
      </c>
      <c r="N153" s="740">
        <v>15875</v>
      </c>
      <c r="O153" s="740">
        <v>16351</v>
      </c>
      <c r="P153" s="740">
        <v>16351</v>
      </c>
      <c r="Q153" s="740">
        <v>16351</v>
      </c>
      <c r="R153" s="740">
        <v>16351</v>
      </c>
      <c r="S153" s="740">
        <v>16351</v>
      </c>
      <c r="T153" s="740">
        <v>16351</v>
      </c>
      <c r="U153" s="740">
        <v>16351</v>
      </c>
      <c r="V153" s="740">
        <v>16351</v>
      </c>
      <c r="W153" s="740">
        <v>16351</v>
      </c>
      <c r="X153" s="740">
        <v>16351</v>
      </c>
      <c r="Y153" s="740">
        <v>16351</v>
      </c>
      <c r="Z153" s="740">
        <v>16351</v>
      </c>
      <c r="AA153" s="740">
        <v>16842</v>
      </c>
      <c r="AB153" s="740">
        <v>16842</v>
      </c>
      <c r="AC153" s="740">
        <v>16842</v>
      </c>
      <c r="AD153" s="740">
        <v>16842</v>
      </c>
      <c r="AE153" s="740">
        <v>16842</v>
      </c>
      <c r="AF153" s="740">
        <v>16842</v>
      </c>
      <c r="AG153" s="740">
        <v>16842</v>
      </c>
      <c r="AH153" s="740">
        <v>16842</v>
      </c>
      <c r="AI153" s="740">
        <v>16842</v>
      </c>
      <c r="AJ153" s="740">
        <v>16842</v>
      </c>
      <c r="AK153" s="740">
        <v>16842</v>
      </c>
      <c r="AL153" s="740">
        <v>16842</v>
      </c>
      <c r="AM153" s="740">
        <v>17347</v>
      </c>
      <c r="AN153" s="740">
        <v>17347</v>
      </c>
      <c r="AO153" s="740">
        <v>17347</v>
      </c>
      <c r="AP153" s="740">
        <v>17347</v>
      </c>
      <c r="AQ153" s="740">
        <v>17347</v>
      </c>
      <c r="AR153" s="740">
        <v>17347</v>
      </c>
      <c r="AS153" s="740">
        <v>17347</v>
      </c>
      <c r="AT153" s="740">
        <v>17347</v>
      </c>
      <c r="AU153" s="740">
        <v>17347</v>
      </c>
      <c r="AV153" s="740">
        <v>17347</v>
      </c>
      <c r="AW153" s="740">
        <v>17347</v>
      </c>
      <c r="AX153" s="740">
        <v>17347</v>
      </c>
      <c r="AY153" s="740">
        <v>17868</v>
      </c>
      <c r="AZ153" s="740">
        <v>17868</v>
      </c>
      <c r="BA153" s="740">
        <v>17868</v>
      </c>
      <c r="BB153" s="740">
        <v>17868</v>
      </c>
      <c r="BC153" s="740">
        <v>17868</v>
      </c>
      <c r="BD153" s="740">
        <v>17868</v>
      </c>
      <c r="BE153" s="740">
        <v>17868</v>
      </c>
      <c r="BF153" s="740">
        <v>17868</v>
      </c>
      <c r="BG153" s="740">
        <v>17868</v>
      </c>
      <c r="BH153" s="740">
        <v>17868</v>
      </c>
      <c r="BI153" s="740">
        <v>17868</v>
      </c>
      <c r="BJ153" s="740">
        <v>17868</v>
      </c>
      <c r="BK153" s="740">
        <v>18404</v>
      </c>
      <c r="BL153" s="740">
        <v>18404</v>
      </c>
      <c r="BM153" s="740">
        <v>18404</v>
      </c>
      <c r="BN153" s="740">
        <v>18404</v>
      </c>
      <c r="BO153" s="740">
        <v>18404</v>
      </c>
      <c r="BP153" s="740">
        <v>18404</v>
      </c>
      <c r="BQ153" s="740">
        <v>18404</v>
      </c>
      <c r="BR153" s="740">
        <v>18404</v>
      </c>
      <c r="BS153" s="740">
        <v>18404</v>
      </c>
      <c r="BT153" s="740">
        <v>18404</v>
      </c>
      <c r="BU153" s="740">
        <v>18404</v>
      </c>
      <c r="BV153" s="740">
        <v>18404</v>
      </c>
      <c r="BW153" s="740">
        <v>18956</v>
      </c>
      <c r="BX153" s="740">
        <v>18956</v>
      </c>
      <c r="BY153" s="740">
        <v>18956</v>
      </c>
      <c r="BZ153" s="740">
        <v>18956</v>
      </c>
      <c r="CA153" s="740">
        <v>18956</v>
      </c>
      <c r="CB153" s="740">
        <v>18956</v>
      </c>
      <c r="CC153" s="740">
        <v>18956</v>
      </c>
      <c r="CD153" s="740">
        <v>18956</v>
      </c>
      <c r="CE153" s="740">
        <v>18956</v>
      </c>
      <c r="CF153" s="740">
        <v>18956</v>
      </c>
      <c r="CG153" s="740">
        <v>18956</v>
      </c>
      <c r="CH153" s="740">
        <v>18956</v>
      </c>
      <c r="CI153" s="740">
        <v>19524</v>
      </c>
      <c r="CJ153" s="740">
        <v>19524</v>
      </c>
      <c r="CK153" s="740">
        <v>19524</v>
      </c>
      <c r="CL153" s="740">
        <v>19524</v>
      </c>
      <c r="CM153" s="740">
        <v>19524</v>
      </c>
      <c r="CN153" s="740">
        <v>19524</v>
      </c>
      <c r="CO153" s="740">
        <v>19524</v>
      </c>
      <c r="CP153" s="740">
        <v>19524</v>
      </c>
      <c r="CQ153" s="740">
        <v>19524</v>
      </c>
      <c r="CR153" s="740">
        <v>19524</v>
      </c>
      <c r="CS153" s="740">
        <v>19524</v>
      </c>
      <c r="CT153" s="740">
        <v>19524</v>
      </c>
      <c r="CU153" s="740">
        <v>20110</v>
      </c>
      <c r="CV153" s="740">
        <v>20110</v>
      </c>
      <c r="CW153" s="740">
        <v>20110</v>
      </c>
      <c r="CX153" s="740">
        <v>20110</v>
      </c>
      <c r="CY153" s="740">
        <v>20110</v>
      </c>
      <c r="CZ153" s="740">
        <v>20110</v>
      </c>
      <c r="DA153" s="740">
        <v>20110</v>
      </c>
      <c r="DB153" s="740">
        <v>20110</v>
      </c>
      <c r="DC153" s="740">
        <v>20110</v>
      </c>
      <c r="DD153" s="740">
        <v>20110</v>
      </c>
      <c r="DE153" s="740">
        <v>20110</v>
      </c>
      <c r="DF153" s="740">
        <v>20110</v>
      </c>
      <c r="DG153" s="740">
        <v>20713</v>
      </c>
      <c r="DH153" s="740">
        <v>20713</v>
      </c>
      <c r="DI153" s="740">
        <v>20713</v>
      </c>
      <c r="DJ153" s="740">
        <v>20713</v>
      </c>
      <c r="DK153" s="740">
        <v>20713</v>
      </c>
      <c r="DL153" s="740">
        <v>20713</v>
      </c>
      <c r="DM153" s="740">
        <v>20713</v>
      </c>
      <c r="DN153" s="740">
        <v>20713</v>
      </c>
      <c r="DO153" s="740">
        <v>20713</v>
      </c>
      <c r="DP153" s="740">
        <v>20713</v>
      </c>
      <c r="DQ153" s="740">
        <v>20713</v>
      </c>
      <c r="DR153" s="740">
        <v>20713</v>
      </c>
      <c r="DS153" s="740">
        <v>21335</v>
      </c>
      <c r="DT153" s="740">
        <v>21335</v>
      </c>
      <c r="DU153" s="740">
        <v>21335</v>
      </c>
      <c r="DV153" s="740">
        <v>21335</v>
      </c>
      <c r="DW153" s="740">
        <v>21335</v>
      </c>
      <c r="DX153" s="740">
        <v>21335</v>
      </c>
      <c r="DY153" s="740">
        <v>21335</v>
      </c>
      <c r="DZ153" s="740">
        <v>21335</v>
      </c>
      <c r="EA153" s="740">
        <v>21335</v>
      </c>
      <c r="EB153" s="740">
        <v>21335</v>
      </c>
      <c r="EC153" s="740">
        <v>21335</v>
      </c>
      <c r="ED153" s="740">
        <v>21335</v>
      </c>
      <c r="EE153" s="740">
        <v>2439898</v>
      </c>
    </row>
    <row r="154" spans="1:135" ht="8.25" customHeight="1">
      <c r="A154" s="739" t="s">
        <v>759</v>
      </c>
      <c r="B154" s="756">
        <v>7</v>
      </c>
      <c r="C154" s="740">
        <v>7250</v>
      </c>
      <c r="D154" s="740">
        <v>7250</v>
      </c>
      <c r="E154" s="740">
        <v>7250</v>
      </c>
      <c r="F154" s="740">
        <v>7250</v>
      </c>
      <c r="G154" s="740">
        <v>7250</v>
      </c>
      <c r="H154" s="740">
        <v>7250</v>
      </c>
      <c r="I154" s="740">
        <v>7250</v>
      </c>
      <c r="J154" s="740">
        <v>7250</v>
      </c>
      <c r="K154" s="740">
        <v>7250</v>
      </c>
      <c r="L154" s="740">
        <v>7250</v>
      </c>
      <c r="M154" s="740">
        <v>7250</v>
      </c>
      <c r="N154" s="740">
        <v>7250</v>
      </c>
      <c r="O154" s="740">
        <v>7468</v>
      </c>
      <c r="P154" s="740">
        <v>7468</v>
      </c>
      <c r="Q154" s="740">
        <v>7468</v>
      </c>
      <c r="R154" s="740">
        <v>7468</v>
      </c>
      <c r="S154" s="740">
        <v>7468</v>
      </c>
      <c r="T154" s="740">
        <v>7468</v>
      </c>
      <c r="U154" s="740">
        <v>7515</v>
      </c>
      <c r="V154" s="740">
        <v>7515</v>
      </c>
      <c r="W154" s="740">
        <v>7515</v>
      </c>
      <c r="X154" s="740">
        <v>7515</v>
      </c>
      <c r="Y154" s="740">
        <v>7515</v>
      </c>
      <c r="Z154" s="740">
        <v>7515</v>
      </c>
      <c r="AA154" s="740">
        <v>7740</v>
      </c>
      <c r="AB154" s="740">
        <v>7740</v>
      </c>
      <c r="AC154" s="740">
        <v>7740</v>
      </c>
      <c r="AD154" s="740">
        <v>7740</v>
      </c>
      <c r="AE154" s="740">
        <v>7740</v>
      </c>
      <c r="AF154" s="740">
        <v>7740</v>
      </c>
      <c r="AG154" s="740">
        <v>7740</v>
      </c>
      <c r="AH154" s="740">
        <v>7740</v>
      </c>
      <c r="AI154" s="740">
        <v>7740</v>
      </c>
      <c r="AJ154" s="740">
        <v>7740</v>
      </c>
      <c r="AK154" s="740">
        <v>7740</v>
      </c>
      <c r="AL154" s="740">
        <v>7740</v>
      </c>
      <c r="AM154" s="740">
        <v>7972</v>
      </c>
      <c r="AN154" s="740">
        <v>7972</v>
      </c>
      <c r="AO154" s="740">
        <v>7972</v>
      </c>
      <c r="AP154" s="740">
        <v>7972</v>
      </c>
      <c r="AQ154" s="740">
        <v>7972</v>
      </c>
      <c r="AR154" s="740">
        <v>7972</v>
      </c>
      <c r="AS154" s="740">
        <v>7972</v>
      </c>
      <c r="AT154" s="740">
        <v>7972</v>
      </c>
      <c r="AU154" s="740">
        <v>7972</v>
      </c>
      <c r="AV154" s="740">
        <v>7972</v>
      </c>
      <c r="AW154" s="740">
        <v>7972</v>
      </c>
      <c r="AX154" s="740">
        <v>7972</v>
      </c>
      <c r="AY154" s="740">
        <v>8212</v>
      </c>
      <c r="AZ154" s="740">
        <v>8212</v>
      </c>
      <c r="BA154" s="740">
        <v>8212</v>
      </c>
      <c r="BB154" s="740">
        <v>8212</v>
      </c>
      <c r="BC154" s="740">
        <v>8212</v>
      </c>
      <c r="BD154" s="740">
        <v>8212</v>
      </c>
      <c r="BE154" s="740">
        <v>8212</v>
      </c>
      <c r="BF154" s="740">
        <v>8212</v>
      </c>
      <c r="BG154" s="740">
        <v>8212</v>
      </c>
      <c r="BH154" s="740">
        <v>8212</v>
      </c>
      <c r="BI154" s="740">
        <v>8212</v>
      </c>
      <c r="BJ154" s="740">
        <v>8212</v>
      </c>
      <c r="BK154" s="740">
        <v>8458</v>
      </c>
      <c r="BL154" s="740">
        <v>8458</v>
      </c>
      <c r="BM154" s="740">
        <v>8458</v>
      </c>
      <c r="BN154" s="740">
        <v>8458</v>
      </c>
      <c r="BO154" s="740">
        <v>8458</v>
      </c>
      <c r="BP154" s="740">
        <v>8458</v>
      </c>
      <c r="BQ154" s="740">
        <v>8458</v>
      </c>
      <c r="BR154" s="740">
        <v>8458</v>
      </c>
      <c r="BS154" s="740">
        <v>8458</v>
      </c>
      <c r="BT154" s="740">
        <v>8458</v>
      </c>
      <c r="BU154" s="740">
        <v>8458</v>
      </c>
      <c r="BV154" s="740">
        <v>8458</v>
      </c>
      <c r="BW154" s="740">
        <v>8712</v>
      </c>
      <c r="BX154" s="740">
        <v>8712</v>
      </c>
      <c r="BY154" s="740">
        <v>8712</v>
      </c>
      <c r="BZ154" s="740">
        <v>8712</v>
      </c>
      <c r="CA154" s="740">
        <v>8712</v>
      </c>
      <c r="CB154" s="740">
        <v>8712</v>
      </c>
      <c r="CC154" s="740">
        <v>8712</v>
      </c>
      <c r="CD154" s="740">
        <v>8712</v>
      </c>
      <c r="CE154" s="740">
        <v>8712</v>
      </c>
      <c r="CF154" s="740">
        <v>8712</v>
      </c>
      <c r="CG154" s="740">
        <v>8712</v>
      </c>
      <c r="CH154" s="740">
        <v>8712</v>
      </c>
      <c r="CI154" s="740">
        <v>8973</v>
      </c>
      <c r="CJ154" s="740">
        <v>8973</v>
      </c>
      <c r="CK154" s="740">
        <v>8973</v>
      </c>
      <c r="CL154" s="740">
        <v>8973</v>
      </c>
      <c r="CM154" s="740">
        <v>8973</v>
      </c>
      <c r="CN154" s="740">
        <v>8973</v>
      </c>
      <c r="CO154" s="740">
        <v>8973</v>
      </c>
      <c r="CP154" s="740">
        <v>8973</v>
      </c>
      <c r="CQ154" s="740">
        <v>8973</v>
      </c>
      <c r="CR154" s="740">
        <v>8973</v>
      </c>
      <c r="CS154" s="740">
        <v>8973</v>
      </c>
      <c r="CT154" s="740">
        <v>8973</v>
      </c>
      <c r="CU154" s="740">
        <v>9242</v>
      </c>
      <c r="CV154" s="740">
        <v>9242</v>
      </c>
      <c r="CW154" s="740">
        <v>9242</v>
      </c>
      <c r="CX154" s="740">
        <v>9242</v>
      </c>
      <c r="CY154" s="740">
        <v>9242</v>
      </c>
      <c r="CZ154" s="740">
        <v>9242</v>
      </c>
      <c r="DA154" s="740">
        <v>9242</v>
      </c>
      <c r="DB154" s="740">
        <v>9242</v>
      </c>
      <c r="DC154" s="740">
        <v>9242</v>
      </c>
      <c r="DD154" s="740">
        <v>9242</v>
      </c>
      <c r="DE154" s="740">
        <v>9242</v>
      </c>
      <c r="DF154" s="740">
        <v>9242</v>
      </c>
      <c r="DG154" s="740">
        <v>9520</v>
      </c>
      <c r="DH154" s="740">
        <v>9520</v>
      </c>
      <c r="DI154" s="740">
        <v>9520</v>
      </c>
      <c r="DJ154" s="740">
        <v>9520</v>
      </c>
      <c r="DK154" s="740">
        <v>9520</v>
      </c>
      <c r="DL154" s="740">
        <v>9520</v>
      </c>
      <c r="DM154" s="740">
        <v>9520</v>
      </c>
      <c r="DN154" s="740">
        <v>9520</v>
      </c>
      <c r="DO154" s="740">
        <v>9520</v>
      </c>
      <c r="DP154" s="740">
        <v>9520</v>
      </c>
      <c r="DQ154" s="740">
        <v>9520</v>
      </c>
      <c r="DR154" s="740">
        <v>9520</v>
      </c>
      <c r="DS154" s="740">
        <v>9805</v>
      </c>
      <c r="DT154" s="740">
        <v>9805</v>
      </c>
      <c r="DU154" s="740">
        <v>9805</v>
      </c>
      <c r="DV154" s="740">
        <v>9805</v>
      </c>
      <c r="DW154" s="740">
        <v>9805</v>
      </c>
      <c r="DX154" s="740">
        <v>9805</v>
      </c>
      <c r="DY154" s="740">
        <v>9805</v>
      </c>
      <c r="DZ154" s="740">
        <v>9805</v>
      </c>
      <c r="EA154" s="740">
        <v>9805</v>
      </c>
      <c r="EB154" s="740">
        <v>9805</v>
      </c>
      <c r="EC154" s="740">
        <v>9805</v>
      </c>
      <c r="ED154" s="740">
        <v>9805</v>
      </c>
      <c r="EE154" s="740">
        <v>1120501</v>
      </c>
    </row>
    <row r="155" spans="1:135" ht="7.5" customHeight="1">
      <c r="A155" s="739" t="s">
        <v>760</v>
      </c>
      <c r="B155" s="736" t="s">
        <v>752</v>
      </c>
      <c r="C155" s="740">
        <v>3625</v>
      </c>
      <c r="D155" s="740">
        <v>3625</v>
      </c>
      <c r="E155" s="740">
        <v>3625</v>
      </c>
      <c r="F155" s="740">
        <v>3625</v>
      </c>
      <c r="G155" s="740">
        <v>3625</v>
      </c>
      <c r="H155" s="740">
        <v>3625</v>
      </c>
      <c r="I155" s="740">
        <v>3625</v>
      </c>
      <c r="J155" s="740">
        <v>3625</v>
      </c>
      <c r="K155" s="740">
        <v>3625</v>
      </c>
      <c r="L155" s="740">
        <v>3625</v>
      </c>
      <c r="M155" s="740">
        <v>3625</v>
      </c>
      <c r="N155" s="740">
        <v>3625</v>
      </c>
      <c r="O155" s="740">
        <v>3734</v>
      </c>
      <c r="P155" s="740">
        <v>3734</v>
      </c>
      <c r="Q155" s="740">
        <v>3734</v>
      </c>
      <c r="R155" s="740">
        <v>3734</v>
      </c>
      <c r="S155" s="740">
        <v>3734</v>
      </c>
      <c r="T155" s="740">
        <v>3734</v>
      </c>
      <c r="U155" s="740">
        <v>3734</v>
      </c>
      <c r="V155" s="740">
        <v>3734</v>
      </c>
      <c r="W155" s="740">
        <v>3734</v>
      </c>
      <c r="X155" s="740">
        <v>3734</v>
      </c>
      <c r="Y155" s="740">
        <v>3734</v>
      </c>
      <c r="Z155" s="740">
        <v>3734</v>
      </c>
      <c r="AA155" s="740">
        <v>3846</v>
      </c>
      <c r="AB155" s="740">
        <v>3846</v>
      </c>
      <c r="AC155" s="740">
        <v>3846</v>
      </c>
      <c r="AD155" s="740">
        <v>3846</v>
      </c>
      <c r="AE155" s="740">
        <v>3846</v>
      </c>
      <c r="AF155" s="740">
        <v>3846</v>
      </c>
      <c r="AG155" s="740">
        <v>3846</v>
      </c>
      <c r="AH155" s="740">
        <v>3846</v>
      </c>
      <c r="AI155" s="740">
        <v>3846</v>
      </c>
      <c r="AJ155" s="740">
        <v>3846</v>
      </c>
      <c r="AK155" s="740">
        <v>3846</v>
      </c>
      <c r="AL155" s="740">
        <v>3846</v>
      </c>
      <c r="AM155" s="740">
        <v>3961</v>
      </c>
      <c r="AN155" s="740">
        <v>3961</v>
      </c>
      <c r="AO155" s="740">
        <v>3961</v>
      </c>
      <c r="AP155" s="740">
        <v>3961</v>
      </c>
      <c r="AQ155" s="740">
        <v>3961</v>
      </c>
      <c r="AR155" s="740">
        <v>3961</v>
      </c>
      <c r="AS155" s="740">
        <v>3961</v>
      </c>
      <c r="AT155" s="740">
        <v>3961</v>
      </c>
      <c r="AU155" s="740">
        <v>3961</v>
      </c>
      <c r="AV155" s="740">
        <v>3961</v>
      </c>
      <c r="AW155" s="740">
        <v>3961</v>
      </c>
      <c r="AX155" s="740">
        <v>3961</v>
      </c>
      <c r="AY155" s="740">
        <v>4080</v>
      </c>
      <c r="AZ155" s="740">
        <v>4080</v>
      </c>
      <c r="BA155" s="740">
        <v>4080</v>
      </c>
      <c r="BB155" s="740">
        <v>4080</v>
      </c>
      <c r="BC155" s="740">
        <v>4080</v>
      </c>
      <c r="BD155" s="740">
        <v>4080</v>
      </c>
      <c r="BE155" s="740">
        <v>4080</v>
      </c>
      <c r="BF155" s="740">
        <v>4080</v>
      </c>
      <c r="BG155" s="740">
        <v>4080</v>
      </c>
      <c r="BH155" s="740">
        <v>4118</v>
      </c>
      <c r="BI155" s="740">
        <v>4118</v>
      </c>
      <c r="BJ155" s="740">
        <v>4118</v>
      </c>
      <c r="BK155" s="740">
        <v>4242</v>
      </c>
      <c r="BL155" s="740">
        <v>4242</v>
      </c>
      <c r="BM155" s="740">
        <v>4242</v>
      </c>
      <c r="BN155" s="740">
        <v>4242</v>
      </c>
      <c r="BO155" s="740">
        <v>4242</v>
      </c>
      <c r="BP155" s="740">
        <v>4242</v>
      </c>
      <c r="BQ155" s="740">
        <v>4242</v>
      </c>
      <c r="BR155" s="740">
        <v>4242</v>
      </c>
      <c r="BS155" s="740">
        <v>4242</v>
      </c>
      <c r="BT155" s="740">
        <v>4242</v>
      </c>
      <c r="BU155" s="740">
        <v>4242</v>
      </c>
      <c r="BV155" s="740">
        <v>4242</v>
      </c>
      <c r="BW155" s="740">
        <v>4369</v>
      </c>
      <c r="BX155" s="740">
        <v>4369</v>
      </c>
      <c r="BY155" s="740">
        <v>4369</v>
      </c>
      <c r="BZ155" s="740">
        <v>4369</v>
      </c>
      <c r="CA155" s="740">
        <v>4369</v>
      </c>
      <c r="CB155" s="740">
        <v>4369</v>
      </c>
      <c r="CC155" s="740">
        <v>4369</v>
      </c>
      <c r="CD155" s="740">
        <v>4369</v>
      </c>
      <c r="CE155" s="740">
        <v>4369</v>
      </c>
      <c r="CF155" s="740">
        <v>4369</v>
      </c>
      <c r="CG155" s="740">
        <v>4369</v>
      </c>
      <c r="CH155" s="740">
        <v>4369</v>
      </c>
      <c r="CI155" s="740">
        <v>4500</v>
      </c>
      <c r="CJ155" s="740">
        <v>4500</v>
      </c>
      <c r="CK155" s="740">
        <v>4500</v>
      </c>
      <c r="CL155" s="740">
        <v>4500</v>
      </c>
      <c r="CM155" s="740">
        <v>4500</v>
      </c>
      <c r="CN155" s="740">
        <v>4500</v>
      </c>
      <c r="CO155" s="740">
        <v>4500</v>
      </c>
      <c r="CP155" s="740">
        <v>4500</v>
      </c>
      <c r="CQ155" s="740">
        <v>4500</v>
      </c>
      <c r="CR155" s="740">
        <v>4500</v>
      </c>
      <c r="CS155" s="740">
        <v>4500</v>
      </c>
      <c r="CT155" s="740">
        <v>4500</v>
      </c>
      <c r="CU155" s="740">
        <v>4635</v>
      </c>
      <c r="CV155" s="740">
        <v>4635</v>
      </c>
      <c r="CW155" s="740">
        <v>4635</v>
      </c>
      <c r="CX155" s="740">
        <v>4635</v>
      </c>
      <c r="CY155" s="740">
        <v>4635</v>
      </c>
      <c r="CZ155" s="740">
        <v>4635</v>
      </c>
      <c r="DA155" s="740">
        <v>4635</v>
      </c>
      <c r="DB155" s="740">
        <v>4635</v>
      </c>
      <c r="DC155" s="740">
        <v>4635</v>
      </c>
      <c r="DD155" s="740">
        <v>4635</v>
      </c>
      <c r="DE155" s="740">
        <v>4635</v>
      </c>
      <c r="DF155" s="740">
        <v>4635</v>
      </c>
      <c r="DG155" s="740">
        <v>4774</v>
      </c>
      <c r="DH155" s="740">
        <v>4774</v>
      </c>
      <c r="DI155" s="740">
        <v>4774</v>
      </c>
      <c r="DJ155" s="740">
        <v>4774</v>
      </c>
      <c r="DK155" s="740">
        <v>4774</v>
      </c>
      <c r="DL155" s="740">
        <v>4774</v>
      </c>
      <c r="DM155" s="740">
        <v>4774</v>
      </c>
      <c r="DN155" s="740">
        <v>4774</v>
      </c>
      <c r="DO155" s="740">
        <v>4774</v>
      </c>
      <c r="DP155" s="740">
        <v>4774</v>
      </c>
      <c r="DQ155" s="740">
        <v>4774</v>
      </c>
      <c r="DR155" s="740">
        <v>4774</v>
      </c>
      <c r="DS155" s="740">
        <v>4917</v>
      </c>
      <c r="DT155" s="740">
        <v>4917</v>
      </c>
      <c r="DU155" s="740">
        <v>4917</v>
      </c>
      <c r="DV155" s="740">
        <v>4917</v>
      </c>
      <c r="DW155" s="740">
        <v>4917</v>
      </c>
      <c r="DX155" s="740">
        <v>4917</v>
      </c>
      <c r="DY155" s="740">
        <v>4917</v>
      </c>
      <c r="DZ155" s="740">
        <v>4917</v>
      </c>
      <c r="EA155" s="740">
        <v>4917</v>
      </c>
      <c r="EB155" s="740">
        <v>4917</v>
      </c>
      <c r="EC155" s="740">
        <v>4917</v>
      </c>
      <c r="ED155" s="740">
        <v>4917</v>
      </c>
      <c r="EE155" s="740">
        <v>560298</v>
      </c>
    </row>
    <row r="156" spans="1:135" ht="8.25" customHeight="1">
      <c r="A156" s="739" t="s">
        <v>761</v>
      </c>
      <c r="B156" s="756">
        <v>8</v>
      </c>
      <c r="C156" s="740">
        <v>6500</v>
      </c>
      <c r="D156" s="740">
        <v>6500</v>
      </c>
      <c r="E156" s="740">
        <v>6500</v>
      </c>
      <c r="F156" s="740">
        <v>6500</v>
      </c>
      <c r="G156" s="740">
        <v>6500</v>
      </c>
      <c r="H156" s="740">
        <v>6500</v>
      </c>
      <c r="I156" s="740">
        <v>6500</v>
      </c>
      <c r="J156" s="740">
        <v>6500</v>
      </c>
      <c r="K156" s="740">
        <v>6500</v>
      </c>
      <c r="L156" s="740">
        <v>6500</v>
      </c>
      <c r="M156" s="740">
        <v>6500</v>
      </c>
      <c r="N156" s="740">
        <v>6500</v>
      </c>
      <c r="O156" s="740">
        <v>6500</v>
      </c>
      <c r="P156" s="740">
        <v>6563</v>
      </c>
      <c r="Q156" s="740">
        <v>6563</v>
      </c>
      <c r="R156" s="740">
        <v>6563</v>
      </c>
      <c r="S156" s="740">
        <v>6563</v>
      </c>
      <c r="T156" s="740">
        <v>6563</v>
      </c>
      <c r="U156" s="740">
        <v>6563</v>
      </c>
      <c r="V156" s="740">
        <v>6563</v>
      </c>
      <c r="W156" s="740">
        <v>6563</v>
      </c>
      <c r="X156" s="740">
        <v>6563</v>
      </c>
      <c r="Y156" s="740">
        <v>6563</v>
      </c>
      <c r="Z156" s="740">
        <v>6563</v>
      </c>
      <c r="AA156" s="740">
        <v>6760</v>
      </c>
      <c r="AB156" s="740">
        <v>6760</v>
      </c>
      <c r="AC156" s="740">
        <v>6760</v>
      </c>
      <c r="AD156" s="740">
        <v>6760</v>
      </c>
      <c r="AE156" s="740">
        <v>6760</v>
      </c>
      <c r="AF156" s="740">
        <v>6760</v>
      </c>
      <c r="AG156" s="740">
        <v>6760</v>
      </c>
      <c r="AH156" s="740">
        <v>6760</v>
      </c>
      <c r="AI156" s="740">
        <v>6760</v>
      </c>
      <c r="AJ156" s="740">
        <v>6760</v>
      </c>
      <c r="AK156" s="740">
        <v>6760</v>
      </c>
      <c r="AL156" s="740">
        <v>6760</v>
      </c>
      <c r="AM156" s="740">
        <v>6963</v>
      </c>
      <c r="AN156" s="740">
        <v>6963</v>
      </c>
      <c r="AO156" s="740">
        <v>6963</v>
      </c>
      <c r="AP156" s="740">
        <v>6963</v>
      </c>
      <c r="AQ156" s="740">
        <v>6963</v>
      </c>
      <c r="AR156" s="740">
        <v>6963</v>
      </c>
      <c r="AS156" s="740">
        <v>6963</v>
      </c>
      <c r="AT156" s="740">
        <v>6963</v>
      </c>
      <c r="AU156" s="740">
        <v>6963</v>
      </c>
      <c r="AV156" s="740">
        <v>6963</v>
      </c>
      <c r="AW156" s="740">
        <v>6963</v>
      </c>
      <c r="AX156" s="740">
        <v>6963</v>
      </c>
      <c r="AY156" s="740">
        <v>7171</v>
      </c>
      <c r="AZ156" s="740">
        <v>7171</v>
      </c>
      <c r="BA156" s="740">
        <v>7171</v>
      </c>
      <c r="BB156" s="740">
        <v>7171</v>
      </c>
      <c r="BC156" s="740">
        <v>7171</v>
      </c>
      <c r="BD156" s="740">
        <v>7171</v>
      </c>
      <c r="BE156" s="740">
        <v>7171</v>
      </c>
      <c r="BF156" s="740">
        <v>7171</v>
      </c>
      <c r="BG156" s="740">
        <v>7171</v>
      </c>
      <c r="BH156" s="740">
        <v>7171</v>
      </c>
      <c r="BI156" s="740">
        <v>7171</v>
      </c>
      <c r="BJ156" s="740">
        <v>7171</v>
      </c>
      <c r="BK156" s="740">
        <v>7387</v>
      </c>
      <c r="BL156" s="740">
        <v>7387</v>
      </c>
      <c r="BM156" s="740">
        <v>7387</v>
      </c>
      <c r="BN156" s="740">
        <v>7387</v>
      </c>
      <c r="BO156" s="740">
        <v>7387</v>
      </c>
      <c r="BP156" s="740">
        <v>7387</v>
      </c>
      <c r="BQ156" s="740">
        <v>7387</v>
      </c>
      <c r="BR156" s="740">
        <v>7387</v>
      </c>
      <c r="BS156" s="740">
        <v>7387</v>
      </c>
      <c r="BT156" s="740">
        <v>7387</v>
      </c>
      <c r="BU156" s="740">
        <v>7387</v>
      </c>
      <c r="BV156" s="740">
        <v>7387</v>
      </c>
      <c r="BW156" s="740">
        <v>7608</v>
      </c>
      <c r="BX156" s="740">
        <v>7608</v>
      </c>
      <c r="BY156" s="740">
        <v>7608</v>
      </c>
      <c r="BZ156" s="740">
        <v>7608</v>
      </c>
      <c r="CA156" s="740">
        <v>7608</v>
      </c>
      <c r="CB156" s="740">
        <v>7608</v>
      </c>
      <c r="CC156" s="740">
        <v>7608</v>
      </c>
      <c r="CD156" s="740">
        <v>7608</v>
      </c>
      <c r="CE156" s="740">
        <v>7608</v>
      </c>
      <c r="CF156" s="740">
        <v>7608</v>
      </c>
      <c r="CG156" s="740">
        <v>7608</v>
      </c>
      <c r="CH156" s="740">
        <v>7608</v>
      </c>
      <c r="CI156" s="740">
        <v>7836</v>
      </c>
      <c r="CJ156" s="740">
        <v>7836</v>
      </c>
      <c r="CK156" s="740">
        <v>7836</v>
      </c>
      <c r="CL156" s="740">
        <v>7836</v>
      </c>
      <c r="CM156" s="740">
        <v>7836</v>
      </c>
      <c r="CN156" s="740">
        <v>7836</v>
      </c>
      <c r="CO156" s="740">
        <v>7836</v>
      </c>
      <c r="CP156" s="740">
        <v>7836</v>
      </c>
      <c r="CQ156" s="740">
        <v>7836</v>
      </c>
      <c r="CR156" s="740">
        <v>7836</v>
      </c>
      <c r="CS156" s="740">
        <v>7836</v>
      </c>
      <c r="CT156" s="740">
        <v>7836</v>
      </c>
      <c r="CU156" s="740">
        <v>8071</v>
      </c>
      <c r="CV156" s="740">
        <v>8071</v>
      </c>
      <c r="CW156" s="740">
        <v>8071</v>
      </c>
      <c r="CX156" s="740">
        <v>8071</v>
      </c>
      <c r="CY156" s="740">
        <v>8071</v>
      </c>
      <c r="CZ156" s="740">
        <v>8071</v>
      </c>
      <c r="DA156" s="740">
        <v>8071</v>
      </c>
      <c r="DB156" s="740">
        <v>8071</v>
      </c>
      <c r="DC156" s="740">
        <v>8071</v>
      </c>
      <c r="DD156" s="740">
        <v>8071</v>
      </c>
      <c r="DE156" s="740">
        <v>8071</v>
      </c>
      <c r="DF156" s="740">
        <v>8071</v>
      </c>
      <c r="DG156" s="740">
        <v>8314</v>
      </c>
      <c r="DH156" s="740">
        <v>8314</v>
      </c>
      <c r="DI156" s="740">
        <v>8314</v>
      </c>
      <c r="DJ156" s="740">
        <v>8314</v>
      </c>
      <c r="DK156" s="740">
        <v>8314</v>
      </c>
      <c r="DL156" s="740">
        <v>8314</v>
      </c>
      <c r="DM156" s="740">
        <v>8314</v>
      </c>
      <c r="DN156" s="740">
        <v>8314</v>
      </c>
      <c r="DO156" s="740">
        <v>8314</v>
      </c>
      <c r="DP156" s="740">
        <v>8314</v>
      </c>
      <c r="DQ156" s="740">
        <v>8314</v>
      </c>
      <c r="DR156" s="740">
        <v>8314</v>
      </c>
      <c r="DS156" s="740">
        <v>8563</v>
      </c>
      <c r="DT156" s="740">
        <v>8563</v>
      </c>
      <c r="DU156" s="740">
        <v>8563</v>
      </c>
      <c r="DV156" s="740">
        <v>8563</v>
      </c>
      <c r="DW156" s="740">
        <v>8563</v>
      </c>
      <c r="DX156" s="740">
        <v>8563</v>
      </c>
      <c r="DY156" s="740">
        <v>8563</v>
      </c>
      <c r="DZ156" s="740">
        <v>8563</v>
      </c>
      <c r="EA156" s="740">
        <v>8563</v>
      </c>
      <c r="EB156" s="740">
        <v>8563</v>
      </c>
      <c r="EC156" s="740">
        <v>8563</v>
      </c>
      <c r="ED156" s="740">
        <v>8563</v>
      </c>
      <c r="EE156" s="740">
        <v>980764</v>
      </c>
    </row>
    <row r="157" spans="1:135" ht="8.25" customHeight="1">
      <c r="A157" s="739" t="s">
        <v>762</v>
      </c>
      <c r="B157" s="756">
        <v>9</v>
      </c>
      <c r="C157" s="740">
        <v>9667</v>
      </c>
      <c r="D157" s="740">
        <v>9667</v>
      </c>
      <c r="E157" s="740">
        <v>9667</v>
      </c>
      <c r="F157" s="740">
        <v>9667</v>
      </c>
      <c r="G157" s="740">
        <v>9667</v>
      </c>
      <c r="H157" s="740">
        <v>9667</v>
      </c>
      <c r="I157" s="740">
        <v>9667</v>
      </c>
      <c r="J157" s="740">
        <v>9667</v>
      </c>
      <c r="K157" s="740">
        <v>9667</v>
      </c>
      <c r="L157" s="740">
        <v>9667</v>
      </c>
      <c r="M157" s="740">
        <v>9667</v>
      </c>
      <c r="N157" s="740">
        <v>9667</v>
      </c>
      <c r="O157" s="740">
        <v>9957</v>
      </c>
      <c r="P157" s="740">
        <v>9957</v>
      </c>
      <c r="Q157" s="740">
        <v>9957</v>
      </c>
      <c r="R157" s="740">
        <v>9957</v>
      </c>
      <c r="S157" s="740">
        <v>9957</v>
      </c>
      <c r="T157" s="740">
        <v>9957</v>
      </c>
      <c r="U157" s="740">
        <v>9957</v>
      </c>
      <c r="V157" s="740">
        <v>9957</v>
      </c>
      <c r="W157" s="740">
        <v>9957</v>
      </c>
      <c r="X157" s="740">
        <v>9957</v>
      </c>
      <c r="Y157" s="740">
        <v>9957</v>
      </c>
      <c r="Z157" s="740">
        <v>9957</v>
      </c>
      <c r="AA157" s="740">
        <v>10255</v>
      </c>
      <c r="AB157" s="740">
        <v>10255</v>
      </c>
      <c r="AC157" s="740">
        <v>10255</v>
      </c>
      <c r="AD157" s="740">
        <v>10255</v>
      </c>
      <c r="AE157" s="740">
        <v>10255</v>
      </c>
      <c r="AF157" s="740">
        <v>10255</v>
      </c>
      <c r="AG157" s="740">
        <v>10255</v>
      </c>
      <c r="AH157" s="740">
        <v>10255</v>
      </c>
      <c r="AI157" s="740">
        <v>10255</v>
      </c>
      <c r="AJ157" s="740">
        <v>10255</v>
      </c>
      <c r="AK157" s="740">
        <v>10255</v>
      </c>
      <c r="AL157" s="740">
        <v>10255</v>
      </c>
      <c r="AM157" s="740">
        <v>10563</v>
      </c>
      <c r="AN157" s="740">
        <v>10563</v>
      </c>
      <c r="AO157" s="740">
        <v>10563</v>
      </c>
      <c r="AP157" s="740">
        <v>10563</v>
      </c>
      <c r="AQ157" s="740">
        <v>10563</v>
      </c>
      <c r="AR157" s="740">
        <v>10563</v>
      </c>
      <c r="AS157" s="740">
        <v>10563</v>
      </c>
      <c r="AT157" s="740">
        <v>10563</v>
      </c>
      <c r="AU157" s="740">
        <v>10563</v>
      </c>
      <c r="AV157" s="740">
        <v>10563</v>
      </c>
      <c r="AW157" s="740">
        <v>10563</v>
      </c>
      <c r="AX157" s="740">
        <v>10563</v>
      </c>
      <c r="AY157" s="740">
        <v>10880</v>
      </c>
      <c r="AZ157" s="740">
        <v>10880</v>
      </c>
      <c r="BA157" s="740">
        <v>10880</v>
      </c>
      <c r="BB157" s="740">
        <v>10880</v>
      </c>
      <c r="BC157" s="740">
        <v>10880</v>
      </c>
      <c r="BD157" s="740">
        <v>10880</v>
      </c>
      <c r="BE157" s="740">
        <v>10880</v>
      </c>
      <c r="BF157" s="740">
        <v>10880</v>
      </c>
      <c r="BG157" s="740">
        <v>10880</v>
      </c>
      <c r="BH157" s="740">
        <v>10880</v>
      </c>
      <c r="BI157" s="740">
        <v>10880</v>
      </c>
      <c r="BJ157" s="740">
        <v>10880</v>
      </c>
      <c r="BK157" s="740">
        <v>11206</v>
      </c>
      <c r="BL157" s="740">
        <v>11206</v>
      </c>
      <c r="BM157" s="740">
        <v>11206</v>
      </c>
      <c r="BN157" s="740">
        <v>11206</v>
      </c>
      <c r="BO157" s="740">
        <v>11206</v>
      </c>
      <c r="BP157" s="740">
        <v>11206</v>
      </c>
      <c r="BQ157" s="740">
        <v>11206</v>
      </c>
      <c r="BR157" s="740">
        <v>11206</v>
      </c>
      <c r="BS157" s="740">
        <v>11781</v>
      </c>
      <c r="BT157" s="740">
        <v>11781</v>
      </c>
      <c r="BU157" s="740">
        <v>11781</v>
      </c>
      <c r="BV157" s="740">
        <v>11781</v>
      </c>
      <c r="BW157" s="740">
        <v>12134</v>
      </c>
      <c r="BX157" s="740">
        <v>12134</v>
      </c>
      <c r="BY157" s="740">
        <v>12134</v>
      </c>
      <c r="BZ157" s="740">
        <v>12134</v>
      </c>
      <c r="CA157" s="740">
        <v>12134</v>
      </c>
      <c r="CB157" s="740">
        <v>12134</v>
      </c>
      <c r="CC157" s="740">
        <v>12134</v>
      </c>
      <c r="CD157" s="740">
        <v>12134</v>
      </c>
      <c r="CE157" s="740">
        <v>12134</v>
      </c>
      <c r="CF157" s="740">
        <v>12134</v>
      </c>
      <c r="CG157" s="740">
        <v>12134</v>
      </c>
      <c r="CH157" s="740">
        <v>12134</v>
      </c>
      <c r="CI157" s="740">
        <v>12498</v>
      </c>
      <c r="CJ157" s="740">
        <v>12498</v>
      </c>
      <c r="CK157" s="740">
        <v>12498</v>
      </c>
      <c r="CL157" s="740">
        <v>12498</v>
      </c>
      <c r="CM157" s="740">
        <v>12498</v>
      </c>
      <c r="CN157" s="740">
        <v>12498</v>
      </c>
      <c r="CO157" s="740">
        <v>12498</v>
      </c>
      <c r="CP157" s="740">
        <v>12498</v>
      </c>
      <c r="CQ157" s="740">
        <v>12498</v>
      </c>
      <c r="CR157" s="740">
        <v>12498</v>
      </c>
      <c r="CS157" s="740">
        <v>12498</v>
      </c>
      <c r="CT157" s="740">
        <v>12498</v>
      </c>
      <c r="CU157" s="740">
        <v>12873</v>
      </c>
      <c r="CV157" s="740">
        <v>12873</v>
      </c>
      <c r="CW157" s="740">
        <v>12873</v>
      </c>
      <c r="CX157" s="740">
        <v>12873</v>
      </c>
      <c r="CY157" s="740">
        <v>12873</v>
      </c>
      <c r="CZ157" s="740">
        <v>12873</v>
      </c>
      <c r="DA157" s="740">
        <v>12873</v>
      </c>
      <c r="DB157" s="740">
        <v>12873</v>
      </c>
      <c r="DC157" s="740">
        <v>12873</v>
      </c>
      <c r="DD157" s="740">
        <v>12873</v>
      </c>
      <c r="DE157" s="740">
        <v>12873</v>
      </c>
      <c r="DF157" s="740">
        <v>12873</v>
      </c>
      <c r="DG157" s="740">
        <v>13259</v>
      </c>
      <c r="DH157" s="740">
        <v>13259</v>
      </c>
      <c r="DI157" s="740">
        <v>13259</v>
      </c>
      <c r="DJ157" s="740">
        <v>13259</v>
      </c>
      <c r="DK157" s="740">
        <v>13259</v>
      </c>
      <c r="DL157" s="740">
        <v>13259</v>
      </c>
      <c r="DM157" s="740">
        <v>13259</v>
      </c>
      <c r="DN157" s="740">
        <v>13259</v>
      </c>
      <c r="DO157" s="740">
        <v>13259</v>
      </c>
      <c r="DP157" s="740">
        <v>13259</v>
      </c>
      <c r="DQ157" s="740">
        <v>13259</v>
      </c>
      <c r="DR157" s="740">
        <v>13259</v>
      </c>
      <c r="DS157" s="740">
        <v>13657</v>
      </c>
      <c r="DT157" s="740">
        <v>13657</v>
      </c>
      <c r="DU157" s="740">
        <v>13657</v>
      </c>
      <c r="DV157" s="740">
        <v>13657</v>
      </c>
      <c r="DW157" s="740">
        <v>13657</v>
      </c>
      <c r="DX157" s="740">
        <v>13657</v>
      </c>
      <c r="DY157" s="740">
        <v>13657</v>
      </c>
      <c r="DZ157" s="740">
        <v>13657</v>
      </c>
      <c r="EA157" s="740">
        <v>13657</v>
      </c>
      <c r="EB157" s="740">
        <v>13657</v>
      </c>
      <c r="EC157" s="740">
        <v>13657</v>
      </c>
      <c r="ED157" s="740">
        <v>13657</v>
      </c>
      <c r="EE157" s="740">
        <v>1525689</v>
      </c>
    </row>
    <row r="158" spans="1:135" ht="7.5" customHeight="1">
      <c r="A158" s="739" t="s">
        <v>763</v>
      </c>
      <c r="B158" s="736">
        <v>10</v>
      </c>
      <c r="C158" s="740">
        <v>28553</v>
      </c>
      <c r="D158" s="740">
        <v>28553</v>
      </c>
      <c r="E158" s="740">
        <v>28553</v>
      </c>
      <c r="F158" s="740">
        <v>28553</v>
      </c>
      <c r="G158" s="740">
        <v>28553</v>
      </c>
      <c r="H158" s="740">
        <v>28553</v>
      </c>
      <c r="I158" s="740">
        <v>28553</v>
      </c>
      <c r="J158" s="740">
        <v>28553</v>
      </c>
      <c r="K158" s="740">
        <v>28553</v>
      </c>
      <c r="L158" s="740">
        <v>28553</v>
      </c>
      <c r="M158" s="740">
        <v>28553</v>
      </c>
      <c r="N158" s="740">
        <v>28553</v>
      </c>
      <c r="O158" s="740">
        <v>29410</v>
      </c>
      <c r="P158" s="740">
        <v>29410</v>
      </c>
      <c r="Q158" s="740">
        <v>29410</v>
      </c>
      <c r="R158" s="740">
        <v>29410</v>
      </c>
      <c r="S158" s="740">
        <v>29410</v>
      </c>
      <c r="T158" s="740">
        <v>29410</v>
      </c>
      <c r="U158" s="740">
        <v>29410</v>
      </c>
      <c r="V158" s="740">
        <v>29410</v>
      </c>
      <c r="W158" s="740">
        <v>29410</v>
      </c>
      <c r="X158" s="740">
        <v>29410</v>
      </c>
      <c r="Y158" s="740">
        <v>29410</v>
      </c>
      <c r="Z158" s="740">
        <v>29410</v>
      </c>
      <c r="AA158" s="740">
        <v>30292</v>
      </c>
      <c r="AB158" s="740">
        <v>30292</v>
      </c>
      <c r="AC158" s="740">
        <v>30292</v>
      </c>
      <c r="AD158" s="740">
        <v>30292</v>
      </c>
      <c r="AE158" s="740">
        <v>30292</v>
      </c>
      <c r="AF158" s="740">
        <v>30292</v>
      </c>
      <c r="AG158" s="740">
        <v>30292</v>
      </c>
      <c r="AH158" s="740">
        <v>30292</v>
      </c>
      <c r="AI158" s="740">
        <v>30292</v>
      </c>
      <c r="AJ158" s="740">
        <v>30292</v>
      </c>
      <c r="AK158" s="740">
        <v>30292</v>
      </c>
      <c r="AL158" s="740">
        <v>30292</v>
      </c>
      <c r="AM158" s="740">
        <v>31201</v>
      </c>
      <c r="AN158" s="740">
        <v>31201</v>
      </c>
      <c r="AO158" s="740">
        <v>31201</v>
      </c>
      <c r="AP158" s="740">
        <v>31201</v>
      </c>
      <c r="AQ158" s="740">
        <v>31201</v>
      </c>
      <c r="AR158" s="740">
        <v>31201</v>
      </c>
      <c r="AS158" s="740">
        <v>31201</v>
      </c>
      <c r="AT158" s="740">
        <v>31201</v>
      </c>
      <c r="AU158" s="740">
        <v>31201</v>
      </c>
      <c r="AV158" s="740">
        <v>31201</v>
      </c>
      <c r="AW158" s="740">
        <v>31201</v>
      </c>
      <c r="AX158" s="740">
        <v>31201</v>
      </c>
      <c r="AY158" s="740">
        <v>32137</v>
      </c>
      <c r="AZ158" s="740">
        <v>32137</v>
      </c>
      <c r="BA158" s="740">
        <v>32137</v>
      </c>
      <c r="BB158" s="740">
        <v>32137</v>
      </c>
      <c r="BC158" s="740">
        <v>32137</v>
      </c>
      <c r="BD158" s="740">
        <v>32137</v>
      </c>
      <c r="BE158" s="740">
        <v>32137</v>
      </c>
      <c r="BF158" s="740">
        <v>32137</v>
      </c>
      <c r="BG158" s="740">
        <v>32137</v>
      </c>
      <c r="BH158" s="740">
        <v>32137</v>
      </c>
      <c r="BI158" s="740">
        <v>32137</v>
      </c>
      <c r="BJ158" s="740">
        <v>32137</v>
      </c>
      <c r="BK158" s="740">
        <v>33101</v>
      </c>
      <c r="BL158" s="740">
        <v>33101</v>
      </c>
      <c r="BM158" s="740">
        <v>33101</v>
      </c>
      <c r="BN158" s="740">
        <v>33101</v>
      </c>
      <c r="BO158" s="740">
        <v>33101</v>
      </c>
      <c r="BP158" s="740">
        <v>33101</v>
      </c>
      <c r="BQ158" s="740">
        <v>33101</v>
      </c>
      <c r="BR158" s="740">
        <v>33101</v>
      </c>
      <c r="BS158" s="740">
        <v>33101</v>
      </c>
      <c r="BT158" s="740">
        <v>33101</v>
      </c>
      <c r="BU158" s="740">
        <v>33101</v>
      </c>
      <c r="BV158" s="740">
        <v>33101</v>
      </c>
      <c r="BW158" s="740">
        <v>34094</v>
      </c>
      <c r="BX158" s="740">
        <v>34094</v>
      </c>
      <c r="BY158" s="740">
        <v>34094</v>
      </c>
      <c r="BZ158" s="740">
        <v>34094</v>
      </c>
      <c r="CA158" s="740">
        <v>34094</v>
      </c>
      <c r="CB158" s="740">
        <v>34094</v>
      </c>
      <c r="CC158" s="740">
        <v>34094</v>
      </c>
      <c r="CD158" s="740">
        <v>34094</v>
      </c>
      <c r="CE158" s="740">
        <v>34094</v>
      </c>
      <c r="CF158" s="740">
        <v>34094</v>
      </c>
      <c r="CG158" s="740">
        <v>34094</v>
      </c>
      <c r="CH158" s="740">
        <v>34094</v>
      </c>
      <c r="CI158" s="740">
        <v>35116</v>
      </c>
      <c r="CJ158" s="740">
        <v>35116</v>
      </c>
      <c r="CK158" s="740">
        <v>35116</v>
      </c>
      <c r="CL158" s="740">
        <v>35116</v>
      </c>
      <c r="CM158" s="740">
        <v>35116</v>
      </c>
      <c r="CN158" s="740">
        <v>35116</v>
      </c>
      <c r="CO158" s="740">
        <v>35116</v>
      </c>
      <c r="CP158" s="740">
        <v>35116</v>
      </c>
      <c r="CQ158" s="740">
        <v>35116</v>
      </c>
      <c r="CR158" s="740">
        <v>35116</v>
      </c>
      <c r="CS158" s="740">
        <v>35116</v>
      </c>
      <c r="CT158" s="740">
        <v>35116</v>
      </c>
      <c r="CU158" s="740">
        <v>36170</v>
      </c>
      <c r="CV158" s="740">
        <v>36170</v>
      </c>
      <c r="CW158" s="740">
        <v>36170</v>
      </c>
      <c r="CX158" s="740">
        <v>36170</v>
      </c>
      <c r="CY158" s="740">
        <v>36170</v>
      </c>
      <c r="CZ158" s="740">
        <v>36170</v>
      </c>
      <c r="DA158" s="740">
        <v>36170</v>
      </c>
      <c r="DB158" s="740">
        <v>36170</v>
      </c>
      <c r="DC158" s="740">
        <v>36170</v>
      </c>
      <c r="DD158" s="740">
        <v>36170</v>
      </c>
      <c r="DE158" s="740">
        <v>36170</v>
      </c>
      <c r="DF158" s="740">
        <v>36170</v>
      </c>
      <c r="DG158" s="740">
        <v>37255</v>
      </c>
      <c r="DH158" s="740">
        <v>37255</v>
      </c>
      <c r="DI158" s="740">
        <v>37255</v>
      </c>
      <c r="DJ158" s="740">
        <v>37255</v>
      </c>
      <c r="DK158" s="740">
        <v>37255</v>
      </c>
      <c r="DL158" s="740">
        <v>37255</v>
      </c>
      <c r="DM158" s="740">
        <v>37255</v>
      </c>
      <c r="DN158" s="740">
        <v>37255</v>
      </c>
      <c r="DO158" s="740">
        <v>37255</v>
      </c>
      <c r="DP158" s="740">
        <v>37255</v>
      </c>
      <c r="DQ158" s="740">
        <v>37255</v>
      </c>
      <c r="DR158" s="740">
        <v>37255</v>
      </c>
      <c r="DS158" s="740">
        <v>38373</v>
      </c>
      <c r="DT158" s="740">
        <v>38373</v>
      </c>
      <c r="DU158" s="740">
        <v>38373</v>
      </c>
      <c r="DV158" s="740">
        <v>38373</v>
      </c>
      <c r="DW158" s="740">
        <v>38373</v>
      </c>
      <c r="DX158" s="740">
        <v>38373</v>
      </c>
      <c r="DY158" s="740">
        <v>38373</v>
      </c>
      <c r="DZ158" s="740">
        <v>38373</v>
      </c>
      <c r="EA158" s="740">
        <v>38373</v>
      </c>
      <c r="EB158" s="740">
        <v>38373</v>
      </c>
      <c r="EC158" s="740">
        <v>38373</v>
      </c>
      <c r="ED158" s="740">
        <v>38373</v>
      </c>
      <c r="EE158" s="740">
        <v>4388399</v>
      </c>
    </row>
    <row r="159" spans="1:135" ht="8.25" customHeight="1">
      <c r="A159" s="736" t="s">
        <v>793</v>
      </c>
      <c r="C159" s="741">
        <v>148902</v>
      </c>
      <c r="D159" s="741">
        <v>148902</v>
      </c>
      <c r="E159" s="741">
        <v>148902</v>
      </c>
      <c r="F159" s="741">
        <v>148902</v>
      </c>
      <c r="G159" s="741">
        <v>148902</v>
      </c>
      <c r="H159" s="741">
        <v>148902</v>
      </c>
      <c r="I159" s="741">
        <v>148902</v>
      </c>
      <c r="J159" s="741">
        <v>149040</v>
      </c>
      <c r="K159" s="741">
        <v>149040</v>
      </c>
      <c r="L159" s="741">
        <v>149040</v>
      </c>
      <c r="M159" s="741">
        <v>149040</v>
      </c>
      <c r="N159" s="741">
        <v>149040</v>
      </c>
      <c r="O159" s="741">
        <v>153316</v>
      </c>
      <c r="P159" s="741">
        <v>153379</v>
      </c>
      <c r="Q159" s="741">
        <v>153379</v>
      </c>
      <c r="R159" s="741">
        <v>153379</v>
      </c>
      <c r="S159" s="741">
        <v>153379</v>
      </c>
      <c r="T159" s="741">
        <v>153379</v>
      </c>
      <c r="U159" s="741">
        <v>153426</v>
      </c>
      <c r="V159" s="741">
        <v>153782</v>
      </c>
      <c r="W159" s="741">
        <v>153782</v>
      </c>
      <c r="X159" s="741">
        <v>153782</v>
      </c>
      <c r="Y159" s="741">
        <v>153782</v>
      </c>
      <c r="Z159" s="741">
        <v>153782</v>
      </c>
      <c r="AA159" s="741">
        <v>158396</v>
      </c>
      <c r="AB159" s="741">
        <v>158396</v>
      </c>
      <c r="AC159" s="741">
        <v>158396</v>
      </c>
      <c r="AD159" s="741">
        <v>158419</v>
      </c>
      <c r="AE159" s="741">
        <v>158419</v>
      </c>
      <c r="AF159" s="741">
        <v>158419</v>
      </c>
      <c r="AG159" s="741">
        <v>158419</v>
      </c>
      <c r="AH159" s="741">
        <v>158419</v>
      </c>
      <c r="AI159" s="741">
        <v>158419</v>
      </c>
      <c r="AJ159" s="741">
        <v>158419</v>
      </c>
      <c r="AK159" s="741">
        <v>158419</v>
      </c>
      <c r="AL159" s="741">
        <v>158419</v>
      </c>
      <c r="AM159" s="741">
        <v>163171</v>
      </c>
      <c r="AN159" s="741">
        <v>163171</v>
      </c>
      <c r="AO159" s="741">
        <v>163171</v>
      </c>
      <c r="AP159" s="741">
        <v>163171</v>
      </c>
      <c r="AQ159" s="741">
        <v>163171</v>
      </c>
      <c r="AR159" s="741">
        <v>163171</v>
      </c>
      <c r="AS159" s="741">
        <v>163171</v>
      </c>
      <c r="AT159" s="741">
        <v>163171</v>
      </c>
      <c r="AU159" s="741">
        <v>163171</v>
      </c>
      <c r="AV159" s="741">
        <v>163171</v>
      </c>
      <c r="AW159" s="741">
        <v>163171</v>
      </c>
      <c r="AX159" s="741">
        <v>163171</v>
      </c>
      <c r="AY159" s="741">
        <v>168066</v>
      </c>
      <c r="AZ159" s="741">
        <v>168066</v>
      </c>
      <c r="BA159" s="741">
        <v>168066</v>
      </c>
      <c r="BB159" s="741">
        <v>168066</v>
      </c>
      <c r="BC159" s="741">
        <v>168066</v>
      </c>
      <c r="BD159" s="741">
        <v>168066</v>
      </c>
      <c r="BE159" s="741">
        <v>168066</v>
      </c>
      <c r="BF159" s="741">
        <v>168066</v>
      </c>
      <c r="BG159" s="741">
        <v>168066</v>
      </c>
      <c r="BH159" s="741">
        <v>168104</v>
      </c>
      <c r="BI159" s="741">
        <v>168104</v>
      </c>
      <c r="BJ159" s="741">
        <v>168104</v>
      </c>
      <c r="BK159" s="741">
        <v>173148</v>
      </c>
      <c r="BL159" s="741">
        <v>173148</v>
      </c>
      <c r="BM159" s="741">
        <v>173148</v>
      </c>
      <c r="BN159" s="741">
        <v>173148</v>
      </c>
      <c r="BO159" s="741">
        <v>173148</v>
      </c>
      <c r="BP159" s="741">
        <v>173148</v>
      </c>
      <c r="BQ159" s="741">
        <v>173148</v>
      </c>
      <c r="BR159" s="741">
        <v>173148</v>
      </c>
      <c r="BS159" s="741">
        <v>173722</v>
      </c>
      <c r="BT159" s="741">
        <v>173722</v>
      </c>
      <c r="BU159" s="741">
        <v>173722</v>
      </c>
      <c r="BV159" s="741">
        <v>173722</v>
      </c>
      <c r="BW159" s="741">
        <v>178934</v>
      </c>
      <c r="BX159" s="741">
        <v>178934</v>
      </c>
      <c r="BY159" s="741">
        <v>178934</v>
      </c>
      <c r="BZ159" s="741">
        <v>178934</v>
      </c>
      <c r="CA159" s="741">
        <v>178934</v>
      </c>
      <c r="CB159" s="741">
        <v>178934</v>
      </c>
      <c r="CC159" s="741">
        <v>178934</v>
      </c>
      <c r="CD159" s="741">
        <v>178934</v>
      </c>
      <c r="CE159" s="741">
        <v>178934</v>
      </c>
      <c r="CF159" s="741">
        <v>178934</v>
      </c>
      <c r="CG159" s="741">
        <v>178934</v>
      </c>
      <c r="CH159" s="741">
        <v>178934</v>
      </c>
      <c r="CI159" s="741">
        <v>184302</v>
      </c>
      <c r="CJ159" s="741">
        <v>184302</v>
      </c>
      <c r="CK159" s="741">
        <v>184302</v>
      </c>
      <c r="CL159" s="741">
        <v>184302</v>
      </c>
      <c r="CM159" s="741">
        <v>184302</v>
      </c>
      <c r="CN159" s="741">
        <v>184302</v>
      </c>
      <c r="CO159" s="741">
        <v>184302</v>
      </c>
      <c r="CP159" s="741">
        <v>184302</v>
      </c>
      <c r="CQ159" s="741">
        <v>184302</v>
      </c>
      <c r="CR159" s="741">
        <v>184302</v>
      </c>
      <c r="CS159" s="741">
        <v>184302</v>
      </c>
      <c r="CT159" s="741">
        <v>184302</v>
      </c>
      <c r="CU159" s="741">
        <v>189831</v>
      </c>
      <c r="CV159" s="741">
        <v>189831</v>
      </c>
      <c r="CW159" s="741">
        <v>189831</v>
      </c>
      <c r="CX159" s="741">
        <v>189831</v>
      </c>
      <c r="CY159" s="741">
        <v>189831</v>
      </c>
      <c r="CZ159" s="741">
        <v>189831</v>
      </c>
      <c r="DA159" s="741">
        <v>189831</v>
      </c>
      <c r="DB159" s="741">
        <v>189831</v>
      </c>
      <c r="DC159" s="741">
        <v>189831</v>
      </c>
      <c r="DD159" s="741">
        <v>189831</v>
      </c>
      <c r="DE159" s="741">
        <v>189831</v>
      </c>
      <c r="DF159" s="741">
        <v>189831</v>
      </c>
      <c r="DG159" s="741">
        <v>195526</v>
      </c>
      <c r="DH159" s="741">
        <v>195526</v>
      </c>
      <c r="DI159" s="741">
        <v>195526</v>
      </c>
      <c r="DJ159" s="741">
        <v>195526</v>
      </c>
      <c r="DK159" s="741">
        <v>195526</v>
      </c>
      <c r="DL159" s="741">
        <v>195526</v>
      </c>
      <c r="DM159" s="741">
        <v>195526</v>
      </c>
      <c r="DN159" s="741">
        <v>195526</v>
      </c>
      <c r="DO159" s="741">
        <v>195526</v>
      </c>
      <c r="DP159" s="741">
        <v>195526</v>
      </c>
      <c r="DQ159" s="741">
        <v>195526</v>
      </c>
      <c r="DR159" s="741">
        <v>195526</v>
      </c>
      <c r="DS159" s="741">
        <v>201391</v>
      </c>
      <c r="DT159" s="741">
        <v>201391</v>
      </c>
      <c r="DU159" s="741">
        <v>201391</v>
      </c>
      <c r="DV159" s="741">
        <v>201391</v>
      </c>
      <c r="DW159" s="741">
        <v>201391</v>
      </c>
      <c r="DX159" s="741">
        <v>201391</v>
      </c>
      <c r="DY159" s="741">
        <v>201391</v>
      </c>
      <c r="DZ159" s="741">
        <v>201391</v>
      </c>
      <c r="EA159" s="741">
        <v>201391</v>
      </c>
      <c r="EB159" s="741">
        <v>201391</v>
      </c>
      <c r="EC159" s="741">
        <v>201391</v>
      </c>
      <c r="ED159" s="741">
        <v>201391</v>
      </c>
      <c r="EE159" s="741">
        <v>22985837</v>
      </c>
    </row>
    <row r="160" spans="1:135" ht="8.25" customHeight="1"/>
    <row r="161" spans="2:15" ht="7.5" customHeight="1">
      <c r="C161" s="892" t="s">
        <v>794</v>
      </c>
      <c r="D161" s="892"/>
      <c r="E161" s="892"/>
      <c r="F161" s="892"/>
      <c r="G161" s="892"/>
      <c r="H161" s="892"/>
      <c r="I161" s="892"/>
      <c r="J161" s="892"/>
      <c r="K161" s="892"/>
      <c r="L161" s="892"/>
      <c r="M161" s="892"/>
      <c r="N161" s="892"/>
      <c r="O161" s="892"/>
    </row>
    <row r="162" spans="2:15" ht="8.25" customHeight="1">
      <c r="B162" s="736" t="s">
        <v>157</v>
      </c>
    </row>
  </sheetData>
  <mergeCells count="5">
    <mergeCell ref="A1:I1"/>
    <mergeCell ref="A2:I2"/>
    <mergeCell ref="A3:I3"/>
    <mergeCell ref="A4:I4"/>
    <mergeCell ref="C161:O161"/>
  </mergeCells>
  <pageMargins left="0.15999999642372101" right="0.15999999642372101" top="0.40000000596046398" bottom="0.31999999284744302"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1"/>
  <sheetViews>
    <sheetView showGridLines="0" zoomScaleNormal="100" workbookViewId="0">
      <selection activeCell="R21" sqref="R21"/>
    </sheetView>
  </sheetViews>
  <sheetFormatPr baseColWidth="10" defaultColWidth="9.33203125" defaultRowHeight="14" outlineLevelRow="2" outlineLevelCol="2"/>
  <cols>
    <col min="1" max="1" width="9.33203125" style="1"/>
    <col min="2" max="2" width="15" style="1" customWidth="1"/>
    <col min="3" max="4" width="9.33203125" style="1"/>
    <col min="5" max="5" width="5.5" style="1" bestFit="1" customWidth="1"/>
    <col min="6" max="11" width="9.6640625" style="1" customWidth="1"/>
    <col min="12" max="12" width="10" style="1" hidden="1" customWidth="1" outlineLevel="1"/>
    <col min="13" max="13" width="10" style="1" hidden="1" customWidth="1" outlineLevel="2"/>
    <col min="14" max="15" width="9.33203125" style="1" hidden="1" customWidth="1" outlineLevel="2"/>
    <col min="16" max="16" width="15.6640625" style="1" hidden="1" customWidth="1" outlineLevel="1" collapsed="1"/>
    <col min="17" max="17" width="12" style="1" bestFit="1" customWidth="1" collapsed="1"/>
    <col min="18" max="18" width="10.33203125" style="1" customWidth="1"/>
    <col min="19" max="20" width="12" style="1" bestFit="1" customWidth="1"/>
    <col min="21" max="21" width="14.5" style="1" customWidth="1"/>
    <col min="22" max="22" width="12" style="1" bestFit="1" customWidth="1"/>
    <col min="23" max="16384" width="9.33203125" style="1"/>
  </cols>
  <sheetData>
    <row r="1" spans="1:15" customFormat="1" ht="15">
      <c r="A1" s="299"/>
      <c r="B1" s="299"/>
      <c r="C1" s="299"/>
      <c r="D1" s="299"/>
      <c r="E1" s="299"/>
      <c r="F1" s="299"/>
      <c r="G1" s="299"/>
      <c r="H1" s="299"/>
      <c r="I1" s="299"/>
      <c r="J1" s="299"/>
      <c r="K1" s="299"/>
      <c r="L1" s="299"/>
      <c r="M1" s="299"/>
      <c r="N1" s="299"/>
    </row>
    <row r="2" spans="1:15" customFormat="1" ht="15">
      <c r="A2" s="299"/>
      <c r="B2" s="299"/>
      <c r="C2" s="299"/>
      <c r="D2" s="299"/>
      <c r="E2" s="299"/>
      <c r="F2" s="299"/>
      <c r="G2" s="299"/>
      <c r="H2" s="299"/>
      <c r="I2" s="299"/>
      <c r="J2" s="299"/>
      <c r="K2" s="299"/>
    </row>
    <row r="3" spans="1:15" customFormat="1" ht="16">
      <c r="A3" s="299"/>
      <c r="B3" s="331" t="str">
        <f>+Assumptions!B2</f>
        <v>Westview Austin</v>
      </c>
      <c r="C3" s="300"/>
      <c r="D3" s="300"/>
      <c r="E3" s="300"/>
      <c r="F3" s="300"/>
      <c r="G3" s="300"/>
      <c r="H3" s="300"/>
      <c r="I3" s="300"/>
      <c r="J3" s="300"/>
      <c r="K3" s="300"/>
    </row>
    <row r="4" spans="1:15" customFormat="1" ht="15">
      <c r="A4" s="299"/>
      <c r="B4" s="301" t="s">
        <v>171</v>
      </c>
      <c r="C4" s="299"/>
      <c r="D4" s="299"/>
      <c r="E4" s="299"/>
      <c r="F4" s="299"/>
      <c r="G4" s="299"/>
      <c r="H4" s="299"/>
      <c r="I4" s="299"/>
      <c r="J4" s="299"/>
      <c r="K4" s="299"/>
    </row>
    <row r="5" spans="1:15" ht="15">
      <c r="A5" s="299"/>
      <c r="B5" s="299"/>
      <c r="C5" s="299"/>
      <c r="D5" s="299"/>
      <c r="E5" s="299"/>
      <c r="F5" s="299"/>
      <c r="G5" s="299"/>
      <c r="H5" s="299"/>
      <c r="I5" s="299"/>
      <c r="J5" s="299"/>
      <c r="K5" s="299"/>
      <c r="L5"/>
      <c r="M5"/>
      <c r="N5"/>
      <c r="O5"/>
    </row>
    <row r="6" spans="1:15" ht="15">
      <c r="A6" s="299" t="s">
        <v>172</v>
      </c>
      <c r="B6" s="593" t="s">
        <v>173</v>
      </c>
      <c r="C6" s="593"/>
      <c r="D6" s="593"/>
      <c r="E6" s="593"/>
      <c r="F6" s="593"/>
      <c r="G6" s="593"/>
      <c r="H6" s="593"/>
      <c r="I6" s="593"/>
      <c r="J6" s="299"/>
      <c r="K6" s="299"/>
      <c r="L6"/>
      <c r="M6"/>
      <c r="N6"/>
      <c r="O6"/>
    </row>
    <row r="7" spans="1:15">
      <c r="A7" s="299"/>
      <c r="B7" s="645" t="s">
        <v>174</v>
      </c>
      <c r="C7" s="645"/>
      <c r="D7" s="630" t="s">
        <v>84</v>
      </c>
      <c r="E7" s="646"/>
      <c r="F7" s="647" t="s">
        <v>175</v>
      </c>
      <c r="G7" s="646"/>
      <c r="H7" s="646"/>
      <c r="I7" s="652" t="s">
        <v>804</v>
      </c>
      <c r="J7" s="299"/>
      <c r="K7" s="299"/>
      <c r="L7" s="299"/>
      <c r="M7" s="299"/>
      <c r="N7" s="299"/>
    </row>
    <row r="8" spans="1:15">
      <c r="A8" s="299"/>
      <c r="B8" s="299" t="s">
        <v>176</v>
      </c>
      <c r="C8" s="299"/>
      <c r="D8" s="631">
        <f>Assumptions!$F$7</f>
        <v>100166</v>
      </c>
      <c r="E8" s="628"/>
      <c r="F8" s="629" t="s">
        <v>177</v>
      </c>
      <c r="G8" s="628"/>
      <c r="H8" s="628"/>
      <c r="I8" s="632" t="s">
        <v>658</v>
      </c>
      <c r="J8" s="299"/>
      <c r="K8" s="299"/>
      <c r="L8" s="299"/>
      <c r="M8" s="299"/>
      <c r="N8" s="299"/>
    </row>
    <row r="9" spans="1:15">
      <c r="A9" s="299"/>
      <c r="B9" s="299" t="s">
        <v>210</v>
      </c>
      <c r="C9" s="299"/>
      <c r="D9" s="651">
        <v>0.93</v>
      </c>
      <c r="E9" s="628"/>
      <c r="F9" s="629" t="s">
        <v>178</v>
      </c>
      <c r="G9" s="628"/>
      <c r="H9" s="628"/>
      <c r="I9" s="632" t="s">
        <v>803</v>
      </c>
      <c r="J9" s="299"/>
      <c r="K9" s="299"/>
      <c r="L9" s="299"/>
      <c r="M9" s="299"/>
      <c r="N9" s="299"/>
    </row>
    <row r="10" spans="1:15" ht="15" thickBot="1">
      <c r="A10" s="299"/>
      <c r="B10" s="308" t="s">
        <v>83</v>
      </c>
      <c r="C10" s="308"/>
      <c r="D10" s="633" t="s">
        <v>802</v>
      </c>
      <c r="E10" s="634"/>
      <c r="F10" s="635" t="s">
        <v>179</v>
      </c>
      <c r="G10" s="636"/>
      <c r="H10" s="636"/>
      <c r="I10" s="637" t="s">
        <v>217</v>
      </c>
      <c r="J10" s="299"/>
      <c r="K10" s="299"/>
      <c r="L10" s="299"/>
      <c r="M10" s="299"/>
      <c r="N10" s="299"/>
    </row>
    <row r="11" spans="1:15">
      <c r="A11" s="299"/>
      <c r="B11" s="299"/>
      <c r="C11" s="299"/>
      <c r="D11" s="628"/>
      <c r="E11" s="631"/>
      <c r="F11" s="628"/>
      <c r="G11" s="628"/>
      <c r="H11" s="628"/>
      <c r="I11" s="628"/>
      <c r="J11" s="299"/>
      <c r="K11" s="299"/>
      <c r="L11" s="299"/>
      <c r="M11" s="299"/>
      <c r="N11" s="299"/>
    </row>
    <row r="12" spans="1:15">
      <c r="A12" s="299" t="s">
        <v>172</v>
      </c>
      <c r="B12" s="302" t="s">
        <v>180</v>
      </c>
      <c r="C12" s="302"/>
      <c r="D12" s="302"/>
      <c r="E12" s="302"/>
      <c r="F12" s="302"/>
      <c r="G12" s="302"/>
      <c r="H12" s="302"/>
      <c r="I12" s="302"/>
      <c r="J12" s="302"/>
      <c r="K12" s="302"/>
      <c r="L12" s="299"/>
      <c r="M12" s="299"/>
      <c r="N12" s="299"/>
    </row>
    <row r="13" spans="1:15" ht="17">
      <c r="A13" s="299"/>
      <c r="B13" s="299"/>
      <c r="C13" s="299"/>
      <c r="D13" s="299"/>
      <c r="E13" s="299"/>
      <c r="G13" s="332" t="s">
        <v>14</v>
      </c>
      <c r="H13" s="332" t="s">
        <v>181</v>
      </c>
      <c r="I13" s="332" t="s">
        <v>85</v>
      </c>
      <c r="J13" s="332" t="s">
        <v>170</v>
      </c>
      <c r="K13" s="332" t="s">
        <v>48</v>
      </c>
      <c r="L13" s="299"/>
      <c r="M13" s="299"/>
      <c r="N13" s="299"/>
    </row>
    <row r="14" spans="1:15">
      <c r="A14" s="299"/>
      <c r="B14" s="299" t="s">
        <v>87</v>
      </c>
      <c r="C14" s="299"/>
      <c r="D14" s="299"/>
      <c r="E14" s="299"/>
      <c r="G14" s="383">
        <f>+Assumptions!F48</f>
        <v>37700</v>
      </c>
      <c r="H14" s="384">
        <f ca="1">+SUM(G49:K49)</f>
        <v>1300</v>
      </c>
      <c r="I14" s="384">
        <f ca="1">+G14+H14</f>
        <v>39000</v>
      </c>
      <c r="J14" s="764">
        <f ca="1">+I14/$D$8*1000</f>
        <v>389.35367290298109</v>
      </c>
      <c r="K14" s="638">
        <f ca="1">+I14/$I$17</f>
        <v>0.64254266059023402</v>
      </c>
      <c r="L14" s="299"/>
      <c r="M14" s="299"/>
      <c r="N14" s="299"/>
    </row>
    <row r="15" spans="1:15">
      <c r="A15" s="299"/>
      <c r="B15" s="299" t="s">
        <v>91</v>
      </c>
      <c r="C15" s="299"/>
      <c r="D15" s="299"/>
      <c r="E15" s="299"/>
      <c r="G15" s="333">
        <f>(G$32-G$14-G16)</f>
        <v>21436.25</v>
      </c>
      <c r="H15" s="333">
        <f ca="1">(H$32-H$14-H16)</f>
        <v>61.525416666666672</v>
      </c>
      <c r="I15" s="333">
        <f t="shared" ref="I15:I16" ca="1" si="0">+G15+H15</f>
        <v>21497.775416666667</v>
      </c>
      <c r="J15" s="765">
        <f t="shared" ref="J15:J16" ca="1" si="1">+I15/$D$8*1000</f>
        <v>214.62148250570721</v>
      </c>
      <c r="K15" s="304">
        <f ca="1">+I15/$I$17</f>
        <v>0.35418558494862379</v>
      </c>
      <c r="L15" s="299"/>
      <c r="M15" s="299"/>
      <c r="N15" s="299"/>
    </row>
    <row r="16" spans="1:15">
      <c r="A16" s="299"/>
      <c r="B16" s="299" t="s">
        <v>64</v>
      </c>
      <c r="C16" s="299"/>
      <c r="D16" s="299"/>
      <c r="E16" s="299"/>
      <c r="G16" s="335">
        <v>0</v>
      </c>
      <c r="H16" s="335">
        <f ca="1">+Assumptions!J69</f>
        <v>198.58358333333348</v>
      </c>
      <c r="I16" s="335">
        <f t="shared" ca="1" si="0"/>
        <v>198.58358333333348</v>
      </c>
      <c r="J16" s="766">
        <f t="shared" ca="1" si="1"/>
        <v>1.9825448089504771</v>
      </c>
      <c r="K16" s="305">
        <f ca="1">+I16/$I$17</f>
        <v>3.2717544611421167E-3</v>
      </c>
      <c r="L16" s="299"/>
      <c r="M16" s="424"/>
      <c r="N16" s="299"/>
    </row>
    <row r="17" spans="1:22">
      <c r="A17" s="299"/>
      <c r="B17" s="301" t="s">
        <v>65</v>
      </c>
      <c r="C17" s="301"/>
      <c r="D17" s="299"/>
      <c r="E17" s="299"/>
      <c r="G17" s="385">
        <f>SUM(G14:G16)</f>
        <v>59136.25</v>
      </c>
      <c r="H17" s="385">
        <f ca="1">SUM(H14:H16)</f>
        <v>1560.1090000000002</v>
      </c>
      <c r="I17" s="385">
        <f ca="1">SUM(I14:I16)</f>
        <v>60696.359000000004</v>
      </c>
      <c r="J17" s="767">
        <f ca="1">SUM(J14:J16)</f>
        <v>605.95770021763883</v>
      </c>
      <c r="K17" s="459">
        <f ca="1">SUM(K14:K16)</f>
        <v>0.99999999999999989</v>
      </c>
      <c r="L17" s="299"/>
      <c r="M17" s="299"/>
      <c r="N17" s="299"/>
    </row>
    <row r="18" spans="1:22">
      <c r="A18" s="299"/>
      <c r="B18" s="299"/>
      <c r="C18" s="299"/>
      <c r="D18" s="299"/>
      <c r="E18" s="299"/>
      <c r="G18" s="299"/>
      <c r="H18" s="299"/>
      <c r="I18" s="299"/>
      <c r="J18" s="768"/>
      <c r="K18" s="299"/>
      <c r="L18" s="299"/>
      <c r="M18" s="299"/>
      <c r="N18" s="299"/>
    </row>
    <row r="19" spans="1:22">
      <c r="A19" s="299"/>
      <c r="B19" s="299" t="str">
        <f>+Assumptions!H51</f>
        <v>Purchase Price</v>
      </c>
      <c r="C19" s="299"/>
      <c r="D19" s="299"/>
      <c r="E19" s="299"/>
      <c r="G19" s="383">
        <f>+Assumptions!C12</f>
        <v>58250</v>
      </c>
      <c r="H19" s="384">
        <v>0</v>
      </c>
      <c r="I19" s="384">
        <f>+G19+H19</f>
        <v>58250</v>
      </c>
      <c r="J19" s="764">
        <f>+I19/$D$8*1000</f>
        <v>581.53465247688837</v>
      </c>
      <c r="K19" s="763">
        <f t="shared" ref="K19:K26" ca="1" si="2">+I19/$I$32</f>
        <v>0.95969512767643939</v>
      </c>
      <c r="L19" s="309"/>
      <c r="M19" s="299"/>
      <c r="N19" s="299"/>
    </row>
    <row r="20" spans="1:22">
      <c r="A20" s="299"/>
      <c r="B20" s="299" t="str">
        <f>+Assumptions!H52</f>
        <v>Closing Costs</v>
      </c>
      <c r="C20" s="299"/>
      <c r="D20" s="299"/>
      <c r="E20" s="299"/>
      <c r="G20" s="333">
        <f>+Assumptions!C13</f>
        <v>691.25</v>
      </c>
      <c r="H20" s="333">
        <v>0</v>
      </c>
      <c r="I20" s="333">
        <f t="shared" ref="I20:I31" si="3">+G20+H20</f>
        <v>691.25</v>
      </c>
      <c r="J20" s="765">
        <f t="shared" ref="J20:J22" si="4">+I20/$D$8*1000</f>
        <v>6.9010442665175811</v>
      </c>
      <c r="K20" s="304">
        <f t="shared" ca="1" si="2"/>
        <v>1.1388656772641009E-2</v>
      </c>
      <c r="L20" s="309"/>
      <c r="M20" s="299"/>
      <c r="N20" s="299"/>
    </row>
    <row r="21" spans="1:22">
      <c r="A21" s="299"/>
      <c r="B21" s="299" t="str">
        <f>+Assumptions!H53</f>
        <v>Operating Losses</v>
      </c>
      <c r="C21" s="299"/>
      <c r="D21" s="299"/>
      <c r="E21" s="299"/>
      <c r="G21" s="333">
        <v>0</v>
      </c>
      <c r="H21" s="333">
        <f ca="1">+Assumptions!J53</f>
        <v>0</v>
      </c>
      <c r="I21" s="333">
        <f t="shared" ca="1" si="3"/>
        <v>0</v>
      </c>
      <c r="J21" s="765">
        <f t="shared" ca="1" si="4"/>
        <v>0</v>
      </c>
      <c r="K21" s="304">
        <f t="shared" ca="1" si="2"/>
        <v>0</v>
      </c>
      <c r="L21" s="309"/>
      <c r="M21" s="309"/>
      <c r="N21" s="299"/>
    </row>
    <row r="22" spans="1:22">
      <c r="A22" s="299"/>
      <c r="B22" s="299" t="str">
        <f>+Assumptions!H54</f>
        <v>CapEx - Building Cost</v>
      </c>
      <c r="C22" s="299"/>
      <c r="D22" s="299"/>
      <c r="E22" s="299"/>
      <c r="G22" s="333">
        <f>+Assumptions!C16</f>
        <v>0</v>
      </c>
      <c r="H22" s="333">
        <f>+Assumptions!J54-G22</f>
        <v>300</v>
      </c>
      <c r="I22" s="333">
        <f t="shared" si="3"/>
        <v>300</v>
      </c>
      <c r="J22" s="765">
        <f t="shared" si="4"/>
        <v>2.9950282530998544</v>
      </c>
      <c r="K22" s="304">
        <f t="shared" ca="1" si="2"/>
        <v>4.9426358506941088E-3</v>
      </c>
      <c r="L22" s="309"/>
      <c r="M22" s="309"/>
      <c r="N22" s="299"/>
    </row>
    <row r="23" spans="1:22">
      <c r="B23" s="299" t="str">
        <f>+Assumptions!H55</f>
        <v>Construction Costs - Site Work</v>
      </c>
      <c r="G23" s="333">
        <v>0</v>
      </c>
      <c r="H23" s="333">
        <f>+Assumptions!J55</f>
        <v>0</v>
      </c>
      <c r="I23" s="333">
        <f t="shared" si="3"/>
        <v>0</v>
      </c>
      <c r="J23" s="765">
        <f t="shared" ref="J23:J26" si="5">+I23/$D$8*1000</f>
        <v>0</v>
      </c>
      <c r="K23" s="304">
        <f t="shared" ca="1" si="2"/>
        <v>0</v>
      </c>
      <c r="L23" s="309"/>
      <c r="M23" s="309"/>
      <c r="N23" s="299"/>
    </row>
    <row r="24" spans="1:22">
      <c r="B24" s="299" t="str">
        <f>+Assumptions!H56</f>
        <v xml:space="preserve">Soft Costs </v>
      </c>
      <c r="G24" s="333">
        <v>0</v>
      </c>
      <c r="H24" s="333">
        <f>+Assumptions!J56</f>
        <v>0</v>
      </c>
      <c r="I24" s="333">
        <f t="shared" si="3"/>
        <v>0</v>
      </c>
      <c r="J24" s="765">
        <f t="shared" si="5"/>
        <v>0</v>
      </c>
      <c r="K24" s="304">
        <f t="shared" ca="1" si="2"/>
        <v>0</v>
      </c>
      <c r="L24" s="309"/>
      <c r="M24" s="309"/>
      <c r="N24" s="299"/>
    </row>
    <row r="25" spans="1:22">
      <c r="B25" s="299" t="str">
        <f>+Assumptions!H57</f>
        <v>Contingency</v>
      </c>
      <c r="G25" s="333">
        <v>0</v>
      </c>
      <c r="H25" s="333">
        <f>+Assumptions!J57</f>
        <v>0</v>
      </c>
      <c r="I25" s="333">
        <f t="shared" si="3"/>
        <v>0</v>
      </c>
      <c r="J25" s="765">
        <f t="shared" si="5"/>
        <v>0</v>
      </c>
      <c r="K25" s="304">
        <f t="shared" ca="1" si="2"/>
        <v>0</v>
      </c>
      <c r="L25" s="309"/>
      <c r="M25" s="309"/>
      <c r="N25" s="299"/>
    </row>
    <row r="26" spans="1:22">
      <c r="B26" s="299" t="str">
        <f>+Assumptions!H58</f>
        <v>Other Fees/ General Conditions</v>
      </c>
      <c r="G26" s="333">
        <v>0</v>
      </c>
      <c r="H26" s="333">
        <f>+Assumptions!J58</f>
        <v>0</v>
      </c>
      <c r="I26" s="333">
        <f t="shared" si="3"/>
        <v>0</v>
      </c>
      <c r="J26" s="765">
        <f t="shared" si="5"/>
        <v>0</v>
      </c>
      <c r="K26" s="304">
        <f t="shared" ca="1" si="2"/>
        <v>0</v>
      </c>
      <c r="L26" s="309"/>
      <c r="M26" s="309"/>
      <c r="N26" s="299"/>
    </row>
    <row r="27" spans="1:22">
      <c r="B27" s="299" t="str">
        <f>+Assumptions!H59</f>
        <v>Capital Reserves and Deferred Maint.</v>
      </c>
      <c r="G27" s="333">
        <v>0</v>
      </c>
      <c r="H27" s="333">
        <f ca="1">+Assumptions!J59</f>
        <v>64.256999999999977</v>
      </c>
      <c r="I27" s="333">
        <f t="shared" ca="1" si="3"/>
        <v>64.256999999999977</v>
      </c>
      <c r="J27" s="765">
        <f t="shared" ref="J27:J31" ca="1" si="6">+I27/$D$8*1000</f>
        <v>0.64150510153145746</v>
      </c>
      <c r="K27" s="304">
        <f t="shared" ref="K27:K31" ca="1" si="7">+I27/$I$32</f>
        <v>1.0586631728601707E-3</v>
      </c>
      <c r="L27" s="309"/>
      <c r="M27" s="309"/>
      <c r="N27" s="299"/>
    </row>
    <row r="28" spans="1:22">
      <c r="B28" s="299" t="str">
        <f>+Assumptions!H60</f>
        <v>TIs</v>
      </c>
      <c r="G28" s="333">
        <f>+Assumptions!C22</f>
        <v>0</v>
      </c>
      <c r="H28" s="333">
        <f ca="1">+Assumptions!J60-G28</f>
        <v>839.32600000000002</v>
      </c>
      <c r="I28" s="333">
        <f t="shared" ca="1" si="3"/>
        <v>839.32600000000002</v>
      </c>
      <c r="J28" s="765">
        <f t="shared" ca="1" si="6"/>
        <v>8.3793502785376273</v>
      </c>
      <c r="K28" s="304">
        <f t="shared" ca="1" si="7"/>
        <v>1.3828275926732279E-2</v>
      </c>
      <c r="L28" s="309"/>
      <c r="M28" s="309"/>
      <c r="N28" s="299"/>
    </row>
    <row r="29" spans="1:22">
      <c r="B29" s="299" t="str">
        <f>+Assumptions!H61</f>
        <v>LCs</v>
      </c>
      <c r="G29" s="333">
        <f>+Assumptions!C23</f>
        <v>0</v>
      </c>
      <c r="H29" s="333">
        <f ca="1">+Assumptions!J61-G29</f>
        <v>356.52600000000001</v>
      </c>
      <c r="I29" s="333">
        <f t="shared" ca="1" si="3"/>
        <v>356.52600000000001</v>
      </c>
      <c r="J29" s="765">
        <f t="shared" ca="1" si="6"/>
        <v>3.5593514765489287</v>
      </c>
      <c r="K29" s="304">
        <f t="shared" ca="1" si="7"/>
        <v>5.8739272976818932E-3</v>
      </c>
      <c r="L29" s="309"/>
      <c r="M29" s="309"/>
      <c r="N29" s="299"/>
    </row>
    <row r="30" spans="1:22" ht="15">
      <c r="B30" s="299" t="str">
        <f>+Assumptions!H62</f>
        <v>Loan Closing Costs &amp; Fees</v>
      </c>
      <c r="C30" s="299"/>
      <c r="D30" s="299"/>
      <c r="E30" s="299"/>
      <c r="G30" s="333">
        <f>+Assumptions!C25</f>
        <v>195</v>
      </c>
      <c r="H30" s="333">
        <f ca="1">+'Monthly Cash Flow'!I110+'Monthly Cash Flow'!I108+'Monthly Cash Flow'!I107-'Monthly Cash Flow'!K107</f>
        <v>0</v>
      </c>
      <c r="I30" s="333">
        <f t="shared" ca="1" si="3"/>
        <v>195</v>
      </c>
      <c r="J30" s="765">
        <f t="shared" ca="1" si="6"/>
        <v>1.9467683645149052</v>
      </c>
      <c r="K30" s="304">
        <f t="shared" ca="1" si="7"/>
        <v>3.2127133029511705E-3</v>
      </c>
      <c r="L30" s="309"/>
      <c r="M30" s="309"/>
      <c r="N30"/>
      <c r="O30"/>
      <c r="V30" s="374"/>
    </row>
    <row r="31" spans="1:22" ht="15">
      <c r="B31" s="299" t="str">
        <f>+Assumptions!H63</f>
        <v>Capitalized Interest</v>
      </c>
      <c r="C31" s="299"/>
      <c r="D31" s="299"/>
      <c r="E31" s="299"/>
      <c r="G31" s="335"/>
      <c r="H31" s="335">
        <f ca="1">+Assumptions!J63</f>
        <v>0</v>
      </c>
      <c r="I31" s="335">
        <f t="shared" ca="1" si="3"/>
        <v>0</v>
      </c>
      <c r="J31" s="766">
        <f t="shared" ca="1" si="6"/>
        <v>0</v>
      </c>
      <c r="K31" s="305">
        <f t="shared" ca="1" si="7"/>
        <v>0</v>
      </c>
      <c r="L31" s="309"/>
      <c r="M31" s="309"/>
      <c r="N31"/>
      <c r="O31"/>
    </row>
    <row r="32" spans="1:22" ht="15">
      <c r="B32" s="460" t="s">
        <v>58</v>
      </c>
      <c r="C32" s="340"/>
      <c r="D32" s="340"/>
      <c r="E32" s="340"/>
      <c r="F32" s="76"/>
      <c r="G32" s="386">
        <f>SUM(G19:G31)</f>
        <v>59136.25</v>
      </c>
      <c r="H32" s="386">
        <f t="shared" ref="H32" ca="1" si="8">SUM(H19:H31)</f>
        <v>1560.1090000000002</v>
      </c>
      <c r="I32" s="386">
        <f ca="1">SUM(I19:I31)</f>
        <v>60696.358999999997</v>
      </c>
      <c r="J32" s="769">
        <f ca="1">SUM(J19:J31)</f>
        <v>605.95770021763872</v>
      </c>
      <c r="K32" s="461">
        <f ca="1">SUM(K19:K31)</f>
        <v>1</v>
      </c>
      <c r="L32" s="309"/>
      <c r="M32" s="299"/>
      <c r="N32"/>
      <c r="O32"/>
    </row>
    <row r="33" spans="1:25" ht="15">
      <c r="A33" s="299"/>
      <c r="B33" s="299"/>
      <c r="C33" s="299"/>
      <c r="D33" s="299"/>
      <c r="E33" s="299"/>
      <c r="G33" s="333"/>
      <c r="H33" s="678"/>
      <c r="I33" s="333"/>
      <c r="J33" s="346"/>
      <c r="K33" s="334"/>
      <c r="L33" s="299"/>
      <c r="M33" s="299"/>
      <c r="N33"/>
      <c r="O33"/>
    </row>
    <row r="34" spans="1:25">
      <c r="A34" s="299" t="s">
        <v>172</v>
      </c>
      <c r="B34" s="302" t="s">
        <v>182</v>
      </c>
      <c r="C34" s="302"/>
      <c r="D34" s="302"/>
      <c r="E34" s="302"/>
      <c r="F34" s="302"/>
      <c r="G34" s="302"/>
      <c r="H34" s="302"/>
      <c r="I34" s="302"/>
      <c r="J34" s="302"/>
      <c r="K34" s="302"/>
      <c r="L34" s="302"/>
      <c r="M34" s="302"/>
      <c r="N34" s="302"/>
      <c r="O34" s="302"/>
    </row>
    <row r="35" spans="1:25" ht="18">
      <c r="A35" s="299"/>
      <c r="B35" s="299" t="s">
        <v>164</v>
      </c>
      <c r="C35" s="299"/>
      <c r="D35" s="299"/>
      <c r="E35" s="336"/>
      <c r="F35" s="771" t="s">
        <v>183</v>
      </c>
      <c r="G35" s="771">
        <v>1</v>
      </c>
      <c r="H35" s="771">
        <v>2</v>
      </c>
      <c r="I35" s="771">
        <v>3</v>
      </c>
      <c r="J35" s="771">
        <v>4</v>
      </c>
      <c r="K35" s="771">
        <v>5</v>
      </c>
      <c r="L35" s="771">
        <v>6</v>
      </c>
      <c r="M35" s="771">
        <v>7</v>
      </c>
      <c r="N35" s="771">
        <v>8</v>
      </c>
      <c r="Q35"/>
      <c r="R35"/>
      <c r="S35"/>
    </row>
    <row r="36" spans="1:25" ht="18">
      <c r="A36" s="299"/>
      <c r="B36" s="299" t="s">
        <v>770</v>
      </c>
      <c r="C36" s="299"/>
      <c r="D36" s="299"/>
      <c r="E36" s="336"/>
      <c r="F36" s="336"/>
      <c r="G36" s="770">
        <f>EOMONTH(Assumptions!I6, 11)</f>
        <v>45016</v>
      </c>
      <c r="H36" s="770">
        <f>EOMONTH(G36, 12)</f>
        <v>45382</v>
      </c>
      <c r="I36" s="770">
        <f t="shared" ref="I36:N36" si="9">EOMONTH(H36, 12)</f>
        <v>45747</v>
      </c>
      <c r="J36" s="770">
        <f t="shared" si="9"/>
        <v>46112</v>
      </c>
      <c r="K36" s="770">
        <f t="shared" si="9"/>
        <v>46477</v>
      </c>
      <c r="L36" s="770">
        <f t="shared" si="9"/>
        <v>46843</v>
      </c>
      <c r="M36" s="770">
        <f t="shared" si="9"/>
        <v>47208</v>
      </c>
      <c r="N36" s="770">
        <f t="shared" si="9"/>
        <v>47573</v>
      </c>
      <c r="O36" s="336" t="s">
        <v>85</v>
      </c>
      <c r="Q36"/>
      <c r="R36"/>
      <c r="S36"/>
    </row>
    <row r="37" spans="1:25" ht="15">
      <c r="A37" s="299"/>
      <c r="B37" s="299" t="s">
        <v>184</v>
      </c>
      <c r="C37" s="299"/>
      <c r="D37" s="299"/>
      <c r="E37" s="337"/>
      <c r="F37" s="337">
        <f>+'Monthly Cash Flow'!EV60</f>
        <v>0</v>
      </c>
      <c r="G37" s="596">
        <f ca="1">+'Monthly Cash Flow'!EW60-G38</f>
        <v>5865.9910000000009</v>
      </c>
      <c r="H37" s="596">
        <f ca="1">+'Monthly Cash Flow'!EX60-H38</f>
        <v>6251.1940000000013</v>
      </c>
      <c r="I37" s="596">
        <f ca="1">+'Monthly Cash Flow'!EY60-I38</f>
        <v>6350.3330000000005</v>
      </c>
      <c r="J37" s="596">
        <f ca="1">+'Monthly Cash Flow'!EZ60-J38</f>
        <v>6582.7830000000013</v>
      </c>
      <c r="K37" s="596">
        <f ca="1">+'Monthly Cash Flow'!FA60-K38</f>
        <v>6741.4340000000002</v>
      </c>
      <c r="L37" s="596">
        <f ca="1">+'Monthly Cash Flow'!FB60-L38</f>
        <v>7115.3569999999991</v>
      </c>
      <c r="M37" s="596">
        <f ca="1">+'Monthly Cash Flow'!FC60-M38</f>
        <v>7131.2869999999975</v>
      </c>
      <c r="N37" s="596">
        <f ca="1">+'Monthly Cash Flow'!FD60-N38</f>
        <v>7529.7359999999981</v>
      </c>
      <c r="O37" s="337">
        <f t="shared" ref="O37:O52" ca="1" si="10">SUM(F37:N37)</f>
        <v>53568.114999999998</v>
      </c>
      <c r="Q37" s="648"/>
      <c r="R37" s="648"/>
      <c r="S37" s="648"/>
      <c r="T37" s="18"/>
      <c r="U37" s="18"/>
    </row>
    <row r="38" spans="1:25" ht="15">
      <c r="A38" s="299"/>
      <c r="B38" s="299" t="s">
        <v>662</v>
      </c>
      <c r="C38" s="299"/>
      <c r="D38" s="299"/>
      <c r="E38" s="337"/>
      <c r="F38" s="337">
        <f>+'Monthly Cash Flow'!EV54</f>
        <v>0</v>
      </c>
      <c r="G38" s="337">
        <f ca="1">+'Monthly Cash Flow'!EW54</f>
        <v>-3.4529999999999998</v>
      </c>
      <c r="H38" s="337">
        <f ca="1">+'Monthly Cash Flow'!EX54</f>
        <v>-180.77100000000002</v>
      </c>
      <c r="I38" s="337">
        <f ca="1">+'Monthly Cash Flow'!EY54</f>
        <v>0</v>
      </c>
      <c r="J38" s="337">
        <f ca="1">+'Monthly Cash Flow'!EZ54</f>
        <v>0</v>
      </c>
      <c r="K38" s="337">
        <f ca="1">+'Monthly Cash Flow'!FA54</f>
        <v>-173.328</v>
      </c>
      <c r="L38" s="337">
        <f ca="1">+'Monthly Cash Flow'!FB54</f>
        <v>0</v>
      </c>
      <c r="M38" s="337">
        <f ca="1">+'Monthly Cash Flow'!FC54</f>
        <v>-184.23099999999999</v>
      </c>
      <c r="N38" s="337">
        <f ca="1">+'Monthly Cash Flow'!FD54</f>
        <v>-31.975999999999999</v>
      </c>
      <c r="O38" s="337">
        <f t="shared" ca="1" si="10"/>
        <v>-573.75900000000001</v>
      </c>
      <c r="Q38" s="648"/>
      <c r="R38" s="648"/>
      <c r="S38" s="648"/>
      <c r="T38" s="18"/>
      <c r="U38" s="18"/>
    </row>
    <row r="39" spans="1:25" ht="15">
      <c r="A39" s="299"/>
      <c r="B39" s="299" t="s">
        <v>185</v>
      </c>
      <c r="C39" s="299"/>
      <c r="D39" s="299"/>
      <c r="E39" s="337"/>
      <c r="F39" s="306">
        <f>+'Monthly Cash Flow'!EV70</f>
        <v>0</v>
      </c>
      <c r="G39" s="306">
        <f ca="1">-'Monthly Cash Flow'!EW70</f>
        <v>-2432.83</v>
      </c>
      <c r="H39" s="306">
        <f ca="1">-'Monthly Cash Flow'!EX70</f>
        <v>-2518.4319999999998</v>
      </c>
      <c r="I39" s="306">
        <f ca="1">-'Monthly Cash Flow'!EY70</f>
        <v>-2607.0759999999996</v>
      </c>
      <c r="J39" s="306">
        <f ca="1">-'Monthly Cash Flow'!EZ70</f>
        <v>-2694.6810000000005</v>
      </c>
      <c r="K39" s="306">
        <f ca="1">-'Monthly Cash Flow'!FA70</f>
        <v>-2776.4139999999998</v>
      </c>
      <c r="L39" s="306">
        <f ca="1">-'Monthly Cash Flow'!FB70</f>
        <v>-2887.779</v>
      </c>
      <c r="M39" s="306">
        <f ca="1">-'Monthly Cash Flow'!FC70</f>
        <v>-2973.7170000000006</v>
      </c>
      <c r="N39" s="306">
        <f ca="1">-'Monthly Cash Flow'!FD70</f>
        <v>-3093.0739999999996</v>
      </c>
      <c r="O39" s="306">
        <f t="shared" ca="1" si="10"/>
        <v>-21984.003000000004</v>
      </c>
      <c r="Q39" s="648"/>
      <c r="R39" s="648"/>
      <c r="S39" s="648"/>
      <c r="T39" s="18"/>
      <c r="U39" s="18"/>
    </row>
    <row r="40" spans="1:25" ht="15">
      <c r="A40" s="299"/>
      <c r="B40" s="307" t="s">
        <v>186</v>
      </c>
      <c r="C40" s="307"/>
      <c r="D40" s="307"/>
      <c r="E40" s="338"/>
      <c r="F40" s="338">
        <v>0</v>
      </c>
      <c r="G40" s="338">
        <f ca="1">SUM(G37:G39)</f>
        <v>3429.7080000000005</v>
      </c>
      <c r="H40" s="338">
        <f t="shared" ref="H40:N40" ca="1" si="11">SUM(H37:H39)</f>
        <v>3551.9910000000018</v>
      </c>
      <c r="I40" s="338">
        <f t="shared" ca="1" si="11"/>
        <v>3743.257000000001</v>
      </c>
      <c r="J40" s="338">
        <f t="shared" ca="1" si="11"/>
        <v>3888.1020000000008</v>
      </c>
      <c r="K40" s="338">
        <f t="shared" ca="1" si="11"/>
        <v>3791.692</v>
      </c>
      <c r="L40" s="338">
        <f t="shared" ca="1" si="11"/>
        <v>4227.5779999999995</v>
      </c>
      <c r="M40" s="338">
        <f t="shared" ca="1" si="11"/>
        <v>3973.3389999999972</v>
      </c>
      <c r="N40" s="338">
        <f t="shared" ca="1" si="11"/>
        <v>4404.6859999999988</v>
      </c>
      <c r="O40" s="338">
        <f t="shared" ca="1" si="10"/>
        <v>31010.352999999996</v>
      </c>
      <c r="Q40" s="466"/>
      <c r="R40" s="648"/>
      <c r="S40" s="648"/>
      <c r="T40" s="18"/>
      <c r="U40" s="18"/>
    </row>
    <row r="41" spans="1:25" ht="15">
      <c r="A41" s="299"/>
      <c r="B41" s="299" t="str">
        <f>Assumptions!B16</f>
        <v>CapEx - Building Cost</v>
      </c>
      <c r="C41" s="299"/>
      <c r="D41" s="299"/>
      <c r="E41" s="306"/>
      <c r="F41" s="337">
        <f>-'Monthly Cash Flow'!EV21</f>
        <v>0</v>
      </c>
      <c r="G41" s="309">
        <f>-'Monthly Cash Flow'!EW21</f>
        <v>-300</v>
      </c>
      <c r="H41" s="306">
        <f>-'Monthly Cash Flow'!EX21</f>
        <v>0</v>
      </c>
      <c r="I41" s="306">
        <f>-'Monthly Cash Flow'!EY21</f>
        <v>0</v>
      </c>
      <c r="J41" s="306">
        <f>-'Monthly Cash Flow'!EZ21</f>
        <v>0</v>
      </c>
      <c r="K41" s="306">
        <f>-'Monthly Cash Flow'!FA21</f>
        <v>0</v>
      </c>
      <c r="L41" s="306">
        <f>-'Monthly Cash Flow'!FB21</f>
        <v>0</v>
      </c>
      <c r="M41" s="306">
        <f>-'Monthly Cash Flow'!FC21</f>
        <v>0</v>
      </c>
      <c r="N41" s="306">
        <f>-'Monthly Cash Flow'!FD21</f>
        <v>0</v>
      </c>
      <c r="O41" s="337">
        <f t="shared" si="10"/>
        <v>-300</v>
      </c>
      <c r="Q41"/>
      <c r="R41"/>
      <c r="S41"/>
    </row>
    <row r="42" spans="1:25" ht="15">
      <c r="A42" s="299"/>
      <c r="B42" s="299" t="str">
        <f>Assumptions!B17</f>
        <v>Construction Costs - Site Work</v>
      </c>
      <c r="C42" s="299"/>
      <c r="D42" s="299"/>
      <c r="E42" s="306"/>
      <c r="F42" s="337">
        <f>-'Monthly Cash Flow'!EV22</f>
        <v>0</v>
      </c>
      <c r="G42" s="306">
        <f>-'Monthly Cash Flow'!EW22</f>
        <v>0</v>
      </c>
      <c r="H42" s="306">
        <f>-'Monthly Cash Flow'!EX22</f>
        <v>0</v>
      </c>
      <c r="I42" s="306">
        <f>-'Monthly Cash Flow'!EY22</f>
        <v>0</v>
      </c>
      <c r="J42" s="306">
        <f>-'Monthly Cash Flow'!EZ22</f>
        <v>0</v>
      </c>
      <c r="K42" s="306">
        <f>-'Monthly Cash Flow'!FA22</f>
        <v>0</v>
      </c>
      <c r="L42" s="306">
        <f>-'Monthly Cash Flow'!FB22</f>
        <v>0</v>
      </c>
      <c r="M42" s="306">
        <f>-'Monthly Cash Flow'!FC22</f>
        <v>0</v>
      </c>
      <c r="N42" s="306">
        <f>-'Monthly Cash Flow'!FD22</f>
        <v>0</v>
      </c>
      <c r="O42" s="337">
        <f t="shared" si="10"/>
        <v>0</v>
      </c>
      <c r="Q42"/>
      <c r="R42"/>
      <c r="S42"/>
    </row>
    <row r="43" spans="1:25" ht="15">
      <c r="A43" s="299"/>
      <c r="B43" s="299" t="s">
        <v>211</v>
      </c>
      <c r="C43" s="299"/>
      <c r="D43" s="299"/>
      <c r="E43" s="306"/>
      <c r="F43" s="306">
        <v>0</v>
      </c>
      <c r="G43" s="306">
        <f ca="1">-SUM('Monthly Cash Flow'!EW28:EW29,'Monthly Cash Flow'!EW31:EW32,'Monthly Cash Flow'!EW23:EW25,'Monthly Cash Flow'!EW35)</f>
        <v>-388.84400000000005</v>
      </c>
      <c r="H43" s="306">
        <f ca="1">-SUM('Monthly Cash Flow'!EX28:EX29,'Monthly Cash Flow'!EX31:EX32,'Monthly Cash Flow'!EX23:EX25,'Monthly Cash Flow'!EX35)</f>
        <v>-849.2120000000001</v>
      </c>
      <c r="I43" s="306">
        <f ca="1">-SUM('Monthly Cash Flow'!EY28:EY29,'Monthly Cash Flow'!EY31:EY32,'Monthly Cash Flow'!EY23:EY25,'Monthly Cash Flow'!EY35)</f>
        <v>-22.053000000000004</v>
      </c>
      <c r="J43" s="306">
        <f ca="1">-SUM('Monthly Cash Flow'!EZ28:EZ29,'Monthly Cash Flow'!EZ31:EZ32,'Monthly Cash Flow'!EZ23:EZ25,'Monthly Cash Flow'!EZ35)</f>
        <v>-22.715999999999994</v>
      </c>
      <c r="K43" s="306">
        <f ca="1">-SUM('Monthly Cash Flow'!FA28:FA29,'Monthly Cash Flow'!FA31:FA32,'Monthly Cash Flow'!FA23:FA25,'Monthly Cash Flow'!FA35)</f>
        <v>-689.13099999999997</v>
      </c>
      <c r="L43" s="306">
        <f ca="1">-SUM('Monthly Cash Flow'!FB28:FB29,'Monthly Cash Flow'!FB31:FB32,'Monthly Cash Flow'!FB23:FB25,'Monthly Cash Flow'!FB35)</f>
        <v>-24.096000000000004</v>
      </c>
      <c r="M43" s="306">
        <f ca="1">-SUM('Monthly Cash Flow'!FC28:FC29,'Monthly Cash Flow'!FC31:FC32,'Monthly Cash Flow'!FC23:FC25,'Monthly Cash Flow'!FC35)</f>
        <v>-891.16600000000005</v>
      </c>
      <c r="N43" s="306">
        <f ca="1">-SUM('Monthly Cash Flow'!FD28:FD29,'Monthly Cash Flow'!FD31:FD32,'Monthly Cash Flow'!FD23:FD25,'Monthly Cash Flow'!FD35)</f>
        <v>-25.569000000000006</v>
      </c>
      <c r="O43" s="306">
        <f t="shared" ca="1" si="10"/>
        <v>-2912.7870000000003</v>
      </c>
      <c r="Q43"/>
      <c r="R43"/>
      <c r="S43"/>
      <c r="T43"/>
      <c r="U43"/>
      <c r="V43"/>
      <c r="W43"/>
      <c r="X43"/>
      <c r="Y43"/>
    </row>
    <row r="44" spans="1:25" ht="15">
      <c r="A44" s="299"/>
      <c r="B44" s="299" t="s">
        <v>950</v>
      </c>
      <c r="C44" s="299"/>
      <c r="D44" s="299"/>
      <c r="E44" s="306"/>
      <c r="F44" s="306">
        <f>-SUM('Monthly Cash Flow'!EV28:EV29,'Monthly Cash Flow'!EV31:EV32,'Monthly Cash Flow'!EV23:EV25,'Monthly Cash Flow'!EV35)</f>
        <v>0</v>
      </c>
      <c r="G44" s="306">
        <f ca="1">+'Monthly Cash Flow'!EW211</f>
        <v>0</v>
      </c>
      <c r="H44" s="306">
        <f ca="1">+'Monthly Cash Flow'!EX211</f>
        <v>-66.775999999999996</v>
      </c>
      <c r="I44" s="306">
        <f ca="1">+'Monthly Cash Flow'!EY211</f>
        <v>66.776000000000408</v>
      </c>
      <c r="J44" s="306">
        <f>+'Monthly Cash Flow'!EZ211</f>
        <v>0</v>
      </c>
      <c r="K44" s="306">
        <f>+'Monthly Cash Flow'!FA211</f>
        <v>0</v>
      </c>
      <c r="L44" s="306">
        <f>+'Monthly Cash Flow'!FB202</f>
        <v>0</v>
      </c>
      <c r="M44" s="306">
        <f>+'Monthly Cash Flow'!FC202</f>
        <v>0</v>
      </c>
      <c r="N44" s="306">
        <f>+'Monthly Cash Flow'!FD202</f>
        <v>0</v>
      </c>
      <c r="O44" s="306">
        <f t="shared" ca="1" si="10"/>
        <v>4.1211478674085811E-13</v>
      </c>
      <c r="Q44"/>
      <c r="R44"/>
      <c r="S44"/>
      <c r="T44"/>
      <c r="U44"/>
      <c r="V44"/>
      <c r="W44"/>
      <c r="X44"/>
      <c r="Y44"/>
    </row>
    <row r="45" spans="1:25" ht="15" hidden="1">
      <c r="A45" s="299"/>
      <c r="B45" s="299" t="s">
        <v>750</v>
      </c>
      <c r="C45" s="299"/>
      <c r="D45" s="299"/>
      <c r="E45" s="306"/>
      <c r="F45" s="306">
        <v>0</v>
      </c>
      <c r="G45" s="309">
        <f ca="1">'Monthly Cash Flow'!EW89</f>
        <v>0</v>
      </c>
      <c r="H45" s="309">
        <f ca="1">'Monthly Cash Flow'!EX89</f>
        <v>0</v>
      </c>
      <c r="I45" s="309">
        <f ca="1">'Monthly Cash Flow'!EY89</f>
        <v>0</v>
      </c>
      <c r="J45" s="309">
        <f>'Monthly Cash Flow'!EZ89</f>
        <v>0</v>
      </c>
      <c r="K45" s="309">
        <f>'Monthly Cash Flow'!FA89</f>
        <v>0</v>
      </c>
      <c r="L45" s="306">
        <f>'Monthly Cash Flow'!FB89</f>
        <v>0</v>
      </c>
      <c r="M45" s="306"/>
      <c r="N45" s="306"/>
      <c r="O45" s="306">
        <f t="shared" ref="O45" ca="1" si="12">SUM(F45:N45)</f>
        <v>0</v>
      </c>
      <c r="Q45"/>
      <c r="R45"/>
      <c r="S45"/>
      <c r="T45"/>
      <c r="U45"/>
      <c r="V45"/>
      <c r="W45"/>
      <c r="X45"/>
      <c r="Y45"/>
    </row>
    <row r="46" spans="1:25" ht="15">
      <c r="A46" s="299"/>
      <c r="B46" s="299" t="s">
        <v>80</v>
      </c>
      <c r="C46" s="299"/>
      <c r="D46" s="299"/>
      <c r="E46" s="339"/>
      <c r="F46" s="306">
        <f>+'Monthly Cash Flow'!EV209+'Monthly Cash Flow'!EV210</f>
        <v>0</v>
      </c>
      <c r="G46" s="306">
        <f ca="1">+'Monthly Cash Flow'!EW209+'Monthly Cash Flow'!EW210</f>
        <v>-1717.3216666666665</v>
      </c>
      <c r="H46" s="306">
        <f ca="1">+'Monthly Cash Flow'!EX209+'Monthly Cash Flow'!EX210</f>
        <v>-1726.7574999999999</v>
      </c>
      <c r="I46" s="306">
        <f ca="1">+'Monthly Cash Flow'!EY209+'Monthly Cash Flow'!EY210</f>
        <v>-1722.0395833333332</v>
      </c>
      <c r="J46" s="306">
        <f>+'Monthly Cash Flow'!EZ209+'Monthly Cash Flow'!EZ210</f>
        <v>0</v>
      </c>
      <c r="K46" s="306">
        <f>+'Monthly Cash Flow'!FA209+'Monthly Cash Flow'!FA210</f>
        <v>0</v>
      </c>
      <c r="L46" s="306">
        <f>+'Monthly Cash Flow'!FB209+'Monthly Cash Flow'!FB210</f>
        <v>0</v>
      </c>
      <c r="M46" s="306">
        <f>+'Monthly Cash Flow'!FC209+'Monthly Cash Flow'!FC210</f>
        <v>0</v>
      </c>
      <c r="N46" s="306">
        <f>+'Monthly Cash Flow'!FD209+'Monthly Cash Flow'!FD210</f>
        <v>0</v>
      </c>
      <c r="O46" s="306">
        <f t="shared" ca="1" si="10"/>
        <v>-5166.1187499999996</v>
      </c>
      <c r="Q46"/>
      <c r="R46"/>
      <c r="S46"/>
      <c r="T46"/>
      <c r="U46"/>
      <c r="V46"/>
      <c r="W46"/>
      <c r="X46"/>
      <c r="Y46"/>
    </row>
    <row r="47" spans="1:25" ht="15">
      <c r="A47" s="299"/>
      <c r="B47" s="307" t="s">
        <v>187</v>
      </c>
      <c r="C47" s="307"/>
      <c r="D47" s="307"/>
      <c r="E47" s="338"/>
      <c r="F47" s="338">
        <f t="shared" ref="F47:N47" si="13">SUM(F40:F46)</f>
        <v>0</v>
      </c>
      <c r="G47" s="338">
        <f t="shared" ca="1" si="13"/>
        <v>1023.542333333334</v>
      </c>
      <c r="H47" s="338">
        <f t="shared" ca="1" si="13"/>
        <v>909.24550000000204</v>
      </c>
      <c r="I47" s="338">
        <f t="shared" ca="1" si="13"/>
        <v>2065.9404166666682</v>
      </c>
      <c r="J47" s="338">
        <f t="shared" ca="1" si="13"/>
        <v>3865.3860000000009</v>
      </c>
      <c r="K47" s="338">
        <f t="shared" ca="1" si="13"/>
        <v>3102.5610000000001</v>
      </c>
      <c r="L47" s="338">
        <f t="shared" ca="1" si="13"/>
        <v>4203.482</v>
      </c>
      <c r="M47" s="338">
        <f t="shared" ca="1" si="13"/>
        <v>3082.172999999997</v>
      </c>
      <c r="N47" s="338">
        <f t="shared" ca="1" si="13"/>
        <v>4379.1169999999984</v>
      </c>
      <c r="O47" s="338">
        <f t="shared" ca="1" si="10"/>
        <v>22631.447250000001</v>
      </c>
      <c r="Q47"/>
      <c r="R47"/>
      <c r="S47"/>
    </row>
    <row r="48" spans="1:25" ht="15">
      <c r="A48" s="299"/>
      <c r="B48" s="47" t="s">
        <v>188</v>
      </c>
      <c r="C48" s="299"/>
      <c r="D48" s="299"/>
      <c r="E48" s="306"/>
      <c r="F48" s="306">
        <f>+'Monthly Cash Flow'!EV200</f>
        <v>-58941.25</v>
      </c>
      <c r="G48" s="306">
        <f>+'Monthly Cash Flow'!EW200</f>
        <v>0</v>
      </c>
      <c r="H48" s="306">
        <f>+'Monthly Cash Flow'!EX200</f>
        <v>0</v>
      </c>
      <c r="I48" s="306">
        <f ca="1">+'Monthly Cash Flow'!EY200</f>
        <v>66942.973565217384</v>
      </c>
      <c r="J48" s="306">
        <f>+'Monthly Cash Flow'!EZ200</f>
        <v>0</v>
      </c>
      <c r="K48" s="306">
        <f>+'Monthly Cash Flow'!FA200</f>
        <v>0</v>
      </c>
      <c r="L48" s="306">
        <f>+'Monthly Cash Flow'!FB200</f>
        <v>0</v>
      </c>
      <c r="M48" s="306">
        <f>+'Monthly Cash Flow'!FC200</f>
        <v>0</v>
      </c>
      <c r="N48" s="306">
        <f>+'Monthly Cash Flow'!FD200</f>
        <v>0</v>
      </c>
      <c r="O48" s="306">
        <f t="shared" ca="1" si="10"/>
        <v>8001.723565217384</v>
      </c>
      <c r="Q48"/>
      <c r="R48"/>
      <c r="S48"/>
    </row>
    <row r="49" spans="1:20" ht="15">
      <c r="A49" s="299"/>
      <c r="B49" s="299" t="s">
        <v>189</v>
      </c>
      <c r="C49" s="299"/>
      <c r="D49" s="299"/>
      <c r="E49" s="306"/>
      <c r="F49" s="306">
        <f>+'Monthly Cash Flow'!EV207+'Monthly Cash Flow'!EV208</f>
        <v>37700</v>
      </c>
      <c r="G49" s="306">
        <f ca="1">+'Monthly Cash Flow'!EW207+'Monthly Cash Flow'!EW208</f>
        <v>668.05099999999993</v>
      </c>
      <c r="H49" s="306">
        <f ca="1">+'Monthly Cash Flow'!EX207+'Monthly Cash Flow'!EX208</f>
        <v>631.94899999999996</v>
      </c>
      <c r="I49" s="306">
        <f ca="1">+'Monthly Cash Flow'!EY207+'Monthly Cash Flow'!EY208</f>
        <v>0</v>
      </c>
      <c r="J49" s="306">
        <f ca="1">+'Monthly Cash Flow'!EZ207+'Monthly Cash Flow'!EZ208</f>
        <v>0</v>
      </c>
      <c r="K49" s="306">
        <f ca="1">+'Monthly Cash Flow'!FA207+'Monthly Cash Flow'!FA208</f>
        <v>0</v>
      </c>
      <c r="L49" s="306">
        <f ca="1">+'Monthly Cash Flow'!FB207+'Monthly Cash Flow'!FB208</f>
        <v>0</v>
      </c>
      <c r="M49" s="306">
        <f ca="1">+'Monthly Cash Flow'!FC207+'Monthly Cash Flow'!FC208</f>
        <v>0</v>
      </c>
      <c r="N49" s="306">
        <f ca="1">+'Monthly Cash Flow'!FD207+'Monthly Cash Flow'!FD208</f>
        <v>0</v>
      </c>
      <c r="O49" s="306">
        <f t="shared" ca="1" si="10"/>
        <v>39000</v>
      </c>
      <c r="Q49"/>
      <c r="R49"/>
      <c r="S49"/>
    </row>
    <row r="50" spans="1:20" ht="15">
      <c r="A50" s="299"/>
      <c r="B50" s="299" t="s">
        <v>190</v>
      </c>
      <c r="C50" s="299"/>
      <c r="D50" s="299"/>
      <c r="E50" s="306"/>
      <c r="F50" s="306">
        <f>+'Monthly Cash Flow'!EV212+'Monthly Cash Flow'!EV213</f>
        <v>-195</v>
      </c>
      <c r="G50" s="306">
        <f ca="1">+'Monthly Cash Flow'!EW212+'Monthly Cash Flow'!EW213</f>
        <v>0</v>
      </c>
      <c r="H50" s="306">
        <f ca="1">+'Monthly Cash Flow'!EX212+'Monthly Cash Flow'!EX213</f>
        <v>0</v>
      </c>
      <c r="I50" s="306">
        <f ca="1">+'Monthly Cash Flow'!EY212+'Monthly Cash Flow'!EY213</f>
        <v>0</v>
      </c>
      <c r="J50" s="306">
        <f>+'Monthly Cash Flow'!EZ212+'Monthly Cash Flow'!EZ213</f>
        <v>0</v>
      </c>
      <c r="K50" s="306">
        <f>+'Monthly Cash Flow'!FA212+'Monthly Cash Flow'!FA213</f>
        <v>0</v>
      </c>
      <c r="L50" s="306">
        <f>+'Monthly Cash Flow'!FB212+'Monthly Cash Flow'!FB213</f>
        <v>0</v>
      </c>
      <c r="M50" s="306">
        <f>+'Monthly Cash Flow'!FC212+'Monthly Cash Flow'!FC213</f>
        <v>0</v>
      </c>
      <c r="N50" s="306">
        <f>+'Monthly Cash Flow'!FD212+'Monthly Cash Flow'!FD213</f>
        <v>0</v>
      </c>
      <c r="O50" s="306">
        <f t="shared" ca="1" si="10"/>
        <v>-195</v>
      </c>
      <c r="Q50"/>
      <c r="R50"/>
      <c r="S50"/>
    </row>
    <row r="51" spans="1:20" ht="15">
      <c r="A51" s="299"/>
      <c r="B51" s="299" t="s">
        <v>191</v>
      </c>
      <c r="C51" s="299"/>
      <c r="D51" s="299"/>
      <c r="E51" s="306"/>
      <c r="F51" s="306">
        <f>+'Monthly Cash Flow'!EV214</f>
        <v>0</v>
      </c>
      <c r="G51" s="306">
        <f>+'Monthly Cash Flow'!EW214</f>
        <v>0</v>
      </c>
      <c r="H51" s="306">
        <f>+'Monthly Cash Flow'!EX214</f>
        <v>0</v>
      </c>
      <c r="I51" s="306">
        <f ca="1">+'Monthly Cash Flow'!EY214</f>
        <v>-39000.000000000022</v>
      </c>
      <c r="J51" s="306">
        <f>+'Monthly Cash Flow'!EZ214</f>
        <v>0</v>
      </c>
      <c r="K51" s="306">
        <f>+'Monthly Cash Flow'!FA214</f>
        <v>0</v>
      </c>
      <c r="L51" s="306">
        <f>+'Monthly Cash Flow'!FB214</f>
        <v>0</v>
      </c>
      <c r="M51" s="306">
        <f>+'Monthly Cash Flow'!FC214</f>
        <v>0</v>
      </c>
      <c r="N51" s="306">
        <f>+'Monthly Cash Flow'!FD214</f>
        <v>0</v>
      </c>
      <c r="O51" s="306">
        <f t="shared" ca="1" si="10"/>
        <v>-39000.000000000022</v>
      </c>
      <c r="Q51"/>
      <c r="R51"/>
      <c r="S51"/>
    </row>
    <row r="52" spans="1:20" ht="15">
      <c r="A52" s="299"/>
      <c r="B52" s="340" t="s">
        <v>192</v>
      </c>
      <c r="C52" s="340"/>
      <c r="D52" s="340"/>
      <c r="E52" s="341"/>
      <c r="F52" s="341">
        <f>SUM(F47:F51)</f>
        <v>-21436.25</v>
      </c>
      <c r="G52" s="341">
        <f t="shared" ref="G52:I52" ca="1" si="14">SUM(G47:G51)</f>
        <v>1691.5933333333339</v>
      </c>
      <c r="H52" s="341">
        <f t="shared" ca="1" si="14"/>
        <v>1541.1945000000019</v>
      </c>
      <c r="I52" s="341">
        <f t="shared" ca="1" si="14"/>
        <v>30008.913981884027</v>
      </c>
      <c r="J52" s="341">
        <f t="shared" ref="J52:N52" ca="1" si="15">SUM(J47:J51)</f>
        <v>3865.3860000000009</v>
      </c>
      <c r="K52" s="341">
        <f t="shared" ca="1" si="15"/>
        <v>3102.5610000000001</v>
      </c>
      <c r="L52" s="341">
        <f t="shared" ca="1" si="15"/>
        <v>4203.482</v>
      </c>
      <c r="M52" s="341">
        <f t="shared" ca="1" si="15"/>
        <v>3082.172999999997</v>
      </c>
      <c r="N52" s="341">
        <f t="shared" ca="1" si="15"/>
        <v>4379.1169999999984</v>
      </c>
      <c r="O52" s="341">
        <f t="shared" ca="1" si="10"/>
        <v>30438.17081521736</v>
      </c>
      <c r="Q52"/>
      <c r="R52"/>
      <c r="S52"/>
      <c r="T52" s="172"/>
    </row>
    <row r="53" spans="1:20" ht="15" hidden="1" outlineLevel="1">
      <c r="A53" s="299"/>
      <c r="B53" s="342" t="s">
        <v>193</v>
      </c>
      <c r="C53" s="343"/>
      <c r="D53" s="343"/>
      <c r="E53" s="344"/>
      <c r="F53" s="344"/>
      <c r="G53" s="344" t="s">
        <v>200</v>
      </c>
      <c r="H53" s="344" t="s">
        <v>200</v>
      </c>
      <c r="I53" s="344" t="s">
        <v>200</v>
      </c>
      <c r="J53" s="344" t="s">
        <v>200</v>
      </c>
      <c r="K53" s="344" t="s">
        <v>200</v>
      </c>
      <c r="L53" s="344" t="s">
        <v>200</v>
      </c>
      <c r="M53" s="344" t="s">
        <v>200</v>
      </c>
      <c r="N53" s="344" t="s">
        <v>200</v>
      </c>
      <c r="O53" s="344"/>
      <c r="Q53"/>
      <c r="R53"/>
      <c r="S53"/>
    </row>
    <row r="54" spans="1:20" ht="15" outlineLevel="1">
      <c r="A54" s="299"/>
      <c r="B54" s="342" t="s">
        <v>771</v>
      </c>
      <c r="C54" s="343"/>
      <c r="D54" s="343"/>
      <c r="E54" s="344"/>
      <c r="F54" s="344"/>
      <c r="G54" s="344">
        <f>AVERAGEIF('Monthly Cash Flow'!$L$13:$EM$13, Charts!G35, 'Monthly Cash Flow'!$L$45:$EM$45)</f>
        <v>0.93313937573305761</v>
      </c>
      <c r="H54" s="344">
        <f>AVERAGEIF('Monthly Cash Flow'!$L$13:$EM$13, Charts!H35, 'Monthly Cash Flow'!$L$45:$EM$45)</f>
        <v>0.9751878548276528</v>
      </c>
      <c r="I54" s="344">
        <f>AVERAGEIF('Monthly Cash Flow'!$L$13:$EM$13, Charts!I35, 'Monthly Cash Flow'!$L$45:$EM$45)</f>
        <v>0.99706653621654728</v>
      </c>
      <c r="J54" s="344">
        <f>AVERAGEIF('Monthly Cash Flow'!$L$13:$EM$13, Charts!J35, 'Monthly Cash Flow'!$L$45:$EM$45)</f>
        <v>1</v>
      </c>
      <c r="K54" s="344">
        <f>AVERAGEIF('Monthly Cash Flow'!$L$13:$EM$13, Charts!K35, 'Monthly Cash Flow'!$L$45:$EM$45)</f>
        <v>0.97437586939014575</v>
      </c>
      <c r="L54" s="344">
        <f>AVERAGEIF('Monthly Cash Flow'!$L$13:$EM$13, Charts!L35, 'Monthly Cash Flow'!$L$45:$EM$45)</f>
        <v>0.98777362910901234</v>
      </c>
      <c r="M54" s="344">
        <f>AVERAGEIF('Monthly Cash Flow'!$L$13:$EM$13, Charts!M35, 'Monthly Cash Flow'!$L$45:$EM$45)</f>
        <v>0.98816631059108551</v>
      </c>
      <c r="N54" s="344">
        <f>AVERAGEIF('Monthly Cash Flow'!$L$13:$EM$13, Charts!N35, 'Monthly Cash Flow'!$L$45:$EM$45)</f>
        <v>0.99179195868192149</v>
      </c>
      <c r="O54" s="344"/>
      <c r="Q54"/>
      <c r="R54"/>
      <c r="S54"/>
    </row>
    <row r="55" spans="1:20" ht="15" hidden="1" outlineLevel="1">
      <c r="A55" s="299"/>
      <c r="B55" s="342" t="s">
        <v>795</v>
      </c>
      <c r="C55" s="343"/>
      <c r="D55" s="343"/>
      <c r="E55" s="344"/>
      <c r="F55" s="344"/>
      <c r="G55" s="773">
        <f>AVERAGEIF('Lease Audit Report'!$D$5:$ED$5, Charts!G35, 'Lease Audit Report'!$D$77:$ED$77)</f>
        <v>24.668484250578988</v>
      </c>
      <c r="H55" s="773">
        <f>AVERAGEIF('Lease Audit Report'!$D$5:$ED$5, Charts!H35, 'Lease Audit Report'!$D$77:$ED$77)</f>
        <v>28.101492122471058</v>
      </c>
      <c r="I55" s="773">
        <f>AVERAGEIF('Lease Audit Report'!$D$5:$ED$5, Charts!I35, 'Lease Audit Report'!$D$77:$ED$77)</f>
        <v>29.541252107132355</v>
      </c>
      <c r="J55" s="773">
        <f>AVERAGEIF('Lease Audit Report'!$D$5:$ED$5, Charts!J35, 'Lease Audit Report'!$D$77:$ED$77)</f>
        <v>30.462529349329383</v>
      </c>
      <c r="K55" s="773">
        <f>AVERAGEIF('Lease Audit Report'!$D$5:$ED$5, Charts!K35, 'Lease Audit Report'!$D$77:$ED$77)</f>
        <v>31.377497339492695</v>
      </c>
      <c r="L55" s="773">
        <f>AVERAGEIF('Lease Audit Report'!$D$5:$ED$5, Charts!L35, 'Lease Audit Report'!$D$77:$ED$77)</f>
        <v>32.859480162397993</v>
      </c>
      <c r="M55" s="773">
        <f>AVERAGEIF('Lease Audit Report'!$D$5:$ED$5, Charts!M35, 'Lease Audit Report'!$D$77:$ED$77)</f>
        <v>34.238410075718541</v>
      </c>
      <c r="N55" s="773">
        <f>AVERAGEIF('Lease Audit Report'!$D$5:$ED$5, Charts!N35, 'Lease Audit Report'!$D$77:$ED$77)</f>
        <v>35.238816770101387</v>
      </c>
      <c r="O55" s="344"/>
      <c r="Q55"/>
      <c r="R55"/>
      <c r="S55"/>
    </row>
    <row r="56" spans="1:20" ht="15">
      <c r="A56" s="299"/>
      <c r="B56" s="342" t="s">
        <v>108</v>
      </c>
      <c r="C56" s="343"/>
      <c r="D56" s="343"/>
      <c r="E56" s="344"/>
      <c r="F56" s="832">
        <f>('Argus Drop'!I52-'Argus Drop'!I25)*12/1000/Charts!G19</f>
        <v>5.8813390557939917E-2</v>
      </c>
      <c r="G56" s="344">
        <f ca="1">IF(G40&lt;0,"n/a ",G40/SUM($I$19:$I$31))</f>
        <v>5.6505992394041311E-2</v>
      </c>
      <c r="H56" s="344">
        <f t="shared" ref="H56:N56" ca="1" si="16">IF(H40&lt;0,"n/a ",H40/SUM($I$19:$I$31))</f>
        <v>5.8520660193142754E-2</v>
      </c>
      <c r="I56" s="344">
        <f t="shared" ca="1" si="16"/>
        <v>6.1671854155205603E-2</v>
      </c>
      <c r="J56" s="344">
        <f t="shared" ca="1" si="16"/>
        <v>6.4058241121184897E-2</v>
      </c>
      <c r="K56" s="344">
        <f t="shared" ca="1" si="16"/>
        <v>6.2469842713300153E-2</v>
      </c>
      <c r="L56" s="344">
        <f t="shared" ca="1" si="16"/>
        <v>6.9651261948018989E-2</v>
      </c>
      <c r="M56" s="344">
        <f t="shared" ca="1" si="16"/>
        <v>6.5462559294536884E-2</v>
      </c>
      <c r="N56" s="344">
        <f t="shared" ca="1" si="16"/>
        <v>7.256919644883475E-2</v>
      </c>
      <c r="O56" s="344"/>
      <c r="Q56"/>
      <c r="R56"/>
      <c r="S56"/>
    </row>
    <row r="57" spans="1:20" ht="15">
      <c r="A57" s="299"/>
      <c r="B57" s="475" t="s">
        <v>798</v>
      </c>
      <c r="C57" s="476"/>
      <c r="D57" s="476"/>
      <c r="E57" s="345"/>
      <c r="F57" s="477"/>
      <c r="G57" s="345">
        <f ca="1">IF(G47&lt;0,"n/a ",IF(G35&lt;=Assumptions!$L$14/12, (G47+-G43-G44-G41)/SUM($I$15:$I$16), "n/a"))</f>
        <v>7.8925055274635433E-2</v>
      </c>
      <c r="H57" s="345">
        <f ca="1">IF(H47&lt;0,"n/a ",IF(H35&lt;=Assumptions!$L$14/12, (H47+-H43-H44)/SUM($I$15:$I$16), "n/a"))</f>
        <v>8.4126258235310461E-2</v>
      </c>
      <c r="I57" s="345">
        <f ca="1">IF(I47&lt;0,"n/a ",IF(I35&lt;=Assumptions!$L$14/12, (I47+-I43-I44)/SUM($I$15:$I$16), "n/a"))</f>
        <v>9.3159290767020758E-2</v>
      </c>
      <c r="J57" s="345" t="str">
        <f ca="1">IF(J47&lt;0,"n/a ",IF(J35&lt;=Assumptions!$L$14/12, (J47+-J43-J44)/SUM($I$15:$I$16), "n/a"))</f>
        <v>n/a</v>
      </c>
      <c r="K57" s="345" t="str">
        <f ca="1">IF(K47&lt;0,"n/a ",IF(K35&lt;=Assumptions!$L$14/12, (K47+-K43-K44)/SUM($I$15:$I$16), "n/a"))</f>
        <v>n/a</v>
      </c>
      <c r="L57" s="345" t="str">
        <f ca="1">IF(L47&lt;0,"n/a ",IF(L35&lt;=Assumptions!$L$14/12, (L47+L49+L50-L43)/SUM($I$15:$I$15), "n/a"))</f>
        <v>n/a</v>
      </c>
      <c r="M57" s="345" t="str">
        <f ca="1">IF(M47&lt;0,"n/a ",IF(M35&lt;=Assumptions!$L$14/12, (M47+M49+M50-M43)/SUM($I$15:$I$15), "n/a"))</f>
        <v>n/a</v>
      </c>
      <c r="N57" s="345" t="str">
        <f ca="1">IF(N47&lt;0,"n/a ",IF(N35&lt;=Assumptions!$L$14/12, (N47+N49+N50-N43)/SUM($I$15:$I$15), "n/a"))</f>
        <v>n/a</v>
      </c>
      <c r="O57" s="345"/>
      <c r="Q57"/>
      <c r="R57"/>
      <c r="S57"/>
    </row>
    <row r="58" spans="1:20" ht="15">
      <c r="A58" s="299"/>
      <c r="B58" s="342"/>
      <c r="C58" s="343"/>
      <c r="D58" s="343"/>
      <c r="E58" s="344"/>
      <c r="F58" s="344"/>
      <c r="G58" s="344"/>
      <c r="H58" s="344"/>
      <c r="I58" s="344"/>
      <c r="J58" s="344"/>
      <c r="K58" s="676"/>
      <c r="L58" s="676"/>
      <c r="M58" s="650"/>
      <c r="N58" s="650"/>
      <c r="O58"/>
    </row>
    <row r="59" spans="1:20" ht="15">
      <c r="A59" s="299" t="s">
        <v>172</v>
      </c>
      <c r="B59" s="302" t="s">
        <v>3</v>
      </c>
      <c r="C59" s="302"/>
      <c r="D59" s="302"/>
      <c r="E59" s="302"/>
      <c r="F59" s="302"/>
      <c r="G59" s="302"/>
      <c r="H59" s="302"/>
      <c r="I59" s="302"/>
      <c r="J59" s="302"/>
      <c r="K59" s="302"/>
      <c r="L59" s="299"/>
      <c r="M59"/>
      <c r="N59"/>
      <c r="O59"/>
    </row>
    <row r="60" spans="1:20" ht="18">
      <c r="A60" s="299"/>
      <c r="B60" s="299"/>
      <c r="C60" s="299"/>
      <c r="D60" s="303"/>
      <c r="E60" s="303"/>
      <c r="F60" s="303"/>
      <c r="G60" s="303"/>
      <c r="H60" s="332" t="s">
        <v>9</v>
      </c>
      <c r="I60" s="332" t="s">
        <v>8</v>
      </c>
      <c r="J60" s="332" t="s">
        <v>165</v>
      </c>
      <c r="K60" s="332" t="s">
        <v>5</v>
      </c>
      <c r="L60" s="299"/>
      <c r="M60"/>
      <c r="N60"/>
      <c r="O60"/>
    </row>
    <row r="61" spans="1:20" ht="15">
      <c r="A61" s="299"/>
      <c r="B61" s="299" t="s">
        <v>195</v>
      </c>
      <c r="C61" s="299"/>
      <c r="D61" s="304"/>
      <c r="E61" s="304"/>
      <c r="F61" s="304"/>
      <c r="G61" s="304"/>
      <c r="H61" s="304">
        <f ca="1">+Assumptions!Q9</f>
        <v>9.4694969058036801E-2</v>
      </c>
      <c r="I61" s="447">
        <f ca="1">+Assumptions!R9</f>
        <v>1.2902816059925515</v>
      </c>
      <c r="J61" s="350">
        <f ca="1">+Assumptions!S9</f>
        <v>59137.644999999997</v>
      </c>
      <c r="K61" s="350">
        <f ca="1">+Assumptions!T9</f>
        <v>17166.570565217378</v>
      </c>
      <c r="L61" s="299"/>
      <c r="M61"/>
      <c r="N61"/>
      <c r="O61"/>
    </row>
    <row r="62" spans="1:20" ht="15" hidden="1" outlineLevel="2">
      <c r="A62" s="299"/>
      <c r="B62" s="342" t="s">
        <v>196</v>
      </c>
      <c r="C62" s="299"/>
      <c r="D62" s="347"/>
      <c r="E62" s="347"/>
      <c r="F62" s="347"/>
      <c r="G62" s="347"/>
      <c r="H62" s="347" t="s">
        <v>194</v>
      </c>
      <c r="I62" s="347" t="s">
        <v>194</v>
      </c>
      <c r="J62" s="348" t="s">
        <v>194</v>
      </c>
      <c r="K62" s="348">
        <f ca="1">K61-K63</f>
        <v>10243.764347826072</v>
      </c>
      <c r="L62" s="299"/>
      <c r="M62"/>
      <c r="N62"/>
      <c r="O62"/>
      <c r="Q62" s="833">
        <f ca="1">+K62/K61</f>
        <v>0.59672747733212472</v>
      </c>
    </row>
    <row r="63" spans="1:20" ht="15" hidden="1" outlineLevel="2">
      <c r="A63" s="299"/>
      <c r="B63" s="342" t="s">
        <v>197</v>
      </c>
      <c r="C63" s="299"/>
      <c r="D63" s="347"/>
      <c r="E63" s="347"/>
      <c r="F63" s="347"/>
      <c r="G63" s="347"/>
      <c r="H63" s="347" t="s">
        <v>194</v>
      </c>
      <c r="I63" s="347" t="s">
        <v>194</v>
      </c>
      <c r="J63" s="348" t="s">
        <v>194</v>
      </c>
      <c r="K63" s="348">
        <f ca="1">+Assumptions!L25-Assumptions!E27</f>
        <v>6922.8062173913058</v>
      </c>
      <c r="L63" s="299"/>
      <c r="M63"/>
      <c r="N63"/>
      <c r="O63"/>
    </row>
    <row r="64" spans="1:20" ht="15" collapsed="1">
      <c r="A64" s="299"/>
      <c r="B64" s="300" t="s">
        <v>198</v>
      </c>
      <c r="C64" s="300"/>
      <c r="D64" s="335"/>
      <c r="E64" s="335"/>
      <c r="F64" s="335"/>
      <c r="G64" s="335"/>
      <c r="H64" s="305">
        <f ca="1">+Assumptions!Q10</f>
        <v>0.17302634119987489</v>
      </c>
      <c r="I64" s="446">
        <f ca="1">+Assumptions!R10</f>
        <v>1.549147601852092</v>
      </c>
      <c r="J64" s="349">
        <f ca="1">+Assumptions!S10</f>
        <v>21497.775416666667</v>
      </c>
      <c r="K64" s="349">
        <f ca="1">+Assumptions!T10</f>
        <v>11805.451815217359</v>
      </c>
      <c r="L64" s="299"/>
      <c r="M64"/>
      <c r="N64"/>
      <c r="O64"/>
    </row>
    <row r="65" spans="1:21" ht="15">
      <c r="A65" s="299"/>
      <c r="B65" s="343" t="str">
        <f ca="1">"(1) Assumes exit cap of " &amp; TEXT(Assumptions!$L$19, "0.00%") &amp; " which results in sale price of " &amp; TEXT(Assumptions!K25, "$#") &amp; " psf."</f>
        <v>(1) Assumes exit cap of 5.75% which results in sale price of $675 psf.</v>
      </c>
      <c r="C65" s="299"/>
      <c r="D65" s="299"/>
      <c r="E65" s="299"/>
      <c r="F65" s="299"/>
      <c r="G65" s="299"/>
      <c r="H65" s="299"/>
      <c r="I65" s="299"/>
      <c r="J65" s="299"/>
      <c r="K65" s="299"/>
      <c r="L65" s="299"/>
      <c r="M65"/>
      <c r="N65"/>
      <c r="O65"/>
    </row>
    <row r="66" spans="1:21" ht="15">
      <c r="M66"/>
      <c r="N66"/>
      <c r="O66"/>
    </row>
    <row r="67" spans="1:21" ht="12.75" customHeight="1">
      <c r="M67"/>
      <c r="N67"/>
      <c r="O67"/>
      <c r="P67"/>
      <c r="Q67"/>
      <c r="R67"/>
      <c r="S67"/>
      <c r="T67"/>
      <c r="U67"/>
    </row>
    <row r="68" spans="1:21" ht="15">
      <c r="M68"/>
      <c r="N68"/>
      <c r="O68"/>
      <c r="P68"/>
      <c r="Q68"/>
      <c r="R68"/>
      <c r="S68"/>
      <c r="T68"/>
      <c r="U68"/>
    </row>
    <row r="69" spans="1:21" ht="15">
      <c r="M69"/>
      <c r="N69"/>
      <c r="O69"/>
      <c r="P69"/>
      <c r="Q69"/>
      <c r="R69"/>
      <c r="S69"/>
      <c r="T69"/>
      <c r="U69"/>
    </row>
    <row r="70" spans="1:21" ht="15">
      <c r="M70"/>
      <c r="N70"/>
      <c r="O70"/>
      <c r="P70"/>
      <c r="Q70"/>
      <c r="R70"/>
      <c r="S70"/>
      <c r="T70"/>
      <c r="U70"/>
    </row>
    <row r="71" spans="1:21" ht="15">
      <c r="M71"/>
      <c r="N71"/>
      <c r="O71"/>
      <c r="P71"/>
      <c r="Q71"/>
      <c r="R71"/>
      <c r="S71"/>
      <c r="T71"/>
      <c r="U71"/>
    </row>
    <row r="72" spans="1:21" ht="15">
      <c r="M72"/>
      <c r="N72"/>
      <c r="O72"/>
    </row>
    <row r="73" spans="1:21" ht="12.75" customHeight="1">
      <c r="M73"/>
      <c r="N73"/>
      <c r="O73"/>
      <c r="P73"/>
      <c r="Q73"/>
      <c r="R73"/>
      <c r="S73"/>
      <c r="T73"/>
      <c r="U73"/>
    </row>
    <row r="74" spans="1:21" ht="15">
      <c r="M74"/>
      <c r="N74"/>
      <c r="O74"/>
      <c r="P74"/>
      <c r="Q74"/>
      <c r="R74"/>
      <c r="S74"/>
      <c r="T74"/>
      <c r="U74"/>
    </row>
    <row r="75" spans="1:21" ht="15">
      <c r="M75"/>
      <c r="N75"/>
      <c r="O75"/>
      <c r="P75"/>
      <c r="Q75"/>
      <c r="R75"/>
      <c r="S75"/>
      <c r="T75"/>
      <c r="U75"/>
    </row>
    <row r="76" spans="1:21" ht="15">
      <c r="M76"/>
      <c r="N76"/>
      <c r="O76"/>
      <c r="P76"/>
      <c r="Q76"/>
      <c r="R76"/>
      <c r="S76"/>
      <c r="T76"/>
      <c r="U76"/>
    </row>
    <row r="77" spans="1:21" ht="15">
      <c r="M77"/>
      <c r="N77"/>
      <c r="O77"/>
      <c r="P77"/>
      <c r="Q77"/>
      <c r="R77"/>
      <c r="S77"/>
      <c r="T77"/>
      <c r="U77"/>
    </row>
    <row r="78" spans="1:21" ht="15">
      <c r="M78"/>
      <c r="N78"/>
      <c r="O78"/>
      <c r="P78"/>
      <c r="Q78"/>
      <c r="R78"/>
      <c r="S78"/>
      <c r="T78"/>
      <c r="U78"/>
    </row>
    <row r="79" spans="1:21" ht="15">
      <c r="M79"/>
      <c r="N79"/>
      <c r="O79"/>
      <c r="P79"/>
      <c r="Q79"/>
      <c r="R79"/>
      <c r="S79"/>
      <c r="T79"/>
      <c r="U79"/>
    </row>
    <row r="80" spans="1:21" ht="15">
      <c r="M80"/>
      <c r="N80"/>
      <c r="O80"/>
      <c r="P80"/>
      <c r="Q80"/>
      <c r="R80"/>
      <c r="S80"/>
      <c r="T80"/>
      <c r="U80"/>
    </row>
    <row r="81" spans="13:21" ht="15">
      <c r="M81"/>
      <c r="N81"/>
      <c r="O81"/>
      <c r="P81"/>
      <c r="Q81"/>
      <c r="R81"/>
      <c r="S81"/>
      <c r="T81"/>
      <c r="U81"/>
    </row>
    <row r="82" spans="13:21" ht="15">
      <c r="M82"/>
      <c r="N82"/>
      <c r="O82"/>
      <c r="P82"/>
      <c r="Q82"/>
      <c r="R82"/>
      <c r="S82"/>
      <c r="T82"/>
      <c r="U82"/>
    </row>
    <row r="83" spans="13:21" ht="15">
      <c r="M83"/>
      <c r="N83"/>
      <c r="O83"/>
      <c r="P83"/>
      <c r="Q83"/>
      <c r="R83"/>
      <c r="S83"/>
      <c r="T83"/>
      <c r="U83"/>
    </row>
    <row r="84" spans="13:21" ht="15">
      <c r="M84"/>
      <c r="N84"/>
      <c r="O84"/>
      <c r="P84"/>
      <c r="Q84"/>
      <c r="R84"/>
      <c r="S84"/>
      <c r="T84"/>
      <c r="U84"/>
    </row>
    <row r="85" spans="13:21" ht="15">
      <c r="M85"/>
      <c r="N85"/>
      <c r="O85"/>
      <c r="P85"/>
      <c r="Q85"/>
      <c r="R85"/>
      <c r="S85"/>
      <c r="T85"/>
      <c r="U85"/>
    </row>
    <row r="86" spans="13:21" ht="15">
      <c r="M86"/>
      <c r="N86"/>
      <c r="O86"/>
    </row>
    <row r="87" spans="13:21" ht="15">
      <c r="M87"/>
      <c r="N87"/>
      <c r="O87"/>
    </row>
    <row r="88" spans="13:21" ht="15">
      <c r="M88"/>
      <c r="N88"/>
      <c r="O88"/>
    </row>
    <row r="89" spans="13:21" ht="15">
      <c r="M89"/>
      <c r="N89"/>
      <c r="O89"/>
    </row>
    <row r="90" spans="13:21" ht="15">
      <c r="M90"/>
      <c r="N90"/>
      <c r="O90"/>
    </row>
    <row r="91" spans="13:21" ht="15">
      <c r="M91"/>
      <c r="N91"/>
      <c r="O91"/>
    </row>
    <row r="92" spans="13:21" ht="15">
      <c r="M92"/>
      <c r="N92"/>
      <c r="O92"/>
    </row>
    <row r="93" spans="13:21" ht="15">
      <c r="M93"/>
      <c r="N93"/>
      <c r="O93"/>
    </row>
    <row r="94" spans="13:21" ht="15">
      <c r="M94"/>
      <c r="N94"/>
      <c r="O94"/>
    </row>
    <row r="95" spans="13:21" ht="15">
      <c r="M95"/>
      <c r="N95"/>
      <c r="O95"/>
    </row>
    <row r="96" spans="13:21" ht="15">
      <c r="M96"/>
      <c r="N96"/>
      <c r="O96"/>
    </row>
    <row r="97" spans="13:15" ht="15">
      <c r="M97"/>
      <c r="N97"/>
      <c r="O97"/>
    </row>
    <row r="98" spans="13:15" ht="15">
      <c r="M98"/>
      <c r="N98"/>
      <c r="O98"/>
    </row>
    <row r="99" spans="13:15" ht="15">
      <c r="M99"/>
      <c r="N99"/>
      <c r="O99"/>
    </row>
    <row r="100" spans="13:15" ht="15">
      <c r="M100"/>
      <c r="N100"/>
      <c r="O100"/>
    </row>
    <row r="101" spans="13:15" ht="15">
      <c r="M101"/>
      <c r="N101"/>
      <c r="O101"/>
    </row>
    <row r="102" spans="13:15" ht="15">
      <c r="M102"/>
      <c r="N102"/>
      <c r="O102"/>
    </row>
    <row r="103" spans="13:15" ht="15">
      <c r="M103"/>
      <c r="N103"/>
      <c r="O103"/>
    </row>
    <row r="104" spans="13:15" ht="15">
      <c r="M104"/>
      <c r="N104"/>
      <c r="O104"/>
    </row>
    <row r="105" spans="13:15" ht="15">
      <c r="M105"/>
      <c r="N105"/>
      <c r="O105"/>
    </row>
    <row r="106" spans="13:15" ht="15">
      <c r="M106"/>
      <c r="N106"/>
      <c r="O106"/>
    </row>
    <row r="107" spans="13:15" ht="15">
      <c r="M107"/>
      <c r="N107"/>
      <c r="O107"/>
    </row>
    <row r="108" spans="13:15" ht="15">
      <c r="M108"/>
      <c r="N108"/>
      <c r="O108"/>
    </row>
    <row r="109" spans="13:15" ht="15">
      <c r="M109"/>
      <c r="N109"/>
      <c r="O109"/>
    </row>
    <row r="110" spans="13:15" ht="15">
      <c r="M110"/>
      <c r="N110"/>
      <c r="O110"/>
    </row>
    <row r="111" spans="13:15" ht="15">
      <c r="M111"/>
      <c r="N111"/>
      <c r="O111"/>
    </row>
  </sheetData>
  <pageMargins left="0.7" right="0.7"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113"/>
  <sheetViews>
    <sheetView showGridLines="0" tabSelected="1" view="pageBreakPreview" zoomScale="85" zoomScaleNormal="85" zoomScaleSheetLayoutView="85" zoomScalePageLayoutView="120" workbookViewId="0">
      <selection activeCell="N16" sqref="N16"/>
    </sheetView>
  </sheetViews>
  <sheetFormatPr baseColWidth="10" defaultColWidth="14" defaultRowHeight="14"/>
  <cols>
    <col min="1" max="1" width="3.33203125" style="1" bestFit="1" customWidth="1"/>
    <col min="2" max="2" width="29.6640625" style="1" customWidth="1"/>
    <col min="3" max="3" width="28.6640625" style="1" bestFit="1" customWidth="1"/>
    <col min="4" max="4" width="9.33203125" style="1" customWidth="1"/>
    <col min="5" max="5" width="17.33203125" style="1" customWidth="1"/>
    <col min="6" max="6" width="14.33203125" style="1" bestFit="1" customWidth="1"/>
    <col min="7" max="7" width="15.5" style="1" customWidth="1"/>
    <col min="8" max="8" width="16.5" style="1" customWidth="1"/>
    <col min="9" max="9" width="14.33203125" style="1" bestFit="1" customWidth="1"/>
    <col min="10" max="10" width="18.33203125" style="1" bestFit="1" customWidth="1"/>
    <col min="11" max="12" width="14.33203125" style="1" bestFit="1" customWidth="1"/>
    <col min="13" max="13" width="15.5" style="1" customWidth="1"/>
    <col min="14" max="14" width="15.6640625" style="1" customWidth="1"/>
    <col min="15" max="19" width="25.6640625" style="1" customWidth="1"/>
    <col min="20" max="20" width="25.5" style="1" customWidth="1"/>
    <col min="21" max="22" width="10.6640625" style="1" customWidth="1"/>
    <col min="23" max="23" width="15.33203125" style="1" bestFit="1" customWidth="1"/>
    <col min="24" max="24" width="15.33203125" style="1" customWidth="1"/>
    <col min="25" max="25" width="14.33203125" style="1" bestFit="1" customWidth="1"/>
    <col min="26" max="26" width="14.33203125" style="1" customWidth="1"/>
    <col min="27" max="27" width="13.6640625" style="1" customWidth="1"/>
    <col min="28" max="28" width="14.33203125" style="1" bestFit="1" customWidth="1"/>
    <col min="29" max="29" width="15.33203125" style="1" hidden="1" customWidth="1"/>
    <col min="30" max="31" width="14.33203125" style="1" hidden="1" customWidth="1"/>
    <col min="32" max="34" width="0" style="1" hidden="1" customWidth="1"/>
    <col min="35" max="16384" width="14" style="1"/>
  </cols>
  <sheetData>
    <row r="1" spans="2:32">
      <c r="E1" s="322">
        <v>1</v>
      </c>
      <c r="F1" s="2" t="s">
        <v>0</v>
      </c>
      <c r="O1" s="536"/>
      <c r="U1" s="3"/>
      <c r="V1" s="3"/>
    </row>
    <row r="2" spans="2:32" ht="15" thickBot="1">
      <c r="B2" s="526" t="s">
        <v>801</v>
      </c>
      <c r="C2" s="4"/>
      <c r="D2" s="4"/>
      <c r="E2" s="4"/>
      <c r="F2" s="4"/>
      <c r="G2" s="4"/>
      <c r="H2" s="4"/>
      <c r="I2" s="4"/>
      <c r="J2" s="4"/>
      <c r="K2" s="4"/>
      <c r="L2" s="4"/>
      <c r="M2" s="4"/>
      <c r="N2" s="4"/>
      <c r="O2" s="693"/>
      <c r="P2" s="4"/>
      <c r="Q2" s="4"/>
      <c r="R2" s="4"/>
      <c r="S2" s="4"/>
      <c r="T2" s="4"/>
      <c r="U2" s="4"/>
      <c r="V2" s="4"/>
      <c r="W2" s="4"/>
      <c r="X2" s="4"/>
      <c r="Y2" s="4"/>
      <c r="Z2" s="4"/>
      <c r="AA2" s="4"/>
      <c r="AB2" s="4"/>
      <c r="AC2" s="5">
        <f ca="1">NOW()</f>
        <v>46199.891390625002</v>
      </c>
    </row>
    <row r="3" spans="2:32">
      <c r="B3" s="6" t="s">
        <v>1</v>
      </c>
      <c r="C3" s="7"/>
      <c r="D3" s="7"/>
      <c r="E3" s="588"/>
      <c r="F3" s="7"/>
      <c r="G3" s="514"/>
      <c r="O3" s="536"/>
    </row>
    <row r="4" spans="2:32" ht="15" thickBot="1">
      <c r="B4" s="4"/>
      <c r="C4" s="4"/>
      <c r="D4" s="4"/>
      <c r="E4" s="589"/>
      <c r="F4" s="4"/>
      <c r="G4" s="514"/>
      <c r="O4" s="536"/>
    </row>
    <row r="5" spans="2:32">
      <c r="B5" s="268" t="s">
        <v>2</v>
      </c>
      <c r="C5" s="269"/>
      <c r="D5" s="269"/>
      <c r="E5" s="269"/>
      <c r="F5" s="269"/>
      <c r="G5" s="514"/>
      <c r="H5" s="268" t="s">
        <v>20</v>
      </c>
      <c r="I5" s="268"/>
      <c r="J5" s="270" t="s">
        <v>21</v>
      </c>
      <c r="K5" s="270" t="s">
        <v>22</v>
      </c>
      <c r="L5" s="270" t="s">
        <v>23</v>
      </c>
      <c r="O5" s="536"/>
      <c r="S5" s="289"/>
      <c r="T5" s="289"/>
    </row>
    <row r="6" spans="2:32">
      <c r="B6" s="9" t="s">
        <v>4</v>
      </c>
      <c r="C6" s="9"/>
      <c r="D6" s="9"/>
      <c r="E6" s="324">
        <f>F6/43560</f>
        <v>1.03</v>
      </c>
      <c r="F6" s="592">
        <f>43560*1.03</f>
        <v>44866.8</v>
      </c>
      <c r="G6" s="514"/>
      <c r="H6" s="40" t="s">
        <v>25</v>
      </c>
      <c r="I6" s="41">
        <v>44652</v>
      </c>
      <c r="J6" s="40"/>
      <c r="K6" s="40"/>
      <c r="L6" s="539"/>
      <c r="N6" s="366" t="s">
        <v>221</v>
      </c>
      <c r="O6" s="694"/>
      <c r="P6" s="366"/>
      <c r="Q6" s="366"/>
      <c r="R6" s="366"/>
      <c r="S6" s="366"/>
      <c r="T6" s="366"/>
    </row>
    <row r="7" spans="2:32" ht="17">
      <c r="B7" s="1" t="s">
        <v>739</v>
      </c>
      <c r="F7" s="600">
        <v>100166</v>
      </c>
      <c r="G7" s="514"/>
      <c r="H7" s="1" t="s">
        <v>26</v>
      </c>
      <c r="J7" s="42"/>
      <c r="K7" s="423"/>
      <c r="L7" s="284">
        <f t="shared" ref="L7" si="0">J7+K7</f>
        <v>0</v>
      </c>
      <c r="O7" s="536"/>
      <c r="Q7" s="418" t="s">
        <v>220</v>
      </c>
      <c r="R7" s="419"/>
      <c r="S7" s="419"/>
      <c r="T7" s="419"/>
    </row>
    <row r="8" spans="2:32" ht="18" thickBot="1">
      <c r="B8" s="12" t="s">
        <v>7</v>
      </c>
      <c r="C8" s="12"/>
      <c r="D8" s="12"/>
      <c r="E8" s="12"/>
      <c r="F8" s="13">
        <f>F7/F6</f>
        <v>2.2325193684416984</v>
      </c>
      <c r="G8" s="587"/>
      <c r="H8" s="1" t="str">
        <f>+B16</f>
        <v>CapEx - Building Cost</v>
      </c>
      <c r="I8" s="283"/>
      <c r="J8" s="512">
        <v>6</v>
      </c>
      <c r="K8" s="512">
        <v>6</v>
      </c>
      <c r="L8" s="284">
        <f t="shared" ref="L8:L11" si="1">J8+K8</f>
        <v>12</v>
      </c>
      <c r="O8" s="536"/>
      <c r="Q8" s="376" t="s">
        <v>9</v>
      </c>
      <c r="R8" s="376" t="s">
        <v>8</v>
      </c>
      <c r="S8" s="376" t="s">
        <v>165</v>
      </c>
      <c r="T8" s="376" t="s">
        <v>5</v>
      </c>
      <c r="AE8" s="15"/>
    </row>
    <row r="9" spans="2:32" ht="15" thickBot="1">
      <c r="B9" s="7"/>
      <c r="C9" s="7"/>
      <c r="D9" s="7"/>
      <c r="E9" s="7"/>
      <c r="F9" s="7"/>
      <c r="G9" s="536"/>
      <c r="H9" s="1" t="str">
        <f>+B17</f>
        <v>Construction Costs - Site Work</v>
      </c>
      <c r="J9" s="512">
        <v>1</v>
      </c>
      <c r="K9" s="512">
        <v>6</v>
      </c>
      <c r="L9" s="284">
        <f t="shared" si="1"/>
        <v>7</v>
      </c>
      <c r="N9" s="1" t="s">
        <v>195</v>
      </c>
      <c r="O9" s="536"/>
      <c r="Q9" s="389">
        <f ca="1">+'Monthly Cash Flow'!I95</f>
        <v>9.4694969058036801E-2</v>
      </c>
      <c r="R9" s="390">
        <f ca="1">+'Monthly Cash Flow'!I94</f>
        <v>1.2902816059925515</v>
      </c>
      <c r="S9" s="391">
        <f ca="1">+'Monthly Cash Flow'!I93</f>
        <v>59137.644999999997</v>
      </c>
      <c r="T9" s="392">
        <f ca="1">'Monthly Cash Flow'!I92</f>
        <v>17166.570565217378</v>
      </c>
      <c r="U9" s="448"/>
      <c r="V9" s="448"/>
      <c r="X9" s="374"/>
      <c r="AE9" s="290"/>
      <c r="AF9" s="377"/>
    </row>
    <row r="10" spans="2:32">
      <c r="B10" s="268" t="s">
        <v>10</v>
      </c>
      <c r="C10" s="269"/>
      <c r="D10" s="269"/>
      <c r="E10" s="269"/>
      <c r="F10" s="269"/>
      <c r="H10" s="1" t="str">
        <f>+B18</f>
        <v xml:space="preserve">Soft Costs </v>
      </c>
      <c r="J10" s="512">
        <v>3</v>
      </c>
      <c r="K10" s="512">
        <v>3</v>
      </c>
      <c r="L10" s="284">
        <f>J10+K10</f>
        <v>6</v>
      </c>
      <c r="N10" s="88" t="s">
        <v>198</v>
      </c>
      <c r="O10" s="789"/>
      <c r="P10" s="88"/>
      <c r="Q10" s="393">
        <f ca="1">+'Monthly Cash Flow'!I244</f>
        <v>0.17302634119987489</v>
      </c>
      <c r="R10" s="394">
        <f ca="1">+'Monthly Cash Flow'!I243</f>
        <v>1.549147601852092</v>
      </c>
      <c r="S10" s="395">
        <f ca="1">+'Monthly Cash Flow'!I242</f>
        <v>21497.775416666667</v>
      </c>
      <c r="T10" s="396">
        <f ca="1">+'Monthly Cash Flow'!I241</f>
        <v>11805.451815217359</v>
      </c>
      <c r="U10" s="449"/>
      <c r="V10" s="449"/>
      <c r="X10" s="536"/>
      <c r="AE10" s="290"/>
    </row>
    <row r="11" spans="2:32">
      <c r="C11" s="20" t="s">
        <v>14</v>
      </c>
      <c r="D11" s="21" t="s">
        <v>15</v>
      </c>
      <c r="E11" s="22" t="s">
        <v>16</v>
      </c>
      <c r="F11" s="20" t="s">
        <v>15</v>
      </c>
      <c r="H11" s="1" t="str">
        <f>+B19</f>
        <v>Contingency</v>
      </c>
      <c r="J11" s="512">
        <v>6</v>
      </c>
      <c r="K11" s="512">
        <v>6</v>
      </c>
      <c r="L11" s="284">
        <f t="shared" si="1"/>
        <v>12</v>
      </c>
      <c r="O11" s="536"/>
      <c r="U11" s="18"/>
      <c r="V11" s="18"/>
      <c r="X11" s="536"/>
      <c r="AE11" s="290"/>
    </row>
    <row r="12" spans="2:32">
      <c r="B12" s="1" t="s">
        <v>18</v>
      </c>
      <c r="C12" s="452">
        <v>58250</v>
      </c>
      <c r="D12" s="312">
        <f>C12/F7*1000</f>
        <v>581.53465247688837</v>
      </c>
      <c r="E12" s="313">
        <f>C12</f>
        <v>58250</v>
      </c>
      <c r="F12" s="500">
        <f>E12/F7*1000</f>
        <v>581.53465247688837</v>
      </c>
      <c r="H12" s="1" t="str">
        <f>+B20</f>
        <v>Other Fees/ General Conditions</v>
      </c>
      <c r="J12" s="512">
        <v>1</v>
      </c>
      <c r="K12" s="512">
        <v>6</v>
      </c>
      <c r="L12" s="284">
        <f>J12+K12</f>
        <v>7</v>
      </c>
      <c r="U12" s="449"/>
      <c r="V12" s="449"/>
      <c r="X12" s="536"/>
      <c r="AE12" s="290"/>
    </row>
    <row r="13" spans="2:32" ht="15">
      <c r="B13" s="32">
        <f>C13/C12</f>
        <v>1.1866952789699571E-2</v>
      </c>
      <c r="C13" s="696">
        <f>400+0.005*C12</f>
        <v>691.25</v>
      </c>
      <c r="D13" s="314">
        <f>C13/F7*1000</f>
        <v>6.9010442665175811</v>
      </c>
      <c r="E13" s="315">
        <f>C13</f>
        <v>691.25</v>
      </c>
      <c r="F13" s="314">
        <f>E13/F7*1000</f>
        <v>6.9010442665175811</v>
      </c>
      <c r="G13" s="536"/>
      <c r="N13" s="35" t="s">
        <v>955</v>
      </c>
      <c r="O13"/>
      <c r="P13"/>
      <c r="Q13"/>
      <c r="R13"/>
      <c r="S13"/>
      <c r="T13"/>
      <c r="U13" s="449"/>
      <c r="V13" s="451"/>
      <c r="X13" s="536"/>
      <c r="AE13" s="290"/>
    </row>
    <row r="14" spans="2:32" ht="16" thickBot="1">
      <c r="B14" s="35" t="s">
        <v>19</v>
      </c>
      <c r="C14" s="36">
        <f>SUM(C12:C13)</f>
        <v>58941.25</v>
      </c>
      <c r="D14" s="37">
        <f>C14/F7*1000</f>
        <v>588.43569674340586</v>
      </c>
      <c r="E14" s="36">
        <f>SUM(E12:E13)</f>
        <v>58941.25</v>
      </c>
      <c r="F14" s="38">
        <f>E14/F7*1000</f>
        <v>588.43569674340586</v>
      </c>
      <c r="H14" s="285" t="s">
        <v>33</v>
      </c>
      <c r="I14" s="379">
        <f>EOMONTH(I6,L14-1)</f>
        <v>45747</v>
      </c>
      <c r="J14" s="286"/>
      <c r="K14" s="287"/>
      <c r="L14" s="454">
        <v>36</v>
      </c>
      <c r="N14" s="850" t="s">
        <v>952</v>
      </c>
      <c r="O14" s="851"/>
      <c r="P14" s="851"/>
      <c r="Q14" s="851"/>
      <c r="R14" s="851"/>
      <c r="S14" s="852"/>
      <c r="T14"/>
      <c r="U14" s="449"/>
      <c r="V14" s="450"/>
      <c r="X14" s="536"/>
      <c r="AE14" s="290"/>
    </row>
    <row r="15" spans="2:32" ht="16" thickBot="1">
      <c r="B15" s="504" t="s">
        <v>24</v>
      </c>
      <c r="C15" s="505">
        <v>0</v>
      </c>
      <c r="D15" s="506">
        <f>C15/F7*1000</f>
        <v>0</v>
      </c>
      <c r="E15" s="397">
        <f ca="1">'Monthly Cash Flow'!I111</f>
        <v>0</v>
      </c>
      <c r="F15" s="507">
        <f ca="1">E15/$F$7*1000</f>
        <v>0</v>
      </c>
      <c r="N15" s="853"/>
      <c r="O15" s="873" t="s">
        <v>951</v>
      </c>
      <c r="P15" s="873"/>
      <c r="Q15" s="873"/>
      <c r="R15" s="873"/>
      <c r="S15" s="854"/>
      <c r="T15"/>
      <c r="U15" s="450"/>
      <c r="V15" s="450"/>
      <c r="AE15" s="290"/>
    </row>
    <row r="16" spans="2:32">
      <c r="B16" s="504" t="s">
        <v>216</v>
      </c>
      <c r="C16" s="508">
        <v>0</v>
      </c>
      <c r="D16" s="506">
        <f>C16/F7*1000</f>
        <v>0</v>
      </c>
      <c r="E16" s="508">
        <v>300</v>
      </c>
      <c r="F16" s="532">
        <f>E16/$F$7*1000</f>
        <v>2.9950282530998544</v>
      </c>
      <c r="H16" s="271" t="s">
        <v>11</v>
      </c>
      <c r="I16" s="271"/>
      <c r="J16" s="273"/>
      <c r="K16" s="273" t="s">
        <v>12</v>
      </c>
      <c r="L16" s="273" t="s">
        <v>13</v>
      </c>
      <c r="N16" s="853"/>
      <c r="O16" s="874">
        <f ca="1">1000*($L$18/O17)/$F$7</f>
        <v>739.36351371009835</v>
      </c>
      <c r="P16" s="874">
        <f ca="1">1000*($L$18/P17)/$F$7</f>
        <v>705.75608126873021</v>
      </c>
      <c r="Q16" s="874">
        <f t="shared" ref="Q16:S16" ca="1" si="2">1000*($L$18/Q17)/$F$7</f>
        <v>675.07103425704622</v>
      </c>
      <c r="R16" s="874">
        <f t="shared" ca="1" si="2"/>
        <v>646.94307449633607</v>
      </c>
      <c r="S16" s="875">
        <f t="shared" ca="1" si="2"/>
        <v>621.06535151648268</v>
      </c>
      <c r="U16" s="450"/>
      <c r="V16" s="450"/>
      <c r="AE16" s="290"/>
    </row>
    <row r="17" spans="1:35">
      <c r="B17" s="504" t="s">
        <v>215</v>
      </c>
      <c r="C17" s="505">
        <v>0</v>
      </c>
      <c r="D17" s="506">
        <f>C17/F7*1000</f>
        <v>0</v>
      </c>
      <c r="E17" s="508">
        <f t="shared" ref="E17" si="3">+F17*$F$7/1000</f>
        <v>0</v>
      </c>
      <c r="F17" s="525">
        <v>0</v>
      </c>
      <c r="H17" s="8" t="s">
        <v>17</v>
      </c>
      <c r="I17" s="8"/>
      <c r="J17" s="23"/>
      <c r="K17" s="24"/>
      <c r="L17" s="25">
        <f>L14</f>
        <v>36</v>
      </c>
      <c r="N17" s="879">
        <f ca="1">Q10</f>
        <v>0.17302634119987489</v>
      </c>
      <c r="O17" s="860">
        <v>5.2499999999999998E-2</v>
      </c>
      <c r="P17" s="860">
        <v>5.5E-2</v>
      </c>
      <c r="Q17" s="860">
        <v>5.7500000000000002E-2</v>
      </c>
      <c r="R17" s="860">
        <v>0.06</v>
      </c>
      <c r="S17" s="876">
        <v>6.25E-2</v>
      </c>
      <c r="AE17" s="290"/>
    </row>
    <row r="18" spans="1:35">
      <c r="B18" s="504" t="s">
        <v>406</v>
      </c>
      <c r="C18" s="505">
        <v>0</v>
      </c>
      <c r="D18" s="506">
        <f>C18/F7*1000</f>
        <v>0</v>
      </c>
      <c r="E18" s="586">
        <v>0</v>
      </c>
      <c r="F18" s="532">
        <f>E18/$F$7*1000</f>
        <v>0</v>
      </c>
      <c r="H18" s="29" t="s">
        <v>672</v>
      </c>
      <c r="I18" s="29"/>
      <c r="J18" s="29"/>
      <c r="K18" s="29"/>
      <c r="L18" s="30">
        <f ca="1">SUM(OFFSET('Monthly Cash Flow'!K$72,0,Assumptions!$L$17+1,1,12))-SUM(OFFSET('Monthly Cash Flow'!K$54,0,Assumptions!$L$17+1,1,12))</f>
        <v>3888.1019999999999</v>
      </c>
      <c r="N18" s="855">
        <v>200</v>
      </c>
      <c r="O18" s="861">
        <f t="dataTable" ref="O18:S22" dt2D="1" dtr="1" r1="L19" r2="E16" ca="1"/>
        <v>0.24873502850532533</v>
      </c>
      <c r="P18" s="856">
        <v>0.2110102713108063</v>
      </c>
      <c r="Q18" s="856">
        <v>0.17427505850791933</v>
      </c>
      <c r="R18" s="856">
        <v>0.13834120631217958</v>
      </c>
      <c r="S18" s="863">
        <v>0.10303186774253845</v>
      </c>
      <c r="AE18" s="290"/>
    </row>
    <row r="19" spans="1:35">
      <c r="B19" s="504" t="s">
        <v>218</v>
      </c>
      <c r="C19" s="505">
        <f>G19*(C16+C18)</f>
        <v>0</v>
      </c>
      <c r="D19" s="506">
        <f>C19/F7*1000</f>
        <v>0</v>
      </c>
      <c r="E19" s="508">
        <f>+G19*E16</f>
        <v>0</v>
      </c>
      <c r="F19" s="532">
        <f>E19/$F$7*1000</f>
        <v>0</v>
      </c>
      <c r="G19" s="695">
        <v>0</v>
      </c>
      <c r="H19" s="511" t="s">
        <v>447</v>
      </c>
      <c r="I19" s="455"/>
      <c r="J19" s="455"/>
      <c r="K19" s="455"/>
      <c r="L19" s="456">
        <v>5.7500000000000002E-2</v>
      </c>
      <c r="M19" s="311"/>
      <c r="N19" s="855">
        <v>300</v>
      </c>
      <c r="O19" s="878">
        <v>0.24763742089271548</v>
      </c>
      <c r="P19" s="864">
        <v>0.20983979105949407</v>
      </c>
      <c r="Q19" s="865">
        <v>0.17302634119987489</v>
      </c>
      <c r="R19" s="866">
        <v>0.13700804114341739</v>
      </c>
      <c r="S19" s="857">
        <v>0.10160698294639586</v>
      </c>
      <c r="AE19" s="290"/>
    </row>
    <row r="20" spans="1:35" ht="15" thickBot="1">
      <c r="B20" s="504" t="s">
        <v>219</v>
      </c>
      <c r="C20" s="505">
        <v>0</v>
      </c>
      <c r="D20" s="506">
        <f>C20/F7*1000</f>
        <v>0</v>
      </c>
      <c r="E20" s="586">
        <v>0</v>
      </c>
      <c r="F20" s="532">
        <f>E20/$F$7*1000</f>
        <v>0</v>
      </c>
      <c r="H20" s="43" t="s">
        <v>673</v>
      </c>
      <c r="I20" s="43"/>
      <c r="J20" s="43"/>
      <c r="K20" s="44">
        <f ca="1">L20/F7*1000</f>
        <v>675.07103425704634</v>
      </c>
      <c r="L20" s="45">
        <f ca="1">MAX(L18/L19)</f>
        <v>67619.165217391303</v>
      </c>
      <c r="M20" s="311"/>
      <c r="N20" s="855">
        <v>400</v>
      </c>
      <c r="O20" s="878">
        <v>0.24588649868965151</v>
      </c>
      <c r="P20" s="867">
        <v>0.20809007287025452</v>
      </c>
      <c r="Q20" s="868">
        <v>0.17127756476402281</v>
      </c>
      <c r="R20" s="869">
        <v>0.13525995612144473</v>
      </c>
      <c r="S20" s="857">
        <v>9.9859315156936662E-2</v>
      </c>
      <c r="AE20" s="290"/>
    </row>
    <row r="21" spans="1:35">
      <c r="B21" s="504" t="s">
        <v>423</v>
      </c>
      <c r="C21" s="505">
        <v>0</v>
      </c>
      <c r="D21" s="506">
        <f>C21/F7*1000</f>
        <v>0</v>
      </c>
      <c r="E21" s="508">
        <f ca="1">+J39</f>
        <v>64.256999999999977</v>
      </c>
      <c r="F21" s="532">
        <f ca="1">+E21*1000/$F$7</f>
        <v>0.64150510153145757</v>
      </c>
      <c r="H21" s="16" t="s">
        <v>719</v>
      </c>
      <c r="I21" s="39"/>
      <c r="J21" s="39"/>
      <c r="K21" s="48"/>
      <c r="L21" s="658">
        <f ca="1">+SUM(OFFSET('Monthly Cash Flow'!K$54,0,Assumptions!$L$17+1,1,12))</f>
        <v>0</v>
      </c>
      <c r="M21" s="374"/>
      <c r="N21" s="855">
        <v>500</v>
      </c>
      <c r="O21" s="878">
        <v>0.24411519169807433</v>
      </c>
      <c r="P21" s="870">
        <v>0.20632377266883853</v>
      </c>
      <c r="Q21" s="871">
        <v>0.16951603293418885</v>
      </c>
      <c r="R21" s="872">
        <v>0.13350296616554261</v>
      </c>
      <c r="S21" s="857">
        <v>9.8106628656387335E-2</v>
      </c>
      <c r="AC21" s="366"/>
      <c r="AD21" s="694"/>
      <c r="AE21" s="366"/>
      <c r="AF21" s="366"/>
      <c r="AG21" s="366"/>
      <c r="AH21" s="366"/>
      <c r="AI21" s="366"/>
    </row>
    <row r="22" spans="1:35">
      <c r="B22" s="504" t="s">
        <v>27</v>
      </c>
      <c r="C22" s="508">
        <v>0</v>
      </c>
      <c r="D22" s="506">
        <f>C22/F7*1000</f>
        <v>0</v>
      </c>
      <c r="E22" s="508">
        <f ca="1">+J40</f>
        <v>839.32600000000002</v>
      </c>
      <c r="F22" s="532">
        <f t="shared" ref="F22:F23" ca="1" si="4">+E22*1000/$F$7</f>
        <v>8.3793502785376273</v>
      </c>
      <c r="H22" s="16" t="s">
        <v>720</v>
      </c>
      <c r="I22" s="8"/>
      <c r="J22" s="8"/>
      <c r="K22" s="8"/>
      <c r="L22" s="658">
        <f ca="1">-SUM(OFFSET('Monthly Cash Flow'!K$28,0,Assumptions!$L$17+1,1,12))-SUM(OFFSET('Monthly Cash Flow'!K$31,0,Assumptions!$L$17+1,1,12))</f>
        <v>0</v>
      </c>
      <c r="M22" s="26"/>
      <c r="N22" s="858">
        <v>600</v>
      </c>
      <c r="O22" s="862">
        <v>0.24233871102333068</v>
      </c>
      <c r="P22" s="859">
        <v>0.20455401539802553</v>
      </c>
      <c r="Q22" s="859">
        <v>0.16775277256965634</v>
      </c>
      <c r="R22" s="859">
        <v>0.13174597620964051</v>
      </c>
      <c r="S22" s="877">
        <v>9.6355670690536521E-2</v>
      </c>
      <c r="AC22" s="749"/>
      <c r="AE22" s="750"/>
      <c r="AF22" s="753"/>
    </row>
    <row r="23" spans="1:35" ht="15" thickBot="1">
      <c r="B23" s="509" t="s">
        <v>28</v>
      </c>
      <c r="C23" s="774">
        <v>0</v>
      </c>
      <c r="D23" s="510">
        <f>C23/F7*1000</f>
        <v>0</v>
      </c>
      <c r="E23" s="508">
        <f ca="1">+J41</f>
        <v>356.52600000000001</v>
      </c>
      <c r="F23" s="533">
        <f t="shared" ca="1" si="4"/>
        <v>3.5593514765489287</v>
      </c>
      <c r="G23" s="536"/>
      <c r="H23" s="43" t="s">
        <v>721</v>
      </c>
      <c r="I23" s="43"/>
      <c r="J23" s="43"/>
      <c r="K23" s="44">
        <f ca="1">L23/F7*1000</f>
        <v>675.07103425704634</v>
      </c>
      <c r="L23" s="45">
        <f ca="1">+L20+SUM(L21:L22)</f>
        <v>67619.165217391303</v>
      </c>
      <c r="AC23" s="749"/>
      <c r="AD23" s="747"/>
      <c r="AE23" s="365"/>
      <c r="AF23" s="760"/>
    </row>
    <row r="24" spans="1:35" ht="15" thickBot="1">
      <c r="B24" s="100" t="s">
        <v>29</v>
      </c>
      <c r="C24" s="143">
        <f>SUM(C14:C23)</f>
        <v>58941.25</v>
      </c>
      <c r="D24" s="277">
        <f>C24/F7*1000</f>
        <v>588.43569674340586</v>
      </c>
      <c r="E24" s="143">
        <f ca="1">SUM(E14:E23)</f>
        <v>60501.358999999997</v>
      </c>
      <c r="F24" s="278">
        <f ca="1">E24/F7*1000</f>
        <v>604.01093185312379</v>
      </c>
      <c r="AC24" s="757"/>
      <c r="AD24" s="752"/>
      <c r="AE24" s="758"/>
      <c r="AF24" s="759"/>
      <c r="AG24" s="88"/>
      <c r="AH24" s="88"/>
      <c r="AI24" s="88"/>
    </row>
    <row r="25" spans="1:35" ht="15" thickBot="1">
      <c r="B25" s="279" t="s">
        <v>30</v>
      </c>
      <c r="C25" s="317">
        <f>+F36+F38</f>
        <v>195</v>
      </c>
      <c r="D25" s="318">
        <f>C25/F7*1000</f>
        <v>1.9467683645149052</v>
      </c>
      <c r="E25" s="325">
        <f ca="1">SUM('Monthly Cash Flow'!I107:I110)</f>
        <v>195</v>
      </c>
      <c r="F25" s="319">
        <f ca="1">E25/F7*1000</f>
        <v>1.9467683645149052</v>
      </c>
      <c r="H25" s="43" t="s">
        <v>35</v>
      </c>
      <c r="I25" s="43"/>
      <c r="J25" s="43"/>
      <c r="K25" s="44">
        <f ca="1">L25/F7*1000</f>
        <v>675.07103425704634</v>
      </c>
      <c r="L25" s="45">
        <f ca="1">L23</f>
        <v>67619.165217391303</v>
      </c>
      <c r="N25" s="35" t="s">
        <v>956</v>
      </c>
      <c r="S25" s="403"/>
      <c r="T25" s="403"/>
      <c r="AD25" s="753"/>
    </row>
    <row r="26" spans="1:35" ht="15" thickBot="1">
      <c r="B26" s="10" t="s">
        <v>31</v>
      </c>
      <c r="C26" s="291">
        <v>0</v>
      </c>
      <c r="D26" s="316">
        <f>C26/F7*1000</f>
        <v>0</v>
      </c>
      <c r="E26" s="397">
        <f ca="1">'Monthly Cash Flow'!I153</f>
        <v>0</v>
      </c>
      <c r="F26" s="28">
        <f ca="1">E26/F7*1000</f>
        <v>0</v>
      </c>
      <c r="H26" s="49" t="s">
        <v>36</v>
      </c>
      <c r="I26" s="50"/>
      <c r="J26" s="50"/>
      <c r="K26" s="51">
        <v>0.01</v>
      </c>
      <c r="L26" s="52">
        <f ca="1">-L25*K26</f>
        <v>-676.19165217391298</v>
      </c>
      <c r="N26" s="850" t="s">
        <v>952</v>
      </c>
      <c r="O26" s="851"/>
      <c r="P26" s="851"/>
      <c r="Q26" s="851"/>
      <c r="R26" s="851"/>
      <c r="S26" s="852"/>
      <c r="AC26" s="290"/>
    </row>
    <row r="27" spans="1:35" ht="15" thickBot="1">
      <c r="A27" s="53"/>
      <c r="B27" s="100" t="s">
        <v>32</v>
      </c>
      <c r="C27" s="143">
        <f>SUM(C24:C26)</f>
        <v>59136.25</v>
      </c>
      <c r="D27" s="277">
        <f>C27/F7*1000</f>
        <v>590.38246510792078</v>
      </c>
      <c r="E27" s="143">
        <f ca="1">SUM(E24:E26)</f>
        <v>60696.358999999997</v>
      </c>
      <c r="F27" s="278">
        <f ca="1">E27/F7*1000</f>
        <v>605.95770021763872</v>
      </c>
      <c r="H27" s="280" t="s">
        <v>38</v>
      </c>
      <c r="I27" s="280"/>
      <c r="J27" s="280"/>
      <c r="K27" s="281">
        <f ca="1">L27/F7*1000</f>
        <v>668.32032391447581</v>
      </c>
      <c r="L27" s="282">
        <f ca="1">SUM(L25:L26)</f>
        <v>66942.973565217384</v>
      </c>
      <c r="N27" s="853"/>
      <c r="O27" s="873" t="s">
        <v>951</v>
      </c>
      <c r="P27" s="873"/>
      <c r="Q27" s="873"/>
      <c r="R27" s="873"/>
      <c r="S27" s="854"/>
      <c r="AC27" s="290"/>
    </row>
    <row r="28" spans="1:35" ht="15" thickBot="1">
      <c r="M28" s="436"/>
      <c r="N28" s="853"/>
      <c r="O28" s="874">
        <v>754.17017275132798</v>
      </c>
      <c r="P28" s="874">
        <v>719.88971035354029</v>
      </c>
      <c r="Q28" s="874">
        <v>688.5901577294735</v>
      </c>
      <c r="R28" s="874">
        <v>659.89890115741207</v>
      </c>
      <c r="S28" s="875">
        <v>633.50294511111554</v>
      </c>
      <c r="AC28" s="290"/>
    </row>
    <row r="29" spans="1:35">
      <c r="B29" s="271" t="s">
        <v>37</v>
      </c>
      <c r="C29" s="271"/>
      <c r="D29" s="271"/>
      <c r="E29" s="272"/>
      <c r="F29" s="272"/>
      <c r="H29" s="274" t="s">
        <v>43</v>
      </c>
      <c r="I29" s="274"/>
      <c r="J29" s="275"/>
      <c r="K29" s="275"/>
      <c r="L29" s="275"/>
      <c r="N29" s="879">
        <v>0.1822852313518524</v>
      </c>
      <c r="O29" s="860">
        <v>5.2499999999999998E-2</v>
      </c>
      <c r="P29" s="860">
        <v>5.5E-2</v>
      </c>
      <c r="Q29" s="860">
        <v>5.7500000000000002E-2</v>
      </c>
      <c r="R29" s="860">
        <v>0.06</v>
      </c>
      <c r="S29" s="876">
        <v>6.25E-2</v>
      </c>
      <c r="AC29" s="290"/>
    </row>
    <row r="30" spans="1:35">
      <c r="A30" s="53"/>
      <c r="B30" s="8" t="s">
        <v>39</v>
      </c>
      <c r="C30" s="8"/>
      <c r="D30" s="8"/>
      <c r="E30" s="679"/>
      <c r="F30" s="54">
        <f>+F53</f>
        <v>39000</v>
      </c>
      <c r="H30" s="58" t="s">
        <v>46</v>
      </c>
      <c r="I30" s="58"/>
      <c r="J30" s="59" t="s">
        <v>47</v>
      </c>
      <c r="K30" s="59" t="s">
        <v>48</v>
      </c>
      <c r="L30" s="59" t="s">
        <v>49</v>
      </c>
      <c r="N30" s="855">
        <v>200</v>
      </c>
      <c r="O30" s="861">
        <v>0.24423245787620543</v>
      </c>
      <c r="P30" s="856">
        <v>0.21147026419639589</v>
      </c>
      <c r="Q30" s="856">
        <v>0.17953365445137026</v>
      </c>
      <c r="R30" s="856">
        <v>0.14826670289039615</v>
      </c>
      <c r="S30" s="863">
        <v>0.11752318739891052</v>
      </c>
    </row>
    <row r="31" spans="1:35">
      <c r="A31" s="53"/>
      <c r="B31" s="8" t="s">
        <v>40</v>
      </c>
      <c r="C31" s="8"/>
      <c r="D31" s="8"/>
      <c r="E31" s="8"/>
      <c r="F31" s="680">
        <f ca="1">+F54-F30</f>
        <v>21696.358999999997</v>
      </c>
      <c r="H31" s="16" t="s">
        <v>18</v>
      </c>
      <c r="I31" s="16"/>
      <c r="J31" s="62">
        <f>'Monthly Cash Flow'!$I$17</f>
        <v>58250</v>
      </c>
      <c r="K31" s="63">
        <f t="shared" ref="K31:K41" ca="1" si="5">J31/$J$42</f>
        <v>0.96278829042501346</v>
      </c>
      <c r="L31" s="27">
        <f>J31/F7*1000</f>
        <v>581.53465247688837</v>
      </c>
      <c r="N31" s="855">
        <v>300</v>
      </c>
      <c r="O31" s="878">
        <v>0.24329850077629089</v>
      </c>
      <c r="P31" s="864">
        <v>0.21047315001487735</v>
      </c>
      <c r="Q31" s="865">
        <v>0.17846886515617377</v>
      </c>
      <c r="R31" s="866">
        <v>0.1471290409564972</v>
      </c>
      <c r="S31" s="857">
        <v>0.11630664467811583</v>
      </c>
    </row>
    <row r="32" spans="1:35">
      <c r="A32" s="53"/>
      <c r="B32" s="55" t="s">
        <v>41</v>
      </c>
      <c r="C32" s="56" t="s">
        <v>42</v>
      </c>
      <c r="D32" s="659">
        <v>0</v>
      </c>
      <c r="E32" s="57">
        <f>+'1 mos LIBOR'!M22</f>
        <v>2.0776099999999999E-2</v>
      </c>
      <c r="F32" s="26">
        <f>+D33</f>
        <v>0</v>
      </c>
      <c r="H32" s="16" t="s">
        <v>52</v>
      </c>
      <c r="I32" s="16"/>
      <c r="J32" s="62">
        <f>'Monthly Cash Flow'!$I$18</f>
        <v>691.25</v>
      </c>
      <c r="K32" s="63">
        <f t="shared" ca="1" si="5"/>
        <v>1.1425363188949194E-2</v>
      </c>
      <c r="L32" s="27">
        <f>J32/F7*1000</f>
        <v>6.9010442665175811</v>
      </c>
      <c r="N32" s="855">
        <v>400</v>
      </c>
      <c r="O32" s="878">
        <v>0.24170801043510434</v>
      </c>
      <c r="P32" s="867">
        <v>0.20888268351554873</v>
      </c>
      <c r="Q32" s="868">
        <v>0.1768781840801239</v>
      </c>
      <c r="R32" s="869">
        <v>0.14553788304328918</v>
      </c>
      <c r="S32" s="857">
        <v>0.11471473574638366</v>
      </c>
    </row>
    <row r="33" spans="1:23">
      <c r="A33" s="53"/>
      <c r="B33" s="1" t="s">
        <v>44</v>
      </c>
      <c r="C33" s="56" t="s">
        <v>45</v>
      </c>
      <c r="D33" s="453"/>
      <c r="F33" s="42">
        <v>0</v>
      </c>
      <c r="H33" s="16" t="s">
        <v>24</v>
      </c>
      <c r="J33" s="62">
        <f ca="1">+'Monthly Cash Flow'!I85</f>
        <v>0</v>
      </c>
      <c r="K33" s="63">
        <f t="shared" ca="1" si="5"/>
        <v>0</v>
      </c>
      <c r="L33" s="78">
        <f ca="1">J33/F7*1000</f>
        <v>0</v>
      </c>
      <c r="N33" s="855">
        <v>500</v>
      </c>
      <c r="O33" s="878">
        <v>0.24009956717491146</v>
      </c>
      <c r="P33" s="870">
        <v>0.20727726817131042</v>
      </c>
      <c r="Q33" s="871">
        <v>0.17527554631233219</v>
      </c>
      <c r="R33" s="872">
        <v>0.14393780827522282</v>
      </c>
      <c r="S33" s="857">
        <v>0.11311697363853454</v>
      </c>
      <c r="W33" s="536"/>
    </row>
    <row r="34" spans="1:23">
      <c r="A34" s="53"/>
      <c r="B34" s="1" t="s">
        <v>660</v>
      </c>
      <c r="C34" s="56" t="s">
        <v>661</v>
      </c>
      <c r="D34" s="846">
        <v>4.3549999999999998E-2</v>
      </c>
      <c r="F34" s="42"/>
      <c r="H34" s="16" t="str">
        <f t="shared" ref="H34:H41" si="6">+B16</f>
        <v>CapEx - Building Cost</v>
      </c>
      <c r="I34" s="16"/>
      <c r="J34" s="62">
        <f>'Monthly Cash Flow'!$I21</f>
        <v>300</v>
      </c>
      <c r="K34" s="63">
        <f t="shared" ca="1" si="5"/>
        <v>4.9585663026180948E-3</v>
      </c>
      <c r="L34" s="27">
        <f>J34/F7*1000</f>
        <v>2.9950282530998544</v>
      </c>
      <c r="N34" s="858">
        <v>600</v>
      </c>
      <c r="O34" s="862">
        <v>0.23848676085472104</v>
      </c>
      <c r="P34" s="859">
        <v>0.20566883683204654</v>
      </c>
      <c r="Q34" s="859">
        <v>0.17367127537727359</v>
      </c>
      <c r="R34" s="859">
        <v>0.14233745932579042</v>
      </c>
      <c r="S34" s="877">
        <v>0.11152029633522034</v>
      </c>
      <c r="V34" s="536"/>
    </row>
    <row r="35" spans="1:23">
      <c r="A35" s="53"/>
      <c r="B35" s="1" t="s">
        <v>731</v>
      </c>
      <c r="C35" s="687"/>
      <c r="D35" s="688"/>
      <c r="F35" s="689">
        <v>0</v>
      </c>
      <c r="G35" s="26"/>
      <c r="H35" s="16" t="str">
        <f t="shared" si="6"/>
        <v>Construction Costs - Site Work</v>
      </c>
      <c r="I35" s="16"/>
      <c r="J35" s="62">
        <f>'Monthly Cash Flow'!$I22</f>
        <v>0</v>
      </c>
      <c r="K35" s="63">
        <f t="shared" ca="1" si="5"/>
        <v>0</v>
      </c>
      <c r="L35" s="78">
        <f>J35/F7*1000</f>
        <v>0</v>
      </c>
      <c r="V35" s="536"/>
    </row>
    <row r="36" spans="1:23">
      <c r="A36" s="53"/>
      <c r="B36" s="8" t="s">
        <v>50</v>
      </c>
      <c r="C36" s="8"/>
      <c r="D36" s="8"/>
      <c r="E36" s="849">
        <v>5.0000000000000001E-3</v>
      </c>
      <c r="F36" s="61">
        <f>+IF(E1=0,0,E36*F30)</f>
        <v>195</v>
      </c>
      <c r="G36" s="18"/>
      <c r="H36" s="16" t="str">
        <f t="shared" si="6"/>
        <v xml:space="preserve">Soft Costs </v>
      </c>
      <c r="I36" s="16"/>
      <c r="J36" s="62">
        <f>'Monthly Cash Flow'!$I23</f>
        <v>0</v>
      </c>
      <c r="K36" s="63">
        <f t="shared" ca="1" si="5"/>
        <v>0</v>
      </c>
      <c r="L36" s="78">
        <f>J36/F7*1000</f>
        <v>0</v>
      </c>
      <c r="V36" s="536"/>
    </row>
    <row r="37" spans="1:23">
      <c r="A37" s="53"/>
      <c r="B37" s="8" t="s">
        <v>718</v>
      </c>
      <c r="C37" s="8"/>
      <c r="D37" s="8"/>
      <c r="E37" s="60">
        <v>0</v>
      </c>
      <c r="F37" s="61">
        <f>+IF(E1=0,0,E37*F30)</f>
        <v>0</v>
      </c>
      <c r="H37" s="16" t="str">
        <f t="shared" si="6"/>
        <v>Contingency</v>
      </c>
      <c r="I37" s="16"/>
      <c r="J37" s="62">
        <f>'Monthly Cash Flow'!$I24</f>
        <v>0</v>
      </c>
      <c r="K37" s="63">
        <f t="shared" ca="1" si="5"/>
        <v>0</v>
      </c>
      <c r="L37" s="78">
        <f>J37/F7*1000</f>
        <v>0</v>
      </c>
    </row>
    <row r="38" spans="1:23">
      <c r="A38" s="53"/>
      <c r="B38" s="8" t="s">
        <v>51</v>
      </c>
      <c r="C38" s="8"/>
      <c r="D38" s="8"/>
      <c r="E38" s="64">
        <f>+F38/F30</f>
        <v>0</v>
      </c>
      <c r="F38" s="65">
        <v>0</v>
      </c>
      <c r="H38" s="16" t="str">
        <f t="shared" si="6"/>
        <v>Other Fees/ General Conditions</v>
      </c>
      <c r="J38" s="62">
        <f>'Monthly Cash Flow'!$I25</f>
        <v>0</v>
      </c>
      <c r="K38" s="63">
        <f t="shared" ca="1" si="5"/>
        <v>0</v>
      </c>
      <c r="L38" s="78">
        <f>J38/F7*1000</f>
        <v>0</v>
      </c>
    </row>
    <row r="39" spans="1:23">
      <c r="A39" s="53"/>
      <c r="B39" s="1" t="s">
        <v>53</v>
      </c>
      <c r="C39" s="66">
        <v>37</v>
      </c>
      <c r="D39" s="66">
        <f>+C39+12</f>
        <v>49</v>
      </c>
      <c r="E39" s="67">
        <v>0</v>
      </c>
      <c r="F39" s="18">
        <f>+IF(E1=0,0,E39*F30)</f>
        <v>0</v>
      </c>
      <c r="H39" s="16" t="str">
        <f t="shared" si="6"/>
        <v>Capital Reserves and Deferred Maint.</v>
      </c>
      <c r="J39" s="62">
        <f ca="1">+'Monthly Cash Flow'!I35</f>
        <v>64.256999999999977</v>
      </c>
      <c r="K39" s="63">
        <f t="shared" ca="1" si="5"/>
        <v>1.0620753163577694E-3</v>
      </c>
      <c r="L39" s="78">
        <f ca="1">J39/F7*1000</f>
        <v>0.64150510153145746</v>
      </c>
    </row>
    <row r="40" spans="1:23" ht="15" customHeight="1">
      <c r="A40" s="53"/>
      <c r="B40" s="8" t="s">
        <v>54</v>
      </c>
      <c r="C40" s="8"/>
      <c r="D40" s="8"/>
      <c r="E40" s="64"/>
      <c r="F40" s="68">
        <v>60</v>
      </c>
      <c r="H40" s="16" t="str">
        <f t="shared" si="6"/>
        <v>TIs</v>
      </c>
      <c r="J40" s="62">
        <f ca="1">+'Monthly Cash Flow'!I30</f>
        <v>839.32600000000002</v>
      </c>
      <c r="K40" s="63">
        <f t="shared" ca="1" si="5"/>
        <v>1.3872845401704118E-2</v>
      </c>
      <c r="L40" s="78">
        <f ca="1">J40/F7*1000</f>
        <v>8.3793502785376273</v>
      </c>
    </row>
    <row r="41" spans="1:23" ht="15" customHeight="1">
      <c r="A41" s="53"/>
      <c r="B41" s="8" t="s">
        <v>55</v>
      </c>
      <c r="C41" s="8"/>
      <c r="E41" s="69">
        <v>30</v>
      </c>
      <c r="F41" s="70">
        <f>(E41*12)</f>
        <v>360</v>
      </c>
      <c r="H41" s="16" t="str">
        <f t="shared" si="6"/>
        <v>LCs</v>
      </c>
      <c r="J41" s="62">
        <f ca="1">+'Monthly Cash Flow'!I33</f>
        <v>356.52600000000001</v>
      </c>
      <c r="K41" s="63">
        <f t="shared" ca="1" si="5"/>
        <v>5.8928593653573965E-3</v>
      </c>
      <c r="L41" s="78">
        <f ca="1">J41/F7*1000</f>
        <v>3.5593514765489287</v>
      </c>
    </row>
    <row r="42" spans="1:23" ht="15.75" customHeight="1">
      <c r="A42" s="53"/>
      <c r="B42" s="8" t="s">
        <v>725</v>
      </c>
      <c r="C42" s="8"/>
      <c r="E42" s="69"/>
      <c r="F42" s="66">
        <v>25</v>
      </c>
      <c r="H42" s="73" t="s">
        <v>58</v>
      </c>
      <c r="I42" s="73"/>
      <c r="J42" s="74">
        <f ca="1">SUM(J31:J41)</f>
        <v>60501.358999999997</v>
      </c>
      <c r="K42" s="75">
        <f ca="1">SUM(K31:K41)</f>
        <v>1</v>
      </c>
      <c r="L42" s="74">
        <f ca="1">SUM(L31:L41)</f>
        <v>604.01093185312379</v>
      </c>
    </row>
    <row r="43" spans="1:23" ht="15.75" customHeight="1">
      <c r="B43" s="8" t="s">
        <v>729</v>
      </c>
      <c r="C43" s="8"/>
      <c r="E43" s="69"/>
      <c r="F43" s="66">
        <v>19</v>
      </c>
      <c r="H43" s="11"/>
      <c r="I43" s="11"/>
      <c r="J43" s="61"/>
      <c r="K43" s="11"/>
      <c r="L43" s="11"/>
    </row>
    <row r="44" spans="1:23" ht="15.75" customHeight="1">
      <c r="B44" s="8" t="s">
        <v>713</v>
      </c>
      <c r="C44" s="210" t="s">
        <v>714</v>
      </c>
      <c r="D44" s="655">
        <v>0</v>
      </c>
      <c r="E44" s="656" t="s">
        <v>715</v>
      </c>
      <c r="F44" s="653">
        <v>0</v>
      </c>
      <c r="H44" s="77" t="s">
        <v>60</v>
      </c>
      <c r="I44" s="77"/>
      <c r="J44" s="59" t="s">
        <v>47</v>
      </c>
      <c r="K44" s="59" t="s">
        <v>48</v>
      </c>
      <c r="L44" s="59" t="s">
        <v>61</v>
      </c>
    </row>
    <row r="45" spans="1:23" ht="15.75" customHeight="1">
      <c r="B45" s="8" t="s">
        <v>56</v>
      </c>
      <c r="C45" s="8"/>
      <c r="D45" s="8"/>
      <c r="E45" s="64"/>
      <c r="F45" s="72">
        <v>1</v>
      </c>
      <c r="H45" s="16" t="s">
        <v>62</v>
      </c>
      <c r="I45" s="16"/>
      <c r="J45" s="400">
        <f ca="1">'Monthly Cash Flow'!I87</f>
        <v>196.39499999999992</v>
      </c>
      <c r="K45" s="64">
        <f ca="1">J45/$J$47</f>
        <v>3.2461254300089337E-3</v>
      </c>
      <c r="L45" s="78">
        <f ca="1">J45/F7*1000</f>
        <v>1.9606952458918188</v>
      </c>
    </row>
    <row r="46" spans="1:23">
      <c r="B46" s="29" t="s">
        <v>10</v>
      </c>
      <c r="C46" s="29"/>
      <c r="D46" s="29"/>
      <c r="E46" s="29"/>
      <c r="F46" s="95">
        <f>IF($E$50=0,C27,'Monthly Cash Flow'!K118)</f>
        <v>59136.25</v>
      </c>
      <c r="H46" s="71" t="s">
        <v>64</v>
      </c>
      <c r="I46" s="71"/>
      <c r="J46" s="401">
        <f ca="1">-'Monthly Cash Flow'!I86</f>
        <v>60304.964000000022</v>
      </c>
      <c r="K46" s="80">
        <f ca="1">J46/$J$47</f>
        <v>0.99675387456999109</v>
      </c>
      <c r="L46" s="81">
        <f ca="1">J46/F7*1000</f>
        <v>602.05023660723225</v>
      </c>
    </row>
    <row r="47" spans="1:23" ht="15" thickBot="1">
      <c r="B47" s="39" t="s">
        <v>59</v>
      </c>
      <c r="C47" s="39"/>
      <c r="D47" s="39"/>
      <c r="E47" s="682"/>
      <c r="F47" s="698">
        <f>+F48/F46</f>
        <v>0.63751083303388356</v>
      </c>
      <c r="H47" s="82" t="s">
        <v>65</v>
      </c>
      <c r="I47" s="82"/>
      <c r="J47" s="402">
        <f ca="1">SUM(J45:J46)</f>
        <v>60501.359000000019</v>
      </c>
      <c r="K47" s="84">
        <f ca="1">SUM(K45:K46)</f>
        <v>1</v>
      </c>
      <c r="L47" s="83">
        <f ca="1">SUM(L45:L46)</f>
        <v>604.01093185312402</v>
      </c>
    </row>
    <row r="48" spans="1:23" ht="15" thickBot="1">
      <c r="B48" s="73" t="s">
        <v>214</v>
      </c>
      <c r="C48" s="73"/>
      <c r="D48" s="73"/>
      <c r="E48" s="743"/>
      <c r="F48" s="847">
        <v>37700</v>
      </c>
    </row>
    <row r="49" spans="2:22" ht="15" customHeight="1">
      <c r="E49" s="514"/>
      <c r="F49" s="514"/>
      <c r="H49" s="274" t="s">
        <v>69</v>
      </c>
      <c r="I49" s="274"/>
      <c r="J49" s="275"/>
      <c r="K49" s="275"/>
      <c r="L49" s="275"/>
    </row>
    <row r="50" spans="2:22" ht="15">
      <c r="B50" s="39" t="s">
        <v>63</v>
      </c>
      <c r="C50" s="39"/>
      <c r="D50" s="39"/>
      <c r="E50" s="683">
        <v>1</v>
      </c>
      <c r="F50" s="684">
        <f ca="1">+SUM(E22:E23)</f>
        <v>1195.8520000000001</v>
      </c>
      <c r="H50" s="58" t="s">
        <v>71</v>
      </c>
      <c r="I50" s="58"/>
      <c r="J50" s="59" t="s">
        <v>47</v>
      </c>
      <c r="K50" s="59" t="s">
        <v>48</v>
      </c>
      <c r="L50" s="59" t="s">
        <v>61</v>
      </c>
      <c r="U50"/>
      <c r="V50"/>
    </row>
    <row r="51" spans="2:22" ht="15">
      <c r="B51" s="39" t="s">
        <v>954</v>
      </c>
      <c r="C51" s="39"/>
      <c r="D51" s="39"/>
      <c r="E51" s="683"/>
      <c r="F51" s="848">
        <v>300</v>
      </c>
      <c r="H51" s="16" t="str">
        <f t="shared" ref="H51:H61" si="7">+H31</f>
        <v>Purchase Price</v>
      </c>
      <c r="I51" s="16"/>
      <c r="J51" s="62">
        <f>'Monthly Cash Flow'!$I$17</f>
        <v>58250</v>
      </c>
      <c r="K51" s="63">
        <f t="shared" ref="K51:K63" ca="1" si="8">J51/$J$64</f>
        <v>0.95969512767643939</v>
      </c>
      <c r="L51" s="54">
        <f>J51/F7*1000</f>
        <v>581.53465247688837</v>
      </c>
      <c r="U51"/>
      <c r="V51"/>
    </row>
    <row r="52" spans="2:22" ht="15">
      <c r="B52" s="39" t="s">
        <v>953</v>
      </c>
      <c r="C52" s="39"/>
      <c r="D52" s="39"/>
      <c r="E52" s="744"/>
      <c r="F52" s="848">
        <v>1000</v>
      </c>
      <c r="G52" s="18"/>
      <c r="H52" s="16" t="str">
        <f t="shared" si="7"/>
        <v>Closing Costs</v>
      </c>
      <c r="I52" s="16"/>
      <c r="J52" s="62">
        <f t="shared" ref="J52:J61" si="9">+J32</f>
        <v>691.25</v>
      </c>
      <c r="K52" s="63">
        <f t="shared" ca="1" si="8"/>
        <v>1.1388656772641009E-2</v>
      </c>
      <c r="L52" s="78">
        <f>J52/F7*1000</f>
        <v>6.9010442665175811</v>
      </c>
      <c r="U52"/>
      <c r="V52"/>
    </row>
    <row r="53" spans="2:22" ht="15">
      <c r="B53" s="85" t="s">
        <v>67</v>
      </c>
      <c r="C53" s="85"/>
      <c r="D53" s="85"/>
      <c r="E53" s="399">
        <v>39000</v>
      </c>
      <c r="F53" s="399">
        <f>SUM(F48, F51:F52)</f>
        <v>39000</v>
      </c>
      <c r="G53" s="18"/>
      <c r="H53" s="16" t="str">
        <f t="shared" si="7"/>
        <v>Operating Losses</v>
      </c>
      <c r="J53" s="62">
        <f t="shared" ca="1" si="9"/>
        <v>0</v>
      </c>
      <c r="K53" s="63">
        <f t="shared" ca="1" si="8"/>
        <v>0</v>
      </c>
      <c r="L53" s="78">
        <f ca="1">J53/F7*1000</f>
        <v>0</v>
      </c>
      <c r="U53"/>
      <c r="V53"/>
    </row>
    <row r="54" spans="2:22" ht="15">
      <c r="B54" s="1" t="s">
        <v>665</v>
      </c>
      <c r="E54" s="514"/>
      <c r="F54" s="649">
        <f ca="1">+J64</f>
        <v>60696.358999999997</v>
      </c>
      <c r="H54" s="16" t="str">
        <f t="shared" si="7"/>
        <v>CapEx - Building Cost</v>
      </c>
      <c r="I54" s="16"/>
      <c r="J54" s="62">
        <f t="shared" si="9"/>
        <v>300</v>
      </c>
      <c r="K54" s="63">
        <f t="shared" ca="1" si="8"/>
        <v>4.9426358506941088E-3</v>
      </c>
      <c r="L54" s="78">
        <f>J54/F7*1000</f>
        <v>2.9950282530998544</v>
      </c>
      <c r="U54"/>
      <c r="V54"/>
    </row>
    <row r="55" spans="2:22" ht="15">
      <c r="B55" s="11" t="s">
        <v>68</v>
      </c>
      <c r="C55" s="11"/>
      <c r="D55" s="11"/>
      <c r="E55" s="685"/>
      <c r="F55" s="745">
        <f ca="1">+F53/F54</f>
        <v>0.64254266059023413</v>
      </c>
      <c r="H55" s="16" t="str">
        <f t="shared" si="7"/>
        <v>Construction Costs - Site Work</v>
      </c>
      <c r="I55" s="16"/>
      <c r="J55" s="62">
        <f t="shared" si="9"/>
        <v>0</v>
      </c>
      <c r="K55" s="63">
        <f t="shared" ca="1" si="8"/>
        <v>0</v>
      </c>
      <c r="L55" s="78">
        <f>J55/F7*1000</f>
        <v>0</v>
      </c>
      <c r="U55"/>
      <c r="V55"/>
    </row>
    <row r="56" spans="2:22" ht="15" customHeight="1">
      <c r="B56" s="86" t="s">
        <v>70</v>
      </c>
      <c r="C56" s="86"/>
      <c r="D56" s="86"/>
      <c r="E56" s="686"/>
      <c r="F56" s="829"/>
      <c r="H56" s="16" t="str">
        <f t="shared" si="7"/>
        <v xml:space="preserve">Soft Costs </v>
      </c>
      <c r="I56" s="16"/>
      <c r="J56" s="62">
        <f t="shared" si="9"/>
        <v>0</v>
      </c>
      <c r="K56" s="63">
        <f t="shared" ca="1" si="8"/>
        <v>0</v>
      </c>
      <c r="L56" s="78">
        <f>J56/F7*1000</f>
        <v>0</v>
      </c>
      <c r="U56"/>
      <c r="V56"/>
    </row>
    <row r="57" spans="2:22" ht="12.75" customHeight="1">
      <c r="B57" s="11" t="s">
        <v>937</v>
      </c>
      <c r="C57" s="11"/>
      <c r="D57" s="11"/>
      <c r="E57" s="685"/>
      <c r="F57" s="830">
        <v>1</v>
      </c>
      <c r="H57" s="16" t="str">
        <f t="shared" si="7"/>
        <v>Contingency</v>
      </c>
      <c r="I57" s="16"/>
      <c r="J57" s="62">
        <f t="shared" si="9"/>
        <v>0</v>
      </c>
      <c r="K57" s="63">
        <f t="shared" ca="1" si="8"/>
        <v>0</v>
      </c>
      <c r="L57" s="78">
        <f>J57/F7*1000</f>
        <v>0</v>
      </c>
      <c r="U57"/>
      <c r="V57"/>
    </row>
    <row r="58" spans="2:22" ht="15">
      <c r="B58" s="9" t="s">
        <v>732</v>
      </c>
      <c r="C58" s="9"/>
      <c r="D58" s="828"/>
      <c r="E58" s="9"/>
      <c r="F58" s="215">
        <f>-SUM('Monthly Cash Flow'!L209:W209)</f>
        <v>1717.3216666666665</v>
      </c>
      <c r="H58" s="16" t="str">
        <f t="shared" si="7"/>
        <v>Other Fees/ General Conditions</v>
      </c>
      <c r="J58" s="62">
        <f t="shared" si="9"/>
        <v>0</v>
      </c>
      <c r="K58" s="63">
        <f t="shared" ca="1" si="8"/>
        <v>0</v>
      </c>
      <c r="L58" s="78">
        <f>J58/F7*1000</f>
        <v>0</v>
      </c>
      <c r="U58"/>
      <c r="V58"/>
    </row>
    <row r="59" spans="2:22" ht="15" customHeight="1">
      <c r="B59" s="1" t="s">
        <v>733</v>
      </c>
      <c r="D59" s="595"/>
      <c r="F59" s="19">
        <f>-SUM('Monthly Cash Flow'!AV209:BG209)</f>
        <v>0</v>
      </c>
      <c r="H59" s="16" t="str">
        <f t="shared" si="7"/>
        <v>Capital Reserves and Deferred Maint.</v>
      </c>
      <c r="J59" s="62">
        <f t="shared" ca="1" si="9"/>
        <v>64.256999999999977</v>
      </c>
      <c r="K59" s="63">
        <f t="shared" ca="1" si="8"/>
        <v>1.0586631728601707E-3</v>
      </c>
      <c r="L59" s="78">
        <f ca="1">J59/F7*1000</f>
        <v>0.64150510153145746</v>
      </c>
      <c r="U59"/>
      <c r="V59"/>
    </row>
    <row r="60" spans="2:22" ht="14" customHeight="1">
      <c r="B60" s="1" t="s">
        <v>942</v>
      </c>
      <c r="C60" s="835">
        <v>8347</v>
      </c>
      <c r="D60" s="595"/>
      <c r="E60" s="1" t="s">
        <v>943</v>
      </c>
      <c r="F60" s="836">
        <v>200</v>
      </c>
      <c r="H60" s="16" t="str">
        <f t="shared" si="7"/>
        <v>TIs</v>
      </c>
      <c r="J60" s="62">
        <f t="shared" ca="1" si="9"/>
        <v>839.32600000000002</v>
      </c>
      <c r="K60" s="63">
        <f t="shared" ca="1" si="8"/>
        <v>1.3828275926732279E-2</v>
      </c>
      <c r="L60" s="78">
        <f ca="1">J60/F7*1000</f>
        <v>8.3793502785376273</v>
      </c>
      <c r="U60"/>
      <c r="V60"/>
    </row>
    <row r="61" spans="2:22" ht="15">
      <c r="B61" s="1" t="s">
        <v>72</v>
      </c>
      <c r="C61" s="210" t="s">
        <v>663</v>
      </c>
      <c r="D61" s="18">
        <f ca="1">+Charts!G40-Charts!G38</f>
        <v>3433.1610000000005</v>
      </c>
      <c r="E61" s="210" t="s">
        <v>736</v>
      </c>
      <c r="F61" s="19">
        <f ca="1">(4*SUM('Monthly Cash Flow'!BH60:BJ60)-SUM('Monthly Cash Flow'!BH54:BJ54))-SUM('Monthly Cash Flow'!BH70:BS70)</f>
        <v>4046.8820000000005</v>
      </c>
      <c r="H61" s="16" t="str">
        <f t="shared" si="7"/>
        <v>LCs</v>
      </c>
      <c r="J61" s="62">
        <f t="shared" ca="1" si="9"/>
        <v>356.52600000000001</v>
      </c>
      <c r="K61" s="63">
        <f t="shared" ca="1" si="8"/>
        <v>5.8739272976818932E-3</v>
      </c>
      <c r="L61" s="78">
        <f ca="1">J61/F7*1000</f>
        <v>3.5593514765489287</v>
      </c>
      <c r="U61"/>
      <c r="V61"/>
    </row>
    <row r="62" spans="2:22" ht="15">
      <c r="B62" s="1" t="s">
        <v>734</v>
      </c>
      <c r="E62" s="210"/>
      <c r="F62" s="597">
        <f ca="1">+D61/F58</f>
        <v>1.9991368341982143</v>
      </c>
      <c r="H62" s="16" t="s">
        <v>30</v>
      </c>
      <c r="I62" s="11"/>
      <c r="J62" s="87">
        <f ca="1">SUM('Monthly Cash Flow'!$I$107:$I$109,'Monthly Cash Flow'!I110)</f>
        <v>195</v>
      </c>
      <c r="K62" s="64">
        <f t="shared" ca="1" si="8"/>
        <v>3.2127133029511705E-3</v>
      </c>
      <c r="L62" s="78">
        <f ca="1">J62/F7*1000</f>
        <v>1.9467683645149052</v>
      </c>
      <c r="U62"/>
      <c r="V62"/>
    </row>
    <row r="63" spans="2:22" ht="15">
      <c r="B63" s="1" t="s">
        <v>735</v>
      </c>
      <c r="C63" s="210"/>
      <c r="E63" s="599"/>
      <c r="F63" s="597" t="e">
        <f ca="1">+F61/F59</f>
        <v>#DIV/0!</v>
      </c>
      <c r="H63" s="71" t="s">
        <v>31</v>
      </c>
      <c r="I63" s="71"/>
      <c r="J63" s="79">
        <f ca="1">'Monthly Cash Flow'!$I$153</f>
        <v>0</v>
      </c>
      <c r="K63" s="80">
        <f t="shared" ca="1" si="8"/>
        <v>0</v>
      </c>
      <c r="L63" s="81">
        <f ca="1">J63/F7*1000</f>
        <v>0</v>
      </c>
      <c r="U63"/>
      <c r="V63"/>
    </row>
    <row r="64" spans="2:22" ht="16" thickBot="1">
      <c r="B64" s="4" t="s">
        <v>664</v>
      </c>
      <c r="C64" s="531" t="s">
        <v>663</v>
      </c>
      <c r="D64" s="598">
        <f ca="1">+D61/$F$48</f>
        <v>9.1065278514588871E-2</v>
      </c>
      <c r="E64" s="531" t="s">
        <v>737</v>
      </c>
      <c r="F64" s="598">
        <f ca="1">+F61/$F$30</f>
        <v>0.10376620512820514</v>
      </c>
      <c r="H64" s="73" t="s">
        <v>58</v>
      </c>
      <c r="I64" s="73"/>
      <c r="J64" s="74">
        <f ca="1">SUM(J51:J63)</f>
        <v>60696.358999999997</v>
      </c>
      <c r="K64" s="75">
        <f ca="1">SUM(K51:K63)</f>
        <v>1</v>
      </c>
      <c r="L64" s="74">
        <f ca="1">SUM(L51:L63)</f>
        <v>605.95770021763872</v>
      </c>
      <c r="U64"/>
      <c r="V64"/>
    </row>
    <row r="65" spans="2:22" ht="16" thickBot="1">
      <c r="H65" s="8"/>
      <c r="I65" s="8"/>
      <c r="J65" s="8"/>
      <c r="K65" s="8"/>
      <c r="L65" s="8"/>
      <c r="U65"/>
      <c r="V65"/>
    </row>
    <row r="66" spans="2:22" ht="15" customHeight="1">
      <c r="B66" s="271" t="s">
        <v>73</v>
      </c>
      <c r="C66" s="271"/>
      <c r="D66" s="271"/>
      <c r="E66" s="271"/>
      <c r="F66" s="276">
        <v>0</v>
      </c>
      <c r="H66" s="77" t="s">
        <v>75</v>
      </c>
      <c r="I66" s="77"/>
      <c r="J66" s="59" t="s">
        <v>47</v>
      </c>
      <c r="K66" s="59" t="s">
        <v>48</v>
      </c>
      <c r="L66" s="59" t="s">
        <v>61</v>
      </c>
      <c r="M66" s="53"/>
      <c r="U66"/>
      <c r="V66"/>
    </row>
    <row r="67" spans="2:22" ht="15">
      <c r="B67" s="8" t="s">
        <v>39</v>
      </c>
      <c r="C67" s="8"/>
      <c r="D67" s="8"/>
      <c r="E67" s="8"/>
      <c r="F67" s="54">
        <f>IF($F$66=0,0,F84)</f>
        <v>0</v>
      </c>
      <c r="H67" s="16" t="s">
        <v>76</v>
      </c>
      <c r="I67" s="16"/>
      <c r="J67" s="54">
        <f>F30</f>
        <v>39000</v>
      </c>
      <c r="K67" s="64">
        <f ca="1">J67/$J$70</f>
        <v>0.64254266059023413</v>
      </c>
      <c r="L67" s="78">
        <f>J67/F7*1000</f>
        <v>389.35367290298109</v>
      </c>
      <c r="U67"/>
      <c r="V67"/>
    </row>
    <row r="68" spans="2:22" ht="15" customHeight="1">
      <c r="B68" s="8" t="s">
        <v>40</v>
      </c>
      <c r="C68" s="8"/>
      <c r="D68" s="8"/>
      <c r="E68" s="8"/>
      <c r="F68" s="54">
        <f ca="1">F69-F67</f>
        <v>0</v>
      </c>
      <c r="H68" s="16" t="s">
        <v>77</v>
      </c>
      <c r="I68" s="16"/>
      <c r="J68" s="78">
        <f ca="1">+F31-J69</f>
        <v>21497.775416666664</v>
      </c>
      <c r="K68" s="64">
        <f ca="1">J68/$J$70</f>
        <v>0.35418558494862379</v>
      </c>
      <c r="L68" s="78">
        <f ca="1">J68/F7*1000</f>
        <v>214.62148250570718</v>
      </c>
    </row>
    <row r="69" spans="2:22">
      <c r="B69" s="88" t="s">
        <v>74</v>
      </c>
      <c r="C69" s="88"/>
      <c r="D69" s="88"/>
      <c r="E69" s="88"/>
      <c r="F69" s="89">
        <f ca="1">'Monthly Cash Flow'!I175</f>
        <v>0</v>
      </c>
      <c r="H69" s="71" t="s">
        <v>64</v>
      </c>
      <c r="I69" s="71"/>
      <c r="J69" s="79">
        <f ca="1">'Monthly Cash Flow'!$I$116</f>
        <v>198.58358333333348</v>
      </c>
      <c r="K69" s="80">
        <f ca="1">J69/$J$70</f>
        <v>3.2717544611421171E-3</v>
      </c>
      <c r="L69" s="81">
        <f ca="1">J69/F7*1000</f>
        <v>1.9825448089504771</v>
      </c>
    </row>
    <row r="70" spans="2:22" ht="15" thickBot="1">
      <c r="B70" s="90" t="s">
        <v>41</v>
      </c>
      <c r="C70" s="91" t="s">
        <v>42</v>
      </c>
      <c r="D70" s="92">
        <v>225</v>
      </c>
      <c r="E70" s="93">
        <f>+E32</f>
        <v>2.0776099999999999E-2</v>
      </c>
      <c r="F70" s="26">
        <f>(D70/10000)+E70</f>
        <v>4.3276099999999998E-2</v>
      </c>
      <c r="H70" s="82" t="s">
        <v>65</v>
      </c>
      <c r="I70" s="82"/>
      <c r="J70" s="83">
        <f ca="1">SUM(J67:J69)</f>
        <v>60696.358999999997</v>
      </c>
      <c r="K70" s="94">
        <f ca="1">SUM(K67:K69)</f>
        <v>1</v>
      </c>
      <c r="L70" s="83">
        <f ca="1">SUM(L67:L69)</f>
        <v>605.95770021763872</v>
      </c>
    </row>
    <row r="71" spans="2:22">
      <c r="B71" s="1" t="s">
        <v>44</v>
      </c>
      <c r="C71" s="56" t="s">
        <v>45</v>
      </c>
      <c r="D71" s="453">
        <v>0.04</v>
      </c>
      <c r="F71" s="42">
        <v>25</v>
      </c>
    </row>
    <row r="72" spans="2:22">
      <c r="B72" s="1" t="s">
        <v>660</v>
      </c>
      <c r="C72" s="56" t="s">
        <v>661</v>
      </c>
      <c r="D72" s="453">
        <v>0</v>
      </c>
      <c r="F72" s="42"/>
    </row>
    <row r="73" spans="2:22">
      <c r="B73" s="8" t="s">
        <v>50</v>
      </c>
      <c r="E73" s="60">
        <v>7.4999999999999997E-3</v>
      </c>
      <c r="F73" s="61">
        <f>+IF($E$1=0,0,E73*F67)</f>
        <v>0</v>
      </c>
      <c r="V73" s="27">
        <v>0</v>
      </c>
    </row>
    <row r="74" spans="2:22">
      <c r="B74" s="8" t="s">
        <v>51</v>
      </c>
      <c r="C74" s="8"/>
      <c r="D74" s="8"/>
      <c r="E74" s="673" t="str">
        <f>IFERROR(F74/F67,"n/a")</f>
        <v>n/a</v>
      </c>
      <c r="F74" s="65">
        <v>200</v>
      </c>
      <c r="V74" s="27"/>
    </row>
    <row r="75" spans="2:22">
      <c r="B75" s="8" t="s">
        <v>54</v>
      </c>
      <c r="C75" s="8"/>
      <c r="D75" s="8"/>
      <c r="E75" s="64"/>
      <c r="F75" s="68">
        <v>60</v>
      </c>
      <c r="V75" s="27"/>
    </row>
    <row r="76" spans="2:22">
      <c r="B76" s="8" t="s">
        <v>55</v>
      </c>
      <c r="C76" s="8"/>
      <c r="D76" s="8"/>
      <c r="E76" s="69">
        <v>30</v>
      </c>
      <c r="F76" s="70">
        <f>(E76*12)</f>
        <v>360</v>
      </c>
      <c r="V76" s="27"/>
    </row>
    <row r="77" spans="2:22">
      <c r="B77" s="1" t="s">
        <v>56</v>
      </c>
      <c r="F77" s="72">
        <v>0</v>
      </c>
      <c r="G77" s="19"/>
      <c r="V77" s="27"/>
    </row>
    <row r="78" spans="2:22" ht="16.5" customHeight="1">
      <c r="B78" s="29" t="s">
        <v>78</v>
      </c>
      <c r="C78" s="29" t="s">
        <v>464</v>
      </c>
      <c r="D78" s="675">
        <f>+F71</f>
        <v>25</v>
      </c>
      <c r="E78" s="29"/>
      <c r="F78" s="95">
        <f ca="1">SUM(OFFSET('Monthly Cash Flow'!$K$78,0,D78,1,12))</f>
        <v>3743.2570000000005</v>
      </c>
    </row>
    <row r="79" spans="2:22">
      <c r="B79" s="1" t="s">
        <v>79</v>
      </c>
      <c r="E79" s="674">
        <f ca="1">(F78/(F81*F84))</f>
        <v>1.3704856478934577</v>
      </c>
      <c r="F79" s="96">
        <v>1.25</v>
      </c>
    </row>
    <row r="80" spans="2:22">
      <c r="B80" s="1" t="s">
        <v>726</v>
      </c>
      <c r="E80" s="26">
        <f ca="1">F78/F84</f>
        <v>8.2229138873607471E-2</v>
      </c>
      <c r="F80" s="67">
        <v>0.08</v>
      </c>
    </row>
    <row r="81" spans="1:13">
      <c r="B81" s="1" t="s">
        <v>728</v>
      </c>
      <c r="F81" s="67">
        <v>0.06</v>
      </c>
    </row>
    <row r="82" spans="1:13">
      <c r="B82" s="1" t="s">
        <v>727</v>
      </c>
      <c r="E82" s="374">
        <f ca="1">+F84/E27</f>
        <v>0.75</v>
      </c>
      <c r="F82" s="660">
        <v>0.75</v>
      </c>
    </row>
    <row r="83" spans="1:13">
      <c r="F83" s="67"/>
    </row>
    <row r="84" spans="1:13" ht="15">
      <c r="A84"/>
      <c r="B84" s="85" t="s">
        <v>81</v>
      </c>
      <c r="C84" s="85"/>
      <c r="D84" s="398"/>
      <c r="E84" s="398"/>
      <c r="F84" s="399">
        <f ca="1">MIN((F78/F79)/F81, F78/F80, F82*E27)</f>
        <v>45522.269249999998</v>
      </c>
      <c r="G84"/>
    </row>
    <row r="85" spans="1:13" ht="16" thickBot="1">
      <c r="A85"/>
      <c r="B85" s="97" t="s">
        <v>70</v>
      </c>
      <c r="C85" s="97"/>
      <c r="D85" s="97"/>
      <c r="E85" s="97"/>
      <c r="F85" s="98">
        <v>1</v>
      </c>
      <c r="G85"/>
    </row>
    <row r="86" spans="1:13" ht="15">
      <c r="A86"/>
      <c r="G86"/>
      <c r="M86" s="26"/>
    </row>
    <row r="87" spans="1:13" ht="15">
      <c r="A87"/>
      <c r="G87"/>
      <c r="H87"/>
      <c r="M87" s="404"/>
    </row>
    <row r="88" spans="1:13" ht="15">
      <c r="A88"/>
      <c r="G88"/>
      <c r="H88"/>
      <c r="M88" s="404"/>
    </row>
    <row r="89" spans="1:13" ht="15">
      <c r="A89"/>
      <c r="G89"/>
      <c r="H89"/>
      <c r="I89" s="26"/>
      <c r="J89" s="26"/>
      <c r="K89" s="26"/>
      <c r="L89" s="26"/>
      <c r="M89" s="404"/>
    </row>
    <row r="90" spans="1:13" ht="15">
      <c r="A90"/>
      <c r="G90"/>
      <c r="H90"/>
      <c r="I90" s="404"/>
      <c r="J90" s="404"/>
      <c r="K90" s="404"/>
      <c r="L90" s="404"/>
      <c r="M90" s="404"/>
    </row>
    <row r="91" spans="1:13" ht="15">
      <c r="A91"/>
      <c r="G91"/>
      <c r="H91"/>
      <c r="I91" s="404"/>
      <c r="J91" s="404"/>
      <c r="K91" s="404"/>
      <c r="L91" s="404"/>
      <c r="M91" s="404"/>
    </row>
    <row r="92" spans="1:13" ht="15">
      <c r="A92"/>
      <c r="G92"/>
      <c r="H92"/>
      <c r="I92" s="404"/>
      <c r="J92" s="404"/>
      <c r="K92" s="404"/>
      <c r="L92" s="404"/>
    </row>
    <row r="93" spans="1:13" ht="15">
      <c r="A93"/>
      <c r="G93"/>
      <c r="H93"/>
      <c r="I93" s="404"/>
      <c r="J93" s="404"/>
      <c r="K93" s="404"/>
      <c r="L93" s="404"/>
    </row>
    <row r="94" spans="1:13" ht="15">
      <c r="A94"/>
      <c r="G94"/>
      <c r="H94"/>
      <c r="I94" s="404"/>
      <c r="J94" s="404"/>
      <c r="K94" s="404"/>
      <c r="L94" s="404"/>
    </row>
    <row r="95" spans="1:13" ht="15">
      <c r="A95"/>
      <c r="G95"/>
      <c r="H95"/>
    </row>
    <row r="96" spans="1:13" ht="15">
      <c r="A96" s="382"/>
      <c r="G96"/>
      <c r="H96"/>
    </row>
    <row r="97" spans="2:8" ht="15">
      <c r="G97"/>
      <c r="H97"/>
    </row>
    <row r="98" spans="2:8" ht="15">
      <c r="B98"/>
      <c r="C98"/>
      <c r="D98"/>
      <c r="E98"/>
      <c r="F98"/>
      <c r="G98"/>
      <c r="H98"/>
    </row>
    <row r="99" spans="2:8" ht="15">
      <c r="B99"/>
      <c r="C99"/>
      <c r="D99"/>
      <c r="E99"/>
      <c r="F99"/>
      <c r="G99"/>
      <c r="H99"/>
    </row>
    <row r="100" spans="2:8" ht="15">
      <c r="B100"/>
      <c r="C100"/>
      <c r="D100"/>
      <c r="E100"/>
      <c r="F100"/>
      <c r="H100"/>
    </row>
    <row r="101" spans="2:8" ht="15">
      <c r="B101"/>
      <c r="C101"/>
      <c r="D101"/>
      <c r="E101"/>
      <c r="F101"/>
      <c r="H101"/>
    </row>
    <row r="102" spans="2:8" ht="15">
      <c r="B102"/>
      <c r="C102"/>
      <c r="D102"/>
      <c r="E102"/>
      <c r="F102"/>
      <c r="H102"/>
    </row>
    <row r="103" spans="2:8" ht="15">
      <c r="B103"/>
      <c r="C103"/>
      <c r="D103"/>
      <c r="E103"/>
      <c r="F103"/>
    </row>
    <row r="104" spans="2:8" ht="15">
      <c r="B104"/>
      <c r="C104"/>
      <c r="D104"/>
      <c r="E104"/>
      <c r="F104"/>
    </row>
    <row r="105" spans="2:8" ht="15">
      <c r="B105"/>
      <c r="C105"/>
      <c r="D105"/>
      <c r="E105"/>
      <c r="F105"/>
    </row>
    <row r="106" spans="2:8" ht="15">
      <c r="B106"/>
      <c r="C106"/>
      <c r="D106"/>
      <c r="E106"/>
      <c r="F106"/>
    </row>
    <row r="107" spans="2:8" ht="15">
      <c r="B107"/>
      <c r="C107"/>
      <c r="D107"/>
      <c r="E107"/>
      <c r="F107"/>
    </row>
    <row r="108" spans="2:8" ht="15">
      <c r="B108"/>
      <c r="C108"/>
      <c r="D108"/>
      <c r="E108"/>
      <c r="F108"/>
    </row>
    <row r="109" spans="2:8" ht="15">
      <c r="B109"/>
      <c r="C109"/>
      <c r="D109"/>
      <c r="E109"/>
      <c r="F109"/>
    </row>
    <row r="110" spans="2:8" ht="15">
      <c r="B110"/>
      <c r="C110"/>
      <c r="D110"/>
      <c r="E110"/>
      <c r="F110"/>
    </row>
    <row r="111" spans="2:8" ht="15">
      <c r="B111"/>
      <c r="C111"/>
      <c r="D111"/>
      <c r="E111"/>
      <c r="F111"/>
    </row>
    <row r="112" spans="2:8" ht="15">
      <c r="B112"/>
      <c r="C112"/>
      <c r="D112"/>
      <c r="E112"/>
      <c r="F112"/>
    </row>
    <row r="113" spans="2:6" ht="15">
      <c r="B113"/>
      <c r="C113"/>
      <c r="D113"/>
      <c r="E113"/>
      <c r="F113"/>
    </row>
  </sheetData>
  <printOptions horizontalCentered="1"/>
  <pageMargins left="0.25" right="0.25" top="0.25" bottom="0.25" header="0.25" footer="0.25"/>
  <pageSetup scale="32" orientation="landscape" r:id="rId1"/>
  <ignoredErrors>
    <ignoredError sqref="E12:E15 D24 D27 D19 D14" 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78D0-639C-4725-B359-83450D61C74F}">
  <dimension ref="C3:F19"/>
  <sheetViews>
    <sheetView workbookViewId="0">
      <selection activeCell="E49" sqref="E49"/>
    </sheetView>
  </sheetViews>
  <sheetFormatPr baseColWidth="10" defaultColWidth="9.1640625" defaultRowHeight="14"/>
  <cols>
    <col min="1" max="2" width="9.1640625" style="514"/>
    <col min="3" max="5" width="23" style="514" customWidth="1"/>
    <col min="6" max="16384" width="9.1640625" style="514"/>
  </cols>
  <sheetData>
    <row r="3" spans="3:6">
      <c r="C3" s="514" t="s">
        <v>957</v>
      </c>
      <c r="D3" s="514" t="s">
        <v>958</v>
      </c>
      <c r="E3" s="649">
        <v>5965</v>
      </c>
    </row>
    <row r="4" spans="3:6">
      <c r="C4" s="514" t="s">
        <v>959</v>
      </c>
      <c r="D4" s="514" t="s">
        <v>960</v>
      </c>
      <c r="E4" s="649">
        <v>750</v>
      </c>
    </row>
    <row r="5" spans="3:6">
      <c r="C5" s="514" t="s">
        <v>961</v>
      </c>
      <c r="E5" s="649">
        <v>2500</v>
      </c>
    </row>
    <row r="6" spans="3:6">
      <c r="C6" s="514" t="s">
        <v>962</v>
      </c>
      <c r="D6" s="514" t="s">
        <v>963</v>
      </c>
      <c r="E6" s="649">
        <v>2275</v>
      </c>
    </row>
    <row r="7" spans="3:6">
      <c r="C7" s="514" t="s">
        <v>964</v>
      </c>
      <c r="D7" s="514" t="s">
        <v>958</v>
      </c>
      <c r="E7" s="649">
        <v>2800</v>
      </c>
    </row>
    <row r="8" spans="3:6">
      <c r="C8" s="514" t="s">
        <v>965</v>
      </c>
      <c r="D8" s="514" t="s">
        <v>958</v>
      </c>
      <c r="E8" s="649">
        <v>4800</v>
      </c>
    </row>
    <row r="9" spans="3:6">
      <c r="C9" s="514" t="s">
        <v>966</v>
      </c>
      <c r="E9" s="649">
        <v>40000</v>
      </c>
      <c r="F9" s="514" t="s">
        <v>973</v>
      </c>
    </row>
    <row r="10" spans="3:6">
      <c r="C10" s="514" t="s">
        <v>967</v>
      </c>
      <c r="E10" s="649">
        <f>0.005*39000000</f>
        <v>195000</v>
      </c>
    </row>
    <row r="11" spans="3:6">
      <c r="C11" s="514" t="s">
        <v>968</v>
      </c>
      <c r="E11" s="649">
        <v>22409</v>
      </c>
      <c r="F11" s="514" t="s">
        <v>973</v>
      </c>
    </row>
    <row r="12" spans="3:6">
      <c r="C12" s="514" t="s">
        <v>969</v>
      </c>
      <c r="E12" s="649">
        <v>73000</v>
      </c>
      <c r="F12" s="514" t="s">
        <v>973</v>
      </c>
    </row>
    <row r="13" spans="3:6">
      <c r="C13" s="514" t="s">
        <v>51</v>
      </c>
      <c r="E13" s="649">
        <v>12970</v>
      </c>
      <c r="F13" s="514" t="s">
        <v>973</v>
      </c>
    </row>
    <row r="14" spans="3:6">
      <c r="C14" s="514" t="s">
        <v>970</v>
      </c>
      <c r="E14" s="649">
        <v>25000</v>
      </c>
    </row>
    <row r="15" spans="3:6">
      <c r="C15" s="514" t="s">
        <v>971</v>
      </c>
      <c r="E15" s="649">
        <v>750</v>
      </c>
      <c r="F15" s="514" t="s">
        <v>973</v>
      </c>
    </row>
    <row r="16" spans="3:6">
      <c r="C16" s="514" t="s">
        <v>972</v>
      </c>
      <c r="E16" s="520">
        <f>0.005*Assumptions!C12*1000</f>
        <v>291250</v>
      </c>
    </row>
    <row r="17" spans="3:5">
      <c r="C17" s="514" t="s">
        <v>974</v>
      </c>
      <c r="E17" s="649">
        <v>12983</v>
      </c>
    </row>
    <row r="18" spans="3:5">
      <c r="C18" s="880" t="s">
        <v>975</v>
      </c>
      <c r="D18" s="880"/>
      <c r="E18" s="881">
        <v>2098</v>
      </c>
    </row>
    <row r="19" spans="3:5">
      <c r="C19" s="514" t="s">
        <v>85</v>
      </c>
      <c r="E19" s="649">
        <f>SUM(E3:E18)</f>
        <v>694550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H248"/>
  <sheetViews>
    <sheetView showGridLines="0" zoomScaleNormal="100" zoomScaleSheetLayoutView="100" zoomScalePageLayoutView="120" workbookViewId="0">
      <pane xSplit="9" ySplit="14" topLeftCell="K61" activePane="bottomRight" state="frozen"/>
      <selection pane="topRight" activeCell="J1" sqref="J1"/>
      <selection pane="bottomLeft" activeCell="A14" sqref="A14"/>
      <selection pane="bottomRight" activeCell="L66" sqref="L66:N66"/>
    </sheetView>
  </sheetViews>
  <sheetFormatPr baseColWidth="10" defaultColWidth="8.6640625" defaultRowHeight="14" outlineLevelRow="1" outlineLevelCol="1"/>
  <cols>
    <col min="1" max="1" width="4" style="415" customWidth="1" outlineLevel="1"/>
    <col min="2" max="2" width="49.6640625" style="1" bestFit="1" customWidth="1"/>
    <col min="3" max="3" width="8.6640625" style="1" customWidth="1" outlineLevel="1"/>
    <col min="4" max="4" width="15.33203125" style="1" customWidth="1" outlineLevel="1"/>
    <col min="5" max="5" width="12" style="1" customWidth="1" outlineLevel="1"/>
    <col min="6" max="6" width="9.6640625" style="1" customWidth="1" outlineLevel="1"/>
    <col min="7" max="7" width="23" style="1" customWidth="1" outlineLevel="1"/>
    <col min="8" max="8" width="15.33203125" style="1" customWidth="1" outlineLevel="1"/>
    <col min="9" max="9" width="12.6640625" style="1" customWidth="1"/>
    <col min="10" max="10" width="3.5" style="1" customWidth="1"/>
    <col min="11" max="11" width="15.33203125" style="108" bestFit="1" customWidth="1"/>
    <col min="12" max="12" width="16.33203125" style="1" bestFit="1" customWidth="1"/>
    <col min="13" max="23" width="13.33203125" style="1" bestFit="1" customWidth="1"/>
    <col min="24" max="35" width="14.33203125" style="1" bestFit="1" customWidth="1"/>
    <col min="36" max="143" width="14" style="1" bestFit="1" customWidth="1"/>
    <col min="144" max="144" width="12.33203125" style="1" bestFit="1" customWidth="1"/>
    <col min="145" max="145" width="8.6640625" style="1"/>
    <col min="146" max="146" width="19.33203125" style="1" customWidth="1"/>
    <col min="147" max="150" width="12.5" style="1" customWidth="1"/>
    <col min="151" max="151" width="2.5" style="1" customWidth="1"/>
    <col min="152" max="163" width="12.5" style="1" customWidth="1"/>
    <col min="164" max="16384" width="8.6640625" style="1"/>
  </cols>
  <sheetData>
    <row r="1" spans="2:164" ht="15" customHeight="1">
      <c r="I1" s="103"/>
      <c r="K1" s="1"/>
      <c r="FE1"/>
      <c r="FF1"/>
      <c r="FG1"/>
      <c r="FH1"/>
    </row>
    <row r="2" spans="2:164" ht="15" hidden="1" outlineLevel="1">
      <c r="B2" s="1" t="e">
        <f>#REF!</f>
        <v>#REF!</v>
      </c>
      <c r="F2" s="104" t="e">
        <f>#REF!</f>
        <v>#REF!</v>
      </c>
      <c r="I2" s="103"/>
      <c r="K2" s="105">
        <v>1</v>
      </c>
      <c r="L2" s="15" t="e">
        <f>K2*(1+$F2)^(1/12)</f>
        <v>#REF!</v>
      </c>
      <c r="M2" s="15" t="e">
        <f t="shared" ref="M2:BX2" si="0">L2*(1+$F2)^(1/12)</f>
        <v>#REF!</v>
      </c>
      <c r="N2" s="15" t="e">
        <f t="shared" si="0"/>
        <v>#REF!</v>
      </c>
      <c r="O2" s="15" t="e">
        <f t="shared" si="0"/>
        <v>#REF!</v>
      </c>
      <c r="P2" s="15" t="e">
        <f t="shared" si="0"/>
        <v>#REF!</v>
      </c>
      <c r="Q2" s="15" t="e">
        <f t="shared" si="0"/>
        <v>#REF!</v>
      </c>
      <c r="R2" s="15" t="e">
        <f t="shared" si="0"/>
        <v>#REF!</v>
      </c>
      <c r="S2" s="15" t="e">
        <f t="shared" si="0"/>
        <v>#REF!</v>
      </c>
      <c r="T2" s="15" t="e">
        <f t="shared" si="0"/>
        <v>#REF!</v>
      </c>
      <c r="U2" s="15" t="e">
        <f t="shared" si="0"/>
        <v>#REF!</v>
      </c>
      <c r="V2" s="15" t="e">
        <f t="shared" si="0"/>
        <v>#REF!</v>
      </c>
      <c r="W2" s="15" t="e">
        <f t="shared" si="0"/>
        <v>#REF!</v>
      </c>
      <c r="X2" s="15" t="e">
        <f t="shared" si="0"/>
        <v>#REF!</v>
      </c>
      <c r="Y2" s="15" t="e">
        <f t="shared" si="0"/>
        <v>#REF!</v>
      </c>
      <c r="Z2" s="15" t="e">
        <f t="shared" si="0"/>
        <v>#REF!</v>
      </c>
      <c r="AA2" s="15" t="e">
        <f t="shared" si="0"/>
        <v>#REF!</v>
      </c>
      <c r="AB2" s="15" t="e">
        <f t="shared" si="0"/>
        <v>#REF!</v>
      </c>
      <c r="AC2" s="15" t="e">
        <f t="shared" si="0"/>
        <v>#REF!</v>
      </c>
      <c r="AD2" s="15" t="e">
        <f t="shared" si="0"/>
        <v>#REF!</v>
      </c>
      <c r="AE2" s="15" t="e">
        <f t="shared" si="0"/>
        <v>#REF!</v>
      </c>
      <c r="AF2" s="15" t="e">
        <f t="shared" si="0"/>
        <v>#REF!</v>
      </c>
      <c r="AG2" s="15" t="e">
        <f t="shared" si="0"/>
        <v>#REF!</v>
      </c>
      <c r="AH2" s="15" t="e">
        <f t="shared" si="0"/>
        <v>#REF!</v>
      </c>
      <c r="AI2" s="15" t="e">
        <f t="shared" si="0"/>
        <v>#REF!</v>
      </c>
      <c r="AJ2" s="15" t="e">
        <f t="shared" si="0"/>
        <v>#REF!</v>
      </c>
      <c r="AK2" s="15" t="e">
        <f t="shared" si="0"/>
        <v>#REF!</v>
      </c>
      <c r="AL2" s="15" t="e">
        <f t="shared" si="0"/>
        <v>#REF!</v>
      </c>
      <c r="AM2" s="15" t="e">
        <f t="shared" si="0"/>
        <v>#REF!</v>
      </c>
      <c r="AN2" s="15" t="e">
        <f t="shared" si="0"/>
        <v>#REF!</v>
      </c>
      <c r="AO2" s="15" t="e">
        <f t="shared" si="0"/>
        <v>#REF!</v>
      </c>
      <c r="AP2" s="15" t="e">
        <f t="shared" si="0"/>
        <v>#REF!</v>
      </c>
      <c r="AQ2" s="15" t="e">
        <f t="shared" si="0"/>
        <v>#REF!</v>
      </c>
      <c r="AR2" s="15" t="e">
        <f t="shared" si="0"/>
        <v>#REF!</v>
      </c>
      <c r="AS2" s="15" t="e">
        <f t="shared" si="0"/>
        <v>#REF!</v>
      </c>
      <c r="AT2" s="15" t="e">
        <f t="shared" si="0"/>
        <v>#REF!</v>
      </c>
      <c r="AU2" s="15" t="e">
        <f t="shared" si="0"/>
        <v>#REF!</v>
      </c>
      <c r="AV2" s="15" t="e">
        <f t="shared" si="0"/>
        <v>#REF!</v>
      </c>
      <c r="AW2" s="15" t="e">
        <f t="shared" si="0"/>
        <v>#REF!</v>
      </c>
      <c r="AX2" s="15" t="e">
        <f t="shared" si="0"/>
        <v>#REF!</v>
      </c>
      <c r="AY2" s="15" t="e">
        <f t="shared" si="0"/>
        <v>#REF!</v>
      </c>
      <c r="AZ2" s="15" t="e">
        <f t="shared" si="0"/>
        <v>#REF!</v>
      </c>
      <c r="BA2" s="15" t="e">
        <f t="shared" si="0"/>
        <v>#REF!</v>
      </c>
      <c r="BB2" s="15" t="e">
        <f t="shared" si="0"/>
        <v>#REF!</v>
      </c>
      <c r="BC2" s="15" t="e">
        <f t="shared" si="0"/>
        <v>#REF!</v>
      </c>
      <c r="BD2" s="15" t="e">
        <f t="shared" si="0"/>
        <v>#REF!</v>
      </c>
      <c r="BE2" s="15" t="e">
        <f t="shared" si="0"/>
        <v>#REF!</v>
      </c>
      <c r="BF2" s="15" t="e">
        <f t="shared" si="0"/>
        <v>#REF!</v>
      </c>
      <c r="BG2" s="15" t="e">
        <f t="shared" si="0"/>
        <v>#REF!</v>
      </c>
      <c r="BH2" s="15" t="e">
        <f t="shared" si="0"/>
        <v>#REF!</v>
      </c>
      <c r="BI2" s="15" t="e">
        <f t="shared" si="0"/>
        <v>#REF!</v>
      </c>
      <c r="BJ2" s="15" t="e">
        <f t="shared" si="0"/>
        <v>#REF!</v>
      </c>
      <c r="BK2" s="15" t="e">
        <f t="shared" si="0"/>
        <v>#REF!</v>
      </c>
      <c r="BL2" s="15" t="e">
        <f t="shared" si="0"/>
        <v>#REF!</v>
      </c>
      <c r="BM2" s="15" t="e">
        <f t="shared" si="0"/>
        <v>#REF!</v>
      </c>
      <c r="BN2" s="15" t="e">
        <f t="shared" si="0"/>
        <v>#REF!</v>
      </c>
      <c r="BO2" s="15" t="e">
        <f t="shared" si="0"/>
        <v>#REF!</v>
      </c>
      <c r="BP2" s="15" t="e">
        <f t="shared" si="0"/>
        <v>#REF!</v>
      </c>
      <c r="BQ2" s="15" t="e">
        <f t="shared" si="0"/>
        <v>#REF!</v>
      </c>
      <c r="BR2" s="15" t="e">
        <f t="shared" si="0"/>
        <v>#REF!</v>
      </c>
      <c r="BS2" s="15" t="e">
        <f t="shared" si="0"/>
        <v>#REF!</v>
      </c>
      <c r="BT2" s="15" t="e">
        <f t="shared" si="0"/>
        <v>#REF!</v>
      </c>
      <c r="BU2" s="15" t="e">
        <f t="shared" si="0"/>
        <v>#REF!</v>
      </c>
      <c r="BV2" s="15" t="e">
        <f t="shared" si="0"/>
        <v>#REF!</v>
      </c>
      <c r="BW2" s="15" t="e">
        <f t="shared" si="0"/>
        <v>#REF!</v>
      </c>
      <c r="BX2" s="15" t="e">
        <f t="shared" si="0"/>
        <v>#REF!</v>
      </c>
      <c r="BY2" s="15" t="e">
        <f t="shared" ref="BY2:CE2" si="1">BX2*(1+$F2)^(1/12)</f>
        <v>#REF!</v>
      </c>
      <c r="BZ2" s="15" t="e">
        <f t="shared" si="1"/>
        <v>#REF!</v>
      </c>
      <c r="CA2" s="15" t="e">
        <f t="shared" si="1"/>
        <v>#REF!</v>
      </c>
      <c r="CB2" s="15" t="e">
        <f t="shared" si="1"/>
        <v>#REF!</v>
      </c>
      <c r="CC2" s="15" t="e">
        <f t="shared" si="1"/>
        <v>#REF!</v>
      </c>
      <c r="CD2" s="15" t="e">
        <f t="shared" si="1"/>
        <v>#REF!</v>
      </c>
      <c r="CE2" s="15" t="e">
        <f t="shared" si="1"/>
        <v>#REF!</v>
      </c>
      <c r="CF2" s="15" t="e">
        <f t="shared" ref="CF2" si="2">CE2*(1+$F2)^(1/12)</f>
        <v>#REF!</v>
      </c>
      <c r="CG2" s="15" t="e">
        <f t="shared" ref="CG2" si="3">CF2*(1+$F2)^(1/12)</f>
        <v>#REF!</v>
      </c>
      <c r="CH2" s="15" t="e">
        <f t="shared" ref="CH2" si="4">CG2*(1+$F2)^(1/12)</f>
        <v>#REF!</v>
      </c>
      <c r="CI2" s="15" t="e">
        <f t="shared" ref="CI2" si="5">CH2*(1+$F2)^(1/12)</f>
        <v>#REF!</v>
      </c>
      <c r="CJ2" s="15" t="e">
        <f t="shared" ref="CJ2" si="6">CI2*(1+$F2)^(1/12)</f>
        <v>#REF!</v>
      </c>
      <c r="CK2" s="15" t="e">
        <f t="shared" ref="CK2" si="7">CJ2*(1+$F2)^(1/12)</f>
        <v>#REF!</v>
      </c>
      <c r="CL2" s="15" t="e">
        <f t="shared" ref="CL2" si="8">CK2*(1+$F2)^(1/12)</f>
        <v>#REF!</v>
      </c>
      <c r="CM2" s="15" t="e">
        <f t="shared" ref="CM2" si="9">CL2*(1+$F2)^(1/12)</f>
        <v>#REF!</v>
      </c>
      <c r="CN2" s="15" t="e">
        <f t="shared" ref="CN2" si="10">CM2*(1+$F2)^(1/12)</f>
        <v>#REF!</v>
      </c>
      <c r="CO2" s="15" t="e">
        <f t="shared" ref="CO2" si="11">CN2*(1+$F2)^(1/12)</f>
        <v>#REF!</v>
      </c>
      <c r="CP2" s="15" t="e">
        <f t="shared" ref="CP2" si="12">CO2*(1+$F2)^(1/12)</f>
        <v>#REF!</v>
      </c>
      <c r="CQ2" s="15" t="e">
        <f t="shared" ref="CQ2" si="13">CP2*(1+$F2)^(1/12)</f>
        <v>#REF!</v>
      </c>
      <c r="CR2" s="15" t="e">
        <f t="shared" ref="CR2" si="14">CQ2*(1+$F2)^(1/12)</f>
        <v>#REF!</v>
      </c>
      <c r="CS2" s="15" t="e">
        <f t="shared" ref="CS2" si="15">CR2*(1+$F2)^(1/12)</f>
        <v>#REF!</v>
      </c>
      <c r="CT2" s="15" t="e">
        <f t="shared" ref="CT2" si="16">CS2*(1+$F2)^(1/12)</f>
        <v>#REF!</v>
      </c>
      <c r="CU2" s="15" t="e">
        <f t="shared" ref="CU2" si="17">CT2*(1+$F2)^(1/12)</f>
        <v>#REF!</v>
      </c>
      <c r="CV2" s="15" t="e">
        <f t="shared" ref="CV2" si="18">CU2*(1+$F2)^(1/12)</f>
        <v>#REF!</v>
      </c>
      <c r="CW2" s="15" t="e">
        <f t="shared" ref="CW2" si="19">CV2*(1+$F2)^(1/12)</f>
        <v>#REF!</v>
      </c>
      <c r="CX2" s="15" t="e">
        <f t="shared" ref="CX2" si="20">CW2*(1+$F2)^(1/12)</f>
        <v>#REF!</v>
      </c>
      <c r="CY2" s="15" t="e">
        <f t="shared" ref="CY2" si="21">CX2*(1+$F2)^(1/12)</f>
        <v>#REF!</v>
      </c>
      <c r="CZ2" s="15" t="e">
        <f t="shared" ref="CZ2" si="22">CY2*(1+$F2)^(1/12)</f>
        <v>#REF!</v>
      </c>
      <c r="DA2" s="15" t="e">
        <f t="shared" ref="DA2" si="23">CZ2*(1+$F2)^(1/12)</f>
        <v>#REF!</v>
      </c>
      <c r="DB2" s="15" t="e">
        <f t="shared" ref="DB2" si="24">DA2*(1+$F2)^(1/12)</f>
        <v>#REF!</v>
      </c>
      <c r="DC2" s="15" t="e">
        <f t="shared" ref="DC2" si="25">DB2*(1+$F2)^(1/12)</f>
        <v>#REF!</v>
      </c>
      <c r="DD2" s="15" t="e">
        <f t="shared" ref="DD2" si="26">DC2*(1+$F2)^(1/12)</f>
        <v>#REF!</v>
      </c>
      <c r="DE2" s="15" t="e">
        <f t="shared" ref="DE2" si="27">DD2*(1+$F2)^(1/12)</f>
        <v>#REF!</v>
      </c>
      <c r="DF2" s="15" t="e">
        <f t="shared" ref="DF2" si="28">DE2*(1+$F2)^(1/12)</f>
        <v>#REF!</v>
      </c>
      <c r="DG2" s="15" t="e">
        <f t="shared" ref="DG2" si="29">DF2*(1+$F2)^(1/12)</f>
        <v>#REF!</v>
      </c>
      <c r="DH2" s="15" t="e">
        <f t="shared" ref="DH2" si="30">DG2*(1+$F2)^(1/12)</f>
        <v>#REF!</v>
      </c>
      <c r="DI2" s="15" t="e">
        <f t="shared" ref="DI2" si="31">DH2*(1+$F2)^(1/12)</f>
        <v>#REF!</v>
      </c>
      <c r="DJ2" s="15" t="e">
        <f t="shared" ref="DJ2" si="32">DI2*(1+$F2)^(1/12)</f>
        <v>#REF!</v>
      </c>
      <c r="DK2" s="15" t="e">
        <f t="shared" ref="DK2" si="33">DJ2*(1+$F2)^(1/12)</f>
        <v>#REF!</v>
      </c>
      <c r="DL2" s="15" t="e">
        <f t="shared" ref="DL2" si="34">DK2*(1+$F2)^(1/12)</f>
        <v>#REF!</v>
      </c>
      <c r="DM2" s="15" t="e">
        <f t="shared" ref="DM2" si="35">DL2*(1+$F2)^(1/12)</f>
        <v>#REF!</v>
      </c>
      <c r="DN2" s="15" t="e">
        <f t="shared" ref="DN2" si="36">DM2*(1+$F2)^(1/12)</f>
        <v>#REF!</v>
      </c>
      <c r="DO2" s="15" t="e">
        <f t="shared" ref="DO2" si="37">DN2*(1+$F2)^(1/12)</f>
        <v>#REF!</v>
      </c>
      <c r="DP2" s="15" t="e">
        <f t="shared" ref="DP2" si="38">DO2*(1+$F2)^(1/12)</f>
        <v>#REF!</v>
      </c>
      <c r="DQ2" s="15" t="e">
        <f t="shared" ref="DQ2" si="39">DP2*(1+$F2)^(1/12)</f>
        <v>#REF!</v>
      </c>
      <c r="DR2" s="15" t="e">
        <f t="shared" ref="DR2" si="40">DQ2*(1+$F2)^(1/12)</f>
        <v>#REF!</v>
      </c>
      <c r="DS2" s="15" t="e">
        <f t="shared" ref="DS2" si="41">DR2*(1+$F2)^(1/12)</f>
        <v>#REF!</v>
      </c>
      <c r="DT2" s="15" t="e">
        <f t="shared" ref="DT2" si="42">DS2*(1+$F2)^(1/12)</f>
        <v>#REF!</v>
      </c>
      <c r="DU2" s="15" t="e">
        <f t="shared" ref="DU2" si="43">DT2*(1+$F2)^(1/12)</f>
        <v>#REF!</v>
      </c>
      <c r="DV2" s="15" t="e">
        <f t="shared" ref="DV2" si="44">DU2*(1+$F2)^(1/12)</f>
        <v>#REF!</v>
      </c>
      <c r="DW2" s="15" t="e">
        <f t="shared" ref="DW2" si="45">DV2*(1+$F2)^(1/12)</f>
        <v>#REF!</v>
      </c>
      <c r="DX2" s="15" t="e">
        <f t="shared" ref="DX2" si="46">DW2*(1+$F2)^(1/12)</f>
        <v>#REF!</v>
      </c>
      <c r="DY2" s="15" t="e">
        <f t="shared" ref="DY2" si="47">DX2*(1+$F2)^(1/12)</f>
        <v>#REF!</v>
      </c>
      <c r="DZ2" s="15" t="e">
        <f t="shared" ref="DZ2" si="48">DY2*(1+$F2)^(1/12)</f>
        <v>#REF!</v>
      </c>
      <c r="EA2" s="15" t="e">
        <f t="shared" ref="EA2" si="49">DZ2*(1+$F2)^(1/12)</f>
        <v>#REF!</v>
      </c>
      <c r="EB2" s="15" t="e">
        <f t="shared" ref="EB2" si="50">EA2*(1+$F2)^(1/12)</f>
        <v>#REF!</v>
      </c>
      <c r="EC2" s="15" t="e">
        <f t="shared" ref="EC2" si="51">EB2*(1+$F2)^(1/12)</f>
        <v>#REF!</v>
      </c>
      <c r="ED2" s="15" t="e">
        <f t="shared" ref="ED2" si="52">EC2*(1+$F2)^(1/12)</f>
        <v>#REF!</v>
      </c>
      <c r="EE2" s="15" t="e">
        <f t="shared" ref="EE2" si="53">ED2*(1+$F2)^(1/12)</f>
        <v>#REF!</v>
      </c>
      <c r="EF2" s="15" t="e">
        <f t="shared" ref="EF2" si="54">EE2*(1+$F2)^(1/12)</f>
        <v>#REF!</v>
      </c>
      <c r="EG2" s="15" t="e">
        <f t="shared" ref="EG2" si="55">EF2*(1+$F2)^(1/12)</f>
        <v>#REF!</v>
      </c>
      <c r="EH2" s="15" t="e">
        <f t="shared" ref="EH2" si="56">EG2*(1+$F2)^(1/12)</f>
        <v>#REF!</v>
      </c>
      <c r="EI2" s="15" t="e">
        <f t="shared" ref="EI2" si="57">EH2*(1+$F2)^(1/12)</f>
        <v>#REF!</v>
      </c>
      <c r="EJ2" s="15" t="e">
        <f t="shared" ref="EJ2" si="58">EI2*(1+$F2)^(1/12)</f>
        <v>#REF!</v>
      </c>
      <c r="EK2" s="15" t="e">
        <f t="shared" ref="EK2" si="59">EJ2*(1+$F2)^(1/12)</f>
        <v>#REF!</v>
      </c>
      <c r="EL2" s="15" t="e">
        <f t="shared" ref="EL2" si="60">EK2*(1+$F2)^(1/12)</f>
        <v>#REF!</v>
      </c>
      <c r="EM2" s="15" t="e">
        <f t="shared" ref="EM2" si="61">EL2*(1+$F2)^(1/12)</f>
        <v>#REF!</v>
      </c>
      <c r="FE2"/>
      <c r="FF2"/>
      <c r="FG2"/>
      <c r="FH2"/>
    </row>
    <row r="3" spans="2:164" ht="15" hidden="1" outlineLevel="1">
      <c r="B3" s="1" t="e">
        <f>#REF!</f>
        <v>#REF!</v>
      </c>
      <c r="F3" s="104" t="e">
        <f>#REF!</f>
        <v>#REF!</v>
      </c>
      <c r="I3" s="103"/>
      <c r="K3" s="105">
        <v>1</v>
      </c>
      <c r="L3" s="15" t="e">
        <f>K3*(1+$F3)^(1/12)</f>
        <v>#REF!</v>
      </c>
      <c r="M3" s="15" t="e">
        <f t="shared" ref="M3" si="62">L3*(1+$F3)^(1/12)</f>
        <v>#REF!</v>
      </c>
      <c r="N3" s="15" t="e">
        <f t="shared" ref="N3" si="63">M3*(1+$F3)^(1/12)</f>
        <v>#REF!</v>
      </c>
      <c r="O3" s="15" t="e">
        <f t="shared" ref="O3" si="64">N3*(1+$F3)^(1/12)</f>
        <v>#REF!</v>
      </c>
      <c r="P3" s="15" t="e">
        <f t="shared" ref="P3" si="65">O3*(1+$F3)^(1/12)</f>
        <v>#REF!</v>
      </c>
      <c r="Q3" s="15" t="e">
        <f t="shared" ref="Q3" si="66">P3*(1+$F3)^(1/12)</f>
        <v>#REF!</v>
      </c>
      <c r="R3" s="15" t="e">
        <f t="shared" ref="R3" si="67">Q3*(1+$F3)^(1/12)</f>
        <v>#REF!</v>
      </c>
      <c r="S3" s="15" t="e">
        <f t="shared" ref="S3" si="68">R3*(1+$F3)^(1/12)</f>
        <v>#REF!</v>
      </c>
      <c r="T3" s="15" t="e">
        <f t="shared" ref="T3" si="69">S3*(1+$F3)^(1/12)</f>
        <v>#REF!</v>
      </c>
      <c r="U3" s="15" t="e">
        <f t="shared" ref="U3" si="70">T3*(1+$F3)^(1/12)</f>
        <v>#REF!</v>
      </c>
      <c r="V3" s="15" t="e">
        <f t="shared" ref="V3" si="71">U3*(1+$F3)^(1/12)</f>
        <v>#REF!</v>
      </c>
      <c r="W3" s="15" t="e">
        <f t="shared" ref="W3" si="72">V3*(1+$F3)^(1/12)</f>
        <v>#REF!</v>
      </c>
      <c r="X3" s="15" t="e">
        <f t="shared" ref="X3" si="73">W3*(1+$F3)^(1/12)</f>
        <v>#REF!</v>
      </c>
      <c r="Y3" s="15" t="e">
        <f t="shared" ref="Y3" si="74">X3*(1+$F3)^(1/12)</f>
        <v>#REF!</v>
      </c>
      <c r="Z3" s="15" t="e">
        <f t="shared" ref="Z3" si="75">Y3*(1+$F3)^(1/12)</f>
        <v>#REF!</v>
      </c>
      <c r="AA3" s="15" t="e">
        <f t="shared" ref="AA3" si="76">Z3*(1+$F3)^(1/12)</f>
        <v>#REF!</v>
      </c>
      <c r="AB3" s="15" t="e">
        <f t="shared" ref="AB3" si="77">AA3*(1+$F3)^(1/12)</f>
        <v>#REF!</v>
      </c>
      <c r="AC3" s="15" t="e">
        <f t="shared" ref="AC3" si="78">AB3*(1+$F3)^(1/12)</f>
        <v>#REF!</v>
      </c>
      <c r="AD3" s="15" t="e">
        <f t="shared" ref="AD3" si="79">AC3*(1+$F3)^(1/12)</f>
        <v>#REF!</v>
      </c>
      <c r="AE3" s="15" t="e">
        <f t="shared" ref="AE3" si="80">AD3*(1+$F3)^(1/12)</f>
        <v>#REF!</v>
      </c>
      <c r="AF3" s="15" t="e">
        <f t="shared" ref="AF3" si="81">AE3*(1+$F3)^(1/12)</f>
        <v>#REF!</v>
      </c>
      <c r="AG3" s="15" t="e">
        <f t="shared" ref="AG3" si="82">AF3*(1+$F3)^(1/12)</f>
        <v>#REF!</v>
      </c>
      <c r="AH3" s="15" t="e">
        <f t="shared" ref="AH3" si="83">AG3*(1+$F3)^(1/12)</f>
        <v>#REF!</v>
      </c>
      <c r="AI3" s="15" t="e">
        <f t="shared" ref="AI3" si="84">AH3*(1+$F3)^(1/12)</f>
        <v>#REF!</v>
      </c>
      <c r="AJ3" s="15" t="e">
        <f t="shared" ref="AJ3" si="85">AI3*(1+$F3)^(1/12)</f>
        <v>#REF!</v>
      </c>
      <c r="AK3" s="15" t="e">
        <f t="shared" ref="AK3" si="86">AJ3*(1+$F3)^(1/12)</f>
        <v>#REF!</v>
      </c>
      <c r="AL3" s="15" t="e">
        <f t="shared" ref="AL3" si="87">AK3*(1+$F3)^(1/12)</f>
        <v>#REF!</v>
      </c>
      <c r="AM3" s="15" t="e">
        <f t="shared" ref="AM3" si="88">AL3*(1+$F3)^(1/12)</f>
        <v>#REF!</v>
      </c>
      <c r="AN3" s="15" t="e">
        <f t="shared" ref="AN3" si="89">AM3*(1+$F3)^(1/12)</f>
        <v>#REF!</v>
      </c>
      <c r="AO3" s="15" t="e">
        <f t="shared" ref="AO3" si="90">AN3*(1+$F3)^(1/12)</f>
        <v>#REF!</v>
      </c>
      <c r="AP3" s="15" t="e">
        <f t="shared" ref="AP3" si="91">AO3*(1+$F3)^(1/12)</f>
        <v>#REF!</v>
      </c>
      <c r="AQ3" s="15" t="e">
        <f t="shared" ref="AQ3" si="92">AP3*(1+$F3)^(1/12)</f>
        <v>#REF!</v>
      </c>
      <c r="AR3" s="15" t="e">
        <f t="shared" ref="AR3" si="93">AQ3*(1+$F3)^(1/12)</f>
        <v>#REF!</v>
      </c>
      <c r="AS3" s="15" t="e">
        <f t="shared" ref="AS3" si="94">AR3*(1+$F3)^(1/12)</f>
        <v>#REF!</v>
      </c>
      <c r="AT3" s="15" t="e">
        <f t="shared" ref="AT3" si="95">AS3*(1+$F3)^(1/12)</f>
        <v>#REF!</v>
      </c>
      <c r="AU3" s="15" t="e">
        <f t="shared" ref="AU3" si="96">AT3*(1+$F3)^(1/12)</f>
        <v>#REF!</v>
      </c>
      <c r="AV3" s="15" t="e">
        <f t="shared" ref="AV3" si="97">AU3*(1+$F3)^(1/12)</f>
        <v>#REF!</v>
      </c>
      <c r="AW3" s="15" t="e">
        <f t="shared" ref="AW3" si="98">AV3*(1+$F3)^(1/12)</f>
        <v>#REF!</v>
      </c>
      <c r="AX3" s="15" t="e">
        <f t="shared" ref="AX3" si="99">AW3*(1+$F3)^(1/12)</f>
        <v>#REF!</v>
      </c>
      <c r="AY3" s="15" t="e">
        <f t="shared" ref="AY3" si="100">AX3*(1+$F3)^(1/12)</f>
        <v>#REF!</v>
      </c>
      <c r="AZ3" s="15" t="e">
        <f t="shared" ref="AZ3" si="101">AY3*(1+$F3)^(1/12)</f>
        <v>#REF!</v>
      </c>
      <c r="BA3" s="15" t="e">
        <f t="shared" ref="BA3" si="102">AZ3*(1+$F3)^(1/12)</f>
        <v>#REF!</v>
      </c>
      <c r="BB3" s="15" t="e">
        <f t="shared" ref="BB3" si="103">BA3*(1+$F3)^(1/12)</f>
        <v>#REF!</v>
      </c>
      <c r="BC3" s="15" t="e">
        <f t="shared" ref="BC3" si="104">BB3*(1+$F3)^(1/12)</f>
        <v>#REF!</v>
      </c>
      <c r="BD3" s="15" t="e">
        <f t="shared" ref="BD3" si="105">BC3*(1+$F3)^(1/12)</f>
        <v>#REF!</v>
      </c>
      <c r="BE3" s="15" t="e">
        <f t="shared" ref="BE3" si="106">BD3*(1+$F3)^(1/12)</f>
        <v>#REF!</v>
      </c>
      <c r="BF3" s="15" t="e">
        <f t="shared" ref="BF3" si="107">BE3*(1+$F3)^(1/12)</f>
        <v>#REF!</v>
      </c>
      <c r="BG3" s="15" t="e">
        <f t="shared" ref="BG3" si="108">BF3*(1+$F3)^(1/12)</f>
        <v>#REF!</v>
      </c>
      <c r="BH3" s="15" t="e">
        <f t="shared" ref="BH3" si="109">BG3*(1+$F3)^(1/12)</f>
        <v>#REF!</v>
      </c>
      <c r="BI3" s="15" t="e">
        <f t="shared" ref="BI3" si="110">BH3*(1+$F3)^(1/12)</f>
        <v>#REF!</v>
      </c>
      <c r="BJ3" s="15" t="e">
        <f t="shared" ref="BJ3" si="111">BI3*(1+$F3)^(1/12)</f>
        <v>#REF!</v>
      </c>
      <c r="BK3" s="15" t="e">
        <f t="shared" ref="BK3" si="112">BJ3*(1+$F3)^(1/12)</f>
        <v>#REF!</v>
      </c>
      <c r="BL3" s="15" t="e">
        <f t="shared" ref="BL3" si="113">BK3*(1+$F3)^(1/12)</f>
        <v>#REF!</v>
      </c>
      <c r="BM3" s="15" t="e">
        <f t="shared" ref="BM3" si="114">BL3*(1+$F3)^(1/12)</f>
        <v>#REF!</v>
      </c>
      <c r="BN3" s="15" t="e">
        <f t="shared" ref="BN3" si="115">BM3*(1+$F3)^(1/12)</f>
        <v>#REF!</v>
      </c>
      <c r="BO3" s="15" t="e">
        <f t="shared" ref="BO3" si="116">BN3*(1+$F3)^(1/12)</f>
        <v>#REF!</v>
      </c>
      <c r="BP3" s="15" t="e">
        <f t="shared" ref="BP3" si="117">BO3*(1+$F3)^(1/12)</f>
        <v>#REF!</v>
      </c>
      <c r="BQ3" s="15" t="e">
        <f t="shared" ref="BQ3" si="118">BP3*(1+$F3)^(1/12)</f>
        <v>#REF!</v>
      </c>
      <c r="BR3" s="15" t="e">
        <f t="shared" ref="BR3" si="119">BQ3*(1+$F3)^(1/12)</f>
        <v>#REF!</v>
      </c>
      <c r="BS3" s="15" t="e">
        <f t="shared" ref="BS3" si="120">BR3*(1+$F3)^(1/12)</f>
        <v>#REF!</v>
      </c>
      <c r="BT3" s="15" t="e">
        <f t="shared" ref="BT3" si="121">BS3*(1+$F3)^(1/12)</f>
        <v>#REF!</v>
      </c>
      <c r="BU3" s="15" t="e">
        <f t="shared" ref="BU3" si="122">BT3*(1+$F3)^(1/12)</f>
        <v>#REF!</v>
      </c>
      <c r="BV3" s="15" t="e">
        <f t="shared" ref="BV3" si="123">BU3*(1+$F3)^(1/12)</f>
        <v>#REF!</v>
      </c>
      <c r="BW3" s="15" t="e">
        <f t="shared" ref="BW3" si="124">BV3*(1+$F3)^(1/12)</f>
        <v>#REF!</v>
      </c>
      <c r="BX3" s="15" t="e">
        <f t="shared" ref="BX3" si="125">BW3*(1+$F3)^(1/12)</f>
        <v>#REF!</v>
      </c>
      <c r="BY3" s="15" t="e">
        <f t="shared" ref="BY3" si="126">BX3*(1+$F3)^(1/12)</f>
        <v>#REF!</v>
      </c>
      <c r="BZ3" s="15" t="e">
        <f t="shared" ref="BZ3" si="127">BY3*(1+$F3)^(1/12)</f>
        <v>#REF!</v>
      </c>
      <c r="CA3" s="15" t="e">
        <f t="shared" ref="CA3" si="128">BZ3*(1+$F3)^(1/12)</f>
        <v>#REF!</v>
      </c>
      <c r="CB3" s="15" t="e">
        <f t="shared" ref="CB3" si="129">CA3*(1+$F3)^(1/12)</f>
        <v>#REF!</v>
      </c>
      <c r="CC3" s="15" t="e">
        <f t="shared" ref="CC3" si="130">CB3*(1+$F3)^(1/12)</f>
        <v>#REF!</v>
      </c>
      <c r="CD3" s="15" t="e">
        <f t="shared" ref="CD3" si="131">CC3*(1+$F3)^(1/12)</f>
        <v>#REF!</v>
      </c>
      <c r="CE3" s="15" t="e">
        <f t="shared" ref="CE3" si="132">CD3*(1+$F3)^(1/12)</f>
        <v>#REF!</v>
      </c>
      <c r="CF3" s="15" t="e">
        <f t="shared" ref="CF3" si="133">CE3*(1+$F3)^(1/12)</f>
        <v>#REF!</v>
      </c>
      <c r="CG3" s="15" t="e">
        <f t="shared" ref="CG3" si="134">CF3*(1+$F3)^(1/12)</f>
        <v>#REF!</v>
      </c>
      <c r="CH3" s="15" t="e">
        <f t="shared" ref="CH3" si="135">CG3*(1+$F3)^(1/12)</f>
        <v>#REF!</v>
      </c>
      <c r="CI3" s="15" t="e">
        <f t="shared" ref="CI3" si="136">CH3*(1+$F3)^(1/12)</f>
        <v>#REF!</v>
      </c>
      <c r="CJ3" s="15" t="e">
        <f t="shared" ref="CJ3" si="137">CI3*(1+$F3)^(1/12)</f>
        <v>#REF!</v>
      </c>
      <c r="CK3" s="15" t="e">
        <f t="shared" ref="CK3" si="138">CJ3*(1+$F3)^(1/12)</f>
        <v>#REF!</v>
      </c>
      <c r="CL3" s="15" t="e">
        <f t="shared" ref="CL3" si="139">CK3*(1+$F3)^(1/12)</f>
        <v>#REF!</v>
      </c>
      <c r="CM3" s="15" t="e">
        <f t="shared" ref="CM3" si="140">CL3*(1+$F3)^(1/12)</f>
        <v>#REF!</v>
      </c>
      <c r="CN3" s="15" t="e">
        <f t="shared" ref="CN3" si="141">CM3*(1+$F3)^(1/12)</f>
        <v>#REF!</v>
      </c>
      <c r="CO3" s="15" t="e">
        <f t="shared" ref="CO3" si="142">CN3*(1+$F3)^(1/12)</f>
        <v>#REF!</v>
      </c>
      <c r="CP3" s="15" t="e">
        <f t="shared" ref="CP3" si="143">CO3*(1+$F3)^(1/12)</f>
        <v>#REF!</v>
      </c>
      <c r="CQ3" s="15" t="e">
        <f t="shared" ref="CQ3" si="144">CP3*(1+$F3)^(1/12)</f>
        <v>#REF!</v>
      </c>
      <c r="CR3" s="15" t="e">
        <f t="shared" ref="CR3" si="145">CQ3*(1+$F3)^(1/12)</f>
        <v>#REF!</v>
      </c>
      <c r="CS3" s="15" t="e">
        <f t="shared" ref="CS3" si="146">CR3*(1+$F3)^(1/12)</f>
        <v>#REF!</v>
      </c>
      <c r="CT3" s="15" t="e">
        <f t="shared" ref="CT3" si="147">CS3*(1+$F3)^(1/12)</f>
        <v>#REF!</v>
      </c>
      <c r="CU3" s="15" t="e">
        <f t="shared" ref="CU3" si="148">CT3*(1+$F3)^(1/12)</f>
        <v>#REF!</v>
      </c>
      <c r="CV3" s="15" t="e">
        <f t="shared" ref="CV3" si="149">CU3*(1+$F3)^(1/12)</f>
        <v>#REF!</v>
      </c>
      <c r="CW3" s="15" t="e">
        <f t="shared" ref="CW3" si="150">CV3*(1+$F3)^(1/12)</f>
        <v>#REF!</v>
      </c>
      <c r="CX3" s="15" t="e">
        <f t="shared" ref="CX3" si="151">CW3*(1+$F3)^(1/12)</f>
        <v>#REF!</v>
      </c>
      <c r="CY3" s="15" t="e">
        <f t="shared" ref="CY3" si="152">CX3*(1+$F3)^(1/12)</f>
        <v>#REF!</v>
      </c>
      <c r="CZ3" s="15" t="e">
        <f t="shared" ref="CZ3" si="153">CY3*(1+$F3)^(1/12)</f>
        <v>#REF!</v>
      </c>
      <c r="DA3" s="15" t="e">
        <f t="shared" ref="DA3" si="154">CZ3*(1+$F3)^(1/12)</f>
        <v>#REF!</v>
      </c>
      <c r="DB3" s="15" t="e">
        <f t="shared" ref="DB3" si="155">DA3*(1+$F3)^(1/12)</f>
        <v>#REF!</v>
      </c>
      <c r="DC3" s="15" t="e">
        <f t="shared" ref="DC3" si="156">DB3*(1+$F3)^(1/12)</f>
        <v>#REF!</v>
      </c>
      <c r="DD3" s="15" t="e">
        <f t="shared" ref="DD3" si="157">DC3*(1+$F3)^(1/12)</f>
        <v>#REF!</v>
      </c>
      <c r="DE3" s="15" t="e">
        <f t="shared" ref="DE3" si="158">DD3*(1+$F3)^(1/12)</f>
        <v>#REF!</v>
      </c>
      <c r="DF3" s="15" t="e">
        <f t="shared" ref="DF3" si="159">DE3*(1+$F3)^(1/12)</f>
        <v>#REF!</v>
      </c>
      <c r="DG3" s="15" t="e">
        <f t="shared" ref="DG3" si="160">DF3*(1+$F3)^(1/12)</f>
        <v>#REF!</v>
      </c>
      <c r="DH3" s="15" t="e">
        <f t="shared" ref="DH3" si="161">DG3*(1+$F3)^(1/12)</f>
        <v>#REF!</v>
      </c>
      <c r="DI3" s="15" t="e">
        <f t="shared" ref="DI3" si="162">DH3*(1+$F3)^(1/12)</f>
        <v>#REF!</v>
      </c>
      <c r="DJ3" s="15" t="e">
        <f t="shared" ref="DJ3" si="163">DI3*(1+$F3)^(1/12)</f>
        <v>#REF!</v>
      </c>
      <c r="DK3" s="15" t="e">
        <f t="shared" ref="DK3" si="164">DJ3*(1+$F3)^(1/12)</f>
        <v>#REF!</v>
      </c>
      <c r="DL3" s="15" t="e">
        <f t="shared" ref="DL3" si="165">DK3*(1+$F3)^(1/12)</f>
        <v>#REF!</v>
      </c>
      <c r="DM3" s="15" t="e">
        <f t="shared" ref="DM3" si="166">DL3*(1+$F3)^(1/12)</f>
        <v>#REF!</v>
      </c>
      <c r="DN3" s="15" t="e">
        <f t="shared" ref="DN3" si="167">DM3*(1+$F3)^(1/12)</f>
        <v>#REF!</v>
      </c>
      <c r="DO3" s="15" t="e">
        <f t="shared" ref="DO3" si="168">DN3*(1+$F3)^(1/12)</f>
        <v>#REF!</v>
      </c>
      <c r="DP3" s="15" t="e">
        <f t="shared" ref="DP3" si="169">DO3*(1+$F3)^(1/12)</f>
        <v>#REF!</v>
      </c>
      <c r="DQ3" s="15" t="e">
        <f t="shared" ref="DQ3" si="170">DP3*(1+$F3)^(1/12)</f>
        <v>#REF!</v>
      </c>
      <c r="DR3" s="15" t="e">
        <f t="shared" ref="DR3" si="171">DQ3*(1+$F3)^(1/12)</f>
        <v>#REF!</v>
      </c>
      <c r="DS3" s="15" t="e">
        <f t="shared" ref="DS3" si="172">DR3*(1+$F3)^(1/12)</f>
        <v>#REF!</v>
      </c>
      <c r="DT3" s="15" t="e">
        <f t="shared" ref="DT3" si="173">DS3*(1+$F3)^(1/12)</f>
        <v>#REF!</v>
      </c>
      <c r="DU3" s="15" t="e">
        <f t="shared" ref="DU3" si="174">DT3*(1+$F3)^(1/12)</f>
        <v>#REF!</v>
      </c>
      <c r="DV3" s="15" t="e">
        <f t="shared" ref="DV3" si="175">DU3*(1+$F3)^(1/12)</f>
        <v>#REF!</v>
      </c>
      <c r="DW3" s="15" t="e">
        <f t="shared" ref="DW3" si="176">DV3*(1+$F3)^(1/12)</f>
        <v>#REF!</v>
      </c>
      <c r="DX3" s="15" t="e">
        <f t="shared" ref="DX3" si="177">DW3*(1+$F3)^(1/12)</f>
        <v>#REF!</v>
      </c>
      <c r="DY3" s="15" t="e">
        <f t="shared" ref="DY3" si="178">DX3*(1+$F3)^(1/12)</f>
        <v>#REF!</v>
      </c>
      <c r="DZ3" s="15" t="e">
        <f t="shared" ref="DZ3" si="179">DY3*(1+$F3)^(1/12)</f>
        <v>#REF!</v>
      </c>
      <c r="EA3" s="15" t="e">
        <f t="shared" ref="EA3" si="180">DZ3*(1+$F3)^(1/12)</f>
        <v>#REF!</v>
      </c>
      <c r="EB3" s="15" t="e">
        <f t="shared" ref="EB3" si="181">EA3*(1+$F3)^(1/12)</f>
        <v>#REF!</v>
      </c>
      <c r="EC3" s="15" t="e">
        <f t="shared" ref="EC3" si="182">EB3*(1+$F3)^(1/12)</f>
        <v>#REF!</v>
      </c>
      <c r="ED3" s="15" t="e">
        <f t="shared" ref="ED3" si="183">EC3*(1+$F3)^(1/12)</f>
        <v>#REF!</v>
      </c>
      <c r="EE3" s="15" t="e">
        <f t="shared" ref="EE3" si="184">ED3*(1+$F3)^(1/12)</f>
        <v>#REF!</v>
      </c>
      <c r="EF3" s="15" t="e">
        <f t="shared" ref="EF3" si="185">EE3*(1+$F3)^(1/12)</f>
        <v>#REF!</v>
      </c>
      <c r="EG3" s="15" t="e">
        <f t="shared" ref="EG3" si="186">EF3*(1+$F3)^(1/12)</f>
        <v>#REF!</v>
      </c>
      <c r="EH3" s="15" t="e">
        <f t="shared" ref="EH3" si="187">EG3*(1+$F3)^(1/12)</f>
        <v>#REF!</v>
      </c>
      <c r="EI3" s="15" t="e">
        <f t="shared" ref="EI3" si="188">EH3*(1+$F3)^(1/12)</f>
        <v>#REF!</v>
      </c>
      <c r="EJ3" s="15" t="e">
        <f t="shared" ref="EJ3" si="189">EI3*(1+$F3)^(1/12)</f>
        <v>#REF!</v>
      </c>
      <c r="EK3" s="15" t="e">
        <f t="shared" ref="EK3" si="190">EJ3*(1+$F3)^(1/12)</f>
        <v>#REF!</v>
      </c>
      <c r="EL3" s="15" t="e">
        <f t="shared" ref="EL3" si="191">EK3*(1+$F3)^(1/12)</f>
        <v>#REF!</v>
      </c>
      <c r="EM3" s="15" t="e">
        <f t="shared" ref="EM3" si="192">EL3*(1+$F3)^(1/12)</f>
        <v>#REF!</v>
      </c>
      <c r="FE3"/>
      <c r="FF3"/>
      <c r="FG3"/>
      <c r="FH3"/>
    </row>
    <row r="4" spans="2:164" ht="15" hidden="1" outlineLevel="1">
      <c r="B4" s="1" t="e">
        <f>#REF!</f>
        <v>#REF!</v>
      </c>
      <c r="F4" s="104" t="e">
        <f>#REF!</f>
        <v>#REF!</v>
      </c>
      <c r="I4" s="103"/>
      <c r="K4" s="105">
        <v>1</v>
      </c>
      <c r="L4" s="15" t="e">
        <f t="shared" ref="L4:BW5" si="193">K4*(1+$F4)^(1/12)</f>
        <v>#REF!</v>
      </c>
      <c r="M4" s="15" t="e">
        <f t="shared" si="193"/>
        <v>#REF!</v>
      </c>
      <c r="N4" s="15" t="e">
        <f t="shared" si="193"/>
        <v>#REF!</v>
      </c>
      <c r="O4" s="15" t="e">
        <f t="shared" si="193"/>
        <v>#REF!</v>
      </c>
      <c r="P4" s="15" t="e">
        <f t="shared" si="193"/>
        <v>#REF!</v>
      </c>
      <c r="Q4" s="15" t="e">
        <f t="shared" si="193"/>
        <v>#REF!</v>
      </c>
      <c r="R4" s="15" t="e">
        <f t="shared" si="193"/>
        <v>#REF!</v>
      </c>
      <c r="S4" s="15" t="e">
        <f t="shared" si="193"/>
        <v>#REF!</v>
      </c>
      <c r="T4" s="15" t="e">
        <f t="shared" si="193"/>
        <v>#REF!</v>
      </c>
      <c r="U4" s="15" t="e">
        <f t="shared" si="193"/>
        <v>#REF!</v>
      </c>
      <c r="V4" s="15" t="e">
        <f t="shared" si="193"/>
        <v>#REF!</v>
      </c>
      <c r="W4" s="15" t="e">
        <f t="shared" si="193"/>
        <v>#REF!</v>
      </c>
      <c r="X4" s="15" t="e">
        <f t="shared" si="193"/>
        <v>#REF!</v>
      </c>
      <c r="Y4" s="15" t="e">
        <f t="shared" si="193"/>
        <v>#REF!</v>
      </c>
      <c r="Z4" s="15" t="e">
        <f t="shared" si="193"/>
        <v>#REF!</v>
      </c>
      <c r="AA4" s="15" t="e">
        <f t="shared" si="193"/>
        <v>#REF!</v>
      </c>
      <c r="AB4" s="15" t="e">
        <f t="shared" si="193"/>
        <v>#REF!</v>
      </c>
      <c r="AC4" s="15" t="e">
        <f t="shared" si="193"/>
        <v>#REF!</v>
      </c>
      <c r="AD4" s="15" t="e">
        <f t="shared" si="193"/>
        <v>#REF!</v>
      </c>
      <c r="AE4" s="15" t="e">
        <f t="shared" si="193"/>
        <v>#REF!</v>
      </c>
      <c r="AF4" s="15" t="e">
        <f t="shared" si="193"/>
        <v>#REF!</v>
      </c>
      <c r="AG4" s="15" t="e">
        <f t="shared" si="193"/>
        <v>#REF!</v>
      </c>
      <c r="AH4" s="15" t="e">
        <f t="shared" si="193"/>
        <v>#REF!</v>
      </c>
      <c r="AI4" s="15" t="e">
        <f t="shared" si="193"/>
        <v>#REF!</v>
      </c>
      <c r="AJ4" s="15" t="e">
        <f t="shared" si="193"/>
        <v>#REF!</v>
      </c>
      <c r="AK4" s="15" t="e">
        <f t="shared" si="193"/>
        <v>#REF!</v>
      </c>
      <c r="AL4" s="15" t="e">
        <f t="shared" si="193"/>
        <v>#REF!</v>
      </c>
      <c r="AM4" s="15" t="e">
        <f t="shared" si="193"/>
        <v>#REF!</v>
      </c>
      <c r="AN4" s="15" t="e">
        <f t="shared" si="193"/>
        <v>#REF!</v>
      </c>
      <c r="AO4" s="15" t="e">
        <f t="shared" si="193"/>
        <v>#REF!</v>
      </c>
      <c r="AP4" s="15" t="e">
        <f t="shared" si="193"/>
        <v>#REF!</v>
      </c>
      <c r="AQ4" s="15" t="e">
        <f t="shared" si="193"/>
        <v>#REF!</v>
      </c>
      <c r="AR4" s="15" t="e">
        <f t="shared" si="193"/>
        <v>#REF!</v>
      </c>
      <c r="AS4" s="15" t="e">
        <f t="shared" si="193"/>
        <v>#REF!</v>
      </c>
      <c r="AT4" s="15" t="e">
        <f t="shared" si="193"/>
        <v>#REF!</v>
      </c>
      <c r="AU4" s="15" t="e">
        <f t="shared" si="193"/>
        <v>#REF!</v>
      </c>
      <c r="AV4" s="15" t="e">
        <f t="shared" si="193"/>
        <v>#REF!</v>
      </c>
      <c r="AW4" s="15" t="e">
        <f t="shared" si="193"/>
        <v>#REF!</v>
      </c>
      <c r="AX4" s="15" t="e">
        <f t="shared" si="193"/>
        <v>#REF!</v>
      </c>
      <c r="AY4" s="15" t="e">
        <f t="shared" si="193"/>
        <v>#REF!</v>
      </c>
      <c r="AZ4" s="15" t="e">
        <f t="shared" si="193"/>
        <v>#REF!</v>
      </c>
      <c r="BA4" s="15" t="e">
        <f t="shared" si="193"/>
        <v>#REF!</v>
      </c>
      <c r="BB4" s="15" t="e">
        <f t="shared" si="193"/>
        <v>#REF!</v>
      </c>
      <c r="BC4" s="15" t="e">
        <f t="shared" si="193"/>
        <v>#REF!</v>
      </c>
      <c r="BD4" s="15" t="e">
        <f t="shared" si="193"/>
        <v>#REF!</v>
      </c>
      <c r="BE4" s="15" t="e">
        <f t="shared" si="193"/>
        <v>#REF!</v>
      </c>
      <c r="BF4" s="15" t="e">
        <f t="shared" si="193"/>
        <v>#REF!</v>
      </c>
      <c r="BG4" s="15" t="e">
        <f t="shared" si="193"/>
        <v>#REF!</v>
      </c>
      <c r="BH4" s="15" t="e">
        <f t="shared" si="193"/>
        <v>#REF!</v>
      </c>
      <c r="BI4" s="15" t="e">
        <f t="shared" si="193"/>
        <v>#REF!</v>
      </c>
      <c r="BJ4" s="15" t="e">
        <f t="shared" si="193"/>
        <v>#REF!</v>
      </c>
      <c r="BK4" s="15" t="e">
        <f t="shared" si="193"/>
        <v>#REF!</v>
      </c>
      <c r="BL4" s="15" t="e">
        <f t="shared" si="193"/>
        <v>#REF!</v>
      </c>
      <c r="BM4" s="15" t="e">
        <f t="shared" si="193"/>
        <v>#REF!</v>
      </c>
      <c r="BN4" s="15" t="e">
        <f t="shared" si="193"/>
        <v>#REF!</v>
      </c>
      <c r="BO4" s="15" t="e">
        <f t="shared" si="193"/>
        <v>#REF!</v>
      </c>
      <c r="BP4" s="15" t="e">
        <f t="shared" si="193"/>
        <v>#REF!</v>
      </c>
      <c r="BQ4" s="15" t="e">
        <f t="shared" si="193"/>
        <v>#REF!</v>
      </c>
      <c r="BR4" s="15" t="e">
        <f t="shared" si="193"/>
        <v>#REF!</v>
      </c>
      <c r="BS4" s="15" t="e">
        <f t="shared" si="193"/>
        <v>#REF!</v>
      </c>
      <c r="BT4" s="15" t="e">
        <f t="shared" si="193"/>
        <v>#REF!</v>
      </c>
      <c r="BU4" s="15" t="e">
        <f t="shared" si="193"/>
        <v>#REF!</v>
      </c>
      <c r="BV4" s="15" t="e">
        <f t="shared" si="193"/>
        <v>#REF!</v>
      </c>
      <c r="BW4" s="15" t="e">
        <f t="shared" si="193"/>
        <v>#REF!</v>
      </c>
      <c r="BX4" s="15" t="e">
        <f t="shared" ref="BX4:CE5" si="194">BW4*(1+$F4)^(1/12)</f>
        <v>#REF!</v>
      </c>
      <c r="BY4" s="15" t="e">
        <f t="shared" si="194"/>
        <v>#REF!</v>
      </c>
      <c r="BZ4" s="15" t="e">
        <f t="shared" si="194"/>
        <v>#REF!</v>
      </c>
      <c r="CA4" s="15" t="e">
        <f t="shared" si="194"/>
        <v>#REF!</v>
      </c>
      <c r="CB4" s="15" t="e">
        <f t="shared" si="194"/>
        <v>#REF!</v>
      </c>
      <c r="CC4" s="15" t="e">
        <f t="shared" si="194"/>
        <v>#REF!</v>
      </c>
      <c r="CD4" s="15" t="e">
        <f t="shared" si="194"/>
        <v>#REF!</v>
      </c>
      <c r="CE4" s="15" t="e">
        <f t="shared" si="194"/>
        <v>#REF!</v>
      </c>
      <c r="CF4" s="15" t="e">
        <f t="shared" ref="CF4:CF5" si="195">CE4*(1+$F4)^(1/12)</f>
        <v>#REF!</v>
      </c>
      <c r="CG4" s="15" t="e">
        <f t="shared" ref="CG4:CG5" si="196">CF4*(1+$F4)^(1/12)</f>
        <v>#REF!</v>
      </c>
      <c r="CH4" s="15" t="e">
        <f t="shared" ref="CH4:CH5" si="197">CG4*(1+$F4)^(1/12)</f>
        <v>#REF!</v>
      </c>
      <c r="CI4" s="15" t="e">
        <f t="shared" ref="CI4:CI5" si="198">CH4*(1+$F4)^(1/12)</f>
        <v>#REF!</v>
      </c>
      <c r="CJ4" s="15" t="e">
        <f t="shared" ref="CJ4:CJ5" si="199">CI4*(1+$F4)^(1/12)</f>
        <v>#REF!</v>
      </c>
      <c r="CK4" s="15" t="e">
        <f t="shared" ref="CK4:CK5" si="200">CJ4*(1+$F4)^(1/12)</f>
        <v>#REF!</v>
      </c>
      <c r="CL4" s="15" t="e">
        <f t="shared" ref="CL4:CL5" si="201">CK4*(1+$F4)^(1/12)</f>
        <v>#REF!</v>
      </c>
      <c r="CM4" s="15" t="e">
        <f t="shared" ref="CM4:CM5" si="202">CL4*(1+$F4)^(1/12)</f>
        <v>#REF!</v>
      </c>
      <c r="CN4" s="15" t="e">
        <f t="shared" ref="CN4:CN5" si="203">CM4*(1+$F4)^(1/12)</f>
        <v>#REF!</v>
      </c>
      <c r="CO4" s="15" t="e">
        <f t="shared" ref="CO4:CO5" si="204">CN4*(1+$F4)^(1/12)</f>
        <v>#REF!</v>
      </c>
      <c r="CP4" s="15" t="e">
        <f t="shared" ref="CP4:CP5" si="205">CO4*(1+$F4)^(1/12)</f>
        <v>#REF!</v>
      </c>
      <c r="CQ4" s="15" t="e">
        <f t="shared" ref="CQ4:CQ5" si="206">CP4*(1+$F4)^(1/12)</f>
        <v>#REF!</v>
      </c>
      <c r="CR4" s="15" t="e">
        <f t="shared" ref="CR4:CR5" si="207">CQ4*(1+$F4)^(1/12)</f>
        <v>#REF!</v>
      </c>
      <c r="CS4" s="15" t="e">
        <f t="shared" ref="CS4:CS5" si="208">CR4*(1+$F4)^(1/12)</f>
        <v>#REF!</v>
      </c>
      <c r="CT4" s="15" t="e">
        <f t="shared" ref="CT4:CT5" si="209">CS4*(1+$F4)^(1/12)</f>
        <v>#REF!</v>
      </c>
      <c r="CU4" s="15" t="e">
        <f t="shared" ref="CU4:CU5" si="210">CT4*(1+$F4)^(1/12)</f>
        <v>#REF!</v>
      </c>
      <c r="CV4" s="15" t="e">
        <f t="shared" ref="CV4:CV5" si="211">CU4*(1+$F4)^(1/12)</f>
        <v>#REF!</v>
      </c>
      <c r="CW4" s="15" t="e">
        <f t="shared" ref="CW4:CW5" si="212">CV4*(1+$F4)^(1/12)</f>
        <v>#REF!</v>
      </c>
      <c r="CX4" s="15" t="e">
        <f t="shared" ref="CX4:CX5" si="213">CW4*(1+$F4)^(1/12)</f>
        <v>#REF!</v>
      </c>
      <c r="CY4" s="15" t="e">
        <f t="shared" ref="CY4:CY5" si="214">CX4*(1+$F4)^(1/12)</f>
        <v>#REF!</v>
      </c>
      <c r="CZ4" s="15" t="e">
        <f t="shared" ref="CZ4:CZ5" si="215">CY4*(1+$F4)^(1/12)</f>
        <v>#REF!</v>
      </c>
      <c r="DA4" s="15" t="e">
        <f t="shared" ref="DA4:DA5" si="216">CZ4*(1+$F4)^(1/12)</f>
        <v>#REF!</v>
      </c>
      <c r="DB4" s="15" t="e">
        <f t="shared" ref="DB4:DB5" si="217">DA4*(1+$F4)^(1/12)</f>
        <v>#REF!</v>
      </c>
      <c r="DC4" s="15" t="e">
        <f t="shared" ref="DC4:DC5" si="218">DB4*(1+$F4)^(1/12)</f>
        <v>#REF!</v>
      </c>
      <c r="DD4" s="15" t="e">
        <f t="shared" ref="DD4:DD5" si="219">DC4*(1+$F4)^(1/12)</f>
        <v>#REF!</v>
      </c>
      <c r="DE4" s="15" t="e">
        <f t="shared" ref="DE4:DE5" si="220">DD4*(1+$F4)^(1/12)</f>
        <v>#REF!</v>
      </c>
      <c r="DF4" s="15" t="e">
        <f t="shared" ref="DF4:DF5" si="221">DE4*(1+$F4)^(1/12)</f>
        <v>#REF!</v>
      </c>
      <c r="DG4" s="15" t="e">
        <f t="shared" ref="DG4:DG5" si="222">DF4*(1+$F4)^(1/12)</f>
        <v>#REF!</v>
      </c>
      <c r="DH4" s="15" t="e">
        <f t="shared" ref="DH4:DH5" si="223">DG4*(1+$F4)^(1/12)</f>
        <v>#REF!</v>
      </c>
      <c r="DI4" s="15" t="e">
        <f t="shared" ref="DI4:DI5" si="224">DH4*(1+$F4)^(1/12)</f>
        <v>#REF!</v>
      </c>
      <c r="DJ4" s="15" t="e">
        <f t="shared" ref="DJ4:DJ5" si="225">DI4*(1+$F4)^(1/12)</f>
        <v>#REF!</v>
      </c>
      <c r="DK4" s="15" t="e">
        <f t="shared" ref="DK4:DK5" si="226">DJ4*(1+$F4)^(1/12)</f>
        <v>#REF!</v>
      </c>
      <c r="DL4" s="15" t="e">
        <f t="shared" ref="DL4:DL5" si="227">DK4*(1+$F4)^(1/12)</f>
        <v>#REF!</v>
      </c>
      <c r="DM4" s="15" t="e">
        <f t="shared" ref="DM4:DM5" si="228">DL4*(1+$F4)^(1/12)</f>
        <v>#REF!</v>
      </c>
      <c r="DN4" s="15" t="e">
        <f t="shared" ref="DN4:DN5" si="229">DM4*(1+$F4)^(1/12)</f>
        <v>#REF!</v>
      </c>
      <c r="DO4" s="15" t="e">
        <f t="shared" ref="DO4:DO5" si="230">DN4*(1+$F4)^(1/12)</f>
        <v>#REF!</v>
      </c>
      <c r="DP4" s="15" t="e">
        <f t="shared" ref="DP4:DP5" si="231">DO4*(1+$F4)^(1/12)</f>
        <v>#REF!</v>
      </c>
      <c r="DQ4" s="15" t="e">
        <f t="shared" ref="DQ4:DQ5" si="232">DP4*(1+$F4)^(1/12)</f>
        <v>#REF!</v>
      </c>
      <c r="DR4" s="15" t="e">
        <f t="shared" ref="DR4:DR5" si="233">DQ4*(1+$F4)^(1/12)</f>
        <v>#REF!</v>
      </c>
      <c r="DS4" s="15" t="e">
        <f t="shared" ref="DS4:DS5" si="234">DR4*(1+$F4)^(1/12)</f>
        <v>#REF!</v>
      </c>
      <c r="DT4" s="15" t="e">
        <f t="shared" ref="DT4:DT5" si="235">DS4*(1+$F4)^(1/12)</f>
        <v>#REF!</v>
      </c>
      <c r="DU4" s="15" t="e">
        <f t="shared" ref="DU4:DU5" si="236">DT4*(1+$F4)^(1/12)</f>
        <v>#REF!</v>
      </c>
      <c r="DV4" s="15" t="e">
        <f t="shared" ref="DV4:DV5" si="237">DU4*(1+$F4)^(1/12)</f>
        <v>#REF!</v>
      </c>
      <c r="DW4" s="15" t="e">
        <f t="shared" ref="DW4:DW5" si="238">DV4*(1+$F4)^(1/12)</f>
        <v>#REF!</v>
      </c>
      <c r="DX4" s="15" t="e">
        <f t="shared" ref="DX4:DX5" si="239">DW4*(1+$F4)^(1/12)</f>
        <v>#REF!</v>
      </c>
      <c r="DY4" s="15" t="e">
        <f t="shared" ref="DY4:DY5" si="240">DX4*(1+$F4)^(1/12)</f>
        <v>#REF!</v>
      </c>
      <c r="DZ4" s="15" t="e">
        <f t="shared" ref="DZ4:DZ5" si="241">DY4*(1+$F4)^(1/12)</f>
        <v>#REF!</v>
      </c>
      <c r="EA4" s="15" t="e">
        <f t="shared" ref="EA4:EA5" si="242">DZ4*(1+$F4)^(1/12)</f>
        <v>#REF!</v>
      </c>
      <c r="EB4" s="15" t="e">
        <f t="shared" ref="EB4:EB5" si="243">EA4*(1+$F4)^(1/12)</f>
        <v>#REF!</v>
      </c>
      <c r="EC4" s="15" t="e">
        <f t="shared" ref="EC4:EC5" si="244">EB4*(1+$F4)^(1/12)</f>
        <v>#REF!</v>
      </c>
      <c r="ED4" s="15" t="e">
        <f t="shared" ref="ED4:ED5" si="245">EC4*(1+$F4)^(1/12)</f>
        <v>#REF!</v>
      </c>
      <c r="EE4" s="15" t="e">
        <f t="shared" ref="EE4:EE5" si="246">ED4*(1+$F4)^(1/12)</f>
        <v>#REF!</v>
      </c>
      <c r="EF4" s="15" t="e">
        <f t="shared" ref="EF4:EF5" si="247">EE4*(1+$F4)^(1/12)</f>
        <v>#REF!</v>
      </c>
      <c r="EG4" s="15" t="e">
        <f t="shared" ref="EG4:EG5" si="248">EF4*(1+$F4)^(1/12)</f>
        <v>#REF!</v>
      </c>
      <c r="EH4" s="15" t="e">
        <f t="shared" ref="EH4:EH5" si="249">EG4*(1+$F4)^(1/12)</f>
        <v>#REF!</v>
      </c>
      <c r="EI4" s="15" t="e">
        <f t="shared" ref="EI4:EI5" si="250">EH4*(1+$F4)^(1/12)</f>
        <v>#REF!</v>
      </c>
      <c r="EJ4" s="15" t="e">
        <f t="shared" ref="EJ4:EJ5" si="251">EI4*(1+$F4)^(1/12)</f>
        <v>#REF!</v>
      </c>
      <c r="EK4" s="15" t="e">
        <f t="shared" ref="EK4:EK5" si="252">EJ4*(1+$F4)^(1/12)</f>
        <v>#REF!</v>
      </c>
      <c r="EL4" s="15" t="e">
        <f t="shared" ref="EL4:EL5" si="253">EK4*(1+$F4)^(1/12)</f>
        <v>#REF!</v>
      </c>
      <c r="EM4" s="15" t="e">
        <f t="shared" ref="EM4:EM5" si="254">EL4*(1+$F4)^(1/12)</f>
        <v>#REF!</v>
      </c>
      <c r="FE4"/>
      <c r="FF4"/>
      <c r="FG4"/>
      <c r="FH4"/>
    </row>
    <row r="5" spans="2:164" ht="15" hidden="1" outlineLevel="1">
      <c r="B5" s="1" t="e">
        <f>#REF!</f>
        <v>#REF!</v>
      </c>
      <c r="F5" s="104" t="e">
        <f>#REF!</f>
        <v>#REF!</v>
      </c>
      <c r="I5" s="103"/>
      <c r="K5" s="105">
        <v>1</v>
      </c>
      <c r="L5" s="15" t="e">
        <f t="shared" si="193"/>
        <v>#REF!</v>
      </c>
      <c r="M5" s="15" t="e">
        <f t="shared" si="193"/>
        <v>#REF!</v>
      </c>
      <c r="N5" s="15" t="e">
        <f t="shared" si="193"/>
        <v>#REF!</v>
      </c>
      <c r="O5" s="15" t="e">
        <f t="shared" si="193"/>
        <v>#REF!</v>
      </c>
      <c r="P5" s="15" t="e">
        <f t="shared" si="193"/>
        <v>#REF!</v>
      </c>
      <c r="Q5" s="15" t="e">
        <f t="shared" si="193"/>
        <v>#REF!</v>
      </c>
      <c r="R5" s="15" t="e">
        <f t="shared" si="193"/>
        <v>#REF!</v>
      </c>
      <c r="S5" s="15" t="e">
        <f t="shared" si="193"/>
        <v>#REF!</v>
      </c>
      <c r="T5" s="15" t="e">
        <f t="shared" si="193"/>
        <v>#REF!</v>
      </c>
      <c r="U5" s="15" t="e">
        <f t="shared" si="193"/>
        <v>#REF!</v>
      </c>
      <c r="V5" s="15" t="e">
        <f t="shared" si="193"/>
        <v>#REF!</v>
      </c>
      <c r="W5" s="15" t="e">
        <f t="shared" si="193"/>
        <v>#REF!</v>
      </c>
      <c r="X5" s="15" t="e">
        <f t="shared" si="193"/>
        <v>#REF!</v>
      </c>
      <c r="Y5" s="15" t="e">
        <f t="shared" si="193"/>
        <v>#REF!</v>
      </c>
      <c r="Z5" s="15" t="e">
        <f t="shared" si="193"/>
        <v>#REF!</v>
      </c>
      <c r="AA5" s="15" t="e">
        <f t="shared" si="193"/>
        <v>#REF!</v>
      </c>
      <c r="AB5" s="15" t="e">
        <f t="shared" si="193"/>
        <v>#REF!</v>
      </c>
      <c r="AC5" s="15" t="e">
        <f t="shared" si="193"/>
        <v>#REF!</v>
      </c>
      <c r="AD5" s="15" t="e">
        <f t="shared" si="193"/>
        <v>#REF!</v>
      </c>
      <c r="AE5" s="15" t="e">
        <f t="shared" si="193"/>
        <v>#REF!</v>
      </c>
      <c r="AF5" s="15" t="e">
        <f t="shared" si="193"/>
        <v>#REF!</v>
      </c>
      <c r="AG5" s="15" t="e">
        <f t="shared" si="193"/>
        <v>#REF!</v>
      </c>
      <c r="AH5" s="15" t="e">
        <f t="shared" si="193"/>
        <v>#REF!</v>
      </c>
      <c r="AI5" s="15" t="e">
        <f t="shared" si="193"/>
        <v>#REF!</v>
      </c>
      <c r="AJ5" s="15" t="e">
        <f t="shared" si="193"/>
        <v>#REF!</v>
      </c>
      <c r="AK5" s="15" t="e">
        <f t="shared" si="193"/>
        <v>#REF!</v>
      </c>
      <c r="AL5" s="15" t="e">
        <f t="shared" si="193"/>
        <v>#REF!</v>
      </c>
      <c r="AM5" s="15" t="e">
        <f t="shared" si="193"/>
        <v>#REF!</v>
      </c>
      <c r="AN5" s="15" t="e">
        <f t="shared" si="193"/>
        <v>#REF!</v>
      </c>
      <c r="AO5" s="15" t="e">
        <f t="shared" si="193"/>
        <v>#REF!</v>
      </c>
      <c r="AP5" s="15" t="e">
        <f t="shared" si="193"/>
        <v>#REF!</v>
      </c>
      <c r="AQ5" s="15" t="e">
        <f t="shared" si="193"/>
        <v>#REF!</v>
      </c>
      <c r="AR5" s="15" t="e">
        <f t="shared" si="193"/>
        <v>#REF!</v>
      </c>
      <c r="AS5" s="15" t="e">
        <f t="shared" si="193"/>
        <v>#REF!</v>
      </c>
      <c r="AT5" s="15" t="e">
        <f t="shared" si="193"/>
        <v>#REF!</v>
      </c>
      <c r="AU5" s="15" t="e">
        <f t="shared" si="193"/>
        <v>#REF!</v>
      </c>
      <c r="AV5" s="15" t="e">
        <f t="shared" si="193"/>
        <v>#REF!</v>
      </c>
      <c r="AW5" s="15" t="e">
        <f t="shared" si="193"/>
        <v>#REF!</v>
      </c>
      <c r="AX5" s="15" t="e">
        <f t="shared" si="193"/>
        <v>#REF!</v>
      </c>
      <c r="AY5" s="15" t="e">
        <f t="shared" si="193"/>
        <v>#REF!</v>
      </c>
      <c r="AZ5" s="15" t="e">
        <f t="shared" si="193"/>
        <v>#REF!</v>
      </c>
      <c r="BA5" s="15" t="e">
        <f t="shared" si="193"/>
        <v>#REF!</v>
      </c>
      <c r="BB5" s="15" t="e">
        <f t="shared" si="193"/>
        <v>#REF!</v>
      </c>
      <c r="BC5" s="15" t="e">
        <f t="shared" si="193"/>
        <v>#REF!</v>
      </c>
      <c r="BD5" s="15" t="e">
        <f t="shared" si="193"/>
        <v>#REF!</v>
      </c>
      <c r="BE5" s="15" t="e">
        <f t="shared" si="193"/>
        <v>#REF!</v>
      </c>
      <c r="BF5" s="15" t="e">
        <f t="shared" si="193"/>
        <v>#REF!</v>
      </c>
      <c r="BG5" s="15" t="e">
        <f t="shared" si="193"/>
        <v>#REF!</v>
      </c>
      <c r="BH5" s="15" t="e">
        <f t="shared" si="193"/>
        <v>#REF!</v>
      </c>
      <c r="BI5" s="15" t="e">
        <f t="shared" si="193"/>
        <v>#REF!</v>
      </c>
      <c r="BJ5" s="15" t="e">
        <f t="shared" si="193"/>
        <v>#REF!</v>
      </c>
      <c r="BK5" s="15" t="e">
        <f t="shared" si="193"/>
        <v>#REF!</v>
      </c>
      <c r="BL5" s="15" t="e">
        <f t="shared" si="193"/>
        <v>#REF!</v>
      </c>
      <c r="BM5" s="15" t="e">
        <f t="shared" si="193"/>
        <v>#REF!</v>
      </c>
      <c r="BN5" s="15" t="e">
        <f t="shared" si="193"/>
        <v>#REF!</v>
      </c>
      <c r="BO5" s="15" t="e">
        <f t="shared" si="193"/>
        <v>#REF!</v>
      </c>
      <c r="BP5" s="15" t="e">
        <f t="shared" si="193"/>
        <v>#REF!</v>
      </c>
      <c r="BQ5" s="15" t="e">
        <f t="shared" si="193"/>
        <v>#REF!</v>
      </c>
      <c r="BR5" s="15" t="e">
        <f t="shared" si="193"/>
        <v>#REF!</v>
      </c>
      <c r="BS5" s="15" t="e">
        <f t="shared" si="193"/>
        <v>#REF!</v>
      </c>
      <c r="BT5" s="15" t="e">
        <f t="shared" si="193"/>
        <v>#REF!</v>
      </c>
      <c r="BU5" s="15" t="e">
        <f t="shared" si="193"/>
        <v>#REF!</v>
      </c>
      <c r="BV5" s="15" t="e">
        <f t="shared" si="193"/>
        <v>#REF!</v>
      </c>
      <c r="BW5" s="15" t="e">
        <f t="shared" si="193"/>
        <v>#REF!</v>
      </c>
      <c r="BX5" s="15" t="e">
        <f t="shared" si="194"/>
        <v>#REF!</v>
      </c>
      <c r="BY5" s="15" t="e">
        <f t="shared" si="194"/>
        <v>#REF!</v>
      </c>
      <c r="BZ5" s="15" t="e">
        <f t="shared" si="194"/>
        <v>#REF!</v>
      </c>
      <c r="CA5" s="15" t="e">
        <f t="shared" si="194"/>
        <v>#REF!</v>
      </c>
      <c r="CB5" s="15" t="e">
        <f t="shared" si="194"/>
        <v>#REF!</v>
      </c>
      <c r="CC5" s="15" t="e">
        <f t="shared" si="194"/>
        <v>#REF!</v>
      </c>
      <c r="CD5" s="15" t="e">
        <f t="shared" si="194"/>
        <v>#REF!</v>
      </c>
      <c r="CE5" s="15" t="e">
        <f t="shared" si="194"/>
        <v>#REF!</v>
      </c>
      <c r="CF5" s="15" t="e">
        <f t="shared" si="195"/>
        <v>#REF!</v>
      </c>
      <c r="CG5" s="15" t="e">
        <f t="shared" si="196"/>
        <v>#REF!</v>
      </c>
      <c r="CH5" s="15" t="e">
        <f t="shared" si="197"/>
        <v>#REF!</v>
      </c>
      <c r="CI5" s="15" t="e">
        <f t="shared" si="198"/>
        <v>#REF!</v>
      </c>
      <c r="CJ5" s="15" t="e">
        <f t="shared" si="199"/>
        <v>#REF!</v>
      </c>
      <c r="CK5" s="15" t="e">
        <f t="shared" si="200"/>
        <v>#REF!</v>
      </c>
      <c r="CL5" s="15" t="e">
        <f t="shared" si="201"/>
        <v>#REF!</v>
      </c>
      <c r="CM5" s="15" t="e">
        <f t="shared" si="202"/>
        <v>#REF!</v>
      </c>
      <c r="CN5" s="15" t="e">
        <f t="shared" si="203"/>
        <v>#REF!</v>
      </c>
      <c r="CO5" s="15" t="e">
        <f t="shared" si="204"/>
        <v>#REF!</v>
      </c>
      <c r="CP5" s="15" t="e">
        <f t="shared" si="205"/>
        <v>#REF!</v>
      </c>
      <c r="CQ5" s="15" t="e">
        <f t="shared" si="206"/>
        <v>#REF!</v>
      </c>
      <c r="CR5" s="15" t="e">
        <f t="shared" si="207"/>
        <v>#REF!</v>
      </c>
      <c r="CS5" s="15" t="e">
        <f t="shared" si="208"/>
        <v>#REF!</v>
      </c>
      <c r="CT5" s="15" t="e">
        <f t="shared" si="209"/>
        <v>#REF!</v>
      </c>
      <c r="CU5" s="15" t="e">
        <f t="shared" si="210"/>
        <v>#REF!</v>
      </c>
      <c r="CV5" s="15" t="e">
        <f t="shared" si="211"/>
        <v>#REF!</v>
      </c>
      <c r="CW5" s="15" t="e">
        <f t="shared" si="212"/>
        <v>#REF!</v>
      </c>
      <c r="CX5" s="15" t="e">
        <f t="shared" si="213"/>
        <v>#REF!</v>
      </c>
      <c r="CY5" s="15" t="e">
        <f t="shared" si="214"/>
        <v>#REF!</v>
      </c>
      <c r="CZ5" s="15" t="e">
        <f t="shared" si="215"/>
        <v>#REF!</v>
      </c>
      <c r="DA5" s="15" t="e">
        <f t="shared" si="216"/>
        <v>#REF!</v>
      </c>
      <c r="DB5" s="15" t="e">
        <f t="shared" si="217"/>
        <v>#REF!</v>
      </c>
      <c r="DC5" s="15" t="e">
        <f t="shared" si="218"/>
        <v>#REF!</v>
      </c>
      <c r="DD5" s="15" t="e">
        <f t="shared" si="219"/>
        <v>#REF!</v>
      </c>
      <c r="DE5" s="15" t="e">
        <f t="shared" si="220"/>
        <v>#REF!</v>
      </c>
      <c r="DF5" s="15" t="e">
        <f t="shared" si="221"/>
        <v>#REF!</v>
      </c>
      <c r="DG5" s="15" t="e">
        <f t="shared" si="222"/>
        <v>#REF!</v>
      </c>
      <c r="DH5" s="15" t="e">
        <f t="shared" si="223"/>
        <v>#REF!</v>
      </c>
      <c r="DI5" s="15" t="e">
        <f t="shared" si="224"/>
        <v>#REF!</v>
      </c>
      <c r="DJ5" s="15" t="e">
        <f t="shared" si="225"/>
        <v>#REF!</v>
      </c>
      <c r="DK5" s="15" t="e">
        <f t="shared" si="226"/>
        <v>#REF!</v>
      </c>
      <c r="DL5" s="15" t="e">
        <f t="shared" si="227"/>
        <v>#REF!</v>
      </c>
      <c r="DM5" s="15" t="e">
        <f t="shared" si="228"/>
        <v>#REF!</v>
      </c>
      <c r="DN5" s="15" t="e">
        <f t="shared" si="229"/>
        <v>#REF!</v>
      </c>
      <c r="DO5" s="15" t="e">
        <f t="shared" si="230"/>
        <v>#REF!</v>
      </c>
      <c r="DP5" s="15" t="e">
        <f t="shared" si="231"/>
        <v>#REF!</v>
      </c>
      <c r="DQ5" s="15" t="e">
        <f t="shared" si="232"/>
        <v>#REF!</v>
      </c>
      <c r="DR5" s="15" t="e">
        <f t="shared" si="233"/>
        <v>#REF!</v>
      </c>
      <c r="DS5" s="15" t="e">
        <f t="shared" si="234"/>
        <v>#REF!</v>
      </c>
      <c r="DT5" s="15" t="e">
        <f t="shared" si="235"/>
        <v>#REF!</v>
      </c>
      <c r="DU5" s="15" t="e">
        <f t="shared" si="236"/>
        <v>#REF!</v>
      </c>
      <c r="DV5" s="15" t="e">
        <f t="shared" si="237"/>
        <v>#REF!</v>
      </c>
      <c r="DW5" s="15" t="e">
        <f t="shared" si="238"/>
        <v>#REF!</v>
      </c>
      <c r="DX5" s="15" t="e">
        <f t="shared" si="239"/>
        <v>#REF!</v>
      </c>
      <c r="DY5" s="15" t="e">
        <f t="shared" si="240"/>
        <v>#REF!</v>
      </c>
      <c r="DZ5" s="15" t="e">
        <f t="shared" si="241"/>
        <v>#REF!</v>
      </c>
      <c r="EA5" s="15" t="e">
        <f t="shared" si="242"/>
        <v>#REF!</v>
      </c>
      <c r="EB5" s="15" t="e">
        <f t="shared" si="243"/>
        <v>#REF!</v>
      </c>
      <c r="EC5" s="15" t="e">
        <f t="shared" si="244"/>
        <v>#REF!</v>
      </c>
      <c r="ED5" s="15" t="e">
        <f t="shared" si="245"/>
        <v>#REF!</v>
      </c>
      <c r="EE5" s="15" t="e">
        <f t="shared" si="246"/>
        <v>#REF!</v>
      </c>
      <c r="EF5" s="15" t="e">
        <f t="shared" si="247"/>
        <v>#REF!</v>
      </c>
      <c r="EG5" s="15" t="e">
        <f t="shared" si="248"/>
        <v>#REF!</v>
      </c>
      <c r="EH5" s="15" t="e">
        <f t="shared" si="249"/>
        <v>#REF!</v>
      </c>
      <c r="EI5" s="15" t="e">
        <f t="shared" si="250"/>
        <v>#REF!</v>
      </c>
      <c r="EJ5" s="15" t="e">
        <f t="shared" si="251"/>
        <v>#REF!</v>
      </c>
      <c r="EK5" s="15" t="e">
        <f t="shared" si="252"/>
        <v>#REF!</v>
      </c>
      <c r="EL5" s="15" t="e">
        <f t="shared" si="253"/>
        <v>#REF!</v>
      </c>
      <c r="EM5" s="15" t="e">
        <f t="shared" si="254"/>
        <v>#REF!</v>
      </c>
      <c r="FE5"/>
      <c r="FF5"/>
      <c r="FG5"/>
      <c r="FH5"/>
    </row>
    <row r="6" spans="2:164" ht="15" hidden="1" outlineLevel="1">
      <c r="B6" s="1" t="e">
        <f>#REF!</f>
        <v>#REF!</v>
      </c>
      <c r="F6" s="104" t="e">
        <f>#REF!</f>
        <v>#REF!</v>
      </c>
      <c r="I6" s="103"/>
      <c r="K6" s="105">
        <v>1</v>
      </c>
      <c r="L6" s="15" t="e">
        <f t="shared" ref="L6:BW6" si="255">$K6*(1+$F6)^(L$12/12)</f>
        <v>#REF!</v>
      </c>
      <c r="M6" s="15" t="e">
        <f t="shared" si="255"/>
        <v>#REF!</v>
      </c>
      <c r="N6" s="15" t="e">
        <f t="shared" si="255"/>
        <v>#REF!</v>
      </c>
      <c r="O6" s="15" t="e">
        <f t="shared" si="255"/>
        <v>#REF!</v>
      </c>
      <c r="P6" s="15" t="e">
        <f t="shared" si="255"/>
        <v>#REF!</v>
      </c>
      <c r="Q6" s="15" t="e">
        <f t="shared" si="255"/>
        <v>#REF!</v>
      </c>
      <c r="R6" s="15" t="e">
        <f t="shared" si="255"/>
        <v>#REF!</v>
      </c>
      <c r="S6" s="15" t="e">
        <f t="shared" si="255"/>
        <v>#REF!</v>
      </c>
      <c r="T6" s="15" t="e">
        <f t="shared" si="255"/>
        <v>#REF!</v>
      </c>
      <c r="U6" s="15" t="e">
        <f t="shared" si="255"/>
        <v>#REF!</v>
      </c>
      <c r="V6" s="15" t="e">
        <f t="shared" si="255"/>
        <v>#REF!</v>
      </c>
      <c r="W6" s="15" t="e">
        <f t="shared" si="255"/>
        <v>#REF!</v>
      </c>
      <c r="X6" s="15" t="e">
        <f t="shared" si="255"/>
        <v>#REF!</v>
      </c>
      <c r="Y6" s="15" t="e">
        <f t="shared" si="255"/>
        <v>#REF!</v>
      </c>
      <c r="Z6" s="15" t="e">
        <f t="shared" si="255"/>
        <v>#REF!</v>
      </c>
      <c r="AA6" s="15" t="e">
        <f t="shared" si="255"/>
        <v>#REF!</v>
      </c>
      <c r="AB6" s="15" t="e">
        <f t="shared" si="255"/>
        <v>#REF!</v>
      </c>
      <c r="AC6" s="15" t="e">
        <f t="shared" si="255"/>
        <v>#REF!</v>
      </c>
      <c r="AD6" s="15" t="e">
        <f t="shared" si="255"/>
        <v>#REF!</v>
      </c>
      <c r="AE6" s="15" t="e">
        <f t="shared" si="255"/>
        <v>#REF!</v>
      </c>
      <c r="AF6" s="15" t="e">
        <f t="shared" si="255"/>
        <v>#REF!</v>
      </c>
      <c r="AG6" s="15" t="e">
        <f t="shared" si="255"/>
        <v>#REF!</v>
      </c>
      <c r="AH6" s="15" t="e">
        <f t="shared" si="255"/>
        <v>#REF!</v>
      </c>
      <c r="AI6" s="15" t="e">
        <f t="shared" si="255"/>
        <v>#REF!</v>
      </c>
      <c r="AJ6" s="15" t="e">
        <f t="shared" si="255"/>
        <v>#REF!</v>
      </c>
      <c r="AK6" s="15" t="e">
        <f t="shared" si="255"/>
        <v>#REF!</v>
      </c>
      <c r="AL6" s="15" t="e">
        <f t="shared" si="255"/>
        <v>#REF!</v>
      </c>
      <c r="AM6" s="15" t="e">
        <f t="shared" si="255"/>
        <v>#REF!</v>
      </c>
      <c r="AN6" s="15" t="e">
        <f t="shared" si="255"/>
        <v>#REF!</v>
      </c>
      <c r="AO6" s="15" t="e">
        <f t="shared" si="255"/>
        <v>#REF!</v>
      </c>
      <c r="AP6" s="15" t="e">
        <f t="shared" si="255"/>
        <v>#REF!</v>
      </c>
      <c r="AQ6" s="15" t="e">
        <f t="shared" si="255"/>
        <v>#REF!</v>
      </c>
      <c r="AR6" s="15" t="e">
        <f t="shared" si="255"/>
        <v>#REF!</v>
      </c>
      <c r="AS6" s="15" t="e">
        <f t="shared" si="255"/>
        <v>#REF!</v>
      </c>
      <c r="AT6" s="15" t="e">
        <f t="shared" si="255"/>
        <v>#REF!</v>
      </c>
      <c r="AU6" s="15" t="e">
        <f t="shared" si="255"/>
        <v>#REF!</v>
      </c>
      <c r="AV6" s="15" t="e">
        <f t="shared" si="255"/>
        <v>#REF!</v>
      </c>
      <c r="AW6" s="15" t="e">
        <f t="shared" si="255"/>
        <v>#REF!</v>
      </c>
      <c r="AX6" s="15" t="e">
        <f t="shared" si="255"/>
        <v>#REF!</v>
      </c>
      <c r="AY6" s="15" t="e">
        <f t="shared" si="255"/>
        <v>#REF!</v>
      </c>
      <c r="AZ6" s="15" t="e">
        <f t="shared" si="255"/>
        <v>#REF!</v>
      </c>
      <c r="BA6" s="15" t="e">
        <f t="shared" si="255"/>
        <v>#REF!</v>
      </c>
      <c r="BB6" s="15" t="e">
        <f t="shared" si="255"/>
        <v>#REF!</v>
      </c>
      <c r="BC6" s="15" t="e">
        <f t="shared" si="255"/>
        <v>#REF!</v>
      </c>
      <c r="BD6" s="15" t="e">
        <f t="shared" si="255"/>
        <v>#REF!</v>
      </c>
      <c r="BE6" s="15" t="e">
        <f t="shared" si="255"/>
        <v>#REF!</v>
      </c>
      <c r="BF6" s="15" t="e">
        <f t="shared" si="255"/>
        <v>#REF!</v>
      </c>
      <c r="BG6" s="15" t="e">
        <f t="shared" si="255"/>
        <v>#REF!</v>
      </c>
      <c r="BH6" s="15" t="e">
        <f t="shared" si="255"/>
        <v>#REF!</v>
      </c>
      <c r="BI6" s="15" t="e">
        <f t="shared" si="255"/>
        <v>#REF!</v>
      </c>
      <c r="BJ6" s="15" t="e">
        <f t="shared" si="255"/>
        <v>#REF!</v>
      </c>
      <c r="BK6" s="15" t="e">
        <f t="shared" si="255"/>
        <v>#REF!</v>
      </c>
      <c r="BL6" s="15" t="e">
        <f t="shared" si="255"/>
        <v>#REF!</v>
      </c>
      <c r="BM6" s="15" t="e">
        <f t="shared" si="255"/>
        <v>#REF!</v>
      </c>
      <c r="BN6" s="15" t="e">
        <f t="shared" si="255"/>
        <v>#REF!</v>
      </c>
      <c r="BO6" s="15" t="e">
        <f t="shared" si="255"/>
        <v>#REF!</v>
      </c>
      <c r="BP6" s="15" t="e">
        <f t="shared" si="255"/>
        <v>#REF!</v>
      </c>
      <c r="BQ6" s="15" t="e">
        <f t="shared" si="255"/>
        <v>#REF!</v>
      </c>
      <c r="BR6" s="15" t="e">
        <f t="shared" si="255"/>
        <v>#REF!</v>
      </c>
      <c r="BS6" s="15" t="e">
        <f t="shared" si="255"/>
        <v>#REF!</v>
      </c>
      <c r="BT6" s="15" t="e">
        <f t="shared" si="255"/>
        <v>#REF!</v>
      </c>
      <c r="BU6" s="15" t="e">
        <f t="shared" si="255"/>
        <v>#REF!</v>
      </c>
      <c r="BV6" s="15" t="e">
        <f t="shared" si="255"/>
        <v>#REF!</v>
      </c>
      <c r="BW6" s="15" t="e">
        <f t="shared" si="255"/>
        <v>#REF!</v>
      </c>
      <c r="BX6" s="15" t="e">
        <f t="shared" ref="BX6:EM6" si="256">$K6*(1+$F6)^(BX$12/12)</f>
        <v>#REF!</v>
      </c>
      <c r="BY6" s="15" t="e">
        <f t="shared" si="256"/>
        <v>#REF!</v>
      </c>
      <c r="BZ6" s="15" t="e">
        <f t="shared" si="256"/>
        <v>#REF!</v>
      </c>
      <c r="CA6" s="15" t="e">
        <f t="shared" si="256"/>
        <v>#REF!</v>
      </c>
      <c r="CB6" s="15" t="e">
        <f t="shared" si="256"/>
        <v>#REF!</v>
      </c>
      <c r="CC6" s="15" t="e">
        <f t="shared" si="256"/>
        <v>#REF!</v>
      </c>
      <c r="CD6" s="15" t="e">
        <f t="shared" si="256"/>
        <v>#REF!</v>
      </c>
      <c r="CE6" s="15" t="e">
        <f t="shared" si="256"/>
        <v>#REF!</v>
      </c>
      <c r="CF6" s="15" t="e">
        <f t="shared" si="256"/>
        <v>#REF!</v>
      </c>
      <c r="CG6" s="15" t="e">
        <f t="shared" si="256"/>
        <v>#REF!</v>
      </c>
      <c r="CH6" s="15" t="e">
        <f t="shared" si="256"/>
        <v>#REF!</v>
      </c>
      <c r="CI6" s="15" t="e">
        <f t="shared" si="256"/>
        <v>#REF!</v>
      </c>
      <c r="CJ6" s="15" t="e">
        <f t="shared" si="256"/>
        <v>#REF!</v>
      </c>
      <c r="CK6" s="15" t="e">
        <f t="shared" si="256"/>
        <v>#REF!</v>
      </c>
      <c r="CL6" s="15" t="e">
        <f t="shared" si="256"/>
        <v>#REF!</v>
      </c>
      <c r="CM6" s="15" t="e">
        <f t="shared" si="256"/>
        <v>#REF!</v>
      </c>
      <c r="CN6" s="15" t="e">
        <f t="shared" si="256"/>
        <v>#REF!</v>
      </c>
      <c r="CO6" s="15" t="e">
        <f t="shared" si="256"/>
        <v>#REF!</v>
      </c>
      <c r="CP6" s="15" t="e">
        <f t="shared" si="256"/>
        <v>#REF!</v>
      </c>
      <c r="CQ6" s="15" t="e">
        <f t="shared" si="256"/>
        <v>#REF!</v>
      </c>
      <c r="CR6" s="15" t="e">
        <f t="shared" si="256"/>
        <v>#REF!</v>
      </c>
      <c r="CS6" s="15" t="e">
        <f t="shared" si="256"/>
        <v>#REF!</v>
      </c>
      <c r="CT6" s="15" t="e">
        <f t="shared" si="256"/>
        <v>#REF!</v>
      </c>
      <c r="CU6" s="15" t="e">
        <f t="shared" si="256"/>
        <v>#REF!</v>
      </c>
      <c r="CV6" s="15" t="e">
        <f t="shared" si="256"/>
        <v>#REF!</v>
      </c>
      <c r="CW6" s="15" t="e">
        <f t="shared" si="256"/>
        <v>#REF!</v>
      </c>
      <c r="CX6" s="15" t="e">
        <f t="shared" si="256"/>
        <v>#REF!</v>
      </c>
      <c r="CY6" s="15" t="e">
        <f t="shared" si="256"/>
        <v>#REF!</v>
      </c>
      <c r="CZ6" s="15" t="e">
        <f t="shared" si="256"/>
        <v>#REF!</v>
      </c>
      <c r="DA6" s="15" t="e">
        <f t="shared" si="256"/>
        <v>#REF!</v>
      </c>
      <c r="DB6" s="15" t="e">
        <f t="shared" si="256"/>
        <v>#REF!</v>
      </c>
      <c r="DC6" s="15" t="e">
        <f t="shared" si="256"/>
        <v>#REF!</v>
      </c>
      <c r="DD6" s="15" t="e">
        <f t="shared" si="256"/>
        <v>#REF!</v>
      </c>
      <c r="DE6" s="15" t="e">
        <f t="shared" si="256"/>
        <v>#REF!</v>
      </c>
      <c r="DF6" s="15" t="e">
        <f t="shared" si="256"/>
        <v>#REF!</v>
      </c>
      <c r="DG6" s="15" t="e">
        <f t="shared" si="256"/>
        <v>#REF!</v>
      </c>
      <c r="DH6" s="15" t="e">
        <f t="shared" si="256"/>
        <v>#REF!</v>
      </c>
      <c r="DI6" s="15" t="e">
        <f t="shared" si="256"/>
        <v>#REF!</v>
      </c>
      <c r="DJ6" s="15" t="e">
        <f t="shared" si="256"/>
        <v>#REF!</v>
      </c>
      <c r="DK6" s="15" t="e">
        <f t="shared" si="256"/>
        <v>#REF!</v>
      </c>
      <c r="DL6" s="15" t="e">
        <f t="shared" si="256"/>
        <v>#REF!</v>
      </c>
      <c r="DM6" s="15" t="e">
        <f t="shared" si="256"/>
        <v>#REF!</v>
      </c>
      <c r="DN6" s="15" t="e">
        <f t="shared" si="256"/>
        <v>#REF!</v>
      </c>
      <c r="DO6" s="15" t="e">
        <f t="shared" si="256"/>
        <v>#REF!</v>
      </c>
      <c r="DP6" s="15" t="e">
        <f t="shared" si="256"/>
        <v>#REF!</v>
      </c>
      <c r="DQ6" s="15" t="e">
        <f t="shared" si="256"/>
        <v>#REF!</v>
      </c>
      <c r="DR6" s="15" t="e">
        <f t="shared" si="256"/>
        <v>#REF!</v>
      </c>
      <c r="DS6" s="15" t="e">
        <f t="shared" si="256"/>
        <v>#REF!</v>
      </c>
      <c r="DT6" s="15" t="e">
        <f t="shared" si="256"/>
        <v>#REF!</v>
      </c>
      <c r="DU6" s="15" t="e">
        <f t="shared" si="256"/>
        <v>#REF!</v>
      </c>
      <c r="DV6" s="15" t="e">
        <f t="shared" si="256"/>
        <v>#REF!</v>
      </c>
      <c r="DW6" s="15" t="e">
        <f t="shared" si="256"/>
        <v>#REF!</v>
      </c>
      <c r="DX6" s="15" t="e">
        <f t="shared" si="256"/>
        <v>#REF!</v>
      </c>
      <c r="DY6" s="15" t="e">
        <f t="shared" si="256"/>
        <v>#REF!</v>
      </c>
      <c r="DZ6" s="15" t="e">
        <f t="shared" si="256"/>
        <v>#REF!</v>
      </c>
      <c r="EA6" s="15" t="e">
        <f t="shared" si="256"/>
        <v>#REF!</v>
      </c>
      <c r="EB6" s="15" t="e">
        <f t="shared" si="256"/>
        <v>#REF!</v>
      </c>
      <c r="EC6" s="15" t="e">
        <f t="shared" si="256"/>
        <v>#REF!</v>
      </c>
      <c r="ED6" s="15" t="e">
        <f t="shared" si="256"/>
        <v>#REF!</v>
      </c>
      <c r="EE6" s="15" t="e">
        <f t="shared" si="256"/>
        <v>#REF!</v>
      </c>
      <c r="EF6" s="15" t="e">
        <f t="shared" si="256"/>
        <v>#REF!</v>
      </c>
      <c r="EG6" s="15" t="e">
        <f t="shared" si="256"/>
        <v>#REF!</v>
      </c>
      <c r="EH6" s="15" t="e">
        <f t="shared" si="256"/>
        <v>#REF!</v>
      </c>
      <c r="EI6" s="15" t="e">
        <f t="shared" si="256"/>
        <v>#REF!</v>
      </c>
      <c r="EJ6" s="15" t="e">
        <f t="shared" si="256"/>
        <v>#REF!</v>
      </c>
      <c r="EK6" s="15" t="e">
        <f t="shared" si="256"/>
        <v>#REF!</v>
      </c>
      <c r="EL6" s="15" t="e">
        <f t="shared" si="256"/>
        <v>#REF!</v>
      </c>
      <c r="EM6" s="15" t="e">
        <f t="shared" si="256"/>
        <v>#REF!</v>
      </c>
      <c r="FE6"/>
      <c r="FF6"/>
      <c r="FG6"/>
      <c r="FH6"/>
    </row>
    <row r="7" spans="2:164" ht="15" hidden="1" outlineLevel="1">
      <c r="B7" s="1" t="s">
        <v>93</v>
      </c>
      <c r="I7" s="103"/>
      <c r="K7" s="106">
        <f>IFERROR(INDEX('1 mos LIBOR'!$M$3:$M$122,MATCH('Monthly Cash Flow'!K$14,'1 mos LIBOR'!$N$3:$N$122,0)),J7)</f>
        <v>0</v>
      </c>
      <c r="L7" s="107">
        <f>IFERROR(INDEX('1 mos LIBOR'!$M$3:$M$122,MATCH('Monthly Cash Flow'!L$14,'1 mos LIBOR'!$N$3:$N$122,0)),K7)</f>
        <v>4.4406999999999997E-3</v>
      </c>
      <c r="M7" s="26">
        <f>IFERROR(INDEX('1 mos LIBOR'!$M$3:$M$122,MATCH('Monthly Cash Flow'!M$14,'1 mos LIBOR'!$N$3:$N$122,0)),L7)</f>
        <v>7.6525999999999999E-3</v>
      </c>
      <c r="N7" s="26">
        <f>IFERROR(INDEX('1 mos LIBOR'!$M$3:$M$122,MATCH('Monthly Cash Flow'!N$14,'1 mos LIBOR'!$N$3:$N$122,0)),M7)</f>
        <v>9.6968000000000002E-3</v>
      </c>
      <c r="O7" s="26">
        <f>IFERROR(INDEX('1 mos LIBOR'!$M$3:$M$122,MATCH('Monthly Cash Flow'!O$14,'1 mos LIBOR'!$N$3:$N$122,0)),N7)</f>
        <v>1.0672600000000001E-2</v>
      </c>
      <c r="P7" s="26">
        <f>IFERROR(INDEX('1 mos LIBOR'!$M$3:$M$122,MATCH('Monthly Cash Flow'!P$14,'1 mos LIBOR'!$N$3:$N$122,0)),O7)</f>
        <v>1.26868E-2</v>
      </c>
      <c r="Q7" s="26">
        <f>IFERROR(INDEX('1 mos LIBOR'!$M$3:$M$122,MATCH('Monthly Cash Flow'!Q$14,'1 mos LIBOR'!$N$3:$N$122,0)),P7)</f>
        <v>1.2687199999999999E-2</v>
      </c>
      <c r="R7" s="26">
        <f>IFERROR(INDEX('1 mos LIBOR'!$M$3:$M$122,MATCH('Monthly Cash Flow'!R$14,'1 mos LIBOR'!$N$3:$N$122,0)),Q7)</f>
        <v>1.5294200000000001E-2</v>
      </c>
      <c r="S7" s="26">
        <f>IFERROR(INDEX('1 mos LIBOR'!$M$3:$M$122,MATCH('Monthly Cash Flow'!S$14,'1 mos LIBOR'!$N$3:$N$122,0)),R7)</f>
        <v>1.5294200000000001E-2</v>
      </c>
      <c r="T7" s="26">
        <f>IFERROR(INDEX('1 mos LIBOR'!$M$3:$M$122,MATCH('Monthly Cash Flow'!T$14,'1 mos LIBOR'!$N$3:$N$122,0)),S7)</f>
        <v>1.5294800000000001E-2</v>
      </c>
      <c r="U7" s="26">
        <f>IFERROR(INDEX('1 mos LIBOR'!$M$3:$M$122,MATCH('Monthly Cash Flow'!U$14,'1 mos LIBOR'!$N$3:$N$122,0)),T7)</f>
        <v>1.75078E-2</v>
      </c>
      <c r="V7" s="26">
        <f>IFERROR(INDEX('1 mos LIBOR'!$M$3:$M$122,MATCH('Monthly Cash Flow'!V$14,'1 mos LIBOR'!$N$3:$N$122,0)),U7)</f>
        <v>1.7507499999999999E-2</v>
      </c>
      <c r="W7" s="26">
        <f>IFERROR(INDEX('1 mos LIBOR'!$M$3:$M$122,MATCH('Monthly Cash Flow'!W$14,'1 mos LIBOR'!$N$3:$N$122,0)),V7)</f>
        <v>1.9487299999999999E-2</v>
      </c>
      <c r="X7" s="26">
        <f>IFERROR(INDEX('1 mos LIBOR'!$M$3:$M$122,MATCH('Monthly Cash Flow'!X$14,'1 mos LIBOR'!$N$3:$N$122,0)),W7)</f>
        <v>1.9487299999999999E-2</v>
      </c>
      <c r="Y7" s="26">
        <f>IFERROR(INDEX('1 mos LIBOR'!$M$3:$M$122,MATCH('Monthly Cash Flow'!Y$14,'1 mos LIBOR'!$N$3:$N$122,0)),X7)</f>
        <v>1.9487299999999999E-2</v>
      </c>
      <c r="Z7" s="26">
        <f>IFERROR(INDEX('1 mos LIBOR'!$M$3:$M$122,MATCH('Monthly Cash Flow'!Z$14,'1 mos LIBOR'!$N$3:$N$122,0)),Y7)</f>
        <v>1.94889E-2</v>
      </c>
      <c r="AA7" s="26">
        <f>IFERROR(INDEX('1 mos LIBOR'!$M$3:$M$122,MATCH('Monthly Cash Flow'!AA$14,'1 mos LIBOR'!$N$3:$N$122,0)),Z7)</f>
        <v>2.0421499999999999E-2</v>
      </c>
      <c r="AB7" s="26">
        <f>IFERROR(INDEX('1 mos LIBOR'!$M$3:$M$122,MATCH('Monthly Cash Flow'!AB$14,'1 mos LIBOR'!$N$3:$N$122,0)),AA7)</f>
        <v>2.06216E-2</v>
      </c>
      <c r="AC7" s="26">
        <f>IFERROR(INDEX('1 mos LIBOR'!$M$3:$M$122,MATCH('Monthly Cash Flow'!AC$14,'1 mos LIBOR'!$N$3:$N$122,0)),AB7)</f>
        <v>2.0776099999999999E-2</v>
      </c>
      <c r="AD7" s="26">
        <f>IFERROR(INDEX('1 mos LIBOR'!$M$3:$M$122,MATCH('Monthly Cash Flow'!AD$14,'1 mos LIBOR'!$N$3:$N$122,0)),AC7)</f>
        <v>2.0853099999999999E-2</v>
      </c>
      <c r="AE7" s="26">
        <f>IFERROR(INDEX('1 mos LIBOR'!$M$3:$M$122,MATCH('Monthly Cash Flow'!AE$14,'1 mos LIBOR'!$N$3:$N$122,0)),AD7)</f>
        <v>2.0880699999999999E-2</v>
      </c>
      <c r="AF7" s="26">
        <f>IFERROR(INDEX('1 mos LIBOR'!$M$3:$M$122,MATCH('Monthly Cash Flow'!AF$14,'1 mos LIBOR'!$N$3:$N$122,0)),AE7)</f>
        <v>2.0845499999999999E-2</v>
      </c>
      <c r="AG7" s="26">
        <f>IFERROR(INDEX('1 mos LIBOR'!$M$3:$M$122,MATCH('Monthly Cash Flow'!AG$14,'1 mos LIBOR'!$N$3:$N$122,0)),AF7)</f>
        <v>2.07577E-2</v>
      </c>
      <c r="AH7" s="26">
        <f>IFERROR(INDEX('1 mos LIBOR'!$M$3:$M$122,MATCH('Monthly Cash Flow'!AH$14,'1 mos LIBOR'!$N$3:$N$122,0)),AG7)</f>
        <v>2.0600500000000001E-2</v>
      </c>
      <c r="AI7" s="26">
        <f>IFERROR(INDEX('1 mos LIBOR'!$M$3:$M$122,MATCH('Monthly Cash Flow'!AI$14,'1 mos LIBOR'!$N$3:$N$122,0)),AH7)</f>
        <v>2.0426300000000001E-2</v>
      </c>
      <c r="AJ7" s="26">
        <f>IFERROR(INDEX('1 mos LIBOR'!$M$3:$M$122,MATCH('Monthly Cash Flow'!AJ$14,'1 mos LIBOR'!$N$3:$N$122,0)),AI7)</f>
        <v>2.0264399999999998E-2</v>
      </c>
      <c r="AK7" s="26">
        <f>IFERROR(INDEX('1 mos LIBOR'!$M$3:$M$122,MATCH('Monthly Cash Flow'!AK$14,'1 mos LIBOR'!$N$3:$N$122,0)),AJ7)</f>
        <v>2.0102499999999999E-2</v>
      </c>
      <c r="AL7" s="26">
        <f>IFERROR(INDEX('1 mos LIBOR'!$M$3:$M$122,MATCH('Monthly Cash Flow'!AL$14,'1 mos LIBOR'!$N$3:$N$122,0)),AK7)</f>
        <v>1.9935899999999999E-2</v>
      </c>
      <c r="AM7" s="26">
        <f>IFERROR(INDEX('1 mos LIBOR'!$M$3:$M$122,MATCH('Monthly Cash Flow'!AM$14,'1 mos LIBOR'!$N$3:$N$122,0)),AL7)</f>
        <v>1.9790499999999999E-2</v>
      </c>
      <c r="AN7" s="26">
        <f>IFERROR(INDEX('1 mos LIBOR'!$M$3:$M$122,MATCH('Monthly Cash Flow'!AN$14,'1 mos LIBOR'!$N$3:$N$122,0)),AM7)</f>
        <v>1.96372E-2</v>
      </c>
      <c r="AO7" s="26">
        <f>IFERROR(INDEX('1 mos LIBOR'!$M$3:$M$122,MATCH('Monthly Cash Flow'!AO$14,'1 mos LIBOR'!$N$3:$N$122,0)),AN7)</f>
        <v>1.9497199999999999E-2</v>
      </c>
      <c r="AP7" s="26">
        <f>IFERROR(INDEX('1 mos LIBOR'!$M$3:$M$122,MATCH('Monthly Cash Flow'!AP$14,'1 mos LIBOR'!$N$3:$N$122,0)),AO7)</f>
        <v>1.93639E-2</v>
      </c>
      <c r="AQ7" s="26">
        <f>IFERROR(INDEX('1 mos LIBOR'!$M$3:$M$122,MATCH('Monthly Cash Flow'!AQ$14,'1 mos LIBOR'!$N$3:$N$122,0)),AP7)</f>
        <v>1.92237E-2</v>
      </c>
      <c r="AR7" s="26">
        <f>IFERROR(INDEX('1 mos LIBOR'!$M$3:$M$122,MATCH('Monthly Cash Flow'!AR$14,'1 mos LIBOR'!$N$3:$N$122,0)),AQ7)</f>
        <v>1.9110100000000001E-2</v>
      </c>
      <c r="AS7" s="26">
        <f>IFERROR(INDEX('1 mos LIBOR'!$M$3:$M$122,MATCH('Monthly Cash Flow'!AS$14,'1 mos LIBOR'!$N$3:$N$122,0)),AR7)</f>
        <v>1.8990099999999999E-2</v>
      </c>
      <c r="AT7" s="26">
        <f>IFERROR(INDEX('1 mos LIBOR'!$M$3:$M$122,MATCH('Monthly Cash Flow'!AT$14,'1 mos LIBOR'!$N$3:$N$122,0)),AS7)</f>
        <v>1.8872400000000001E-2</v>
      </c>
      <c r="AU7" s="26">
        <f>IFERROR(INDEX('1 mos LIBOR'!$M$3:$M$122,MATCH('Monthly Cash Flow'!AU$14,'1 mos LIBOR'!$N$3:$N$122,0)),AT7)</f>
        <v>1.8774699999999998E-2</v>
      </c>
      <c r="AV7" s="26">
        <f>IFERROR(INDEX('1 mos LIBOR'!$M$3:$M$122,MATCH('Monthly Cash Flow'!AV$14,'1 mos LIBOR'!$N$3:$N$122,0)),AU7)</f>
        <v>1.8675500000000001E-2</v>
      </c>
      <c r="AW7" s="26">
        <f>IFERROR(INDEX('1 mos LIBOR'!$M$3:$M$122,MATCH('Monthly Cash Flow'!AW$14,'1 mos LIBOR'!$N$3:$N$122,0)),AV7)</f>
        <v>1.85798E-2</v>
      </c>
      <c r="AX7" s="26">
        <f>IFERROR(INDEX('1 mos LIBOR'!$M$3:$M$122,MATCH('Monthly Cash Flow'!AX$14,'1 mos LIBOR'!$N$3:$N$122,0)),AW7)</f>
        <v>1.8491E-2</v>
      </c>
      <c r="AY7" s="26">
        <f>IFERROR(INDEX('1 mos LIBOR'!$M$3:$M$122,MATCH('Monthly Cash Flow'!AY$14,'1 mos LIBOR'!$N$3:$N$122,0)),AX7)</f>
        <v>1.8408799999999999E-2</v>
      </c>
      <c r="AZ7" s="26">
        <f>IFERROR(INDEX('1 mos LIBOR'!$M$3:$M$122,MATCH('Monthly Cash Flow'!AZ$14,'1 mos LIBOR'!$N$3:$N$122,0)),AY7)</f>
        <v>1.8324799999999999E-2</v>
      </c>
      <c r="BA7" s="26">
        <f>IFERROR(INDEX('1 mos LIBOR'!$M$3:$M$122,MATCH('Monthly Cash Flow'!BA$14,'1 mos LIBOR'!$N$3:$N$122,0)),AZ7)</f>
        <v>1.8256700000000001E-2</v>
      </c>
      <c r="BB7" s="26">
        <f>IFERROR(INDEX('1 mos LIBOR'!$M$3:$M$122,MATCH('Monthly Cash Flow'!BB$14,'1 mos LIBOR'!$N$3:$N$122,0)),BA7)</f>
        <v>1.8191700000000002E-2</v>
      </c>
      <c r="BC7" s="26">
        <f>IFERROR(INDEX('1 mos LIBOR'!$M$3:$M$122,MATCH('Monthly Cash Flow'!BC$14,'1 mos LIBOR'!$N$3:$N$122,0)),BB7)</f>
        <v>1.8128499999999999E-2</v>
      </c>
      <c r="BD7" s="26">
        <f>IFERROR(INDEX('1 mos LIBOR'!$M$3:$M$122,MATCH('Monthly Cash Flow'!BD$14,'1 mos LIBOR'!$N$3:$N$122,0)),BC7)</f>
        <v>1.8076800000000001E-2</v>
      </c>
      <c r="BE7" s="26">
        <f>IFERROR(INDEX('1 mos LIBOR'!$M$3:$M$122,MATCH('Monthly Cash Flow'!BE$14,'1 mos LIBOR'!$N$3:$N$122,0)),BD7)</f>
        <v>1.8026799999999999E-2</v>
      </c>
      <c r="BF7" s="26">
        <f>IFERROR(INDEX('1 mos LIBOR'!$M$3:$M$122,MATCH('Monthly Cash Flow'!BF$14,'1 mos LIBOR'!$N$3:$N$122,0)),BE7)</f>
        <v>1.7983900000000001E-2</v>
      </c>
      <c r="BG7" s="26">
        <f>IFERROR(INDEX('1 mos LIBOR'!$M$3:$M$122,MATCH('Monthly Cash Flow'!BG$14,'1 mos LIBOR'!$N$3:$N$122,0)),BF7)</f>
        <v>1.7949799999999998E-2</v>
      </c>
      <c r="BH7" s="26">
        <f>IFERROR(INDEX('1 mos LIBOR'!$M$3:$M$122,MATCH('Monthly Cash Flow'!BH$14,'1 mos LIBOR'!$N$3:$N$122,0)),BG7)</f>
        <v>1.7917700000000002E-2</v>
      </c>
      <c r="BI7" s="26">
        <f>IFERROR(INDEX('1 mos LIBOR'!$M$3:$M$122,MATCH('Monthly Cash Flow'!BI$14,'1 mos LIBOR'!$N$3:$N$122,0)),BH7)</f>
        <v>1.7890900000000001E-2</v>
      </c>
      <c r="BJ7" s="26">
        <f>IFERROR(INDEX('1 mos LIBOR'!$M$3:$M$122,MATCH('Monthly Cash Flow'!BJ$14,'1 mos LIBOR'!$N$3:$N$122,0)),BI7)</f>
        <v>1.7872200000000001E-2</v>
      </c>
      <c r="BK7" s="26">
        <f>IFERROR(INDEX('1 mos LIBOR'!$M$3:$M$122,MATCH('Monthly Cash Flow'!BK$14,'1 mos LIBOR'!$N$3:$N$122,0)),BJ7)</f>
        <v>1.7858300000000001E-2</v>
      </c>
      <c r="BL7" s="26">
        <f>IFERROR(INDEX('1 mos LIBOR'!$M$3:$M$122,MATCH('Monthly Cash Flow'!BL$14,'1 mos LIBOR'!$N$3:$N$122,0)),BK7)</f>
        <v>1.78496E-2</v>
      </c>
      <c r="BM7" s="26">
        <f>IFERROR(INDEX('1 mos LIBOR'!$M$3:$M$122,MATCH('Monthly Cash Flow'!BM$14,'1 mos LIBOR'!$N$3:$N$122,0)),BL7)</f>
        <v>1.78473E-2</v>
      </c>
      <c r="BN7" s="26">
        <f>IFERROR(INDEX('1 mos LIBOR'!$M$3:$M$122,MATCH('Monthly Cash Flow'!BN$14,'1 mos LIBOR'!$N$3:$N$122,0)),BM7)</f>
        <v>1.7851700000000002E-2</v>
      </c>
      <c r="BO7" s="26">
        <f>IFERROR(INDEX('1 mos LIBOR'!$M$3:$M$122,MATCH('Monthly Cash Flow'!BO$14,'1 mos LIBOR'!$N$3:$N$122,0)),BN7)</f>
        <v>1.7860000000000001E-2</v>
      </c>
      <c r="BP7" s="26">
        <f>IFERROR(INDEX('1 mos LIBOR'!$M$3:$M$122,MATCH('Monthly Cash Flow'!BP$14,'1 mos LIBOR'!$N$3:$N$122,0)),BO7)</f>
        <v>1.78747E-2</v>
      </c>
      <c r="BQ7" s="26">
        <f>IFERROR(INDEX('1 mos LIBOR'!$M$3:$M$122,MATCH('Monthly Cash Flow'!BQ$14,'1 mos LIBOR'!$N$3:$N$122,0)),BP7)</f>
        <v>1.7897400000000001E-2</v>
      </c>
      <c r="BR7" s="26">
        <f>IFERROR(INDEX('1 mos LIBOR'!$M$3:$M$122,MATCH('Monthly Cash Flow'!BR$14,'1 mos LIBOR'!$N$3:$N$122,0)),BQ7)</f>
        <v>1.7923000000000001E-2</v>
      </c>
      <c r="BS7" s="26">
        <f>IFERROR(INDEX('1 mos LIBOR'!$M$3:$M$122,MATCH('Monthly Cash Flow'!BS$14,'1 mos LIBOR'!$N$3:$N$122,0)),BR7)</f>
        <v>1.7950000000000001E-2</v>
      </c>
      <c r="BT7" s="26">
        <f>IFERROR(INDEX('1 mos LIBOR'!$M$3:$M$122,MATCH('Monthly Cash Flow'!BT$14,'1 mos LIBOR'!$N$3:$N$122,0)),BS7)</f>
        <v>1.79817E-2</v>
      </c>
      <c r="BU7" s="26">
        <f>IFERROR(INDEX('1 mos LIBOR'!$M$3:$M$122,MATCH('Monthly Cash Flow'!BU$14,'1 mos LIBOR'!$N$3:$N$122,0)),BT7)</f>
        <v>1.8009600000000001E-2</v>
      </c>
      <c r="BV7" s="26">
        <f>IFERROR(INDEX('1 mos LIBOR'!$M$3:$M$122,MATCH('Monthly Cash Flow'!BV$14,'1 mos LIBOR'!$N$3:$N$122,0)),BU7)</f>
        <v>1.8038200000000001E-2</v>
      </c>
      <c r="BW7" s="26">
        <f>IFERROR(INDEX('1 mos LIBOR'!$M$3:$M$122,MATCH('Monthly Cash Flow'!BW$14,'1 mos LIBOR'!$N$3:$N$122,0)),BV7)</f>
        <v>1.8068500000000001E-2</v>
      </c>
      <c r="BX7" s="26">
        <f>IFERROR(INDEX('1 mos LIBOR'!$M$3:$M$122,MATCH('Monthly Cash Flow'!BX$14,'1 mos LIBOR'!$N$3:$N$122,0)),BW7)</f>
        <v>1.8096000000000001E-2</v>
      </c>
      <c r="BY7" s="26">
        <f>IFERROR(INDEX('1 mos LIBOR'!$M$3:$M$122,MATCH('Monthly Cash Flow'!BY$14,'1 mos LIBOR'!$N$3:$N$122,0)),BX7)</f>
        <v>1.8125100000000002E-2</v>
      </c>
      <c r="BZ7" s="26">
        <f>IFERROR(INDEX('1 mos LIBOR'!$M$3:$M$122,MATCH('Monthly Cash Flow'!BZ$14,'1 mos LIBOR'!$N$3:$N$122,0)),BY7)</f>
        <v>1.81551E-2</v>
      </c>
      <c r="CA7" s="26">
        <f>IFERROR(INDEX('1 mos LIBOR'!$M$3:$M$122,MATCH('Monthly Cash Flow'!CA$14,'1 mos LIBOR'!$N$3:$N$122,0)),BZ7)</f>
        <v>1.81821E-2</v>
      </c>
      <c r="CB7" s="26">
        <f>IFERROR(INDEX('1 mos LIBOR'!$M$3:$M$122,MATCH('Monthly Cash Flow'!CB$14,'1 mos LIBOR'!$N$3:$N$122,0)),CA7)</f>
        <v>1.8209900000000001E-2</v>
      </c>
      <c r="CC7" s="26">
        <f>IFERROR(INDEX('1 mos LIBOR'!$M$3:$M$122,MATCH('Monthly Cash Flow'!CC$14,'1 mos LIBOR'!$N$3:$N$122,0)),CB7)</f>
        <v>1.8239499999999999E-2</v>
      </c>
      <c r="CD7" s="26">
        <f>IFERROR(INDEX('1 mos LIBOR'!$M$3:$M$122,MATCH('Monthly Cash Flow'!CD$14,'1 mos LIBOR'!$N$3:$N$122,0)),CC7)</f>
        <v>1.8266999999999999E-2</v>
      </c>
      <c r="CE7" s="26">
        <f>IFERROR(INDEX('1 mos LIBOR'!$M$3:$M$122,MATCH('Monthly Cash Flow'!CE$14,'1 mos LIBOR'!$N$3:$N$122,0)),CD7)</f>
        <v>1.82936E-2</v>
      </c>
      <c r="CF7" s="26">
        <f>IFERROR(INDEX('1 mos LIBOR'!$M$3:$M$122,MATCH('Monthly Cash Flow'!CF$14,'1 mos LIBOR'!$N$3:$N$122,0)),CE7)</f>
        <v>1.8322700000000001E-2</v>
      </c>
      <c r="CG7" s="26">
        <f>IFERROR(INDEX('1 mos LIBOR'!$M$3:$M$122,MATCH('Monthly Cash Flow'!CG$14,'1 mos LIBOR'!$N$3:$N$122,0)),CF7)</f>
        <v>1.8349000000000001E-2</v>
      </c>
      <c r="CH7" s="26">
        <f>IFERROR(INDEX('1 mos LIBOR'!$M$3:$M$122,MATCH('Monthly Cash Flow'!CH$14,'1 mos LIBOR'!$N$3:$N$122,0)),CG7)</f>
        <v>1.8378800000000001E-2</v>
      </c>
      <c r="CI7" s="26">
        <f>IFERROR(INDEX('1 mos LIBOR'!$M$3:$M$122,MATCH('Monthly Cash Flow'!CI$14,'1 mos LIBOR'!$N$3:$N$122,0)),CH7)</f>
        <v>1.8404799999999999E-2</v>
      </c>
      <c r="CJ7" s="26">
        <f>IFERROR(INDEX('1 mos LIBOR'!$M$3:$M$122,MATCH('Monthly Cash Flow'!CJ$14,'1 mos LIBOR'!$N$3:$N$122,0)),CI7)</f>
        <v>1.84315E-2</v>
      </c>
      <c r="CK7" s="26">
        <f>IFERROR(INDEX('1 mos LIBOR'!$M$3:$M$122,MATCH('Monthly Cash Flow'!CK$14,'1 mos LIBOR'!$N$3:$N$122,0)),CJ7)</f>
        <v>1.8460899999999999E-2</v>
      </c>
      <c r="CL7" s="26">
        <f>IFERROR(INDEX('1 mos LIBOR'!$M$3:$M$122,MATCH('Monthly Cash Flow'!CL$14,'1 mos LIBOR'!$N$3:$N$122,0)),CK7)</f>
        <v>1.8485600000000001E-2</v>
      </c>
      <c r="CM7" s="26">
        <f>IFERROR(INDEX('1 mos LIBOR'!$M$3:$M$122,MATCH('Monthly Cash Flow'!CM$14,'1 mos LIBOR'!$N$3:$N$122,0)),CL7)</f>
        <v>1.8512899999999999E-2</v>
      </c>
      <c r="CN7" s="26">
        <f>IFERROR(INDEX('1 mos LIBOR'!$M$3:$M$122,MATCH('Monthly Cash Flow'!CN$14,'1 mos LIBOR'!$N$3:$N$122,0)),CM7)</f>
        <v>1.8540899999999999E-2</v>
      </c>
      <c r="CO7" s="26">
        <f>IFERROR(INDEX('1 mos LIBOR'!$M$3:$M$122,MATCH('Monthly Cash Flow'!CO$14,'1 mos LIBOR'!$N$3:$N$122,0)),CN7)</f>
        <v>1.8566200000000001E-2</v>
      </c>
      <c r="CP7" s="26">
        <f>IFERROR(INDEX('1 mos LIBOR'!$M$3:$M$122,MATCH('Monthly Cash Flow'!CP$14,'1 mos LIBOR'!$N$3:$N$122,0)),CO7)</f>
        <v>1.8594900000000001E-2</v>
      </c>
      <c r="CQ7" s="26">
        <f>IFERROR(INDEX('1 mos LIBOR'!$M$3:$M$122,MATCH('Monthly Cash Flow'!CQ$14,'1 mos LIBOR'!$N$3:$N$122,0)),CP7)</f>
        <v>1.86191E-2</v>
      </c>
      <c r="CR7" s="26">
        <f>IFERROR(INDEX('1 mos LIBOR'!$M$3:$M$122,MATCH('Monthly Cash Flow'!CR$14,'1 mos LIBOR'!$N$3:$N$122,0)),CQ7)</f>
        <v>1.8643900000000001E-2</v>
      </c>
      <c r="CS7" s="26">
        <f>IFERROR(INDEX('1 mos LIBOR'!$M$3:$M$122,MATCH('Monthly Cash Flow'!CS$14,'1 mos LIBOR'!$N$3:$N$122,0)),CR7)</f>
        <v>1.8669499999999999E-2</v>
      </c>
      <c r="CT7" s="26">
        <f>IFERROR(INDEX('1 mos LIBOR'!$M$3:$M$122,MATCH('Monthly Cash Flow'!CT$14,'1 mos LIBOR'!$N$3:$N$122,0)),CS7)</f>
        <v>1.8697499999999999E-2</v>
      </c>
      <c r="CU7" s="26">
        <f>IFERROR(INDEX('1 mos LIBOR'!$M$3:$M$122,MATCH('Monthly Cash Flow'!CU$14,'1 mos LIBOR'!$N$3:$N$122,0)),CT7)</f>
        <v>1.87212E-2</v>
      </c>
      <c r="CV7" s="26">
        <f>IFERROR(INDEX('1 mos LIBOR'!$M$3:$M$122,MATCH('Monthly Cash Flow'!CV$14,'1 mos LIBOR'!$N$3:$N$122,0)),CU7)</f>
        <v>1.8747300000000001E-2</v>
      </c>
      <c r="CW7" s="26">
        <f>IFERROR(INDEX('1 mos LIBOR'!$M$3:$M$122,MATCH('Monthly Cash Flow'!CW$14,'1 mos LIBOR'!$N$3:$N$122,0)),CV7)</f>
        <v>1.8774099999999998E-2</v>
      </c>
      <c r="CX7" s="26">
        <f>IFERROR(INDEX('1 mos LIBOR'!$M$3:$M$122,MATCH('Monthly Cash Flow'!CX$14,'1 mos LIBOR'!$N$3:$N$122,0)),CW7)</f>
        <v>1.8798200000000001E-2</v>
      </c>
      <c r="CY7" s="26">
        <f>IFERROR(INDEX('1 mos LIBOR'!$M$3:$M$122,MATCH('Monthly Cash Flow'!CY$14,'1 mos LIBOR'!$N$3:$N$122,0)),CX7)</f>
        <v>1.8825700000000001E-2</v>
      </c>
      <c r="CZ7" s="26">
        <f>IFERROR(INDEX('1 mos LIBOR'!$M$3:$M$122,MATCH('Monthly Cash Flow'!CZ$14,'1 mos LIBOR'!$N$3:$N$122,0)),CY7)</f>
        <v>1.8849500000000002E-2</v>
      </c>
      <c r="DA7" s="26">
        <f>IFERROR(INDEX('1 mos LIBOR'!$M$3:$M$122,MATCH('Monthly Cash Flow'!DA$14,'1 mos LIBOR'!$N$3:$N$122,0)),CZ7)</f>
        <v>1.8874100000000001E-2</v>
      </c>
      <c r="DB7" s="26">
        <f>IFERROR(INDEX('1 mos LIBOR'!$M$3:$M$122,MATCH('Monthly Cash Flow'!DB$14,'1 mos LIBOR'!$N$3:$N$122,0)),DA7)</f>
        <v>1.8901000000000001E-2</v>
      </c>
      <c r="DC7" s="26">
        <f>IFERROR(INDEX('1 mos LIBOR'!$M$3:$M$122,MATCH('Monthly Cash Flow'!DC$14,'1 mos LIBOR'!$N$3:$N$122,0)),DB7)</f>
        <v>1.8923700000000002E-2</v>
      </c>
      <c r="DD7" s="26">
        <f>IFERROR(INDEX('1 mos LIBOR'!$M$3:$M$122,MATCH('Monthly Cash Flow'!DD$14,'1 mos LIBOR'!$N$3:$N$122,0)),DC7)</f>
        <v>1.8947100000000001E-2</v>
      </c>
      <c r="DE7" s="26">
        <f>IFERROR(INDEX('1 mos LIBOR'!$M$3:$M$122,MATCH('Monthly Cash Flow'!DE$14,'1 mos LIBOR'!$N$3:$N$122,0)),DD7)</f>
        <v>1.8971100000000001E-2</v>
      </c>
      <c r="DF7" s="26">
        <f>IFERROR(INDEX('1 mos LIBOR'!$M$3:$M$122,MATCH('Monthly Cash Flow'!DF$14,'1 mos LIBOR'!$N$3:$N$122,0)),DE7)</f>
        <v>1.8996699999999998E-2</v>
      </c>
      <c r="DG7" s="26">
        <f>IFERROR(INDEX('1 mos LIBOR'!$M$3:$M$122,MATCH('Monthly Cash Flow'!DG$14,'1 mos LIBOR'!$N$3:$N$122,0)),DF7)</f>
        <v>1.90197E-2</v>
      </c>
      <c r="DH7" s="26">
        <f>IFERROR(INDEX('1 mos LIBOR'!$M$3:$M$122,MATCH('Monthly Cash Flow'!DH$14,'1 mos LIBOR'!$N$3:$N$122,0)),DG7)</f>
        <v>1.9046E-2</v>
      </c>
      <c r="DI7" s="26">
        <f>IFERROR(INDEX('1 mos LIBOR'!$M$3:$M$122,MATCH('Monthly Cash Flow'!DI$14,'1 mos LIBOR'!$N$3:$N$122,0)),DH7)</f>
        <v>1.9068499999999999E-2</v>
      </c>
      <c r="DJ7" s="26">
        <f>IFERROR(INDEX('1 mos LIBOR'!$M$3:$M$122,MATCH('Monthly Cash Flow'!DJ$14,'1 mos LIBOR'!$N$3:$N$122,0)),DI7)</f>
        <v>1.9092000000000001E-2</v>
      </c>
      <c r="DK7" s="26">
        <f>IFERROR(INDEX('1 mos LIBOR'!$M$3:$M$122,MATCH('Monthly Cash Flow'!DK$14,'1 mos LIBOR'!$N$3:$N$122,0)),DJ7)</f>
        <v>1.9117599999999998E-2</v>
      </c>
      <c r="DL7" s="26">
        <f>IFERROR(INDEX('1 mos LIBOR'!$M$3:$M$122,MATCH('Monthly Cash Flow'!DL$14,'1 mos LIBOR'!$N$3:$N$122,0)),DK7)</f>
        <v>1.9139199999999999E-2</v>
      </c>
      <c r="DM7" s="26">
        <f>IFERROR(INDEX('1 mos LIBOR'!$M$3:$M$122,MATCH('Monthly Cash Flow'!DM$14,'1 mos LIBOR'!$N$3:$N$122,0)),DL7)</f>
        <v>1.9162999999999999E-2</v>
      </c>
      <c r="DN7" s="26">
        <f>IFERROR(INDEX('1 mos LIBOR'!$M$3:$M$122,MATCH('Monthly Cash Flow'!DN$14,'1 mos LIBOR'!$N$3:$N$122,0)),DM7)</f>
        <v>1.91875E-2</v>
      </c>
      <c r="DO7" s="26">
        <f>IFERROR(INDEX('1 mos LIBOR'!$M$3:$M$122,MATCH('Monthly Cash Flow'!DO$14,'1 mos LIBOR'!$N$3:$N$122,0)),DN7)</f>
        <v>1.9208699999999999E-2</v>
      </c>
      <c r="DP7" s="26">
        <f>IFERROR(INDEX('1 mos LIBOR'!$M$3:$M$122,MATCH('Monthly Cash Flow'!DP$14,'1 mos LIBOR'!$N$3:$N$122,0)),DO7)</f>
        <v>1.9231399999999999E-2</v>
      </c>
      <c r="DQ7" s="26">
        <f>IFERROR(INDEX('1 mos LIBOR'!$M$3:$M$122,MATCH('Monthly Cash Flow'!DQ$14,'1 mos LIBOR'!$N$3:$N$122,0)),DP7)</f>
        <v>1.9255700000000001E-2</v>
      </c>
      <c r="DR7" s="26">
        <f>IFERROR(INDEX('1 mos LIBOR'!$M$3:$M$122,MATCH('Monthly Cash Flow'!DR$14,'1 mos LIBOR'!$N$3:$N$122,0)),DQ7)</f>
        <v>1.9276999999999999E-2</v>
      </c>
      <c r="DS7" s="26">
        <f>IFERROR(INDEX('1 mos LIBOR'!$M$3:$M$122,MATCH('Monthly Cash Flow'!DS$14,'1 mos LIBOR'!$N$3:$N$122,0)),DR7)</f>
        <v>1.9299299999999998E-2</v>
      </c>
      <c r="DT7" s="26">
        <f>IFERROR(INDEX('1 mos LIBOR'!$M$3:$M$122,MATCH('Monthly Cash Flow'!DT$14,'1 mos LIBOR'!$N$3:$N$122,0)),DS7)</f>
        <v>1.9323699999999999E-2</v>
      </c>
      <c r="DU7" s="26">
        <f>IFERROR(INDEX('1 mos LIBOR'!$M$3:$M$122,MATCH('Monthly Cash Flow'!DU$14,'1 mos LIBOR'!$N$3:$N$122,0)),DT7)</f>
        <v>1.9344900000000002E-2</v>
      </c>
      <c r="DV7" s="26">
        <f>IFERROR(INDEX('1 mos LIBOR'!$M$3:$M$122,MATCH('Monthly Cash Flow'!DV$14,'1 mos LIBOR'!$N$3:$N$122,0)),DU7)</f>
        <v>1.93668E-2</v>
      </c>
      <c r="DW7" s="26">
        <f>IFERROR(INDEX('1 mos LIBOR'!$M$3:$M$122,MATCH('Monthly Cash Flow'!DW$14,'1 mos LIBOR'!$N$3:$N$122,0)),DV7)</f>
        <v>1.9390000000000001E-2</v>
      </c>
      <c r="DX7" s="26">
        <f>IFERROR(INDEX('1 mos LIBOR'!$M$3:$M$122,MATCH('Monthly Cash Flow'!DX$14,'1 mos LIBOR'!$N$3:$N$122,0)),DW7)</f>
        <v>1.9410899999999998E-2</v>
      </c>
      <c r="DY7" s="26">
        <f>IFERROR(INDEX('1 mos LIBOR'!$M$3:$M$122,MATCH('Monthly Cash Flow'!DY$14,'1 mos LIBOR'!$N$3:$N$122,0)),DX7)</f>
        <v>1.9434900000000001E-2</v>
      </c>
      <c r="DZ7" s="26">
        <f>IFERROR(INDEX('1 mos LIBOR'!$M$3:$M$122,MATCH('Monthly Cash Flow'!DZ$14,'1 mos LIBOR'!$N$3:$N$122,0)),DY7)</f>
        <v>1.9434900000000001E-2</v>
      </c>
      <c r="EA7" s="26">
        <f>IFERROR(INDEX('1 mos LIBOR'!$M$3:$M$122,MATCH('Monthly Cash Flow'!EA$14,'1 mos LIBOR'!$N$3:$N$122,0)),DZ7)</f>
        <v>1.9434900000000001E-2</v>
      </c>
      <c r="EB7" s="26">
        <f>IFERROR(INDEX('1 mos LIBOR'!$M$3:$M$122,MATCH('Monthly Cash Flow'!EB$14,'1 mos LIBOR'!$N$3:$N$122,0)),EA7)</f>
        <v>1.9434900000000001E-2</v>
      </c>
      <c r="EC7" s="26">
        <f>IFERROR(INDEX('1 mos LIBOR'!$M$3:$M$122,MATCH('Monthly Cash Flow'!EC$14,'1 mos LIBOR'!$N$3:$N$122,0)),EB7)</f>
        <v>1.9434900000000001E-2</v>
      </c>
      <c r="ED7" s="26">
        <f>IFERROR(INDEX('1 mos LIBOR'!$M$3:$M$122,MATCH('Monthly Cash Flow'!ED$14,'1 mos LIBOR'!$N$3:$N$122,0)),EC7)</f>
        <v>1.9434900000000001E-2</v>
      </c>
      <c r="EE7" s="26">
        <f>IFERROR(INDEX('1 mos LIBOR'!$M$3:$M$122,MATCH('Monthly Cash Flow'!EE$14,'1 mos LIBOR'!$N$3:$N$122,0)),ED7)</f>
        <v>1.9434900000000001E-2</v>
      </c>
      <c r="EF7" s="26">
        <f>IFERROR(INDEX('1 mos LIBOR'!$M$3:$M$122,MATCH('Monthly Cash Flow'!EF$14,'1 mos LIBOR'!$N$3:$N$122,0)),EE7)</f>
        <v>1.9434900000000001E-2</v>
      </c>
      <c r="EG7" s="26">
        <f>IFERROR(INDEX('1 mos LIBOR'!$M$3:$M$122,MATCH('Monthly Cash Flow'!EG$14,'1 mos LIBOR'!$N$3:$N$122,0)),EF7)</f>
        <v>1.9434900000000001E-2</v>
      </c>
      <c r="EH7" s="26">
        <f>IFERROR(INDEX('1 mos LIBOR'!$M$3:$M$122,MATCH('Monthly Cash Flow'!EH$14,'1 mos LIBOR'!$N$3:$N$122,0)),EG7)</f>
        <v>1.9434900000000001E-2</v>
      </c>
      <c r="EI7" s="26">
        <f>IFERROR(INDEX('1 mos LIBOR'!$M$3:$M$122,MATCH('Monthly Cash Flow'!EI$14,'1 mos LIBOR'!$N$3:$N$122,0)),EH7)</f>
        <v>1.9434900000000001E-2</v>
      </c>
      <c r="EJ7" s="26">
        <f>IFERROR(INDEX('1 mos LIBOR'!$M$3:$M$122,MATCH('Monthly Cash Flow'!EJ$14,'1 mos LIBOR'!$N$3:$N$122,0)),EI7)</f>
        <v>1.9434900000000001E-2</v>
      </c>
      <c r="EK7" s="26">
        <f>IFERROR(INDEX('1 mos LIBOR'!$M$3:$M$122,MATCH('Monthly Cash Flow'!EK$14,'1 mos LIBOR'!$N$3:$N$122,0)),EJ7)</f>
        <v>1.9434900000000001E-2</v>
      </c>
      <c r="EL7" s="26">
        <f>IFERROR(INDEX('1 mos LIBOR'!$M$3:$M$122,MATCH('Monthly Cash Flow'!EL$14,'1 mos LIBOR'!$N$3:$N$122,0)),EK7)</f>
        <v>1.9434900000000001E-2</v>
      </c>
      <c r="EM7" s="26">
        <f>IFERROR(INDEX('1 mos LIBOR'!$M$3:$M$122,MATCH('Monthly Cash Flow'!EM$14,'1 mos LIBOR'!$N$3:$N$122,0)),EL7)</f>
        <v>1.9434900000000001E-2</v>
      </c>
      <c r="FE7"/>
      <c r="FF7"/>
      <c r="FG7"/>
      <c r="FH7"/>
    </row>
    <row r="8" spans="2:164" ht="15" hidden="1" outlineLevel="1">
      <c r="I8" s="103"/>
      <c r="K8" s="106"/>
      <c r="L8" s="107"/>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FE8"/>
      <c r="FF8"/>
      <c r="FG8"/>
      <c r="FH8"/>
    </row>
    <row r="9" spans="2:164" ht="15" collapsed="1">
      <c r="I9" s="103"/>
      <c r="M9" s="502"/>
      <c r="FE9"/>
      <c r="FF9"/>
      <c r="FG9"/>
      <c r="FH9"/>
    </row>
    <row r="10" spans="2:164" ht="15">
      <c r="B10" s="35" t="str">
        <f>+Assumptions!B2</f>
        <v>Westview Austin</v>
      </c>
      <c r="I10" s="103"/>
      <c r="FE10"/>
      <c r="FF10"/>
      <c r="FG10"/>
      <c r="FH10"/>
    </row>
    <row r="11" spans="2:164" ht="16" thickBot="1">
      <c r="B11" s="12" t="s">
        <v>94</v>
      </c>
      <c r="C11" s="4"/>
      <c r="D11" s="4"/>
      <c r="E11" s="4"/>
      <c r="F11" s="4"/>
      <c r="G11" s="4"/>
      <c r="H11" s="4"/>
      <c r="I11" s="109"/>
      <c r="J11" s="4"/>
      <c r="K11" s="110"/>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FE11"/>
      <c r="FF11"/>
      <c r="FG11"/>
      <c r="FH11"/>
    </row>
    <row r="12" spans="2:164" ht="16" thickBot="1">
      <c r="B12" s="6" t="s">
        <v>1</v>
      </c>
      <c r="I12" s="103"/>
      <c r="K12" s="111">
        <f>Assumptions!J7</f>
        <v>0</v>
      </c>
      <c r="L12" s="112">
        <f>K12+1</f>
        <v>1</v>
      </c>
      <c r="M12" s="112">
        <f t="shared" ref="M12:BX12" si="257">L12+1</f>
        <v>2</v>
      </c>
      <c r="N12" s="112">
        <f t="shared" si="257"/>
        <v>3</v>
      </c>
      <c r="O12" s="112">
        <f t="shared" si="257"/>
        <v>4</v>
      </c>
      <c r="P12" s="112">
        <f t="shared" si="257"/>
        <v>5</v>
      </c>
      <c r="Q12" s="112">
        <f t="shared" si="257"/>
        <v>6</v>
      </c>
      <c r="R12" s="112">
        <f t="shared" si="257"/>
        <v>7</v>
      </c>
      <c r="S12" s="112">
        <f t="shared" si="257"/>
        <v>8</v>
      </c>
      <c r="T12" s="112">
        <f t="shared" si="257"/>
        <v>9</v>
      </c>
      <c r="U12" s="112">
        <f t="shared" si="257"/>
        <v>10</v>
      </c>
      <c r="V12" s="112">
        <f t="shared" si="257"/>
        <v>11</v>
      </c>
      <c r="W12" s="112">
        <f t="shared" si="257"/>
        <v>12</v>
      </c>
      <c r="X12" s="112">
        <f t="shared" si="257"/>
        <v>13</v>
      </c>
      <c r="Y12" s="112">
        <f t="shared" si="257"/>
        <v>14</v>
      </c>
      <c r="Z12" s="112">
        <f t="shared" si="257"/>
        <v>15</v>
      </c>
      <c r="AA12" s="112">
        <f t="shared" si="257"/>
        <v>16</v>
      </c>
      <c r="AB12" s="112">
        <f t="shared" si="257"/>
        <v>17</v>
      </c>
      <c r="AC12" s="112">
        <f t="shared" si="257"/>
        <v>18</v>
      </c>
      <c r="AD12" s="112">
        <f t="shared" si="257"/>
        <v>19</v>
      </c>
      <c r="AE12" s="112">
        <f t="shared" si="257"/>
        <v>20</v>
      </c>
      <c r="AF12" s="112">
        <f t="shared" si="257"/>
        <v>21</v>
      </c>
      <c r="AG12" s="112">
        <f t="shared" si="257"/>
        <v>22</v>
      </c>
      <c r="AH12" s="112">
        <f t="shared" si="257"/>
        <v>23</v>
      </c>
      <c r="AI12" s="112">
        <f t="shared" si="257"/>
        <v>24</v>
      </c>
      <c r="AJ12" s="112">
        <f t="shared" si="257"/>
        <v>25</v>
      </c>
      <c r="AK12" s="112">
        <f t="shared" si="257"/>
        <v>26</v>
      </c>
      <c r="AL12" s="112">
        <f t="shared" si="257"/>
        <v>27</v>
      </c>
      <c r="AM12" s="112">
        <f t="shared" si="257"/>
        <v>28</v>
      </c>
      <c r="AN12" s="112">
        <f t="shared" si="257"/>
        <v>29</v>
      </c>
      <c r="AO12" s="112">
        <f t="shared" si="257"/>
        <v>30</v>
      </c>
      <c r="AP12" s="112">
        <f t="shared" si="257"/>
        <v>31</v>
      </c>
      <c r="AQ12" s="112">
        <f t="shared" si="257"/>
        <v>32</v>
      </c>
      <c r="AR12" s="112">
        <f t="shared" si="257"/>
        <v>33</v>
      </c>
      <c r="AS12" s="112">
        <f t="shared" si="257"/>
        <v>34</v>
      </c>
      <c r="AT12" s="112">
        <f t="shared" si="257"/>
        <v>35</v>
      </c>
      <c r="AU12" s="112">
        <f t="shared" si="257"/>
        <v>36</v>
      </c>
      <c r="AV12" s="112">
        <f t="shared" si="257"/>
        <v>37</v>
      </c>
      <c r="AW12" s="112">
        <f t="shared" si="257"/>
        <v>38</v>
      </c>
      <c r="AX12" s="112">
        <f t="shared" si="257"/>
        <v>39</v>
      </c>
      <c r="AY12" s="112">
        <f t="shared" si="257"/>
        <v>40</v>
      </c>
      <c r="AZ12" s="112">
        <f t="shared" si="257"/>
        <v>41</v>
      </c>
      <c r="BA12" s="112">
        <f t="shared" si="257"/>
        <v>42</v>
      </c>
      <c r="BB12" s="112">
        <f t="shared" si="257"/>
        <v>43</v>
      </c>
      <c r="BC12" s="112">
        <f t="shared" si="257"/>
        <v>44</v>
      </c>
      <c r="BD12" s="112">
        <f t="shared" si="257"/>
        <v>45</v>
      </c>
      <c r="BE12" s="112">
        <f t="shared" si="257"/>
        <v>46</v>
      </c>
      <c r="BF12" s="112">
        <f t="shared" si="257"/>
        <v>47</v>
      </c>
      <c r="BG12" s="112">
        <f t="shared" si="257"/>
        <v>48</v>
      </c>
      <c r="BH12" s="112">
        <f t="shared" si="257"/>
        <v>49</v>
      </c>
      <c r="BI12" s="112">
        <f t="shared" si="257"/>
        <v>50</v>
      </c>
      <c r="BJ12" s="112">
        <f t="shared" si="257"/>
        <v>51</v>
      </c>
      <c r="BK12" s="112">
        <f t="shared" si="257"/>
        <v>52</v>
      </c>
      <c r="BL12" s="112">
        <f t="shared" si="257"/>
        <v>53</v>
      </c>
      <c r="BM12" s="112">
        <f t="shared" si="257"/>
        <v>54</v>
      </c>
      <c r="BN12" s="112">
        <f t="shared" si="257"/>
        <v>55</v>
      </c>
      <c r="BO12" s="112">
        <f t="shared" si="257"/>
        <v>56</v>
      </c>
      <c r="BP12" s="112">
        <f t="shared" si="257"/>
        <v>57</v>
      </c>
      <c r="BQ12" s="112">
        <f t="shared" si="257"/>
        <v>58</v>
      </c>
      <c r="BR12" s="112">
        <f t="shared" si="257"/>
        <v>59</v>
      </c>
      <c r="BS12" s="112">
        <f t="shared" si="257"/>
        <v>60</v>
      </c>
      <c r="BT12" s="112">
        <f t="shared" si="257"/>
        <v>61</v>
      </c>
      <c r="BU12" s="112">
        <f t="shared" si="257"/>
        <v>62</v>
      </c>
      <c r="BV12" s="112">
        <f t="shared" si="257"/>
        <v>63</v>
      </c>
      <c r="BW12" s="112">
        <f t="shared" si="257"/>
        <v>64</v>
      </c>
      <c r="BX12" s="112">
        <f t="shared" si="257"/>
        <v>65</v>
      </c>
      <c r="BY12" s="112">
        <f t="shared" ref="BY12:CE12" si="258">BX12+1</f>
        <v>66</v>
      </c>
      <c r="BZ12" s="112">
        <f t="shared" si="258"/>
        <v>67</v>
      </c>
      <c r="CA12" s="112">
        <f t="shared" si="258"/>
        <v>68</v>
      </c>
      <c r="CB12" s="112">
        <f t="shared" si="258"/>
        <v>69</v>
      </c>
      <c r="CC12" s="112">
        <f t="shared" si="258"/>
        <v>70</v>
      </c>
      <c r="CD12" s="112">
        <f t="shared" si="258"/>
        <v>71</v>
      </c>
      <c r="CE12" s="112">
        <f t="shared" si="258"/>
        <v>72</v>
      </c>
      <c r="CF12" s="112">
        <f t="shared" ref="CF12" si="259">CE12+1</f>
        <v>73</v>
      </c>
      <c r="CG12" s="112">
        <f t="shared" ref="CG12" si="260">CF12+1</f>
        <v>74</v>
      </c>
      <c r="CH12" s="112">
        <f t="shared" ref="CH12" si="261">CG12+1</f>
        <v>75</v>
      </c>
      <c r="CI12" s="112">
        <f t="shared" ref="CI12" si="262">CH12+1</f>
        <v>76</v>
      </c>
      <c r="CJ12" s="112">
        <f t="shared" ref="CJ12" si="263">CI12+1</f>
        <v>77</v>
      </c>
      <c r="CK12" s="112">
        <f t="shared" ref="CK12" si="264">CJ12+1</f>
        <v>78</v>
      </c>
      <c r="CL12" s="112">
        <f t="shared" ref="CL12" si="265">CK12+1</f>
        <v>79</v>
      </c>
      <c r="CM12" s="112">
        <f t="shared" ref="CM12" si="266">CL12+1</f>
        <v>80</v>
      </c>
      <c r="CN12" s="112">
        <f t="shared" ref="CN12" si="267">CM12+1</f>
        <v>81</v>
      </c>
      <c r="CO12" s="112">
        <f t="shared" ref="CO12" si="268">CN12+1</f>
        <v>82</v>
      </c>
      <c r="CP12" s="112">
        <f t="shared" ref="CP12" si="269">CO12+1</f>
        <v>83</v>
      </c>
      <c r="CQ12" s="112">
        <f t="shared" ref="CQ12" si="270">CP12+1</f>
        <v>84</v>
      </c>
      <c r="CR12" s="112">
        <f t="shared" ref="CR12" si="271">CQ12+1</f>
        <v>85</v>
      </c>
      <c r="CS12" s="112">
        <f t="shared" ref="CS12" si="272">CR12+1</f>
        <v>86</v>
      </c>
      <c r="CT12" s="112">
        <f t="shared" ref="CT12" si="273">CS12+1</f>
        <v>87</v>
      </c>
      <c r="CU12" s="112">
        <f t="shared" ref="CU12" si="274">CT12+1</f>
        <v>88</v>
      </c>
      <c r="CV12" s="112">
        <f t="shared" ref="CV12" si="275">CU12+1</f>
        <v>89</v>
      </c>
      <c r="CW12" s="112">
        <f t="shared" ref="CW12" si="276">CV12+1</f>
        <v>90</v>
      </c>
      <c r="CX12" s="112">
        <f t="shared" ref="CX12" si="277">CW12+1</f>
        <v>91</v>
      </c>
      <c r="CY12" s="112">
        <f t="shared" ref="CY12" si="278">CX12+1</f>
        <v>92</v>
      </c>
      <c r="CZ12" s="112">
        <f t="shared" ref="CZ12" si="279">CY12+1</f>
        <v>93</v>
      </c>
      <c r="DA12" s="112">
        <f t="shared" ref="DA12" si="280">CZ12+1</f>
        <v>94</v>
      </c>
      <c r="DB12" s="112">
        <f t="shared" ref="DB12" si="281">DA12+1</f>
        <v>95</v>
      </c>
      <c r="DC12" s="112">
        <f t="shared" ref="DC12" si="282">DB12+1</f>
        <v>96</v>
      </c>
      <c r="DD12" s="112">
        <f t="shared" ref="DD12" si="283">DC12+1</f>
        <v>97</v>
      </c>
      <c r="DE12" s="112">
        <f t="shared" ref="DE12" si="284">DD12+1</f>
        <v>98</v>
      </c>
      <c r="DF12" s="112">
        <f t="shared" ref="DF12" si="285">DE12+1</f>
        <v>99</v>
      </c>
      <c r="DG12" s="112">
        <f t="shared" ref="DG12" si="286">DF12+1</f>
        <v>100</v>
      </c>
      <c r="DH12" s="112">
        <f t="shared" ref="DH12" si="287">DG12+1</f>
        <v>101</v>
      </c>
      <c r="DI12" s="112">
        <f t="shared" ref="DI12" si="288">DH12+1</f>
        <v>102</v>
      </c>
      <c r="DJ12" s="112">
        <f t="shared" ref="DJ12" si="289">DI12+1</f>
        <v>103</v>
      </c>
      <c r="DK12" s="112">
        <f t="shared" ref="DK12" si="290">DJ12+1</f>
        <v>104</v>
      </c>
      <c r="DL12" s="112">
        <f t="shared" ref="DL12" si="291">DK12+1</f>
        <v>105</v>
      </c>
      <c r="DM12" s="112">
        <f t="shared" ref="DM12" si="292">DL12+1</f>
        <v>106</v>
      </c>
      <c r="DN12" s="112">
        <f t="shared" ref="DN12" si="293">DM12+1</f>
        <v>107</v>
      </c>
      <c r="DO12" s="112">
        <f t="shared" ref="DO12" si="294">DN12+1</f>
        <v>108</v>
      </c>
      <c r="DP12" s="112">
        <f t="shared" ref="DP12" si="295">DO12+1</f>
        <v>109</v>
      </c>
      <c r="DQ12" s="112">
        <f t="shared" ref="DQ12" si="296">DP12+1</f>
        <v>110</v>
      </c>
      <c r="DR12" s="112">
        <f t="shared" ref="DR12" si="297">DQ12+1</f>
        <v>111</v>
      </c>
      <c r="DS12" s="112">
        <f t="shared" ref="DS12" si="298">DR12+1</f>
        <v>112</v>
      </c>
      <c r="DT12" s="112">
        <f t="shared" ref="DT12" si="299">DS12+1</f>
        <v>113</v>
      </c>
      <c r="DU12" s="112">
        <f t="shared" ref="DU12" si="300">DT12+1</f>
        <v>114</v>
      </c>
      <c r="DV12" s="112">
        <f t="shared" ref="DV12" si="301">DU12+1</f>
        <v>115</v>
      </c>
      <c r="DW12" s="112">
        <f t="shared" ref="DW12" si="302">DV12+1</f>
        <v>116</v>
      </c>
      <c r="DX12" s="112">
        <f t="shared" ref="DX12" si="303">DW12+1</f>
        <v>117</v>
      </c>
      <c r="DY12" s="112">
        <f t="shared" ref="DY12" si="304">DX12+1</f>
        <v>118</v>
      </c>
      <c r="DZ12" s="112">
        <f t="shared" ref="DZ12" si="305">DY12+1</f>
        <v>119</v>
      </c>
      <c r="EA12" s="112">
        <f t="shared" ref="EA12" si="306">DZ12+1</f>
        <v>120</v>
      </c>
      <c r="EB12" s="112">
        <f t="shared" ref="EB12" si="307">EA12+1</f>
        <v>121</v>
      </c>
      <c r="EC12" s="112">
        <f t="shared" ref="EC12" si="308">EB12+1</f>
        <v>122</v>
      </c>
      <c r="ED12" s="112">
        <f t="shared" ref="ED12" si="309">EC12+1</f>
        <v>123</v>
      </c>
      <c r="EE12" s="112">
        <f t="shared" ref="EE12" si="310">ED12+1</f>
        <v>124</v>
      </c>
      <c r="EF12" s="112">
        <f t="shared" ref="EF12" si="311">EE12+1</f>
        <v>125</v>
      </c>
      <c r="EG12" s="112">
        <f t="shared" ref="EG12" si="312">EF12+1</f>
        <v>126</v>
      </c>
      <c r="EH12" s="112">
        <f t="shared" ref="EH12" si="313">EG12+1</f>
        <v>127</v>
      </c>
      <c r="EI12" s="112">
        <f t="shared" ref="EI12" si="314">EH12+1</f>
        <v>128</v>
      </c>
      <c r="EJ12" s="112">
        <f t="shared" ref="EJ12" si="315">EI12+1</f>
        <v>129</v>
      </c>
      <c r="EK12" s="112">
        <f t="shared" ref="EK12" si="316">EJ12+1</f>
        <v>130</v>
      </c>
      <c r="EL12" s="112">
        <f t="shared" ref="EL12" si="317">EK12+1</f>
        <v>131</v>
      </c>
      <c r="EM12" s="112">
        <f t="shared" ref="EM12" si="318">EL12+1</f>
        <v>132</v>
      </c>
      <c r="EN12" s="113"/>
      <c r="EP12" s="114" t="s">
        <v>95</v>
      </c>
      <c r="EQ12" s="115"/>
      <c r="ER12" s="115"/>
      <c r="ES12" s="115"/>
      <c r="ET12" s="115"/>
      <c r="EU12" s="115"/>
      <c r="EV12" s="115"/>
      <c r="EW12" s="115"/>
      <c r="EX12" s="115"/>
      <c r="EY12" s="115"/>
      <c r="EZ12" s="115"/>
      <c r="FA12" s="115"/>
      <c r="FB12" s="115"/>
      <c r="FC12" s="4"/>
      <c r="FD12" s="4"/>
      <c r="FE12"/>
      <c r="FF12"/>
      <c r="FG12"/>
      <c r="FH12"/>
    </row>
    <row r="13" spans="2:164" ht="15">
      <c r="I13" s="103"/>
      <c r="K13" s="116">
        <f>ROUNDUP(K12/12,0)</f>
        <v>0</v>
      </c>
      <c r="L13" s="117">
        <f>ROUNDUP(L12/12,0)</f>
        <v>1</v>
      </c>
      <c r="M13" s="117">
        <f t="shared" ref="M13:BX13" si="319">ROUNDUP(M12/12,0)</f>
        <v>1</v>
      </c>
      <c r="N13" s="117">
        <f t="shared" si="319"/>
        <v>1</v>
      </c>
      <c r="O13" s="117">
        <f t="shared" si="319"/>
        <v>1</v>
      </c>
      <c r="P13" s="117">
        <f t="shared" si="319"/>
        <v>1</v>
      </c>
      <c r="Q13" s="117">
        <f t="shared" si="319"/>
        <v>1</v>
      </c>
      <c r="R13" s="117">
        <f t="shared" si="319"/>
        <v>1</v>
      </c>
      <c r="S13" s="117">
        <f t="shared" si="319"/>
        <v>1</v>
      </c>
      <c r="T13" s="117">
        <f t="shared" si="319"/>
        <v>1</v>
      </c>
      <c r="U13" s="117">
        <f t="shared" si="319"/>
        <v>1</v>
      </c>
      <c r="V13" s="117">
        <f t="shared" si="319"/>
        <v>1</v>
      </c>
      <c r="W13" s="117">
        <f t="shared" si="319"/>
        <v>1</v>
      </c>
      <c r="X13" s="117">
        <f t="shared" si="319"/>
        <v>2</v>
      </c>
      <c r="Y13" s="117">
        <f t="shared" si="319"/>
        <v>2</v>
      </c>
      <c r="Z13" s="117">
        <f t="shared" si="319"/>
        <v>2</v>
      </c>
      <c r="AA13" s="117">
        <f t="shared" si="319"/>
        <v>2</v>
      </c>
      <c r="AB13" s="117">
        <f t="shared" si="319"/>
        <v>2</v>
      </c>
      <c r="AC13" s="117">
        <f t="shared" si="319"/>
        <v>2</v>
      </c>
      <c r="AD13" s="117">
        <f t="shared" si="319"/>
        <v>2</v>
      </c>
      <c r="AE13" s="117">
        <f t="shared" si="319"/>
        <v>2</v>
      </c>
      <c r="AF13" s="117">
        <f t="shared" si="319"/>
        <v>2</v>
      </c>
      <c r="AG13" s="117">
        <f t="shared" si="319"/>
        <v>2</v>
      </c>
      <c r="AH13" s="117">
        <f t="shared" si="319"/>
        <v>2</v>
      </c>
      <c r="AI13" s="117">
        <f t="shared" si="319"/>
        <v>2</v>
      </c>
      <c r="AJ13" s="117">
        <f t="shared" si="319"/>
        <v>3</v>
      </c>
      <c r="AK13" s="117">
        <f t="shared" si="319"/>
        <v>3</v>
      </c>
      <c r="AL13" s="117">
        <f t="shared" si="319"/>
        <v>3</v>
      </c>
      <c r="AM13" s="117">
        <f t="shared" si="319"/>
        <v>3</v>
      </c>
      <c r="AN13" s="117">
        <f t="shared" si="319"/>
        <v>3</v>
      </c>
      <c r="AO13" s="117">
        <f t="shared" si="319"/>
        <v>3</v>
      </c>
      <c r="AP13" s="117">
        <f t="shared" si="319"/>
        <v>3</v>
      </c>
      <c r="AQ13" s="117">
        <f t="shared" si="319"/>
        <v>3</v>
      </c>
      <c r="AR13" s="117">
        <f t="shared" si="319"/>
        <v>3</v>
      </c>
      <c r="AS13" s="117">
        <f t="shared" si="319"/>
        <v>3</v>
      </c>
      <c r="AT13" s="117">
        <f t="shared" si="319"/>
        <v>3</v>
      </c>
      <c r="AU13" s="117">
        <f t="shared" si="319"/>
        <v>3</v>
      </c>
      <c r="AV13" s="117">
        <f t="shared" si="319"/>
        <v>4</v>
      </c>
      <c r="AW13" s="117">
        <f t="shared" si="319"/>
        <v>4</v>
      </c>
      <c r="AX13" s="117">
        <f t="shared" si="319"/>
        <v>4</v>
      </c>
      <c r="AY13" s="117">
        <f t="shared" si="319"/>
        <v>4</v>
      </c>
      <c r="AZ13" s="117">
        <f t="shared" si="319"/>
        <v>4</v>
      </c>
      <c r="BA13" s="117">
        <f t="shared" si="319"/>
        <v>4</v>
      </c>
      <c r="BB13" s="117">
        <f t="shared" si="319"/>
        <v>4</v>
      </c>
      <c r="BC13" s="117">
        <f t="shared" si="319"/>
        <v>4</v>
      </c>
      <c r="BD13" s="117">
        <f t="shared" si="319"/>
        <v>4</v>
      </c>
      <c r="BE13" s="117">
        <f t="shared" si="319"/>
        <v>4</v>
      </c>
      <c r="BF13" s="117">
        <f t="shared" si="319"/>
        <v>4</v>
      </c>
      <c r="BG13" s="117">
        <f t="shared" si="319"/>
        <v>4</v>
      </c>
      <c r="BH13" s="117">
        <f t="shared" si="319"/>
        <v>5</v>
      </c>
      <c r="BI13" s="117">
        <f t="shared" si="319"/>
        <v>5</v>
      </c>
      <c r="BJ13" s="117">
        <f t="shared" si="319"/>
        <v>5</v>
      </c>
      <c r="BK13" s="117">
        <f t="shared" si="319"/>
        <v>5</v>
      </c>
      <c r="BL13" s="117">
        <f t="shared" si="319"/>
        <v>5</v>
      </c>
      <c r="BM13" s="117">
        <f t="shared" si="319"/>
        <v>5</v>
      </c>
      <c r="BN13" s="117">
        <f t="shared" si="319"/>
        <v>5</v>
      </c>
      <c r="BO13" s="117">
        <f t="shared" si="319"/>
        <v>5</v>
      </c>
      <c r="BP13" s="117">
        <f t="shared" si="319"/>
        <v>5</v>
      </c>
      <c r="BQ13" s="117">
        <f t="shared" si="319"/>
        <v>5</v>
      </c>
      <c r="BR13" s="117">
        <f t="shared" si="319"/>
        <v>5</v>
      </c>
      <c r="BS13" s="117">
        <f t="shared" si="319"/>
        <v>5</v>
      </c>
      <c r="BT13" s="117">
        <f t="shared" si="319"/>
        <v>6</v>
      </c>
      <c r="BU13" s="117">
        <f t="shared" si="319"/>
        <v>6</v>
      </c>
      <c r="BV13" s="117">
        <f t="shared" si="319"/>
        <v>6</v>
      </c>
      <c r="BW13" s="117">
        <f t="shared" si="319"/>
        <v>6</v>
      </c>
      <c r="BX13" s="117">
        <f t="shared" si="319"/>
        <v>6</v>
      </c>
      <c r="BY13" s="117">
        <f t="shared" ref="BY13:CE13" si="320">ROUNDUP(BY12/12,0)</f>
        <v>6</v>
      </c>
      <c r="BZ13" s="117">
        <f t="shared" si="320"/>
        <v>6</v>
      </c>
      <c r="CA13" s="117">
        <f t="shared" si="320"/>
        <v>6</v>
      </c>
      <c r="CB13" s="117">
        <f t="shared" si="320"/>
        <v>6</v>
      </c>
      <c r="CC13" s="117">
        <f t="shared" si="320"/>
        <v>6</v>
      </c>
      <c r="CD13" s="117">
        <f t="shared" si="320"/>
        <v>6</v>
      </c>
      <c r="CE13" s="117">
        <f t="shared" si="320"/>
        <v>6</v>
      </c>
      <c r="CF13" s="117">
        <f t="shared" ref="CF13:EM13" si="321">ROUNDUP(CF12/12,0)</f>
        <v>7</v>
      </c>
      <c r="CG13" s="117">
        <f t="shared" si="321"/>
        <v>7</v>
      </c>
      <c r="CH13" s="117">
        <f t="shared" si="321"/>
        <v>7</v>
      </c>
      <c r="CI13" s="117">
        <f t="shared" si="321"/>
        <v>7</v>
      </c>
      <c r="CJ13" s="117">
        <f t="shared" si="321"/>
        <v>7</v>
      </c>
      <c r="CK13" s="117">
        <f t="shared" si="321"/>
        <v>7</v>
      </c>
      <c r="CL13" s="117">
        <f t="shared" si="321"/>
        <v>7</v>
      </c>
      <c r="CM13" s="117">
        <f t="shared" si="321"/>
        <v>7</v>
      </c>
      <c r="CN13" s="117">
        <f t="shared" si="321"/>
        <v>7</v>
      </c>
      <c r="CO13" s="117">
        <f t="shared" si="321"/>
        <v>7</v>
      </c>
      <c r="CP13" s="117">
        <f t="shared" si="321"/>
        <v>7</v>
      </c>
      <c r="CQ13" s="117">
        <f t="shared" si="321"/>
        <v>7</v>
      </c>
      <c r="CR13" s="117">
        <f t="shared" si="321"/>
        <v>8</v>
      </c>
      <c r="CS13" s="117">
        <f t="shared" si="321"/>
        <v>8</v>
      </c>
      <c r="CT13" s="117">
        <f t="shared" si="321"/>
        <v>8</v>
      </c>
      <c r="CU13" s="117">
        <f t="shared" si="321"/>
        <v>8</v>
      </c>
      <c r="CV13" s="117">
        <f t="shared" si="321"/>
        <v>8</v>
      </c>
      <c r="CW13" s="117">
        <f t="shared" si="321"/>
        <v>8</v>
      </c>
      <c r="CX13" s="117">
        <f t="shared" si="321"/>
        <v>8</v>
      </c>
      <c r="CY13" s="117">
        <f t="shared" si="321"/>
        <v>8</v>
      </c>
      <c r="CZ13" s="117">
        <f t="shared" si="321"/>
        <v>8</v>
      </c>
      <c r="DA13" s="117">
        <f t="shared" si="321"/>
        <v>8</v>
      </c>
      <c r="DB13" s="117">
        <f t="shared" si="321"/>
        <v>8</v>
      </c>
      <c r="DC13" s="117">
        <f t="shared" si="321"/>
        <v>8</v>
      </c>
      <c r="DD13" s="117">
        <f t="shared" si="321"/>
        <v>9</v>
      </c>
      <c r="DE13" s="117">
        <f t="shared" si="321"/>
        <v>9</v>
      </c>
      <c r="DF13" s="117">
        <f t="shared" si="321"/>
        <v>9</v>
      </c>
      <c r="DG13" s="117">
        <f t="shared" si="321"/>
        <v>9</v>
      </c>
      <c r="DH13" s="117">
        <f t="shared" si="321"/>
        <v>9</v>
      </c>
      <c r="DI13" s="117">
        <f t="shared" si="321"/>
        <v>9</v>
      </c>
      <c r="DJ13" s="117">
        <f t="shared" si="321"/>
        <v>9</v>
      </c>
      <c r="DK13" s="117">
        <f t="shared" si="321"/>
        <v>9</v>
      </c>
      <c r="DL13" s="117">
        <f t="shared" si="321"/>
        <v>9</v>
      </c>
      <c r="DM13" s="117">
        <f t="shared" si="321"/>
        <v>9</v>
      </c>
      <c r="DN13" s="117">
        <f t="shared" si="321"/>
        <v>9</v>
      </c>
      <c r="DO13" s="117">
        <f t="shared" si="321"/>
        <v>9</v>
      </c>
      <c r="DP13" s="117">
        <f t="shared" si="321"/>
        <v>10</v>
      </c>
      <c r="DQ13" s="117">
        <f t="shared" si="321"/>
        <v>10</v>
      </c>
      <c r="DR13" s="117">
        <f t="shared" si="321"/>
        <v>10</v>
      </c>
      <c r="DS13" s="117">
        <f t="shared" si="321"/>
        <v>10</v>
      </c>
      <c r="DT13" s="117">
        <f t="shared" si="321"/>
        <v>10</v>
      </c>
      <c r="DU13" s="117">
        <f t="shared" si="321"/>
        <v>10</v>
      </c>
      <c r="DV13" s="117">
        <f t="shared" si="321"/>
        <v>10</v>
      </c>
      <c r="DW13" s="117">
        <f t="shared" si="321"/>
        <v>10</v>
      </c>
      <c r="DX13" s="117">
        <f t="shared" si="321"/>
        <v>10</v>
      </c>
      <c r="DY13" s="117">
        <f t="shared" si="321"/>
        <v>10</v>
      </c>
      <c r="DZ13" s="117">
        <f t="shared" si="321"/>
        <v>10</v>
      </c>
      <c r="EA13" s="117">
        <f t="shared" si="321"/>
        <v>10</v>
      </c>
      <c r="EB13" s="117">
        <f t="shared" si="321"/>
        <v>11</v>
      </c>
      <c r="EC13" s="117">
        <f t="shared" si="321"/>
        <v>11</v>
      </c>
      <c r="ED13" s="117">
        <f t="shared" si="321"/>
        <v>11</v>
      </c>
      <c r="EE13" s="117">
        <f t="shared" si="321"/>
        <v>11</v>
      </c>
      <c r="EF13" s="117">
        <f t="shared" si="321"/>
        <v>11</v>
      </c>
      <c r="EG13" s="117">
        <f t="shared" si="321"/>
        <v>11</v>
      </c>
      <c r="EH13" s="117">
        <f t="shared" si="321"/>
        <v>11</v>
      </c>
      <c r="EI13" s="117">
        <f t="shared" si="321"/>
        <v>11</v>
      </c>
      <c r="EJ13" s="117">
        <f t="shared" si="321"/>
        <v>11</v>
      </c>
      <c r="EK13" s="117">
        <f t="shared" si="321"/>
        <v>11</v>
      </c>
      <c r="EL13" s="117">
        <f t="shared" si="321"/>
        <v>11</v>
      </c>
      <c r="EM13" s="117">
        <f t="shared" si="321"/>
        <v>11</v>
      </c>
      <c r="EN13" s="113"/>
      <c r="EV13" s="118">
        <v>0</v>
      </c>
      <c r="EW13" s="117">
        <f>EV13+1</f>
        <v>1</v>
      </c>
      <c r="EX13" s="117">
        <f t="shared" ref="EX13:FD13" si="322">EW13+1</f>
        <v>2</v>
      </c>
      <c r="EY13" s="117">
        <f t="shared" si="322"/>
        <v>3</v>
      </c>
      <c r="EZ13" s="117">
        <f t="shared" si="322"/>
        <v>4</v>
      </c>
      <c r="FA13" s="117">
        <f t="shared" si="322"/>
        <v>5</v>
      </c>
      <c r="FB13" s="117">
        <f t="shared" si="322"/>
        <v>6</v>
      </c>
      <c r="FC13" s="117">
        <f t="shared" si="322"/>
        <v>7</v>
      </c>
      <c r="FD13" s="117">
        <f t="shared" si="322"/>
        <v>8</v>
      </c>
      <c r="FE13"/>
      <c r="FF13"/>
      <c r="FG13"/>
      <c r="FH13"/>
    </row>
    <row r="14" spans="2:164" ht="16" thickBot="1">
      <c r="B14" s="4"/>
      <c r="C14" s="4"/>
      <c r="D14" s="4"/>
      <c r="E14" s="4"/>
      <c r="F14" s="4"/>
      <c r="G14" s="4"/>
      <c r="H14" s="4"/>
      <c r="I14" s="109"/>
      <c r="J14" s="4"/>
      <c r="K14" s="590">
        <f>+Assumptions!I6</f>
        <v>44652</v>
      </c>
      <c r="L14" s="119">
        <f>EOMONTH(K14,0)</f>
        <v>44681</v>
      </c>
      <c r="M14" s="119">
        <f t="shared" ref="M14" si="323">EOMONTH(L14,1)</f>
        <v>44712</v>
      </c>
      <c r="N14" s="119">
        <f t="shared" ref="N14" si="324">EOMONTH(M14,1)</f>
        <v>44742</v>
      </c>
      <c r="O14" s="119">
        <f t="shared" ref="O14" si="325">EOMONTH(N14,1)</f>
        <v>44773</v>
      </c>
      <c r="P14" s="119">
        <f t="shared" ref="P14" si="326">EOMONTH(O14,1)</f>
        <v>44804</v>
      </c>
      <c r="Q14" s="119">
        <f t="shared" ref="Q14" si="327">EOMONTH(P14,1)</f>
        <v>44834</v>
      </c>
      <c r="R14" s="119">
        <f t="shared" ref="R14" si="328">EOMONTH(Q14,1)</f>
        <v>44865</v>
      </c>
      <c r="S14" s="119">
        <f t="shared" ref="S14" si="329">EOMONTH(R14,1)</f>
        <v>44895</v>
      </c>
      <c r="T14" s="119">
        <f t="shared" ref="T14" si="330">EOMONTH(S14,1)</f>
        <v>44926</v>
      </c>
      <c r="U14" s="119">
        <f t="shared" ref="U14" si="331">EOMONTH(T14,1)</f>
        <v>44957</v>
      </c>
      <c r="V14" s="119">
        <f t="shared" ref="V14" si="332">EOMONTH(U14,1)</f>
        <v>44985</v>
      </c>
      <c r="W14" s="119">
        <f t="shared" ref="W14" si="333">EOMONTH(V14,1)</f>
        <v>45016</v>
      </c>
      <c r="X14" s="119">
        <f t="shared" ref="X14" si="334">EOMONTH(W14,1)</f>
        <v>45046</v>
      </c>
      <c r="Y14" s="119">
        <f t="shared" ref="Y14" si="335">EOMONTH(X14,1)</f>
        <v>45077</v>
      </c>
      <c r="Z14" s="119">
        <f t="shared" ref="Z14" si="336">EOMONTH(Y14,1)</f>
        <v>45107</v>
      </c>
      <c r="AA14" s="119">
        <f t="shared" ref="AA14" si="337">EOMONTH(Z14,1)</f>
        <v>45138</v>
      </c>
      <c r="AB14" s="119">
        <f t="shared" ref="AB14" si="338">EOMONTH(AA14,1)</f>
        <v>45169</v>
      </c>
      <c r="AC14" s="119">
        <f t="shared" ref="AC14" si="339">EOMONTH(AB14,1)</f>
        <v>45199</v>
      </c>
      <c r="AD14" s="119">
        <f t="shared" ref="AD14" si="340">EOMONTH(AC14,1)</f>
        <v>45230</v>
      </c>
      <c r="AE14" s="119">
        <f t="shared" ref="AE14" si="341">EOMONTH(AD14,1)</f>
        <v>45260</v>
      </c>
      <c r="AF14" s="119">
        <f t="shared" ref="AF14" si="342">EOMONTH(AE14,1)</f>
        <v>45291</v>
      </c>
      <c r="AG14" s="119">
        <f t="shared" ref="AG14" si="343">EOMONTH(AF14,1)</f>
        <v>45322</v>
      </c>
      <c r="AH14" s="119">
        <f t="shared" ref="AH14" si="344">EOMONTH(AG14,1)</f>
        <v>45351</v>
      </c>
      <c r="AI14" s="119">
        <f t="shared" ref="AI14" si="345">EOMONTH(AH14,1)</f>
        <v>45382</v>
      </c>
      <c r="AJ14" s="119">
        <f t="shared" ref="AJ14" si="346">EOMONTH(AI14,1)</f>
        <v>45412</v>
      </c>
      <c r="AK14" s="119">
        <f t="shared" ref="AK14" si="347">EOMONTH(AJ14,1)</f>
        <v>45443</v>
      </c>
      <c r="AL14" s="119">
        <f t="shared" ref="AL14" si="348">EOMONTH(AK14,1)</f>
        <v>45473</v>
      </c>
      <c r="AM14" s="119">
        <f t="shared" ref="AM14" si="349">EOMONTH(AL14,1)</f>
        <v>45504</v>
      </c>
      <c r="AN14" s="119">
        <f t="shared" ref="AN14" si="350">EOMONTH(AM14,1)</f>
        <v>45535</v>
      </c>
      <c r="AO14" s="119">
        <f t="shared" ref="AO14" si="351">EOMONTH(AN14,1)</f>
        <v>45565</v>
      </c>
      <c r="AP14" s="119">
        <f t="shared" ref="AP14" si="352">EOMONTH(AO14,1)</f>
        <v>45596</v>
      </c>
      <c r="AQ14" s="119">
        <f t="shared" ref="AQ14" si="353">EOMONTH(AP14,1)</f>
        <v>45626</v>
      </c>
      <c r="AR14" s="119">
        <f t="shared" ref="AR14" si="354">EOMONTH(AQ14,1)</f>
        <v>45657</v>
      </c>
      <c r="AS14" s="119">
        <f t="shared" ref="AS14" si="355">EOMONTH(AR14,1)</f>
        <v>45688</v>
      </c>
      <c r="AT14" s="119">
        <f t="shared" ref="AT14" si="356">EOMONTH(AS14,1)</f>
        <v>45716</v>
      </c>
      <c r="AU14" s="119">
        <f t="shared" ref="AU14" si="357">EOMONTH(AT14,1)</f>
        <v>45747</v>
      </c>
      <c r="AV14" s="119">
        <f t="shared" ref="AV14" si="358">EOMONTH(AU14,1)</f>
        <v>45777</v>
      </c>
      <c r="AW14" s="119">
        <f t="shared" ref="AW14" si="359">EOMONTH(AV14,1)</f>
        <v>45808</v>
      </c>
      <c r="AX14" s="119">
        <f t="shared" ref="AX14" si="360">EOMONTH(AW14,1)</f>
        <v>45838</v>
      </c>
      <c r="AY14" s="119">
        <f t="shared" ref="AY14" si="361">EOMONTH(AX14,1)</f>
        <v>45869</v>
      </c>
      <c r="AZ14" s="119">
        <f t="shared" ref="AZ14" si="362">EOMONTH(AY14,1)</f>
        <v>45900</v>
      </c>
      <c r="BA14" s="119">
        <f t="shared" ref="BA14" si="363">EOMONTH(AZ14,1)</f>
        <v>45930</v>
      </c>
      <c r="BB14" s="119">
        <f t="shared" ref="BB14" si="364">EOMONTH(BA14,1)</f>
        <v>45961</v>
      </c>
      <c r="BC14" s="119">
        <f t="shared" ref="BC14" si="365">EOMONTH(BB14,1)</f>
        <v>45991</v>
      </c>
      <c r="BD14" s="119">
        <f t="shared" ref="BD14" si="366">EOMONTH(BC14,1)</f>
        <v>46022</v>
      </c>
      <c r="BE14" s="119">
        <f t="shared" ref="BE14" si="367">EOMONTH(BD14,1)</f>
        <v>46053</v>
      </c>
      <c r="BF14" s="119">
        <f t="shared" ref="BF14" si="368">EOMONTH(BE14,1)</f>
        <v>46081</v>
      </c>
      <c r="BG14" s="119">
        <f t="shared" ref="BG14" si="369">EOMONTH(BF14,1)</f>
        <v>46112</v>
      </c>
      <c r="BH14" s="119">
        <f t="shared" ref="BH14" si="370">EOMONTH(BG14,1)</f>
        <v>46142</v>
      </c>
      <c r="BI14" s="119">
        <f t="shared" ref="BI14" si="371">EOMONTH(BH14,1)</f>
        <v>46173</v>
      </c>
      <c r="BJ14" s="119">
        <f t="shared" ref="BJ14" si="372">EOMONTH(BI14,1)</f>
        <v>46203</v>
      </c>
      <c r="BK14" s="119">
        <f t="shared" ref="BK14" si="373">EOMONTH(BJ14,1)</f>
        <v>46234</v>
      </c>
      <c r="BL14" s="119">
        <f t="shared" ref="BL14" si="374">EOMONTH(BK14,1)</f>
        <v>46265</v>
      </c>
      <c r="BM14" s="119">
        <f t="shared" ref="BM14" si="375">EOMONTH(BL14,1)</f>
        <v>46295</v>
      </c>
      <c r="BN14" s="119">
        <f t="shared" ref="BN14" si="376">EOMONTH(BM14,1)</f>
        <v>46326</v>
      </c>
      <c r="BO14" s="119">
        <f t="shared" ref="BO14" si="377">EOMONTH(BN14,1)</f>
        <v>46356</v>
      </c>
      <c r="BP14" s="119">
        <f t="shared" ref="BP14" si="378">EOMONTH(BO14,1)</f>
        <v>46387</v>
      </c>
      <c r="BQ14" s="119">
        <f t="shared" ref="BQ14" si="379">EOMONTH(BP14,1)</f>
        <v>46418</v>
      </c>
      <c r="BR14" s="119">
        <f t="shared" ref="BR14" si="380">EOMONTH(BQ14,1)</f>
        <v>46446</v>
      </c>
      <c r="BS14" s="119">
        <f t="shared" ref="BS14" si="381">EOMONTH(BR14,1)</f>
        <v>46477</v>
      </c>
      <c r="BT14" s="119">
        <f t="shared" ref="BT14" si="382">EOMONTH(BS14,1)</f>
        <v>46507</v>
      </c>
      <c r="BU14" s="119">
        <f t="shared" ref="BU14" si="383">EOMONTH(BT14,1)</f>
        <v>46538</v>
      </c>
      <c r="BV14" s="119">
        <f t="shared" ref="BV14" si="384">EOMONTH(BU14,1)</f>
        <v>46568</v>
      </c>
      <c r="BW14" s="119">
        <f t="shared" ref="BW14" si="385">EOMONTH(BV14,1)</f>
        <v>46599</v>
      </c>
      <c r="BX14" s="119">
        <f t="shared" ref="BX14" si="386">EOMONTH(BW14,1)</f>
        <v>46630</v>
      </c>
      <c r="BY14" s="119">
        <f t="shared" ref="BY14" si="387">EOMONTH(BX14,1)</f>
        <v>46660</v>
      </c>
      <c r="BZ14" s="119">
        <f t="shared" ref="BZ14" si="388">EOMONTH(BY14,1)</f>
        <v>46691</v>
      </c>
      <c r="CA14" s="119">
        <f t="shared" ref="CA14" si="389">EOMONTH(BZ14,1)</f>
        <v>46721</v>
      </c>
      <c r="CB14" s="119">
        <f t="shared" ref="CB14" si="390">EOMONTH(CA14,1)</f>
        <v>46752</v>
      </c>
      <c r="CC14" s="119">
        <f t="shared" ref="CC14" si="391">EOMONTH(CB14,1)</f>
        <v>46783</v>
      </c>
      <c r="CD14" s="119">
        <f t="shared" ref="CD14" si="392">EOMONTH(CC14,1)</f>
        <v>46812</v>
      </c>
      <c r="CE14" s="119">
        <f t="shared" ref="CE14" si="393">EOMONTH(CD14,1)</f>
        <v>46843</v>
      </c>
      <c r="CF14" s="119">
        <f t="shared" ref="CF14" si="394">EOMONTH(CE14,1)</f>
        <v>46873</v>
      </c>
      <c r="CG14" s="119">
        <f t="shared" ref="CG14" si="395">EOMONTH(CF14,1)</f>
        <v>46904</v>
      </c>
      <c r="CH14" s="119">
        <f t="shared" ref="CH14" si="396">EOMONTH(CG14,1)</f>
        <v>46934</v>
      </c>
      <c r="CI14" s="119">
        <f t="shared" ref="CI14" si="397">EOMONTH(CH14,1)</f>
        <v>46965</v>
      </c>
      <c r="CJ14" s="119">
        <f t="shared" ref="CJ14" si="398">EOMONTH(CI14,1)</f>
        <v>46996</v>
      </c>
      <c r="CK14" s="119">
        <f t="shared" ref="CK14" si="399">EOMONTH(CJ14,1)</f>
        <v>47026</v>
      </c>
      <c r="CL14" s="119">
        <f t="shared" ref="CL14" si="400">EOMONTH(CK14,1)</f>
        <v>47057</v>
      </c>
      <c r="CM14" s="119">
        <f t="shared" ref="CM14" si="401">EOMONTH(CL14,1)</f>
        <v>47087</v>
      </c>
      <c r="CN14" s="119">
        <f t="shared" ref="CN14" si="402">EOMONTH(CM14,1)</f>
        <v>47118</v>
      </c>
      <c r="CO14" s="119">
        <f t="shared" ref="CO14" si="403">EOMONTH(CN14,1)</f>
        <v>47149</v>
      </c>
      <c r="CP14" s="119">
        <f t="shared" ref="CP14" si="404">EOMONTH(CO14,1)</f>
        <v>47177</v>
      </c>
      <c r="CQ14" s="119">
        <f t="shared" ref="CQ14" si="405">EOMONTH(CP14,1)</f>
        <v>47208</v>
      </c>
      <c r="CR14" s="119">
        <f t="shared" ref="CR14" si="406">EOMONTH(CQ14,1)</f>
        <v>47238</v>
      </c>
      <c r="CS14" s="119">
        <f t="shared" ref="CS14" si="407">EOMONTH(CR14,1)</f>
        <v>47269</v>
      </c>
      <c r="CT14" s="119">
        <f t="shared" ref="CT14" si="408">EOMONTH(CS14,1)</f>
        <v>47299</v>
      </c>
      <c r="CU14" s="119">
        <f t="shared" ref="CU14" si="409">EOMONTH(CT14,1)</f>
        <v>47330</v>
      </c>
      <c r="CV14" s="119">
        <f t="shared" ref="CV14" si="410">EOMONTH(CU14,1)</f>
        <v>47361</v>
      </c>
      <c r="CW14" s="119">
        <f t="shared" ref="CW14" si="411">EOMONTH(CV14,1)</f>
        <v>47391</v>
      </c>
      <c r="CX14" s="119">
        <f t="shared" ref="CX14" si="412">EOMONTH(CW14,1)</f>
        <v>47422</v>
      </c>
      <c r="CY14" s="119">
        <f t="shared" ref="CY14" si="413">EOMONTH(CX14,1)</f>
        <v>47452</v>
      </c>
      <c r="CZ14" s="119">
        <f t="shared" ref="CZ14" si="414">EOMONTH(CY14,1)</f>
        <v>47483</v>
      </c>
      <c r="DA14" s="119">
        <f t="shared" ref="DA14" si="415">EOMONTH(CZ14,1)</f>
        <v>47514</v>
      </c>
      <c r="DB14" s="119">
        <f t="shared" ref="DB14" si="416">EOMONTH(DA14,1)</f>
        <v>47542</v>
      </c>
      <c r="DC14" s="119">
        <f t="shared" ref="DC14" si="417">EOMONTH(DB14,1)</f>
        <v>47573</v>
      </c>
      <c r="DD14" s="119">
        <f t="shared" ref="DD14" si="418">EOMONTH(DC14,1)</f>
        <v>47603</v>
      </c>
      <c r="DE14" s="119">
        <f t="shared" ref="DE14" si="419">EOMONTH(DD14,1)</f>
        <v>47634</v>
      </c>
      <c r="DF14" s="119">
        <f t="shared" ref="DF14" si="420">EOMONTH(DE14,1)</f>
        <v>47664</v>
      </c>
      <c r="DG14" s="119">
        <f t="shared" ref="DG14" si="421">EOMONTH(DF14,1)</f>
        <v>47695</v>
      </c>
      <c r="DH14" s="119">
        <f t="shared" ref="DH14" si="422">EOMONTH(DG14,1)</f>
        <v>47726</v>
      </c>
      <c r="DI14" s="119">
        <f t="shared" ref="DI14" si="423">EOMONTH(DH14,1)</f>
        <v>47756</v>
      </c>
      <c r="DJ14" s="119">
        <f t="shared" ref="DJ14" si="424">EOMONTH(DI14,1)</f>
        <v>47787</v>
      </c>
      <c r="DK14" s="119">
        <f t="shared" ref="DK14" si="425">EOMONTH(DJ14,1)</f>
        <v>47817</v>
      </c>
      <c r="DL14" s="119">
        <f t="shared" ref="DL14" si="426">EOMONTH(DK14,1)</f>
        <v>47848</v>
      </c>
      <c r="DM14" s="119">
        <f t="shared" ref="DM14" si="427">EOMONTH(DL14,1)</f>
        <v>47879</v>
      </c>
      <c r="DN14" s="119">
        <f t="shared" ref="DN14" si="428">EOMONTH(DM14,1)</f>
        <v>47907</v>
      </c>
      <c r="DO14" s="119">
        <f t="shared" ref="DO14" si="429">EOMONTH(DN14,1)</f>
        <v>47938</v>
      </c>
      <c r="DP14" s="119">
        <f t="shared" ref="DP14" si="430">EOMONTH(DO14,1)</f>
        <v>47968</v>
      </c>
      <c r="DQ14" s="119">
        <f t="shared" ref="DQ14" si="431">EOMONTH(DP14,1)</f>
        <v>47999</v>
      </c>
      <c r="DR14" s="119">
        <f t="shared" ref="DR14" si="432">EOMONTH(DQ14,1)</f>
        <v>48029</v>
      </c>
      <c r="DS14" s="119">
        <f t="shared" ref="DS14" si="433">EOMONTH(DR14,1)</f>
        <v>48060</v>
      </c>
      <c r="DT14" s="119">
        <f t="shared" ref="DT14" si="434">EOMONTH(DS14,1)</f>
        <v>48091</v>
      </c>
      <c r="DU14" s="119">
        <f t="shared" ref="DU14" si="435">EOMONTH(DT14,1)</f>
        <v>48121</v>
      </c>
      <c r="DV14" s="119">
        <f t="shared" ref="DV14" si="436">EOMONTH(DU14,1)</f>
        <v>48152</v>
      </c>
      <c r="DW14" s="119">
        <f t="shared" ref="DW14" si="437">EOMONTH(DV14,1)</f>
        <v>48182</v>
      </c>
      <c r="DX14" s="119">
        <f t="shared" ref="DX14" si="438">EOMONTH(DW14,1)</f>
        <v>48213</v>
      </c>
      <c r="DY14" s="119">
        <f t="shared" ref="DY14" si="439">EOMONTH(DX14,1)</f>
        <v>48244</v>
      </c>
      <c r="DZ14" s="119">
        <f t="shared" ref="DZ14" si="440">EOMONTH(DY14,1)</f>
        <v>48273</v>
      </c>
      <c r="EA14" s="119">
        <f t="shared" ref="EA14" si="441">EOMONTH(DZ14,1)</f>
        <v>48304</v>
      </c>
      <c r="EB14" s="119">
        <f t="shared" ref="EB14" si="442">EOMONTH(EA14,1)</f>
        <v>48334</v>
      </c>
      <c r="EC14" s="119">
        <f t="shared" ref="EC14" si="443">EOMONTH(EB14,1)</f>
        <v>48365</v>
      </c>
      <c r="ED14" s="119">
        <f t="shared" ref="ED14" si="444">EOMONTH(EC14,1)</f>
        <v>48395</v>
      </c>
      <c r="EE14" s="119">
        <f t="shared" ref="EE14" si="445">EOMONTH(ED14,1)</f>
        <v>48426</v>
      </c>
      <c r="EF14" s="119">
        <f t="shared" ref="EF14" si="446">EOMONTH(EE14,1)</f>
        <v>48457</v>
      </c>
      <c r="EG14" s="119">
        <f t="shared" ref="EG14" si="447">EOMONTH(EF14,1)</f>
        <v>48487</v>
      </c>
      <c r="EH14" s="119">
        <f t="shared" ref="EH14" si="448">EOMONTH(EG14,1)</f>
        <v>48518</v>
      </c>
      <c r="EI14" s="119">
        <f t="shared" ref="EI14" si="449">EOMONTH(EH14,1)</f>
        <v>48548</v>
      </c>
      <c r="EJ14" s="119">
        <f t="shared" ref="EJ14" si="450">EOMONTH(EI14,1)</f>
        <v>48579</v>
      </c>
      <c r="EK14" s="119">
        <f t="shared" ref="EK14" si="451">EOMONTH(EJ14,1)</f>
        <v>48610</v>
      </c>
      <c r="EL14" s="119">
        <f t="shared" ref="EL14" si="452">EOMONTH(EK14,1)</f>
        <v>48638</v>
      </c>
      <c r="EM14" s="119">
        <f t="shared" ref="EM14" si="453">EOMONTH(EL14,1)</f>
        <v>48669</v>
      </c>
      <c r="EN14" s="113"/>
      <c r="ET14" s="99" t="s">
        <v>96</v>
      </c>
      <c r="EV14" s="102">
        <f>IF(EV$13=0,EOMONTH($K$14,0),EOMONTH(EU$14,12))</f>
        <v>44681</v>
      </c>
      <c r="EW14" s="102">
        <f t="shared" ref="EW14:FD14" si="454">IF(EW$13=0,EOMONTH($K$14,0),EOMONTH(EV$14,12))</f>
        <v>45046</v>
      </c>
      <c r="EX14" s="102">
        <f t="shared" si="454"/>
        <v>45412</v>
      </c>
      <c r="EY14" s="102">
        <f t="shared" si="454"/>
        <v>45777</v>
      </c>
      <c r="EZ14" s="102">
        <f t="shared" si="454"/>
        <v>46142</v>
      </c>
      <c r="FA14" s="102">
        <f t="shared" si="454"/>
        <v>46507</v>
      </c>
      <c r="FB14" s="102">
        <f t="shared" si="454"/>
        <v>46873</v>
      </c>
      <c r="FC14" s="102">
        <f t="shared" si="454"/>
        <v>47238</v>
      </c>
      <c r="FD14" s="102">
        <f t="shared" si="454"/>
        <v>47603</v>
      </c>
      <c r="FE14"/>
      <c r="FF14"/>
      <c r="FG14"/>
      <c r="FH14"/>
    </row>
    <row r="15" spans="2:164" ht="15">
      <c r="B15" s="893" t="s">
        <v>97</v>
      </c>
      <c r="C15" s="893"/>
      <c r="D15" s="893"/>
      <c r="E15" s="893"/>
      <c r="F15" s="893"/>
      <c r="G15" s="893"/>
      <c r="H15" s="893"/>
      <c r="I15" s="120" t="s">
        <v>85</v>
      </c>
      <c r="J15" s="20"/>
      <c r="EN15" s="113"/>
      <c r="EP15" s="894" t="str">
        <f>B15</f>
        <v>Unleveraged Costs</v>
      </c>
      <c r="EQ15" s="894"/>
      <c r="ER15" s="894"/>
      <c r="ES15" s="894"/>
      <c r="ET15" s="120" t="s">
        <v>85</v>
      </c>
      <c r="EV15" s="121"/>
      <c r="FE15"/>
      <c r="FF15"/>
      <c r="FG15"/>
      <c r="FH15"/>
    </row>
    <row r="16" spans="2:164" ht="15">
      <c r="B16" s="17" t="s">
        <v>10</v>
      </c>
      <c r="I16" s="103"/>
      <c r="EN16" s="113"/>
      <c r="EP16" s="17" t="str">
        <f>B16</f>
        <v>Acquisition Costs</v>
      </c>
      <c r="ET16" s="103"/>
      <c r="EV16" s="121"/>
      <c r="FE16"/>
      <c r="FF16"/>
      <c r="FG16"/>
      <c r="FH16"/>
    </row>
    <row r="17" spans="1:164" ht="15">
      <c r="B17" s="1" t="str">
        <f>Assumptions!B12</f>
        <v>Purchase Price</v>
      </c>
      <c r="I17" s="122">
        <f>SUM(K17:EM17)</f>
        <v>58250</v>
      </c>
      <c r="J17" s="19"/>
      <c r="K17" s="121">
        <f>Assumptions!C12</f>
        <v>58250</v>
      </c>
      <c r="L17" s="486">
        <v>0</v>
      </c>
      <c r="M17" s="486">
        <v>0</v>
      </c>
      <c r="N17" s="486">
        <v>0</v>
      </c>
      <c r="O17" s="486">
        <v>0</v>
      </c>
      <c r="P17" s="486">
        <v>0</v>
      </c>
      <c r="Q17" s="486">
        <v>0</v>
      </c>
      <c r="R17" s="486">
        <v>0</v>
      </c>
      <c r="S17" s="486">
        <v>0</v>
      </c>
      <c r="T17" s="486">
        <v>0</v>
      </c>
      <c r="U17" s="486">
        <v>0</v>
      </c>
      <c r="V17" s="486">
        <v>0</v>
      </c>
      <c r="W17" s="486">
        <v>0</v>
      </c>
      <c r="X17" s="486">
        <v>0</v>
      </c>
      <c r="Y17" s="486">
        <v>0</v>
      </c>
      <c r="Z17" s="486">
        <v>0</v>
      </c>
      <c r="AA17" s="486">
        <v>0</v>
      </c>
      <c r="AB17" s="486">
        <v>0</v>
      </c>
      <c r="AC17" s="486">
        <v>0</v>
      </c>
      <c r="AD17" s="486">
        <v>0</v>
      </c>
      <c r="AE17" s="486">
        <v>0</v>
      </c>
      <c r="AF17" s="486">
        <v>0</v>
      </c>
      <c r="AG17" s="486">
        <v>0</v>
      </c>
      <c r="AH17" s="486">
        <v>0</v>
      </c>
      <c r="AI17" s="486">
        <v>0</v>
      </c>
      <c r="AJ17" s="486">
        <v>0</v>
      </c>
      <c r="AK17" s="486">
        <v>0</v>
      </c>
      <c r="AL17" s="486">
        <v>0</v>
      </c>
      <c r="AM17" s="486">
        <v>0</v>
      </c>
      <c r="AN17" s="486">
        <v>0</v>
      </c>
      <c r="AO17" s="486">
        <v>0</v>
      </c>
      <c r="AP17" s="486">
        <v>0</v>
      </c>
      <c r="AQ17" s="486">
        <v>0</v>
      </c>
      <c r="AR17" s="486">
        <v>0</v>
      </c>
      <c r="AS17" s="486">
        <v>0</v>
      </c>
      <c r="AT17" s="486">
        <v>0</v>
      </c>
      <c r="AU17" s="486">
        <v>0</v>
      </c>
      <c r="AV17" s="486">
        <v>0</v>
      </c>
      <c r="AW17" s="486">
        <v>0</v>
      </c>
      <c r="AX17" s="486">
        <v>0</v>
      </c>
      <c r="AY17" s="486">
        <v>0</v>
      </c>
      <c r="AZ17" s="486">
        <v>0</v>
      </c>
      <c r="BA17" s="486">
        <v>0</v>
      </c>
      <c r="BB17" s="486">
        <v>0</v>
      </c>
      <c r="BC17" s="486">
        <v>0</v>
      </c>
      <c r="BD17" s="486">
        <v>0</v>
      </c>
      <c r="BE17" s="486">
        <v>0</v>
      </c>
      <c r="BF17" s="486">
        <v>0</v>
      </c>
      <c r="BG17" s="486">
        <v>0</v>
      </c>
      <c r="BH17" s="486">
        <v>0</v>
      </c>
      <c r="BI17" s="486">
        <v>0</v>
      </c>
      <c r="BJ17" s="486">
        <v>0</v>
      </c>
      <c r="BK17" s="486">
        <v>0</v>
      </c>
      <c r="BL17" s="486">
        <v>0</v>
      </c>
      <c r="BM17" s="486">
        <v>0</v>
      </c>
      <c r="BN17" s="486">
        <v>0</v>
      </c>
      <c r="BO17" s="486">
        <v>0</v>
      </c>
      <c r="BP17" s="486">
        <v>0</v>
      </c>
      <c r="BQ17" s="486">
        <v>0</v>
      </c>
      <c r="BR17" s="486">
        <v>0</v>
      </c>
      <c r="BS17" s="486">
        <v>0</v>
      </c>
      <c r="BT17" s="486">
        <v>0</v>
      </c>
      <c r="BU17" s="486">
        <v>0</v>
      </c>
      <c r="BV17" s="486">
        <v>0</v>
      </c>
      <c r="BW17" s="486">
        <v>0</v>
      </c>
      <c r="BX17" s="486">
        <v>0</v>
      </c>
      <c r="BY17" s="486">
        <v>0</v>
      </c>
      <c r="BZ17" s="486">
        <v>0</v>
      </c>
      <c r="CA17" s="486">
        <v>0</v>
      </c>
      <c r="CB17" s="486">
        <v>0</v>
      </c>
      <c r="CC17" s="486">
        <v>0</v>
      </c>
      <c r="CD17" s="486">
        <v>0</v>
      </c>
      <c r="CE17" s="486">
        <v>0</v>
      </c>
      <c r="CF17" s="486">
        <v>0</v>
      </c>
      <c r="CG17" s="486">
        <v>0</v>
      </c>
      <c r="CH17" s="486">
        <v>0</v>
      </c>
      <c r="CI17" s="486">
        <v>0</v>
      </c>
      <c r="CJ17" s="486">
        <v>0</v>
      </c>
      <c r="CK17" s="486">
        <v>0</v>
      </c>
      <c r="CL17" s="486">
        <v>0</v>
      </c>
      <c r="CM17" s="486">
        <v>0</v>
      </c>
      <c r="CN17" s="486">
        <v>0</v>
      </c>
      <c r="CO17" s="486">
        <v>0</v>
      </c>
      <c r="CP17" s="486">
        <v>0</v>
      </c>
      <c r="CQ17" s="486">
        <v>0</v>
      </c>
      <c r="CR17" s="486">
        <v>0</v>
      </c>
      <c r="CS17" s="486">
        <v>0</v>
      </c>
      <c r="CT17" s="486">
        <v>0</v>
      </c>
      <c r="CU17" s="486">
        <v>0</v>
      </c>
      <c r="CV17" s="486">
        <v>0</v>
      </c>
      <c r="CW17" s="486">
        <v>0</v>
      </c>
      <c r="CX17" s="486">
        <v>0</v>
      </c>
      <c r="CY17" s="486">
        <v>0</v>
      </c>
      <c r="CZ17" s="486">
        <v>0</v>
      </c>
      <c r="DA17" s="486">
        <v>0</v>
      </c>
      <c r="DB17" s="486">
        <v>0</v>
      </c>
      <c r="DC17" s="486">
        <v>0</v>
      </c>
      <c r="DD17" s="486">
        <v>0</v>
      </c>
      <c r="DE17" s="486">
        <v>0</v>
      </c>
      <c r="DF17" s="486">
        <v>0</v>
      </c>
      <c r="DG17" s="486">
        <v>0</v>
      </c>
      <c r="DH17" s="486">
        <v>0</v>
      </c>
      <c r="DI17" s="486">
        <v>0</v>
      </c>
      <c r="DJ17" s="486">
        <v>0</v>
      </c>
      <c r="DK17" s="486">
        <v>0</v>
      </c>
      <c r="DL17" s="486">
        <v>0</v>
      </c>
      <c r="DM17" s="486">
        <v>0</v>
      </c>
      <c r="DN17" s="486">
        <v>0</v>
      </c>
      <c r="DO17" s="486">
        <v>0</v>
      </c>
      <c r="DP17" s="486">
        <v>0</v>
      </c>
      <c r="DQ17" s="486">
        <v>0</v>
      </c>
      <c r="DR17" s="486">
        <v>0</v>
      </c>
      <c r="DS17" s="486">
        <v>0</v>
      </c>
      <c r="DT17" s="486">
        <v>0</v>
      </c>
      <c r="DU17" s="486">
        <v>0</v>
      </c>
      <c r="DV17" s="486">
        <v>0</v>
      </c>
      <c r="DW17" s="486">
        <v>0</v>
      </c>
      <c r="DX17" s="486">
        <v>0</v>
      </c>
      <c r="DY17" s="486">
        <v>0</v>
      </c>
      <c r="DZ17" s="486">
        <v>0</v>
      </c>
      <c r="EA17" s="486">
        <v>0</v>
      </c>
      <c r="EB17" s="486">
        <v>0</v>
      </c>
      <c r="EC17" s="486">
        <v>0</v>
      </c>
      <c r="ED17" s="486">
        <v>0</v>
      </c>
      <c r="EE17" s="486">
        <v>0</v>
      </c>
      <c r="EF17" s="486">
        <v>0</v>
      </c>
      <c r="EG17" s="486">
        <v>0</v>
      </c>
      <c r="EH17" s="486">
        <v>0</v>
      </c>
      <c r="EI17" s="486">
        <v>0</v>
      </c>
      <c r="EJ17" s="486">
        <v>0</v>
      </c>
      <c r="EK17" s="486">
        <v>0</v>
      </c>
      <c r="EL17" s="486">
        <v>0</v>
      </c>
      <c r="EM17" s="486">
        <v>0</v>
      </c>
      <c r="EN17" s="113"/>
      <c r="EP17" s="1" t="str">
        <f>B17</f>
        <v>Purchase Price</v>
      </c>
      <c r="EQ17" s="19"/>
      <c r="ER17" s="19"/>
      <c r="ES17" s="19"/>
      <c r="ET17" s="122">
        <f>SUM(EV17:FD17)</f>
        <v>58250</v>
      </c>
      <c r="EU17" s="19"/>
      <c r="EV17" s="121">
        <f t="shared" ref="EV17:FD19" si="455">SUMIF($K$13:$EM$13,EV$13,$K17:$EM17)</f>
        <v>58250</v>
      </c>
      <c r="EW17" s="123">
        <f t="shared" si="455"/>
        <v>0</v>
      </c>
      <c r="EX17" s="123">
        <f t="shared" si="455"/>
        <v>0</v>
      </c>
      <c r="EY17" s="123">
        <f t="shared" si="455"/>
        <v>0</v>
      </c>
      <c r="EZ17" s="123">
        <f t="shared" si="455"/>
        <v>0</v>
      </c>
      <c r="FA17" s="123">
        <f t="shared" si="455"/>
        <v>0</v>
      </c>
      <c r="FB17" s="123">
        <f t="shared" si="455"/>
        <v>0</v>
      </c>
      <c r="FC17" s="123">
        <f t="shared" si="455"/>
        <v>0</v>
      </c>
      <c r="FD17" s="123">
        <f t="shared" si="455"/>
        <v>0</v>
      </c>
      <c r="FE17"/>
      <c r="FF17"/>
      <c r="FG17"/>
      <c r="FH17"/>
    </row>
    <row r="18" spans="1:164" ht="15">
      <c r="B18" s="124">
        <f>Assumptions!B13</f>
        <v>1.1866952789699571E-2</v>
      </c>
      <c r="C18" s="88"/>
      <c r="D18" s="88"/>
      <c r="E18" s="88"/>
      <c r="F18" s="88"/>
      <c r="G18" s="88"/>
      <c r="H18" s="88"/>
      <c r="I18" s="125">
        <f>SUM(K18:EM18)</f>
        <v>691.25</v>
      </c>
      <c r="J18" s="126"/>
      <c r="K18" s="127">
        <f>Assumptions!C13</f>
        <v>691.25</v>
      </c>
      <c r="L18" s="498">
        <v>0</v>
      </c>
      <c r="M18" s="498">
        <v>0</v>
      </c>
      <c r="N18" s="498">
        <v>0</v>
      </c>
      <c r="O18" s="498">
        <v>0</v>
      </c>
      <c r="P18" s="498">
        <v>0</v>
      </c>
      <c r="Q18" s="498">
        <v>0</v>
      </c>
      <c r="R18" s="498">
        <v>0</v>
      </c>
      <c r="S18" s="498">
        <v>0</v>
      </c>
      <c r="T18" s="498">
        <v>0</v>
      </c>
      <c r="U18" s="498">
        <v>0</v>
      </c>
      <c r="V18" s="498">
        <v>0</v>
      </c>
      <c r="W18" s="498">
        <v>0</v>
      </c>
      <c r="X18" s="498">
        <v>0</v>
      </c>
      <c r="Y18" s="498">
        <v>0</v>
      </c>
      <c r="Z18" s="498">
        <v>0</v>
      </c>
      <c r="AA18" s="498">
        <v>0</v>
      </c>
      <c r="AB18" s="498">
        <v>0</v>
      </c>
      <c r="AC18" s="498">
        <v>0</v>
      </c>
      <c r="AD18" s="498">
        <v>0</v>
      </c>
      <c r="AE18" s="498">
        <v>0</v>
      </c>
      <c r="AF18" s="498">
        <v>0</v>
      </c>
      <c r="AG18" s="498">
        <v>0</v>
      </c>
      <c r="AH18" s="498">
        <v>0</v>
      </c>
      <c r="AI18" s="498">
        <v>0</v>
      </c>
      <c r="AJ18" s="498">
        <v>0</v>
      </c>
      <c r="AK18" s="498">
        <v>0</v>
      </c>
      <c r="AL18" s="498">
        <v>0</v>
      </c>
      <c r="AM18" s="498">
        <v>0</v>
      </c>
      <c r="AN18" s="498">
        <v>0</v>
      </c>
      <c r="AO18" s="498">
        <v>0</v>
      </c>
      <c r="AP18" s="498">
        <v>0</v>
      </c>
      <c r="AQ18" s="498">
        <v>0</v>
      </c>
      <c r="AR18" s="498">
        <v>0</v>
      </c>
      <c r="AS18" s="498">
        <v>0</v>
      </c>
      <c r="AT18" s="498">
        <v>0</v>
      </c>
      <c r="AU18" s="498">
        <v>0</v>
      </c>
      <c r="AV18" s="498">
        <v>0</v>
      </c>
      <c r="AW18" s="498">
        <v>0</v>
      </c>
      <c r="AX18" s="498">
        <v>0</v>
      </c>
      <c r="AY18" s="498">
        <v>0</v>
      </c>
      <c r="AZ18" s="498">
        <v>0</v>
      </c>
      <c r="BA18" s="498">
        <v>0</v>
      </c>
      <c r="BB18" s="498">
        <v>0</v>
      </c>
      <c r="BC18" s="498">
        <v>0</v>
      </c>
      <c r="BD18" s="498">
        <v>0</v>
      </c>
      <c r="BE18" s="498">
        <v>0</v>
      </c>
      <c r="BF18" s="498">
        <v>0</v>
      </c>
      <c r="BG18" s="498">
        <v>0</v>
      </c>
      <c r="BH18" s="498">
        <v>0</v>
      </c>
      <c r="BI18" s="498">
        <v>0</v>
      </c>
      <c r="BJ18" s="498">
        <v>0</v>
      </c>
      <c r="BK18" s="498">
        <v>0</v>
      </c>
      <c r="BL18" s="498">
        <v>0</v>
      </c>
      <c r="BM18" s="498">
        <v>0</v>
      </c>
      <c r="BN18" s="498">
        <v>0</v>
      </c>
      <c r="BO18" s="498">
        <v>0</v>
      </c>
      <c r="BP18" s="498">
        <v>0</v>
      </c>
      <c r="BQ18" s="498">
        <v>0</v>
      </c>
      <c r="BR18" s="498">
        <v>0</v>
      </c>
      <c r="BS18" s="498">
        <v>0</v>
      </c>
      <c r="BT18" s="498">
        <v>0</v>
      </c>
      <c r="BU18" s="498">
        <v>0</v>
      </c>
      <c r="BV18" s="498">
        <v>0</v>
      </c>
      <c r="BW18" s="498">
        <v>0</v>
      </c>
      <c r="BX18" s="498">
        <v>0</v>
      </c>
      <c r="BY18" s="498">
        <v>0</v>
      </c>
      <c r="BZ18" s="498">
        <v>0</v>
      </c>
      <c r="CA18" s="498">
        <v>0</v>
      </c>
      <c r="CB18" s="498">
        <v>0</v>
      </c>
      <c r="CC18" s="498">
        <v>0</v>
      </c>
      <c r="CD18" s="498">
        <v>0</v>
      </c>
      <c r="CE18" s="498">
        <v>0</v>
      </c>
      <c r="CF18" s="498">
        <v>0</v>
      </c>
      <c r="CG18" s="498">
        <v>0</v>
      </c>
      <c r="CH18" s="498">
        <v>0</v>
      </c>
      <c r="CI18" s="498">
        <v>0</v>
      </c>
      <c r="CJ18" s="498">
        <v>0</v>
      </c>
      <c r="CK18" s="498">
        <v>0</v>
      </c>
      <c r="CL18" s="498">
        <v>0</v>
      </c>
      <c r="CM18" s="498">
        <v>0</v>
      </c>
      <c r="CN18" s="498">
        <v>0</v>
      </c>
      <c r="CO18" s="498">
        <v>0</v>
      </c>
      <c r="CP18" s="498">
        <v>0</v>
      </c>
      <c r="CQ18" s="498">
        <v>0</v>
      </c>
      <c r="CR18" s="498">
        <v>0</v>
      </c>
      <c r="CS18" s="498">
        <v>0</v>
      </c>
      <c r="CT18" s="498">
        <v>0</v>
      </c>
      <c r="CU18" s="498">
        <v>0</v>
      </c>
      <c r="CV18" s="498">
        <v>0</v>
      </c>
      <c r="CW18" s="498">
        <v>0</v>
      </c>
      <c r="CX18" s="498">
        <v>0</v>
      </c>
      <c r="CY18" s="498">
        <v>0</v>
      </c>
      <c r="CZ18" s="498">
        <v>0</v>
      </c>
      <c r="DA18" s="498">
        <v>0</v>
      </c>
      <c r="DB18" s="498">
        <v>0</v>
      </c>
      <c r="DC18" s="498">
        <v>0</v>
      </c>
      <c r="DD18" s="498">
        <v>0</v>
      </c>
      <c r="DE18" s="498">
        <v>0</v>
      </c>
      <c r="DF18" s="498">
        <v>0</v>
      </c>
      <c r="DG18" s="498">
        <v>0</v>
      </c>
      <c r="DH18" s="498">
        <v>0</v>
      </c>
      <c r="DI18" s="498">
        <v>0</v>
      </c>
      <c r="DJ18" s="498">
        <v>0</v>
      </c>
      <c r="DK18" s="498">
        <v>0</v>
      </c>
      <c r="DL18" s="498">
        <v>0</v>
      </c>
      <c r="DM18" s="498">
        <v>0</v>
      </c>
      <c r="DN18" s="498">
        <v>0</v>
      </c>
      <c r="DO18" s="498">
        <v>0</v>
      </c>
      <c r="DP18" s="498">
        <v>0</v>
      </c>
      <c r="DQ18" s="498">
        <v>0</v>
      </c>
      <c r="DR18" s="498">
        <v>0</v>
      </c>
      <c r="DS18" s="498">
        <v>0</v>
      </c>
      <c r="DT18" s="498">
        <v>0</v>
      </c>
      <c r="DU18" s="498">
        <v>0</v>
      </c>
      <c r="DV18" s="498">
        <v>0</v>
      </c>
      <c r="DW18" s="498">
        <v>0</v>
      </c>
      <c r="DX18" s="498">
        <v>0</v>
      </c>
      <c r="DY18" s="498">
        <v>0</v>
      </c>
      <c r="DZ18" s="498">
        <v>0</v>
      </c>
      <c r="EA18" s="498">
        <v>0</v>
      </c>
      <c r="EB18" s="498">
        <v>0</v>
      </c>
      <c r="EC18" s="498">
        <v>0</v>
      </c>
      <c r="ED18" s="498">
        <v>0</v>
      </c>
      <c r="EE18" s="498">
        <v>0</v>
      </c>
      <c r="EF18" s="498">
        <v>0</v>
      </c>
      <c r="EG18" s="498">
        <v>0</v>
      </c>
      <c r="EH18" s="498">
        <v>0</v>
      </c>
      <c r="EI18" s="498">
        <v>0</v>
      </c>
      <c r="EJ18" s="498">
        <v>0</v>
      </c>
      <c r="EK18" s="498">
        <v>0</v>
      </c>
      <c r="EL18" s="498">
        <v>0</v>
      </c>
      <c r="EM18" s="498">
        <v>0</v>
      </c>
      <c r="EN18" s="113"/>
      <c r="EP18" s="124">
        <f>B18</f>
        <v>1.1866952789699571E-2</v>
      </c>
      <c r="EQ18" s="126"/>
      <c r="ER18" s="126"/>
      <c r="ES18" s="126"/>
      <c r="ET18" s="125">
        <f t="shared" ref="ET18:ET19" si="456">SUM(EV18:FD18)</f>
        <v>691.25</v>
      </c>
      <c r="EU18" s="126"/>
      <c r="EV18" s="127">
        <f t="shared" si="455"/>
        <v>691.25</v>
      </c>
      <c r="EW18" s="128">
        <f t="shared" si="455"/>
        <v>0</v>
      </c>
      <c r="EX18" s="128">
        <f t="shared" si="455"/>
        <v>0</v>
      </c>
      <c r="EY18" s="128">
        <f t="shared" si="455"/>
        <v>0</v>
      </c>
      <c r="EZ18" s="128">
        <f t="shared" si="455"/>
        <v>0</v>
      </c>
      <c r="FA18" s="128">
        <f t="shared" si="455"/>
        <v>0</v>
      </c>
      <c r="FB18" s="128">
        <f t="shared" si="455"/>
        <v>0</v>
      </c>
      <c r="FC18" s="128">
        <f t="shared" si="455"/>
        <v>0</v>
      </c>
      <c r="FD18" s="128">
        <f t="shared" si="455"/>
        <v>0</v>
      </c>
      <c r="FE18"/>
      <c r="FF18"/>
      <c r="FG18"/>
      <c r="FH18"/>
    </row>
    <row r="19" spans="1:164" ht="15">
      <c r="B19" s="35" t="s">
        <v>19</v>
      </c>
      <c r="C19" s="35"/>
      <c r="D19" s="35"/>
      <c r="E19" s="35"/>
      <c r="F19" s="35"/>
      <c r="G19" s="35"/>
      <c r="H19" s="35"/>
      <c r="I19" s="129">
        <f>SUM(K19:EM19)</f>
        <v>58941.25</v>
      </c>
      <c r="J19" s="36"/>
      <c r="K19" s="130">
        <f>SUBTOTAL(9,K17:K18)</f>
        <v>58941.25</v>
      </c>
      <c r="L19" s="36">
        <f t="shared" ref="L19:BW19" si="457">SUBTOTAL(9,L17:L18)</f>
        <v>0</v>
      </c>
      <c r="M19" s="36">
        <f t="shared" si="457"/>
        <v>0</v>
      </c>
      <c r="N19" s="36">
        <f t="shared" si="457"/>
        <v>0</v>
      </c>
      <c r="O19" s="36">
        <f t="shared" si="457"/>
        <v>0</v>
      </c>
      <c r="P19" s="36">
        <f t="shared" si="457"/>
        <v>0</v>
      </c>
      <c r="Q19" s="36">
        <f t="shared" si="457"/>
        <v>0</v>
      </c>
      <c r="R19" s="36">
        <f t="shared" si="457"/>
        <v>0</v>
      </c>
      <c r="S19" s="36">
        <f t="shared" si="457"/>
        <v>0</v>
      </c>
      <c r="T19" s="36">
        <f t="shared" si="457"/>
        <v>0</v>
      </c>
      <c r="U19" s="36">
        <f t="shared" si="457"/>
        <v>0</v>
      </c>
      <c r="V19" s="36">
        <f t="shared" si="457"/>
        <v>0</v>
      </c>
      <c r="W19" s="36">
        <f t="shared" si="457"/>
        <v>0</v>
      </c>
      <c r="X19" s="36">
        <f t="shared" si="457"/>
        <v>0</v>
      </c>
      <c r="Y19" s="36">
        <f t="shared" si="457"/>
        <v>0</v>
      </c>
      <c r="Z19" s="36">
        <f t="shared" si="457"/>
        <v>0</v>
      </c>
      <c r="AA19" s="36">
        <f t="shared" si="457"/>
        <v>0</v>
      </c>
      <c r="AB19" s="36">
        <f t="shared" si="457"/>
        <v>0</v>
      </c>
      <c r="AC19" s="36">
        <f t="shared" si="457"/>
        <v>0</v>
      </c>
      <c r="AD19" s="36">
        <f t="shared" si="457"/>
        <v>0</v>
      </c>
      <c r="AE19" s="36">
        <f t="shared" si="457"/>
        <v>0</v>
      </c>
      <c r="AF19" s="36">
        <f t="shared" si="457"/>
        <v>0</v>
      </c>
      <c r="AG19" s="36">
        <f t="shared" si="457"/>
        <v>0</v>
      </c>
      <c r="AH19" s="36">
        <f t="shared" si="457"/>
        <v>0</v>
      </c>
      <c r="AI19" s="36">
        <f t="shared" si="457"/>
        <v>0</v>
      </c>
      <c r="AJ19" s="36">
        <f t="shared" si="457"/>
        <v>0</v>
      </c>
      <c r="AK19" s="36">
        <f t="shared" si="457"/>
        <v>0</v>
      </c>
      <c r="AL19" s="36">
        <f t="shared" si="457"/>
        <v>0</v>
      </c>
      <c r="AM19" s="36">
        <f t="shared" si="457"/>
        <v>0</v>
      </c>
      <c r="AN19" s="36">
        <f t="shared" si="457"/>
        <v>0</v>
      </c>
      <c r="AO19" s="36">
        <f t="shared" si="457"/>
        <v>0</v>
      </c>
      <c r="AP19" s="36">
        <f t="shared" si="457"/>
        <v>0</v>
      </c>
      <c r="AQ19" s="36">
        <f t="shared" si="457"/>
        <v>0</v>
      </c>
      <c r="AR19" s="36">
        <f t="shared" si="457"/>
        <v>0</v>
      </c>
      <c r="AS19" s="36">
        <f t="shared" si="457"/>
        <v>0</v>
      </c>
      <c r="AT19" s="36">
        <f t="shared" si="457"/>
        <v>0</v>
      </c>
      <c r="AU19" s="36">
        <f t="shared" si="457"/>
        <v>0</v>
      </c>
      <c r="AV19" s="36">
        <f t="shared" si="457"/>
        <v>0</v>
      </c>
      <c r="AW19" s="36">
        <f t="shared" si="457"/>
        <v>0</v>
      </c>
      <c r="AX19" s="36">
        <f t="shared" si="457"/>
        <v>0</v>
      </c>
      <c r="AY19" s="36">
        <f t="shared" si="457"/>
        <v>0</v>
      </c>
      <c r="AZ19" s="36">
        <f t="shared" si="457"/>
        <v>0</v>
      </c>
      <c r="BA19" s="36">
        <f t="shared" si="457"/>
        <v>0</v>
      </c>
      <c r="BB19" s="36">
        <f t="shared" si="457"/>
        <v>0</v>
      </c>
      <c r="BC19" s="36">
        <f t="shared" si="457"/>
        <v>0</v>
      </c>
      <c r="BD19" s="36">
        <f t="shared" si="457"/>
        <v>0</v>
      </c>
      <c r="BE19" s="36">
        <f t="shared" si="457"/>
        <v>0</v>
      </c>
      <c r="BF19" s="36">
        <f t="shared" si="457"/>
        <v>0</v>
      </c>
      <c r="BG19" s="36">
        <f t="shared" si="457"/>
        <v>0</v>
      </c>
      <c r="BH19" s="36">
        <f t="shared" si="457"/>
        <v>0</v>
      </c>
      <c r="BI19" s="36">
        <f t="shared" si="457"/>
        <v>0</v>
      </c>
      <c r="BJ19" s="36">
        <f t="shared" si="457"/>
        <v>0</v>
      </c>
      <c r="BK19" s="36">
        <f t="shared" si="457"/>
        <v>0</v>
      </c>
      <c r="BL19" s="36">
        <f t="shared" si="457"/>
        <v>0</v>
      </c>
      <c r="BM19" s="36">
        <f t="shared" si="457"/>
        <v>0</v>
      </c>
      <c r="BN19" s="36">
        <f t="shared" si="457"/>
        <v>0</v>
      </c>
      <c r="BO19" s="36">
        <f t="shared" si="457"/>
        <v>0</v>
      </c>
      <c r="BP19" s="36">
        <f t="shared" si="457"/>
        <v>0</v>
      </c>
      <c r="BQ19" s="36">
        <f t="shared" si="457"/>
        <v>0</v>
      </c>
      <c r="BR19" s="36">
        <f t="shared" si="457"/>
        <v>0</v>
      </c>
      <c r="BS19" s="36">
        <f t="shared" si="457"/>
        <v>0</v>
      </c>
      <c r="BT19" s="36">
        <f t="shared" si="457"/>
        <v>0</v>
      </c>
      <c r="BU19" s="36">
        <f t="shared" si="457"/>
        <v>0</v>
      </c>
      <c r="BV19" s="36">
        <f t="shared" si="457"/>
        <v>0</v>
      </c>
      <c r="BW19" s="36">
        <f t="shared" si="457"/>
        <v>0</v>
      </c>
      <c r="BX19" s="36">
        <f t="shared" ref="BX19:CE19" si="458">SUBTOTAL(9,BX17:BX18)</f>
        <v>0</v>
      </c>
      <c r="BY19" s="36">
        <f t="shared" si="458"/>
        <v>0</v>
      </c>
      <c r="BZ19" s="36">
        <f t="shared" si="458"/>
        <v>0</v>
      </c>
      <c r="CA19" s="36">
        <f t="shared" si="458"/>
        <v>0</v>
      </c>
      <c r="CB19" s="36">
        <f t="shared" si="458"/>
        <v>0</v>
      </c>
      <c r="CC19" s="36">
        <f t="shared" si="458"/>
        <v>0</v>
      </c>
      <c r="CD19" s="36">
        <f t="shared" si="458"/>
        <v>0</v>
      </c>
      <c r="CE19" s="36">
        <f t="shared" si="458"/>
        <v>0</v>
      </c>
      <c r="CF19" s="36">
        <f t="shared" ref="CF19:EM19" si="459">SUBTOTAL(9,CF17:CF18)</f>
        <v>0</v>
      </c>
      <c r="CG19" s="36">
        <f t="shared" si="459"/>
        <v>0</v>
      </c>
      <c r="CH19" s="36">
        <f t="shared" si="459"/>
        <v>0</v>
      </c>
      <c r="CI19" s="36">
        <f t="shared" si="459"/>
        <v>0</v>
      </c>
      <c r="CJ19" s="36">
        <f t="shared" si="459"/>
        <v>0</v>
      </c>
      <c r="CK19" s="36">
        <f t="shared" si="459"/>
        <v>0</v>
      </c>
      <c r="CL19" s="36">
        <f t="shared" si="459"/>
        <v>0</v>
      </c>
      <c r="CM19" s="36">
        <f t="shared" si="459"/>
        <v>0</v>
      </c>
      <c r="CN19" s="36">
        <f t="shared" si="459"/>
        <v>0</v>
      </c>
      <c r="CO19" s="36">
        <f t="shared" si="459"/>
        <v>0</v>
      </c>
      <c r="CP19" s="36">
        <f t="shared" si="459"/>
        <v>0</v>
      </c>
      <c r="CQ19" s="36">
        <f t="shared" si="459"/>
        <v>0</v>
      </c>
      <c r="CR19" s="36">
        <f t="shared" si="459"/>
        <v>0</v>
      </c>
      <c r="CS19" s="36">
        <f t="shared" si="459"/>
        <v>0</v>
      </c>
      <c r="CT19" s="36">
        <f t="shared" si="459"/>
        <v>0</v>
      </c>
      <c r="CU19" s="36">
        <f t="shared" si="459"/>
        <v>0</v>
      </c>
      <c r="CV19" s="36">
        <f t="shared" si="459"/>
        <v>0</v>
      </c>
      <c r="CW19" s="36">
        <f t="shared" si="459"/>
        <v>0</v>
      </c>
      <c r="CX19" s="36">
        <f t="shared" si="459"/>
        <v>0</v>
      </c>
      <c r="CY19" s="36">
        <f t="shared" si="459"/>
        <v>0</v>
      </c>
      <c r="CZ19" s="36">
        <f t="shared" si="459"/>
        <v>0</v>
      </c>
      <c r="DA19" s="36">
        <f t="shared" si="459"/>
        <v>0</v>
      </c>
      <c r="DB19" s="36">
        <f t="shared" si="459"/>
        <v>0</v>
      </c>
      <c r="DC19" s="36">
        <f t="shared" si="459"/>
        <v>0</v>
      </c>
      <c r="DD19" s="36">
        <f t="shared" si="459"/>
        <v>0</v>
      </c>
      <c r="DE19" s="36">
        <f t="shared" si="459"/>
        <v>0</v>
      </c>
      <c r="DF19" s="36">
        <f t="shared" si="459"/>
        <v>0</v>
      </c>
      <c r="DG19" s="36">
        <f t="shared" si="459"/>
        <v>0</v>
      </c>
      <c r="DH19" s="36">
        <f t="shared" si="459"/>
        <v>0</v>
      </c>
      <c r="DI19" s="36">
        <f t="shared" si="459"/>
        <v>0</v>
      </c>
      <c r="DJ19" s="36">
        <f t="shared" si="459"/>
        <v>0</v>
      </c>
      <c r="DK19" s="36">
        <f t="shared" si="459"/>
        <v>0</v>
      </c>
      <c r="DL19" s="36">
        <f t="shared" si="459"/>
        <v>0</v>
      </c>
      <c r="DM19" s="36">
        <f t="shared" si="459"/>
        <v>0</v>
      </c>
      <c r="DN19" s="36">
        <f t="shared" si="459"/>
        <v>0</v>
      </c>
      <c r="DO19" s="36">
        <f t="shared" si="459"/>
        <v>0</v>
      </c>
      <c r="DP19" s="36">
        <f t="shared" si="459"/>
        <v>0</v>
      </c>
      <c r="DQ19" s="36">
        <f t="shared" si="459"/>
        <v>0</v>
      </c>
      <c r="DR19" s="36">
        <f t="shared" si="459"/>
        <v>0</v>
      </c>
      <c r="DS19" s="36">
        <f t="shared" si="459"/>
        <v>0</v>
      </c>
      <c r="DT19" s="36">
        <f t="shared" si="459"/>
        <v>0</v>
      </c>
      <c r="DU19" s="36">
        <f t="shared" si="459"/>
        <v>0</v>
      </c>
      <c r="DV19" s="36">
        <f t="shared" si="459"/>
        <v>0</v>
      </c>
      <c r="DW19" s="36">
        <f t="shared" si="459"/>
        <v>0</v>
      </c>
      <c r="DX19" s="36">
        <f t="shared" si="459"/>
        <v>0</v>
      </c>
      <c r="DY19" s="36">
        <f t="shared" si="459"/>
        <v>0</v>
      </c>
      <c r="DZ19" s="36">
        <f t="shared" si="459"/>
        <v>0</v>
      </c>
      <c r="EA19" s="36">
        <f t="shared" si="459"/>
        <v>0</v>
      </c>
      <c r="EB19" s="36">
        <f t="shared" si="459"/>
        <v>0</v>
      </c>
      <c r="EC19" s="36">
        <f t="shared" si="459"/>
        <v>0</v>
      </c>
      <c r="ED19" s="36">
        <f t="shared" si="459"/>
        <v>0</v>
      </c>
      <c r="EE19" s="36">
        <f t="shared" si="459"/>
        <v>0</v>
      </c>
      <c r="EF19" s="36">
        <f t="shared" si="459"/>
        <v>0</v>
      </c>
      <c r="EG19" s="36">
        <f t="shared" si="459"/>
        <v>0</v>
      </c>
      <c r="EH19" s="36">
        <f t="shared" si="459"/>
        <v>0</v>
      </c>
      <c r="EI19" s="36">
        <f t="shared" si="459"/>
        <v>0</v>
      </c>
      <c r="EJ19" s="36">
        <f t="shared" si="459"/>
        <v>0</v>
      </c>
      <c r="EK19" s="36">
        <f t="shared" si="459"/>
        <v>0</v>
      </c>
      <c r="EL19" s="36">
        <f t="shared" si="459"/>
        <v>0</v>
      </c>
      <c r="EM19" s="36">
        <f t="shared" si="459"/>
        <v>0</v>
      </c>
      <c r="EN19" s="113"/>
      <c r="EP19" s="35" t="str">
        <f>B19</f>
        <v>Total Acquisition Costs</v>
      </c>
      <c r="EQ19" s="36"/>
      <c r="ER19" s="36"/>
      <c r="ES19" s="36"/>
      <c r="ET19" s="129">
        <f t="shared" si="456"/>
        <v>58941.25</v>
      </c>
      <c r="EU19" s="36"/>
      <c r="EV19" s="130">
        <f t="shared" si="455"/>
        <v>58941.25</v>
      </c>
      <c r="EW19" s="36">
        <f t="shared" si="455"/>
        <v>0</v>
      </c>
      <c r="EX19" s="36">
        <f t="shared" si="455"/>
        <v>0</v>
      </c>
      <c r="EY19" s="36">
        <f t="shared" si="455"/>
        <v>0</v>
      </c>
      <c r="EZ19" s="36">
        <f t="shared" si="455"/>
        <v>0</v>
      </c>
      <c r="FA19" s="36">
        <f t="shared" si="455"/>
        <v>0</v>
      </c>
      <c r="FB19" s="36">
        <f t="shared" si="455"/>
        <v>0</v>
      </c>
      <c r="FC19" s="36">
        <f t="shared" si="455"/>
        <v>0</v>
      </c>
      <c r="FD19" s="36">
        <f t="shared" si="455"/>
        <v>0</v>
      </c>
      <c r="FE19"/>
      <c r="FF19"/>
      <c r="FG19"/>
      <c r="FH19"/>
    </row>
    <row r="20" spans="1:164" ht="15">
      <c r="B20" s="35"/>
      <c r="C20" s="35"/>
      <c r="D20" s="35"/>
      <c r="E20" s="35"/>
      <c r="F20" s="20" t="s">
        <v>21</v>
      </c>
      <c r="G20" s="20" t="s">
        <v>23</v>
      </c>
      <c r="H20" s="20" t="s">
        <v>169</v>
      </c>
      <c r="I20" s="129"/>
      <c r="J20" s="36"/>
      <c r="K20" s="130"/>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113"/>
      <c r="EP20" s="35"/>
      <c r="EQ20" s="36"/>
      <c r="ER20" s="36"/>
      <c r="ES20" s="36"/>
      <c r="ET20" s="129"/>
      <c r="EU20" s="36"/>
      <c r="EV20" s="130"/>
      <c r="EW20" s="36"/>
      <c r="EX20" s="36"/>
      <c r="EY20" s="36"/>
      <c r="EZ20" s="36"/>
      <c r="FA20" s="36"/>
      <c r="FB20" s="36"/>
      <c r="FC20" s="36"/>
      <c r="FD20" s="36"/>
      <c r="FE20"/>
      <c r="FF20"/>
      <c r="FG20"/>
      <c r="FH20"/>
    </row>
    <row r="21" spans="1:164" ht="15">
      <c r="A21" s="415" t="s">
        <v>724</v>
      </c>
      <c r="B21" s="35" t="str">
        <f>+Assumptions!B16</f>
        <v>CapEx - Building Cost</v>
      </c>
      <c r="C21" s="35"/>
      <c r="D21" s="35"/>
      <c r="E21" s="35"/>
      <c r="F21" s="387">
        <f>Assumptions!$J8</f>
        <v>6</v>
      </c>
      <c r="G21" s="387">
        <f>Assumptions!$L8</f>
        <v>12</v>
      </c>
      <c r="H21" s="388">
        <f>Assumptions!$E16</f>
        <v>300</v>
      </c>
      <c r="I21" s="129">
        <f>SUMIF($L$12:$EM$12,"&lt;="&amp;Assumptions!$L$14,'Monthly Cash Flow'!L21:EM21)</f>
        <v>300</v>
      </c>
      <c r="J21" s="36"/>
      <c r="K21" s="137">
        <f>+Assumptions!C16</f>
        <v>0</v>
      </c>
      <c r="L21" s="19">
        <f>IF(AND(L$12&gt;=$F21,L$12&lt;$G21),$H21/($G21-$F21),0)</f>
        <v>0</v>
      </c>
      <c r="M21" s="19">
        <f t="shared" ref="M21:BX21" si="460">IF(AND(M$12&gt;=$F21,M$12&lt;$G21),$H21/($G21-$F21),0)</f>
        <v>0</v>
      </c>
      <c r="N21" s="19">
        <f t="shared" si="460"/>
        <v>0</v>
      </c>
      <c r="O21" s="19">
        <f t="shared" si="460"/>
        <v>0</v>
      </c>
      <c r="P21" s="19">
        <f t="shared" si="460"/>
        <v>0</v>
      </c>
      <c r="Q21" s="19">
        <f t="shared" si="460"/>
        <v>50</v>
      </c>
      <c r="R21" s="19">
        <f t="shared" si="460"/>
        <v>50</v>
      </c>
      <c r="S21" s="19">
        <f t="shared" si="460"/>
        <v>50</v>
      </c>
      <c r="T21" s="19">
        <f t="shared" si="460"/>
        <v>50</v>
      </c>
      <c r="U21" s="19">
        <f t="shared" si="460"/>
        <v>50</v>
      </c>
      <c r="V21" s="19">
        <f t="shared" si="460"/>
        <v>50</v>
      </c>
      <c r="W21" s="19">
        <f t="shared" si="460"/>
        <v>0</v>
      </c>
      <c r="X21" s="19">
        <f t="shared" si="460"/>
        <v>0</v>
      </c>
      <c r="Y21" s="19">
        <f t="shared" si="460"/>
        <v>0</v>
      </c>
      <c r="Z21" s="19">
        <f t="shared" si="460"/>
        <v>0</v>
      </c>
      <c r="AA21" s="19">
        <f t="shared" si="460"/>
        <v>0</v>
      </c>
      <c r="AB21" s="19">
        <f t="shared" si="460"/>
        <v>0</v>
      </c>
      <c r="AC21" s="19">
        <f t="shared" si="460"/>
        <v>0</v>
      </c>
      <c r="AD21" s="19">
        <f t="shared" si="460"/>
        <v>0</v>
      </c>
      <c r="AE21" s="19">
        <f t="shared" si="460"/>
        <v>0</v>
      </c>
      <c r="AF21" s="19">
        <f t="shared" si="460"/>
        <v>0</v>
      </c>
      <c r="AG21" s="19">
        <f t="shared" si="460"/>
        <v>0</v>
      </c>
      <c r="AH21" s="19">
        <f t="shared" si="460"/>
        <v>0</v>
      </c>
      <c r="AI21" s="19">
        <f t="shared" si="460"/>
        <v>0</v>
      </c>
      <c r="AJ21" s="19">
        <f t="shared" si="460"/>
        <v>0</v>
      </c>
      <c r="AK21" s="19">
        <f t="shared" si="460"/>
        <v>0</v>
      </c>
      <c r="AL21" s="19">
        <f t="shared" si="460"/>
        <v>0</v>
      </c>
      <c r="AM21" s="19">
        <f t="shared" si="460"/>
        <v>0</v>
      </c>
      <c r="AN21" s="19">
        <f t="shared" si="460"/>
        <v>0</v>
      </c>
      <c r="AO21" s="19">
        <f t="shared" si="460"/>
        <v>0</v>
      </c>
      <c r="AP21" s="19">
        <f t="shared" si="460"/>
        <v>0</v>
      </c>
      <c r="AQ21" s="19">
        <f t="shared" si="460"/>
        <v>0</v>
      </c>
      <c r="AR21" s="19">
        <f t="shared" si="460"/>
        <v>0</v>
      </c>
      <c r="AS21" s="19">
        <f t="shared" si="460"/>
        <v>0</v>
      </c>
      <c r="AT21" s="19">
        <f t="shared" si="460"/>
        <v>0</v>
      </c>
      <c r="AU21" s="19">
        <f t="shared" si="460"/>
        <v>0</v>
      </c>
      <c r="AV21" s="19">
        <f t="shared" si="460"/>
        <v>0</v>
      </c>
      <c r="AW21" s="19">
        <f t="shared" si="460"/>
        <v>0</v>
      </c>
      <c r="AX21" s="19">
        <f t="shared" si="460"/>
        <v>0</v>
      </c>
      <c r="AY21" s="19">
        <f t="shared" si="460"/>
        <v>0</v>
      </c>
      <c r="AZ21" s="19">
        <f t="shared" si="460"/>
        <v>0</v>
      </c>
      <c r="BA21" s="19">
        <f t="shared" si="460"/>
        <v>0</v>
      </c>
      <c r="BB21" s="19">
        <f t="shared" si="460"/>
        <v>0</v>
      </c>
      <c r="BC21" s="19">
        <f t="shared" si="460"/>
        <v>0</v>
      </c>
      <c r="BD21" s="19">
        <f t="shared" si="460"/>
        <v>0</v>
      </c>
      <c r="BE21" s="19">
        <f t="shared" si="460"/>
        <v>0</v>
      </c>
      <c r="BF21" s="19">
        <f t="shared" si="460"/>
        <v>0</v>
      </c>
      <c r="BG21" s="19">
        <f t="shared" si="460"/>
        <v>0</v>
      </c>
      <c r="BH21" s="19">
        <f t="shared" si="460"/>
        <v>0</v>
      </c>
      <c r="BI21" s="19">
        <f t="shared" si="460"/>
        <v>0</v>
      </c>
      <c r="BJ21" s="19">
        <f t="shared" si="460"/>
        <v>0</v>
      </c>
      <c r="BK21" s="19">
        <f t="shared" si="460"/>
        <v>0</v>
      </c>
      <c r="BL21" s="19">
        <f t="shared" si="460"/>
        <v>0</v>
      </c>
      <c r="BM21" s="19">
        <f t="shared" si="460"/>
        <v>0</v>
      </c>
      <c r="BN21" s="19">
        <f t="shared" si="460"/>
        <v>0</v>
      </c>
      <c r="BO21" s="19">
        <f t="shared" si="460"/>
        <v>0</v>
      </c>
      <c r="BP21" s="19">
        <f t="shared" si="460"/>
        <v>0</v>
      </c>
      <c r="BQ21" s="19">
        <f t="shared" si="460"/>
        <v>0</v>
      </c>
      <c r="BR21" s="19">
        <f t="shared" si="460"/>
        <v>0</v>
      </c>
      <c r="BS21" s="19">
        <f t="shared" si="460"/>
        <v>0</v>
      </c>
      <c r="BT21" s="19">
        <f t="shared" si="460"/>
        <v>0</v>
      </c>
      <c r="BU21" s="19">
        <f t="shared" si="460"/>
        <v>0</v>
      </c>
      <c r="BV21" s="19">
        <f t="shared" si="460"/>
        <v>0</v>
      </c>
      <c r="BW21" s="19">
        <f t="shared" si="460"/>
        <v>0</v>
      </c>
      <c r="BX21" s="19">
        <f t="shared" si="460"/>
        <v>0</v>
      </c>
      <c r="BY21" s="19">
        <f t="shared" ref="BY21:EJ21" si="461">IF(AND(BY$12&gt;=$F21,BY$12&lt;$G21),$H21/($G21-$F21),0)</f>
        <v>0</v>
      </c>
      <c r="BZ21" s="19">
        <f t="shared" si="461"/>
        <v>0</v>
      </c>
      <c r="CA21" s="19">
        <f t="shared" si="461"/>
        <v>0</v>
      </c>
      <c r="CB21" s="19">
        <f t="shared" si="461"/>
        <v>0</v>
      </c>
      <c r="CC21" s="19">
        <f t="shared" si="461"/>
        <v>0</v>
      </c>
      <c r="CD21" s="19">
        <f t="shared" si="461"/>
        <v>0</v>
      </c>
      <c r="CE21" s="19">
        <f t="shared" si="461"/>
        <v>0</v>
      </c>
      <c r="CF21" s="19">
        <f t="shared" si="461"/>
        <v>0</v>
      </c>
      <c r="CG21" s="19">
        <f t="shared" si="461"/>
        <v>0</v>
      </c>
      <c r="CH21" s="19">
        <f t="shared" si="461"/>
        <v>0</v>
      </c>
      <c r="CI21" s="19">
        <f t="shared" si="461"/>
        <v>0</v>
      </c>
      <c r="CJ21" s="19">
        <f t="shared" si="461"/>
        <v>0</v>
      </c>
      <c r="CK21" s="19">
        <f t="shared" si="461"/>
        <v>0</v>
      </c>
      <c r="CL21" s="19">
        <f t="shared" si="461"/>
        <v>0</v>
      </c>
      <c r="CM21" s="19">
        <f t="shared" si="461"/>
        <v>0</v>
      </c>
      <c r="CN21" s="19">
        <f t="shared" si="461"/>
        <v>0</v>
      </c>
      <c r="CO21" s="19">
        <f t="shared" si="461"/>
        <v>0</v>
      </c>
      <c r="CP21" s="19">
        <f t="shared" si="461"/>
        <v>0</v>
      </c>
      <c r="CQ21" s="19">
        <f t="shared" si="461"/>
        <v>0</v>
      </c>
      <c r="CR21" s="19">
        <f t="shared" si="461"/>
        <v>0</v>
      </c>
      <c r="CS21" s="19">
        <f t="shared" si="461"/>
        <v>0</v>
      </c>
      <c r="CT21" s="19">
        <f t="shared" si="461"/>
        <v>0</v>
      </c>
      <c r="CU21" s="19">
        <f t="shared" si="461"/>
        <v>0</v>
      </c>
      <c r="CV21" s="19">
        <f t="shared" si="461"/>
        <v>0</v>
      </c>
      <c r="CW21" s="19">
        <f t="shared" si="461"/>
        <v>0</v>
      </c>
      <c r="CX21" s="19">
        <f t="shared" si="461"/>
        <v>0</v>
      </c>
      <c r="CY21" s="19">
        <f t="shared" si="461"/>
        <v>0</v>
      </c>
      <c r="CZ21" s="19">
        <f t="shared" si="461"/>
        <v>0</v>
      </c>
      <c r="DA21" s="19">
        <f t="shared" si="461"/>
        <v>0</v>
      </c>
      <c r="DB21" s="19">
        <f t="shared" si="461"/>
        <v>0</v>
      </c>
      <c r="DC21" s="19">
        <f t="shared" si="461"/>
        <v>0</v>
      </c>
      <c r="DD21" s="19">
        <f t="shared" si="461"/>
        <v>0</v>
      </c>
      <c r="DE21" s="19">
        <f t="shared" si="461"/>
        <v>0</v>
      </c>
      <c r="DF21" s="19">
        <f t="shared" si="461"/>
        <v>0</v>
      </c>
      <c r="DG21" s="19">
        <f t="shared" si="461"/>
        <v>0</v>
      </c>
      <c r="DH21" s="19">
        <f t="shared" si="461"/>
        <v>0</v>
      </c>
      <c r="DI21" s="19">
        <f t="shared" si="461"/>
        <v>0</v>
      </c>
      <c r="DJ21" s="19">
        <f t="shared" si="461"/>
        <v>0</v>
      </c>
      <c r="DK21" s="19">
        <f t="shared" si="461"/>
        <v>0</v>
      </c>
      <c r="DL21" s="19">
        <f t="shared" si="461"/>
        <v>0</v>
      </c>
      <c r="DM21" s="19">
        <f t="shared" si="461"/>
        <v>0</v>
      </c>
      <c r="DN21" s="19">
        <f t="shared" si="461"/>
        <v>0</v>
      </c>
      <c r="DO21" s="19">
        <f t="shared" si="461"/>
        <v>0</v>
      </c>
      <c r="DP21" s="19">
        <f t="shared" si="461"/>
        <v>0</v>
      </c>
      <c r="DQ21" s="19">
        <f t="shared" si="461"/>
        <v>0</v>
      </c>
      <c r="DR21" s="19">
        <f t="shared" si="461"/>
        <v>0</v>
      </c>
      <c r="DS21" s="19">
        <f t="shared" si="461"/>
        <v>0</v>
      </c>
      <c r="DT21" s="19">
        <f t="shared" si="461"/>
        <v>0</v>
      </c>
      <c r="DU21" s="19">
        <f t="shared" si="461"/>
        <v>0</v>
      </c>
      <c r="DV21" s="19">
        <f t="shared" si="461"/>
        <v>0</v>
      </c>
      <c r="DW21" s="19">
        <f t="shared" si="461"/>
        <v>0</v>
      </c>
      <c r="DX21" s="19">
        <f t="shared" si="461"/>
        <v>0</v>
      </c>
      <c r="DY21" s="19">
        <f t="shared" si="461"/>
        <v>0</v>
      </c>
      <c r="DZ21" s="19">
        <f t="shared" si="461"/>
        <v>0</v>
      </c>
      <c r="EA21" s="19">
        <f t="shared" si="461"/>
        <v>0</v>
      </c>
      <c r="EB21" s="19">
        <f t="shared" si="461"/>
        <v>0</v>
      </c>
      <c r="EC21" s="19">
        <f t="shared" si="461"/>
        <v>0</v>
      </c>
      <c r="ED21" s="19">
        <f t="shared" si="461"/>
        <v>0</v>
      </c>
      <c r="EE21" s="19">
        <f t="shared" si="461"/>
        <v>0</v>
      </c>
      <c r="EF21" s="19">
        <f t="shared" si="461"/>
        <v>0</v>
      </c>
      <c r="EG21" s="19">
        <f t="shared" si="461"/>
        <v>0</v>
      </c>
      <c r="EH21" s="19">
        <f t="shared" si="461"/>
        <v>0</v>
      </c>
      <c r="EI21" s="19">
        <f t="shared" si="461"/>
        <v>0</v>
      </c>
      <c r="EJ21" s="19">
        <f t="shared" si="461"/>
        <v>0</v>
      </c>
      <c r="EK21" s="19">
        <f t="shared" ref="EK21:EM21" si="462">IF(AND(EK$12&gt;=$F21,EK$12&lt;$G21),$H21/($G21-$F21),0)</f>
        <v>0</v>
      </c>
      <c r="EL21" s="19">
        <f t="shared" si="462"/>
        <v>0</v>
      </c>
      <c r="EM21" s="19">
        <f t="shared" si="462"/>
        <v>0</v>
      </c>
      <c r="EN21" s="113"/>
      <c r="EP21" s="35" t="str">
        <f>+B21</f>
        <v>CapEx - Building Cost</v>
      </c>
      <c r="EQ21" s="36"/>
      <c r="ER21" s="36"/>
      <c r="ES21" s="36"/>
      <c r="ET21" s="129">
        <f>SUM(EV21:FD21)</f>
        <v>300</v>
      </c>
      <c r="EU21" s="36"/>
      <c r="EV21" s="137">
        <f t="shared" ref="EV21:FD22" si="463">SUMIF($K$13:$EM$13,EV$13,$K21:$EM21)</f>
        <v>0</v>
      </c>
      <c r="EW21" s="19">
        <f t="shared" si="463"/>
        <v>300</v>
      </c>
      <c r="EX21" s="19">
        <f t="shared" si="463"/>
        <v>0</v>
      </c>
      <c r="EY21" s="19">
        <f t="shared" si="463"/>
        <v>0</v>
      </c>
      <c r="EZ21" s="19">
        <f t="shared" si="463"/>
        <v>0</v>
      </c>
      <c r="FA21" s="19">
        <f t="shared" si="463"/>
        <v>0</v>
      </c>
      <c r="FB21" s="19">
        <f t="shared" si="463"/>
        <v>0</v>
      </c>
      <c r="FC21" s="19">
        <f t="shared" si="463"/>
        <v>0</v>
      </c>
      <c r="FD21" s="19">
        <f t="shared" si="463"/>
        <v>0</v>
      </c>
      <c r="FE21"/>
      <c r="FF21"/>
      <c r="FG21"/>
      <c r="FH21"/>
    </row>
    <row r="22" spans="1:164" ht="15">
      <c r="B22" s="35" t="str">
        <f>+Assumptions!B17</f>
        <v>Construction Costs - Site Work</v>
      </c>
      <c r="C22" s="35"/>
      <c r="D22" s="35"/>
      <c r="E22" s="35"/>
      <c r="F22" s="387">
        <f>Assumptions!$J9</f>
        <v>1</v>
      </c>
      <c r="G22" s="387">
        <f>Assumptions!$L9</f>
        <v>7</v>
      </c>
      <c r="H22" s="388">
        <f>Assumptions!$E17</f>
        <v>0</v>
      </c>
      <c r="I22" s="129">
        <f>SUMIF($K$12:$EM$12,"&lt;="&amp;Assumptions!$L$14,'Monthly Cash Flow'!K22:EM22)</f>
        <v>0</v>
      </c>
      <c r="J22" s="36"/>
      <c r="K22" s="137">
        <f>IF(AND(K$12&gt;=$F22,K$12&lt;$G22),$H22/($G22-$F22),0)</f>
        <v>0</v>
      </c>
      <c r="L22" s="19">
        <f>IF(AND(L$12&gt;=$F22,L$12&lt;$G22),$H22/($G22-$F22),0)</f>
        <v>0</v>
      </c>
      <c r="M22" s="19">
        <f t="shared" ref="M22:BX22" si="464">IF(AND(M$12&gt;=$F22,M$12&lt;$G22),$H22/($G22-$F22),0)</f>
        <v>0</v>
      </c>
      <c r="N22" s="19">
        <f t="shared" si="464"/>
        <v>0</v>
      </c>
      <c r="O22" s="19">
        <f t="shared" si="464"/>
        <v>0</v>
      </c>
      <c r="P22" s="19">
        <f t="shared" si="464"/>
        <v>0</v>
      </c>
      <c r="Q22" s="19">
        <f t="shared" si="464"/>
        <v>0</v>
      </c>
      <c r="R22" s="19">
        <f t="shared" si="464"/>
        <v>0</v>
      </c>
      <c r="S22" s="19">
        <f t="shared" si="464"/>
        <v>0</v>
      </c>
      <c r="T22" s="19">
        <f t="shared" si="464"/>
        <v>0</v>
      </c>
      <c r="U22" s="19">
        <f t="shared" si="464"/>
        <v>0</v>
      </c>
      <c r="V22" s="19">
        <f t="shared" si="464"/>
        <v>0</v>
      </c>
      <c r="W22" s="19">
        <f t="shared" si="464"/>
        <v>0</v>
      </c>
      <c r="X22" s="19">
        <f t="shared" si="464"/>
        <v>0</v>
      </c>
      <c r="Y22" s="19">
        <f t="shared" si="464"/>
        <v>0</v>
      </c>
      <c r="Z22" s="19">
        <f t="shared" si="464"/>
        <v>0</v>
      </c>
      <c r="AA22" s="19">
        <f t="shared" si="464"/>
        <v>0</v>
      </c>
      <c r="AB22" s="19">
        <f t="shared" si="464"/>
        <v>0</v>
      </c>
      <c r="AC22" s="19">
        <f t="shared" si="464"/>
        <v>0</v>
      </c>
      <c r="AD22" s="19">
        <f t="shared" si="464"/>
        <v>0</v>
      </c>
      <c r="AE22" s="19">
        <f t="shared" si="464"/>
        <v>0</v>
      </c>
      <c r="AF22" s="19">
        <f t="shared" si="464"/>
        <v>0</v>
      </c>
      <c r="AG22" s="19">
        <f t="shared" si="464"/>
        <v>0</v>
      </c>
      <c r="AH22" s="19">
        <f t="shared" si="464"/>
        <v>0</v>
      </c>
      <c r="AI22" s="19">
        <f t="shared" si="464"/>
        <v>0</v>
      </c>
      <c r="AJ22" s="19">
        <f t="shared" si="464"/>
        <v>0</v>
      </c>
      <c r="AK22" s="19">
        <f t="shared" si="464"/>
        <v>0</v>
      </c>
      <c r="AL22" s="19">
        <f t="shared" si="464"/>
        <v>0</v>
      </c>
      <c r="AM22" s="19">
        <f t="shared" si="464"/>
        <v>0</v>
      </c>
      <c r="AN22" s="19">
        <f t="shared" si="464"/>
        <v>0</v>
      </c>
      <c r="AO22" s="19">
        <f t="shared" si="464"/>
        <v>0</v>
      </c>
      <c r="AP22" s="19">
        <f t="shared" si="464"/>
        <v>0</v>
      </c>
      <c r="AQ22" s="19">
        <f t="shared" si="464"/>
        <v>0</v>
      </c>
      <c r="AR22" s="19">
        <f t="shared" si="464"/>
        <v>0</v>
      </c>
      <c r="AS22" s="19">
        <f t="shared" si="464"/>
        <v>0</v>
      </c>
      <c r="AT22" s="19">
        <f t="shared" si="464"/>
        <v>0</v>
      </c>
      <c r="AU22" s="19">
        <f t="shared" si="464"/>
        <v>0</v>
      </c>
      <c r="AV22" s="19">
        <f t="shared" si="464"/>
        <v>0</v>
      </c>
      <c r="AW22" s="19">
        <f t="shared" si="464"/>
        <v>0</v>
      </c>
      <c r="AX22" s="19">
        <f t="shared" si="464"/>
        <v>0</v>
      </c>
      <c r="AY22" s="19">
        <f t="shared" si="464"/>
        <v>0</v>
      </c>
      <c r="AZ22" s="19">
        <f t="shared" si="464"/>
        <v>0</v>
      </c>
      <c r="BA22" s="19">
        <f t="shared" si="464"/>
        <v>0</v>
      </c>
      <c r="BB22" s="19">
        <f t="shared" si="464"/>
        <v>0</v>
      </c>
      <c r="BC22" s="19">
        <f t="shared" si="464"/>
        <v>0</v>
      </c>
      <c r="BD22" s="19">
        <f t="shared" si="464"/>
        <v>0</v>
      </c>
      <c r="BE22" s="19">
        <f t="shared" si="464"/>
        <v>0</v>
      </c>
      <c r="BF22" s="19">
        <f t="shared" si="464"/>
        <v>0</v>
      </c>
      <c r="BG22" s="19">
        <f t="shared" si="464"/>
        <v>0</v>
      </c>
      <c r="BH22" s="19">
        <f t="shared" si="464"/>
        <v>0</v>
      </c>
      <c r="BI22" s="19">
        <f t="shared" si="464"/>
        <v>0</v>
      </c>
      <c r="BJ22" s="19">
        <f t="shared" si="464"/>
        <v>0</v>
      </c>
      <c r="BK22" s="19">
        <f t="shared" si="464"/>
        <v>0</v>
      </c>
      <c r="BL22" s="19">
        <f t="shared" si="464"/>
        <v>0</v>
      </c>
      <c r="BM22" s="19">
        <f t="shared" si="464"/>
        <v>0</v>
      </c>
      <c r="BN22" s="19">
        <f t="shared" si="464"/>
        <v>0</v>
      </c>
      <c r="BO22" s="19">
        <f t="shared" si="464"/>
        <v>0</v>
      </c>
      <c r="BP22" s="19">
        <f t="shared" si="464"/>
        <v>0</v>
      </c>
      <c r="BQ22" s="19">
        <f t="shared" si="464"/>
        <v>0</v>
      </c>
      <c r="BR22" s="19">
        <f t="shared" si="464"/>
        <v>0</v>
      </c>
      <c r="BS22" s="19">
        <f t="shared" si="464"/>
        <v>0</v>
      </c>
      <c r="BT22" s="19">
        <f t="shared" si="464"/>
        <v>0</v>
      </c>
      <c r="BU22" s="19">
        <f t="shared" si="464"/>
        <v>0</v>
      </c>
      <c r="BV22" s="19">
        <f t="shared" si="464"/>
        <v>0</v>
      </c>
      <c r="BW22" s="19">
        <f t="shared" si="464"/>
        <v>0</v>
      </c>
      <c r="BX22" s="19">
        <f t="shared" si="464"/>
        <v>0</v>
      </c>
      <c r="BY22" s="19">
        <f t="shared" ref="BY22:EJ22" si="465">IF(AND(BY$12&gt;=$F22,BY$12&lt;$G22),$H22/($G22-$F22),0)</f>
        <v>0</v>
      </c>
      <c r="BZ22" s="19">
        <f t="shared" si="465"/>
        <v>0</v>
      </c>
      <c r="CA22" s="19">
        <f t="shared" si="465"/>
        <v>0</v>
      </c>
      <c r="CB22" s="19">
        <f t="shared" si="465"/>
        <v>0</v>
      </c>
      <c r="CC22" s="19">
        <f t="shared" si="465"/>
        <v>0</v>
      </c>
      <c r="CD22" s="19">
        <f t="shared" si="465"/>
        <v>0</v>
      </c>
      <c r="CE22" s="19">
        <f t="shared" si="465"/>
        <v>0</v>
      </c>
      <c r="CF22" s="19">
        <f t="shared" si="465"/>
        <v>0</v>
      </c>
      <c r="CG22" s="19">
        <f t="shared" si="465"/>
        <v>0</v>
      </c>
      <c r="CH22" s="19">
        <f t="shared" si="465"/>
        <v>0</v>
      </c>
      <c r="CI22" s="19">
        <f t="shared" si="465"/>
        <v>0</v>
      </c>
      <c r="CJ22" s="19">
        <f t="shared" si="465"/>
        <v>0</v>
      </c>
      <c r="CK22" s="19">
        <f t="shared" si="465"/>
        <v>0</v>
      </c>
      <c r="CL22" s="19">
        <f t="shared" si="465"/>
        <v>0</v>
      </c>
      <c r="CM22" s="19">
        <f t="shared" si="465"/>
        <v>0</v>
      </c>
      <c r="CN22" s="19">
        <f t="shared" si="465"/>
        <v>0</v>
      </c>
      <c r="CO22" s="19">
        <f t="shared" si="465"/>
        <v>0</v>
      </c>
      <c r="CP22" s="19">
        <f t="shared" si="465"/>
        <v>0</v>
      </c>
      <c r="CQ22" s="19">
        <f t="shared" si="465"/>
        <v>0</v>
      </c>
      <c r="CR22" s="19">
        <f t="shared" si="465"/>
        <v>0</v>
      </c>
      <c r="CS22" s="19">
        <f t="shared" si="465"/>
        <v>0</v>
      </c>
      <c r="CT22" s="19">
        <f t="shared" si="465"/>
        <v>0</v>
      </c>
      <c r="CU22" s="19">
        <f t="shared" si="465"/>
        <v>0</v>
      </c>
      <c r="CV22" s="19">
        <f t="shared" si="465"/>
        <v>0</v>
      </c>
      <c r="CW22" s="19">
        <f t="shared" si="465"/>
        <v>0</v>
      </c>
      <c r="CX22" s="19">
        <f t="shared" si="465"/>
        <v>0</v>
      </c>
      <c r="CY22" s="19">
        <f t="shared" si="465"/>
        <v>0</v>
      </c>
      <c r="CZ22" s="19">
        <f t="shared" si="465"/>
        <v>0</v>
      </c>
      <c r="DA22" s="19">
        <f t="shared" si="465"/>
        <v>0</v>
      </c>
      <c r="DB22" s="19">
        <f t="shared" si="465"/>
        <v>0</v>
      </c>
      <c r="DC22" s="19">
        <f t="shared" si="465"/>
        <v>0</v>
      </c>
      <c r="DD22" s="19">
        <f t="shared" si="465"/>
        <v>0</v>
      </c>
      <c r="DE22" s="19">
        <f t="shared" si="465"/>
        <v>0</v>
      </c>
      <c r="DF22" s="19">
        <f t="shared" si="465"/>
        <v>0</v>
      </c>
      <c r="DG22" s="19">
        <f t="shared" si="465"/>
        <v>0</v>
      </c>
      <c r="DH22" s="19">
        <f t="shared" si="465"/>
        <v>0</v>
      </c>
      <c r="DI22" s="19">
        <f t="shared" si="465"/>
        <v>0</v>
      </c>
      <c r="DJ22" s="19">
        <f t="shared" si="465"/>
        <v>0</v>
      </c>
      <c r="DK22" s="19">
        <f t="shared" si="465"/>
        <v>0</v>
      </c>
      <c r="DL22" s="19">
        <f t="shared" si="465"/>
        <v>0</v>
      </c>
      <c r="DM22" s="19">
        <f t="shared" si="465"/>
        <v>0</v>
      </c>
      <c r="DN22" s="19">
        <f t="shared" si="465"/>
        <v>0</v>
      </c>
      <c r="DO22" s="19">
        <f t="shared" si="465"/>
        <v>0</v>
      </c>
      <c r="DP22" s="19">
        <f t="shared" si="465"/>
        <v>0</v>
      </c>
      <c r="DQ22" s="19">
        <f t="shared" si="465"/>
        <v>0</v>
      </c>
      <c r="DR22" s="19">
        <f t="shared" si="465"/>
        <v>0</v>
      </c>
      <c r="DS22" s="19">
        <f t="shared" si="465"/>
        <v>0</v>
      </c>
      <c r="DT22" s="19">
        <f t="shared" si="465"/>
        <v>0</v>
      </c>
      <c r="DU22" s="19">
        <f t="shared" si="465"/>
        <v>0</v>
      </c>
      <c r="DV22" s="19">
        <f t="shared" si="465"/>
        <v>0</v>
      </c>
      <c r="DW22" s="19">
        <f t="shared" si="465"/>
        <v>0</v>
      </c>
      <c r="DX22" s="19">
        <f t="shared" si="465"/>
        <v>0</v>
      </c>
      <c r="DY22" s="19">
        <f t="shared" si="465"/>
        <v>0</v>
      </c>
      <c r="DZ22" s="19">
        <f t="shared" si="465"/>
        <v>0</v>
      </c>
      <c r="EA22" s="19">
        <f t="shared" si="465"/>
        <v>0</v>
      </c>
      <c r="EB22" s="19">
        <f t="shared" si="465"/>
        <v>0</v>
      </c>
      <c r="EC22" s="19">
        <f t="shared" si="465"/>
        <v>0</v>
      </c>
      <c r="ED22" s="19">
        <f t="shared" si="465"/>
        <v>0</v>
      </c>
      <c r="EE22" s="19">
        <f t="shared" si="465"/>
        <v>0</v>
      </c>
      <c r="EF22" s="19">
        <f t="shared" si="465"/>
        <v>0</v>
      </c>
      <c r="EG22" s="19">
        <f t="shared" si="465"/>
        <v>0</v>
      </c>
      <c r="EH22" s="19">
        <f t="shared" si="465"/>
        <v>0</v>
      </c>
      <c r="EI22" s="19">
        <f t="shared" si="465"/>
        <v>0</v>
      </c>
      <c r="EJ22" s="19">
        <f t="shared" si="465"/>
        <v>0</v>
      </c>
      <c r="EK22" s="19">
        <f t="shared" ref="EK22:EM22" si="466">IF(AND(EK$12&gt;=$F22,EK$12&lt;$G22),$H22/($G22-$F22),0)</f>
        <v>0</v>
      </c>
      <c r="EL22" s="19">
        <f t="shared" si="466"/>
        <v>0</v>
      </c>
      <c r="EM22" s="19">
        <f t="shared" si="466"/>
        <v>0</v>
      </c>
      <c r="EN22" s="113"/>
      <c r="EP22" s="35" t="str">
        <f t="shared" ref="EP22:EP25" si="467">+B22</f>
        <v>Construction Costs - Site Work</v>
      </c>
      <c r="EQ22" s="36"/>
      <c r="ER22" s="36"/>
      <c r="ES22" s="36"/>
      <c r="ET22" s="129">
        <f>SUM(EV22:FD22)</f>
        <v>0</v>
      </c>
      <c r="EU22" s="36"/>
      <c r="EV22" s="137">
        <f t="shared" si="463"/>
        <v>0</v>
      </c>
      <c r="EW22" s="19">
        <f t="shared" si="463"/>
        <v>0</v>
      </c>
      <c r="EX22" s="19">
        <f t="shared" si="463"/>
        <v>0</v>
      </c>
      <c r="EY22" s="19">
        <f t="shared" si="463"/>
        <v>0</v>
      </c>
      <c r="EZ22" s="19">
        <f t="shared" si="463"/>
        <v>0</v>
      </c>
      <c r="FA22" s="19">
        <f t="shared" si="463"/>
        <v>0</v>
      </c>
      <c r="FB22" s="19">
        <f t="shared" si="463"/>
        <v>0</v>
      </c>
      <c r="FC22" s="19">
        <f t="shared" si="463"/>
        <v>0</v>
      </c>
      <c r="FD22" s="19">
        <f t="shared" si="463"/>
        <v>0</v>
      </c>
      <c r="FE22"/>
      <c r="FF22"/>
      <c r="FG22"/>
      <c r="FH22"/>
    </row>
    <row r="23" spans="1:164" ht="15">
      <c r="B23" s="35" t="str">
        <f>+Assumptions!B18</f>
        <v xml:space="preserve">Soft Costs </v>
      </c>
      <c r="F23" s="387">
        <f>Assumptions!$J10</f>
        <v>3</v>
      </c>
      <c r="G23" s="387">
        <f>Assumptions!$L10</f>
        <v>6</v>
      </c>
      <c r="H23" s="388">
        <f>Assumptions!$E18</f>
        <v>0</v>
      </c>
      <c r="I23" s="129">
        <f>SUMIF($K$12:$EM$12,"&lt;="&amp;Assumptions!$L$14,'Monthly Cash Flow'!K23:EM23)</f>
        <v>0</v>
      </c>
      <c r="J23" s="27"/>
      <c r="K23" s="139">
        <f t="shared" ref="K23:AP23" si="468">IF(AND(K$12&gt;=$F$23,K$12&lt;$G$23),$H$23/($G$23-$F$23),0)</f>
        <v>0</v>
      </c>
      <c r="L23" s="27">
        <f t="shared" si="468"/>
        <v>0</v>
      </c>
      <c r="M23" s="27">
        <f t="shared" si="468"/>
        <v>0</v>
      </c>
      <c r="N23" s="27">
        <f t="shared" si="468"/>
        <v>0</v>
      </c>
      <c r="O23" s="27">
        <f t="shared" si="468"/>
        <v>0</v>
      </c>
      <c r="P23" s="27">
        <f t="shared" si="468"/>
        <v>0</v>
      </c>
      <c r="Q23" s="27">
        <f t="shared" si="468"/>
        <v>0</v>
      </c>
      <c r="R23" s="27">
        <f t="shared" si="468"/>
        <v>0</v>
      </c>
      <c r="S23" s="27">
        <f t="shared" si="468"/>
        <v>0</v>
      </c>
      <c r="T23" s="27">
        <f t="shared" si="468"/>
        <v>0</v>
      </c>
      <c r="U23" s="27">
        <f t="shared" si="468"/>
        <v>0</v>
      </c>
      <c r="V23" s="27">
        <f t="shared" si="468"/>
        <v>0</v>
      </c>
      <c r="W23" s="27">
        <f t="shared" si="468"/>
        <v>0</v>
      </c>
      <c r="X23" s="27">
        <f t="shared" si="468"/>
        <v>0</v>
      </c>
      <c r="Y23" s="27">
        <f t="shared" si="468"/>
        <v>0</v>
      </c>
      <c r="Z23" s="27">
        <f t="shared" si="468"/>
        <v>0</v>
      </c>
      <c r="AA23" s="27">
        <f t="shared" si="468"/>
        <v>0</v>
      </c>
      <c r="AB23" s="27">
        <f t="shared" si="468"/>
        <v>0</v>
      </c>
      <c r="AC23" s="27">
        <f t="shared" si="468"/>
        <v>0</v>
      </c>
      <c r="AD23" s="27">
        <f t="shared" si="468"/>
        <v>0</v>
      </c>
      <c r="AE23" s="27">
        <f t="shared" si="468"/>
        <v>0</v>
      </c>
      <c r="AF23" s="27">
        <f t="shared" si="468"/>
        <v>0</v>
      </c>
      <c r="AG23" s="27">
        <f t="shared" si="468"/>
        <v>0</v>
      </c>
      <c r="AH23" s="27">
        <f t="shared" si="468"/>
        <v>0</v>
      </c>
      <c r="AI23" s="27">
        <f t="shared" si="468"/>
        <v>0</v>
      </c>
      <c r="AJ23" s="27">
        <f t="shared" si="468"/>
        <v>0</v>
      </c>
      <c r="AK23" s="27">
        <f t="shared" si="468"/>
        <v>0</v>
      </c>
      <c r="AL23" s="27">
        <f t="shared" si="468"/>
        <v>0</v>
      </c>
      <c r="AM23" s="27">
        <f t="shared" si="468"/>
        <v>0</v>
      </c>
      <c r="AN23" s="27">
        <f t="shared" si="468"/>
        <v>0</v>
      </c>
      <c r="AO23" s="27">
        <f t="shared" si="468"/>
        <v>0</v>
      </c>
      <c r="AP23" s="27">
        <f t="shared" si="468"/>
        <v>0</v>
      </c>
      <c r="AQ23" s="27">
        <f t="shared" ref="AQ23:BV23" si="469">IF(AND(AQ$12&gt;=$F$23,AQ$12&lt;$G$23),$H$23/($G$23-$F$23),0)</f>
        <v>0</v>
      </c>
      <c r="AR23" s="27">
        <f t="shared" si="469"/>
        <v>0</v>
      </c>
      <c r="AS23" s="27">
        <f t="shared" si="469"/>
        <v>0</v>
      </c>
      <c r="AT23" s="27">
        <f t="shared" si="469"/>
        <v>0</v>
      </c>
      <c r="AU23" s="27">
        <f t="shared" si="469"/>
        <v>0</v>
      </c>
      <c r="AV23" s="27">
        <f t="shared" si="469"/>
        <v>0</v>
      </c>
      <c r="AW23" s="27">
        <f t="shared" si="469"/>
        <v>0</v>
      </c>
      <c r="AX23" s="27">
        <f t="shared" si="469"/>
        <v>0</v>
      </c>
      <c r="AY23" s="27">
        <f t="shared" si="469"/>
        <v>0</v>
      </c>
      <c r="AZ23" s="27">
        <f t="shared" si="469"/>
        <v>0</v>
      </c>
      <c r="BA23" s="27">
        <f t="shared" si="469"/>
        <v>0</v>
      </c>
      <c r="BB23" s="27">
        <f t="shared" si="469"/>
        <v>0</v>
      </c>
      <c r="BC23" s="27">
        <f t="shared" si="469"/>
        <v>0</v>
      </c>
      <c r="BD23" s="27">
        <f t="shared" si="469"/>
        <v>0</v>
      </c>
      <c r="BE23" s="27">
        <f t="shared" si="469"/>
        <v>0</v>
      </c>
      <c r="BF23" s="27">
        <f t="shared" si="469"/>
        <v>0</v>
      </c>
      <c r="BG23" s="27">
        <f t="shared" si="469"/>
        <v>0</v>
      </c>
      <c r="BH23" s="27">
        <f t="shared" si="469"/>
        <v>0</v>
      </c>
      <c r="BI23" s="27">
        <f t="shared" si="469"/>
        <v>0</v>
      </c>
      <c r="BJ23" s="27">
        <f t="shared" si="469"/>
        <v>0</v>
      </c>
      <c r="BK23" s="27">
        <f t="shared" si="469"/>
        <v>0</v>
      </c>
      <c r="BL23" s="27">
        <f t="shared" si="469"/>
        <v>0</v>
      </c>
      <c r="BM23" s="27">
        <f t="shared" si="469"/>
        <v>0</v>
      </c>
      <c r="BN23" s="27">
        <f t="shared" si="469"/>
        <v>0</v>
      </c>
      <c r="BO23" s="27">
        <f t="shared" si="469"/>
        <v>0</v>
      </c>
      <c r="BP23" s="27">
        <f t="shared" si="469"/>
        <v>0</v>
      </c>
      <c r="BQ23" s="27">
        <f t="shared" si="469"/>
        <v>0</v>
      </c>
      <c r="BR23" s="27">
        <f t="shared" si="469"/>
        <v>0</v>
      </c>
      <c r="BS23" s="27">
        <f t="shared" si="469"/>
        <v>0</v>
      </c>
      <c r="BT23" s="27">
        <f t="shared" si="469"/>
        <v>0</v>
      </c>
      <c r="BU23" s="27">
        <f t="shared" si="469"/>
        <v>0</v>
      </c>
      <c r="BV23" s="27">
        <f t="shared" si="469"/>
        <v>0</v>
      </c>
      <c r="BW23" s="27">
        <f t="shared" ref="BW23:DB23" si="470">IF(AND(BW$12&gt;=$F$23,BW$12&lt;$G$23),$H$23/($G$23-$F$23),0)</f>
        <v>0</v>
      </c>
      <c r="BX23" s="27">
        <f t="shared" si="470"/>
        <v>0</v>
      </c>
      <c r="BY23" s="27">
        <f t="shared" si="470"/>
        <v>0</v>
      </c>
      <c r="BZ23" s="27">
        <f t="shared" si="470"/>
        <v>0</v>
      </c>
      <c r="CA23" s="27">
        <f t="shared" si="470"/>
        <v>0</v>
      </c>
      <c r="CB23" s="27">
        <f t="shared" si="470"/>
        <v>0</v>
      </c>
      <c r="CC23" s="27">
        <f t="shared" si="470"/>
        <v>0</v>
      </c>
      <c r="CD23" s="27">
        <f t="shared" si="470"/>
        <v>0</v>
      </c>
      <c r="CE23" s="27">
        <f t="shared" si="470"/>
        <v>0</v>
      </c>
      <c r="CF23" s="27">
        <f t="shared" si="470"/>
        <v>0</v>
      </c>
      <c r="CG23" s="27">
        <f t="shared" si="470"/>
        <v>0</v>
      </c>
      <c r="CH23" s="27">
        <f t="shared" si="470"/>
        <v>0</v>
      </c>
      <c r="CI23" s="27">
        <f t="shared" si="470"/>
        <v>0</v>
      </c>
      <c r="CJ23" s="27">
        <f t="shared" si="470"/>
        <v>0</v>
      </c>
      <c r="CK23" s="27">
        <f t="shared" si="470"/>
        <v>0</v>
      </c>
      <c r="CL23" s="27">
        <f t="shared" si="470"/>
        <v>0</v>
      </c>
      <c r="CM23" s="27">
        <f t="shared" si="470"/>
        <v>0</v>
      </c>
      <c r="CN23" s="27">
        <f t="shared" si="470"/>
        <v>0</v>
      </c>
      <c r="CO23" s="27">
        <f t="shared" si="470"/>
        <v>0</v>
      </c>
      <c r="CP23" s="27">
        <f t="shared" si="470"/>
        <v>0</v>
      </c>
      <c r="CQ23" s="27">
        <f t="shared" si="470"/>
        <v>0</v>
      </c>
      <c r="CR23" s="27">
        <f t="shared" si="470"/>
        <v>0</v>
      </c>
      <c r="CS23" s="27">
        <f t="shared" si="470"/>
        <v>0</v>
      </c>
      <c r="CT23" s="27">
        <f t="shared" si="470"/>
        <v>0</v>
      </c>
      <c r="CU23" s="27">
        <f t="shared" si="470"/>
        <v>0</v>
      </c>
      <c r="CV23" s="27">
        <f t="shared" si="470"/>
        <v>0</v>
      </c>
      <c r="CW23" s="27">
        <f t="shared" si="470"/>
        <v>0</v>
      </c>
      <c r="CX23" s="27">
        <f t="shared" si="470"/>
        <v>0</v>
      </c>
      <c r="CY23" s="27">
        <f t="shared" si="470"/>
        <v>0</v>
      </c>
      <c r="CZ23" s="27">
        <f t="shared" si="470"/>
        <v>0</v>
      </c>
      <c r="DA23" s="27">
        <f t="shared" si="470"/>
        <v>0</v>
      </c>
      <c r="DB23" s="27">
        <f t="shared" si="470"/>
        <v>0</v>
      </c>
      <c r="DC23" s="27">
        <f t="shared" ref="DC23:EM23" si="471">IF(AND(DC$12&gt;=$F$23,DC$12&lt;$G$23),$H$23/($G$23-$F$23),0)</f>
        <v>0</v>
      </c>
      <c r="DD23" s="27">
        <f t="shared" si="471"/>
        <v>0</v>
      </c>
      <c r="DE23" s="27">
        <f t="shared" si="471"/>
        <v>0</v>
      </c>
      <c r="DF23" s="27">
        <f t="shared" si="471"/>
        <v>0</v>
      </c>
      <c r="DG23" s="27">
        <f t="shared" si="471"/>
        <v>0</v>
      </c>
      <c r="DH23" s="27">
        <f t="shared" si="471"/>
        <v>0</v>
      </c>
      <c r="DI23" s="27">
        <f t="shared" si="471"/>
        <v>0</v>
      </c>
      <c r="DJ23" s="27">
        <f t="shared" si="471"/>
        <v>0</v>
      </c>
      <c r="DK23" s="27">
        <f t="shared" si="471"/>
        <v>0</v>
      </c>
      <c r="DL23" s="27">
        <f t="shared" si="471"/>
        <v>0</v>
      </c>
      <c r="DM23" s="27">
        <f t="shared" si="471"/>
        <v>0</v>
      </c>
      <c r="DN23" s="27">
        <f t="shared" si="471"/>
        <v>0</v>
      </c>
      <c r="DO23" s="27">
        <f t="shared" si="471"/>
        <v>0</v>
      </c>
      <c r="DP23" s="27">
        <f t="shared" si="471"/>
        <v>0</v>
      </c>
      <c r="DQ23" s="27">
        <f t="shared" si="471"/>
        <v>0</v>
      </c>
      <c r="DR23" s="27">
        <f t="shared" si="471"/>
        <v>0</v>
      </c>
      <c r="DS23" s="27">
        <f t="shared" si="471"/>
        <v>0</v>
      </c>
      <c r="DT23" s="27">
        <f t="shared" si="471"/>
        <v>0</v>
      </c>
      <c r="DU23" s="27">
        <f t="shared" si="471"/>
        <v>0</v>
      </c>
      <c r="DV23" s="27">
        <f t="shared" si="471"/>
        <v>0</v>
      </c>
      <c r="DW23" s="27">
        <f t="shared" si="471"/>
        <v>0</v>
      </c>
      <c r="DX23" s="27">
        <f t="shared" si="471"/>
        <v>0</v>
      </c>
      <c r="DY23" s="27">
        <f t="shared" si="471"/>
        <v>0</v>
      </c>
      <c r="DZ23" s="27">
        <f t="shared" si="471"/>
        <v>0</v>
      </c>
      <c r="EA23" s="27">
        <f t="shared" si="471"/>
        <v>0</v>
      </c>
      <c r="EB23" s="27">
        <f t="shared" si="471"/>
        <v>0</v>
      </c>
      <c r="EC23" s="27">
        <f t="shared" si="471"/>
        <v>0</v>
      </c>
      <c r="ED23" s="27">
        <f t="shared" si="471"/>
        <v>0</v>
      </c>
      <c r="EE23" s="27">
        <f t="shared" si="471"/>
        <v>0</v>
      </c>
      <c r="EF23" s="27">
        <f t="shared" si="471"/>
        <v>0</v>
      </c>
      <c r="EG23" s="27">
        <f t="shared" si="471"/>
        <v>0</v>
      </c>
      <c r="EH23" s="27">
        <f t="shared" si="471"/>
        <v>0</v>
      </c>
      <c r="EI23" s="27">
        <f t="shared" si="471"/>
        <v>0</v>
      </c>
      <c r="EJ23" s="27">
        <f t="shared" si="471"/>
        <v>0</v>
      </c>
      <c r="EK23" s="27">
        <f t="shared" si="471"/>
        <v>0</v>
      </c>
      <c r="EL23" s="27">
        <f t="shared" si="471"/>
        <v>0</v>
      </c>
      <c r="EM23" s="27">
        <f t="shared" si="471"/>
        <v>0</v>
      </c>
      <c r="EP23" s="35" t="str">
        <f t="shared" si="467"/>
        <v xml:space="preserve">Soft Costs </v>
      </c>
      <c r="EQ23" s="27"/>
      <c r="ER23" s="27"/>
      <c r="ES23" s="27"/>
      <c r="ET23" s="129">
        <f t="shared" ref="ET23:ET25" si="472">SUM(EV23:FD23)</f>
        <v>0</v>
      </c>
      <c r="EU23" s="27"/>
      <c r="EV23" s="139">
        <f t="shared" ref="EV23:FD23" si="473">SUMIF($K$13:$EM$13,EV$13,$K23:$EM23)</f>
        <v>0</v>
      </c>
      <c r="EW23" s="27">
        <f t="shared" si="473"/>
        <v>0</v>
      </c>
      <c r="EX23" s="27">
        <f t="shared" si="473"/>
        <v>0</v>
      </c>
      <c r="EY23" s="27">
        <f t="shared" si="473"/>
        <v>0</v>
      </c>
      <c r="EZ23" s="27">
        <f t="shared" si="473"/>
        <v>0</v>
      </c>
      <c r="FA23" s="27">
        <f t="shared" si="473"/>
        <v>0</v>
      </c>
      <c r="FB23" s="27">
        <f t="shared" si="473"/>
        <v>0</v>
      </c>
      <c r="FC23" s="27">
        <f t="shared" si="473"/>
        <v>0</v>
      </c>
      <c r="FD23" s="27">
        <f t="shared" si="473"/>
        <v>0</v>
      </c>
      <c r="FE23"/>
      <c r="FF23"/>
      <c r="FG23"/>
      <c r="FH23"/>
    </row>
    <row r="24" spans="1:164" ht="15">
      <c r="B24" s="35" t="str">
        <f>+Assumptions!B19</f>
        <v>Contingency</v>
      </c>
      <c r="F24" s="387">
        <f>Assumptions!$J11</f>
        <v>6</v>
      </c>
      <c r="G24" s="387">
        <f>Assumptions!$L11</f>
        <v>12</v>
      </c>
      <c r="H24" s="388">
        <f>Assumptions!$E19</f>
        <v>0</v>
      </c>
      <c r="I24" s="129">
        <f>SUMIF($K$12:$EM$12,"&lt;="&amp;Assumptions!$L$14,'Monthly Cash Flow'!K24:EM24)</f>
        <v>0</v>
      </c>
      <c r="J24" s="27"/>
      <c r="K24" s="139">
        <f>IF(AND(K$12&gt;=$F$24,K$12&lt;$G$24),$H$24/($G$24-$F$24),0)</f>
        <v>0</v>
      </c>
      <c r="L24" s="27">
        <f>IF(AND(L$12&gt;=$F$24,L$12&lt;$G$24),$H$24/($G$24-$F$24),0)</f>
        <v>0</v>
      </c>
      <c r="M24" s="27">
        <f t="shared" ref="M24:BX24" si="474">IF(AND(M$12&gt;=$F$24,M$12&lt;$G$24),$H$24/($G$24-$F$24),0)</f>
        <v>0</v>
      </c>
      <c r="N24" s="27">
        <f t="shared" si="474"/>
        <v>0</v>
      </c>
      <c r="O24" s="27">
        <f t="shared" si="474"/>
        <v>0</v>
      </c>
      <c r="P24" s="27">
        <f t="shared" si="474"/>
        <v>0</v>
      </c>
      <c r="Q24" s="27">
        <f t="shared" si="474"/>
        <v>0</v>
      </c>
      <c r="R24" s="27">
        <f t="shared" si="474"/>
        <v>0</v>
      </c>
      <c r="S24" s="27">
        <f t="shared" si="474"/>
        <v>0</v>
      </c>
      <c r="T24" s="27">
        <f t="shared" si="474"/>
        <v>0</v>
      </c>
      <c r="U24" s="27">
        <f t="shared" si="474"/>
        <v>0</v>
      </c>
      <c r="V24" s="27">
        <f t="shared" si="474"/>
        <v>0</v>
      </c>
      <c r="W24" s="27">
        <f t="shared" si="474"/>
        <v>0</v>
      </c>
      <c r="X24" s="27">
        <f t="shared" si="474"/>
        <v>0</v>
      </c>
      <c r="Y24" s="27">
        <f t="shared" si="474"/>
        <v>0</v>
      </c>
      <c r="Z24" s="27">
        <f t="shared" si="474"/>
        <v>0</v>
      </c>
      <c r="AA24" s="27">
        <f t="shared" si="474"/>
        <v>0</v>
      </c>
      <c r="AB24" s="27">
        <f t="shared" si="474"/>
        <v>0</v>
      </c>
      <c r="AC24" s="27">
        <f t="shared" si="474"/>
        <v>0</v>
      </c>
      <c r="AD24" s="27">
        <f t="shared" si="474"/>
        <v>0</v>
      </c>
      <c r="AE24" s="27">
        <f t="shared" si="474"/>
        <v>0</v>
      </c>
      <c r="AF24" s="27">
        <f t="shared" si="474"/>
        <v>0</v>
      </c>
      <c r="AG24" s="27">
        <f t="shared" si="474"/>
        <v>0</v>
      </c>
      <c r="AH24" s="27">
        <f t="shared" si="474"/>
        <v>0</v>
      </c>
      <c r="AI24" s="27">
        <f t="shared" si="474"/>
        <v>0</v>
      </c>
      <c r="AJ24" s="27">
        <f t="shared" si="474"/>
        <v>0</v>
      </c>
      <c r="AK24" s="27">
        <f t="shared" si="474"/>
        <v>0</v>
      </c>
      <c r="AL24" s="27">
        <f t="shared" si="474"/>
        <v>0</v>
      </c>
      <c r="AM24" s="27">
        <f t="shared" si="474"/>
        <v>0</v>
      </c>
      <c r="AN24" s="27">
        <f t="shared" si="474"/>
        <v>0</v>
      </c>
      <c r="AO24" s="27">
        <f t="shared" si="474"/>
        <v>0</v>
      </c>
      <c r="AP24" s="27">
        <f t="shared" si="474"/>
        <v>0</v>
      </c>
      <c r="AQ24" s="27">
        <f t="shared" si="474"/>
        <v>0</v>
      </c>
      <c r="AR24" s="27">
        <f t="shared" si="474"/>
        <v>0</v>
      </c>
      <c r="AS24" s="27">
        <f t="shared" si="474"/>
        <v>0</v>
      </c>
      <c r="AT24" s="27">
        <f t="shared" si="474"/>
        <v>0</v>
      </c>
      <c r="AU24" s="27">
        <f t="shared" si="474"/>
        <v>0</v>
      </c>
      <c r="AV24" s="27">
        <f t="shared" si="474"/>
        <v>0</v>
      </c>
      <c r="AW24" s="27">
        <f t="shared" si="474"/>
        <v>0</v>
      </c>
      <c r="AX24" s="27">
        <f t="shared" si="474"/>
        <v>0</v>
      </c>
      <c r="AY24" s="27">
        <f t="shared" si="474"/>
        <v>0</v>
      </c>
      <c r="AZ24" s="27">
        <f t="shared" si="474"/>
        <v>0</v>
      </c>
      <c r="BA24" s="27">
        <f t="shared" si="474"/>
        <v>0</v>
      </c>
      <c r="BB24" s="27">
        <f t="shared" si="474"/>
        <v>0</v>
      </c>
      <c r="BC24" s="27">
        <f t="shared" si="474"/>
        <v>0</v>
      </c>
      <c r="BD24" s="27">
        <f t="shared" si="474"/>
        <v>0</v>
      </c>
      <c r="BE24" s="27">
        <f t="shared" si="474"/>
        <v>0</v>
      </c>
      <c r="BF24" s="27">
        <f t="shared" si="474"/>
        <v>0</v>
      </c>
      <c r="BG24" s="27">
        <f t="shared" si="474"/>
        <v>0</v>
      </c>
      <c r="BH24" s="27">
        <f t="shared" si="474"/>
        <v>0</v>
      </c>
      <c r="BI24" s="27">
        <f t="shared" si="474"/>
        <v>0</v>
      </c>
      <c r="BJ24" s="27">
        <f t="shared" si="474"/>
        <v>0</v>
      </c>
      <c r="BK24" s="27">
        <f t="shared" si="474"/>
        <v>0</v>
      </c>
      <c r="BL24" s="27">
        <f t="shared" si="474"/>
        <v>0</v>
      </c>
      <c r="BM24" s="27">
        <f t="shared" si="474"/>
        <v>0</v>
      </c>
      <c r="BN24" s="27">
        <f t="shared" si="474"/>
        <v>0</v>
      </c>
      <c r="BO24" s="27">
        <f t="shared" si="474"/>
        <v>0</v>
      </c>
      <c r="BP24" s="27">
        <f t="shared" si="474"/>
        <v>0</v>
      </c>
      <c r="BQ24" s="27">
        <f t="shared" si="474"/>
        <v>0</v>
      </c>
      <c r="BR24" s="27">
        <f t="shared" si="474"/>
        <v>0</v>
      </c>
      <c r="BS24" s="27">
        <f t="shared" si="474"/>
        <v>0</v>
      </c>
      <c r="BT24" s="27">
        <f t="shared" si="474"/>
        <v>0</v>
      </c>
      <c r="BU24" s="27">
        <f t="shared" si="474"/>
        <v>0</v>
      </c>
      <c r="BV24" s="27">
        <f t="shared" si="474"/>
        <v>0</v>
      </c>
      <c r="BW24" s="27">
        <f t="shared" si="474"/>
        <v>0</v>
      </c>
      <c r="BX24" s="27">
        <f t="shared" si="474"/>
        <v>0</v>
      </c>
      <c r="BY24" s="27">
        <f t="shared" ref="BY24:EJ24" si="475">IF(AND(BY$12&gt;=$F$24,BY$12&lt;$G$24),$H$24/($G$24-$F$24),0)</f>
        <v>0</v>
      </c>
      <c r="BZ24" s="27">
        <f t="shared" si="475"/>
        <v>0</v>
      </c>
      <c r="CA24" s="27">
        <f t="shared" si="475"/>
        <v>0</v>
      </c>
      <c r="CB24" s="27">
        <f t="shared" si="475"/>
        <v>0</v>
      </c>
      <c r="CC24" s="27">
        <f t="shared" si="475"/>
        <v>0</v>
      </c>
      <c r="CD24" s="27">
        <f t="shared" si="475"/>
        <v>0</v>
      </c>
      <c r="CE24" s="27">
        <f t="shared" si="475"/>
        <v>0</v>
      </c>
      <c r="CF24" s="27">
        <f t="shared" si="475"/>
        <v>0</v>
      </c>
      <c r="CG24" s="27">
        <f t="shared" si="475"/>
        <v>0</v>
      </c>
      <c r="CH24" s="27">
        <f t="shared" si="475"/>
        <v>0</v>
      </c>
      <c r="CI24" s="27">
        <f t="shared" si="475"/>
        <v>0</v>
      </c>
      <c r="CJ24" s="27">
        <f t="shared" si="475"/>
        <v>0</v>
      </c>
      <c r="CK24" s="27">
        <f t="shared" si="475"/>
        <v>0</v>
      </c>
      <c r="CL24" s="27">
        <f t="shared" si="475"/>
        <v>0</v>
      </c>
      <c r="CM24" s="27">
        <f t="shared" si="475"/>
        <v>0</v>
      </c>
      <c r="CN24" s="27">
        <f t="shared" si="475"/>
        <v>0</v>
      </c>
      <c r="CO24" s="27">
        <f t="shared" si="475"/>
        <v>0</v>
      </c>
      <c r="CP24" s="27">
        <f t="shared" si="475"/>
        <v>0</v>
      </c>
      <c r="CQ24" s="27">
        <f t="shared" si="475"/>
        <v>0</v>
      </c>
      <c r="CR24" s="27">
        <f t="shared" si="475"/>
        <v>0</v>
      </c>
      <c r="CS24" s="27">
        <f t="shared" si="475"/>
        <v>0</v>
      </c>
      <c r="CT24" s="27">
        <f t="shared" si="475"/>
        <v>0</v>
      </c>
      <c r="CU24" s="27">
        <f t="shared" si="475"/>
        <v>0</v>
      </c>
      <c r="CV24" s="27">
        <f t="shared" si="475"/>
        <v>0</v>
      </c>
      <c r="CW24" s="27">
        <f t="shared" si="475"/>
        <v>0</v>
      </c>
      <c r="CX24" s="27">
        <f t="shared" si="475"/>
        <v>0</v>
      </c>
      <c r="CY24" s="27">
        <f t="shared" si="475"/>
        <v>0</v>
      </c>
      <c r="CZ24" s="27">
        <f t="shared" si="475"/>
        <v>0</v>
      </c>
      <c r="DA24" s="27">
        <f t="shared" si="475"/>
        <v>0</v>
      </c>
      <c r="DB24" s="27">
        <f t="shared" si="475"/>
        <v>0</v>
      </c>
      <c r="DC24" s="27">
        <f t="shared" si="475"/>
        <v>0</v>
      </c>
      <c r="DD24" s="27">
        <f t="shared" si="475"/>
        <v>0</v>
      </c>
      <c r="DE24" s="27">
        <f t="shared" si="475"/>
        <v>0</v>
      </c>
      <c r="DF24" s="27">
        <f t="shared" si="475"/>
        <v>0</v>
      </c>
      <c r="DG24" s="27">
        <f t="shared" si="475"/>
        <v>0</v>
      </c>
      <c r="DH24" s="27">
        <f t="shared" si="475"/>
        <v>0</v>
      </c>
      <c r="DI24" s="27">
        <f t="shared" si="475"/>
        <v>0</v>
      </c>
      <c r="DJ24" s="27">
        <f t="shared" si="475"/>
        <v>0</v>
      </c>
      <c r="DK24" s="27">
        <f t="shared" si="475"/>
        <v>0</v>
      </c>
      <c r="DL24" s="27">
        <f t="shared" si="475"/>
        <v>0</v>
      </c>
      <c r="DM24" s="27">
        <f t="shared" si="475"/>
        <v>0</v>
      </c>
      <c r="DN24" s="27">
        <f t="shared" si="475"/>
        <v>0</v>
      </c>
      <c r="DO24" s="27">
        <f t="shared" si="475"/>
        <v>0</v>
      </c>
      <c r="DP24" s="27">
        <f t="shared" si="475"/>
        <v>0</v>
      </c>
      <c r="DQ24" s="27">
        <f t="shared" si="475"/>
        <v>0</v>
      </c>
      <c r="DR24" s="27">
        <f t="shared" si="475"/>
        <v>0</v>
      </c>
      <c r="DS24" s="27">
        <f t="shared" si="475"/>
        <v>0</v>
      </c>
      <c r="DT24" s="27">
        <f t="shared" si="475"/>
        <v>0</v>
      </c>
      <c r="DU24" s="27">
        <f t="shared" si="475"/>
        <v>0</v>
      </c>
      <c r="DV24" s="27">
        <f t="shared" si="475"/>
        <v>0</v>
      </c>
      <c r="DW24" s="27">
        <f t="shared" si="475"/>
        <v>0</v>
      </c>
      <c r="DX24" s="27">
        <f t="shared" si="475"/>
        <v>0</v>
      </c>
      <c r="DY24" s="27">
        <f t="shared" si="475"/>
        <v>0</v>
      </c>
      <c r="DZ24" s="27">
        <f t="shared" si="475"/>
        <v>0</v>
      </c>
      <c r="EA24" s="27">
        <f t="shared" si="475"/>
        <v>0</v>
      </c>
      <c r="EB24" s="27">
        <f t="shared" si="475"/>
        <v>0</v>
      </c>
      <c r="EC24" s="27">
        <f t="shared" si="475"/>
        <v>0</v>
      </c>
      <c r="ED24" s="27">
        <f t="shared" si="475"/>
        <v>0</v>
      </c>
      <c r="EE24" s="27">
        <f t="shared" si="475"/>
        <v>0</v>
      </c>
      <c r="EF24" s="27">
        <f t="shared" si="475"/>
        <v>0</v>
      </c>
      <c r="EG24" s="27">
        <f t="shared" si="475"/>
        <v>0</v>
      </c>
      <c r="EH24" s="27">
        <f t="shared" si="475"/>
        <v>0</v>
      </c>
      <c r="EI24" s="27">
        <f t="shared" si="475"/>
        <v>0</v>
      </c>
      <c r="EJ24" s="27">
        <f t="shared" si="475"/>
        <v>0</v>
      </c>
      <c r="EK24" s="27">
        <f t="shared" ref="EK24:EM24" si="476">IF(AND(EK$12&gt;=$F$24,EK$12&lt;$G$24),$H$24/($G$24-$F$24),0)</f>
        <v>0</v>
      </c>
      <c r="EL24" s="27">
        <f t="shared" si="476"/>
        <v>0</v>
      </c>
      <c r="EM24" s="27">
        <f t="shared" si="476"/>
        <v>0</v>
      </c>
      <c r="EP24" s="35" t="str">
        <f t="shared" si="467"/>
        <v>Contingency</v>
      </c>
      <c r="EQ24" s="27"/>
      <c r="ER24" s="27"/>
      <c r="ES24" s="27"/>
      <c r="ET24" s="129">
        <f t="shared" si="472"/>
        <v>0</v>
      </c>
      <c r="EU24" s="27"/>
      <c r="EV24" s="139">
        <f>SUMIF($K$13:$EM$13,EV$13,$K24:$EM24)</f>
        <v>0</v>
      </c>
      <c r="EW24" s="27">
        <f t="shared" ref="EW24:FD25" si="477">SUMIF($K$13:$EM$13,EW$13,$K24:$EM24)</f>
        <v>0</v>
      </c>
      <c r="EX24" s="27">
        <f t="shared" si="477"/>
        <v>0</v>
      </c>
      <c r="EY24" s="27">
        <f t="shared" si="477"/>
        <v>0</v>
      </c>
      <c r="EZ24" s="27">
        <f t="shared" si="477"/>
        <v>0</v>
      </c>
      <c r="FA24" s="27">
        <f t="shared" si="477"/>
        <v>0</v>
      </c>
      <c r="FB24" s="27">
        <f t="shared" si="477"/>
        <v>0</v>
      </c>
      <c r="FC24" s="27">
        <f t="shared" si="477"/>
        <v>0</v>
      </c>
      <c r="FD24" s="27">
        <f t="shared" si="477"/>
        <v>0</v>
      </c>
      <c r="FE24"/>
      <c r="FF24"/>
      <c r="FG24"/>
      <c r="FH24"/>
    </row>
    <row r="25" spans="1:164" ht="15">
      <c r="B25" s="35" t="str">
        <f>+Assumptions!B20</f>
        <v>Other Fees/ General Conditions</v>
      </c>
      <c r="F25" s="387">
        <f>Assumptions!$J12</f>
        <v>1</v>
      </c>
      <c r="G25" s="387">
        <f>Assumptions!$L12</f>
        <v>7</v>
      </c>
      <c r="H25" s="388">
        <f>Assumptions!$E20</f>
        <v>0</v>
      </c>
      <c r="I25" s="129">
        <f>SUMIF($K$12:$EM$12,"&lt;="&amp;Assumptions!$L$14,'Monthly Cash Flow'!K25:EM25)</f>
        <v>0</v>
      </c>
      <c r="J25" s="27"/>
      <c r="K25" s="139">
        <f>IF(AND(K$12&gt;=$F$25,K$12&lt;$G$25),$H$25/($G$25-$F$25),0)</f>
        <v>0</v>
      </c>
      <c r="L25" s="27">
        <f>IF(AND(L$12&gt;=$F$25,L$12&lt;$G$25),$H$25/($G$25-$F$25),0)</f>
        <v>0</v>
      </c>
      <c r="M25" s="27">
        <f t="shared" ref="M25:BX25" si="478">IF(AND(M$12&gt;=$F$25,M$12&lt;$G$25),$H$25/($G$25-$F$25),0)</f>
        <v>0</v>
      </c>
      <c r="N25" s="27">
        <f t="shared" si="478"/>
        <v>0</v>
      </c>
      <c r="O25" s="27">
        <f t="shared" si="478"/>
        <v>0</v>
      </c>
      <c r="P25" s="27">
        <f t="shared" si="478"/>
        <v>0</v>
      </c>
      <c r="Q25" s="27">
        <f t="shared" si="478"/>
        <v>0</v>
      </c>
      <c r="R25" s="27">
        <f t="shared" si="478"/>
        <v>0</v>
      </c>
      <c r="S25" s="27">
        <f t="shared" si="478"/>
        <v>0</v>
      </c>
      <c r="T25" s="27">
        <f t="shared" si="478"/>
        <v>0</v>
      </c>
      <c r="U25" s="27">
        <f t="shared" si="478"/>
        <v>0</v>
      </c>
      <c r="V25" s="27">
        <f t="shared" si="478"/>
        <v>0</v>
      </c>
      <c r="W25" s="27">
        <f t="shared" si="478"/>
        <v>0</v>
      </c>
      <c r="X25" s="27">
        <f t="shared" si="478"/>
        <v>0</v>
      </c>
      <c r="Y25" s="27">
        <f t="shared" si="478"/>
        <v>0</v>
      </c>
      <c r="Z25" s="27">
        <f t="shared" si="478"/>
        <v>0</v>
      </c>
      <c r="AA25" s="27">
        <f t="shared" si="478"/>
        <v>0</v>
      </c>
      <c r="AB25" s="27">
        <f t="shared" si="478"/>
        <v>0</v>
      </c>
      <c r="AC25" s="27">
        <f t="shared" si="478"/>
        <v>0</v>
      </c>
      <c r="AD25" s="27">
        <f t="shared" si="478"/>
        <v>0</v>
      </c>
      <c r="AE25" s="27">
        <f t="shared" si="478"/>
        <v>0</v>
      </c>
      <c r="AF25" s="27">
        <f t="shared" si="478"/>
        <v>0</v>
      </c>
      <c r="AG25" s="27">
        <f t="shared" si="478"/>
        <v>0</v>
      </c>
      <c r="AH25" s="27">
        <f t="shared" si="478"/>
        <v>0</v>
      </c>
      <c r="AI25" s="27">
        <f t="shared" si="478"/>
        <v>0</v>
      </c>
      <c r="AJ25" s="27">
        <f t="shared" si="478"/>
        <v>0</v>
      </c>
      <c r="AK25" s="27">
        <f t="shared" si="478"/>
        <v>0</v>
      </c>
      <c r="AL25" s="27">
        <f t="shared" si="478"/>
        <v>0</v>
      </c>
      <c r="AM25" s="27">
        <f t="shared" si="478"/>
        <v>0</v>
      </c>
      <c r="AN25" s="27">
        <f t="shared" si="478"/>
        <v>0</v>
      </c>
      <c r="AO25" s="27">
        <f t="shared" si="478"/>
        <v>0</v>
      </c>
      <c r="AP25" s="27">
        <f t="shared" si="478"/>
        <v>0</v>
      </c>
      <c r="AQ25" s="27">
        <f t="shared" si="478"/>
        <v>0</v>
      </c>
      <c r="AR25" s="27">
        <f t="shared" si="478"/>
        <v>0</v>
      </c>
      <c r="AS25" s="27">
        <f t="shared" si="478"/>
        <v>0</v>
      </c>
      <c r="AT25" s="27">
        <f t="shared" si="478"/>
        <v>0</v>
      </c>
      <c r="AU25" s="27">
        <f t="shared" si="478"/>
        <v>0</v>
      </c>
      <c r="AV25" s="27">
        <f t="shared" si="478"/>
        <v>0</v>
      </c>
      <c r="AW25" s="27">
        <f t="shared" si="478"/>
        <v>0</v>
      </c>
      <c r="AX25" s="27">
        <f t="shared" si="478"/>
        <v>0</v>
      </c>
      <c r="AY25" s="27">
        <f t="shared" si="478"/>
        <v>0</v>
      </c>
      <c r="AZ25" s="27">
        <f t="shared" si="478"/>
        <v>0</v>
      </c>
      <c r="BA25" s="27">
        <f t="shared" si="478"/>
        <v>0</v>
      </c>
      <c r="BB25" s="27">
        <f t="shared" si="478"/>
        <v>0</v>
      </c>
      <c r="BC25" s="27">
        <f t="shared" si="478"/>
        <v>0</v>
      </c>
      <c r="BD25" s="27">
        <f t="shared" si="478"/>
        <v>0</v>
      </c>
      <c r="BE25" s="27">
        <f t="shared" si="478"/>
        <v>0</v>
      </c>
      <c r="BF25" s="27">
        <f t="shared" si="478"/>
        <v>0</v>
      </c>
      <c r="BG25" s="27">
        <f t="shared" si="478"/>
        <v>0</v>
      </c>
      <c r="BH25" s="27">
        <f t="shared" si="478"/>
        <v>0</v>
      </c>
      <c r="BI25" s="27">
        <f t="shared" si="478"/>
        <v>0</v>
      </c>
      <c r="BJ25" s="27">
        <f t="shared" si="478"/>
        <v>0</v>
      </c>
      <c r="BK25" s="27">
        <f t="shared" si="478"/>
        <v>0</v>
      </c>
      <c r="BL25" s="27">
        <f t="shared" si="478"/>
        <v>0</v>
      </c>
      <c r="BM25" s="27">
        <f t="shared" si="478"/>
        <v>0</v>
      </c>
      <c r="BN25" s="27">
        <f t="shared" si="478"/>
        <v>0</v>
      </c>
      <c r="BO25" s="27">
        <f t="shared" si="478"/>
        <v>0</v>
      </c>
      <c r="BP25" s="27">
        <f t="shared" si="478"/>
        <v>0</v>
      </c>
      <c r="BQ25" s="27">
        <f t="shared" si="478"/>
        <v>0</v>
      </c>
      <c r="BR25" s="27">
        <f t="shared" si="478"/>
        <v>0</v>
      </c>
      <c r="BS25" s="27">
        <f t="shared" si="478"/>
        <v>0</v>
      </c>
      <c r="BT25" s="27">
        <f t="shared" si="478"/>
        <v>0</v>
      </c>
      <c r="BU25" s="27">
        <f t="shared" si="478"/>
        <v>0</v>
      </c>
      <c r="BV25" s="27">
        <f t="shared" si="478"/>
        <v>0</v>
      </c>
      <c r="BW25" s="27">
        <f t="shared" si="478"/>
        <v>0</v>
      </c>
      <c r="BX25" s="27">
        <f t="shared" si="478"/>
        <v>0</v>
      </c>
      <c r="BY25" s="27">
        <f t="shared" ref="BY25:EJ25" si="479">IF(AND(BY$12&gt;=$F$25,BY$12&lt;$G$25),$H$25/($G$25-$F$25),0)</f>
        <v>0</v>
      </c>
      <c r="BZ25" s="27">
        <f t="shared" si="479"/>
        <v>0</v>
      </c>
      <c r="CA25" s="27">
        <f t="shared" si="479"/>
        <v>0</v>
      </c>
      <c r="CB25" s="27">
        <f t="shared" si="479"/>
        <v>0</v>
      </c>
      <c r="CC25" s="27">
        <f t="shared" si="479"/>
        <v>0</v>
      </c>
      <c r="CD25" s="27">
        <f t="shared" si="479"/>
        <v>0</v>
      </c>
      <c r="CE25" s="27">
        <f t="shared" si="479"/>
        <v>0</v>
      </c>
      <c r="CF25" s="27">
        <f t="shared" si="479"/>
        <v>0</v>
      </c>
      <c r="CG25" s="27">
        <f t="shared" si="479"/>
        <v>0</v>
      </c>
      <c r="CH25" s="27">
        <f t="shared" si="479"/>
        <v>0</v>
      </c>
      <c r="CI25" s="27">
        <f t="shared" si="479"/>
        <v>0</v>
      </c>
      <c r="CJ25" s="27">
        <f t="shared" si="479"/>
        <v>0</v>
      </c>
      <c r="CK25" s="27">
        <f t="shared" si="479"/>
        <v>0</v>
      </c>
      <c r="CL25" s="27">
        <f t="shared" si="479"/>
        <v>0</v>
      </c>
      <c r="CM25" s="27">
        <f t="shared" si="479"/>
        <v>0</v>
      </c>
      <c r="CN25" s="27">
        <f t="shared" si="479"/>
        <v>0</v>
      </c>
      <c r="CO25" s="27">
        <f t="shared" si="479"/>
        <v>0</v>
      </c>
      <c r="CP25" s="27">
        <f t="shared" si="479"/>
        <v>0</v>
      </c>
      <c r="CQ25" s="27">
        <f t="shared" si="479"/>
        <v>0</v>
      </c>
      <c r="CR25" s="27">
        <f t="shared" si="479"/>
        <v>0</v>
      </c>
      <c r="CS25" s="27">
        <f t="shared" si="479"/>
        <v>0</v>
      </c>
      <c r="CT25" s="27">
        <f t="shared" si="479"/>
        <v>0</v>
      </c>
      <c r="CU25" s="27">
        <f t="shared" si="479"/>
        <v>0</v>
      </c>
      <c r="CV25" s="27">
        <f t="shared" si="479"/>
        <v>0</v>
      </c>
      <c r="CW25" s="27">
        <f t="shared" si="479"/>
        <v>0</v>
      </c>
      <c r="CX25" s="27">
        <f t="shared" si="479"/>
        <v>0</v>
      </c>
      <c r="CY25" s="27">
        <f t="shared" si="479"/>
        <v>0</v>
      </c>
      <c r="CZ25" s="27">
        <f t="shared" si="479"/>
        <v>0</v>
      </c>
      <c r="DA25" s="27">
        <f t="shared" si="479"/>
        <v>0</v>
      </c>
      <c r="DB25" s="27">
        <f t="shared" si="479"/>
        <v>0</v>
      </c>
      <c r="DC25" s="27">
        <f t="shared" si="479"/>
        <v>0</v>
      </c>
      <c r="DD25" s="27">
        <f t="shared" si="479"/>
        <v>0</v>
      </c>
      <c r="DE25" s="27">
        <f t="shared" si="479"/>
        <v>0</v>
      </c>
      <c r="DF25" s="27">
        <f t="shared" si="479"/>
        <v>0</v>
      </c>
      <c r="DG25" s="27">
        <f t="shared" si="479"/>
        <v>0</v>
      </c>
      <c r="DH25" s="27">
        <f t="shared" si="479"/>
        <v>0</v>
      </c>
      <c r="DI25" s="27">
        <f t="shared" si="479"/>
        <v>0</v>
      </c>
      <c r="DJ25" s="27">
        <f t="shared" si="479"/>
        <v>0</v>
      </c>
      <c r="DK25" s="27">
        <f t="shared" si="479"/>
        <v>0</v>
      </c>
      <c r="DL25" s="27">
        <f t="shared" si="479"/>
        <v>0</v>
      </c>
      <c r="DM25" s="27">
        <f t="shared" si="479"/>
        <v>0</v>
      </c>
      <c r="DN25" s="27">
        <f t="shared" si="479"/>
        <v>0</v>
      </c>
      <c r="DO25" s="27">
        <f t="shared" si="479"/>
        <v>0</v>
      </c>
      <c r="DP25" s="27">
        <f t="shared" si="479"/>
        <v>0</v>
      </c>
      <c r="DQ25" s="27">
        <f t="shared" si="479"/>
        <v>0</v>
      </c>
      <c r="DR25" s="27">
        <f t="shared" si="479"/>
        <v>0</v>
      </c>
      <c r="DS25" s="27">
        <f t="shared" si="479"/>
        <v>0</v>
      </c>
      <c r="DT25" s="27">
        <f t="shared" si="479"/>
        <v>0</v>
      </c>
      <c r="DU25" s="27">
        <f t="shared" si="479"/>
        <v>0</v>
      </c>
      <c r="DV25" s="27">
        <f t="shared" si="479"/>
        <v>0</v>
      </c>
      <c r="DW25" s="27">
        <f t="shared" si="479"/>
        <v>0</v>
      </c>
      <c r="DX25" s="27">
        <f t="shared" si="479"/>
        <v>0</v>
      </c>
      <c r="DY25" s="27">
        <f t="shared" si="479"/>
        <v>0</v>
      </c>
      <c r="DZ25" s="27">
        <f t="shared" si="479"/>
        <v>0</v>
      </c>
      <c r="EA25" s="27">
        <f t="shared" si="479"/>
        <v>0</v>
      </c>
      <c r="EB25" s="27">
        <f t="shared" si="479"/>
        <v>0</v>
      </c>
      <c r="EC25" s="27">
        <f t="shared" si="479"/>
        <v>0</v>
      </c>
      <c r="ED25" s="27">
        <f t="shared" si="479"/>
        <v>0</v>
      </c>
      <c r="EE25" s="27">
        <f t="shared" si="479"/>
        <v>0</v>
      </c>
      <c r="EF25" s="27">
        <f t="shared" si="479"/>
        <v>0</v>
      </c>
      <c r="EG25" s="27">
        <f t="shared" si="479"/>
        <v>0</v>
      </c>
      <c r="EH25" s="27">
        <f t="shared" si="479"/>
        <v>0</v>
      </c>
      <c r="EI25" s="27">
        <f t="shared" si="479"/>
        <v>0</v>
      </c>
      <c r="EJ25" s="27">
        <f t="shared" si="479"/>
        <v>0</v>
      </c>
      <c r="EK25" s="27">
        <f t="shared" ref="EK25:EM25" si="480">IF(AND(EK$12&gt;=$F$25,EK$12&lt;$G$25),$H$25/($G$25-$F$25),0)</f>
        <v>0</v>
      </c>
      <c r="EL25" s="27">
        <f t="shared" si="480"/>
        <v>0</v>
      </c>
      <c r="EM25" s="27">
        <f t="shared" si="480"/>
        <v>0</v>
      </c>
      <c r="EP25" s="35" t="str">
        <f t="shared" si="467"/>
        <v>Other Fees/ General Conditions</v>
      </c>
      <c r="EQ25" s="27"/>
      <c r="ER25" s="27"/>
      <c r="ES25" s="27"/>
      <c r="ET25" s="129">
        <f t="shared" si="472"/>
        <v>0</v>
      </c>
      <c r="EU25" s="27"/>
      <c r="EV25" s="139">
        <f>SUMIF($K$13:$EM$13,EV$13,$K25:$EM25)</f>
        <v>0</v>
      </c>
      <c r="EW25" s="27">
        <f>SUMIF($K$13:$EM$13,EW$13,$K25:$EM25)</f>
        <v>0</v>
      </c>
      <c r="EX25" s="27">
        <f t="shared" si="477"/>
        <v>0</v>
      </c>
      <c r="EY25" s="27">
        <f t="shared" si="477"/>
        <v>0</v>
      </c>
      <c r="EZ25" s="27">
        <f t="shared" si="477"/>
        <v>0</v>
      </c>
      <c r="FA25" s="27">
        <f t="shared" si="477"/>
        <v>0</v>
      </c>
      <c r="FB25" s="27">
        <f t="shared" si="477"/>
        <v>0</v>
      </c>
      <c r="FC25" s="27">
        <f t="shared" si="477"/>
        <v>0</v>
      </c>
      <c r="FD25" s="27">
        <f t="shared" si="477"/>
        <v>0</v>
      </c>
      <c r="FE25"/>
      <c r="FF25"/>
      <c r="FG25"/>
      <c r="FH25"/>
    </row>
    <row r="26" spans="1:164" ht="15">
      <c r="F26" s="387"/>
      <c r="G26" s="387"/>
      <c r="H26" s="388"/>
      <c r="I26" s="129"/>
      <c r="J26" s="27"/>
      <c r="K26" s="139"/>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Q26" s="27"/>
      <c r="ER26" s="27"/>
      <c r="ES26" s="27"/>
      <c r="ET26" s="138"/>
      <c r="EU26" s="27"/>
      <c r="EV26" s="139"/>
      <c r="EW26" s="27"/>
      <c r="EX26" s="27"/>
      <c r="EY26" s="27"/>
      <c r="EZ26" s="27"/>
      <c r="FA26" s="27"/>
      <c r="FB26" s="27"/>
      <c r="FC26" s="27"/>
      <c r="FD26" s="27"/>
      <c r="FE26"/>
      <c r="FF26"/>
      <c r="FG26"/>
      <c r="FH26"/>
    </row>
    <row r="27" spans="1:164" ht="15">
      <c r="B27" s="17" t="s">
        <v>98</v>
      </c>
      <c r="I27" s="131"/>
      <c r="K27" s="132"/>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3"/>
      <c r="BE27" s="133"/>
      <c r="BF27" s="133"/>
      <c r="BG27" s="133"/>
      <c r="BH27" s="133"/>
      <c r="BI27" s="133"/>
      <c r="BJ27" s="133"/>
      <c r="BK27" s="133"/>
      <c r="BL27" s="133"/>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c r="CK27" s="133"/>
      <c r="CL27" s="133"/>
      <c r="CM27" s="133"/>
      <c r="CN27" s="133"/>
      <c r="CO27" s="133"/>
      <c r="CP27" s="133"/>
      <c r="CQ27" s="133"/>
      <c r="CR27" s="133"/>
      <c r="CS27" s="133"/>
      <c r="CT27" s="133"/>
      <c r="CU27" s="133"/>
      <c r="CV27" s="133"/>
      <c r="CW27" s="133"/>
      <c r="CX27" s="133"/>
      <c r="CY27" s="133"/>
      <c r="CZ27" s="133"/>
      <c r="DA27" s="133"/>
      <c r="DB27" s="133"/>
      <c r="DC27" s="133"/>
      <c r="DD27" s="133"/>
      <c r="DE27" s="133"/>
      <c r="DF27" s="133"/>
      <c r="DG27" s="133"/>
      <c r="DH27" s="133"/>
      <c r="DI27" s="133"/>
      <c r="DJ27" s="133"/>
      <c r="DK27" s="133"/>
      <c r="DL27" s="133"/>
      <c r="DM27" s="133"/>
      <c r="DN27" s="133"/>
      <c r="DO27" s="133"/>
      <c r="DP27" s="133"/>
      <c r="DQ27" s="133"/>
      <c r="DR27" s="133"/>
      <c r="DS27" s="133"/>
      <c r="DT27" s="133"/>
      <c r="DU27" s="133"/>
      <c r="DV27" s="133"/>
      <c r="DW27" s="133"/>
      <c r="DX27" s="133"/>
      <c r="DY27" s="133"/>
      <c r="DZ27" s="133"/>
      <c r="EA27" s="133"/>
      <c r="EB27" s="133"/>
      <c r="EC27" s="133"/>
      <c r="ED27" s="133"/>
      <c r="EE27" s="133"/>
      <c r="EF27" s="133"/>
      <c r="EG27" s="133"/>
      <c r="EH27" s="133"/>
      <c r="EI27" s="133"/>
      <c r="EJ27" s="133"/>
      <c r="EK27" s="133"/>
      <c r="EL27" s="133"/>
      <c r="EM27" s="133"/>
      <c r="EN27" s="113"/>
      <c r="EP27" s="17" t="str">
        <f t="shared" ref="EP27:EP37" si="481">B27</f>
        <v>Leasing Costs</v>
      </c>
      <c r="EQ27" s="134"/>
      <c r="ER27" s="134"/>
      <c r="ES27" s="134"/>
      <c r="ET27" s="131"/>
      <c r="EV27" s="132"/>
      <c r="EW27" s="133"/>
      <c r="EX27" s="133"/>
      <c r="EY27" s="133"/>
      <c r="EZ27" s="133"/>
      <c r="FA27" s="133"/>
      <c r="FB27" s="133"/>
      <c r="FC27" s="133"/>
      <c r="FD27" s="133"/>
      <c r="FE27"/>
      <c r="FF27"/>
      <c r="FG27"/>
      <c r="FH27"/>
    </row>
    <row r="28" spans="1:164" ht="15">
      <c r="A28" s="415" t="s">
        <v>371</v>
      </c>
      <c r="B28" s="10" t="s">
        <v>459</v>
      </c>
      <c r="E28" s="135"/>
      <c r="F28" s="136"/>
      <c r="H28" s="27"/>
      <c r="I28" s="129">
        <f ca="1">SUMIF($L$12:$EM$12,"&lt;="&amp;Assumptions!$L$14,'Monthly Cash Flow'!L28:EM28)</f>
        <v>839.32600000000002</v>
      </c>
      <c r="J28" s="19"/>
      <c r="K28" s="137">
        <f>+Assumptions!C22</f>
        <v>0</v>
      </c>
      <c r="L28" s="19">
        <f ca="1">IFERROR(OFFSET('ARGUS '!$B$3, MATCH($A28, 'ARGUS '!$A$3:$A$179, 0)-1,MATCH(L$14, 'ARGUS '!$B$4:$LG$4, 0)-1,1,1)/1000, 0)</f>
        <v>0</v>
      </c>
      <c r="M28" s="19">
        <f ca="1">IFERROR(OFFSET('ARGUS '!$B$3, MATCH($A28, 'ARGUS '!$A$3:$A$179, 0)-1,MATCH(M$14, 'ARGUS '!$B$4:$LG$4, 0)-1,1,1)/1000, 0)</f>
        <v>0</v>
      </c>
      <c r="N28" s="19">
        <f ca="1">IFERROR(OFFSET('ARGUS '!$B$3, MATCH($A28, 'ARGUS '!$A$3:$A$179, 0)-1,MATCH(N$14, 'ARGUS '!$B$4:$LG$4, 0)-1,1,1)/1000, 0)</f>
        <v>0</v>
      </c>
      <c r="O28" s="19">
        <f ca="1">IFERROR(OFFSET('ARGUS '!$B$3, MATCH($A28, 'ARGUS '!$A$3:$A$179, 0)-1,MATCH(O$14, 'ARGUS '!$B$4:$LG$4, 0)-1,1,1)/1000, 0)</f>
        <v>0</v>
      </c>
      <c r="P28" s="19">
        <f ca="1">IFERROR(OFFSET('ARGUS '!$B$3, MATCH($A28, 'ARGUS '!$A$3:$A$179, 0)-1,MATCH(P$14, 'ARGUS '!$B$4:$LG$4, 0)-1,1,1)/1000, 0)</f>
        <v>0</v>
      </c>
      <c r="Q28" s="19">
        <f ca="1">IFERROR(OFFSET('ARGUS '!$B$3, MATCH($A28, 'ARGUS '!$A$3:$A$179, 0)-1,MATCH(Q$14, 'ARGUS '!$B$4:$LG$4, 0)-1,1,1)/1000, 0)</f>
        <v>46.8</v>
      </c>
      <c r="R28" s="19">
        <f ca="1">IFERROR(OFFSET('ARGUS '!$B$3, MATCH($A28, 'ARGUS '!$A$3:$A$179, 0)-1,MATCH(R$14, 'ARGUS '!$B$4:$LG$4, 0)-1,1,1)/1000, 0)</f>
        <v>46.8</v>
      </c>
      <c r="S28" s="19">
        <f ca="1">IFERROR(OFFSET('ARGUS '!$B$3, MATCH($A28, 'ARGUS '!$A$3:$A$179, 0)-1,MATCH(S$14, 'ARGUS '!$B$4:$LG$4, 0)-1,1,1)/1000, 0)</f>
        <v>46.8</v>
      </c>
      <c r="T28" s="19">
        <f ca="1">IFERROR(OFFSET('ARGUS '!$B$3, MATCH($A28, 'ARGUS '!$A$3:$A$179, 0)-1,MATCH(T$14, 'ARGUS '!$B$4:$LG$4, 0)-1,1,1)/1000, 0)</f>
        <v>46.8</v>
      </c>
      <c r="U28" s="19">
        <f ca="1">IFERROR(OFFSET('ARGUS '!$B$3, MATCH($A28, 'ARGUS '!$A$3:$A$179, 0)-1,MATCH(U$14, 'ARGUS '!$B$4:$LG$4, 0)-1,1,1)/1000, 0)</f>
        <v>46.8</v>
      </c>
      <c r="V28" s="19">
        <f ca="1">IFERROR(OFFSET('ARGUS '!$B$3, MATCH($A28, 'ARGUS '!$A$3:$A$179, 0)-1,MATCH(V$14, 'ARGUS '!$B$4:$LG$4, 0)-1,1,1)/1000, 0)</f>
        <v>46.8</v>
      </c>
      <c r="W28" s="19">
        <f ca="1">IFERROR(OFFSET('ARGUS '!$B$3, MATCH($A28, 'ARGUS '!$A$3:$A$179, 0)-1,MATCH(W$14, 'ARGUS '!$B$4:$LG$4, 0)-1,1,1)/1000, 0)</f>
        <v>61.6</v>
      </c>
      <c r="X28" s="19">
        <f ca="1">IFERROR(OFFSET('ARGUS '!$B$3, MATCH($A28, 'ARGUS '!$A$3:$A$179, 0)-1,MATCH(X$14, 'ARGUS '!$B$4:$LG$4, 0)-1,1,1)/1000, 0)</f>
        <v>46.8</v>
      </c>
      <c r="Y28" s="19">
        <f ca="1">IFERROR(OFFSET('ARGUS '!$B$3, MATCH($A28, 'ARGUS '!$A$3:$A$179, 0)-1,MATCH(Y$14, 'ARGUS '!$B$4:$LG$4, 0)-1,1,1)/1000, 0)</f>
        <v>216.565</v>
      </c>
      <c r="Z28" s="19">
        <f ca="1">IFERROR(OFFSET('ARGUS '!$B$3, MATCH($A28, 'ARGUS '!$A$3:$A$179, 0)-1,MATCH(Z$14, 'ARGUS '!$B$4:$LG$4, 0)-1,1,1)/1000, 0)</f>
        <v>46.8</v>
      </c>
      <c r="AA28" s="19">
        <f ca="1">IFERROR(OFFSET('ARGUS '!$B$3, MATCH($A28, 'ARGUS '!$A$3:$A$179, 0)-1,MATCH(AA$14, 'ARGUS '!$B$4:$LG$4, 0)-1,1,1)/1000, 0)</f>
        <v>186.761</v>
      </c>
      <c r="AB28" s="19">
        <f ca="1">IFERROR(OFFSET('ARGUS '!$B$3, MATCH($A28, 'ARGUS '!$A$3:$A$179, 0)-1,MATCH(AB$14, 'ARGUS '!$B$4:$LG$4, 0)-1,1,1)/1000, 0)</f>
        <v>0</v>
      </c>
      <c r="AC28" s="19">
        <f ca="1">IFERROR(OFFSET('ARGUS '!$B$3, MATCH($A28, 'ARGUS '!$A$3:$A$179, 0)-1,MATCH(AC$14, 'ARGUS '!$B$4:$LG$4, 0)-1,1,1)/1000, 0)</f>
        <v>0</v>
      </c>
      <c r="AD28" s="19">
        <f ca="1">IFERROR(OFFSET('ARGUS '!$B$3, MATCH($A28, 'ARGUS '!$A$3:$A$179, 0)-1,MATCH(AD$14, 'ARGUS '!$B$4:$LG$4, 0)-1,1,1)/1000, 0)</f>
        <v>0</v>
      </c>
      <c r="AE28" s="19">
        <f ca="1">IFERROR(OFFSET('ARGUS '!$B$3, MATCH($A28, 'ARGUS '!$A$3:$A$179, 0)-1,MATCH(AE$14, 'ARGUS '!$B$4:$LG$4, 0)-1,1,1)/1000, 0)</f>
        <v>0</v>
      </c>
      <c r="AF28" s="19">
        <f ca="1">IFERROR(OFFSET('ARGUS '!$B$3, MATCH($A28, 'ARGUS '!$A$3:$A$179, 0)-1,MATCH(AF$14, 'ARGUS '!$B$4:$LG$4, 0)-1,1,1)/1000, 0)</f>
        <v>0</v>
      </c>
      <c r="AG28" s="19">
        <f ca="1">IFERROR(OFFSET('ARGUS '!$B$3, MATCH($A28, 'ARGUS '!$A$3:$A$179, 0)-1,MATCH(AG$14, 'ARGUS '!$B$4:$LG$4, 0)-1,1,1)/1000, 0)</f>
        <v>0</v>
      </c>
      <c r="AH28" s="19">
        <f ca="1">IFERROR(OFFSET('ARGUS '!$B$3, MATCH($A28, 'ARGUS '!$A$3:$A$179, 0)-1,MATCH(AH$14, 'ARGUS '!$B$4:$LG$4, 0)-1,1,1)/1000, 0)</f>
        <v>0</v>
      </c>
      <c r="AI28" s="19">
        <f ca="1">IFERROR(OFFSET('ARGUS '!$B$3, MATCH($A28, 'ARGUS '!$A$3:$A$179, 0)-1,MATCH(AI$14, 'ARGUS '!$B$4:$LG$4, 0)-1,1,1)/1000, 0)</f>
        <v>0</v>
      </c>
      <c r="AJ28" s="19">
        <f ca="1">IFERROR(OFFSET('ARGUS '!$B$3, MATCH($A28, 'ARGUS '!$A$3:$A$179, 0)-1,MATCH(AJ$14, 'ARGUS '!$B$4:$LG$4, 0)-1,1,1)/1000, 0)</f>
        <v>0</v>
      </c>
      <c r="AK28" s="19">
        <f ca="1">IFERROR(OFFSET('ARGUS '!$B$3, MATCH($A28, 'ARGUS '!$A$3:$A$179, 0)-1,MATCH(AK$14, 'ARGUS '!$B$4:$LG$4, 0)-1,1,1)/1000, 0)</f>
        <v>0</v>
      </c>
      <c r="AL28" s="19">
        <f ca="1">IFERROR(OFFSET('ARGUS '!$B$3, MATCH($A28, 'ARGUS '!$A$3:$A$179, 0)-1,MATCH(AL$14, 'ARGUS '!$B$4:$LG$4, 0)-1,1,1)/1000, 0)</f>
        <v>0</v>
      </c>
      <c r="AM28" s="19">
        <f ca="1">IFERROR(OFFSET('ARGUS '!$B$3, MATCH($A28, 'ARGUS '!$A$3:$A$179, 0)-1,MATCH(AM$14, 'ARGUS '!$B$4:$LG$4, 0)-1,1,1)/1000, 0)</f>
        <v>0</v>
      </c>
      <c r="AN28" s="19">
        <f ca="1">IFERROR(OFFSET('ARGUS '!$B$3, MATCH($A28, 'ARGUS '!$A$3:$A$179, 0)-1,MATCH(AN$14, 'ARGUS '!$B$4:$LG$4, 0)-1,1,1)/1000, 0)</f>
        <v>0</v>
      </c>
      <c r="AO28" s="19">
        <f ca="1">IFERROR(OFFSET('ARGUS '!$B$3, MATCH($A28, 'ARGUS '!$A$3:$A$179, 0)-1,MATCH(AO$14, 'ARGUS '!$B$4:$LG$4, 0)-1,1,1)/1000, 0)</f>
        <v>0</v>
      </c>
      <c r="AP28" s="19">
        <f ca="1">IFERROR(OFFSET('ARGUS '!$B$3, MATCH($A28, 'ARGUS '!$A$3:$A$179, 0)-1,MATCH(AP$14, 'ARGUS '!$B$4:$LG$4, 0)-1,1,1)/1000, 0)</f>
        <v>0</v>
      </c>
      <c r="AQ28" s="19">
        <f ca="1">IFERROR(OFFSET('ARGUS '!$B$3, MATCH($A28, 'ARGUS '!$A$3:$A$179, 0)-1,MATCH(AQ$14, 'ARGUS '!$B$4:$LG$4, 0)-1,1,1)/1000, 0)</f>
        <v>0</v>
      </c>
      <c r="AR28" s="19">
        <f ca="1">IFERROR(OFFSET('ARGUS '!$B$3, MATCH($A28, 'ARGUS '!$A$3:$A$179, 0)-1,MATCH(AR$14, 'ARGUS '!$B$4:$LG$4, 0)-1,1,1)/1000, 0)</f>
        <v>0</v>
      </c>
      <c r="AS28" s="19">
        <f ca="1">IFERROR(OFFSET('ARGUS '!$B$3, MATCH($A28, 'ARGUS '!$A$3:$A$179, 0)-1,MATCH(AS$14, 'ARGUS '!$B$4:$LG$4, 0)-1,1,1)/1000, 0)</f>
        <v>0</v>
      </c>
      <c r="AT28" s="19">
        <f ca="1">IFERROR(OFFSET('ARGUS '!$B$3, MATCH($A28, 'ARGUS '!$A$3:$A$179, 0)-1,MATCH(AT$14, 'ARGUS '!$B$4:$LG$4, 0)-1,1,1)/1000, 0)</f>
        <v>0</v>
      </c>
      <c r="AU28" s="19">
        <f ca="1">IFERROR(OFFSET('ARGUS '!$B$3, MATCH($A28, 'ARGUS '!$A$3:$A$179, 0)-1,MATCH(AU$14, 'ARGUS '!$B$4:$LG$4, 0)-1,1,1)/1000, 0)</f>
        <v>0</v>
      </c>
      <c r="AV28" s="19">
        <f ca="1">IFERROR(OFFSET('ARGUS '!$B$3, MATCH($A28, 'ARGUS '!$A$3:$A$179, 0)-1,MATCH(AV$14, 'ARGUS '!$B$4:$LG$4, 0)-1,1,1)/1000, 0)</f>
        <v>0</v>
      </c>
      <c r="AW28" s="19">
        <f ca="1">IFERROR(OFFSET('ARGUS '!$B$3, MATCH($A28, 'ARGUS '!$A$3:$A$179, 0)-1,MATCH(AW$14, 'ARGUS '!$B$4:$LG$4, 0)-1,1,1)/1000, 0)</f>
        <v>0</v>
      </c>
      <c r="AX28" s="19">
        <f ca="1">IFERROR(OFFSET('ARGUS '!$B$3, MATCH($A28, 'ARGUS '!$A$3:$A$179, 0)-1,MATCH(AX$14, 'ARGUS '!$B$4:$LG$4, 0)-1,1,1)/1000, 0)</f>
        <v>0</v>
      </c>
      <c r="AY28" s="19">
        <f ca="1">IFERROR(OFFSET('ARGUS '!$B$3, MATCH($A28, 'ARGUS '!$A$3:$A$179, 0)-1,MATCH(AY$14, 'ARGUS '!$B$4:$LG$4, 0)-1,1,1)/1000, 0)</f>
        <v>0</v>
      </c>
      <c r="AZ28" s="19">
        <f ca="1">IFERROR(OFFSET('ARGUS '!$B$3, MATCH($A28, 'ARGUS '!$A$3:$A$179, 0)-1,MATCH(AZ$14, 'ARGUS '!$B$4:$LG$4, 0)-1,1,1)/1000, 0)</f>
        <v>0</v>
      </c>
      <c r="BA28" s="19">
        <f ca="1">IFERROR(OFFSET('ARGUS '!$B$3, MATCH($A28, 'ARGUS '!$A$3:$A$179, 0)-1,MATCH(BA$14, 'ARGUS '!$B$4:$LG$4, 0)-1,1,1)/1000, 0)</f>
        <v>0</v>
      </c>
      <c r="BB28" s="19">
        <f ca="1">IFERROR(OFFSET('ARGUS '!$B$3, MATCH($A28, 'ARGUS '!$A$3:$A$179, 0)-1,MATCH(BB$14, 'ARGUS '!$B$4:$LG$4, 0)-1,1,1)/1000, 0)</f>
        <v>0</v>
      </c>
      <c r="BC28" s="19">
        <f ca="1">IFERROR(OFFSET('ARGUS '!$B$3, MATCH($A28, 'ARGUS '!$A$3:$A$179, 0)-1,MATCH(BC$14, 'ARGUS '!$B$4:$LG$4, 0)-1,1,1)/1000, 0)</f>
        <v>0</v>
      </c>
      <c r="BD28" s="19">
        <f ca="1">IFERROR(OFFSET('ARGUS '!$B$3, MATCH($A28, 'ARGUS '!$A$3:$A$179, 0)-1,MATCH(BD$14, 'ARGUS '!$B$4:$LG$4, 0)-1,1,1)/1000, 0)</f>
        <v>0</v>
      </c>
      <c r="BE28" s="19">
        <f ca="1">IFERROR(OFFSET('ARGUS '!$B$3, MATCH($A28, 'ARGUS '!$A$3:$A$179, 0)-1,MATCH(BE$14, 'ARGUS '!$B$4:$LG$4, 0)-1,1,1)/1000, 0)</f>
        <v>0</v>
      </c>
      <c r="BF28" s="19">
        <f ca="1">IFERROR(OFFSET('ARGUS '!$B$3, MATCH($A28, 'ARGUS '!$A$3:$A$179, 0)-1,MATCH(BF$14, 'ARGUS '!$B$4:$LG$4, 0)-1,1,1)/1000, 0)</f>
        <v>0</v>
      </c>
      <c r="BG28" s="19">
        <f ca="1">IFERROR(OFFSET('ARGUS '!$B$3, MATCH($A28, 'ARGUS '!$A$3:$A$179, 0)-1,MATCH(BG$14, 'ARGUS '!$B$4:$LG$4, 0)-1,1,1)/1000, 0)</f>
        <v>0</v>
      </c>
      <c r="BH28" s="19">
        <f ca="1">IFERROR(OFFSET('ARGUS '!$B$3, MATCH($A28, 'ARGUS '!$A$3:$A$179, 0)-1,MATCH(BH$14, 'ARGUS '!$B$4:$LG$4, 0)-1,1,1)/1000, 0)</f>
        <v>0</v>
      </c>
      <c r="BI28" s="19">
        <f ca="1">IFERROR(OFFSET('ARGUS '!$B$3, MATCH($A28, 'ARGUS '!$A$3:$A$179, 0)-1,MATCH(BI$14, 'ARGUS '!$B$4:$LG$4, 0)-1,1,1)/1000, 0)</f>
        <v>0</v>
      </c>
      <c r="BJ28" s="19">
        <f ca="1">IFERROR(OFFSET('ARGUS '!$B$3, MATCH($A28, 'ARGUS '!$A$3:$A$179, 0)-1,MATCH(BJ$14, 'ARGUS '!$B$4:$LG$4, 0)-1,1,1)/1000, 0)</f>
        <v>0</v>
      </c>
      <c r="BK28" s="19">
        <f ca="1">IFERROR(OFFSET('ARGUS '!$B$3, MATCH($A28, 'ARGUS '!$A$3:$A$179, 0)-1,MATCH(BK$14, 'ARGUS '!$B$4:$LG$4, 0)-1,1,1)/1000, 0)</f>
        <v>0</v>
      </c>
      <c r="BL28" s="19">
        <f ca="1">IFERROR(OFFSET('ARGUS '!$B$3, MATCH($A28, 'ARGUS '!$A$3:$A$179, 0)-1,MATCH(BL$14, 'ARGUS '!$B$4:$LG$4, 0)-1,1,1)/1000, 0)</f>
        <v>0</v>
      </c>
      <c r="BM28" s="19">
        <f ca="1">IFERROR(OFFSET('ARGUS '!$B$3, MATCH($A28, 'ARGUS '!$A$3:$A$179, 0)-1,MATCH(BM$14, 'ARGUS '!$B$4:$LG$4, 0)-1,1,1)/1000, 0)</f>
        <v>0</v>
      </c>
      <c r="BN28" s="19">
        <f ca="1">IFERROR(OFFSET('ARGUS '!$B$3, MATCH($A28, 'ARGUS '!$A$3:$A$179, 0)-1,MATCH(BN$14, 'ARGUS '!$B$4:$LG$4, 0)-1,1,1)/1000, 0)</f>
        <v>401.68799999999999</v>
      </c>
      <c r="BO28" s="19">
        <f ca="1">IFERROR(OFFSET('ARGUS '!$B$3, MATCH($A28, 'ARGUS '!$A$3:$A$179, 0)-1,MATCH(BO$14, 'ARGUS '!$B$4:$LG$4, 0)-1,1,1)/1000, 0)</f>
        <v>0</v>
      </c>
      <c r="BP28" s="19">
        <f ca="1">IFERROR(OFFSET('ARGUS '!$B$3, MATCH($A28, 'ARGUS '!$A$3:$A$179, 0)-1,MATCH(BP$14, 'ARGUS '!$B$4:$LG$4, 0)-1,1,1)/1000, 0)</f>
        <v>0</v>
      </c>
      <c r="BQ28" s="19">
        <f ca="1">IFERROR(OFFSET('ARGUS '!$B$3, MATCH($A28, 'ARGUS '!$A$3:$A$179, 0)-1,MATCH(BQ$14, 'ARGUS '!$B$4:$LG$4, 0)-1,1,1)/1000, 0)</f>
        <v>0</v>
      </c>
      <c r="BR28" s="19">
        <f ca="1">IFERROR(OFFSET('ARGUS '!$B$3, MATCH($A28, 'ARGUS '!$A$3:$A$179, 0)-1,MATCH(BR$14, 'ARGUS '!$B$4:$LG$4, 0)-1,1,1)/1000, 0)</f>
        <v>0</v>
      </c>
      <c r="BS28" s="19">
        <f ca="1">IFERROR(OFFSET('ARGUS '!$B$3, MATCH($A28, 'ARGUS '!$A$3:$A$179, 0)-1,MATCH(BS$14, 'ARGUS '!$B$4:$LG$4, 0)-1,1,1)/1000, 0)</f>
        <v>0</v>
      </c>
      <c r="BT28" s="19">
        <f ca="1">IFERROR(OFFSET('ARGUS '!$B$3, MATCH($A28, 'ARGUS '!$A$3:$A$179, 0)-1,MATCH(BT$14, 'ARGUS '!$B$4:$LG$4, 0)-1,1,1)/1000, 0)</f>
        <v>0</v>
      </c>
      <c r="BU28" s="19">
        <f ca="1">IFERROR(OFFSET('ARGUS '!$B$3, MATCH($A28, 'ARGUS '!$A$3:$A$179, 0)-1,MATCH(BU$14, 'ARGUS '!$B$4:$LG$4, 0)-1,1,1)/1000, 0)</f>
        <v>0</v>
      </c>
      <c r="BV28" s="19">
        <f ca="1">IFERROR(OFFSET('ARGUS '!$B$3, MATCH($A28, 'ARGUS '!$A$3:$A$179, 0)-1,MATCH(BV$14, 'ARGUS '!$B$4:$LG$4, 0)-1,1,1)/1000, 0)</f>
        <v>0</v>
      </c>
      <c r="BW28" s="19">
        <f ca="1">IFERROR(OFFSET('ARGUS '!$B$3, MATCH($A28, 'ARGUS '!$A$3:$A$179, 0)-1,MATCH(BW$14, 'ARGUS '!$B$4:$LG$4, 0)-1,1,1)/1000, 0)</f>
        <v>0</v>
      </c>
      <c r="BX28" s="19">
        <f ca="1">IFERROR(OFFSET('ARGUS '!$B$3, MATCH($A28, 'ARGUS '!$A$3:$A$179, 0)-1,MATCH(BX$14, 'ARGUS '!$B$4:$LG$4, 0)-1,1,1)/1000, 0)</f>
        <v>0</v>
      </c>
      <c r="BY28" s="19">
        <f ca="1">IFERROR(OFFSET('ARGUS '!$B$3, MATCH($A28, 'ARGUS '!$A$3:$A$179, 0)-1,MATCH(BY$14, 'ARGUS '!$B$4:$LG$4, 0)-1,1,1)/1000, 0)</f>
        <v>0</v>
      </c>
      <c r="BZ28" s="19">
        <f ca="1">IFERROR(OFFSET('ARGUS '!$B$3, MATCH($A28, 'ARGUS '!$A$3:$A$179, 0)-1,MATCH(BZ$14, 'ARGUS '!$B$4:$LG$4, 0)-1,1,1)/1000, 0)</f>
        <v>0</v>
      </c>
      <c r="CA28" s="19">
        <f ca="1">IFERROR(OFFSET('ARGUS '!$B$3, MATCH($A28, 'ARGUS '!$A$3:$A$179, 0)-1,MATCH(CA$14, 'ARGUS '!$B$4:$LG$4, 0)-1,1,1)/1000, 0)</f>
        <v>0</v>
      </c>
      <c r="CB28" s="19">
        <f ca="1">IFERROR(OFFSET('ARGUS '!$B$3, MATCH($A28, 'ARGUS '!$A$3:$A$179, 0)-1,MATCH(CB$14, 'ARGUS '!$B$4:$LG$4, 0)-1,1,1)/1000, 0)</f>
        <v>0</v>
      </c>
      <c r="CC28" s="19">
        <f ca="1">IFERROR(OFFSET('ARGUS '!$B$3, MATCH($A28, 'ARGUS '!$A$3:$A$179, 0)-1,MATCH(CC$14, 'ARGUS '!$B$4:$LG$4, 0)-1,1,1)/1000, 0)</f>
        <v>0</v>
      </c>
      <c r="CD28" s="19">
        <f ca="1">IFERROR(OFFSET('ARGUS '!$B$3, MATCH($A28, 'ARGUS '!$A$3:$A$179, 0)-1,MATCH(CD$14, 'ARGUS '!$B$4:$LG$4, 0)-1,1,1)/1000, 0)</f>
        <v>0</v>
      </c>
      <c r="CE28" s="19">
        <f ca="1">IFERROR(OFFSET('ARGUS '!$B$3, MATCH($A28, 'ARGUS '!$A$3:$A$179, 0)-1,MATCH(CE$14, 'ARGUS '!$B$4:$LG$4, 0)-1,1,1)/1000, 0)</f>
        <v>0</v>
      </c>
      <c r="CF28" s="19">
        <f ca="1">IFERROR(OFFSET('ARGUS '!$B$3, MATCH($A28, 'ARGUS '!$A$3:$A$179, 0)-1,MATCH(CF$14, 'ARGUS '!$B$4:$LG$4, 0)-1,1,1)/1000, 0)</f>
        <v>0</v>
      </c>
      <c r="CG28" s="19">
        <f ca="1">IFERROR(OFFSET('ARGUS '!$B$3, MATCH($A28, 'ARGUS '!$A$3:$A$179, 0)-1,MATCH(CG$14, 'ARGUS '!$B$4:$LG$4, 0)-1,1,1)/1000, 0)</f>
        <v>0</v>
      </c>
      <c r="CH28" s="19">
        <f ca="1">IFERROR(OFFSET('ARGUS '!$B$3, MATCH($A28, 'ARGUS '!$A$3:$A$179, 0)-1,MATCH(CH$14, 'ARGUS '!$B$4:$LG$4, 0)-1,1,1)/1000, 0)</f>
        <v>0</v>
      </c>
      <c r="CI28" s="19">
        <f ca="1">IFERROR(OFFSET('ARGUS '!$B$3, MATCH($A28, 'ARGUS '!$A$3:$A$179, 0)-1,MATCH(CI$14, 'ARGUS '!$B$4:$LG$4, 0)-1,1,1)/1000, 0)</f>
        <v>196.804</v>
      </c>
      <c r="CJ28" s="19">
        <f ca="1">IFERROR(OFFSET('ARGUS '!$B$3, MATCH($A28, 'ARGUS '!$A$3:$A$179, 0)-1,MATCH(CJ$14, 'ARGUS '!$B$4:$LG$4, 0)-1,1,1)/1000, 0)</f>
        <v>0</v>
      </c>
      <c r="CK28" s="19">
        <f ca="1">IFERROR(OFFSET('ARGUS '!$B$3, MATCH($A28, 'ARGUS '!$A$3:$A$179, 0)-1,MATCH(CK$14, 'ARGUS '!$B$4:$LG$4, 0)-1,1,1)/1000, 0)</f>
        <v>198.32900000000001</v>
      </c>
      <c r="CL28" s="19">
        <f ca="1">IFERROR(OFFSET('ARGUS '!$B$3, MATCH($A28, 'ARGUS '!$A$3:$A$179, 0)-1,MATCH(CL$14, 'ARGUS '!$B$4:$LG$4, 0)-1,1,1)/1000, 0)</f>
        <v>0</v>
      </c>
      <c r="CM28" s="19">
        <f ca="1">IFERROR(OFFSET('ARGUS '!$B$3, MATCH($A28, 'ARGUS '!$A$3:$A$179, 0)-1,MATCH(CM$14, 'ARGUS '!$B$4:$LG$4, 0)-1,1,1)/1000, 0)</f>
        <v>0</v>
      </c>
      <c r="CN28" s="19">
        <f ca="1">IFERROR(OFFSET('ARGUS '!$B$3, MATCH($A28, 'ARGUS '!$A$3:$A$179, 0)-1,MATCH(CN$14, 'ARGUS '!$B$4:$LG$4, 0)-1,1,1)/1000, 0)</f>
        <v>0</v>
      </c>
      <c r="CO28" s="19">
        <f ca="1">IFERROR(OFFSET('ARGUS '!$B$3, MATCH($A28, 'ARGUS '!$A$3:$A$179, 0)-1,MATCH(CO$14, 'ARGUS '!$B$4:$LG$4, 0)-1,1,1)/1000, 0)</f>
        <v>0</v>
      </c>
      <c r="CP28" s="19">
        <f ca="1">IFERROR(OFFSET('ARGUS '!$B$3, MATCH($A28, 'ARGUS '!$A$3:$A$179, 0)-1,MATCH(CP$14, 'ARGUS '!$B$4:$LG$4, 0)-1,1,1)/1000, 0)</f>
        <v>0</v>
      </c>
      <c r="CQ28" s="19">
        <f ca="1">IFERROR(OFFSET('ARGUS '!$B$3, MATCH($A28, 'ARGUS '!$A$3:$A$179, 0)-1,MATCH(CQ$14, 'ARGUS '!$B$4:$LG$4, 0)-1,1,1)/1000, 0)</f>
        <v>130.09700000000001</v>
      </c>
      <c r="CR28" s="19">
        <f ca="1">IFERROR(OFFSET('ARGUS '!$B$3, MATCH($A28, 'ARGUS '!$A$3:$A$179, 0)-1,MATCH(CR$14, 'ARGUS '!$B$4:$LG$4, 0)-1,1,1)/1000, 0)</f>
        <v>0</v>
      </c>
      <c r="CS28" s="19">
        <f ca="1">IFERROR(OFFSET('ARGUS '!$B$3, MATCH($A28, 'ARGUS '!$A$3:$A$179, 0)-1,MATCH(CS$14, 'ARGUS '!$B$4:$LG$4, 0)-1,1,1)/1000, 0)</f>
        <v>0</v>
      </c>
      <c r="CT28" s="19">
        <f ca="1">IFERROR(OFFSET('ARGUS '!$B$3, MATCH($A28, 'ARGUS '!$A$3:$A$179, 0)-1,MATCH(CT$14, 'ARGUS '!$B$4:$LG$4, 0)-1,1,1)/1000, 0)</f>
        <v>0</v>
      </c>
      <c r="CU28" s="19">
        <f ca="1">IFERROR(OFFSET('ARGUS '!$B$3, MATCH($A28, 'ARGUS '!$A$3:$A$179, 0)-1,MATCH(CU$14, 'ARGUS '!$B$4:$LG$4, 0)-1,1,1)/1000, 0)</f>
        <v>0</v>
      </c>
      <c r="CV28" s="19">
        <f ca="1">IFERROR(OFFSET('ARGUS '!$B$3, MATCH($A28, 'ARGUS '!$A$3:$A$179, 0)-1,MATCH(CV$14, 'ARGUS '!$B$4:$LG$4, 0)-1,1,1)/1000, 0)</f>
        <v>0</v>
      </c>
      <c r="CW28" s="19">
        <f ca="1">IFERROR(OFFSET('ARGUS '!$B$3, MATCH($A28, 'ARGUS '!$A$3:$A$179, 0)-1,MATCH(CW$14, 'ARGUS '!$B$4:$LG$4, 0)-1,1,1)/1000, 0)</f>
        <v>0</v>
      </c>
      <c r="CX28" s="19">
        <f ca="1">IFERROR(OFFSET('ARGUS '!$B$3, MATCH($A28, 'ARGUS '!$A$3:$A$179, 0)-1,MATCH(CX$14, 'ARGUS '!$B$4:$LG$4, 0)-1,1,1)/1000, 0)</f>
        <v>0</v>
      </c>
      <c r="CY28" s="19">
        <f ca="1">IFERROR(OFFSET('ARGUS '!$B$3, MATCH($A28, 'ARGUS '!$A$3:$A$179, 0)-1,MATCH(CY$14, 'ARGUS '!$B$4:$LG$4, 0)-1,1,1)/1000, 0)</f>
        <v>0</v>
      </c>
      <c r="CZ28" s="19">
        <f ca="1">IFERROR(OFFSET('ARGUS '!$B$3, MATCH($A28, 'ARGUS '!$A$3:$A$179, 0)-1,MATCH(CZ$14, 'ARGUS '!$B$4:$LG$4, 0)-1,1,1)/1000, 0)</f>
        <v>0</v>
      </c>
      <c r="DA28" s="19">
        <f ca="1">IFERROR(OFFSET('ARGUS '!$B$3, MATCH($A28, 'ARGUS '!$A$3:$A$179, 0)-1,MATCH(DA$14, 'ARGUS '!$B$4:$LG$4, 0)-1,1,1)/1000, 0)</f>
        <v>0</v>
      </c>
      <c r="DB28" s="19">
        <f ca="1">IFERROR(OFFSET('ARGUS '!$B$3, MATCH($A28, 'ARGUS '!$A$3:$A$179, 0)-1,MATCH(DB$14, 'ARGUS '!$B$4:$LG$4, 0)-1,1,1)/1000, 0)</f>
        <v>0</v>
      </c>
      <c r="DC28" s="19">
        <f ca="1">IFERROR(OFFSET('ARGUS '!$B$3, MATCH($A28, 'ARGUS '!$A$3:$A$179, 0)-1,MATCH(DC$14, 'ARGUS '!$B$4:$LG$4, 0)-1,1,1)/1000, 0)</f>
        <v>0</v>
      </c>
      <c r="DD28" s="19">
        <f ca="1">IFERROR(OFFSET('ARGUS '!$B$3, MATCH($A28, 'ARGUS '!$A$3:$A$179, 0)-1,MATCH(DD$14, 'ARGUS '!$B$4:$LG$4, 0)-1,1,1)/1000, 0)</f>
        <v>0</v>
      </c>
      <c r="DE28" s="19">
        <f ca="1">IFERROR(OFFSET('ARGUS '!$B$3, MATCH($A28, 'ARGUS '!$A$3:$A$179, 0)-1,MATCH(DE$14, 'ARGUS '!$B$4:$LG$4, 0)-1,1,1)/1000, 0)</f>
        <v>0</v>
      </c>
      <c r="DF28" s="19">
        <f ca="1">IFERROR(OFFSET('ARGUS '!$B$3, MATCH($A28, 'ARGUS '!$A$3:$A$179, 0)-1,MATCH(DF$14, 'ARGUS '!$B$4:$LG$4, 0)-1,1,1)/1000, 0)</f>
        <v>0</v>
      </c>
      <c r="DG28" s="19">
        <f ca="1">IFERROR(OFFSET('ARGUS '!$B$3, MATCH($A28, 'ARGUS '!$A$3:$A$179, 0)-1,MATCH(DG$14, 'ARGUS '!$B$4:$LG$4, 0)-1,1,1)/1000, 0)</f>
        <v>0</v>
      </c>
      <c r="DH28" s="19">
        <f ca="1">IFERROR(OFFSET('ARGUS '!$B$3, MATCH($A28, 'ARGUS '!$A$3:$A$179, 0)-1,MATCH(DH$14, 'ARGUS '!$B$4:$LG$4, 0)-1,1,1)/1000, 0)</f>
        <v>0</v>
      </c>
      <c r="DI28" s="19">
        <f ca="1">IFERROR(OFFSET('ARGUS '!$B$3, MATCH($A28, 'ARGUS '!$A$3:$A$179, 0)-1,MATCH(DI$14, 'ARGUS '!$B$4:$LG$4, 0)-1,1,1)/1000, 0)</f>
        <v>0</v>
      </c>
      <c r="DJ28" s="19">
        <f ca="1">IFERROR(OFFSET('ARGUS '!$B$3, MATCH($A28, 'ARGUS '!$A$3:$A$179, 0)-1,MATCH(DJ$14, 'ARGUS '!$B$4:$LG$4, 0)-1,1,1)/1000, 0)</f>
        <v>0</v>
      </c>
      <c r="DK28" s="19">
        <f ca="1">IFERROR(OFFSET('ARGUS '!$B$3, MATCH($A28, 'ARGUS '!$A$3:$A$179, 0)-1,MATCH(DK$14, 'ARGUS '!$B$4:$LG$4, 0)-1,1,1)/1000, 0)</f>
        <v>0</v>
      </c>
      <c r="DL28" s="19">
        <f ca="1">IFERROR(OFFSET('ARGUS '!$B$3, MATCH($A28, 'ARGUS '!$A$3:$A$179, 0)-1,MATCH(DL$14, 'ARGUS '!$B$4:$LG$4, 0)-1,1,1)/1000, 0)</f>
        <v>0</v>
      </c>
      <c r="DM28" s="19">
        <f ca="1">IFERROR(OFFSET('ARGUS '!$B$3, MATCH($A28, 'ARGUS '!$A$3:$A$179, 0)-1,MATCH(DM$14, 'ARGUS '!$B$4:$LG$4, 0)-1,1,1)/1000, 0)</f>
        <v>62.048999999999999</v>
      </c>
      <c r="DN28" s="19">
        <f ca="1">IFERROR(OFFSET('ARGUS '!$B$3, MATCH($A28, 'ARGUS '!$A$3:$A$179, 0)-1,MATCH(DN$14, 'ARGUS '!$B$4:$LG$4, 0)-1,1,1)/1000, 0)</f>
        <v>0</v>
      </c>
      <c r="DO28" s="19">
        <f ca="1">IFERROR(OFFSET('ARGUS '!$B$3, MATCH($A28, 'ARGUS '!$A$3:$A$179, 0)-1,MATCH(DO$14, 'ARGUS '!$B$4:$LG$4, 0)-1,1,1)/1000, 0)</f>
        <v>0</v>
      </c>
      <c r="DP28" s="19">
        <f ca="1">IFERROR(OFFSET('ARGUS '!$B$3, MATCH($A28, 'ARGUS '!$A$3:$A$179, 0)-1,MATCH(DP$14, 'ARGUS '!$B$4:$LG$4, 0)-1,1,1)/1000, 0)</f>
        <v>0</v>
      </c>
      <c r="DQ28" s="19">
        <f ca="1">IFERROR(OFFSET('ARGUS '!$B$3, MATCH($A28, 'ARGUS '!$A$3:$A$179, 0)-1,MATCH(DQ$14, 'ARGUS '!$B$4:$LG$4, 0)-1,1,1)/1000, 0)</f>
        <v>0</v>
      </c>
      <c r="DR28" s="19">
        <f ca="1">IFERROR(OFFSET('ARGUS '!$B$3, MATCH($A28, 'ARGUS '!$A$3:$A$179, 0)-1,MATCH(DR$14, 'ARGUS '!$B$4:$LG$4, 0)-1,1,1)/1000, 0)</f>
        <v>0</v>
      </c>
      <c r="DS28" s="19">
        <f ca="1">IFERROR(OFFSET('ARGUS '!$B$3, MATCH($A28, 'ARGUS '!$A$3:$A$179, 0)-1,MATCH(DS$14, 'ARGUS '!$B$4:$LG$4, 0)-1,1,1)/1000, 0)</f>
        <v>293.00700000000001</v>
      </c>
      <c r="DT28" s="19">
        <f ca="1">IFERROR(OFFSET('ARGUS '!$B$3, MATCH($A28, 'ARGUS '!$A$3:$A$179, 0)-1,MATCH(DT$14, 'ARGUS '!$B$4:$LG$4, 0)-1,1,1)/1000, 0)</f>
        <v>0</v>
      </c>
      <c r="DU28" s="19">
        <f ca="1">IFERROR(OFFSET('ARGUS '!$B$3, MATCH($A28, 'ARGUS '!$A$3:$A$179, 0)-1,MATCH(DU$14, 'ARGUS '!$B$4:$LG$4, 0)-1,1,1)/1000, 0)</f>
        <v>0</v>
      </c>
      <c r="DV28" s="19">
        <f ca="1">IFERROR(OFFSET('ARGUS '!$B$3, MATCH($A28, 'ARGUS '!$A$3:$A$179, 0)-1,MATCH(DV$14, 'ARGUS '!$B$4:$LG$4, 0)-1,1,1)/1000, 0)</f>
        <v>0</v>
      </c>
      <c r="DW28" s="19">
        <f ca="1">IFERROR(OFFSET('ARGUS '!$B$3, MATCH($A28, 'ARGUS '!$A$3:$A$179, 0)-1,MATCH(DW$14, 'ARGUS '!$B$4:$LG$4, 0)-1,1,1)/1000, 0)</f>
        <v>0</v>
      </c>
      <c r="DX28" s="19">
        <f ca="1">IFERROR(OFFSET('ARGUS '!$B$3, MATCH($A28, 'ARGUS '!$A$3:$A$179, 0)-1,MATCH(DX$14, 'ARGUS '!$B$4:$LG$4, 0)-1,1,1)/1000, 0)</f>
        <v>465.66699999999997</v>
      </c>
      <c r="DY28" s="19">
        <f ca="1">IFERROR(OFFSET('ARGUS '!$B$3, MATCH($A28, 'ARGUS '!$A$3:$A$179, 0)-1,MATCH(DY$14, 'ARGUS '!$B$4:$LG$4, 0)-1,1,1)/1000, 0)</f>
        <v>0</v>
      </c>
      <c r="DZ28" s="19">
        <f ca="1">IFERROR(OFFSET('ARGUS '!$B$3, MATCH($A28, 'ARGUS '!$A$3:$A$179, 0)-1,MATCH(DZ$14, 'ARGUS '!$B$4:$LG$4, 0)-1,1,1)/1000, 0)</f>
        <v>0</v>
      </c>
      <c r="EA28" s="19">
        <f ca="1">IFERROR(OFFSET('ARGUS '!$B$3, MATCH($A28, 'ARGUS '!$A$3:$A$179, 0)-1,MATCH(EA$14, 'ARGUS '!$B$4:$LG$4, 0)-1,1,1)/1000, 0)</f>
        <v>0</v>
      </c>
      <c r="EB28" s="19">
        <f ca="1">IFERROR(OFFSET('ARGUS '!$B$3, MATCH($A28, 'ARGUS '!$A$3:$A$179, 0)-1,MATCH(EB$14, 'ARGUS '!$B$4:$LG$4, 0)-1,1,1)/1000, 0)</f>
        <v>1445.452</v>
      </c>
      <c r="EC28" s="19">
        <f ca="1">IFERROR(OFFSET('ARGUS '!$B$3, MATCH($A28, 'ARGUS '!$A$3:$A$179, 0)-1,MATCH(EC$14, 'ARGUS '!$B$4:$LG$4, 0)-1,1,1)/1000, 0)</f>
        <v>29.608000000000001</v>
      </c>
      <c r="ED28" s="19">
        <f ca="1">IFERROR(OFFSET('ARGUS '!$B$3, MATCH($A28, 'ARGUS '!$A$3:$A$179, 0)-1,MATCH(ED$14, 'ARGUS '!$B$4:$LG$4, 0)-1,1,1)/1000, 0)</f>
        <v>0</v>
      </c>
      <c r="EE28" s="19">
        <f ca="1">IFERROR(OFFSET('ARGUS '!$B$3, MATCH($A28, 'ARGUS '!$A$3:$A$179, 0)-1,MATCH(EE$14, 'ARGUS '!$B$4:$LG$4, 0)-1,1,1)/1000, 0)</f>
        <v>54.908999999999999</v>
      </c>
      <c r="EF28" s="19">
        <f ca="1">IFERROR(OFFSET('ARGUS '!$B$3, MATCH($A28, 'ARGUS '!$A$3:$A$179, 0)-1,MATCH(EF$14, 'ARGUS '!$B$4:$LG$4, 0)-1,1,1)/1000, 0)</f>
        <v>0</v>
      </c>
      <c r="EG28" s="19">
        <f ca="1">IFERROR(OFFSET('ARGUS '!$B$3, MATCH($A28, 'ARGUS '!$A$3:$A$179, 0)-1,MATCH(EG$14, 'ARGUS '!$B$4:$LG$4, 0)-1,1,1)/1000, 0)</f>
        <v>0</v>
      </c>
      <c r="EH28" s="19">
        <f ca="1">IFERROR(OFFSET('ARGUS '!$B$3, MATCH($A28, 'ARGUS '!$A$3:$A$179, 0)-1,MATCH(EH$14, 'ARGUS '!$B$4:$LG$4, 0)-1,1,1)/1000, 0)</f>
        <v>0</v>
      </c>
      <c r="EI28" s="19">
        <f ca="1">IFERROR(OFFSET('ARGUS '!$B$3, MATCH($A28, 'ARGUS '!$A$3:$A$179, 0)-1,MATCH(EI$14, 'ARGUS '!$B$4:$LG$4, 0)-1,1,1)/1000, 0)</f>
        <v>0</v>
      </c>
      <c r="EJ28" s="19">
        <f ca="1">IFERROR(OFFSET('ARGUS '!$B$3, MATCH($A28, 'ARGUS '!$A$3:$A$179, 0)-1,MATCH(EJ$14, 'ARGUS '!$B$4:$LG$4, 0)-1,1,1)/1000, 0)</f>
        <v>0</v>
      </c>
      <c r="EK28" s="19">
        <f ca="1">IFERROR(OFFSET('ARGUS '!$B$3, MATCH($A28, 'ARGUS '!$A$3:$A$179, 0)-1,MATCH(EK$14, 'ARGUS '!$B$4:$LG$4, 0)-1,1,1)/1000, 0)</f>
        <v>0</v>
      </c>
      <c r="EL28" s="19">
        <f ca="1">IFERROR(OFFSET('ARGUS '!$B$3, MATCH($A28, 'ARGUS '!$A$3:$A$179, 0)-1,MATCH(EL$14, 'ARGUS '!$B$4:$LG$4, 0)-1,1,1)/1000, 0)</f>
        <v>0</v>
      </c>
      <c r="EM28" s="19">
        <f ca="1">IFERROR(OFFSET('ARGUS '!$B$3, MATCH($A28, 'ARGUS '!$A$3:$A$179, 0)-1,MATCH(EM$14, 'ARGUS '!$B$4:$LG$4, 0)-1,1,1)/1000, 0)</f>
        <v>0</v>
      </c>
      <c r="EN28" s="113"/>
      <c r="EP28" s="10" t="str">
        <f t="shared" si="481"/>
        <v>Tenant Improvements</v>
      </c>
      <c r="EQ28" s="19"/>
      <c r="ER28" s="19"/>
      <c r="ES28" s="19"/>
      <c r="ET28" s="122">
        <f t="shared" ref="ET28:ET37" ca="1" si="482">SUM(EV28:FD28)</f>
        <v>1766.2440000000001</v>
      </c>
      <c r="EU28" s="19"/>
      <c r="EV28" s="137">
        <f t="shared" ref="EV28:EV37" si="483">SUMIF($K$13:$EM$13,EV$13,$K28:$EM28)</f>
        <v>0</v>
      </c>
      <c r="EW28" s="19">
        <f t="shared" ref="EW28:FD37" ca="1" si="484">SUMIF($K$13:$EM$13,EW$13,$K28:$EM28)</f>
        <v>342.40000000000003</v>
      </c>
      <c r="EX28" s="19">
        <f t="shared" ca="1" si="484"/>
        <v>496.92600000000004</v>
      </c>
      <c r="EY28" s="19">
        <f t="shared" ca="1" si="484"/>
        <v>0</v>
      </c>
      <c r="EZ28" s="19">
        <f t="shared" ca="1" si="484"/>
        <v>0</v>
      </c>
      <c r="FA28" s="19">
        <f t="shared" ca="1" si="484"/>
        <v>401.68799999999999</v>
      </c>
      <c r="FB28" s="19">
        <f t="shared" ca="1" si="484"/>
        <v>0</v>
      </c>
      <c r="FC28" s="19">
        <f t="shared" ca="1" si="484"/>
        <v>525.23</v>
      </c>
      <c r="FD28" s="19">
        <f t="shared" ca="1" si="484"/>
        <v>0</v>
      </c>
      <c r="FE28"/>
      <c r="FF28"/>
      <c r="FG28"/>
      <c r="FH28"/>
    </row>
    <row r="29" spans="1:164" ht="15">
      <c r="B29" s="10"/>
      <c r="E29" s="135"/>
      <c r="F29" s="136"/>
      <c r="H29" s="27"/>
      <c r="I29" s="129"/>
      <c r="J29" s="27"/>
      <c r="K29" s="139"/>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113"/>
      <c r="EP29" s="10">
        <f t="shared" si="481"/>
        <v>0</v>
      </c>
      <c r="EQ29" s="27"/>
      <c r="ER29" s="27"/>
      <c r="ES29" s="27"/>
      <c r="ET29" s="138">
        <f t="shared" si="482"/>
        <v>0</v>
      </c>
      <c r="EU29" s="27"/>
      <c r="EV29" s="139">
        <f t="shared" si="483"/>
        <v>0</v>
      </c>
      <c r="EW29" s="27">
        <f t="shared" si="484"/>
        <v>0</v>
      </c>
      <c r="EX29" s="27">
        <f t="shared" si="484"/>
        <v>0</v>
      </c>
      <c r="EY29" s="27">
        <f t="shared" si="484"/>
        <v>0</v>
      </c>
      <c r="EZ29" s="27">
        <f t="shared" si="484"/>
        <v>0</v>
      </c>
      <c r="FA29" s="27">
        <f t="shared" si="484"/>
        <v>0</v>
      </c>
      <c r="FB29" s="27">
        <f t="shared" si="484"/>
        <v>0</v>
      </c>
      <c r="FC29" s="27">
        <f t="shared" si="484"/>
        <v>0</v>
      </c>
      <c r="FD29" s="27">
        <f t="shared" si="484"/>
        <v>0</v>
      </c>
      <c r="FE29"/>
      <c r="FF29"/>
      <c r="FG29"/>
      <c r="FH29"/>
    </row>
    <row r="30" spans="1:164" ht="15">
      <c r="B30" s="33" t="s">
        <v>99</v>
      </c>
      <c r="C30" s="9"/>
      <c r="D30" s="9"/>
      <c r="E30" s="9"/>
      <c r="F30" s="9"/>
      <c r="G30" s="9"/>
      <c r="H30" s="378"/>
      <c r="I30" s="140">
        <f ca="1">SUMIF($L$12:$EM$12,"&lt;="&amp;Assumptions!$L$14,'Monthly Cash Flow'!L30:EM30)</f>
        <v>839.32600000000002</v>
      </c>
      <c r="J30" s="34"/>
      <c r="K30" s="141">
        <f t="shared" ref="K30" si="485">SUBTOTAL(9,K28:K29)</f>
        <v>0</v>
      </c>
      <c r="L30" s="34">
        <f ca="1">IF(L12&lt;=Assumptions!$L$14,SUBTOTAL(9,L28:L29),0)</f>
        <v>0</v>
      </c>
      <c r="M30" s="34">
        <f ca="1">IF(M12&lt;=Assumptions!$L$14,SUBTOTAL(9,M28:M29),0)</f>
        <v>0</v>
      </c>
      <c r="N30" s="34">
        <f ca="1">IF(N12&lt;=Assumptions!$L$14,SUBTOTAL(9,N28:N29),0)</f>
        <v>0</v>
      </c>
      <c r="O30" s="34">
        <f ca="1">IF(O12&lt;=Assumptions!$L$14,SUBTOTAL(9,O28:O29),0)</f>
        <v>0</v>
      </c>
      <c r="P30" s="34">
        <f ca="1">IF(P12&lt;=Assumptions!$L$14,SUBTOTAL(9,P28:P29),0)</f>
        <v>0</v>
      </c>
      <c r="Q30" s="34">
        <f ca="1">IF(Q12&lt;=Assumptions!$L$14,SUBTOTAL(9,Q28:Q29),0)</f>
        <v>46.8</v>
      </c>
      <c r="R30" s="34">
        <f ca="1">IF(R12&lt;=Assumptions!$L$14,SUBTOTAL(9,R28:R29),0)</f>
        <v>46.8</v>
      </c>
      <c r="S30" s="34">
        <f ca="1">IF(S12&lt;=Assumptions!$L$14,SUBTOTAL(9,S28:S29),0)</f>
        <v>46.8</v>
      </c>
      <c r="T30" s="34">
        <f ca="1">IF(T12&lt;=Assumptions!$L$14,SUBTOTAL(9,T28:T29),0)</f>
        <v>46.8</v>
      </c>
      <c r="U30" s="34">
        <f ca="1">IF(U12&lt;=Assumptions!$L$14,SUBTOTAL(9,U28:U29),0)</f>
        <v>46.8</v>
      </c>
      <c r="V30" s="34">
        <f ca="1">IF(V12&lt;=Assumptions!$L$14,SUBTOTAL(9,V28:V29),0)</f>
        <v>46.8</v>
      </c>
      <c r="W30" s="34">
        <f ca="1">IF(W12&lt;=Assumptions!$L$14,SUBTOTAL(9,W28:W29),0)</f>
        <v>61.6</v>
      </c>
      <c r="X30" s="34">
        <f ca="1">IF(X12&lt;=Assumptions!$L$14,SUBTOTAL(9,X28:X29),0)</f>
        <v>46.8</v>
      </c>
      <c r="Y30" s="34">
        <f ca="1">IF(Y12&lt;=Assumptions!$L$14,SUBTOTAL(9,Y28:Y29),0)</f>
        <v>216.565</v>
      </c>
      <c r="Z30" s="34">
        <f ca="1">IF(Z12&lt;=Assumptions!$L$14,SUBTOTAL(9,Z28:Z29),0)</f>
        <v>46.8</v>
      </c>
      <c r="AA30" s="34">
        <f ca="1">IF(AA12&lt;=Assumptions!$L$14,SUBTOTAL(9,AA28:AA29),0)</f>
        <v>186.761</v>
      </c>
      <c r="AB30" s="34">
        <f ca="1">IF(AB12&lt;=Assumptions!$L$14,SUBTOTAL(9,AB28:AB29),0)</f>
        <v>0</v>
      </c>
      <c r="AC30" s="34">
        <f ca="1">IF(AC12&lt;=Assumptions!$L$14,SUBTOTAL(9,AC28:AC29),0)</f>
        <v>0</v>
      </c>
      <c r="AD30" s="34">
        <f ca="1">IF(AD12&lt;=Assumptions!$L$14,SUBTOTAL(9,AD28:AD29),0)</f>
        <v>0</v>
      </c>
      <c r="AE30" s="34">
        <f ca="1">IF(AE12&lt;=Assumptions!$L$14,SUBTOTAL(9,AE28:AE29),0)</f>
        <v>0</v>
      </c>
      <c r="AF30" s="34">
        <f ca="1">IF(AF12&lt;=Assumptions!$L$14,SUBTOTAL(9,AF28:AF29),0)</f>
        <v>0</v>
      </c>
      <c r="AG30" s="34">
        <f ca="1">IF(AG12&lt;=Assumptions!$L$14,SUBTOTAL(9,AG28:AG29),0)</f>
        <v>0</v>
      </c>
      <c r="AH30" s="34">
        <f ca="1">IF(AH12&lt;=Assumptions!$L$14,SUBTOTAL(9,AH28:AH29),0)</f>
        <v>0</v>
      </c>
      <c r="AI30" s="34">
        <f ca="1">IF(AI12&lt;=Assumptions!$L$14,SUBTOTAL(9,AI28:AI29),0)</f>
        <v>0</v>
      </c>
      <c r="AJ30" s="34">
        <f ca="1">IF(AJ12&lt;=Assumptions!$L$14,SUBTOTAL(9,AJ28:AJ29),0)</f>
        <v>0</v>
      </c>
      <c r="AK30" s="34">
        <f ca="1">IF(AK12&lt;=Assumptions!$L$14,SUBTOTAL(9,AK28:AK29),0)</f>
        <v>0</v>
      </c>
      <c r="AL30" s="34">
        <f ca="1">IF(AL12&lt;=Assumptions!$L$14,SUBTOTAL(9,AL28:AL29),0)</f>
        <v>0</v>
      </c>
      <c r="AM30" s="34">
        <f ca="1">IF(AM12&lt;=Assumptions!$L$14,SUBTOTAL(9,AM28:AM29),0)</f>
        <v>0</v>
      </c>
      <c r="AN30" s="34">
        <f ca="1">IF(AN12&lt;=Assumptions!$L$14,SUBTOTAL(9,AN28:AN29),0)</f>
        <v>0</v>
      </c>
      <c r="AO30" s="34">
        <f ca="1">IF(AO12&lt;=Assumptions!$L$14,SUBTOTAL(9,AO28:AO29),0)</f>
        <v>0</v>
      </c>
      <c r="AP30" s="34">
        <f ca="1">IF(AP12&lt;=Assumptions!$L$14,SUBTOTAL(9,AP28:AP29),0)</f>
        <v>0</v>
      </c>
      <c r="AQ30" s="34">
        <f ca="1">IF(AQ12&lt;=Assumptions!$L$14,SUBTOTAL(9,AQ28:AQ29),0)</f>
        <v>0</v>
      </c>
      <c r="AR30" s="34">
        <f ca="1">IF(AR12&lt;=Assumptions!$L$14,SUBTOTAL(9,AR28:AR29),0)</f>
        <v>0</v>
      </c>
      <c r="AS30" s="34">
        <f ca="1">IF(AS12&lt;=Assumptions!$L$14,SUBTOTAL(9,AS28:AS29),0)</f>
        <v>0</v>
      </c>
      <c r="AT30" s="34">
        <f ca="1">IF(AT12&lt;=Assumptions!$L$14,SUBTOTAL(9,AT28:AT29),0)</f>
        <v>0</v>
      </c>
      <c r="AU30" s="34">
        <f ca="1">IF(AU12&lt;=Assumptions!$L$14,SUBTOTAL(9,AU28:AU29),0)</f>
        <v>0</v>
      </c>
      <c r="AV30" s="34">
        <f>IF(AV12&lt;=Assumptions!$L$14,SUBTOTAL(9,AV28:AV29),0)</f>
        <v>0</v>
      </c>
      <c r="AW30" s="34">
        <f>IF(AW12&lt;=Assumptions!$L$14,SUBTOTAL(9,AW28:AW29),0)</f>
        <v>0</v>
      </c>
      <c r="AX30" s="34">
        <f>IF(AX12&lt;=Assumptions!$L$14,SUBTOTAL(9,AX28:AX29),0)</f>
        <v>0</v>
      </c>
      <c r="AY30" s="34">
        <f>IF(AY12&lt;=Assumptions!$L$14,SUBTOTAL(9,AY28:AY29),0)</f>
        <v>0</v>
      </c>
      <c r="AZ30" s="34">
        <f>IF(AZ12&lt;=Assumptions!$L$14,SUBTOTAL(9,AZ28:AZ29),0)</f>
        <v>0</v>
      </c>
      <c r="BA30" s="34">
        <f>IF(BA12&lt;=Assumptions!$L$14,SUBTOTAL(9,BA28:BA29),0)</f>
        <v>0</v>
      </c>
      <c r="BB30" s="34">
        <f>IF(BB12&lt;=Assumptions!$L$14,SUBTOTAL(9,BB28:BB29),0)</f>
        <v>0</v>
      </c>
      <c r="BC30" s="34">
        <f>IF(BC12&lt;=Assumptions!$L$14,SUBTOTAL(9,BC28:BC29),0)</f>
        <v>0</v>
      </c>
      <c r="BD30" s="34">
        <f>IF(BD12&lt;=Assumptions!$L$14,SUBTOTAL(9,BD28:BD29),0)</f>
        <v>0</v>
      </c>
      <c r="BE30" s="34">
        <f>IF(BE12&lt;=Assumptions!$L$14,SUBTOTAL(9,BE28:BE29),0)</f>
        <v>0</v>
      </c>
      <c r="BF30" s="34">
        <f>IF(BF12&lt;=Assumptions!$L$14,SUBTOTAL(9,BF28:BF29),0)</f>
        <v>0</v>
      </c>
      <c r="BG30" s="34">
        <f>IF(BG12&lt;=Assumptions!$L$14,SUBTOTAL(9,BG28:BG29),0)</f>
        <v>0</v>
      </c>
      <c r="BH30" s="34">
        <f>IF(BH12&lt;=Assumptions!$L$14,SUBTOTAL(9,BH28:BH29),0)</f>
        <v>0</v>
      </c>
      <c r="BI30" s="34">
        <f>IF(BI12&lt;=Assumptions!$L$14,SUBTOTAL(9,BI28:BI29),0)</f>
        <v>0</v>
      </c>
      <c r="BJ30" s="34">
        <f>IF(BJ12&lt;=Assumptions!$L$14,SUBTOTAL(9,BJ28:BJ29),0)</f>
        <v>0</v>
      </c>
      <c r="BK30" s="34">
        <f>IF(BK12&lt;=Assumptions!$L$14,SUBTOTAL(9,BK28:BK29),0)</f>
        <v>0</v>
      </c>
      <c r="BL30" s="34">
        <f>IF(BL12&lt;=Assumptions!$L$14,SUBTOTAL(9,BL28:BL29),0)</f>
        <v>0</v>
      </c>
      <c r="BM30" s="34">
        <f>IF(BM12&lt;=Assumptions!$L$14,SUBTOTAL(9,BM28:BM29),0)</f>
        <v>0</v>
      </c>
      <c r="BN30" s="34">
        <f>IF(BN12&lt;=Assumptions!$L$14,SUBTOTAL(9,BN28:BN29),0)</f>
        <v>0</v>
      </c>
      <c r="BO30" s="34">
        <f>IF(BO12&lt;=Assumptions!$L$14,SUBTOTAL(9,BO28:BO29),0)</f>
        <v>0</v>
      </c>
      <c r="BP30" s="34">
        <f>IF(BP12&lt;=Assumptions!$L$14,SUBTOTAL(9,BP28:BP29),0)</f>
        <v>0</v>
      </c>
      <c r="BQ30" s="34">
        <f>IF(BQ12&lt;=Assumptions!$L$14,SUBTOTAL(9,BQ28:BQ29),0)</f>
        <v>0</v>
      </c>
      <c r="BR30" s="34">
        <f>IF(BR12&lt;=Assumptions!$L$14,SUBTOTAL(9,BR28:BR29),0)</f>
        <v>0</v>
      </c>
      <c r="BS30" s="34">
        <f>IF(BS12&lt;=Assumptions!$L$14,SUBTOTAL(9,BS28:BS29),0)</f>
        <v>0</v>
      </c>
      <c r="BT30" s="34">
        <f>IF(BT12&lt;=Assumptions!$L$14,SUBTOTAL(9,BT28:BT29),0)</f>
        <v>0</v>
      </c>
      <c r="BU30" s="34">
        <f>IF(BU12&lt;=Assumptions!$L$14,SUBTOTAL(9,BU28:BU29),0)</f>
        <v>0</v>
      </c>
      <c r="BV30" s="34">
        <f>IF(BV12&lt;=Assumptions!$L$14,SUBTOTAL(9,BV28:BV29),0)</f>
        <v>0</v>
      </c>
      <c r="BW30" s="34">
        <f>IF(BW12&lt;=Assumptions!$L$14,SUBTOTAL(9,BW28:BW29),0)</f>
        <v>0</v>
      </c>
      <c r="BX30" s="34">
        <f>IF(BX12&lt;=Assumptions!$L$14,SUBTOTAL(9,BX28:BX29),0)</f>
        <v>0</v>
      </c>
      <c r="BY30" s="34">
        <f>IF(BY12&lt;=Assumptions!$L$14,SUBTOTAL(9,BY28:BY29),0)</f>
        <v>0</v>
      </c>
      <c r="BZ30" s="34">
        <f>IF(BZ12&lt;=Assumptions!$L$14,SUBTOTAL(9,BZ28:BZ29),0)</f>
        <v>0</v>
      </c>
      <c r="CA30" s="34">
        <f>IF(CA12&lt;=Assumptions!$L$14,SUBTOTAL(9,CA28:CA29),0)</f>
        <v>0</v>
      </c>
      <c r="CB30" s="34">
        <f>IF(CB12&lt;=Assumptions!$L$14,SUBTOTAL(9,CB28:CB29),0)</f>
        <v>0</v>
      </c>
      <c r="CC30" s="34">
        <f>IF(CC12&lt;=Assumptions!$L$14,SUBTOTAL(9,CC28:CC29),0)</f>
        <v>0</v>
      </c>
      <c r="CD30" s="34">
        <f>IF(CD12&lt;=Assumptions!$L$14,SUBTOTAL(9,CD28:CD29),0)</f>
        <v>0</v>
      </c>
      <c r="CE30" s="34">
        <f>IF(CE12&lt;=Assumptions!$L$14,SUBTOTAL(9,CE28:CE29),0)</f>
        <v>0</v>
      </c>
      <c r="CF30" s="34">
        <f>IF(CF12&lt;=Assumptions!$L$14,SUBTOTAL(9,CF28:CF29),0)</f>
        <v>0</v>
      </c>
      <c r="CG30" s="34">
        <f>IF(CG12&lt;=Assumptions!$L$14,SUBTOTAL(9,CG28:CG29),0)</f>
        <v>0</v>
      </c>
      <c r="CH30" s="34">
        <f>IF(CH12&lt;=Assumptions!$L$14,SUBTOTAL(9,CH28:CH29),0)</f>
        <v>0</v>
      </c>
      <c r="CI30" s="34">
        <f>IF(CI12&lt;=Assumptions!$L$14,SUBTOTAL(9,CI28:CI29),0)</f>
        <v>0</v>
      </c>
      <c r="CJ30" s="34">
        <f>IF(CJ12&lt;=Assumptions!$L$14,SUBTOTAL(9,CJ28:CJ29),0)</f>
        <v>0</v>
      </c>
      <c r="CK30" s="34">
        <f>IF(CK12&lt;=Assumptions!$L$14,SUBTOTAL(9,CK28:CK29),0)</f>
        <v>0</v>
      </c>
      <c r="CL30" s="34">
        <f>IF(CL12&lt;=Assumptions!$L$14,SUBTOTAL(9,CL28:CL29),0)</f>
        <v>0</v>
      </c>
      <c r="CM30" s="34">
        <f>IF(CM12&lt;=Assumptions!$L$14,SUBTOTAL(9,CM28:CM29),0)</f>
        <v>0</v>
      </c>
      <c r="CN30" s="34">
        <f>IF(CN12&lt;=Assumptions!$L$14,SUBTOTAL(9,CN28:CN29),0)</f>
        <v>0</v>
      </c>
      <c r="CO30" s="34">
        <f>IF(CO12&lt;=Assumptions!$L$14,SUBTOTAL(9,CO28:CO29),0)</f>
        <v>0</v>
      </c>
      <c r="CP30" s="34">
        <f>IF(CP12&lt;=Assumptions!$L$14,SUBTOTAL(9,CP28:CP29),0)</f>
        <v>0</v>
      </c>
      <c r="CQ30" s="34">
        <f>IF(CQ12&lt;=Assumptions!$L$14,SUBTOTAL(9,CQ28:CQ29),0)</f>
        <v>0</v>
      </c>
      <c r="CR30" s="34">
        <f>IF(CR12&lt;=Assumptions!$L$14,SUBTOTAL(9,CR28:CR29),0)</f>
        <v>0</v>
      </c>
      <c r="CS30" s="34">
        <f>IF(CS12&lt;=Assumptions!$L$14,SUBTOTAL(9,CS28:CS29),0)</f>
        <v>0</v>
      </c>
      <c r="CT30" s="34">
        <f>IF(CT12&lt;=Assumptions!$L$14,SUBTOTAL(9,CT28:CT29),0)</f>
        <v>0</v>
      </c>
      <c r="CU30" s="34">
        <f>IF(CU12&lt;=Assumptions!$L$14,SUBTOTAL(9,CU28:CU29),0)</f>
        <v>0</v>
      </c>
      <c r="CV30" s="34">
        <f>IF(CV12&lt;=Assumptions!$L$14,SUBTOTAL(9,CV28:CV29),0)</f>
        <v>0</v>
      </c>
      <c r="CW30" s="34">
        <f>IF(CW12&lt;=Assumptions!$L$14,SUBTOTAL(9,CW28:CW29),0)</f>
        <v>0</v>
      </c>
      <c r="CX30" s="34">
        <f>IF(CX12&lt;=Assumptions!$L$14,SUBTOTAL(9,CX28:CX29),0)</f>
        <v>0</v>
      </c>
      <c r="CY30" s="34">
        <f>IF(CY12&lt;=Assumptions!$L$14,SUBTOTAL(9,CY28:CY29),0)</f>
        <v>0</v>
      </c>
      <c r="CZ30" s="34">
        <f>IF(CZ12&lt;=Assumptions!$L$14,SUBTOTAL(9,CZ28:CZ29),0)</f>
        <v>0</v>
      </c>
      <c r="DA30" s="34">
        <f>IF(DA12&lt;=Assumptions!$L$14,SUBTOTAL(9,DA28:DA29),0)</f>
        <v>0</v>
      </c>
      <c r="DB30" s="34">
        <f>IF(DB12&lt;=Assumptions!$L$14,SUBTOTAL(9,DB28:DB29),0)</f>
        <v>0</v>
      </c>
      <c r="DC30" s="34">
        <f>IF(DC12&lt;=Assumptions!$L$14,SUBTOTAL(9,DC28:DC29),0)</f>
        <v>0</v>
      </c>
      <c r="DD30" s="34">
        <f>IF(DD12&lt;=Assumptions!$L$14,SUBTOTAL(9,DD28:DD29),0)</f>
        <v>0</v>
      </c>
      <c r="DE30" s="34">
        <f>IF(DE12&lt;=Assumptions!$L$14,SUBTOTAL(9,DE28:DE29),0)</f>
        <v>0</v>
      </c>
      <c r="DF30" s="34">
        <f>IF(DF12&lt;=Assumptions!$L$14,SUBTOTAL(9,DF28:DF29),0)</f>
        <v>0</v>
      </c>
      <c r="DG30" s="34">
        <f>IF(DG12&lt;=Assumptions!$L$14,SUBTOTAL(9,DG28:DG29),0)</f>
        <v>0</v>
      </c>
      <c r="DH30" s="34">
        <f>IF(DH12&lt;=Assumptions!$L$14,SUBTOTAL(9,DH28:DH29),0)</f>
        <v>0</v>
      </c>
      <c r="DI30" s="34">
        <f>IF(DI12&lt;=Assumptions!$L$14,SUBTOTAL(9,DI28:DI29),0)</f>
        <v>0</v>
      </c>
      <c r="DJ30" s="34">
        <f>IF(DJ12&lt;=Assumptions!$L$14,SUBTOTAL(9,DJ28:DJ29),0)</f>
        <v>0</v>
      </c>
      <c r="DK30" s="34">
        <f>IF(DK12&lt;=Assumptions!$L$14,SUBTOTAL(9,DK28:DK29),0)</f>
        <v>0</v>
      </c>
      <c r="DL30" s="34">
        <f>IF(DL12&lt;=Assumptions!$L$14,SUBTOTAL(9,DL28:DL29),0)</f>
        <v>0</v>
      </c>
      <c r="DM30" s="34">
        <f>IF(DM12&lt;=Assumptions!$L$14,SUBTOTAL(9,DM28:DM29),0)</f>
        <v>0</v>
      </c>
      <c r="DN30" s="34">
        <f>IF(DN12&lt;=Assumptions!$L$14,SUBTOTAL(9,DN28:DN29),0)</f>
        <v>0</v>
      </c>
      <c r="DO30" s="34">
        <f>IF(DO12&lt;=Assumptions!$L$14,SUBTOTAL(9,DO28:DO29),0)</f>
        <v>0</v>
      </c>
      <c r="DP30" s="34">
        <f>IF(DP12&lt;=Assumptions!$L$14,SUBTOTAL(9,DP28:DP29),0)</f>
        <v>0</v>
      </c>
      <c r="DQ30" s="34">
        <f>IF(DQ12&lt;=Assumptions!$L$14,SUBTOTAL(9,DQ28:DQ29),0)</f>
        <v>0</v>
      </c>
      <c r="DR30" s="34">
        <f>IF(DR12&lt;=Assumptions!$L$14,SUBTOTAL(9,DR28:DR29),0)</f>
        <v>0</v>
      </c>
      <c r="DS30" s="34">
        <f>IF(DS12&lt;=Assumptions!$L$14,SUBTOTAL(9,DS28:DS29),0)</f>
        <v>0</v>
      </c>
      <c r="DT30" s="34">
        <f>IF(DT12&lt;=Assumptions!$L$14,SUBTOTAL(9,DT28:DT29),0)</f>
        <v>0</v>
      </c>
      <c r="DU30" s="34">
        <f>IF(DU12&lt;=Assumptions!$L$14,SUBTOTAL(9,DU28:DU29),0)</f>
        <v>0</v>
      </c>
      <c r="DV30" s="34">
        <f>IF(DV12&lt;=Assumptions!$L$14,SUBTOTAL(9,DV28:DV29),0)</f>
        <v>0</v>
      </c>
      <c r="DW30" s="34">
        <f>IF(DW12&lt;=Assumptions!$L$14,SUBTOTAL(9,DW28:DW29),0)</f>
        <v>0</v>
      </c>
      <c r="DX30" s="34">
        <f>IF(DX12&lt;=Assumptions!$L$14,SUBTOTAL(9,DX28:DX29),0)</f>
        <v>0</v>
      </c>
      <c r="DY30" s="34">
        <f>IF(DY12&lt;=Assumptions!$L$14,SUBTOTAL(9,DY28:DY29),0)</f>
        <v>0</v>
      </c>
      <c r="DZ30" s="34">
        <f>IF(DZ12&lt;=Assumptions!$L$14,SUBTOTAL(9,DZ28:DZ29),0)</f>
        <v>0</v>
      </c>
      <c r="EA30" s="34">
        <f>IF(EA12&lt;=Assumptions!$L$14,SUBTOTAL(9,EA28:EA29),0)</f>
        <v>0</v>
      </c>
      <c r="EB30" s="34">
        <f>IF(EB12&lt;=Assumptions!$L$14,SUBTOTAL(9,EB28:EB29),0)</f>
        <v>0</v>
      </c>
      <c r="EC30" s="34">
        <f>IF(EC12&lt;=Assumptions!$L$14,SUBTOTAL(9,EC28:EC29),0)</f>
        <v>0</v>
      </c>
      <c r="ED30" s="34">
        <f>IF(ED12&lt;=Assumptions!$L$14,SUBTOTAL(9,ED28:ED29),0)</f>
        <v>0</v>
      </c>
      <c r="EE30" s="34">
        <f>IF(EE12&lt;=Assumptions!$L$14,SUBTOTAL(9,EE28:EE29),0)</f>
        <v>0</v>
      </c>
      <c r="EF30" s="34">
        <f>IF(EF12&lt;=Assumptions!$L$14,SUBTOTAL(9,EF28:EF29),0)</f>
        <v>0</v>
      </c>
      <c r="EG30" s="34">
        <f>IF(EG12&lt;=Assumptions!$L$14,SUBTOTAL(9,EG28:EG29),0)</f>
        <v>0</v>
      </c>
      <c r="EH30" s="34">
        <f>IF(EH12&lt;=Assumptions!$L$14,SUBTOTAL(9,EH28:EH29),0)</f>
        <v>0</v>
      </c>
      <c r="EI30" s="34">
        <f>IF(EI12&lt;=Assumptions!$L$14,SUBTOTAL(9,EI28:EI29),0)</f>
        <v>0</v>
      </c>
      <c r="EJ30" s="34">
        <f>IF(EJ12&lt;=Assumptions!$L$14,SUBTOTAL(9,EJ28:EJ29),0)</f>
        <v>0</v>
      </c>
      <c r="EK30" s="34">
        <f>IF(EK12&lt;=Assumptions!$L$14,SUBTOTAL(9,EK28:EK29),0)</f>
        <v>0</v>
      </c>
      <c r="EL30" s="34">
        <f>IF(EL12&lt;=Assumptions!$L$14,SUBTOTAL(9,EL28:EL29),0)</f>
        <v>0</v>
      </c>
      <c r="EM30" s="34">
        <f>IF(EM12&lt;=Assumptions!$L$14,SUBTOTAL(9,EM28:EM29),0)</f>
        <v>0</v>
      </c>
      <c r="EN30" s="113"/>
      <c r="EP30" s="33" t="str">
        <f t="shared" si="481"/>
        <v>Total TI Allowance</v>
      </c>
      <c r="EQ30" s="34"/>
      <c r="ER30" s="34"/>
      <c r="ES30" s="34"/>
      <c r="ET30" s="140">
        <f t="shared" ca="1" si="482"/>
        <v>839.32600000000002</v>
      </c>
      <c r="EU30" s="34"/>
      <c r="EV30" s="141">
        <f t="shared" si="483"/>
        <v>0</v>
      </c>
      <c r="EW30" s="34">
        <f t="shared" ca="1" si="484"/>
        <v>342.40000000000003</v>
      </c>
      <c r="EX30" s="34">
        <f t="shared" ca="1" si="484"/>
        <v>496.92600000000004</v>
      </c>
      <c r="EY30" s="34">
        <f t="shared" ca="1" si="484"/>
        <v>0</v>
      </c>
      <c r="EZ30" s="34">
        <f t="shared" si="484"/>
        <v>0</v>
      </c>
      <c r="FA30" s="34">
        <f t="shared" si="484"/>
        <v>0</v>
      </c>
      <c r="FB30" s="34">
        <f t="shared" si="484"/>
        <v>0</v>
      </c>
      <c r="FC30" s="34">
        <f t="shared" si="484"/>
        <v>0</v>
      </c>
      <c r="FD30" s="34">
        <f t="shared" si="484"/>
        <v>0</v>
      </c>
      <c r="FE30"/>
      <c r="FF30"/>
      <c r="FG30"/>
      <c r="FH30"/>
    </row>
    <row r="31" spans="1:164" ht="15">
      <c r="A31" s="415" t="s">
        <v>372</v>
      </c>
      <c r="B31" s="10" t="s">
        <v>460</v>
      </c>
      <c r="F31" s="136"/>
      <c r="I31" s="138">
        <f ca="1">SUMIF($L$12:$EM$12,"&lt;="&amp;Assumptions!$L$14,'Monthly Cash Flow'!L31:EM31)</f>
        <v>356.52600000000001</v>
      </c>
      <c r="J31" s="27"/>
      <c r="K31" s="139">
        <f>+Assumptions!C23</f>
        <v>0</v>
      </c>
      <c r="L31" s="19">
        <f ca="1">IFERROR(OFFSET('ARGUS '!$B$3, MATCH($A31, 'ARGUS '!$A$3:$A$179, 0)-1,MATCH(L$14, 'ARGUS '!$B$4:$LG$4, 0)-1,1,1)/1000, 0)</f>
        <v>0</v>
      </c>
      <c r="M31" s="19">
        <f ca="1">IFERROR(OFFSET('ARGUS '!$B$3, MATCH($A31, 'ARGUS '!$A$3:$A$179, 0)-1,MATCH(M$14, 'ARGUS '!$B$4:$LG$4, 0)-1,1,1)/1000, 0)</f>
        <v>0</v>
      </c>
      <c r="N31" s="19">
        <f ca="1">IFERROR(OFFSET('ARGUS '!$B$3, MATCH($A31, 'ARGUS '!$A$3:$A$179, 0)-1,MATCH(N$14, 'ARGUS '!$B$4:$LG$4, 0)-1,1,1)/1000, 0)</f>
        <v>0</v>
      </c>
      <c r="O31" s="19">
        <f ca="1">IFERROR(OFFSET('ARGUS '!$B$3, MATCH($A31, 'ARGUS '!$A$3:$A$179, 0)-1,MATCH(O$14, 'ARGUS '!$B$4:$LG$4, 0)-1,1,1)/1000, 0)</f>
        <v>0</v>
      </c>
      <c r="P31" s="19">
        <f ca="1">IFERROR(OFFSET('ARGUS '!$B$3, MATCH($A31, 'ARGUS '!$A$3:$A$179, 0)-1,MATCH(P$14, 'ARGUS '!$B$4:$LG$4, 0)-1,1,1)/1000, 0)</f>
        <v>0</v>
      </c>
      <c r="Q31" s="19">
        <f ca="1">IFERROR(OFFSET('ARGUS '!$B$3, MATCH($A31, 'ARGUS '!$A$3:$A$179, 0)-1,MATCH(Q$14, 'ARGUS '!$B$4:$LG$4, 0)-1,1,1)/1000, 0)</f>
        <v>0</v>
      </c>
      <c r="R31" s="19">
        <f ca="1">IFERROR(OFFSET('ARGUS '!$B$3, MATCH($A31, 'ARGUS '!$A$3:$A$179, 0)-1,MATCH(R$14, 'ARGUS '!$B$4:$LG$4, 0)-1,1,1)/1000, 0)</f>
        <v>0</v>
      </c>
      <c r="S31" s="19">
        <f ca="1">IFERROR(OFFSET('ARGUS '!$B$3, MATCH($A31, 'ARGUS '!$A$3:$A$179, 0)-1,MATCH(S$14, 'ARGUS '!$B$4:$LG$4, 0)-1,1,1)/1000, 0)</f>
        <v>0</v>
      </c>
      <c r="T31" s="19">
        <f ca="1">IFERROR(OFFSET('ARGUS '!$B$3, MATCH($A31, 'ARGUS '!$A$3:$A$179, 0)-1,MATCH(T$14, 'ARGUS '!$B$4:$LG$4, 0)-1,1,1)/1000, 0)</f>
        <v>0</v>
      </c>
      <c r="U31" s="19">
        <f ca="1">IFERROR(OFFSET('ARGUS '!$B$3, MATCH($A31, 'ARGUS '!$A$3:$A$179, 0)-1,MATCH(U$14, 'ARGUS '!$B$4:$LG$4, 0)-1,1,1)/1000, 0)</f>
        <v>0</v>
      </c>
      <c r="V31" s="19">
        <f ca="1">IFERROR(OFFSET('ARGUS '!$B$3, MATCH($A31, 'ARGUS '!$A$3:$A$179, 0)-1,MATCH(V$14, 'ARGUS '!$B$4:$LG$4, 0)-1,1,1)/1000, 0)</f>
        <v>0</v>
      </c>
      <c r="W31" s="19">
        <f ca="1">IFERROR(OFFSET('ARGUS '!$B$3, MATCH($A31, 'ARGUS '!$A$3:$A$179, 0)-1,MATCH(W$14, 'ARGUS '!$B$4:$LG$4, 0)-1,1,1)/1000, 0)</f>
        <v>25.651</v>
      </c>
      <c r="X31" s="19">
        <f ca="1">IFERROR(OFFSET('ARGUS '!$B$3, MATCH($A31, 'ARGUS '!$A$3:$A$179, 0)-1,MATCH(X$14, 'ARGUS '!$B$4:$LG$4, 0)-1,1,1)/1000, 0)</f>
        <v>0</v>
      </c>
      <c r="Y31" s="19">
        <f ca="1">IFERROR(OFFSET('ARGUS '!$B$3, MATCH($A31, 'ARGUS '!$A$3:$A$179, 0)-1,MATCH(Y$14, 'ARGUS '!$B$4:$LG$4, 0)-1,1,1)/1000, 0)</f>
        <v>110.31</v>
      </c>
      <c r="Z31" s="19">
        <f ca="1">IFERROR(OFFSET('ARGUS '!$B$3, MATCH($A31, 'ARGUS '!$A$3:$A$179, 0)-1,MATCH(Z$14, 'ARGUS '!$B$4:$LG$4, 0)-1,1,1)/1000, 0)</f>
        <v>0</v>
      </c>
      <c r="AA31" s="19">
        <f ca="1">IFERROR(OFFSET('ARGUS '!$B$3, MATCH($A31, 'ARGUS '!$A$3:$A$179, 0)-1,MATCH(AA$14, 'ARGUS '!$B$4:$LG$4, 0)-1,1,1)/1000, 0)</f>
        <v>220.565</v>
      </c>
      <c r="AB31" s="19">
        <f ca="1">IFERROR(OFFSET('ARGUS '!$B$3, MATCH($A31, 'ARGUS '!$A$3:$A$179, 0)-1,MATCH(AB$14, 'ARGUS '!$B$4:$LG$4, 0)-1,1,1)/1000, 0)</f>
        <v>0</v>
      </c>
      <c r="AC31" s="19">
        <f ca="1">IFERROR(OFFSET('ARGUS '!$B$3, MATCH($A31, 'ARGUS '!$A$3:$A$179, 0)-1,MATCH(AC$14, 'ARGUS '!$B$4:$LG$4, 0)-1,1,1)/1000, 0)</f>
        <v>0</v>
      </c>
      <c r="AD31" s="19">
        <f ca="1">IFERROR(OFFSET('ARGUS '!$B$3, MATCH($A31, 'ARGUS '!$A$3:$A$179, 0)-1,MATCH(AD$14, 'ARGUS '!$B$4:$LG$4, 0)-1,1,1)/1000, 0)</f>
        <v>0</v>
      </c>
      <c r="AE31" s="19">
        <f ca="1">IFERROR(OFFSET('ARGUS '!$B$3, MATCH($A31, 'ARGUS '!$A$3:$A$179, 0)-1,MATCH(AE$14, 'ARGUS '!$B$4:$LG$4, 0)-1,1,1)/1000, 0)</f>
        <v>0</v>
      </c>
      <c r="AF31" s="19">
        <f ca="1">IFERROR(OFFSET('ARGUS '!$B$3, MATCH($A31, 'ARGUS '!$A$3:$A$179, 0)-1,MATCH(AF$14, 'ARGUS '!$B$4:$LG$4, 0)-1,1,1)/1000, 0)</f>
        <v>0</v>
      </c>
      <c r="AG31" s="19">
        <f ca="1">IFERROR(OFFSET('ARGUS '!$B$3, MATCH($A31, 'ARGUS '!$A$3:$A$179, 0)-1,MATCH(AG$14, 'ARGUS '!$B$4:$LG$4, 0)-1,1,1)/1000, 0)</f>
        <v>0</v>
      </c>
      <c r="AH31" s="19">
        <f ca="1">IFERROR(OFFSET('ARGUS '!$B$3, MATCH($A31, 'ARGUS '!$A$3:$A$179, 0)-1,MATCH(AH$14, 'ARGUS '!$B$4:$LG$4, 0)-1,1,1)/1000, 0)</f>
        <v>0</v>
      </c>
      <c r="AI31" s="19">
        <f ca="1">IFERROR(OFFSET('ARGUS '!$B$3, MATCH($A31, 'ARGUS '!$A$3:$A$179, 0)-1,MATCH(AI$14, 'ARGUS '!$B$4:$LG$4, 0)-1,1,1)/1000, 0)</f>
        <v>0</v>
      </c>
      <c r="AJ31" s="19">
        <f ca="1">IFERROR(OFFSET('ARGUS '!$B$3, MATCH($A31, 'ARGUS '!$A$3:$A$179, 0)-1,MATCH(AJ$14, 'ARGUS '!$B$4:$LG$4, 0)-1,1,1)/1000, 0)</f>
        <v>0</v>
      </c>
      <c r="AK31" s="19">
        <f ca="1">IFERROR(OFFSET('ARGUS '!$B$3, MATCH($A31, 'ARGUS '!$A$3:$A$179, 0)-1,MATCH(AK$14, 'ARGUS '!$B$4:$LG$4, 0)-1,1,1)/1000, 0)</f>
        <v>0</v>
      </c>
      <c r="AL31" s="19">
        <f ca="1">IFERROR(OFFSET('ARGUS '!$B$3, MATCH($A31, 'ARGUS '!$A$3:$A$179, 0)-1,MATCH(AL$14, 'ARGUS '!$B$4:$LG$4, 0)-1,1,1)/1000, 0)</f>
        <v>0</v>
      </c>
      <c r="AM31" s="19">
        <f ca="1">IFERROR(OFFSET('ARGUS '!$B$3, MATCH($A31, 'ARGUS '!$A$3:$A$179, 0)-1,MATCH(AM$14, 'ARGUS '!$B$4:$LG$4, 0)-1,1,1)/1000, 0)</f>
        <v>0</v>
      </c>
      <c r="AN31" s="19">
        <f ca="1">IFERROR(OFFSET('ARGUS '!$B$3, MATCH($A31, 'ARGUS '!$A$3:$A$179, 0)-1,MATCH(AN$14, 'ARGUS '!$B$4:$LG$4, 0)-1,1,1)/1000, 0)</f>
        <v>0</v>
      </c>
      <c r="AO31" s="19">
        <f ca="1">IFERROR(OFFSET('ARGUS '!$B$3, MATCH($A31, 'ARGUS '!$A$3:$A$179, 0)-1,MATCH(AO$14, 'ARGUS '!$B$4:$LG$4, 0)-1,1,1)/1000, 0)</f>
        <v>0</v>
      </c>
      <c r="AP31" s="19">
        <f ca="1">IFERROR(OFFSET('ARGUS '!$B$3, MATCH($A31, 'ARGUS '!$A$3:$A$179, 0)-1,MATCH(AP$14, 'ARGUS '!$B$4:$LG$4, 0)-1,1,1)/1000, 0)</f>
        <v>0</v>
      </c>
      <c r="AQ31" s="19">
        <f ca="1">IFERROR(OFFSET('ARGUS '!$B$3, MATCH($A31, 'ARGUS '!$A$3:$A$179, 0)-1,MATCH(AQ$14, 'ARGUS '!$B$4:$LG$4, 0)-1,1,1)/1000, 0)</f>
        <v>0</v>
      </c>
      <c r="AR31" s="19">
        <f ca="1">IFERROR(OFFSET('ARGUS '!$B$3, MATCH($A31, 'ARGUS '!$A$3:$A$179, 0)-1,MATCH(AR$14, 'ARGUS '!$B$4:$LG$4, 0)-1,1,1)/1000, 0)</f>
        <v>0</v>
      </c>
      <c r="AS31" s="19">
        <f ca="1">IFERROR(OFFSET('ARGUS '!$B$3, MATCH($A31, 'ARGUS '!$A$3:$A$179, 0)-1,MATCH(AS$14, 'ARGUS '!$B$4:$LG$4, 0)-1,1,1)/1000, 0)</f>
        <v>0</v>
      </c>
      <c r="AT31" s="19">
        <f ca="1">IFERROR(OFFSET('ARGUS '!$B$3, MATCH($A31, 'ARGUS '!$A$3:$A$179, 0)-1,MATCH(AT$14, 'ARGUS '!$B$4:$LG$4, 0)-1,1,1)/1000, 0)</f>
        <v>0</v>
      </c>
      <c r="AU31" s="19">
        <f ca="1">IFERROR(OFFSET('ARGUS '!$B$3, MATCH($A31, 'ARGUS '!$A$3:$A$179, 0)-1,MATCH(AU$14, 'ARGUS '!$B$4:$LG$4, 0)-1,1,1)/1000, 0)</f>
        <v>0</v>
      </c>
      <c r="AV31" s="19">
        <f ca="1">IFERROR(OFFSET('ARGUS '!$B$3, MATCH($A31, 'ARGUS '!$A$3:$A$179, 0)-1,MATCH(AV$14, 'ARGUS '!$B$4:$LG$4, 0)-1,1,1)/1000, 0)</f>
        <v>0</v>
      </c>
      <c r="AW31" s="19">
        <f ca="1">IFERROR(OFFSET('ARGUS '!$B$3, MATCH($A31, 'ARGUS '!$A$3:$A$179, 0)-1,MATCH(AW$14, 'ARGUS '!$B$4:$LG$4, 0)-1,1,1)/1000, 0)</f>
        <v>0</v>
      </c>
      <c r="AX31" s="19">
        <f ca="1">IFERROR(OFFSET('ARGUS '!$B$3, MATCH($A31, 'ARGUS '!$A$3:$A$179, 0)-1,MATCH(AX$14, 'ARGUS '!$B$4:$LG$4, 0)-1,1,1)/1000, 0)</f>
        <v>0</v>
      </c>
      <c r="AY31" s="19">
        <f ca="1">IFERROR(OFFSET('ARGUS '!$B$3, MATCH($A31, 'ARGUS '!$A$3:$A$179, 0)-1,MATCH(AY$14, 'ARGUS '!$B$4:$LG$4, 0)-1,1,1)/1000, 0)</f>
        <v>0</v>
      </c>
      <c r="AZ31" s="19">
        <f ca="1">IFERROR(OFFSET('ARGUS '!$B$3, MATCH($A31, 'ARGUS '!$A$3:$A$179, 0)-1,MATCH(AZ$14, 'ARGUS '!$B$4:$LG$4, 0)-1,1,1)/1000, 0)</f>
        <v>0</v>
      </c>
      <c r="BA31" s="19">
        <f ca="1">IFERROR(OFFSET('ARGUS '!$B$3, MATCH($A31, 'ARGUS '!$A$3:$A$179, 0)-1,MATCH(BA$14, 'ARGUS '!$B$4:$LG$4, 0)-1,1,1)/1000, 0)</f>
        <v>0</v>
      </c>
      <c r="BB31" s="19">
        <f ca="1">IFERROR(OFFSET('ARGUS '!$B$3, MATCH($A31, 'ARGUS '!$A$3:$A$179, 0)-1,MATCH(BB$14, 'ARGUS '!$B$4:$LG$4, 0)-1,1,1)/1000, 0)</f>
        <v>0</v>
      </c>
      <c r="BC31" s="19">
        <f ca="1">IFERROR(OFFSET('ARGUS '!$B$3, MATCH($A31, 'ARGUS '!$A$3:$A$179, 0)-1,MATCH(BC$14, 'ARGUS '!$B$4:$LG$4, 0)-1,1,1)/1000, 0)</f>
        <v>0</v>
      </c>
      <c r="BD31" s="19">
        <f ca="1">IFERROR(OFFSET('ARGUS '!$B$3, MATCH($A31, 'ARGUS '!$A$3:$A$179, 0)-1,MATCH(BD$14, 'ARGUS '!$B$4:$LG$4, 0)-1,1,1)/1000, 0)</f>
        <v>0</v>
      </c>
      <c r="BE31" s="19">
        <f ca="1">IFERROR(OFFSET('ARGUS '!$B$3, MATCH($A31, 'ARGUS '!$A$3:$A$179, 0)-1,MATCH(BE$14, 'ARGUS '!$B$4:$LG$4, 0)-1,1,1)/1000, 0)</f>
        <v>0</v>
      </c>
      <c r="BF31" s="19">
        <f ca="1">IFERROR(OFFSET('ARGUS '!$B$3, MATCH($A31, 'ARGUS '!$A$3:$A$179, 0)-1,MATCH(BF$14, 'ARGUS '!$B$4:$LG$4, 0)-1,1,1)/1000, 0)</f>
        <v>0</v>
      </c>
      <c r="BG31" s="19">
        <f ca="1">IFERROR(OFFSET('ARGUS '!$B$3, MATCH($A31, 'ARGUS '!$A$3:$A$179, 0)-1,MATCH(BG$14, 'ARGUS '!$B$4:$LG$4, 0)-1,1,1)/1000, 0)</f>
        <v>0</v>
      </c>
      <c r="BH31" s="19">
        <f ca="1">IFERROR(OFFSET('ARGUS '!$B$3, MATCH($A31, 'ARGUS '!$A$3:$A$179, 0)-1,MATCH(BH$14, 'ARGUS '!$B$4:$LG$4, 0)-1,1,1)/1000, 0)</f>
        <v>0</v>
      </c>
      <c r="BI31" s="19">
        <f ca="1">IFERROR(OFFSET('ARGUS '!$B$3, MATCH($A31, 'ARGUS '!$A$3:$A$179, 0)-1,MATCH(BI$14, 'ARGUS '!$B$4:$LG$4, 0)-1,1,1)/1000, 0)</f>
        <v>0</v>
      </c>
      <c r="BJ31" s="19">
        <f ca="1">IFERROR(OFFSET('ARGUS '!$B$3, MATCH($A31, 'ARGUS '!$A$3:$A$179, 0)-1,MATCH(BJ$14, 'ARGUS '!$B$4:$LG$4, 0)-1,1,1)/1000, 0)</f>
        <v>0</v>
      </c>
      <c r="BK31" s="19">
        <f ca="1">IFERROR(OFFSET('ARGUS '!$B$3, MATCH($A31, 'ARGUS '!$A$3:$A$179, 0)-1,MATCH(BK$14, 'ARGUS '!$B$4:$LG$4, 0)-1,1,1)/1000, 0)</f>
        <v>0</v>
      </c>
      <c r="BL31" s="19">
        <f ca="1">IFERROR(OFFSET('ARGUS '!$B$3, MATCH($A31, 'ARGUS '!$A$3:$A$179, 0)-1,MATCH(BL$14, 'ARGUS '!$B$4:$LG$4, 0)-1,1,1)/1000, 0)</f>
        <v>0</v>
      </c>
      <c r="BM31" s="19">
        <f ca="1">IFERROR(OFFSET('ARGUS '!$B$3, MATCH($A31, 'ARGUS '!$A$3:$A$179, 0)-1,MATCH(BM$14, 'ARGUS '!$B$4:$LG$4, 0)-1,1,1)/1000, 0)</f>
        <v>0</v>
      </c>
      <c r="BN31" s="19">
        <f ca="1">IFERROR(OFFSET('ARGUS '!$B$3, MATCH($A31, 'ARGUS '!$A$3:$A$179, 0)-1,MATCH(BN$14, 'ARGUS '!$B$4:$LG$4, 0)-1,1,1)/1000, 0)</f>
        <v>264.04899999999998</v>
      </c>
      <c r="BO31" s="19">
        <f ca="1">IFERROR(OFFSET('ARGUS '!$B$3, MATCH($A31, 'ARGUS '!$A$3:$A$179, 0)-1,MATCH(BO$14, 'ARGUS '!$B$4:$LG$4, 0)-1,1,1)/1000, 0)</f>
        <v>0</v>
      </c>
      <c r="BP31" s="19">
        <f ca="1">IFERROR(OFFSET('ARGUS '!$B$3, MATCH($A31, 'ARGUS '!$A$3:$A$179, 0)-1,MATCH(BP$14, 'ARGUS '!$B$4:$LG$4, 0)-1,1,1)/1000, 0)</f>
        <v>0</v>
      </c>
      <c r="BQ31" s="19">
        <f ca="1">IFERROR(OFFSET('ARGUS '!$B$3, MATCH($A31, 'ARGUS '!$A$3:$A$179, 0)-1,MATCH(BQ$14, 'ARGUS '!$B$4:$LG$4, 0)-1,1,1)/1000, 0)</f>
        <v>0</v>
      </c>
      <c r="BR31" s="19">
        <f ca="1">IFERROR(OFFSET('ARGUS '!$B$3, MATCH($A31, 'ARGUS '!$A$3:$A$179, 0)-1,MATCH(BR$14, 'ARGUS '!$B$4:$LG$4, 0)-1,1,1)/1000, 0)</f>
        <v>0</v>
      </c>
      <c r="BS31" s="19">
        <f ca="1">IFERROR(OFFSET('ARGUS '!$B$3, MATCH($A31, 'ARGUS '!$A$3:$A$179, 0)-1,MATCH(BS$14, 'ARGUS '!$B$4:$LG$4, 0)-1,1,1)/1000, 0)</f>
        <v>0</v>
      </c>
      <c r="BT31" s="19">
        <f ca="1">IFERROR(OFFSET('ARGUS '!$B$3, MATCH($A31, 'ARGUS '!$A$3:$A$179, 0)-1,MATCH(BT$14, 'ARGUS '!$B$4:$LG$4, 0)-1,1,1)/1000, 0)</f>
        <v>0</v>
      </c>
      <c r="BU31" s="19">
        <f ca="1">IFERROR(OFFSET('ARGUS '!$B$3, MATCH($A31, 'ARGUS '!$A$3:$A$179, 0)-1,MATCH(BU$14, 'ARGUS '!$B$4:$LG$4, 0)-1,1,1)/1000, 0)</f>
        <v>0</v>
      </c>
      <c r="BV31" s="19">
        <f ca="1">IFERROR(OFFSET('ARGUS '!$B$3, MATCH($A31, 'ARGUS '!$A$3:$A$179, 0)-1,MATCH(BV$14, 'ARGUS '!$B$4:$LG$4, 0)-1,1,1)/1000, 0)</f>
        <v>0</v>
      </c>
      <c r="BW31" s="19">
        <f ca="1">IFERROR(OFFSET('ARGUS '!$B$3, MATCH($A31, 'ARGUS '!$A$3:$A$179, 0)-1,MATCH(BW$14, 'ARGUS '!$B$4:$LG$4, 0)-1,1,1)/1000, 0)</f>
        <v>0</v>
      </c>
      <c r="BX31" s="19">
        <f ca="1">IFERROR(OFFSET('ARGUS '!$B$3, MATCH($A31, 'ARGUS '!$A$3:$A$179, 0)-1,MATCH(BX$14, 'ARGUS '!$B$4:$LG$4, 0)-1,1,1)/1000, 0)</f>
        <v>0</v>
      </c>
      <c r="BY31" s="19">
        <f ca="1">IFERROR(OFFSET('ARGUS '!$B$3, MATCH($A31, 'ARGUS '!$A$3:$A$179, 0)-1,MATCH(BY$14, 'ARGUS '!$B$4:$LG$4, 0)-1,1,1)/1000, 0)</f>
        <v>0</v>
      </c>
      <c r="BZ31" s="19">
        <f ca="1">IFERROR(OFFSET('ARGUS '!$B$3, MATCH($A31, 'ARGUS '!$A$3:$A$179, 0)-1,MATCH(BZ$14, 'ARGUS '!$B$4:$LG$4, 0)-1,1,1)/1000, 0)</f>
        <v>0</v>
      </c>
      <c r="CA31" s="19">
        <f ca="1">IFERROR(OFFSET('ARGUS '!$B$3, MATCH($A31, 'ARGUS '!$A$3:$A$179, 0)-1,MATCH(CA$14, 'ARGUS '!$B$4:$LG$4, 0)-1,1,1)/1000, 0)</f>
        <v>0</v>
      </c>
      <c r="CB31" s="19">
        <f ca="1">IFERROR(OFFSET('ARGUS '!$B$3, MATCH($A31, 'ARGUS '!$A$3:$A$179, 0)-1,MATCH(CB$14, 'ARGUS '!$B$4:$LG$4, 0)-1,1,1)/1000, 0)</f>
        <v>0</v>
      </c>
      <c r="CC31" s="19">
        <f ca="1">IFERROR(OFFSET('ARGUS '!$B$3, MATCH($A31, 'ARGUS '!$A$3:$A$179, 0)-1,MATCH(CC$14, 'ARGUS '!$B$4:$LG$4, 0)-1,1,1)/1000, 0)</f>
        <v>0</v>
      </c>
      <c r="CD31" s="19">
        <f ca="1">IFERROR(OFFSET('ARGUS '!$B$3, MATCH($A31, 'ARGUS '!$A$3:$A$179, 0)-1,MATCH(CD$14, 'ARGUS '!$B$4:$LG$4, 0)-1,1,1)/1000, 0)</f>
        <v>0</v>
      </c>
      <c r="CE31" s="19">
        <f ca="1">IFERROR(OFFSET('ARGUS '!$B$3, MATCH($A31, 'ARGUS '!$A$3:$A$179, 0)-1,MATCH(CE$14, 'ARGUS '!$B$4:$LG$4, 0)-1,1,1)/1000, 0)</f>
        <v>0</v>
      </c>
      <c r="CF31" s="19">
        <f ca="1">IFERROR(OFFSET('ARGUS '!$B$3, MATCH($A31, 'ARGUS '!$A$3:$A$179, 0)-1,MATCH(CF$14, 'ARGUS '!$B$4:$LG$4, 0)-1,1,1)/1000, 0)</f>
        <v>0</v>
      </c>
      <c r="CG31" s="19">
        <f ca="1">IFERROR(OFFSET('ARGUS '!$B$3, MATCH($A31, 'ARGUS '!$A$3:$A$179, 0)-1,MATCH(CG$14, 'ARGUS '!$B$4:$LG$4, 0)-1,1,1)/1000, 0)</f>
        <v>0</v>
      </c>
      <c r="CH31" s="19">
        <f ca="1">IFERROR(OFFSET('ARGUS '!$B$3, MATCH($A31, 'ARGUS '!$A$3:$A$179, 0)-1,MATCH(CH$14, 'ARGUS '!$B$4:$LG$4, 0)-1,1,1)/1000, 0)</f>
        <v>0</v>
      </c>
      <c r="CI31" s="19">
        <f ca="1">IFERROR(OFFSET('ARGUS '!$B$3, MATCH($A31, 'ARGUS '!$A$3:$A$179, 0)-1,MATCH(CI$14, 'ARGUS '!$B$4:$LG$4, 0)-1,1,1)/1000, 0)</f>
        <v>129.39500000000001</v>
      </c>
      <c r="CJ31" s="19">
        <f ca="1">IFERROR(OFFSET('ARGUS '!$B$3, MATCH($A31, 'ARGUS '!$A$3:$A$179, 0)-1,MATCH(CJ$14, 'ARGUS '!$B$4:$LG$4, 0)-1,1,1)/1000, 0)</f>
        <v>0</v>
      </c>
      <c r="CK31" s="19">
        <f ca="1">IFERROR(OFFSET('ARGUS '!$B$3, MATCH($A31, 'ARGUS '!$A$3:$A$179, 0)-1,MATCH(CK$14, 'ARGUS '!$B$4:$LG$4, 0)-1,1,1)/1000, 0)</f>
        <v>129.76300000000001</v>
      </c>
      <c r="CL31" s="19">
        <f ca="1">IFERROR(OFFSET('ARGUS '!$B$3, MATCH($A31, 'ARGUS '!$A$3:$A$179, 0)-1,MATCH(CL$14, 'ARGUS '!$B$4:$LG$4, 0)-1,1,1)/1000, 0)</f>
        <v>0</v>
      </c>
      <c r="CM31" s="19">
        <f ca="1">IFERROR(OFFSET('ARGUS '!$B$3, MATCH($A31, 'ARGUS '!$A$3:$A$179, 0)-1,MATCH(CM$14, 'ARGUS '!$B$4:$LG$4, 0)-1,1,1)/1000, 0)</f>
        <v>0</v>
      </c>
      <c r="CN31" s="19">
        <f ca="1">IFERROR(OFFSET('ARGUS '!$B$3, MATCH($A31, 'ARGUS '!$A$3:$A$179, 0)-1,MATCH(CN$14, 'ARGUS '!$B$4:$LG$4, 0)-1,1,1)/1000, 0)</f>
        <v>0</v>
      </c>
      <c r="CO31" s="19">
        <f ca="1">IFERROR(OFFSET('ARGUS '!$B$3, MATCH($A31, 'ARGUS '!$A$3:$A$179, 0)-1,MATCH(CO$14, 'ARGUS '!$B$4:$LG$4, 0)-1,1,1)/1000, 0)</f>
        <v>0</v>
      </c>
      <c r="CP31" s="19">
        <f ca="1">IFERROR(OFFSET('ARGUS '!$B$3, MATCH($A31, 'ARGUS '!$A$3:$A$179, 0)-1,MATCH(CP$14, 'ARGUS '!$B$4:$LG$4, 0)-1,1,1)/1000, 0)</f>
        <v>0</v>
      </c>
      <c r="CQ31" s="19">
        <f ca="1">IFERROR(OFFSET('ARGUS '!$B$3, MATCH($A31, 'ARGUS '!$A$3:$A$179, 0)-1,MATCH(CQ$14, 'ARGUS '!$B$4:$LG$4, 0)-1,1,1)/1000, 0)</f>
        <v>81.956000000000003</v>
      </c>
      <c r="CR31" s="19">
        <f ca="1">IFERROR(OFFSET('ARGUS '!$B$3, MATCH($A31, 'ARGUS '!$A$3:$A$179, 0)-1,MATCH(CR$14, 'ARGUS '!$B$4:$LG$4, 0)-1,1,1)/1000, 0)</f>
        <v>0</v>
      </c>
      <c r="CS31" s="19">
        <f ca="1">IFERROR(OFFSET('ARGUS '!$B$3, MATCH($A31, 'ARGUS '!$A$3:$A$179, 0)-1,MATCH(CS$14, 'ARGUS '!$B$4:$LG$4, 0)-1,1,1)/1000, 0)</f>
        <v>0</v>
      </c>
      <c r="CT31" s="19">
        <f ca="1">IFERROR(OFFSET('ARGUS '!$B$3, MATCH($A31, 'ARGUS '!$A$3:$A$179, 0)-1,MATCH(CT$14, 'ARGUS '!$B$4:$LG$4, 0)-1,1,1)/1000, 0)</f>
        <v>0</v>
      </c>
      <c r="CU31" s="19">
        <f ca="1">IFERROR(OFFSET('ARGUS '!$B$3, MATCH($A31, 'ARGUS '!$A$3:$A$179, 0)-1,MATCH(CU$14, 'ARGUS '!$B$4:$LG$4, 0)-1,1,1)/1000, 0)</f>
        <v>0</v>
      </c>
      <c r="CV31" s="19">
        <f ca="1">IFERROR(OFFSET('ARGUS '!$B$3, MATCH($A31, 'ARGUS '!$A$3:$A$179, 0)-1,MATCH(CV$14, 'ARGUS '!$B$4:$LG$4, 0)-1,1,1)/1000, 0)</f>
        <v>0</v>
      </c>
      <c r="CW31" s="19">
        <f ca="1">IFERROR(OFFSET('ARGUS '!$B$3, MATCH($A31, 'ARGUS '!$A$3:$A$179, 0)-1,MATCH(CW$14, 'ARGUS '!$B$4:$LG$4, 0)-1,1,1)/1000, 0)</f>
        <v>0</v>
      </c>
      <c r="CX31" s="19">
        <f ca="1">IFERROR(OFFSET('ARGUS '!$B$3, MATCH($A31, 'ARGUS '!$A$3:$A$179, 0)-1,MATCH(CX$14, 'ARGUS '!$B$4:$LG$4, 0)-1,1,1)/1000, 0)</f>
        <v>0</v>
      </c>
      <c r="CY31" s="19">
        <f ca="1">IFERROR(OFFSET('ARGUS '!$B$3, MATCH($A31, 'ARGUS '!$A$3:$A$179, 0)-1,MATCH(CY$14, 'ARGUS '!$B$4:$LG$4, 0)-1,1,1)/1000, 0)</f>
        <v>0</v>
      </c>
      <c r="CZ31" s="19">
        <f ca="1">IFERROR(OFFSET('ARGUS '!$B$3, MATCH($A31, 'ARGUS '!$A$3:$A$179, 0)-1,MATCH(CZ$14, 'ARGUS '!$B$4:$LG$4, 0)-1,1,1)/1000, 0)</f>
        <v>0</v>
      </c>
      <c r="DA31" s="19">
        <f ca="1">IFERROR(OFFSET('ARGUS '!$B$3, MATCH($A31, 'ARGUS '!$A$3:$A$179, 0)-1,MATCH(DA$14, 'ARGUS '!$B$4:$LG$4, 0)-1,1,1)/1000, 0)</f>
        <v>0</v>
      </c>
      <c r="DB31" s="19">
        <f ca="1">IFERROR(OFFSET('ARGUS '!$B$3, MATCH($A31, 'ARGUS '!$A$3:$A$179, 0)-1,MATCH(DB$14, 'ARGUS '!$B$4:$LG$4, 0)-1,1,1)/1000, 0)</f>
        <v>0</v>
      </c>
      <c r="DC31" s="19">
        <f ca="1">IFERROR(OFFSET('ARGUS '!$B$3, MATCH($A31, 'ARGUS '!$A$3:$A$179, 0)-1,MATCH(DC$14, 'ARGUS '!$B$4:$LG$4, 0)-1,1,1)/1000, 0)</f>
        <v>0</v>
      </c>
      <c r="DD31" s="19">
        <f ca="1">IFERROR(OFFSET('ARGUS '!$B$3, MATCH($A31, 'ARGUS '!$A$3:$A$179, 0)-1,MATCH(DD$14, 'ARGUS '!$B$4:$LG$4, 0)-1,1,1)/1000, 0)</f>
        <v>0</v>
      </c>
      <c r="DE31" s="19">
        <f ca="1">IFERROR(OFFSET('ARGUS '!$B$3, MATCH($A31, 'ARGUS '!$A$3:$A$179, 0)-1,MATCH(DE$14, 'ARGUS '!$B$4:$LG$4, 0)-1,1,1)/1000, 0)</f>
        <v>0</v>
      </c>
      <c r="DF31" s="19">
        <f ca="1">IFERROR(OFFSET('ARGUS '!$B$3, MATCH($A31, 'ARGUS '!$A$3:$A$179, 0)-1,MATCH(DF$14, 'ARGUS '!$B$4:$LG$4, 0)-1,1,1)/1000, 0)</f>
        <v>0</v>
      </c>
      <c r="DG31" s="19">
        <f ca="1">IFERROR(OFFSET('ARGUS '!$B$3, MATCH($A31, 'ARGUS '!$A$3:$A$179, 0)-1,MATCH(DG$14, 'ARGUS '!$B$4:$LG$4, 0)-1,1,1)/1000, 0)</f>
        <v>0</v>
      </c>
      <c r="DH31" s="19">
        <f ca="1">IFERROR(OFFSET('ARGUS '!$B$3, MATCH($A31, 'ARGUS '!$A$3:$A$179, 0)-1,MATCH(DH$14, 'ARGUS '!$B$4:$LG$4, 0)-1,1,1)/1000, 0)</f>
        <v>0</v>
      </c>
      <c r="DI31" s="19">
        <f ca="1">IFERROR(OFFSET('ARGUS '!$B$3, MATCH($A31, 'ARGUS '!$A$3:$A$179, 0)-1,MATCH(DI$14, 'ARGUS '!$B$4:$LG$4, 0)-1,1,1)/1000, 0)</f>
        <v>0</v>
      </c>
      <c r="DJ31" s="19">
        <f ca="1">IFERROR(OFFSET('ARGUS '!$B$3, MATCH($A31, 'ARGUS '!$A$3:$A$179, 0)-1,MATCH(DJ$14, 'ARGUS '!$B$4:$LG$4, 0)-1,1,1)/1000, 0)</f>
        <v>0</v>
      </c>
      <c r="DK31" s="19">
        <f ca="1">IFERROR(OFFSET('ARGUS '!$B$3, MATCH($A31, 'ARGUS '!$A$3:$A$179, 0)-1,MATCH(DK$14, 'ARGUS '!$B$4:$LG$4, 0)-1,1,1)/1000, 0)</f>
        <v>0</v>
      </c>
      <c r="DL31" s="19">
        <f ca="1">IFERROR(OFFSET('ARGUS '!$B$3, MATCH($A31, 'ARGUS '!$A$3:$A$179, 0)-1,MATCH(DL$14, 'ARGUS '!$B$4:$LG$4, 0)-1,1,1)/1000, 0)</f>
        <v>0</v>
      </c>
      <c r="DM31" s="19">
        <f ca="1">IFERROR(OFFSET('ARGUS '!$B$3, MATCH($A31, 'ARGUS '!$A$3:$A$179, 0)-1,MATCH(DM$14, 'ARGUS '!$B$4:$LG$4, 0)-1,1,1)/1000, 0)</f>
        <v>37.606000000000002</v>
      </c>
      <c r="DN31" s="19">
        <f ca="1">IFERROR(OFFSET('ARGUS '!$B$3, MATCH($A31, 'ARGUS '!$A$3:$A$179, 0)-1,MATCH(DN$14, 'ARGUS '!$B$4:$LG$4, 0)-1,1,1)/1000, 0)</f>
        <v>0</v>
      </c>
      <c r="DO31" s="19">
        <f ca="1">IFERROR(OFFSET('ARGUS '!$B$3, MATCH($A31, 'ARGUS '!$A$3:$A$179, 0)-1,MATCH(DO$14, 'ARGUS '!$B$4:$LG$4, 0)-1,1,1)/1000, 0)</f>
        <v>0</v>
      </c>
      <c r="DP31" s="19">
        <f ca="1">IFERROR(OFFSET('ARGUS '!$B$3, MATCH($A31, 'ARGUS '!$A$3:$A$179, 0)-1,MATCH(DP$14, 'ARGUS '!$B$4:$LG$4, 0)-1,1,1)/1000, 0)</f>
        <v>0</v>
      </c>
      <c r="DQ31" s="19">
        <f ca="1">IFERROR(OFFSET('ARGUS '!$B$3, MATCH($A31, 'ARGUS '!$A$3:$A$179, 0)-1,MATCH(DQ$14, 'ARGUS '!$B$4:$LG$4, 0)-1,1,1)/1000, 0)</f>
        <v>0</v>
      </c>
      <c r="DR31" s="19">
        <f ca="1">IFERROR(OFFSET('ARGUS '!$B$3, MATCH($A31, 'ARGUS '!$A$3:$A$179, 0)-1,MATCH(DR$14, 'ARGUS '!$B$4:$LG$4, 0)-1,1,1)/1000, 0)</f>
        <v>0</v>
      </c>
      <c r="DS31" s="19">
        <f ca="1">IFERROR(OFFSET('ARGUS '!$B$3, MATCH($A31, 'ARGUS '!$A$3:$A$179, 0)-1,MATCH(DS$14, 'ARGUS '!$B$4:$LG$4, 0)-1,1,1)/1000, 0)</f>
        <v>193.999</v>
      </c>
      <c r="DT31" s="19">
        <f ca="1">IFERROR(OFFSET('ARGUS '!$B$3, MATCH($A31, 'ARGUS '!$A$3:$A$179, 0)-1,MATCH(DT$14, 'ARGUS '!$B$4:$LG$4, 0)-1,1,1)/1000, 0)</f>
        <v>0</v>
      </c>
      <c r="DU31" s="19">
        <f ca="1">IFERROR(OFFSET('ARGUS '!$B$3, MATCH($A31, 'ARGUS '!$A$3:$A$179, 0)-1,MATCH(DU$14, 'ARGUS '!$B$4:$LG$4, 0)-1,1,1)/1000, 0)</f>
        <v>0</v>
      </c>
      <c r="DV31" s="19">
        <f ca="1">IFERROR(OFFSET('ARGUS '!$B$3, MATCH($A31, 'ARGUS '!$A$3:$A$179, 0)-1,MATCH(DV$14, 'ARGUS '!$B$4:$LG$4, 0)-1,1,1)/1000, 0)</f>
        <v>0</v>
      </c>
      <c r="DW31" s="19">
        <f ca="1">IFERROR(OFFSET('ARGUS '!$B$3, MATCH($A31, 'ARGUS '!$A$3:$A$179, 0)-1,MATCH(DW$14, 'ARGUS '!$B$4:$LG$4, 0)-1,1,1)/1000, 0)</f>
        <v>0</v>
      </c>
      <c r="DX31" s="19">
        <f ca="1">IFERROR(OFFSET('ARGUS '!$B$3, MATCH($A31, 'ARGUS '!$A$3:$A$179, 0)-1,MATCH(DX$14, 'ARGUS '!$B$4:$LG$4, 0)-1,1,1)/1000, 0)</f>
        <v>310.05200000000002</v>
      </c>
      <c r="DY31" s="19">
        <f ca="1">IFERROR(OFFSET('ARGUS '!$B$3, MATCH($A31, 'ARGUS '!$A$3:$A$179, 0)-1,MATCH(DY$14, 'ARGUS '!$B$4:$LG$4, 0)-1,1,1)/1000, 0)</f>
        <v>0</v>
      </c>
      <c r="DZ31" s="19">
        <f ca="1">IFERROR(OFFSET('ARGUS '!$B$3, MATCH($A31, 'ARGUS '!$A$3:$A$179, 0)-1,MATCH(DZ$14, 'ARGUS '!$B$4:$LG$4, 0)-1,1,1)/1000, 0)</f>
        <v>0</v>
      </c>
      <c r="EA31" s="19">
        <f ca="1">IFERROR(OFFSET('ARGUS '!$B$3, MATCH($A31, 'ARGUS '!$A$3:$A$179, 0)-1,MATCH(EA$14, 'ARGUS '!$B$4:$LG$4, 0)-1,1,1)/1000, 0)</f>
        <v>0</v>
      </c>
      <c r="EB31" s="19">
        <f ca="1">IFERROR(OFFSET('ARGUS '!$B$3, MATCH($A31, 'ARGUS '!$A$3:$A$179, 0)-1,MATCH(EB$14, 'ARGUS '!$B$4:$LG$4, 0)-1,1,1)/1000, 0)</f>
        <v>955.94299999999998</v>
      </c>
      <c r="EC31" s="19">
        <f ca="1">IFERROR(OFFSET('ARGUS '!$B$3, MATCH($A31, 'ARGUS '!$A$3:$A$179, 0)-1,MATCH(EC$14, 'ARGUS '!$B$4:$LG$4, 0)-1,1,1)/1000, 0)</f>
        <v>18.855</v>
      </c>
      <c r="ED31" s="19">
        <f ca="1">IFERROR(OFFSET('ARGUS '!$B$3, MATCH($A31, 'ARGUS '!$A$3:$A$179, 0)-1,MATCH(ED$14, 'ARGUS '!$B$4:$LG$4, 0)-1,1,1)/1000, 0)</f>
        <v>0</v>
      </c>
      <c r="EE31" s="19">
        <f ca="1">IFERROR(OFFSET('ARGUS '!$B$3, MATCH($A31, 'ARGUS '!$A$3:$A$179, 0)-1,MATCH(EE$14, 'ARGUS '!$B$4:$LG$4, 0)-1,1,1)/1000, 0)</f>
        <v>36.433999999999997</v>
      </c>
      <c r="EF31" s="19">
        <f ca="1">IFERROR(OFFSET('ARGUS '!$B$3, MATCH($A31, 'ARGUS '!$A$3:$A$179, 0)-1,MATCH(EF$14, 'ARGUS '!$B$4:$LG$4, 0)-1,1,1)/1000, 0)</f>
        <v>0</v>
      </c>
      <c r="EG31" s="19">
        <f ca="1">IFERROR(OFFSET('ARGUS '!$B$3, MATCH($A31, 'ARGUS '!$A$3:$A$179, 0)-1,MATCH(EG$14, 'ARGUS '!$B$4:$LG$4, 0)-1,1,1)/1000, 0)</f>
        <v>0</v>
      </c>
      <c r="EH31" s="19">
        <f ca="1">IFERROR(OFFSET('ARGUS '!$B$3, MATCH($A31, 'ARGUS '!$A$3:$A$179, 0)-1,MATCH(EH$14, 'ARGUS '!$B$4:$LG$4, 0)-1,1,1)/1000, 0)</f>
        <v>0</v>
      </c>
      <c r="EI31" s="19">
        <f ca="1">IFERROR(OFFSET('ARGUS '!$B$3, MATCH($A31, 'ARGUS '!$A$3:$A$179, 0)-1,MATCH(EI$14, 'ARGUS '!$B$4:$LG$4, 0)-1,1,1)/1000, 0)</f>
        <v>0</v>
      </c>
      <c r="EJ31" s="19">
        <f ca="1">IFERROR(OFFSET('ARGUS '!$B$3, MATCH($A31, 'ARGUS '!$A$3:$A$179, 0)-1,MATCH(EJ$14, 'ARGUS '!$B$4:$LG$4, 0)-1,1,1)/1000, 0)</f>
        <v>0</v>
      </c>
      <c r="EK31" s="19">
        <f ca="1">IFERROR(OFFSET('ARGUS '!$B$3, MATCH($A31, 'ARGUS '!$A$3:$A$179, 0)-1,MATCH(EK$14, 'ARGUS '!$B$4:$LG$4, 0)-1,1,1)/1000, 0)</f>
        <v>0</v>
      </c>
      <c r="EL31" s="19">
        <f ca="1">IFERROR(OFFSET('ARGUS '!$B$3, MATCH($A31, 'ARGUS '!$A$3:$A$179, 0)-1,MATCH(EL$14, 'ARGUS '!$B$4:$LG$4, 0)-1,1,1)/1000, 0)</f>
        <v>0</v>
      </c>
      <c r="EM31" s="19">
        <f ca="1">IFERROR(OFFSET('ARGUS '!$B$3, MATCH($A31, 'ARGUS '!$A$3:$A$179, 0)-1,MATCH(EM$14, 'ARGUS '!$B$4:$LG$4, 0)-1,1,1)/1000, 0)</f>
        <v>0</v>
      </c>
      <c r="EN31" s="113"/>
      <c r="EP31" s="10" t="str">
        <f t="shared" si="481"/>
        <v>Leasing Commissions</v>
      </c>
      <c r="EQ31" s="27"/>
      <c r="ER31" s="27"/>
      <c r="ES31" s="27"/>
      <c r="ET31" s="138">
        <f t="shared" ca="1" si="482"/>
        <v>961.68900000000008</v>
      </c>
      <c r="EU31" s="27"/>
      <c r="EV31" s="139">
        <f t="shared" si="483"/>
        <v>0</v>
      </c>
      <c r="EW31" s="27">
        <f t="shared" ca="1" si="484"/>
        <v>25.651</v>
      </c>
      <c r="EX31" s="27">
        <f t="shared" ca="1" si="484"/>
        <v>330.875</v>
      </c>
      <c r="EY31" s="27">
        <f t="shared" ca="1" si="484"/>
        <v>0</v>
      </c>
      <c r="EZ31" s="27">
        <f t="shared" ca="1" si="484"/>
        <v>0</v>
      </c>
      <c r="FA31" s="27">
        <f t="shared" ca="1" si="484"/>
        <v>264.04899999999998</v>
      </c>
      <c r="FB31" s="27">
        <f t="shared" ca="1" si="484"/>
        <v>0</v>
      </c>
      <c r="FC31" s="27">
        <f t="shared" ca="1" si="484"/>
        <v>341.11400000000003</v>
      </c>
      <c r="FD31" s="27">
        <f t="shared" ca="1" si="484"/>
        <v>0</v>
      </c>
      <c r="FE31"/>
      <c r="FF31"/>
      <c r="FG31"/>
      <c r="FH31"/>
    </row>
    <row r="32" spans="1:164" ht="15">
      <c r="B32" s="10"/>
      <c r="F32" s="136"/>
      <c r="I32" s="138"/>
      <c r="J32" s="27"/>
      <c r="K32" s="139"/>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113"/>
      <c r="EP32" s="46">
        <f t="shared" si="481"/>
        <v>0</v>
      </c>
      <c r="EQ32" s="126"/>
      <c r="ER32" s="126"/>
      <c r="ES32" s="126"/>
      <c r="ET32" s="125">
        <f t="shared" si="482"/>
        <v>0</v>
      </c>
      <c r="EU32" s="126"/>
      <c r="EV32" s="146">
        <f t="shared" si="483"/>
        <v>0</v>
      </c>
      <c r="EW32" s="126">
        <f t="shared" si="484"/>
        <v>0</v>
      </c>
      <c r="EX32" s="126">
        <f t="shared" si="484"/>
        <v>0</v>
      </c>
      <c r="EY32" s="126">
        <f t="shared" si="484"/>
        <v>0</v>
      </c>
      <c r="EZ32" s="126">
        <f t="shared" si="484"/>
        <v>0</v>
      </c>
      <c r="FA32" s="126">
        <f t="shared" si="484"/>
        <v>0</v>
      </c>
      <c r="FB32" s="126">
        <f t="shared" si="484"/>
        <v>0</v>
      </c>
      <c r="FC32" s="126">
        <f t="shared" si="484"/>
        <v>0</v>
      </c>
      <c r="FD32" s="126">
        <f t="shared" si="484"/>
        <v>0</v>
      </c>
      <c r="FE32"/>
      <c r="FF32"/>
      <c r="FG32"/>
      <c r="FH32"/>
    </row>
    <row r="33" spans="1:164" ht="15">
      <c r="B33" s="33" t="s">
        <v>100</v>
      </c>
      <c r="C33" s="9"/>
      <c r="D33" s="9"/>
      <c r="E33" s="9"/>
      <c r="F33" s="9"/>
      <c r="G33" s="9"/>
      <c r="H33" s="9"/>
      <c r="I33" s="140">
        <f ca="1">SUMIF($L$12:$EM$12,"&lt;="&amp;Assumptions!$L$14,'Monthly Cash Flow'!L33:EM33)</f>
        <v>356.52600000000001</v>
      </c>
      <c r="J33" s="34"/>
      <c r="K33" s="141">
        <f t="shared" ref="K33" si="486">SUBTOTAL(9,K31:K32)</f>
        <v>0</v>
      </c>
      <c r="L33" s="34">
        <f ca="1">IF(L12&lt;=Assumptions!$L$14,SUBTOTAL(9,L31:L32),0)</f>
        <v>0</v>
      </c>
      <c r="M33" s="34">
        <f ca="1">IF(M12&lt;=Assumptions!$L$14,SUBTOTAL(9,M31:M32),0)</f>
        <v>0</v>
      </c>
      <c r="N33" s="34">
        <f ca="1">IF(N12&lt;=Assumptions!$L$14,SUBTOTAL(9,N31:N32),0)</f>
        <v>0</v>
      </c>
      <c r="O33" s="34">
        <f ca="1">IF(O12&lt;=Assumptions!$L$14,SUBTOTAL(9,O31:O32),0)</f>
        <v>0</v>
      </c>
      <c r="P33" s="34">
        <f ca="1">IF(P12&lt;=Assumptions!$L$14,SUBTOTAL(9,P31:P32),0)</f>
        <v>0</v>
      </c>
      <c r="Q33" s="34">
        <f ca="1">IF(Q12&lt;=Assumptions!$L$14,SUBTOTAL(9,Q31:Q32),0)</f>
        <v>0</v>
      </c>
      <c r="R33" s="34">
        <f ca="1">IF(R12&lt;=Assumptions!$L$14,SUBTOTAL(9,R31:R32),0)</f>
        <v>0</v>
      </c>
      <c r="S33" s="34">
        <f ca="1">IF(S12&lt;=Assumptions!$L$14,SUBTOTAL(9,S31:S32),0)</f>
        <v>0</v>
      </c>
      <c r="T33" s="34">
        <f ca="1">IF(T12&lt;=Assumptions!$L$14,SUBTOTAL(9,T31:T32),0)</f>
        <v>0</v>
      </c>
      <c r="U33" s="34">
        <f ca="1">IF(U12&lt;=Assumptions!$L$14,SUBTOTAL(9,U31:U32),0)</f>
        <v>0</v>
      </c>
      <c r="V33" s="34">
        <f ca="1">IF(V12&lt;=Assumptions!$L$14,SUBTOTAL(9,V31:V32),0)</f>
        <v>0</v>
      </c>
      <c r="W33" s="34">
        <f ca="1">IF(W12&lt;=Assumptions!$L$14,SUBTOTAL(9,W31:W32),0)</f>
        <v>25.651</v>
      </c>
      <c r="X33" s="34">
        <f ca="1">IF(X12&lt;=Assumptions!$L$14,SUBTOTAL(9,X31:X32),0)</f>
        <v>0</v>
      </c>
      <c r="Y33" s="34">
        <f ca="1">IF(Y12&lt;=Assumptions!$L$14,SUBTOTAL(9,Y31:Y32),0)</f>
        <v>110.31</v>
      </c>
      <c r="Z33" s="34">
        <f ca="1">IF(Z12&lt;=Assumptions!$L$14,SUBTOTAL(9,Z31:Z32),0)</f>
        <v>0</v>
      </c>
      <c r="AA33" s="34">
        <f ca="1">IF(AA12&lt;=Assumptions!$L$14,SUBTOTAL(9,AA31:AA32),0)</f>
        <v>220.565</v>
      </c>
      <c r="AB33" s="34">
        <f ca="1">IF(AB12&lt;=Assumptions!$L$14,SUBTOTAL(9,AB31:AB32),0)</f>
        <v>0</v>
      </c>
      <c r="AC33" s="34">
        <f ca="1">IF(AC12&lt;=Assumptions!$L$14,SUBTOTAL(9,AC31:AC32),0)</f>
        <v>0</v>
      </c>
      <c r="AD33" s="34">
        <f ca="1">IF(AD12&lt;=Assumptions!$L$14,SUBTOTAL(9,AD31:AD32),0)</f>
        <v>0</v>
      </c>
      <c r="AE33" s="34">
        <f ca="1">IF(AE12&lt;=Assumptions!$L$14,SUBTOTAL(9,AE31:AE32),0)</f>
        <v>0</v>
      </c>
      <c r="AF33" s="34">
        <f ca="1">IF(AF12&lt;=Assumptions!$L$14,SUBTOTAL(9,AF31:AF32),0)</f>
        <v>0</v>
      </c>
      <c r="AG33" s="34">
        <f ca="1">IF(AG12&lt;=Assumptions!$L$14,SUBTOTAL(9,AG31:AG32),0)</f>
        <v>0</v>
      </c>
      <c r="AH33" s="34">
        <f ca="1">IF(AH12&lt;=Assumptions!$L$14,SUBTOTAL(9,AH31:AH32),0)</f>
        <v>0</v>
      </c>
      <c r="AI33" s="34">
        <f ca="1">IF(AI12&lt;=Assumptions!$L$14,SUBTOTAL(9,AI31:AI32),0)</f>
        <v>0</v>
      </c>
      <c r="AJ33" s="34">
        <f ca="1">IF(AJ12&lt;=Assumptions!$L$14,SUBTOTAL(9,AJ31:AJ32),0)</f>
        <v>0</v>
      </c>
      <c r="AK33" s="34">
        <f ca="1">IF(AK12&lt;=Assumptions!$L$14,SUBTOTAL(9,AK31:AK32),0)</f>
        <v>0</v>
      </c>
      <c r="AL33" s="34">
        <f ca="1">IF(AL12&lt;=Assumptions!$L$14,SUBTOTAL(9,AL31:AL32),0)</f>
        <v>0</v>
      </c>
      <c r="AM33" s="34">
        <f ca="1">IF(AM12&lt;=Assumptions!$L$14,SUBTOTAL(9,AM31:AM32),0)</f>
        <v>0</v>
      </c>
      <c r="AN33" s="34">
        <f ca="1">IF(AN12&lt;=Assumptions!$L$14,SUBTOTAL(9,AN31:AN32),0)</f>
        <v>0</v>
      </c>
      <c r="AO33" s="34">
        <f ca="1">IF(AO12&lt;=Assumptions!$L$14,SUBTOTAL(9,AO31:AO32),0)</f>
        <v>0</v>
      </c>
      <c r="AP33" s="34">
        <f ca="1">IF(AP12&lt;=Assumptions!$L$14,SUBTOTAL(9,AP31:AP32),0)</f>
        <v>0</v>
      </c>
      <c r="AQ33" s="34">
        <f ca="1">IF(AQ12&lt;=Assumptions!$L$14,SUBTOTAL(9,AQ31:AQ32),0)</f>
        <v>0</v>
      </c>
      <c r="AR33" s="34">
        <f ca="1">IF(AR12&lt;=Assumptions!$L$14,SUBTOTAL(9,AR31:AR32),0)</f>
        <v>0</v>
      </c>
      <c r="AS33" s="34">
        <f ca="1">IF(AS12&lt;=Assumptions!$L$14,SUBTOTAL(9,AS31:AS32),0)</f>
        <v>0</v>
      </c>
      <c r="AT33" s="34">
        <f ca="1">IF(AT12&lt;=Assumptions!$L$14,SUBTOTAL(9,AT31:AT32),0)</f>
        <v>0</v>
      </c>
      <c r="AU33" s="34">
        <f ca="1">IF(AU12&lt;=Assumptions!$L$14,SUBTOTAL(9,AU31:AU32),0)</f>
        <v>0</v>
      </c>
      <c r="AV33" s="34">
        <f>IF(AV12&lt;=Assumptions!$L$14,SUBTOTAL(9,AV31:AV32),0)</f>
        <v>0</v>
      </c>
      <c r="AW33" s="34">
        <f>IF(AW12&lt;=Assumptions!$L$14,SUBTOTAL(9,AW31:AW32),0)</f>
        <v>0</v>
      </c>
      <c r="AX33" s="34">
        <f>IF(AX12&lt;=Assumptions!$L$14,SUBTOTAL(9,AX31:AX32),0)</f>
        <v>0</v>
      </c>
      <c r="AY33" s="34">
        <f>IF(AY12&lt;=Assumptions!$L$14,SUBTOTAL(9,AY31:AY32),0)</f>
        <v>0</v>
      </c>
      <c r="AZ33" s="34">
        <f>IF(AZ12&lt;=Assumptions!$L$14,SUBTOTAL(9,AZ31:AZ32),0)</f>
        <v>0</v>
      </c>
      <c r="BA33" s="34">
        <f>IF(BA12&lt;=Assumptions!$L$14,SUBTOTAL(9,BA31:BA32),0)</f>
        <v>0</v>
      </c>
      <c r="BB33" s="34">
        <f>IF(BB12&lt;=Assumptions!$L$14,SUBTOTAL(9,BB31:BB32),0)</f>
        <v>0</v>
      </c>
      <c r="BC33" s="34">
        <f>IF(BC12&lt;=Assumptions!$L$14,SUBTOTAL(9,BC31:BC32),0)</f>
        <v>0</v>
      </c>
      <c r="BD33" s="34">
        <f>IF(BD12&lt;=Assumptions!$L$14,SUBTOTAL(9,BD31:BD32),0)</f>
        <v>0</v>
      </c>
      <c r="BE33" s="34">
        <f>IF(BE12&lt;=Assumptions!$L$14,SUBTOTAL(9,BE31:BE32),0)</f>
        <v>0</v>
      </c>
      <c r="BF33" s="34">
        <f>IF(BF12&lt;=Assumptions!$L$14,SUBTOTAL(9,BF31:BF32),0)</f>
        <v>0</v>
      </c>
      <c r="BG33" s="34">
        <f>IF(BG12&lt;=Assumptions!$L$14,SUBTOTAL(9,BG31:BG32),0)</f>
        <v>0</v>
      </c>
      <c r="BH33" s="34">
        <f>IF(BH12&lt;=Assumptions!$L$14,SUBTOTAL(9,BH31:BH32),0)</f>
        <v>0</v>
      </c>
      <c r="BI33" s="34">
        <f>IF(BI12&lt;=Assumptions!$L$14,SUBTOTAL(9,BI31:BI32),0)</f>
        <v>0</v>
      </c>
      <c r="BJ33" s="34">
        <f>IF(BJ12&lt;=Assumptions!$L$14,SUBTOTAL(9,BJ31:BJ32),0)</f>
        <v>0</v>
      </c>
      <c r="BK33" s="34">
        <f>IF(BK12&lt;=Assumptions!$L$14,SUBTOTAL(9,BK31:BK32),0)</f>
        <v>0</v>
      </c>
      <c r="BL33" s="34">
        <f>IF(BL12&lt;=Assumptions!$L$14,SUBTOTAL(9,BL31:BL32),0)</f>
        <v>0</v>
      </c>
      <c r="BM33" s="34">
        <f>IF(BM12&lt;=Assumptions!$L$14,SUBTOTAL(9,BM31:BM32),0)</f>
        <v>0</v>
      </c>
      <c r="BN33" s="34">
        <f>IF(BN12&lt;=Assumptions!$L$14,SUBTOTAL(9,BN31:BN32),0)</f>
        <v>0</v>
      </c>
      <c r="BO33" s="34">
        <f>IF(BO12&lt;=Assumptions!$L$14,SUBTOTAL(9,BO31:BO32),0)</f>
        <v>0</v>
      </c>
      <c r="BP33" s="34">
        <f>IF(BP12&lt;=Assumptions!$L$14,SUBTOTAL(9,BP31:BP32),0)</f>
        <v>0</v>
      </c>
      <c r="BQ33" s="34">
        <f>IF(BQ12&lt;=Assumptions!$L$14,SUBTOTAL(9,BQ31:BQ32),0)</f>
        <v>0</v>
      </c>
      <c r="BR33" s="34">
        <f>IF(BR12&lt;=Assumptions!$L$14,SUBTOTAL(9,BR31:BR32),0)</f>
        <v>0</v>
      </c>
      <c r="BS33" s="34">
        <f>IF(BS12&lt;=Assumptions!$L$14,SUBTOTAL(9,BS31:BS32),0)</f>
        <v>0</v>
      </c>
      <c r="BT33" s="34">
        <f>IF(BT12&lt;=Assumptions!$L$14,SUBTOTAL(9,BT31:BT32),0)</f>
        <v>0</v>
      </c>
      <c r="BU33" s="34">
        <f>IF(BU12&lt;=Assumptions!$L$14,SUBTOTAL(9,BU31:BU32),0)</f>
        <v>0</v>
      </c>
      <c r="BV33" s="34">
        <f>IF(BV12&lt;=Assumptions!$L$14,SUBTOTAL(9,BV31:BV32),0)</f>
        <v>0</v>
      </c>
      <c r="BW33" s="34">
        <f>IF(BW12&lt;=Assumptions!$L$14,SUBTOTAL(9,BW31:BW32),0)</f>
        <v>0</v>
      </c>
      <c r="BX33" s="34">
        <f>IF(BX12&lt;=Assumptions!$L$14,SUBTOTAL(9,BX31:BX32),0)</f>
        <v>0</v>
      </c>
      <c r="BY33" s="34">
        <f>IF(BY12&lt;=Assumptions!$L$14,SUBTOTAL(9,BY31:BY32),0)</f>
        <v>0</v>
      </c>
      <c r="BZ33" s="34">
        <f>IF(BZ12&lt;=Assumptions!$L$14,SUBTOTAL(9,BZ31:BZ32),0)</f>
        <v>0</v>
      </c>
      <c r="CA33" s="34">
        <f>IF(CA12&lt;=Assumptions!$L$14,SUBTOTAL(9,CA31:CA32),0)</f>
        <v>0</v>
      </c>
      <c r="CB33" s="34">
        <f>IF(CB12&lt;=Assumptions!$L$14,SUBTOTAL(9,CB31:CB32),0)</f>
        <v>0</v>
      </c>
      <c r="CC33" s="34">
        <f>IF(CC12&lt;=Assumptions!$L$14,SUBTOTAL(9,CC31:CC32),0)</f>
        <v>0</v>
      </c>
      <c r="CD33" s="34">
        <f>IF(CD12&lt;=Assumptions!$L$14,SUBTOTAL(9,CD31:CD32),0)</f>
        <v>0</v>
      </c>
      <c r="CE33" s="34">
        <f>IF(CE12&lt;=Assumptions!$L$14,SUBTOTAL(9,CE31:CE32),0)</f>
        <v>0</v>
      </c>
      <c r="CF33" s="34">
        <f>IF(CF12&lt;=Assumptions!$L$14,SUBTOTAL(9,CF31:CF32),0)</f>
        <v>0</v>
      </c>
      <c r="CG33" s="34">
        <f>IF(CG12&lt;=Assumptions!$L$14,SUBTOTAL(9,CG31:CG32),0)</f>
        <v>0</v>
      </c>
      <c r="CH33" s="34">
        <f>IF(CH12&lt;=Assumptions!$L$14,SUBTOTAL(9,CH31:CH32),0)</f>
        <v>0</v>
      </c>
      <c r="CI33" s="34">
        <f>IF(CI12&lt;=Assumptions!$L$14,SUBTOTAL(9,CI31:CI32),0)</f>
        <v>0</v>
      </c>
      <c r="CJ33" s="34">
        <f>IF(CJ12&lt;=Assumptions!$L$14,SUBTOTAL(9,CJ31:CJ32),0)</f>
        <v>0</v>
      </c>
      <c r="CK33" s="34">
        <f>IF(CK12&lt;=Assumptions!$L$14,SUBTOTAL(9,CK31:CK32),0)</f>
        <v>0</v>
      </c>
      <c r="CL33" s="34">
        <f>IF(CL12&lt;=Assumptions!$L$14,SUBTOTAL(9,CL31:CL32),0)</f>
        <v>0</v>
      </c>
      <c r="CM33" s="34">
        <f>IF(CM12&lt;=Assumptions!$L$14,SUBTOTAL(9,CM31:CM32),0)</f>
        <v>0</v>
      </c>
      <c r="CN33" s="34">
        <f>IF(CN12&lt;=Assumptions!$L$14,SUBTOTAL(9,CN31:CN32),0)</f>
        <v>0</v>
      </c>
      <c r="CO33" s="34">
        <f>IF(CO12&lt;=Assumptions!$L$14,SUBTOTAL(9,CO31:CO32),0)</f>
        <v>0</v>
      </c>
      <c r="CP33" s="34">
        <f>IF(CP12&lt;=Assumptions!$L$14,SUBTOTAL(9,CP31:CP32),0)</f>
        <v>0</v>
      </c>
      <c r="CQ33" s="34">
        <f>IF(CQ12&lt;=Assumptions!$L$14,SUBTOTAL(9,CQ31:CQ32),0)</f>
        <v>0</v>
      </c>
      <c r="CR33" s="34">
        <f>IF(CR12&lt;=Assumptions!$L$14,SUBTOTAL(9,CR31:CR32),0)</f>
        <v>0</v>
      </c>
      <c r="CS33" s="34">
        <f>IF(CS12&lt;=Assumptions!$L$14,SUBTOTAL(9,CS31:CS32),0)</f>
        <v>0</v>
      </c>
      <c r="CT33" s="34">
        <f>IF(CT12&lt;=Assumptions!$L$14,SUBTOTAL(9,CT31:CT32),0)</f>
        <v>0</v>
      </c>
      <c r="CU33" s="34">
        <f>IF(CU12&lt;=Assumptions!$L$14,SUBTOTAL(9,CU31:CU32),0)</f>
        <v>0</v>
      </c>
      <c r="CV33" s="34">
        <f>IF(CV12&lt;=Assumptions!$L$14,SUBTOTAL(9,CV31:CV32),0)</f>
        <v>0</v>
      </c>
      <c r="CW33" s="34">
        <f>IF(CW12&lt;=Assumptions!$L$14,SUBTOTAL(9,CW31:CW32),0)</f>
        <v>0</v>
      </c>
      <c r="CX33" s="34">
        <f>IF(CX12&lt;=Assumptions!$L$14,SUBTOTAL(9,CX31:CX32),0)</f>
        <v>0</v>
      </c>
      <c r="CY33" s="34">
        <f>IF(CY12&lt;=Assumptions!$L$14,SUBTOTAL(9,CY31:CY32),0)</f>
        <v>0</v>
      </c>
      <c r="CZ33" s="34">
        <f>IF(CZ12&lt;=Assumptions!$L$14,SUBTOTAL(9,CZ31:CZ32),0)</f>
        <v>0</v>
      </c>
      <c r="DA33" s="34">
        <f>IF(DA12&lt;=Assumptions!$L$14,SUBTOTAL(9,DA31:DA32),0)</f>
        <v>0</v>
      </c>
      <c r="DB33" s="34">
        <f>IF(DB12&lt;=Assumptions!$L$14,SUBTOTAL(9,DB31:DB32),0)</f>
        <v>0</v>
      </c>
      <c r="DC33" s="34">
        <f>IF(DC12&lt;=Assumptions!$L$14,SUBTOTAL(9,DC31:DC32),0)</f>
        <v>0</v>
      </c>
      <c r="DD33" s="34">
        <f>IF(DD12&lt;=Assumptions!$L$14,SUBTOTAL(9,DD31:DD32),0)</f>
        <v>0</v>
      </c>
      <c r="DE33" s="34">
        <f>IF(DE12&lt;=Assumptions!$L$14,SUBTOTAL(9,DE31:DE32),0)</f>
        <v>0</v>
      </c>
      <c r="DF33" s="34">
        <f>IF(DF12&lt;=Assumptions!$L$14,SUBTOTAL(9,DF31:DF32),0)</f>
        <v>0</v>
      </c>
      <c r="DG33" s="34">
        <f>IF(DG12&lt;=Assumptions!$L$14,SUBTOTAL(9,DG31:DG32),0)</f>
        <v>0</v>
      </c>
      <c r="DH33" s="34">
        <f>IF(DH12&lt;=Assumptions!$L$14,SUBTOTAL(9,DH31:DH32),0)</f>
        <v>0</v>
      </c>
      <c r="DI33" s="34">
        <f>IF(DI12&lt;=Assumptions!$L$14,SUBTOTAL(9,DI31:DI32),0)</f>
        <v>0</v>
      </c>
      <c r="DJ33" s="34">
        <f>IF(DJ12&lt;=Assumptions!$L$14,SUBTOTAL(9,DJ31:DJ32),0)</f>
        <v>0</v>
      </c>
      <c r="DK33" s="34">
        <f>IF(DK12&lt;=Assumptions!$L$14,SUBTOTAL(9,DK31:DK32),0)</f>
        <v>0</v>
      </c>
      <c r="DL33" s="34">
        <f>IF(DL12&lt;=Assumptions!$L$14,SUBTOTAL(9,DL31:DL32),0)</f>
        <v>0</v>
      </c>
      <c r="DM33" s="34">
        <f>IF(DM12&lt;=Assumptions!$L$14,SUBTOTAL(9,DM31:DM32),0)</f>
        <v>0</v>
      </c>
      <c r="DN33" s="34">
        <f>IF(DN12&lt;=Assumptions!$L$14,SUBTOTAL(9,DN31:DN32),0)</f>
        <v>0</v>
      </c>
      <c r="DO33" s="34">
        <f>IF(DO12&lt;=Assumptions!$L$14,SUBTOTAL(9,DO31:DO32),0)</f>
        <v>0</v>
      </c>
      <c r="DP33" s="34">
        <f>IF(DP12&lt;=Assumptions!$L$14,SUBTOTAL(9,DP31:DP32),0)</f>
        <v>0</v>
      </c>
      <c r="DQ33" s="34">
        <f>IF(DQ12&lt;=Assumptions!$L$14,SUBTOTAL(9,DQ31:DQ32),0)</f>
        <v>0</v>
      </c>
      <c r="DR33" s="34">
        <f>IF(DR12&lt;=Assumptions!$L$14,SUBTOTAL(9,DR31:DR32),0)</f>
        <v>0</v>
      </c>
      <c r="DS33" s="34">
        <f>IF(DS12&lt;=Assumptions!$L$14,SUBTOTAL(9,DS31:DS32),0)</f>
        <v>0</v>
      </c>
      <c r="DT33" s="34">
        <f>IF(DT12&lt;=Assumptions!$L$14,SUBTOTAL(9,DT31:DT32),0)</f>
        <v>0</v>
      </c>
      <c r="DU33" s="34">
        <f>IF(DU12&lt;=Assumptions!$L$14,SUBTOTAL(9,DU31:DU32),0)</f>
        <v>0</v>
      </c>
      <c r="DV33" s="34">
        <f>IF(DV12&lt;=Assumptions!$L$14,SUBTOTAL(9,DV31:DV32),0)</f>
        <v>0</v>
      </c>
      <c r="DW33" s="34">
        <f>IF(DW12&lt;=Assumptions!$L$14,SUBTOTAL(9,DW31:DW32),0)</f>
        <v>0</v>
      </c>
      <c r="DX33" s="34">
        <f>IF(DX12&lt;=Assumptions!$L$14,SUBTOTAL(9,DX31:DX32),0)</f>
        <v>0</v>
      </c>
      <c r="DY33" s="34">
        <f>IF(DY12&lt;=Assumptions!$L$14,SUBTOTAL(9,DY31:DY32),0)</f>
        <v>0</v>
      </c>
      <c r="DZ33" s="34">
        <f>IF(DZ12&lt;=Assumptions!$L$14,SUBTOTAL(9,DZ31:DZ32),0)</f>
        <v>0</v>
      </c>
      <c r="EA33" s="34">
        <f>IF(EA12&lt;=Assumptions!$L$14,SUBTOTAL(9,EA31:EA32),0)</f>
        <v>0</v>
      </c>
      <c r="EB33" s="34">
        <f>IF(EB12&lt;=Assumptions!$L$14,SUBTOTAL(9,EB31:EB32),0)</f>
        <v>0</v>
      </c>
      <c r="EC33" s="34">
        <f>IF(EC12&lt;=Assumptions!$L$14,SUBTOTAL(9,EC31:EC32),0)</f>
        <v>0</v>
      </c>
      <c r="ED33" s="34">
        <f>IF(ED12&lt;=Assumptions!$L$14,SUBTOTAL(9,ED31:ED32),0)</f>
        <v>0</v>
      </c>
      <c r="EE33" s="34">
        <f>IF(EE12&lt;=Assumptions!$L$14,SUBTOTAL(9,EE31:EE32),0)</f>
        <v>0</v>
      </c>
      <c r="EF33" s="34">
        <f>IF(EF12&lt;=Assumptions!$L$14,SUBTOTAL(9,EF31:EF32),0)</f>
        <v>0</v>
      </c>
      <c r="EG33" s="34">
        <f>IF(EG12&lt;=Assumptions!$L$14,SUBTOTAL(9,EG31:EG32),0)</f>
        <v>0</v>
      </c>
      <c r="EH33" s="34">
        <f>IF(EH12&lt;=Assumptions!$L$14,SUBTOTAL(9,EH31:EH32),0)</f>
        <v>0</v>
      </c>
      <c r="EI33" s="34">
        <f>IF(EI12&lt;=Assumptions!$L$14,SUBTOTAL(9,EI31:EI32),0)</f>
        <v>0</v>
      </c>
      <c r="EJ33" s="34">
        <f>IF(EJ12&lt;=Assumptions!$L$14,SUBTOTAL(9,EJ31:EJ32),0)</f>
        <v>0</v>
      </c>
      <c r="EK33" s="34">
        <f>IF(EK12&lt;=Assumptions!$L$14,SUBTOTAL(9,EK31:EK32),0)</f>
        <v>0</v>
      </c>
      <c r="EL33" s="34">
        <f>IF(EL12&lt;=Assumptions!$L$14,SUBTOTAL(9,EL31:EL32),0)</f>
        <v>0</v>
      </c>
      <c r="EM33" s="34">
        <f>IF(EM12&lt;=Assumptions!$L$14,SUBTOTAL(9,EM31:EM32),0)</f>
        <v>0</v>
      </c>
      <c r="EN33" s="113"/>
      <c r="EP33" s="33" t="str">
        <f t="shared" si="481"/>
        <v>Total Leasing Commissions</v>
      </c>
      <c r="EQ33" s="34"/>
      <c r="ER33" s="34"/>
      <c r="ES33" s="34"/>
      <c r="ET33" s="140">
        <f t="shared" ca="1" si="482"/>
        <v>356.52600000000001</v>
      </c>
      <c r="EU33" s="34"/>
      <c r="EV33" s="34">
        <f t="shared" si="483"/>
        <v>0</v>
      </c>
      <c r="EW33" s="34">
        <f t="shared" ca="1" si="484"/>
        <v>25.651</v>
      </c>
      <c r="EX33" s="34">
        <f t="shared" ca="1" si="484"/>
        <v>330.875</v>
      </c>
      <c r="EY33" s="34">
        <f t="shared" ca="1" si="484"/>
        <v>0</v>
      </c>
      <c r="EZ33" s="34">
        <f t="shared" si="484"/>
        <v>0</v>
      </c>
      <c r="FA33" s="34">
        <f t="shared" si="484"/>
        <v>0</v>
      </c>
      <c r="FB33" s="34">
        <f t="shared" si="484"/>
        <v>0</v>
      </c>
      <c r="FC33" s="34">
        <f t="shared" si="484"/>
        <v>0</v>
      </c>
      <c r="FD33" s="34">
        <f t="shared" si="484"/>
        <v>0</v>
      </c>
      <c r="FE33"/>
      <c r="FF33"/>
      <c r="FG33"/>
      <c r="FH33"/>
    </row>
    <row r="34" spans="1:164">
      <c r="ET34" s="103"/>
    </row>
    <row r="35" spans="1:164">
      <c r="A35" s="415">
        <v>14</v>
      </c>
      <c r="B35" s="1" t="s">
        <v>461</v>
      </c>
      <c r="I35" s="36">
        <f ca="1">SUMIF($K$12:$EM$12,"&lt;="&amp;Assumptions!$L$14,'Monthly Cash Flow'!K35:EM35)</f>
        <v>64.256999999999977</v>
      </c>
      <c r="K35" s="108">
        <v>0</v>
      </c>
      <c r="L35" s="19">
        <f ca="1">IFERROR(OFFSET('ARGUS '!$B$3, MATCH($A35, 'ARGUS '!$A$3:$A$179, 0)-1,MATCH(L$14, 'ARGUS '!$B$4:$LG$4, 0)-1,1,1)/1000, 0)</f>
        <v>1.72</v>
      </c>
      <c r="M35" s="19">
        <f ca="1">IFERROR(OFFSET('ARGUS '!$B$3, MATCH($A35, 'ARGUS '!$A$3:$A$179, 0)-1,MATCH(M$14, 'ARGUS '!$B$4:$LG$4, 0)-1,1,1)/1000, 0)</f>
        <v>1.72</v>
      </c>
      <c r="N35" s="19">
        <f ca="1">IFERROR(OFFSET('ARGUS '!$B$3, MATCH($A35, 'ARGUS '!$A$3:$A$179, 0)-1,MATCH(N$14, 'ARGUS '!$B$4:$LG$4, 0)-1,1,1)/1000, 0)</f>
        <v>1.72</v>
      </c>
      <c r="O35" s="19">
        <f ca="1">IFERROR(OFFSET('ARGUS '!$B$3, MATCH($A35, 'ARGUS '!$A$3:$A$179, 0)-1,MATCH(O$14, 'ARGUS '!$B$4:$LG$4, 0)-1,1,1)/1000, 0)</f>
        <v>1.72</v>
      </c>
      <c r="P35" s="19">
        <f ca="1">IFERROR(OFFSET('ARGUS '!$B$3, MATCH($A35, 'ARGUS '!$A$3:$A$179, 0)-1,MATCH(P$14, 'ARGUS '!$B$4:$LG$4, 0)-1,1,1)/1000, 0)</f>
        <v>1.72</v>
      </c>
      <c r="Q35" s="19">
        <f ca="1">IFERROR(OFFSET('ARGUS '!$B$3, MATCH($A35, 'ARGUS '!$A$3:$A$179, 0)-1,MATCH(Q$14, 'ARGUS '!$B$4:$LG$4, 0)-1,1,1)/1000, 0)</f>
        <v>1.72</v>
      </c>
      <c r="R35" s="19">
        <f ca="1">IFERROR(OFFSET('ARGUS '!$B$3, MATCH($A35, 'ARGUS '!$A$3:$A$179, 0)-1,MATCH(R$14, 'ARGUS '!$B$4:$LG$4, 0)-1,1,1)/1000, 0)</f>
        <v>1.72</v>
      </c>
      <c r="S35" s="19">
        <f ca="1">IFERROR(OFFSET('ARGUS '!$B$3, MATCH($A35, 'ARGUS '!$A$3:$A$179, 0)-1,MATCH(S$14, 'ARGUS '!$B$4:$LG$4, 0)-1,1,1)/1000, 0)</f>
        <v>1.72</v>
      </c>
      <c r="T35" s="19">
        <f ca="1">IFERROR(OFFSET('ARGUS '!$B$3, MATCH($A35, 'ARGUS '!$A$3:$A$179, 0)-1,MATCH(T$14, 'ARGUS '!$B$4:$LG$4, 0)-1,1,1)/1000, 0)</f>
        <v>1.72</v>
      </c>
      <c r="U35" s="19">
        <f ca="1">IFERROR(OFFSET('ARGUS '!$B$3, MATCH($A35, 'ARGUS '!$A$3:$A$179, 0)-1,MATCH(U$14, 'ARGUS '!$B$4:$LG$4, 0)-1,1,1)/1000, 0)</f>
        <v>1.7709999999999999</v>
      </c>
      <c r="V35" s="19">
        <f ca="1">IFERROR(OFFSET('ARGUS '!$B$3, MATCH($A35, 'ARGUS '!$A$3:$A$179, 0)-1,MATCH(V$14, 'ARGUS '!$B$4:$LG$4, 0)-1,1,1)/1000, 0)</f>
        <v>1.7709999999999999</v>
      </c>
      <c r="W35" s="19">
        <f ca="1">IFERROR(OFFSET('ARGUS '!$B$3, MATCH($A35, 'ARGUS '!$A$3:$A$179, 0)-1,MATCH(W$14, 'ARGUS '!$B$4:$LG$4, 0)-1,1,1)/1000, 0)</f>
        <v>1.7709999999999999</v>
      </c>
      <c r="X35" s="19">
        <f ca="1">IFERROR(OFFSET('ARGUS '!$B$3, MATCH($A35, 'ARGUS '!$A$3:$A$179, 0)-1,MATCH(X$14, 'ARGUS '!$B$4:$LG$4, 0)-1,1,1)/1000, 0)</f>
        <v>1.7709999999999999</v>
      </c>
      <c r="Y35" s="19">
        <f ca="1">IFERROR(OFFSET('ARGUS '!$B$3, MATCH($A35, 'ARGUS '!$A$3:$A$179, 0)-1,MATCH(Y$14, 'ARGUS '!$B$4:$LG$4, 0)-1,1,1)/1000, 0)</f>
        <v>1.7709999999999999</v>
      </c>
      <c r="Z35" s="19">
        <f ca="1">IFERROR(OFFSET('ARGUS '!$B$3, MATCH($A35, 'ARGUS '!$A$3:$A$179, 0)-1,MATCH(Z$14, 'ARGUS '!$B$4:$LG$4, 0)-1,1,1)/1000, 0)</f>
        <v>1.7709999999999999</v>
      </c>
      <c r="AA35" s="19">
        <f ca="1">IFERROR(OFFSET('ARGUS '!$B$3, MATCH($A35, 'ARGUS '!$A$3:$A$179, 0)-1,MATCH(AA$14, 'ARGUS '!$B$4:$LG$4, 0)-1,1,1)/1000, 0)</f>
        <v>1.7709999999999999</v>
      </c>
      <c r="AB35" s="19">
        <f ca="1">IFERROR(OFFSET('ARGUS '!$B$3, MATCH($A35, 'ARGUS '!$A$3:$A$179, 0)-1,MATCH(AB$14, 'ARGUS '!$B$4:$LG$4, 0)-1,1,1)/1000, 0)</f>
        <v>1.7709999999999999</v>
      </c>
      <c r="AC35" s="19">
        <f ca="1">IFERROR(OFFSET('ARGUS '!$B$3, MATCH($A35, 'ARGUS '!$A$3:$A$179, 0)-1,MATCH(AC$14, 'ARGUS '!$B$4:$LG$4, 0)-1,1,1)/1000, 0)</f>
        <v>1.7709999999999999</v>
      </c>
      <c r="AD35" s="19">
        <f ca="1">IFERROR(OFFSET('ARGUS '!$B$3, MATCH($A35, 'ARGUS '!$A$3:$A$179, 0)-1,MATCH(AD$14, 'ARGUS '!$B$4:$LG$4, 0)-1,1,1)/1000, 0)</f>
        <v>1.7709999999999999</v>
      </c>
      <c r="AE35" s="19">
        <f ca="1">IFERROR(OFFSET('ARGUS '!$B$3, MATCH($A35, 'ARGUS '!$A$3:$A$179, 0)-1,MATCH(AE$14, 'ARGUS '!$B$4:$LG$4, 0)-1,1,1)/1000, 0)</f>
        <v>1.7709999999999999</v>
      </c>
      <c r="AF35" s="19">
        <f ca="1">IFERROR(OFFSET('ARGUS '!$B$3, MATCH($A35, 'ARGUS '!$A$3:$A$179, 0)-1,MATCH(AF$14, 'ARGUS '!$B$4:$LG$4, 0)-1,1,1)/1000, 0)</f>
        <v>1.7709999999999999</v>
      </c>
      <c r="AG35" s="19">
        <f ca="1">IFERROR(OFFSET('ARGUS '!$B$3, MATCH($A35, 'ARGUS '!$A$3:$A$179, 0)-1,MATCH(AG$14, 'ARGUS '!$B$4:$LG$4, 0)-1,1,1)/1000, 0)</f>
        <v>1.8240000000000001</v>
      </c>
      <c r="AH35" s="19">
        <f ca="1">IFERROR(OFFSET('ARGUS '!$B$3, MATCH($A35, 'ARGUS '!$A$3:$A$179, 0)-1,MATCH(AH$14, 'ARGUS '!$B$4:$LG$4, 0)-1,1,1)/1000, 0)</f>
        <v>1.8240000000000001</v>
      </c>
      <c r="AI35" s="19">
        <f ca="1">IFERROR(OFFSET('ARGUS '!$B$3, MATCH($A35, 'ARGUS '!$A$3:$A$179, 0)-1,MATCH(AI$14, 'ARGUS '!$B$4:$LG$4, 0)-1,1,1)/1000, 0)</f>
        <v>1.8240000000000001</v>
      </c>
      <c r="AJ35" s="19">
        <f ca="1">IFERROR(OFFSET('ARGUS '!$B$3, MATCH($A35, 'ARGUS '!$A$3:$A$179, 0)-1,MATCH(AJ$14, 'ARGUS '!$B$4:$LG$4, 0)-1,1,1)/1000, 0)</f>
        <v>1.8240000000000001</v>
      </c>
      <c r="AK35" s="19">
        <f ca="1">IFERROR(OFFSET('ARGUS '!$B$3, MATCH($A35, 'ARGUS '!$A$3:$A$179, 0)-1,MATCH(AK$14, 'ARGUS '!$B$4:$LG$4, 0)-1,1,1)/1000, 0)</f>
        <v>1.8240000000000001</v>
      </c>
      <c r="AL35" s="19">
        <f ca="1">IFERROR(OFFSET('ARGUS '!$B$3, MATCH($A35, 'ARGUS '!$A$3:$A$179, 0)-1,MATCH(AL$14, 'ARGUS '!$B$4:$LG$4, 0)-1,1,1)/1000, 0)</f>
        <v>1.8240000000000001</v>
      </c>
      <c r="AM35" s="19">
        <f ca="1">IFERROR(OFFSET('ARGUS '!$B$3, MATCH($A35, 'ARGUS '!$A$3:$A$179, 0)-1,MATCH(AM$14, 'ARGUS '!$B$4:$LG$4, 0)-1,1,1)/1000, 0)</f>
        <v>1.8240000000000001</v>
      </c>
      <c r="AN35" s="19">
        <f ca="1">IFERROR(OFFSET('ARGUS '!$B$3, MATCH($A35, 'ARGUS '!$A$3:$A$179, 0)-1,MATCH(AN$14, 'ARGUS '!$B$4:$LG$4, 0)-1,1,1)/1000, 0)</f>
        <v>1.8240000000000001</v>
      </c>
      <c r="AO35" s="19">
        <f ca="1">IFERROR(OFFSET('ARGUS '!$B$3, MATCH($A35, 'ARGUS '!$A$3:$A$179, 0)-1,MATCH(AO$14, 'ARGUS '!$B$4:$LG$4, 0)-1,1,1)/1000, 0)</f>
        <v>1.8240000000000001</v>
      </c>
      <c r="AP35" s="19">
        <f ca="1">IFERROR(OFFSET('ARGUS '!$B$3, MATCH($A35, 'ARGUS '!$A$3:$A$179, 0)-1,MATCH(AP$14, 'ARGUS '!$B$4:$LG$4, 0)-1,1,1)/1000, 0)</f>
        <v>1.8240000000000001</v>
      </c>
      <c r="AQ35" s="19">
        <f ca="1">IFERROR(OFFSET('ARGUS '!$B$3, MATCH($A35, 'ARGUS '!$A$3:$A$179, 0)-1,MATCH(AQ$14, 'ARGUS '!$B$4:$LG$4, 0)-1,1,1)/1000, 0)</f>
        <v>1.8240000000000001</v>
      </c>
      <c r="AR35" s="19">
        <f ca="1">IFERROR(OFFSET('ARGUS '!$B$3, MATCH($A35, 'ARGUS '!$A$3:$A$179, 0)-1,MATCH(AR$14, 'ARGUS '!$B$4:$LG$4, 0)-1,1,1)/1000, 0)</f>
        <v>1.8240000000000001</v>
      </c>
      <c r="AS35" s="19">
        <f ca="1">IFERROR(OFFSET('ARGUS '!$B$3, MATCH($A35, 'ARGUS '!$A$3:$A$179, 0)-1,MATCH(AS$14, 'ARGUS '!$B$4:$LG$4, 0)-1,1,1)/1000, 0)</f>
        <v>1.879</v>
      </c>
      <c r="AT35" s="19">
        <f ca="1">IFERROR(OFFSET('ARGUS '!$B$3, MATCH($A35, 'ARGUS '!$A$3:$A$179, 0)-1,MATCH(AT$14, 'ARGUS '!$B$4:$LG$4, 0)-1,1,1)/1000, 0)</f>
        <v>1.879</v>
      </c>
      <c r="AU35" s="19">
        <f ca="1">IFERROR(OFFSET('ARGUS '!$B$3, MATCH($A35, 'ARGUS '!$A$3:$A$179, 0)-1,MATCH(AU$14, 'ARGUS '!$B$4:$LG$4, 0)-1,1,1)/1000, 0)</f>
        <v>1.879</v>
      </c>
      <c r="AV35" s="19">
        <f ca="1">IFERROR(OFFSET('ARGUS '!$B$3, MATCH($A35, 'ARGUS '!$A$3:$A$179, 0)-1,MATCH(AV$14, 'ARGUS '!$B$4:$LG$4, 0)-1,1,1)/1000, 0)</f>
        <v>1.879</v>
      </c>
      <c r="AW35" s="19">
        <f ca="1">IFERROR(OFFSET('ARGUS '!$B$3, MATCH($A35, 'ARGUS '!$A$3:$A$179, 0)-1,MATCH(AW$14, 'ARGUS '!$B$4:$LG$4, 0)-1,1,1)/1000, 0)</f>
        <v>1.879</v>
      </c>
      <c r="AX35" s="19">
        <f ca="1">IFERROR(OFFSET('ARGUS '!$B$3, MATCH($A35, 'ARGUS '!$A$3:$A$179, 0)-1,MATCH(AX$14, 'ARGUS '!$B$4:$LG$4, 0)-1,1,1)/1000, 0)</f>
        <v>1.879</v>
      </c>
      <c r="AY35" s="19">
        <f ca="1">IFERROR(OFFSET('ARGUS '!$B$3, MATCH($A35, 'ARGUS '!$A$3:$A$179, 0)-1,MATCH(AY$14, 'ARGUS '!$B$4:$LG$4, 0)-1,1,1)/1000, 0)</f>
        <v>1.879</v>
      </c>
      <c r="AZ35" s="19">
        <f ca="1">IFERROR(OFFSET('ARGUS '!$B$3, MATCH($A35, 'ARGUS '!$A$3:$A$179, 0)-1,MATCH(AZ$14, 'ARGUS '!$B$4:$LG$4, 0)-1,1,1)/1000, 0)</f>
        <v>1.879</v>
      </c>
      <c r="BA35" s="19">
        <f ca="1">IFERROR(OFFSET('ARGUS '!$B$3, MATCH($A35, 'ARGUS '!$A$3:$A$179, 0)-1,MATCH(BA$14, 'ARGUS '!$B$4:$LG$4, 0)-1,1,1)/1000, 0)</f>
        <v>1.879</v>
      </c>
      <c r="BB35" s="19">
        <f ca="1">IFERROR(OFFSET('ARGUS '!$B$3, MATCH($A35, 'ARGUS '!$A$3:$A$179, 0)-1,MATCH(BB$14, 'ARGUS '!$B$4:$LG$4, 0)-1,1,1)/1000, 0)</f>
        <v>1.879</v>
      </c>
      <c r="BC35" s="19">
        <f ca="1">IFERROR(OFFSET('ARGUS '!$B$3, MATCH($A35, 'ARGUS '!$A$3:$A$179, 0)-1,MATCH(BC$14, 'ARGUS '!$B$4:$LG$4, 0)-1,1,1)/1000, 0)</f>
        <v>1.879</v>
      </c>
      <c r="BD35" s="19">
        <f ca="1">IFERROR(OFFSET('ARGUS '!$B$3, MATCH($A35, 'ARGUS '!$A$3:$A$179, 0)-1,MATCH(BD$14, 'ARGUS '!$B$4:$LG$4, 0)-1,1,1)/1000, 0)</f>
        <v>1.879</v>
      </c>
      <c r="BE35" s="19">
        <f ca="1">IFERROR(OFFSET('ARGUS '!$B$3, MATCH($A35, 'ARGUS '!$A$3:$A$179, 0)-1,MATCH(BE$14, 'ARGUS '!$B$4:$LG$4, 0)-1,1,1)/1000, 0)</f>
        <v>1.9350000000000001</v>
      </c>
      <c r="BF35" s="19">
        <f ca="1">IFERROR(OFFSET('ARGUS '!$B$3, MATCH($A35, 'ARGUS '!$A$3:$A$179, 0)-1,MATCH(BF$14, 'ARGUS '!$B$4:$LG$4, 0)-1,1,1)/1000, 0)</f>
        <v>1.9350000000000001</v>
      </c>
      <c r="BG35" s="19">
        <f ca="1">IFERROR(OFFSET('ARGUS '!$B$3, MATCH($A35, 'ARGUS '!$A$3:$A$179, 0)-1,MATCH(BG$14, 'ARGUS '!$B$4:$LG$4, 0)-1,1,1)/1000, 0)</f>
        <v>1.9350000000000001</v>
      </c>
      <c r="BH35" s="19">
        <f ca="1">IFERROR(OFFSET('ARGUS '!$B$3, MATCH($A35, 'ARGUS '!$A$3:$A$179, 0)-1,MATCH(BH$14, 'ARGUS '!$B$4:$LG$4, 0)-1,1,1)/1000, 0)</f>
        <v>1.9350000000000001</v>
      </c>
      <c r="BI35" s="19">
        <f ca="1">IFERROR(OFFSET('ARGUS '!$B$3, MATCH($A35, 'ARGUS '!$A$3:$A$179, 0)-1,MATCH(BI$14, 'ARGUS '!$B$4:$LG$4, 0)-1,1,1)/1000, 0)</f>
        <v>1.9350000000000001</v>
      </c>
      <c r="BJ35" s="19">
        <f ca="1">IFERROR(OFFSET('ARGUS '!$B$3, MATCH($A35, 'ARGUS '!$A$3:$A$179, 0)-1,MATCH(BJ$14, 'ARGUS '!$B$4:$LG$4, 0)-1,1,1)/1000, 0)</f>
        <v>1.9350000000000001</v>
      </c>
      <c r="BK35" s="19">
        <f ca="1">IFERROR(OFFSET('ARGUS '!$B$3, MATCH($A35, 'ARGUS '!$A$3:$A$179, 0)-1,MATCH(BK$14, 'ARGUS '!$B$4:$LG$4, 0)-1,1,1)/1000, 0)</f>
        <v>1.9350000000000001</v>
      </c>
      <c r="BL35" s="19">
        <f ca="1">IFERROR(OFFSET('ARGUS '!$B$3, MATCH($A35, 'ARGUS '!$A$3:$A$179, 0)-1,MATCH(BL$14, 'ARGUS '!$B$4:$LG$4, 0)-1,1,1)/1000, 0)</f>
        <v>1.9350000000000001</v>
      </c>
      <c r="BM35" s="19">
        <f ca="1">IFERROR(OFFSET('ARGUS '!$B$3, MATCH($A35, 'ARGUS '!$A$3:$A$179, 0)-1,MATCH(BM$14, 'ARGUS '!$B$4:$LG$4, 0)-1,1,1)/1000, 0)</f>
        <v>1.9350000000000001</v>
      </c>
      <c r="BN35" s="19">
        <f ca="1">IFERROR(OFFSET('ARGUS '!$B$3, MATCH($A35, 'ARGUS '!$A$3:$A$179, 0)-1,MATCH(BN$14, 'ARGUS '!$B$4:$LG$4, 0)-1,1,1)/1000, 0)</f>
        <v>1.9350000000000001</v>
      </c>
      <c r="BO35" s="19">
        <f ca="1">IFERROR(OFFSET('ARGUS '!$B$3, MATCH($A35, 'ARGUS '!$A$3:$A$179, 0)-1,MATCH(BO$14, 'ARGUS '!$B$4:$LG$4, 0)-1,1,1)/1000, 0)</f>
        <v>1.9350000000000001</v>
      </c>
      <c r="BP35" s="19">
        <f ca="1">IFERROR(OFFSET('ARGUS '!$B$3, MATCH($A35, 'ARGUS '!$A$3:$A$179, 0)-1,MATCH(BP$14, 'ARGUS '!$B$4:$LG$4, 0)-1,1,1)/1000, 0)</f>
        <v>1.9350000000000001</v>
      </c>
      <c r="BQ35" s="19">
        <f ca="1">IFERROR(OFFSET('ARGUS '!$B$3, MATCH($A35, 'ARGUS '!$A$3:$A$179, 0)-1,MATCH(BQ$14, 'ARGUS '!$B$4:$LG$4, 0)-1,1,1)/1000, 0)</f>
        <v>1.9930000000000001</v>
      </c>
      <c r="BR35" s="19">
        <f ca="1">IFERROR(OFFSET('ARGUS '!$B$3, MATCH($A35, 'ARGUS '!$A$3:$A$179, 0)-1,MATCH(BR$14, 'ARGUS '!$B$4:$LG$4, 0)-1,1,1)/1000, 0)</f>
        <v>1.9930000000000001</v>
      </c>
      <c r="BS35" s="19">
        <f ca="1">IFERROR(OFFSET('ARGUS '!$B$3, MATCH($A35, 'ARGUS '!$A$3:$A$179, 0)-1,MATCH(BS$14, 'ARGUS '!$B$4:$LG$4, 0)-1,1,1)/1000, 0)</f>
        <v>1.9930000000000001</v>
      </c>
      <c r="BT35" s="19">
        <f ca="1">IFERROR(OFFSET('ARGUS '!$B$3, MATCH($A35, 'ARGUS '!$A$3:$A$179, 0)-1,MATCH(BT$14, 'ARGUS '!$B$4:$LG$4, 0)-1,1,1)/1000, 0)</f>
        <v>1.9930000000000001</v>
      </c>
      <c r="BU35" s="19">
        <f ca="1">IFERROR(OFFSET('ARGUS '!$B$3, MATCH($A35, 'ARGUS '!$A$3:$A$179, 0)-1,MATCH(BU$14, 'ARGUS '!$B$4:$LG$4, 0)-1,1,1)/1000, 0)</f>
        <v>1.9930000000000001</v>
      </c>
      <c r="BV35" s="19">
        <f ca="1">IFERROR(OFFSET('ARGUS '!$B$3, MATCH($A35, 'ARGUS '!$A$3:$A$179, 0)-1,MATCH(BV$14, 'ARGUS '!$B$4:$LG$4, 0)-1,1,1)/1000, 0)</f>
        <v>1.9930000000000001</v>
      </c>
      <c r="BW35" s="19">
        <f ca="1">IFERROR(OFFSET('ARGUS '!$B$3, MATCH($A35, 'ARGUS '!$A$3:$A$179, 0)-1,MATCH(BW$14, 'ARGUS '!$B$4:$LG$4, 0)-1,1,1)/1000, 0)</f>
        <v>1.9930000000000001</v>
      </c>
      <c r="BX35" s="19">
        <f ca="1">IFERROR(OFFSET('ARGUS '!$B$3, MATCH($A35, 'ARGUS '!$A$3:$A$179, 0)-1,MATCH(BX$14, 'ARGUS '!$B$4:$LG$4, 0)-1,1,1)/1000, 0)</f>
        <v>1.9930000000000001</v>
      </c>
      <c r="BY35" s="19">
        <f ca="1">IFERROR(OFFSET('ARGUS '!$B$3, MATCH($A35, 'ARGUS '!$A$3:$A$179, 0)-1,MATCH(BY$14, 'ARGUS '!$B$4:$LG$4, 0)-1,1,1)/1000, 0)</f>
        <v>1.9930000000000001</v>
      </c>
      <c r="BZ35" s="19">
        <f ca="1">IFERROR(OFFSET('ARGUS '!$B$3, MATCH($A35, 'ARGUS '!$A$3:$A$179, 0)-1,MATCH(BZ$14, 'ARGUS '!$B$4:$LG$4, 0)-1,1,1)/1000, 0)</f>
        <v>1.9930000000000001</v>
      </c>
      <c r="CA35" s="19">
        <f ca="1">IFERROR(OFFSET('ARGUS '!$B$3, MATCH($A35, 'ARGUS '!$A$3:$A$179, 0)-1,MATCH(CA$14, 'ARGUS '!$B$4:$LG$4, 0)-1,1,1)/1000, 0)</f>
        <v>1.9930000000000001</v>
      </c>
      <c r="CB35" s="19">
        <f ca="1">IFERROR(OFFSET('ARGUS '!$B$3, MATCH($A35, 'ARGUS '!$A$3:$A$179, 0)-1,MATCH(CB$14, 'ARGUS '!$B$4:$LG$4, 0)-1,1,1)/1000, 0)</f>
        <v>1.9930000000000001</v>
      </c>
      <c r="CC35" s="19">
        <f ca="1">IFERROR(OFFSET('ARGUS '!$B$3, MATCH($A35, 'ARGUS '!$A$3:$A$179, 0)-1,MATCH(CC$14, 'ARGUS '!$B$4:$LG$4, 0)-1,1,1)/1000, 0)</f>
        <v>2.0529999999999999</v>
      </c>
      <c r="CD35" s="19">
        <f ca="1">IFERROR(OFFSET('ARGUS '!$B$3, MATCH($A35, 'ARGUS '!$A$3:$A$179, 0)-1,MATCH(CD$14, 'ARGUS '!$B$4:$LG$4, 0)-1,1,1)/1000, 0)</f>
        <v>2.0529999999999999</v>
      </c>
      <c r="CE35" s="19">
        <f ca="1">IFERROR(OFFSET('ARGUS '!$B$3, MATCH($A35, 'ARGUS '!$A$3:$A$179, 0)-1,MATCH(CE$14, 'ARGUS '!$B$4:$LG$4, 0)-1,1,1)/1000, 0)</f>
        <v>2.0529999999999999</v>
      </c>
      <c r="CF35" s="19">
        <f ca="1">IFERROR(OFFSET('ARGUS '!$B$3, MATCH($A35, 'ARGUS '!$A$3:$A$179, 0)-1,MATCH(CF$14, 'ARGUS '!$B$4:$LG$4, 0)-1,1,1)/1000, 0)</f>
        <v>2.0529999999999999</v>
      </c>
      <c r="CG35" s="19">
        <f ca="1">IFERROR(OFFSET('ARGUS '!$B$3, MATCH($A35, 'ARGUS '!$A$3:$A$179, 0)-1,MATCH(CG$14, 'ARGUS '!$B$4:$LG$4, 0)-1,1,1)/1000, 0)</f>
        <v>2.0529999999999999</v>
      </c>
      <c r="CH35" s="19">
        <f ca="1">IFERROR(OFFSET('ARGUS '!$B$3, MATCH($A35, 'ARGUS '!$A$3:$A$179, 0)-1,MATCH(CH$14, 'ARGUS '!$B$4:$LG$4, 0)-1,1,1)/1000, 0)</f>
        <v>2.0529999999999999</v>
      </c>
      <c r="CI35" s="19">
        <f ca="1">IFERROR(OFFSET('ARGUS '!$B$3, MATCH($A35, 'ARGUS '!$A$3:$A$179, 0)-1,MATCH(CI$14, 'ARGUS '!$B$4:$LG$4, 0)-1,1,1)/1000, 0)</f>
        <v>2.0529999999999999</v>
      </c>
      <c r="CJ35" s="19">
        <f ca="1">IFERROR(OFFSET('ARGUS '!$B$3, MATCH($A35, 'ARGUS '!$A$3:$A$179, 0)-1,MATCH(CJ$14, 'ARGUS '!$B$4:$LG$4, 0)-1,1,1)/1000, 0)</f>
        <v>2.0529999999999999</v>
      </c>
      <c r="CK35" s="19">
        <f ca="1">IFERROR(OFFSET('ARGUS '!$B$3, MATCH($A35, 'ARGUS '!$A$3:$A$179, 0)-1,MATCH(CK$14, 'ARGUS '!$B$4:$LG$4, 0)-1,1,1)/1000, 0)</f>
        <v>2.0529999999999999</v>
      </c>
      <c r="CL35" s="19">
        <f ca="1">IFERROR(OFFSET('ARGUS '!$B$3, MATCH($A35, 'ARGUS '!$A$3:$A$179, 0)-1,MATCH(CL$14, 'ARGUS '!$B$4:$LG$4, 0)-1,1,1)/1000, 0)</f>
        <v>2.0529999999999999</v>
      </c>
      <c r="CM35" s="19">
        <f ca="1">IFERROR(OFFSET('ARGUS '!$B$3, MATCH($A35, 'ARGUS '!$A$3:$A$179, 0)-1,MATCH(CM$14, 'ARGUS '!$B$4:$LG$4, 0)-1,1,1)/1000, 0)</f>
        <v>2.0529999999999999</v>
      </c>
      <c r="CN35" s="19">
        <f ca="1">IFERROR(OFFSET('ARGUS '!$B$3, MATCH($A35, 'ARGUS '!$A$3:$A$179, 0)-1,MATCH(CN$14, 'ARGUS '!$B$4:$LG$4, 0)-1,1,1)/1000, 0)</f>
        <v>2.0529999999999999</v>
      </c>
      <c r="CO35" s="19">
        <f ca="1">IFERROR(OFFSET('ARGUS '!$B$3, MATCH($A35, 'ARGUS '!$A$3:$A$179, 0)-1,MATCH(CO$14, 'ARGUS '!$B$4:$LG$4, 0)-1,1,1)/1000, 0)</f>
        <v>2.1150000000000002</v>
      </c>
      <c r="CP35" s="19">
        <f ca="1">IFERROR(OFFSET('ARGUS '!$B$3, MATCH($A35, 'ARGUS '!$A$3:$A$179, 0)-1,MATCH(CP$14, 'ARGUS '!$B$4:$LG$4, 0)-1,1,1)/1000, 0)</f>
        <v>2.1150000000000002</v>
      </c>
      <c r="CQ35" s="19">
        <f ca="1">IFERROR(OFFSET('ARGUS '!$B$3, MATCH($A35, 'ARGUS '!$A$3:$A$179, 0)-1,MATCH(CQ$14, 'ARGUS '!$B$4:$LG$4, 0)-1,1,1)/1000, 0)</f>
        <v>2.1150000000000002</v>
      </c>
      <c r="CR35" s="19">
        <f ca="1">IFERROR(OFFSET('ARGUS '!$B$3, MATCH($A35, 'ARGUS '!$A$3:$A$179, 0)-1,MATCH(CR$14, 'ARGUS '!$B$4:$LG$4, 0)-1,1,1)/1000, 0)</f>
        <v>2.1150000000000002</v>
      </c>
      <c r="CS35" s="19">
        <f ca="1">IFERROR(OFFSET('ARGUS '!$B$3, MATCH($A35, 'ARGUS '!$A$3:$A$179, 0)-1,MATCH(CS$14, 'ARGUS '!$B$4:$LG$4, 0)-1,1,1)/1000, 0)</f>
        <v>2.1150000000000002</v>
      </c>
      <c r="CT35" s="19">
        <f ca="1">IFERROR(OFFSET('ARGUS '!$B$3, MATCH($A35, 'ARGUS '!$A$3:$A$179, 0)-1,MATCH(CT$14, 'ARGUS '!$B$4:$LG$4, 0)-1,1,1)/1000, 0)</f>
        <v>2.1150000000000002</v>
      </c>
      <c r="CU35" s="19">
        <f ca="1">IFERROR(OFFSET('ARGUS '!$B$3, MATCH($A35, 'ARGUS '!$A$3:$A$179, 0)-1,MATCH(CU$14, 'ARGUS '!$B$4:$LG$4, 0)-1,1,1)/1000, 0)</f>
        <v>2.1150000000000002</v>
      </c>
      <c r="CV35" s="19">
        <f ca="1">IFERROR(OFFSET('ARGUS '!$B$3, MATCH($A35, 'ARGUS '!$A$3:$A$179, 0)-1,MATCH(CV$14, 'ARGUS '!$B$4:$LG$4, 0)-1,1,1)/1000, 0)</f>
        <v>2.1150000000000002</v>
      </c>
      <c r="CW35" s="19">
        <f ca="1">IFERROR(OFFSET('ARGUS '!$B$3, MATCH($A35, 'ARGUS '!$A$3:$A$179, 0)-1,MATCH(CW$14, 'ARGUS '!$B$4:$LG$4, 0)-1,1,1)/1000, 0)</f>
        <v>2.1150000000000002</v>
      </c>
      <c r="CX35" s="19">
        <f ca="1">IFERROR(OFFSET('ARGUS '!$B$3, MATCH($A35, 'ARGUS '!$A$3:$A$179, 0)-1,MATCH(CX$14, 'ARGUS '!$B$4:$LG$4, 0)-1,1,1)/1000, 0)</f>
        <v>2.1150000000000002</v>
      </c>
      <c r="CY35" s="19">
        <f ca="1">IFERROR(OFFSET('ARGUS '!$B$3, MATCH($A35, 'ARGUS '!$A$3:$A$179, 0)-1,MATCH(CY$14, 'ARGUS '!$B$4:$LG$4, 0)-1,1,1)/1000, 0)</f>
        <v>2.1150000000000002</v>
      </c>
      <c r="CZ35" s="19">
        <f ca="1">IFERROR(OFFSET('ARGUS '!$B$3, MATCH($A35, 'ARGUS '!$A$3:$A$179, 0)-1,MATCH(CZ$14, 'ARGUS '!$B$4:$LG$4, 0)-1,1,1)/1000, 0)</f>
        <v>2.1150000000000002</v>
      </c>
      <c r="DA35" s="19">
        <f ca="1">IFERROR(OFFSET('ARGUS '!$B$3, MATCH($A35, 'ARGUS '!$A$3:$A$179, 0)-1,MATCH(DA$14, 'ARGUS '!$B$4:$LG$4, 0)-1,1,1)/1000, 0)</f>
        <v>2.1779999999999999</v>
      </c>
      <c r="DB35" s="19">
        <f ca="1">IFERROR(OFFSET('ARGUS '!$B$3, MATCH($A35, 'ARGUS '!$A$3:$A$179, 0)-1,MATCH(DB$14, 'ARGUS '!$B$4:$LG$4, 0)-1,1,1)/1000, 0)</f>
        <v>2.1779999999999999</v>
      </c>
      <c r="DC35" s="19">
        <f ca="1">IFERROR(OFFSET('ARGUS '!$B$3, MATCH($A35, 'ARGUS '!$A$3:$A$179, 0)-1,MATCH(DC$14, 'ARGUS '!$B$4:$LG$4, 0)-1,1,1)/1000, 0)</f>
        <v>2.1779999999999999</v>
      </c>
      <c r="DD35" s="19">
        <f ca="1">IFERROR(OFFSET('ARGUS '!$B$3, MATCH($A35, 'ARGUS '!$A$3:$A$179, 0)-1,MATCH(DD$14, 'ARGUS '!$B$4:$LG$4, 0)-1,1,1)/1000, 0)</f>
        <v>2.1779999999999999</v>
      </c>
      <c r="DE35" s="19">
        <f ca="1">IFERROR(OFFSET('ARGUS '!$B$3, MATCH($A35, 'ARGUS '!$A$3:$A$179, 0)-1,MATCH(DE$14, 'ARGUS '!$B$4:$LG$4, 0)-1,1,1)/1000, 0)</f>
        <v>2.1779999999999999</v>
      </c>
      <c r="DF35" s="19">
        <f ca="1">IFERROR(OFFSET('ARGUS '!$B$3, MATCH($A35, 'ARGUS '!$A$3:$A$179, 0)-1,MATCH(DF$14, 'ARGUS '!$B$4:$LG$4, 0)-1,1,1)/1000, 0)</f>
        <v>2.1779999999999999</v>
      </c>
      <c r="DG35" s="19">
        <f ca="1">IFERROR(OFFSET('ARGUS '!$B$3, MATCH($A35, 'ARGUS '!$A$3:$A$179, 0)-1,MATCH(DG$14, 'ARGUS '!$B$4:$LG$4, 0)-1,1,1)/1000, 0)</f>
        <v>2.1779999999999999</v>
      </c>
      <c r="DH35" s="19">
        <f ca="1">IFERROR(OFFSET('ARGUS '!$B$3, MATCH($A35, 'ARGUS '!$A$3:$A$179, 0)-1,MATCH(DH$14, 'ARGUS '!$B$4:$LG$4, 0)-1,1,1)/1000, 0)</f>
        <v>2.1779999999999999</v>
      </c>
      <c r="DI35" s="19">
        <f ca="1">IFERROR(OFFSET('ARGUS '!$B$3, MATCH($A35, 'ARGUS '!$A$3:$A$179, 0)-1,MATCH(DI$14, 'ARGUS '!$B$4:$LG$4, 0)-1,1,1)/1000, 0)</f>
        <v>2.1779999999999999</v>
      </c>
      <c r="DJ35" s="19">
        <f ca="1">IFERROR(OFFSET('ARGUS '!$B$3, MATCH($A35, 'ARGUS '!$A$3:$A$179, 0)-1,MATCH(DJ$14, 'ARGUS '!$B$4:$LG$4, 0)-1,1,1)/1000, 0)</f>
        <v>2.1779999999999999</v>
      </c>
      <c r="DK35" s="19">
        <f ca="1">IFERROR(OFFSET('ARGUS '!$B$3, MATCH($A35, 'ARGUS '!$A$3:$A$179, 0)-1,MATCH(DK$14, 'ARGUS '!$B$4:$LG$4, 0)-1,1,1)/1000, 0)</f>
        <v>2.1779999999999999</v>
      </c>
      <c r="DL35" s="19">
        <f ca="1">IFERROR(OFFSET('ARGUS '!$B$3, MATCH($A35, 'ARGUS '!$A$3:$A$179, 0)-1,MATCH(DL$14, 'ARGUS '!$B$4:$LG$4, 0)-1,1,1)/1000, 0)</f>
        <v>2.1779999999999999</v>
      </c>
      <c r="DM35" s="19">
        <f ca="1">IFERROR(OFFSET('ARGUS '!$B$3, MATCH($A35, 'ARGUS '!$A$3:$A$179, 0)-1,MATCH(DM$14, 'ARGUS '!$B$4:$LG$4, 0)-1,1,1)/1000, 0)</f>
        <v>2.2440000000000002</v>
      </c>
      <c r="DN35" s="19">
        <f ca="1">IFERROR(OFFSET('ARGUS '!$B$3, MATCH($A35, 'ARGUS '!$A$3:$A$179, 0)-1,MATCH(DN$14, 'ARGUS '!$B$4:$LG$4, 0)-1,1,1)/1000, 0)</f>
        <v>2.2440000000000002</v>
      </c>
      <c r="DO35" s="19">
        <f ca="1">IFERROR(OFFSET('ARGUS '!$B$3, MATCH($A35, 'ARGUS '!$A$3:$A$179, 0)-1,MATCH(DO$14, 'ARGUS '!$B$4:$LG$4, 0)-1,1,1)/1000, 0)</f>
        <v>2.2440000000000002</v>
      </c>
      <c r="DP35" s="19">
        <f ca="1">IFERROR(OFFSET('ARGUS '!$B$3, MATCH($A35, 'ARGUS '!$A$3:$A$179, 0)-1,MATCH(DP$14, 'ARGUS '!$B$4:$LG$4, 0)-1,1,1)/1000, 0)</f>
        <v>2.2440000000000002</v>
      </c>
      <c r="DQ35" s="19">
        <f ca="1">IFERROR(OFFSET('ARGUS '!$B$3, MATCH($A35, 'ARGUS '!$A$3:$A$179, 0)-1,MATCH(DQ$14, 'ARGUS '!$B$4:$LG$4, 0)-1,1,1)/1000, 0)</f>
        <v>2.2440000000000002</v>
      </c>
      <c r="DR35" s="19">
        <f ca="1">IFERROR(OFFSET('ARGUS '!$B$3, MATCH($A35, 'ARGUS '!$A$3:$A$179, 0)-1,MATCH(DR$14, 'ARGUS '!$B$4:$LG$4, 0)-1,1,1)/1000, 0)</f>
        <v>2.2440000000000002</v>
      </c>
      <c r="DS35" s="19">
        <f ca="1">IFERROR(OFFSET('ARGUS '!$B$3, MATCH($A35, 'ARGUS '!$A$3:$A$179, 0)-1,MATCH(DS$14, 'ARGUS '!$B$4:$LG$4, 0)-1,1,1)/1000, 0)</f>
        <v>2.2440000000000002</v>
      </c>
      <c r="DT35" s="19">
        <f ca="1">IFERROR(OFFSET('ARGUS '!$B$3, MATCH($A35, 'ARGUS '!$A$3:$A$179, 0)-1,MATCH(DT$14, 'ARGUS '!$B$4:$LG$4, 0)-1,1,1)/1000, 0)</f>
        <v>2.2440000000000002</v>
      </c>
      <c r="DU35" s="19">
        <f ca="1">IFERROR(OFFSET('ARGUS '!$B$3, MATCH($A35, 'ARGUS '!$A$3:$A$179, 0)-1,MATCH(DU$14, 'ARGUS '!$B$4:$LG$4, 0)-1,1,1)/1000, 0)</f>
        <v>2.2440000000000002</v>
      </c>
      <c r="DV35" s="19">
        <f ca="1">IFERROR(OFFSET('ARGUS '!$B$3, MATCH($A35, 'ARGUS '!$A$3:$A$179, 0)-1,MATCH(DV$14, 'ARGUS '!$B$4:$LG$4, 0)-1,1,1)/1000, 0)</f>
        <v>2.2440000000000002</v>
      </c>
      <c r="DW35" s="19">
        <f ca="1">IFERROR(OFFSET('ARGUS '!$B$3, MATCH($A35, 'ARGUS '!$A$3:$A$179, 0)-1,MATCH(DW$14, 'ARGUS '!$B$4:$LG$4, 0)-1,1,1)/1000, 0)</f>
        <v>2.2440000000000002</v>
      </c>
      <c r="DX35" s="19">
        <f ca="1">IFERROR(OFFSET('ARGUS '!$B$3, MATCH($A35, 'ARGUS '!$A$3:$A$179, 0)-1,MATCH(DX$14, 'ARGUS '!$B$4:$LG$4, 0)-1,1,1)/1000, 0)</f>
        <v>2.2440000000000002</v>
      </c>
      <c r="DY35" s="19">
        <f ca="1">IFERROR(OFFSET('ARGUS '!$B$3, MATCH($A35, 'ARGUS '!$A$3:$A$179, 0)-1,MATCH(DY$14, 'ARGUS '!$B$4:$LG$4, 0)-1,1,1)/1000, 0)</f>
        <v>2.3109999999999999</v>
      </c>
      <c r="DZ35" s="19">
        <f ca="1">IFERROR(OFFSET('ARGUS '!$B$3, MATCH($A35, 'ARGUS '!$A$3:$A$179, 0)-1,MATCH(DZ$14, 'ARGUS '!$B$4:$LG$4, 0)-1,1,1)/1000, 0)</f>
        <v>2.3109999999999999</v>
      </c>
      <c r="EA35" s="19">
        <f ca="1">IFERROR(OFFSET('ARGUS '!$B$3, MATCH($A35, 'ARGUS '!$A$3:$A$179, 0)-1,MATCH(EA$14, 'ARGUS '!$B$4:$LG$4, 0)-1,1,1)/1000, 0)</f>
        <v>2.3109999999999999</v>
      </c>
      <c r="EB35" s="19">
        <f ca="1">IFERROR(OFFSET('ARGUS '!$B$3, MATCH($A35, 'ARGUS '!$A$3:$A$179, 0)-1,MATCH(EB$14, 'ARGUS '!$B$4:$LG$4, 0)-1,1,1)/1000, 0)</f>
        <v>2.3109999999999999</v>
      </c>
      <c r="EC35" s="19">
        <f ca="1">IFERROR(OFFSET('ARGUS '!$B$3, MATCH($A35, 'ARGUS '!$A$3:$A$179, 0)-1,MATCH(EC$14, 'ARGUS '!$B$4:$LG$4, 0)-1,1,1)/1000, 0)</f>
        <v>2.3109999999999999</v>
      </c>
      <c r="ED35" s="19">
        <f ca="1">IFERROR(OFFSET('ARGUS '!$B$3, MATCH($A35, 'ARGUS '!$A$3:$A$179, 0)-1,MATCH(ED$14, 'ARGUS '!$B$4:$LG$4, 0)-1,1,1)/1000, 0)</f>
        <v>2.3109999999999999</v>
      </c>
      <c r="EE35" s="19">
        <f ca="1">IFERROR(OFFSET('ARGUS '!$B$3, MATCH($A35, 'ARGUS '!$A$3:$A$179, 0)-1,MATCH(EE$14, 'ARGUS '!$B$4:$LG$4, 0)-1,1,1)/1000, 0)</f>
        <v>2.3109999999999999</v>
      </c>
      <c r="EF35" s="19">
        <f ca="1">IFERROR(OFFSET('ARGUS '!$B$3, MATCH($A35, 'ARGUS '!$A$3:$A$179, 0)-1,MATCH(EF$14, 'ARGUS '!$B$4:$LG$4, 0)-1,1,1)/1000, 0)</f>
        <v>2.3109999999999999</v>
      </c>
      <c r="EG35" s="19">
        <f ca="1">IFERROR(OFFSET('ARGUS '!$B$3, MATCH($A35, 'ARGUS '!$A$3:$A$179, 0)-1,MATCH(EG$14, 'ARGUS '!$B$4:$LG$4, 0)-1,1,1)/1000, 0)</f>
        <v>2.3109999999999999</v>
      </c>
      <c r="EH35" s="19">
        <f ca="1">IFERROR(OFFSET('ARGUS '!$B$3, MATCH($A35, 'ARGUS '!$A$3:$A$179, 0)-1,MATCH(EH$14, 'ARGUS '!$B$4:$LG$4, 0)-1,1,1)/1000, 0)</f>
        <v>2.3109999999999999</v>
      </c>
      <c r="EI35" s="19">
        <f ca="1">IFERROR(OFFSET('ARGUS '!$B$3, MATCH($A35, 'ARGUS '!$A$3:$A$179, 0)-1,MATCH(EI$14, 'ARGUS '!$B$4:$LG$4, 0)-1,1,1)/1000, 0)</f>
        <v>2.3109999999999999</v>
      </c>
      <c r="EJ35" s="19">
        <f ca="1">IFERROR(OFFSET('ARGUS '!$B$3, MATCH($A35, 'ARGUS '!$A$3:$A$179, 0)-1,MATCH(EJ$14, 'ARGUS '!$B$4:$LG$4, 0)-1,1,1)/1000, 0)</f>
        <v>2.3109999999999999</v>
      </c>
      <c r="EK35" s="19">
        <f ca="1">IFERROR(OFFSET('ARGUS '!$B$3, MATCH($A35, 'ARGUS '!$A$3:$A$179, 0)-1,MATCH(EK$14, 'ARGUS '!$B$4:$LG$4, 0)-1,1,1)/1000, 0)</f>
        <v>2.38</v>
      </c>
      <c r="EL35" s="19">
        <f ca="1">IFERROR(OFFSET('ARGUS '!$B$3, MATCH($A35, 'ARGUS '!$A$3:$A$179, 0)-1,MATCH(EL$14, 'ARGUS '!$B$4:$LG$4, 0)-1,1,1)/1000, 0)</f>
        <v>0</v>
      </c>
      <c r="EM35" s="19">
        <f ca="1">IFERROR(OFFSET('ARGUS '!$B$3, MATCH($A35, 'ARGUS '!$A$3:$A$179, 0)-1,MATCH(EM$14, 'ARGUS '!$B$4:$LG$4, 0)-1,1,1)/1000, 0)</f>
        <v>0</v>
      </c>
      <c r="EP35" s="1" t="str">
        <f>+B35</f>
        <v>Capital Reserves</v>
      </c>
      <c r="ET35" s="129">
        <f t="shared" ca="1" si="482"/>
        <v>184.85400000000001</v>
      </c>
      <c r="EV35" s="36">
        <f t="shared" si="483"/>
        <v>0</v>
      </c>
      <c r="EW35" s="36">
        <f t="shared" ca="1" si="484"/>
        <v>20.793000000000003</v>
      </c>
      <c r="EX35" s="36">
        <f t="shared" ca="1" si="484"/>
        <v>21.411000000000008</v>
      </c>
      <c r="EY35" s="36">
        <f t="shared" ca="1" si="484"/>
        <v>22.053000000000004</v>
      </c>
      <c r="EZ35" s="36">
        <f t="shared" ca="1" si="484"/>
        <v>22.715999999999994</v>
      </c>
      <c r="FA35" s="36">
        <f t="shared" ca="1" si="484"/>
        <v>23.393999999999998</v>
      </c>
      <c r="FB35" s="36">
        <f t="shared" ca="1" si="484"/>
        <v>24.096000000000004</v>
      </c>
      <c r="FC35" s="36">
        <f t="shared" ca="1" si="484"/>
        <v>24.82200000000001</v>
      </c>
      <c r="FD35" s="36">
        <f t="shared" ca="1" si="484"/>
        <v>25.569000000000006</v>
      </c>
    </row>
    <row r="36" spans="1:164">
      <c r="EP36" s="88"/>
      <c r="EQ36" s="88"/>
      <c r="ER36" s="88"/>
      <c r="ES36" s="88"/>
      <c r="ET36" s="170"/>
      <c r="EU36" s="88"/>
      <c r="EV36" s="88"/>
      <c r="EW36" s="88"/>
      <c r="EX36" s="88"/>
      <c r="EY36" s="88"/>
      <c r="EZ36" s="88"/>
      <c r="FA36" s="88"/>
      <c r="FB36" s="88"/>
      <c r="FC36" s="88"/>
      <c r="FD36" s="88"/>
    </row>
    <row r="37" spans="1:164" ht="16" thickBot="1">
      <c r="B37" s="100" t="s">
        <v>101</v>
      </c>
      <c r="C37" s="101"/>
      <c r="D37" s="101"/>
      <c r="E37" s="101"/>
      <c r="F37" s="101"/>
      <c r="G37" s="101"/>
      <c r="H37" s="101"/>
      <c r="I37" s="142">
        <f ca="1">SUMIF($K$12:$EM$12,"&lt;="&amp;Assumptions!$L$14,'Monthly Cash Flow'!K37:EM37)-K21-K28-K31</f>
        <v>60501.359000000019</v>
      </c>
      <c r="J37" s="143"/>
      <c r="K37" s="143">
        <f t="shared" ref="K37" si="487">SUBTOTAL(9,K17:K35)</f>
        <v>58941.25</v>
      </c>
      <c r="L37" s="143">
        <f ca="1">IF(L12&lt;=Assumptions!$L$14,SUBTOTAL(9,L17:L35),0)</f>
        <v>1.72</v>
      </c>
      <c r="M37" s="143">
        <f ca="1">IF(M12&lt;=Assumptions!$L$14,SUBTOTAL(9,M17:M35),0)</f>
        <v>1.72</v>
      </c>
      <c r="N37" s="143">
        <f ca="1">IF(N12&lt;=Assumptions!$L$14,SUBTOTAL(9,N17:N35),0)</f>
        <v>1.72</v>
      </c>
      <c r="O37" s="143">
        <f ca="1">IF(O12&lt;=Assumptions!$L$14,SUBTOTAL(9,O17:O35),0)</f>
        <v>1.72</v>
      </c>
      <c r="P37" s="143">
        <f ca="1">IF(P12&lt;=Assumptions!$L$14,SUBTOTAL(9,P17:P35),0)</f>
        <v>1.72</v>
      </c>
      <c r="Q37" s="143">
        <f ca="1">IF(Q12&lt;=Assumptions!$L$14,SUBTOTAL(9,Q17:Q35),0)</f>
        <v>98.52</v>
      </c>
      <c r="R37" s="143">
        <f ca="1">IF(R12&lt;=Assumptions!$L$14,SUBTOTAL(9,R17:R35),0)</f>
        <v>98.52</v>
      </c>
      <c r="S37" s="143">
        <f ca="1">IF(S12&lt;=Assumptions!$L$14,SUBTOTAL(9,S17:S35),0)</f>
        <v>98.52</v>
      </c>
      <c r="T37" s="143">
        <f ca="1">IF(T12&lt;=Assumptions!$L$14,SUBTOTAL(9,T17:T35),0)</f>
        <v>98.52</v>
      </c>
      <c r="U37" s="143">
        <f ca="1">IF(U12&lt;=Assumptions!$L$14,SUBTOTAL(9,U17:U35),0)</f>
        <v>98.570999999999998</v>
      </c>
      <c r="V37" s="143">
        <f ca="1">IF(V12&lt;=Assumptions!$L$14,SUBTOTAL(9,V17:V35),0)</f>
        <v>98.570999999999998</v>
      </c>
      <c r="W37" s="143">
        <f ca="1">IF(W12&lt;=Assumptions!$L$14,SUBTOTAL(9,W17:W35),0)</f>
        <v>89.022000000000006</v>
      </c>
      <c r="X37" s="143">
        <f ca="1">IF(X12&lt;=Assumptions!$L$14,SUBTOTAL(9,X17:X35),0)</f>
        <v>48.570999999999998</v>
      </c>
      <c r="Y37" s="143">
        <f ca="1">IF(Y12&lt;=Assumptions!$L$14,SUBTOTAL(9,Y17:Y35),0)</f>
        <v>328.64600000000002</v>
      </c>
      <c r="Z37" s="143">
        <f ca="1">IF(Z12&lt;=Assumptions!$L$14,SUBTOTAL(9,Z17:Z35),0)</f>
        <v>48.570999999999998</v>
      </c>
      <c r="AA37" s="143">
        <f ca="1">IF(AA12&lt;=Assumptions!$L$14,SUBTOTAL(9,AA17:AA35),0)</f>
        <v>409.09700000000004</v>
      </c>
      <c r="AB37" s="143">
        <f ca="1">IF(AB12&lt;=Assumptions!$L$14,SUBTOTAL(9,AB17:AB35),0)</f>
        <v>1.7709999999999999</v>
      </c>
      <c r="AC37" s="143">
        <f ca="1">IF(AC12&lt;=Assumptions!$L$14,SUBTOTAL(9,AC17:AC35),0)</f>
        <v>1.7709999999999999</v>
      </c>
      <c r="AD37" s="143">
        <f ca="1">IF(AD12&lt;=Assumptions!$L$14,SUBTOTAL(9,AD17:AD35),0)</f>
        <v>1.7709999999999999</v>
      </c>
      <c r="AE37" s="143">
        <f ca="1">IF(AE12&lt;=Assumptions!$L$14,SUBTOTAL(9,AE17:AE35),0)</f>
        <v>1.7709999999999999</v>
      </c>
      <c r="AF37" s="143">
        <f ca="1">IF(AF12&lt;=Assumptions!$L$14,SUBTOTAL(9,AF17:AF35),0)</f>
        <v>1.7709999999999999</v>
      </c>
      <c r="AG37" s="143">
        <f ca="1">IF(AG12&lt;=Assumptions!$L$14,SUBTOTAL(9,AG17:AG35),0)</f>
        <v>1.8240000000000001</v>
      </c>
      <c r="AH37" s="143">
        <f ca="1">IF(AH12&lt;=Assumptions!$L$14,SUBTOTAL(9,AH17:AH35),0)</f>
        <v>1.8240000000000001</v>
      </c>
      <c r="AI37" s="143">
        <f ca="1">IF(AI12&lt;=Assumptions!$L$14,SUBTOTAL(9,AI17:AI35),0)</f>
        <v>1.8240000000000001</v>
      </c>
      <c r="AJ37" s="143">
        <f ca="1">IF(AJ12&lt;=Assumptions!$L$14,SUBTOTAL(9,AJ17:AJ35),0)</f>
        <v>1.8240000000000001</v>
      </c>
      <c r="AK37" s="143">
        <f ca="1">IF(AK12&lt;=Assumptions!$L$14,SUBTOTAL(9,AK17:AK35),0)</f>
        <v>1.8240000000000001</v>
      </c>
      <c r="AL37" s="143">
        <f ca="1">IF(AL12&lt;=Assumptions!$L$14,SUBTOTAL(9,AL17:AL35),0)</f>
        <v>1.8240000000000001</v>
      </c>
      <c r="AM37" s="143">
        <f ca="1">IF(AM12&lt;=Assumptions!$L$14,SUBTOTAL(9,AM17:AM35),0)</f>
        <v>1.8240000000000001</v>
      </c>
      <c r="AN37" s="143">
        <f ca="1">IF(AN12&lt;=Assumptions!$L$14,SUBTOTAL(9,AN17:AN35),0)</f>
        <v>1.8240000000000001</v>
      </c>
      <c r="AO37" s="143">
        <f ca="1">IF(AO12&lt;=Assumptions!$L$14,SUBTOTAL(9,AO17:AO35),0)</f>
        <v>1.8240000000000001</v>
      </c>
      <c r="AP37" s="143">
        <f ca="1">IF(AP12&lt;=Assumptions!$L$14,SUBTOTAL(9,AP17:AP35),0)</f>
        <v>1.8240000000000001</v>
      </c>
      <c r="AQ37" s="143">
        <f ca="1">IF(AQ12&lt;=Assumptions!$L$14,SUBTOTAL(9,AQ17:AQ35),0)</f>
        <v>1.8240000000000001</v>
      </c>
      <c r="AR37" s="143">
        <f ca="1">IF(AR12&lt;=Assumptions!$L$14,SUBTOTAL(9,AR17:AR35),0)</f>
        <v>1.8240000000000001</v>
      </c>
      <c r="AS37" s="143">
        <f ca="1">IF(AS12&lt;=Assumptions!$L$14,SUBTOTAL(9,AS17:AS35),0)</f>
        <v>1.879</v>
      </c>
      <c r="AT37" s="143">
        <f ca="1">IF(AT12&lt;=Assumptions!$L$14,SUBTOTAL(9,AT17:AT35),0)</f>
        <v>1.879</v>
      </c>
      <c r="AU37" s="143">
        <f ca="1">IF(AU12&lt;=Assumptions!$L$14,SUBTOTAL(9,AU17:AU35),0)</f>
        <v>1.879</v>
      </c>
      <c r="AV37" s="143">
        <f>IF(AV12&lt;=Assumptions!$L$14,SUBTOTAL(9,AV17:AV35),0)</f>
        <v>0</v>
      </c>
      <c r="AW37" s="143">
        <f>IF(AW12&lt;=Assumptions!$L$14,SUBTOTAL(9,AW17:AW35),0)</f>
        <v>0</v>
      </c>
      <c r="AX37" s="143">
        <f>IF(AX12&lt;=Assumptions!$L$14,SUBTOTAL(9,AX17:AX35),0)</f>
        <v>0</v>
      </c>
      <c r="AY37" s="143">
        <f>IF(AY12&lt;=Assumptions!$L$14,SUBTOTAL(9,AY17:AY35),0)</f>
        <v>0</v>
      </c>
      <c r="AZ37" s="143">
        <f>IF(AZ12&lt;=Assumptions!$L$14,SUBTOTAL(9,AZ17:AZ35),0)</f>
        <v>0</v>
      </c>
      <c r="BA37" s="143">
        <f>IF(BA12&lt;=Assumptions!$L$14,SUBTOTAL(9,BA17:BA35),0)</f>
        <v>0</v>
      </c>
      <c r="BB37" s="143">
        <f>IF(BB12&lt;=Assumptions!$L$14,SUBTOTAL(9,BB17:BB35),0)</f>
        <v>0</v>
      </c>
      <c r="BC37" s="143">
        <f>IF(BC12&lt;=Assumptions!$L$14,SUBTOTAL(9,BC17:BC35),0)</f>
        <v>0</v>
      </c>
      <c r="BD37" s="143">
        <f>IF(BD12&lt;=Assumptions!$L$14,SUBTOTAL(9,BD17:BD35),0)</f>
        <v>0</v>
      </c>
      <c r="BE37" s="143">
        <f>IF(BE12&lt;=Assumptions!$L$14,SUBTOTAL(9,BE17:BE35),0)</f>
        <v>0</v>
      </c>
      <c r="BF37" s="143">
        <f>IF(BF12&lt;=Assumptions!$L$14,SUBTOTAL(9,BF17:BF35),0)</f>
        <v>0</v>
      </c>
      <c r="BG37" s="143">
        <f>IF(BG12&lt;=Assumptions!$L$14,SUBTOTAL(9,BG17:BG35),0)</f>
        <v>0</v>
      </c>
      <c r="BH37" s="143">
        <f>IF(BH12&lt;=Assumptions!$L$14,SUBTOTAL(9,BH17:BH35),0)</f>
        <v>0</v>
      </c>
      <c r="BI37" s="143">
        <f>IF(BI12&lt;=Assumptions!$L$14,SUBTOTAL(9,BI17:BI35),0)</f>
        <v>0</v>
      </c>
      <c r="BJ37" s="143">
        <f>IF(BJ12&lt;=Assumptions!$L$14,SUBTOTAL(9,BJ17:BJ35),0)</f>
        <v>0</v>
      </c>
      <c r="BK37" s="143">
        <f>IF(BK12&lt;=Assumptions!$L$14,SUBTOTAL(9,BK17:BK35),0)</f>
        <v>0</v>
      </c>
      <c r="BL37" s="143">
        <f>IF(BL12&lt;=Assumptions!$L$14,SUBTOTAL(9,BL17:BL35),0)</f>
        <v>0</v>
      </c>
      <c r="BM37" s="143">
        <f>IF(BM12&lt;=Assumptions!$L$14,SUBTOTAL(9,BM17:BM35),0)</f>
        <v>0</v>
      </c>
      <c r="BN37" s="143">
        <f>IF(BN12&lt;=Assumptions!$L$14,SUBTOTAL(9,BN17:BN35),0)</f>
        <v>0</v>
      </c>
      <c r="BO37" s="143">
        <f>IF(BO12&lt;=Assumptions!$L$14,SUBTOTAL(9,BO17:BO35),0)</f>
        <v>0</v>
      </c>
      <c r="BP37" s="143">
        <f>IF(BP12&lt;=Assumptions!$L$14,SUBTOTAL(9,BP17:BP35),0)</f>
        <v>0</v>
      </c>
      <c r="BQ37" s="143">
        <f>IF(BQ12&lt;=Assumptions!$L$14,SUBTOTAL(9,BQ17:BQ35),0)</f>
        <v>0</v>
      </c>
      <c r="BR37" s="143">
        <f>IF(BR12&lt;=Assumptions!$L$14,SUBTOTAL(9,BR17:BR35),0)</f>
        <v>0</v>
      </c>
      <c r="BS37" s="143">
        <f>IF(BS12&lt;=Assumptions!$L$14,SUBTOTAL(9,BS17:BS35),0)</f>
        <v>0</v>
      </c>
      <c r="BT37" s="143">
        <f>IF(BT12&lt;=Assumptions!$L$14,SUBTOTAL(9,BT17:BT35),0)</f>
        <v>0</v>
      </c>
      <c r="BU37" s="143">
        <f>IF(BU12&lt;=Assumptions!$L$14,SUBTOTAL(9,BU17:BU35),0)</f>
        <v>0</v>
      </c>
      <c r="BV37" s="143">
        <f>IF(BV12&lt;=Assumptions!$L$14,SUBTOTAL(9,BV17:BV35),0)</f>
        <v>0</v>
      </c>
      <c r="BW37" s="143">
        <f>IF(BW12&lt;=Assumptions!$L$14,SUBTOTAL(9,BW17:BW35),0)</f>
        <v>0</v>
      </c>
      <c r="BX37" s="143">
        <f>IF(BX12&lt;=Assumptions!$L$14,SUBTOTAL(9,BX17:BX35),0)</f>
        <v>0</v>
      </c>
      <c r="BY37" s="143">
        <f>IF(BY12&lt;=Assumptions!$L$14,SUBTOTAL(9,BY17:BY35),0)</f>
        <v>0</v>
      </c>
      <c r="BZ37" s="143">
        <f>IF(BZ12&lt;=Assumptions!$L$14,SUBTOTAL(9,BZ17:BZ35),0)</f>
        <v>0</v>
      </c>
      <c r="CA37" s="143">
        <f>IF(CA12&lt;=Assumptions!$L$14,SUBTOTAL(9,CA17:CA35),0)</f>
        <v>0</v>
      </c>
      <c r="CB37" s="143">
        <f>IF(CB12&lt;=Assumptions!$L$14,SUBTOTAL(9,CB17:CB35),0)</f>
        <v>0</v>
      </c>
      <c r="CC37" s="143">
        <f>IF(CC12&lt;=Assumptions!$L$14,SUBTOTAL(9,CC17:CC35),0)</f>
        <v>0</v>
      </c>
      <c r="CD37" s="143">
        <f>IF(CD12&lt;=Assumptions!$L$14,SUBTOTAL(9,CD17:CD35),0)</f>
        <v>0</v>
      </c>
      <c r="CE37" s="143">
        <f>IF(CE12&lt;=Assumptions!$L$14,SUBTOTAL(9,CE17:CE35),0)</f>
        <v>0</v>
      </c>
      <c r="CF37" s="143">
        <f>IF(CF12&lt;=Assumptions!$L$14,SUBTOTAL(9,CF17:CF35),0)</f>
        <v>0</v>
      </c>
      <c r="CG37" s="143">
        <f>IF(CG12&lt;=Assumptions!$L$14,SUBTOTAL(9,CG17:CG35),0)</f>
        <v>0</v>
      </c>
      <c r="CH37" s="143">
        <f>IF(CH12&lt;=Assumptions!$L$14,SUBTOTAL(9,CH17:CH35),0)</f>
        <v>0</v>
      </c>
      <c r="CI37" s="143">
        <f>IF(CI12&lt;=Assumptions!$L$14,SUBTOTAL(9,CI17:CI35),0)</f>
        <v>0</v>
      </c>
      <c r="CJ37" s="143">
        <f>IF(CJ12&lt;=Assumptions!$L$14,SUBTOTAL(9,CJ17:CJ35),0)</f>
        <v>0</v>
      </c>
      <c r="CK37" s="143">
        <f>IF(CK12&lt;=Assumptions!$L$14,SUBTOTAL(9,CK17:CK35),0)</f>
        <v>0</v>
      </c>
      <c r="CL37" s="143">
        <f>IF(CL12&lt;=Assumptions!$L$14,SUBTOTAL(9,CL17:CL35),0)</f>
        <v>0</v>
      </c>
      <c r="CM37" s="143">
        <f>IF(CM12&lt;=Assumptions!$L$14,SUBTOTAL(9,CM17:CM35),0)</f>
        <v>0</v>
      </c>
      <c r="CN37" s="143">
        <f>IF(CN12&lt;=Assumptions!$L$14,SUBTOTAL(9,CN17:CN35),0)</f>
        <v>0</v>
      </c>
      <c r="CO37" s="143">
        <f>IF(CO12&lt;=Assumptions!$L$14,SUBTOTAL(9,CO17:CO35),0)</f>
        <v>0</v>
      </c>
      <c r="CP37" s="143">
        <f>IF(CP12&lt;=Assumptions!$L$14,SUBTOTAL(9,CP17:CP35),0)</f>
        <v>0</v>
      </c>
      <c r="CQ37" s="143">
        <f>IF(CQ12&lt;=Assumptions!$L$14,SUBTOTAL(9,CQ17:CQ35),0)</f>
        <v>0</v>
      </c>
      <c r="CR37" s="143">
        <f>IF(CR12&lt;=Assumptions!$L$14,SUBTOTAL(9,CR17:CR35),0)</f>
        <v>0</v>
      </c>
      <c r="CS37" s="143">
        <f>IF(CS12&lt;=Assumptions!$L$14,SUBTOTAL(9,CS17:CS35),0)</f>
        <v>0</v>
      </c>
      <c r="CT37" s="143">
        <f>IF(CT12&lt;=Assumptions!$L$14,SUBTOTAL(9,CT17:CT35),0)</f>
        <v>0</v>
      </c>
      <c r="CU37" s="143">
        <f>IF(CU12&lt;=Assumptions!$L$14,SUBTOTAL(9,CU17:CU35),0)</f>
        <v>0</v>
      </c>
      <c r="CV37" s="143">
        <f>IF(CV12&lt;=Assumptions!$L$14,SUBTOTAL(9,CV17:CV35),0)</f>
        <v>0</v>
      </c>
      <c r="CW37" s="143">
        <f>IF(CW12&lt;=Assumptions!$L$14,SUBTOTAL(9,CW17:CW35),0)</f>
        <v>0</v>
      </c>
      <c r="CX37" s="143">
        <f>IF(CX12&lt;=Assumptions!$L$14,SUBTOTAL(9,CX17:CX35),0)</f>
        <v>0</v>
      </c>
      <c r="CY37" s="143">
        <f>IF(CY12&lt;=Assumptions!$L$14,SUBTOTAL(9,CY17:CY35),0)</f>
        <v>0</v>
      </c>
      <c r="CZ37" s="143">
        <f>IF(CZ12&lt;=Assumptions!$L$14,SUBTOTAL(9,CZ17:CZ35),0)</f>
        <v>0</v>
      </c>
      <c r="DA37" s="143">
        <f>IF(DA12&lt;=Assumptions!$L$14,SUBTOTAL(9,DA17:DA35),0)</f>
        <v>0</v>
      </c>
      <c r="DB37" s="143">
        <f>IF(DB12&lt;=Assumptions!$L$14,SUBTOTAL(9,DB17:DB35),0)</f>
        <v>0</v>
      </c>
      <c r="DC37" s="143">
        <f>IF(DC12&lt;=Assumptions!$L$14,SUBTOTAL(9,DC17:DC35),0)</f>
        <v>0</v>
      </c>
      <c r="DD37" s="143">
        <f>IF(DD12&lt;=Assumptions!$L$14,SUBTOTAL(9,DD17:DD35),0)</f>
        <v>0</v>
      </c>
      <c r="DE37" s="143">
        <f>IF(DE12&lt;=Assumptions!$L$14,SUBTOTAL(9,DE17:DE35),0)</f>
        <v>0</v>
      </c>
      <c r="DF37" s="143">
        <f>IF(DF12&lt;=Assumptions!$L$14,SUBTOTAL(9,DF17:DF35),0)</f>
        <v>0</v>
      </c>
      <c r="DG37" s="143">
        <f>IF(DG12&lt;=Assumptions!$L$14,SUBTOTAL(9,DG17:DG35),0)</f>
        <v>0</v>
      </c>
      <c r="DH37" s="143">
        <f>IF(DH12&lt;=Assumptions!$L$14,SUBTOTAL(9,DH17:DH35),0)</f>
        <v>0</v>
      </c>
      <c r="DI37" s="143">
        <f>IF(DI12&lt;=Assumptions!$L$14,SUBTOTAL(9,DI17:DI35),0)</f>
        <v>0</v>
      </c>
      <c r="DJ37" s="143">
        <f>IF(DJ12&lt;=Assumptions!$L$14,SUBTOTAL(9,DJ17:DJ35),0)</f>
        <v>0</v>
      </c>
      <c r="DK37" s="143">
        <f>IF(DK12&lt;=Assumptions!$L$14,SUBTOTAL(9,DK17:DK35),0)</f>
        <v>0</v>
      </c>
      <c r="DL37" s="143">
        <f>IF(DL12&lt;=Assumptions!$L$14,SUBTOTAL(9,DL17:DL35),0)</f>
        <v>0</v>
      </c>
      <c r="DM37" s="143">
        <f>IF(DM12&lt;=Assumptions!$L$14,SUBTOTAL(9,DM17:DM35),0)</f>
        <v>0</v>
      </c>
      <c r="DN37" s="143">
        <f>IF(DN12&lt;=Assumptions!$L$14,SUBTOTAL(9,DN17:DN35),0)</f>
        <v>0</v>
      </c>
      <c r="DO37" s="143">
        <f>IF(DO12&lt;=Assumptions!$L$14,SUBTOTAL(9,DO17:DO35),0)</f>
        <v>0</v>
      </c>
      <c r="DP37" s="143">
        <f>IF(DP12&lt;=Assumptions!$L$14,SUBTOTAL(9,DP17:DP35),0)</f>
        <v>0</v>
      </c>
      <c r="DQ37" s="143">
        <f>IF(DQ12&lt;=Assumptions!$L$14,SUBTOTAL(9,DQ17:DQ35),0)</f>
        <v>0</v>
      </c>
      <c r="DR37" s="143">
        <f>IF(DR12&lt;=Assumptions!$L$14,SUBTOTAL(9,DR17:DR35),0)</f>
        <v>0</v>
      </c>
      <c r="DS37" s="143">
        <f>IF(DS12&lt;=Assumptions!$L$14,SUBTOTAL(9,DS17:DS35),0)</f>
        <v>0</v>
      </c>
      <c r="DT37" s="143">
        <f>IF(DT12&lt;=Assumptions!$L$14,SUBTOTAL(9,DT17:DT35),0)</f>
        <v>0</v>
      </c>
      <c r="DU37" s="143">
        <f>IF(DU12&lt;=Assumptions!$L$14,SUBTOTAL(9,DU17:DU35),0)</f>
        <v>0</v>
      </c>
      <c r="DV37" s="143">
        <f>IF(DV12&lt;=Assumptions!$L$14,SUBTOTAL(9,DV17:DV35),0)</f>
        <v>0</v>
      </c>
      <c r="DW37" s="143">
        <f>IF(DW12&lt;=Assumptions!$L$14,SUBTOTAL(9,DW17:DW35),0)</f>
        <v>0</v>
      </c>
      <c r="DX37" s="143">
        <f>IF(DX12&lt;=Assumptions!$L$14,SUBTOTAL(9,DX17:DX35),0)</f>
        <v>0</v>
      </c>
      <c r="DY37" s="143">
        <f>IF(DY12&lt;=Assumptions!$L$14,SUBTOTAL(9,DY17:DY35),0)</f>
        <v>0</v>
      </c>
      <c r="DZ37" s="143">
        <f>IF(DZ12&lt;=Assumptions!$L$14,SUBTOTAL(9,DZ17:DZ35),0)</f>
        <v>0</v>
      </c>
      <c r="EA37" s="143">
        <f>IF(EA12&lt;=Assumptions!$L$14,SUBTOTAL(9,EA17:EA35),0)</f>
        <v>0</v>
      </c>
      <c r="EB37" s="143">
        <f>IF(EB12&lt;=Assumptions!$L$14,SUBTOTAL(9,EB17:EB35),0)</f>
        <v>0</v>
      </c>
      <c r="EC37" s="143">
        <f>IF(EC12&lt;=Assumptions!$L$14,SUBTOTAL(9,EC17:EC35),0)</f>
        <v>0</v>
      </c>
      <c r="ED37" s="143">
        <f>IF(ED12&lt;=Assumptions!$L$14,SUBTOTAL(9,ED17:ED35),0)</f>
        <v>0</v>
      </c>
      <c r="EE37" s="143">
        <f>IF(EE12&lt;=Assumptions!$L$14,SUBTOTAL(9,EE17:EE35),0)</f>
        <v>0</v>
      </c>
      <c r="EF37" s="143">
        <f>IF(EF12&lt;=Assumptions!$L$14,SUBTOTAL(9,EF17:EF35),0)</f>
        <v>0</v>
      </c>
      <c r="EG37" s="143">
        <f>IF(EG12&lt;=Assumptions!$L$14,SUBTOTAL(9,EG17:EG35),0)</f>
        <v>0</v>
      </c>
      <c r="EH37" s="143">
        <f>IF(EH12&lt;=Assumptions!$L$14,SUBTOTAL(9,EH17:EH35),0)</f>
        <v>0</v>
      </c>
      <c r="EI37" s="143">
        <f>IF(EI12&lt;=Assumptions!$L$14,SUBTOTAL(9,EI17:EI35),0)</f>
        <v>0</v>
      </c>
      <c r="EJ37" s="143">
        <f>IF(EJ12&lt;=Assumptions!$L$14,SUBTOTAL(9,EJ17:EJ35),0)</f>
        <v>0</v>
      </c>
      <c r="EK37" s="143">
        <f>IF(EK12&lt;=Assumptions!$L$14,SUBTOTAL(9,EK17:EK35),0)</f>
        <v>0</v>
      </c>
      <c r="EL37" s="143">
        <f>IF(EL12&lt;=Assumptions!$L$14,SUBTOTAL(9,EL17:EL35),0)</f>
        <v>0</v>
      </c>
      <c r="EM37" s="143">
        <f>IF(EM12&lt;=Assumptions!$L$14,SUBTOTAL(9,EM17:EM35),0)</f>
        <v>0</v>
      </c>
      <c r="EN37" s="113"/>
      <c r="EP37" s="12" t="str">
        <f t="shared" si="481"/>
        <v>Total Unlevered Costs</v>
      </c>
      <c r="EQ37" s="412"/>
      <c r="ER37" s="412"/>
      <c r="ES37" s="412"/>
      <c r="ET37" s="411">
        <f t="shared" ca="1" si="482"/>
        <v>60501.358999999997</v>
      </c>
      <c r="EU37" s="412"/>
      <c r="EV37" s="413">
        <f t="shared" si="483"/>
        <v>58941.25</v>
      </c>
      <c r="EW37" s="412">
        <f t="shared" ca="1" si="484"/>
        <v>688.84400000000005</v>
      </c>
      <c r="EX37" s="412">
        <f t="shared" ca="1" si="484"/>
        <v>849.21199999999965</v>
      </c>
      <c r="EY37" s="412">
        <f t="shared" ca="1" si="484"/>
        <v>22.053000000000004</v>
      </c>
      <c r="EZ37" s="412">
        <f t="shared" si="484"/>
        <v>0</v>
      </c>
      <c r="FA37" s="412">
        <f t="shared" si="484"/>
        <v>0</v>
      </c>
      <c r="FB37" s="412">
        <f t="shared" si="484"/>
        <v>0</v>
      </c>
      <c r="FC37" s="412">
        <f t="shared" si="484"/>
        <v>0</v>
      </c>
      <c r="FD37" s="412">
        <f t="shared" si="484"/>
        <v>0</v>
      </c>
      <c r="FE37"/>
      <c r="FF37"/>
      <c r="FG37"/>
      <c r="FH37"/>
    </row>
    <row r="38" spans="1:164" ht="15">
      <c r="I38" s="103"/>
      <c r="ET38" s="103"/>
      <c r="EV38" s="108"/>
      <c r="FE38"/>
      <c r="FF38"/>
      <c r="FG38"/>
      <c r="FH38"/>
    </row>
    <row r="39" spans="1:164" ht="15">
      <c r="B39" s="10"/>
      <c r="D39" s="437"/>
      <c r="I39" s="138"/>
      <c r="J39" s="27"/>
      <c r="K39" s="139"/>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P39" s="10"/>
      <c r="EQ39" s="27"/>
      <c r="ER39" s="27"/>
      <c r="ES39" s="27"/>
      <c r="ET39" s="138"/>
      <c r="EU39" s="27"/>
      <c r="EV39" s="139"/>
      <c r="EW39" s="27"/>
      <c r="EX39" s="27"/>
      <c r="EY39" s="27"/>
      <c r="EZ39" s="27"/>
      <c r="FA39" s="27"/>
      <c r="FB39" s="27"/>
      <c r="FC39" s="27"/>
      <c r="FD39" s="27"/>
      <c r="FE39"/>
      <c r="FF39"/>
      <c r="FG39"/>
      <c r="FH39"/>
    </row>
    <row r="40" spans="1:164" ht="15">
      <c r="B40" s="46" t="s">
        <v>160</v>
      </c>
      <c r="C40" s="88"/>
      <c r="D40" s="438"/>
      <c r="E40" s="439"/>
      <c r="F40" s="440"/>
      <c r="G40" s="88" t="s">
        <v>57</v>
      </c>
      <c r="H40" s="88"/>
      <c r="I40" s="125">
        <f ca="1">SUMIF($K$12:$EM$12,"&lt;="&amp;Assumptions!$L$14,'Monthly Cash Flow'!K40:EM40)</f>
        <v>100166</v>
      </c>
      <c r="J40" s="126"/>
      <c r="K40" s="146">
        <f>'Argus Occ.'!C23</f>
        <v>93486</v>
      </c>
      <c r="L40" s="516">
        <f t="shared" ref="L40:AC40" ca="1" si="488">+L41-K41</f>
        <v>0</v>
      </c>
      <c r="M40" s="516">
        <f t="shared" ca="1" si="488"/>
        <v>0</v>
      </c>
      <c r="N40" s="516">
        <f t="shared" ca="1" si="488"/>
        <v>0</v>
      </c>
      <c r="O40" s="516">
        <f t="shared" ca="1" si="488"/>
        <v>0</v>
      </c>
      <c r="P40" s="516">
        <f t="shared" ca="1" si="488"/>
        <v>1480</v>
      </c>
      <c r="Q40" s="516">
        <f t="shared" ca="1" si="488"/>
        <v>0</v>
      </c>
      <c r="R40" s="516">
        <f t="shared" ca="1" si="488"/>
        <v>-3218</v>
      </c>
      <c r="S40" s="516">
        <f t="shared" ca="1" si="488"/>
        <v>-2650</v>
      </c>
      <c r="T40" s="516">
        <f t="shared" ca="1" si="488"/>
        <v>5868</v>
      </c>
      <c r="U40" s="516">
        <f t="shared" ca="1" si="488"/>
        <v>0</v>
      </c>
      <c r="V40" s="516">
        <f t="shared" ca="1" si="488"/>
        <v>0</v>
      </c>
      <c r="W40" s="516">
        <f t="shared" ca="1" si="488"/>
        <v>-7112</v>
      </c>
      <c r="X40" s="516">
        <f t="shared" ca="1" si="488"/>
        <v>0</v>
      </c>
      <c r="Y40" s="516">
        <f t="shared" ca="1" si="488"/>
        <v>12312</v>
      </c>
      <c r="Z40" s="516">
        <f t="shared" ca="1" si="488"/>
        <v>0</v>
      </c>
      <c r="AA40" s="516">
        <f t="shared" ca="1" si="488"/>
        <v>0</v>
      </c>
      <c r="AB40" s="516">
        <f t="shared" ca="1" si="488"/>
        <v>0</v>
      </c>
      <c r="AC40" s="516">
        <f t="shared" ca="1" si="488"/>
        <v>0</v>
      </c>
      <c r="AD40" s="516">
        <f ca="1">+AD41-AC41</f>
        <v>0</v>
      </c>
      <c r="AE40" s="516">
        <f t="shared" ref="AE40:CP40" ca="1" si="489">+AE41-AD41</f>
        <v>0</v>
      </c>
      <c r="AF40" s="516">
        <f t="shared" ca="1" si="489"/>
        <v>0</v>
      </c>
      <c r="AG40" s="516">
        <f t="shared" ca="1" si="489"/>
        <v>0</v>
      </c>
      <c r="AH40" s="516">
        <f t="shared" ca="1" si="489"/>
        <v>0</v>
      </c>
      <c r="AI40" s="516">
        <f t="shared" ca="1" si="489"/>
        <v>0</v>
      </c>
      <c r="AJ40" s="516">
        <f t="shared" ca="1" si="489"/>
        <v>0</v>
      </c>
      <c r="AK40" s="516">
        <f t="shared" ca="1" si="489"/>
        <v>0</v>
      </c>
      <c r="AL40" s="516">
        <f t="shared" ca="1" si="489"/>
        <v>0</v>
      </c>
      <c r="AM40" s="516">
        <f t="shared" ca="1" si="489"/>
        <v>0</v>
      </c>
      <c r="AN40" s="516">
        <f t="shared" ca="1" si="489"/>
        <v>-1763</v>
      </c>
      <c r="AO40" s="516">
        <f t="shared" ca="1" si="489"/>
        <v>0</v>
      </c>
      <c r="AP40" s="516">
        <f t="shared" ca="1" si="489"/>
        <v>1763</v>
      </c>
      <c r="AQ40" s="516">
        <f t="shared" ca="1" si="489"/>
        <v>0</v>
      </c>
      <c r="AR40" s="516">
        <f t="shared" ca="1" si="489"/>
        <v>0</v>
      </c>
      <c r="AS40" s="516">
        <f t="shared" ca="1" si="489"/>
        <v>0</v>
      </c>
      <c r="AT40" s="516">
        <f t="shared" ca="1" si="489"/>
        <v>0</v>
      </c>
      <c r="AU40" s="516">
        <f t="shared" ca="1" si="489"/>
        <v>0</v>
      </c>
      <c r="AV40" s="516">
        <f t="shared" ca="1" si="489"/>
        <v>0</v>
      </c>
      <c r="AW40" s="516">
        <f t="shared" ca="1" si="489"/>
        <v>0</v>
      </c>
      <c r="AX40" s="516">
        <f t="shared" ca="1" si="489"/>
        <v>0</v>
      </c>
      <c r="AY40" s="516">
        <f t="shared" ca="1" si="489"/>
        <v>0</v>
      </c>
      <c r="AZ40" s="516">
        <f t="shared" ca="1" si="489"/>
        <v>0</v>
      </c>
      <c r="BA40" s="516">
        <f t="shared" ca="1" si="489"/>
        <v>0</v>
      </c>
      <c r="BB40" s="516">
        <f t="shared" ca="1" si="489"/>
        <v>0</v>
      </c>
      <c r="BC40" s="516">
        <f t="shared" ca="1" si="489"/>
        <v>0</v>
      </c>
      <c r="BD40" s="516">
        <f t="shared" ca="1" si="489"/>
        <v>0</v>
      </c>
      <c r="BE40" s="516">
        <f t="shared" ca="1" si="489"/>
        <v>0</v>
      </c>
      <c r="BF40" s="516">
        <f t="shared" ca="1" si="489"/>
        <v>0</v>
      </c>
      <c r="BG40" s="516">
        <f t="shared" ca="1" si="489"/>
        <v>0</v>
      </c>
      <c r="BH40" s="516">
        <f t="shared" ca="1" si="489"/>
        <v>0</v>
      </c>
      <c r="BI40" s="516">
        <f t="shared" ca="1" si="489"/>
        <v>0</v>
      </c>
      <c r="BJ40" s="516">
        <f t="shared" ca="1" si="489"/>
        <v>0</v>
      </c>
      <c r="BK40" s="516">
        <f t="shared" ca="1" si="489"/>
        <v>0</v>
      </c>
      <c r="BL40" s="516">
        <f t="shared" ca="1" si="489"/>
        <v>-15400</v>
      </c>
      <c r="BM40" s="516">
        <f t="shared" ca="1" si="489"/>
        <v>0</v>
      </c>
      <c r="BN40" s="516">
        <f t="shared" ca="1" si="489"/>
        <v>15400</v>
      </c>
      <c r="BO40" s="516">
        <f t="shared" ca="1" si="489"/>
        <v>0</v>
      </c>
      <c r="BP40" s="516">
        <f t="shared" ca="1" si="489"/>
        <v>0</v>
      </c>
      <c r="BQ40" s="516">
        <f t="shared" ca="1" si="489"/>
        <v>0</v>
      </c>
      <c r="BR40" s="516">
        <f t="shared" ca="1" si="489"/>
        <v>0</v>
      </c>
      <c r="BS40" s="516">
        <f t="shared" ca="1" si="489"/>
        <v>0</v>
      </c>
      <c r="BT40" s="516">
        <f t="shared" ca="1" si="489"/>
        <v>0</v>
      </c>
      <c r="BU40" s="516">
        <f t="shared" ca="1" si="489"/>
        <v>0</v>
      </c>
      <c r="BV40" s="516">
        <f t="shared" ca="1" si="489"/>
        <v>0</v>
      </c>
      <c r="BW40" s="516">
        <f t="shared" ca="1" si="489"/>
        <v>0</v>
      </c>
      <c r="BX40" s="516">
        <f t="shared" ca="1" si="489"/>
        <v>0</v>
      </c>
      <c r="BY40" s="516">
        <f t="shared" ca="1" si="489"/>
        <v>0</v>
      </c>
      <c r="BZ40" s="516">
        <f t="shared" ca="1" si="489"/>
        <v>-1480</v>
      </c>
      <c r="CA40" s="516">
        <f t="shared" ca="1" si="489"/>
        <v>0</v>
      </c>
      <c r="CB40" s="516">
        <f t="shared" ca="1" si="489"/>
        <v>-4388</v>
      </c>
      <c r="CC40" s="516">
        <f t="shared" ca="1" si="489"/>
        <v>0</v>
      </c>
      <c r="CD40" s="516">
        <f t="shared" ca="1" si="489"/>
        <v>5868</v>
      </c>
      <c r="CE40" s="516">
        <f t="shared" ca="1" si="489"/>
        <v>0</v>
      </c>
      <c r="CF40" s="516">
        <f t="shared" ca="1" si="489"/>
        <v>0</v>
      </c>
      <c r="CG40" s="516">
        <f t="shared" ca="1" si="489"/>
        <v>-7112</v>
      </c>
      <c r="CH40" s="516">
        <f t="shared" ca="1" si="489"/>
        <v>0</v>
      </c>
      <c r="CI40" s="516">
        <f t="shared" ca="1" si="489"/>
        <v>7112</v>
      </c>
      <c r="CJ40" s="516">
        <f t="shared" ca="1" si="489"/>
        <v>0</v>
      </c>
      <c r="CK40" s="516">
        <f t="shared" ca="1" si="489"/>
        <v>0</v>
      </c>
      <c r="CL40" s="516">
        <f t="shared" ca="1" si="489"/>
        <v>0</v>
      </c>
      <c r="CM40" s="516">
        <f t="shared" ca="1" si="489"/>
        <v>0</v>
      </c>
      <c r="CN40" s="516">
        <f t="shared" ca="1" si="489"/>
        <v>0</v>
      </c>
      <c r="CO40" s="516">
        <f t="shared" ca="1" si="489"/>
        <v>0</v>
      </c>
      <c r="CP40" s="516">
        <f t="shared" ca="1" si="489"/>
        <v>0</v>
      </c>
      <c r="CQ40" s="516">
        <f t="shared" ref="CQ40:EM40" ca="1" si="490">+CQ41-CP41</f>
        <v>0</v>
      </c>
      <c r="CR40" s="516">
        <f t="shared" ca="1" si="490"/>
        <v>0</v>
      </c>
      <c r="CS40" s="516">
        <f t="shared" ca="1" si="490"/>
        <v>0</v>
      </c>
      <c r="CT40" s="516">
        <f t="shared" ca="1" si="490"/>
        <v>0</v>
      </c>
      <c r="CU40" s="516">
        <f t="shared" ca="1" si="490"/>
        <v>0</v>
      </c>
      <c r="CV40" s="516">
        <f t="shared" ca="1" si="490"/>
        <v>0</v>
      </c>
      <c r="CW40" s="516">
        <f t="shared" ca="1" si="490"/>
        <v>0</v>
      </c>
      <c r="CX40" s="516">
        <f t="shared" ca="1" si="490"/>
        <v>-1763</v>
      </c>
      <c r="CY40" s="516">
        <f t="shared" ca="1" si="490"/>
        <v>0</v>
      </c>
      <c r="CZ40" s="516">
        <f t="shared" ca="1" si="490"/>
        <v>-1407</v>
      </c>
      <c r="DA40" s="516">
        <f t="shared" ca="1" si="490"/>
        <v>0</v>
      </c>
      <c r="DB40" s="516">
        <f t="shared" ca="1" si="490"/>
        <v>3170</v>
      </c>
      <c r="DC40" s="516">
        <f t="shared" ca="1" si="490"/>
        <v>0</v>
      </c>
      <c r="DD40" s="516">
        <f t="shared" ca="1" si="490"/>
        <v>0</v>
      </c>
      <c r="DE40" s="516">
        <f t="shared" ca="1" si="490"/>
        <v>0</v>
      </c>
      <c r="DF40" s="516">
        <f t="shared" ca="1" si="490"/>
        <v>0</v>
      </c>
      <c r="DG40" s="516">
        <f t="shared" ca="1" si="490"/>
        <v>-5200</v>
      </c>
      <c r="DH40" s="516">
        <f t="shared" ca="1" si="490"/>
        <v>0</v>
      </c>
      <c r="DI40" s="516">
        <f t="shared" ca="1" si="490"/>
        <v>5200</v>
      </c>
      <c r="DJ40" s="516">
        <f t="shared" ca="1" si="490"/>
        <v>0</v>
      </c>
      <c r="DK40" s="516">
        <f t="shared" ca="1" si="490"/>
        <v>-2052</v>
      </c>
      <c r="DL40" s="516">
        <f t="shared" ca="1" si="490"/>
        <v>0</v>
      </c>
      <c r="DM40" s="516">
        <f t="shared" ca="1" si="490"/>
        <v>2052</v>
      </c>
      <c r="DN40" s="516">
        <f t="shared" ca="1" si="490"/>
        <v>0</v>
      </c>
      <c r="DO40" s="516">
        <f t="shared" ca="1" si="490"/>
        <v>0</v>
      </c>
      <c r="DP40" s="516">
        <f t="shared" ca="1" si="490"/>
        <v>0</v>
      </c>
      <c r="DQ40" s="516">
        <f t="shared" ca="1" si="490"/>
        <v>-9690</v>
      </c>
      <c r="DR40" s="516">
        <f t="shared" ca="1" si="490"/>
        <v>0</v>
      </c>
      <c r="DS40" s="516">
        <f t="shared" ca="1" si="490"/>
        <v>9690</v>
      </c>
      <c r="DT40" s="516">
        <f t="shared" ca="1" si="490"/>
        <v>0</v>
      </c>
      <c r="DU40" s="516">
        <f t="shared" ca="1" si="490"/>
        <v>0</v>
      </c>
      <c r="DV40" s="516">
        <f t="shared" ca="1" si="490"/>
        <v>-15400</v>
      </c>
      <c r="DW40" s="516">
        <f t="shared" ca="1" si="490"/>
        <v>0</v>
      </c>
      <c r="DX40" s="516">
        <f t="shared" ca="1" si="490"/>
        <v>15400</v>
      </c>
      <c r="DY40" s="516">
        <f t="shared" ca="1" si="490"/>
        <v>0</v>
      </c>
      <c r="DZ40" s="516">
        <f t="shared" ca="1" si="490"/>
        <v>-47493</v>
      </c>
      <c r="EA40" s="516">
        <f t="shared" ca="1" si="490"/>
        <v>0</v>
      </c>
      <c r="EB40" s="516">
        <f t="shared" ca="1" si="490"/>
        <v>47493</v>
      </c>
      <c r="EC40" s="516">
        <f t="shared" ca="1" si="490"/>
        <v>0</v>
      </c>
      <c r="ED40" s="516">
        <f t="shared" ca="1" si="490"/>
        <v>0</v>
      </c>
      <c r="EE40" s="516">
        <f t="shared" ca="1" si="490"/>
        <v>0</v>
      </c>
      <c r="EF40" s="516">
        <f t="shared" ca="1" si="490"/>
        <v>0</v>
      </c>
      <c r="EG40" s="516">
        <f t="shared" ca="1" si="490"/>
        <v>0</v>
      </c>
      <c r="EH40" s="516">
        <f t="shared" ca="1" si="490"/>
        <v>0</v>
      </c>
      <c r="EI40" s="516">
        <f t="shared" ca="1" si="490"/>
        <v>0</v>
      </c>
      <c r="EJ40" s="516">
        <f t="shared" ca="1" si="490"/>
        <v>-1480</v>
      </c>
      <c r="EK40" s="516">
        <f t="shared" ca="1" si="490"/>
        <v>0</v>
      </c>
      <c r="EL40" s="516">
        <f t="shared" ca="1" si="490"/>
        <v>-4388</v>
      </c>
      <c r="EM40" s="516">
        <f t="shared" ca="1" si="490"/>
        <v>0</v>
      </c>
      <c r="EP40" s="46" t="str">
        <f t="shared" ref="EP40:EP42" si="491">B40</f>
        <v>Office SF Absorbed</v>
      </c>
      <c r="EQ40" s="126"/>
      <c r="ER40" s="126"/>
      <c r="ES40" s="126"/>
      <c r="ET40" s="125">
        <f t="shared" ref="ET40" ca="1" si="492">SUM(EV40:FD40)</f>
        <v>100166</v>
      </c>
      <c r="EU40" s="126"/>
      <c r="EV40" s="146">
        <f t="shared" ref="EV40:EV42" si="493">SUMIF($K$13:$EM$13,EV$13,$K40:$EM40)</f>
        <v>93486</v>
      </c>
      <c r="EW40" s="126">
        <f t="shared" ref="EW40:FD40" ca="1" si="494">SUMIF($K$13:$EM$13,EW$13,$K40:$EM40)</f>
        <v>-5632</v>
      </c>
      <c r="EX40" s="126">
        <f t="shared" ca="1" si="494"/>
        <v>12312</v>
      </c>
      <c r="EY40" s="126">
        <f t="shared" ca="1" si="494"/>
        <v>0</v>
      </c>
      <c r="EZ40" s="126">
        <f t="shared" ca="1" si="494"/>
        <v>0</v>
      </c>
      <c r="FA40" s="126">
        <f t="shared" ca="1" si="494"/>
        <v>0</v>
      </c>
      <c r="FB40" s="126">
        <f t="shared" ca="1" si="494"/>
        <v>0</v>
      </c>
      <c r="FC40" s="126">
        <f t="shared" ca="1" si="494"/>
        <v>0</v>
      </c>
      <c r="FD40" s="126">
        <f t="shared" ca="1" si="494"/>
        <v>0</v>
      </c>
      <c r="FE40"/>
      <c r="FF40"/>
      <c r="FG40"/>
      <c r="FH40"/>
    </row>
    <row r="41" spans="1:164" ht="15">
      <c r="B41" s="35" t="s">
        <v>167</v>
      </c>
      <c r="D41" s="35"/>
      <c r="E41" s="35"/>
      <c r="F41" s="35"/>
      <c r="I41" s="214">
        <f ca="1">SUM(I39:I40)</f>
        <v>100166</v>
      </c>
      <c r="J41" s="27"/>
      <c r="K41" s="441">
        <f>SUBTOTAL(9,K39:K40)</f>
        <v>93486</v>
      </c>
      <c r="L41" s="697">
        <f ca="1">IFERROR(OFFSET('Argus Occ.'!$A$4, MATCH("    Total Area", 'Argus Occ.'!$A$4:$A$567, 0)-1, MATCH(L14, 'Argus Occ.'!$A$2:$ZA$2, 0)-1), 0)</f>
        <v>93486</v>
      </c>
      <c r="M41" s="697">
        <f ca="1">IFERROR(OFFSET('Argus Occ.'!$A$4, MATCH("    Total Area", 'Argus Occ.'!$A$4:$A$567, 0)-1, MATCH(M14, 'Argus Occ.'!$A$2:$ZA$2, 0)-1), 0)</f>
        <v>93486</v>
      </c>
      <c r="N41" s="697">
        <f ca="1">IFERROR(OFFSET('Argus Occ.'!$A$4, MATCH("    Total Area", 'Argus Occ.'!$A$4:$A$567, 0)-1, MATCH(N14, 'Argus Occ.'!$A$2:$ZA$2, 0)-1), 0)</f>
        <v>93486</v>
      </c>
      <c r="O41" s="697">
        <f ca="1">IFERROR(OFFSET('Argus Occ.'!$A$4, MATCH("    Total Area", 'Argus Occ.'!$A$4:$A$567, 0)-1, MATCH(O14, 'Argus Occ.'!$A$2:$ZA$2, 0)-1), 0)</f>
        <v>93486</v>
      </c>
      <c r="P41" s="697">
        <f ca="1">IFERROR(OFFSET('Argus Occ.'!$A$4, MATCH("    Total Area", 'Argus Occ.'!$A$4:$A$567, 0)-1, MATCH(P14, 'Argus Occ.'!$A$2:$ZA$2, 0)-1), 0)</f>
        <v>94966</v>
      </c>
      <c r="Q41" s="697">
        <f ca="1">IFERROR(OFFSET('Argus Occ.'!$A$4, MATCH("    Total Area", 'Argus Occ.'!$A$4:$A$567, 0)-1, MATCH(Q14, 'Argus Occ.'!$A$2:$ZA$2, 0)-1), 0)</f>
        <v>94966</v>
      </c>
      <c r="R41" s="697">
        <f ca="1">IFERROR(OFFSET('Argus Occ.'!$A$4, MATCH("    Total Area", 'Argus Occ.'!$A$4:$A$567, 0)-1, MATCH(R14, 'Argus Occ.'!$A$2:$ZA$2, 0)-1), 0)</f>
        <v>91748</v>
      </c>
      <c r="S41" s="697">
        <f ca="1">IFERROR(OFFSET('Argus Occ.'!$A$4, MATCH("    Total Area", 'Argus Occ.'!$A$4:$A$567, 0)-1, MATCH(S14, 'Argus Occ.'!$A$2:$ZA$2, 0)-1), 0)</f>
        <v>89098</v>
      </c>
      <c r="T41" s="697">
        <f ca="1">IFERROR(OFFSET('Argus Occ.'!$A$4, MATCH("    Total Area", 'Argus Occ.'!$A$4:$A$567, 0)-1, MATCH(T14, 'Argus Occ.'!$A$2:$ZA$2, 0)-1), 0)</f>
        <v>94966</v>
      </c>
      <c r="U41" s="697">
        <f ca="1">IFERROR(OFFSET('Argus Occ.'!$A$4, MATCH("    Total Area", 'Argus Occ.'!$A$4:$A$567, 0)-1, MATCH(U14, 'Argus Occ.'!$A$2:$ZA$2, 0)-1), 0)</f>
        <v>94966</v>
      </c>
      <c r="V41" s="697">
        <f ca="1">IFERROR(OFFSET('Argus Occ.'!$A$4, MATCH("    Total Area", 'Argus Occ.'!$A$4:$A$567, 0)-1, MATCH(V14, 'Argus Occ.'!$A$2:$ZA$2, 0)-1), 0)</f>
        <v>94966</v>
      </c>
      <c r="W41" s="697">
        <f ca="1">IFERROR(OFFSET('Argus Occ.'!$A$4, MATCH("    Total Area", 'Argus Occ.'!$A$4:$A$567, 0)-1, MATCH(W14, 'Argus Occ.'!$A$2:$ZA$2, 0)-1), 0)</f>
        <v>87854</v>
      </c>
      <c r="X41" s="697">
        <f ca="1">IFERROR(OFFSET('Argus Occ.'!$A$4, MATCH("    Total Area", 'Argus Occ.'!$A$4:$A$567, 0)-1, MATCH(X14, 'Argus Occ.'!$A$2:$ZA$2, 0)-1), 0)</f>
        <v>87854</v>
      </c>
      <c r="Y41" s="697">
        <f ca="1">IFERROR(OFFSET('Argus Occ.'!$A$4, MATCH("    Total Area", 'Argus Occ.'!$A$4:$A$567, 0)-1, MATCH(Y14, 'Argus Occ.'!$A$2:$ZA$2, 0)-1), 0)</f>
        <v>100166</v>
      </c>
      <c r="Z41" s="697">
        <f ca="1">IFERROR(OFFSET('Argus Occ.'!$A$4, MATCH("    Total Area", 'Argus Occ.'!$A$4:$A$567, 0)-1, MATCH(Z14, 'Argus Occ.'!$A$2:$ZA$2, 0)-1), 0)</f>
        <v>100166</v>
      </c>
      <c r="AA41" s="697">
        <f ca="1">IFERROR(OFFSET('Argus Occ.'!$A$4, MATCH("    Total Area", 'Argus Occ.'!$A$4:$A$567, 0)-1, MATCH(AA14, 'Argus Occ.'!$A$2:$ZA$2, 0)-1), 0)</f>
        <v>100166</v>
      </c>
      <c r="AB41" s="697">
        <f ca="1">IFERROR(OFFSET('Argus Occ.'!$A$4, MATCH("    Total Area", 'Argus Occ.'!$A$4:$A$567, 0)-1, MATCH(AB14, 'Argus Occ.'!$A$2:$ZA$2, 0)-1), 0)</f>
        <v>100166</v>
      </c>
      <c r="AC41" s="697">
        <f ca="1">IFERROR(OFFSET('Argus Occ.'!$A$4, MATCH("    Total Area", 'Argus Occ.'!$A$4:$A$567, 0)-1, MATCH(AC14, 'Argus Occ.'!$A$2:$ZA$2, 0)-1), 0)</f>
        <v>100166</v>
      </c>
      <c r="AD41" s="697">
        <f ca="1">IFERROR(OFFSET('Argus Occ.'!$A$4, MATCH("    Total Area", 'Argus Occ.'!$A$4:$A$567, 0)-1, MATCH(AD14, 'Argus Occ.'!$A$2:$ZA$2, 0)-1), 0)</f>
        <v>100166</v>
      </c>
      <c r="AE41" s="697">
        <f ca="1">IFERROR(OFFSET('Argus Occ.'!$A$4, MATCH("    Total Area", 'Argus Occ.'!$A$4:$A$567, 0)-1, MATCH(AE14, 'Argus Occ.'!$A$2:$ZA$2, 0)-1), 0)</f>
        <v>100166</v>
      </c>
      <c r="AF41" s="697">
        <f ca="1">IFERROR(OFFSET('Argus Occ.'!$A$4, MATCH("    Total Area", 'Argus Occ.'!$A$4:$A$567, 0)-1, MATCH(AF14, 'Argus Occ.'!$A$2:$ZA$2, 0)-1), 0)</f>
        <v>100166</v>
      </c>
      <c r="AG41" s="697">
        <f ca="1">IFERROR(OFFSET('Argus Occ.'!$A$4, MATCH("    Total Area", 'Argus Occ.'!$A$4:$A$567, 0)-1, MATCH(AG14, 'Argus Occ.'!$A$2:$ZA$2, 0)-1), 0)</f>
        <v>100166</v>
      </c>
      <c r="AH41" s="697">
        <f ca="1">IFERROR(OFFSET('Argus Occ.'!$A$4, MATCH("    Total Area", 'Argus Occ.'!$A$4:$A$567, 0)-1, MATCH(AH14, 'Argus Occ.'!$A$2:$ZA$2, 0)-1), 0)</f>
        <v>100166</v>
      </c>
      <c r="AI41" s="697">
        <f ca="1">IFERROR(OFFSET('Argus Occ.'!$A$4, MATCH("    Total Area", 'Argus Occ.'!$A$4:$A$567, 0)-1, MATCH(AI14, 'Argus Occ.'!$A$2:$ZA$2, 0)-1), 0)</f>
        <v>100166</v>
      </c>
      <c r="AJ41" s="697">
        <f ca="1">IFERROR(OFFSET('Argus Occ.'!$A$4, MATCH("    Total Area", 'Argus Occ.'!$A$4:$A$567, 0)-1, MATCH(AJ14, 'Argus Occ.'!$A$2:$ZA$2, 0)-1), 0)</f>
        <v>100166</v>
      </c>
      <c r="AK41" s="697">
        <f ca="1">IFERROR(OFFSET('Argus Occ.'!$A$4, MATCH("    Total Area", 'Argus Occ.'!$A$4:$A$567, 0)-1, MATCH(AK14, 'Argus Occ.'!$A$2:$ZA$2, 0)-1), 0)</f>
        <v>100166</v>
      </c>
      <c r="AL41" s="697">
        <f ca="1">IFERROR(OFFSET('Argus Occ.'!$A$4, MATCH("    Total Area", 'Argus Occ.'!$A$4:$A$567, 0)-1, MATCH(AL14, 'Argus Occ.'!$A$2:$ZA$2, 0)-1), 0)</f>
        <v>100166</v>
      </c>
      <c r="AM41" s="697">
        <f ca="1">IFERROR(OFFSET('Argus Occ.'!$A$4, MATCH("    Total Area", 'Argus Occ.'!$A$4:$A$567, 0)-1, MATCH(AM14, 'Argus Occ.'!$A$2:$ZA$2, 0)-1), 0)</f>
        <v>100166</v>
      </c>
      <c r="AN41" s="697">
        <f ca="1">IFERROR(OFFSET('Argus Occ.'!$A$4, MATCH("    Total Area", 'Argus Occ.'!$A$4:$A$567, 0)-1, MATCH(AN14, 'Argus Occ.'!$A$2:$ZA$2, 0)-1), 0)</f>
        <v>98403</v>
      </c>
      <c r="AO41" s="697">
        <f ca="1">IFERROR(OFFSET('Argus Occ.'!$A$4, MATCH("    Total Area", 'Argus Occ.'!$A$4:$A$567, 0)-1, MATCH(AO14, 'Argus Occ.'!$A$2:$ZA$2, 0)-1), 0)</f>
        <v>98403</v>
      </c>
      <c r="AP41" s="697">
        <f ca="1">IFERROR(OFFSET('Argus Occ.'!$A$4, MATCH("    Total Area", 'Argus Occ.'!$A$4:$A$567, 0)-1, MATCH(AP14, 'Argus Occ.'!$A$2:$ZA$2, 0)-1), 0)</f>
        <v>100166</v>
      </c>
      <c r="AQ41" s="697">
        <f ca="1">IFERROR(OFFSET('Argus Occ.'!$A$4, MATCH("    Total Area", 'Argus Occ.'!$A$4:$A$567, 0)-1, MATCH(AQ14, 'Argus Occ.'!$A$2:$ZA$2, 0)-1), 0)</f>
        <v>100166</v>
      </c>
      <c r="AR41" s="697">
        <f ca="1">IFERROR(OFFSET('Argus Occ.'!$A$4, MATCH("    Total Area", 'Argus Occ.'!$A$4:$A$567, 0)-1, MATCH(AR14, 'Argus Occ.'!$A$2:$ZA$2, 0)-1), 0)</f>
        <v>100166</v>
      </c>
      <c r="AS41" s="697">
        <f ca="1">IFERROR(OFFSET('Argus Occ.'!$A$4, MATCH("    Total Area", 'Argus Occ.'!$A$4:$A$567, 0)-1, MATCH(AS14, 'Argus Occ.'!$A$2:$ZA$2, 0)-1), 0)</f>
        <v>100166</v>
      </c>
      <c r="AT41" s="697">
        <f ca="1">IFERROR(OFFSET('Argus Occ.'!$A$4, MATCH("    Total Area", 'Argus Occ.'!$A$4:$A$567, 0)-1, MATCH(AT14, 'Argus Occ.'!$A$2:$ZA$2, 0)-1), 0)</f>
        <v>100166</v>
      </c>
      <c r="AU41" s="697">
        <f ca="1">IFERROR(OFFSET('Argus Occ.'!$A$4, MATCH("    Total Area", 'Argus Occ.'!$A$4:$A$567, 0)-1, MATCH(AU14, 'Argus Occ.'!$A$2:$ZA$2, 0)-1), 0)</f>
        <v>100166</v>
      </c>
      <c r="AV41" s="697">
        <f ca="1">IFERROR(OFFSET('Argus Occ.'!$A$4, MATCH("    Total Area", 'Argus Occ.'!$A$4:$A$567, 0)-1, MATCH(AV14, 'Argus Occ.'!$A$2:$ZA$2, 0)-1), 0)</f>
        <v>100166</v>
      </c>
      <c r="AW41" s="697">
        <f ca="1">IFERROR(OFFSET('Argus Occ.'!$A$4, MATCH("    Total Area", 'Argus Occ.'!$A$4:$A$567, 0)-1, MATCH(AW14, 'Argus Occ.'!$A$2:$ZA$2, 0)-1), 0)</f>
        <v>100166</v>
      </c>
      <c r="AX41" s="697">
        <f ca="1">IFERROR(OFFSET('Argus Occ.'!$A$4, MATCH("    Total Area", 'Argus Occ.'!$A$4:$A$567, 0)-1, MATCH(AX14, 'Argus Occ.'!$A$2:$ZA$2, 0)-1), 0)</f>
        <v>100166</v>
      </c>
      <c r="AY41" s="697">
        <f ca="1">IFERROR(OFFSET('Argus Occ.'!$A$4, MATCH("    Total Area", 'Argus Occ.'!$A$4:$A$567, 0)-1, MATCH(AY14, 'Argus Occ.'!$A$2:$ZA$2, 0)-1), 0)</f>
        <v>100166</v>
      </c>
      <c r="AZ41" s="697">
        <f ca="1">IFERROR(OFFSET('Argus Occ.'!$A$4, MATCH("    Total Area", 'Argus Occ.'!$A$4:$A$567, 0)-1, MATCH(AZ14, 'Argus Occ.'!$A$2:$ZA$2, 0)-1), 0)</f>
        <v>100166</v>
      </c>
      <c r="BA41" s="697">
        <f ca="1">IFERROR(OFFSET('Argus Occ.'!$A$4, MATCH("    Total Area", 'Argus Occ.'!$A$4:$A$567, 0)-1, MATCH(BA14, 'Argus Occ.'!$A$2:$ZA$2, 0)-1), 0)</f>
        <v>100166</v>
      </c>
      <c r="BB41" s="697">
        <f ca="1">IFERROR(OFFSET('Argus Occ.'!$A$4, MATCH("    Total Area", 'Argus Occ.'!$A$4:$A$567, 0)-1, MATCH(BB14, 'Argus Occ.'!$A$2:$ZA$2, 0)-1), 0)</f>
        <v>100166</v>
      </c>
      <c r="BC41" s="697">
        <f ca="1">IFERROR(OFFSET('Argus Occ.'!$A$4, MATCH("    Total Area", 'Argus Occ.'!$A$4:$A$567, 0)-1, MATCH(BC14, 'Argus Occ.'!$A$2:$ZA$2, 0)-1), 0)</f>
        <v>100166</v>
      </c>
      <c r="BD41" s="697">
        <f ca="1">IFERROR(OFFSET('Argus Occ.'!$A$4, MATCH("    Total Area", 'Argus Occ.'!$A$4:$A$567, 0)-1, MATCH(BD14, 'Argus Occ.'!$A$2:$ZA$2, 0)-1), 0)</f>
        <v>100166</v>
      </c>
      <c r="BE41" s="697">
        <f ca="1">IFERROR(OFFSET('Argus Occ.'!$A$4, MATCH("    Total Area", 'Argus Occ.'!$A$4:$A$567, 0)-1, MATCH(BE14, 'Argus Occ.'!$A$2:$ZA$2, 0)-1), 0)</f>
        <v>100166</v>
      </c>
      <c r="BF41" s="697">
        <f ca="1">IFERROR(OFFSET('Argus Occ.'!$A$4, MATCH("    Total Area", 'Argus Occ.'!$A$4:$A$567, 0)-1, MATCH(BF14, 'Argus Occ.'!$A$2:$ZA$2, 0)-1), 0)</f>
        <v>100166</v>
      </c>
      <c r="BG41" s="697">
        <f ca="1">IFERROR(OFFSET('Argus Occ.'!$A$4, MATCH("    Total Area", 'Argus Occ.'!$A$4:$A$567, 0)-1, MATCH(BG14, 'Argus Occ.'!$A$2:$ZA$2, 0)-1), 0)</f>
        <v>100166</v>
      </c>
      <c r="BH41" s="697">
        <f ca="1">IFERROR(OFFSET('Argus Occ.'!$A$4, MATCH("    Total Area", 'Argus Occ.'!$A$4:$A$567, 0)-1, MATCH(BH14, 'Argus Occ.'!$A$2:$ZA$2, 0)-1), 0)</f>
        <v>100166</v>
      </c>
      <c r="BI41" s="697">
        <f ca="1">IFERROR(OFFSET('Argus Occ.'!$A$4, MATCH("    Total Area", 'Argus Occ.'!$A$4:$A$567, 0)-1, MATCH(BI14, 'Argus Occ.'!$A$2:$ZA$2, 0)-1), 0)</f>
        <v>100166</v>
      </c>
      <c r="BJ41" s="697">
        <f ca="1">IFERROR(OFFSET('Argus Occ.'!$A$4, MATCH("    Total Area", 'Argus Occ.'!$A$4:$A$567, 0)-1, MATCH(BJ14, 'Argus Occ.'!$A$2:$ZA$2, 0)-1), 0)</f>
        <v>100166</v>
      </c>
      <c r="BK41" s="697">
        <f ca="1">IFERROR(OFFSET('Argus Occ.'!$A$4, MATCH("    Total Area", 'Argus Occ.'!$A$4:$A$567, 0)-1, MATCH(BK14, 'Argus Occ.'!$A$2:$ZA$2, 0)-1), 0)</f>
        <v>100166</v>
      </c>
      <c r="BL41" s="697">
        <f ca="1">IFERROR(OFFSET('Argus Occ.'!$A$4, MATCH("    Total Area", 'Argus Occ.'!$A$4:$A$567, 0)-1, MATCH(BL14, 'Argus Occ.'!$A$2:$ZA$2, 0)-1), 0)</f>
        <v>84766</v>
      </c>
      <c r="BM41" s="697">
        <f ca="1">IFERROR(OFFSET('Argus Occ.'!$A$4, MATCH("    Total Area", 'Argus Occ.'!$A$4:$A$567, 0)-1, MATCH(BM14, 'Argus Occ.'!$A$2:$ZA$2, 0)-1), 0)</f>
        <v>84766</v>
      </c>
      <c r="BN41" s="697">
        <f ca="1">IFERROR(OFFSET('Argus Occ.'!$A$4, MATCH("    Total Area", 'Argus Occ.'!$A$4:$A$567, 0)-1, MATCH(BN14, 'Argus Occ.'!$A$2:$ZA$2, 0)-1), 0)</f>
        <v>100166</v>
      </c>
      <c r="BO41" s="697">
        <f ca="1">IFERROR(OFFSET('Argus Occ.'!$A$4, MATCH("    Total Area", 'Argus Occ.'!$A$4:$A$567, 0)-1, MATCH(BO14, 'Argus Occ.'!$A$2:$ZA$2, 0)-1), 0)</f>
        <v>100166</v>
      </c>
      <c r="BP41" s="697">
        <f ca="1">IFERROR(OFFSET('Argus Occ.'!$A$4, MATCH("    Total Area", 'Argus Occ.'!$A$4:$A$567, 0)-1, MATCH(BP14, 'Argus Occ.'!$A$2:$ZA$2, 0)-1), 0)</f>
        <v>100166</v>
      </c>
      <c r="BQ41" s="697">
        <f ca="1">IFERROR(OFFSET('Argus Occ.'!$A$4, MATCH("    Total Area", 'Argus Occ.'!$A$4:$A$567, 0)-1, MATCH(BQ14, 'Argus Occ.'!$A$2:$ZA$2, 0)-1), 0)</f>
        <v>100166</v>
      </c>
      <c r="BR41" s="697">
        <f ca="1">IFERROR(OFFSET('Argus Occ.'!$A$4, MATCH("    Total Area", 'Argus Occ.'!$A$4:$A$567, 0)-1, MATCH(BR14, 'Argus Occ.'!$A$2:$ZA$2, 0)-1), 0)</f>
        <v>100166</v>
      </c>
      <c r="BS41" s="697">
        <f ca="1">IFERROR(OFFSET('Argus Occ.'!$A$4, MATCH("    Total Area", 'Argus Occ.'!$A$4:$A$567, 0)-1, MATCH(BS14, 'Argus Occ.'!$A$2:$ZA$2, 0)-1), 0)</f>
        <v>100166</v>
      </c>
      <c r="BT41" s="697">
        <f ca="1">IFERROR(OFFSET('Argus Occ.'!$A$4, MATCH("    Total Area", 'Argus Occ.'!$A$4:$A$567, 0)-1, MATCH(BT14, 'Argus Occ.'!$A$2:$ZA$2, 0)-1), 0)</f>
        <v>100166</v>
      </c>
      <c r="BU41" s="697">
        <f ca="1">IFERROR(OFFSET('Argus Occ.'!$A$4, MATCH("    Total Area", 'Argus Occ.'!$A$4:$A$567, 0)-1, MATCH(BU14, 'Argus Occ.'!$A$2:$ZA$2, 0)-1), 0)</f>
        <v>100166</v>
      </c>
      <c r="BV41" s="697">
        <f ca="1">IFERROR(OFFSET('Argus Occ.'!$A$4, MATCH("    Total Area", 'Argus Occ.'!$A$4:$A$567, 0)-1, MATCH(BV14, 'Argus Occ.'!$A$2:$ZA$2, 0)-1), 0)</f>
        <v>100166</v>
      </c>
      <c r="BW41" s="697">
        <f ca="1">IFERROR(OFFSET('Argus Occ.'!$A$4, MATCH("    Total Area", 'Argus Occ.'!$A$4:$A$567, 0)-1, MATCH(BW14, 'Argus Occ.'!$A$2:$ZA$2, 0)-1), 0)</f>
        <v>100166</v>
      </c>
      <c r="BX41" s="697">
        <f ca="1">IFERROR(OFFSET('Argus Occ.'!$A$4, MATCH("    Total Area", 'Argus Occ.'!$A$4:$A$567, 0)-1, MATCH(BX14, 'Argus Occ.'!$A$2:$ZA$2, 0)-1), 0)</f>
        <v>100166</v>
      </c>
      <c r="BY41" s="697">
        <f ca="1">IFERROR(OFFSET('Argus Occ.'!$A$4, MATCH("    Total Area", 'Argus Occ.'!$A$4:$A$567, 0)-1, MATCH(BY14, 'Argus Occ.'!$A$2:$ZA$2, 0)-1), 0)</f>
        <v>100166</v>
      </c>
      <c r="BZ41" s="697">
        <f ca="1">IFERROR(OFFSET('Argus Occ.'!$A$4, MATCH("    Total Area", 'Argus Occ.'!$A$4:$A$567, 0)-1, MATCH(BZ14, 'Argus Occ.'!$A$2:$ZA$2, 0)-1), 0)</f>
        <v>98686</v>
      </c>
      <c r="CA41" s="697">
        <f ca="1">IFERROR(OFFSET('Argus Occ.'!$A$4, MATCH("    Total Area", 'Argus Occ.'!$A$4:$A$567, 0)-1, MATCH(CA14, 'Argus Occ.'!$A$2:$ZA$2, 0)-1), 0)</f>
        <v>98686</v>
      </c>
      <c r="CB41" s="697">
        <f ca="1">IFERROR(OFFSET('Argus Occ.'!$A$4, MATCH("    Total Area", 'Argus Occ.'!$A$4:$A$567, 0)-1, MATCH(CB14, 'Argus Occ.'!$A$2:$ZA$2, 0)-1), 0)</f>
        <v>94298</v>
      </c>
      <c r="CC41" s="697">
        <f ca="1">IFERROR(OFFSET('Argus Occ.'!$A$4, MATCH("    Total Area", 'Argus Occ.'!$A$4:$A$567, 0)-1, MATCH(CC14, 'Argus Occ.'!$A$2:$ZA$2, 0)-1), 0)</f>
        <v>94298</v>
      </c>
      <c r="CD41" s="697">
        <f ca="1">IFERROR(OFFSET('Argus Occ.'!$A$4, MATCH("    Total Area", 'Argus Occ.'!$A$4:$A$567, 0)-1, MATCH(CD14, 'Argus Occ.'!$A$2:$ZA$2, 0)-1), 0)</f>
        <v>100166</v>
      </c>
      <c r="CE41" s="697">
        <f ca="1">IFERROR(OFFSET('Argus Occ.'!$A$4, MATCH("    Total Area", 'Argus Occ.'!$A$4:$A$567, 0)-1, MATCH(CE14, 'Argus Occ.'!$A$2:$ZA$2, 0)-1), 0)</f>
        <v>100166</v>
      </c>
      <c r="CF41" s="697">
        <f ca="1">IFERROR(OFFSET('Argus Occ.'!$A$4, MATCH("    Total Area", 'Argus Occ.'!$A$4:$A$567, 0)-1, MATCH(CF14, 'Argus Occ.'!$A$2:$ZA$2, 0)-1), 0)</f>
        <v>100166</v>
      </c>
      <c r="CG41" s="697">
        <f ca="1">IFERROR(OFFSET('Argus Occ.'!$A$4, MATCH("    Total Area", 'Argus Occ.'!$A$4:$A$567, 0)-1, MATCH(CG14, 'Argus Occ.'!$A$2:$ZA$2, 0)-1), 0)</f>
        <v>93054</v>
      </c>
      <c r="CH41" s="697">
        <f ca="1">IFERROR(OFFSET('Argus Occ.'!$A$4, MATCH("    Total Area", 'Argus Occ.'!$A$4:$A$567, 0)-1, MATCH(CH14, 'Argus Occ.'!$A$2:$ZA$2, 0)-1), 0)</f>
        <v>93054</v>
      </c>
      <c r="CI41" s="697">
        <f ca="1">IFERROR(OFFSET('Argus Occ.'!$A$4, MATCH("    Total Area", 'Argus Occ.'!$A$4:$A$567, 0)-1, MATCH(CI14, 'Argus Occ.'!$A$2:$ZA$2, 0)-1), 0)</f>
        <v>100166</v>
      </c>
      <c r="CJ41" s="697">
        <f ca="1">IFERROR(OFFSET('Argus Occ.'!$A$4, MATCH("    Total Area", 'Argus Occ.'!$A$4:$A$567, 0)-1, MATCH(CJ14, 'Argus Occ.'!$A$2:$ZA$2, 0)-1), 0)</f>
        <v>100166</v>
      </c>
      <c r="CK41" s="697">
        <f ca="1">IFERROR(OFFSET('Argus Occ.'!$A$4, MATCH("    Total Area", 'Argus Occ.'!$A$4:$A$567, 0)-1, MATCH(CK14, 'Argus Occ.'!$A$2:$ZA$2, 0)-1), 0)</f>
        <v>100166</v>
      </c>
      <c r="CL41" s="697">
        <f ca="1">IFERROR(OFFSET('Argus Occ.'!$A$4, MATCH("    Total Area", 'Argus Occ.'!$A$4:$A$567, 0)-1, MATCH(CL14, 'Argus Occ.'!$A$2:$ZA$2, 0)-1), 0)</f>
        <v>100166</v>
      </c>
      <c r="CM41" s="697">
        <f ca="1">IFERROR(OFFSET('Argus Occ.'!$A$4, MATCH("    Total Area", 'Argus Occ.'!$A$4:$A$567, 0)-1, MATCH(CM14, 'Argus Occ.'!$A$2:$ZA$2, 0)-1), 0)</f>
        <v>100166</v>
      </c>
      <c r="CN41" s="697">
        <f ca="1">IFERROR(OFFSET('Argus Occ.'!$A$4, MATCH("    Total Area", 'Argus Occ.'!$A$4:$A$567, 0)-1, MATCH(CN14, 'Argus Occ.'!$A$2:$ZA$2, 0)-1), 0)</f>
        <v>100166</v>
      </c>
      <c r="CO41" s="697">
        <f ca="1">IFERROR(OFFSET('Argus Occ.'!$A$4, MATCH("    Total Area", 'Argus Occ.'!$A$4:$A$567, 0)-1, MATCH(CO14, 'Argus Occ.'!$A$2:$ZA$2, 0)-1), 0)</f>
        <v>100166</v>
      </c>
      <c r="CP41" s="697">
        <f ca="1">IFERROR(OFFSET('Argus Occ.'!$A$4, MATCH("    Total Area", 'Argus Occ.'!$A$4:$A$567, 0)-1, MATCH(CP14, 'Argus Occ.'!$A$2:$ZA$2, 0)-1), 0)</f>
        <v>100166</v>
      </c>
      <c r="CQ41" s="697">
        <f ca="1">IFERROR(OFFSET('Argus Occ.'!$A$4, MATCH("    Total Area", 'Argus Occ.'!$A$4:$A$567, 0)-1, MATCH(CQ14, 'Argus Occ.'!$A$2:$ZA$2, 0)-1), 0)</f>
        <v>100166</v>
      </c>
      <c r="CR41" s="697">
        <f ca="1">IFERROR(OFFSET('Argus Occ.'!$A$4, MATCH("    Total Area", 'Argus Occ.'!$A$4:$A$567, 0)-1, MATCH(CR14, 'Argus Occ.'!$A$2:$ZA$2, 0)-1), 0)</f>
        <v>100166</v>
      </c>
      <c r="CS41" s="697">
        <f ca="1">IFERROR(OFFSET('Argus Occ.'!$A$4, MATCH("    Total Area", 'Argus Occ.'!$A$4:$A$567, 0)-1, MATCH(CS14, 'Argus Occ.'!$A$2:$ZA$2, 0)-1), 0)</f>
        <v>100166</v>
      </c>
      <c r="CT41" s="697">
        <f ca="1">IFERROR(OFFSET('Argus Occ.'!$A$4, MATCH("    Total Area", 'Argus Occ.'!$A$4:$A$567, 0)-1, MATCH(CT14, 'Argus Occ.'!$A$2:$ZA$2, 0)-1), 0)</f>
        <v>100166</v>
      </c>
      <c r="CU41" s="697">
        <f ca="1">IFERROR(OFFSET('Argus Occ.'!$A$4, MATCH("    Total Area", 'Argus Occ.'!$A$4:$A$567, 0)-1, MATCH(CU14, 'Argus Occ.'!$A$2:$ZA$2, 0)-1), 0)</f>
        <v>100166</v>
      </c>
      <c r="CV41" s="697">
        <f ca="1">IFERROR(OFFSET('Argus Occ.'!$A$4, MATCH("    Total Area", 'Argus Occ.'!$A$4:$A$567, 0)-1, MATCH(CV14, 'Argus Occ.'!$A$2:$ZA$2, 0)-1), 0)</f>
        <v>100166</v>
      </c>
      <c r="CW41" s="697">
        <f ca="1">IFERROR(OFFSET('Argus Occ.'!$A$4, MATCH("    Total Area", 'Argus Occ.'!$A$4:$A$567, 0)-1, MATCH(CW14, 'Argus Occ.'!$A$2:$ZA$2, 0)-1), 0)</f>
        <v>100166</v>
      </c>
      <c r="CX41" s="697">
        <f ca="1">IFERROR(OFFSET('Argus Occ.'!$A$4, MATCH("    Total Area", 'Argus Occ.'!$A$4:$A$567, 0)-1, MATCH(CX14, 'Argus Occ.'!$A$2:$ZA$2, 0)-1), 0)</f>
        <v>98403</v>
      </c>
      <c r="CY41" s="697">
        <f ca="1">IFERROR(OFFSET('Argus Occ.'!$A$4, MATCH("    Total Area", 'Argus Occ.'!$A$4:$A$567, 0)-1, MATCH(CY14, 'Argus Occ.'!$A$2:$ZA$2, 0)-1), 0)</f>
        <v>98403</v>
      </c>
      <c r="CZ41" s="697">
        <f ca="1">IFERROR(OFFSET('Argus Occ.'!$A$4, MATCH("    Total Area", 'Argus Occ.'!$A$4:$A$567, 0)-1, MATCH(CZ14, 'Argus Occ.'!$A$2:$ZA$2, 0)-1), 0)</f>
        <v>96996</v>
      </c>
      <c r="DA41" s="697">
        <f ca="1">IFERROR(OFFSET('Argus Occ.'!$A$4, MATCH("    Total Area", 'Argus Occ.'!$A$4:$A$567, 0)-1, MATCH(DA14, 'Argus Occ.'!$A$2:$ZA$2, 0)-1), 0)</f>
        <v>96996</v>
      </c>
      <c r="DB41" s="697">
        <f ca="1">IFERROR(OFFSET('Argus Occ.'!$A$4, MATCH("    Total Area", 'Argus Occ.'!$A$4:$A$567, 0)-1, MATCH(DB14, 'Argus Occ.'!$A$2:$ZA$2, 0)-1), 0)</f>
        <v>100166</v>
      </c>
      <c r="DC41" s="697">
        <f ca="1">IFERROR(OFFSET('Argus Occ.'!$A$4, MATCH("    Total Area", 'Argus Occ.'!$A$4:$A$567, 0)-1, MATCH(DC14, 'Argus Occ.'!$A$2:$ZA$2, 0)-1), 0)</f>
        <v>100166</v>
      </c>
      <c r="DD41" s="697">
        <f ca="1">IFERROR(OFFSET('Argus Occ.'!$A$4, MATCH("    Total Area", 'Argus Occ.'!$A$4:$A$567, 0)-1, MATCH(DD14, 'Argus Occ.'!$A$2:$ZA$2, 0)-1), 0)</f>
        <v>100166</v>
      </c>
      <c r="DE41" s="697">
        <f ca="1">IFERROR(OFFSET('Argus Occ.'!$A$4, MATCH("    Total Area", 'Argus Occ.'!$A$4:$A$567, 0)-1, MATCH(DE14, 'Argus Occ.'!$A$2:$ZA$2, 0)-1), 0)</f>
        <v>100166</v>
      </c>
      <c r="DF41" s="697">
        <f ca="1">IFERROR(OFFSET('Argus Occ.'!$A$4, MATCH("    Total Area", 'Argus Occ.'!$A$4:$A$567, 0)-1, MATCH(DF14, 'Argus Occ.'!$A$2:$ZA$2, 0)-1), 0)</f>
        <v>100166</v>
      </c>
      <c r="DG41" s="697">
        <f ca="1">IFERROR(OFFSET('Argus Occ.'!$A$4, MATCH("    Total Area", 'Argus Occ.'!$A$4:$A$567, 0)-1, MATCH(DG14, 'Argus Occ.'!$A$2:$ZA$2, 0)-1), 0)</f>
        <v>94966</v>
      </c>
      <c r="DH41" s="697">
        <f ca="1">IFERROR(OFFSET('Argus Occ.'!$A$4, MATCH("    Total Area", 'Argus Occ.'!$A$4:$A$567, 0)-1, MATCH(DH14, 'Argus Occ.'!$A$2:$ZA$2, 0)-1), 0)</f>
        <v>94966</v>
      </c>
      <c r="DI41" s="697">
        <f ca="1">IFERROR(OFFSET('Argus Occ.'!$A$4, MATCH("    Total Area", 'Argus Occ.'!$A$4:$A$567, 0)-1, MATCH(DI14, 'Argus Occ.'!$A$2:$ZA$2, 0)-1), 0)</f>
        <v>100166</v>
      </c>
      <c r="DJ41" s="697">
        <f ca="1">IFERROR(OFFSET('Argus Occ.'!$A$4, MATCH("    Total Area", 'Argus Occ.'!$A$4:$A$567, 0)-1, MATCH(DJ14, 'Argus Occ.'!$A$2:$ZA$2, 0)-1), 0)</f>
        <v>100166</v>
      </c>
      <c r="DK41" s="697">
        <f ca="1">IFERROR(OFFSET('Argus Occ.'!$A$4, MATCH("    Total Area", 'Argus Occ.'!$A$4:$A$567, 0)-1, MATCH(DK14, 'Argus Occ.'!$A$2:$ZA$2, 0)-1), 0)</f>
        <v>98114</v>
      </c>
      <c r="DL41" s="697">
        <f ca="1">IFERROR(OFFSET('Argus Occ.'!$A$4, MATCH("    Total Area", 'Argus Occ.'!$A$4:$A$567, 0)-1, MATCH(DL14, 'Argus Occ.'!$A$2:$ZA$2, 0)-1), 0)</f>
        <v>98114</v>
      </c>
      <c r="DM41" s="697">
        <f ca="1">IFERROR(OFFSET('Argus Occ.'!$A$4, MATCH("    Total Area", 'Argus Occ.'!$A$4:$A$567, 0)-1, MATCH(DM14, 'Argus Occ.'!$A$2:$ZA$2, 0)-1), 0)</f>
        <v>100166</v>
      </c>
      <c r="DN41" s="697">
        <f ca="1">IFERROR(OFFSET('Argus Occ.'!$A$4, MATCH("    Total Area", 'Argus Occ.'!$A$4:$A$567, 0)-1, MATCH(DN14, 'Argus Occ.'!$A$2:$ZA$2, 0)-1), 0)</f>
        <v>100166</v>
      </c>
      <c r="DO41" s="697">
        <f ca="1">IFERROR(OFFSET('Argus Occ.'!$A$4, MATCH("    Total Area", 'Argus Occ.'!$A$4:$A$567, 0)-1, MATCH(DO14, 'Argus Occ.'!$A$2:$ZA$2, 0)-1), 0)</f>
        <v>100166</v>
      </c>
      <c r="DP41" s="697">
        <f ca="1">IFERROR(OFFSET('Argus Occ.'!$A$4, MATCH("    Total Area", 'Argus Occ.'!$A$4:$A$567, 0)-1, MATCH(DP14, 'Argus Occ.'!$A$2:$ZA$2, 0)-1), 0)</f>
        <v>100166</v>
      </c>
      <c r="DQ41" s="697">
        <f ca="1">IFERROR(OFFSET('Argus Occ.'!$A$4, MATCH("    Total Area", 'Argus Occ.'!$A$4:$A$567, 0)-1, MATCH(DQ14, 'Argus Occ.'!$A$2:$ZA$2, 0)-1), 0)</f>
        <v>90476</v>
      </c>
      <c r="DR41" s="697">
        <f ca="1">IFERROR(OFFSET('Argus Occ.'!$A$4, MATCH("    Total Area", 'Argus Occ.'!$A$4:$A$567, 0)-1, MATCH(DR14, 'Argus Occ.'!$A$2:$ZA$2, 0)-1), 0)</f>
        <v>90476</v>
      </c>
      <c r="DS41" s="697">
        <f ca="1">IFERROR(OFFSET('Argus Occ.'!$A$4, MATCH("    Total Area", 'Argus Occ.'!$A$4:$A$567, 0)-1, MATCH(DS14, 'Argus Occ.'!$A$2:$ZA$2, 0)-1), 0)</f>
        <v>100166</v>
      </c>
      <c r="DT41" s="697">
        <f ca="1">IFERROR(OFFSET('Argus Occ.'!$A$4, MATCH("    Total Area", 'Argus Occ.'!$A$4:$A$567, 0)-1, MATCH(DT14, 'Argus Occ.'!$A$2:$ZA$2, 0)-1), 0)</f>
        <v>100166</v>
      </c>
      <c r="DU41" s="697">
        <f ca="1">IFERROR(OFFSET('Argus Occ.'!$A$4, MATCH("    Total Area", 'Argus Occ.'!$A$4:$A$567, 0)-1, MATCH(DU14, 'Argus Occ.'!$A$2:$ZA$2, 0)-1), 0)</f>
        <v>100166</v>
      </c>
      <c r="DV41" s="697">
        <f ca="1">IFERROR(OFFSET('Argus Occ.'!$A$4, MATCH("    Total Area", 'Argus Occ.'!$A$4:$A$567, 0)-1, MATCH(DV14, 'Argus Occ.'!$A$2:$ZA$2, 0)-1), 0)</f>
        <v>84766</v>
      </c>
      <c r="DW41" s="697">
        <f ca="1">IFERROR(OFFSET('Argus Occ.'!$A$4, MATCH("    Total Area", 'Argus Occ.'!$A$4:$A$567, 0)-1, MATCH(DW14, 'Argus Occ.'!$A$2:$ZA$2, 0)-1), 0)</f>
        <v>84766</v>
      </c>
      <c r="DX41" s="697">
        <f ca="1">IFERROR(OFFSET('Argus Occ.'!$A$4, MATCH("    Total Area", 'Argus Occ.'!$A$4:$A$567, 0)-1, MATCH(DX14, 'Argus Occ.'!$A$2:$ZA$2, 0)-1), 0)</f>
        <v>100166</v>
      </c>
      <c r="DY41" s="697">
        <f ca="1">IFERROR(OFFSET('Argus Occ.'!$A$4, MATCH("    Total Area", 'Argus Occ.'!$A$4:$A$567, 0)-1, MATCH(DY14, 'Argus Occ.'!$A$2:$ZA$2, 0)-1), 0)</f>
        <v>100166</v>
      </c>
      <c r="DZ41" s="697">
        <f ca="1">IFERROR(OFFSET('Argus Occ.'!$A$4, MATCH("    Total Area", 'Argus Occ.'!$A$4:$A$567, 0)-1, MATCH(DZ14, 'Argus Occ.'!$A$2:$ZA$2, 0)-1), 0)</f>
        <v>52673</v>
      </c>
      <c r="EA41" s="697">
        <f ca="1">IFERROR(OFFSET('Argus Occ.'!$A$4, MATCH("    Total Area", 'Argus Occ.'!$A$4:$A$567, 0)-1, MATCH(EA14, 'Argus Occ.'!$A$2:$ZA$2, 0)-1), 0)</f>
        <v>52673</v>
      </c>
      <c r="EB41" s="697">
        <f ca="1">IFERROR(OFFSET('Argus Occ.'!$A$4, MATCH("    Total Area", 'Argus Occ.'!$A$4:$A$567, 0)-1, MATCH(EB14, 'Argus Occ.'!$A$2:$ZA$2, 0)-1), 0)</f>
        <v>100166</v>
      </c>
      <c r="EC41" s="697">
        <f ca="1">IFERROR(OFFSET('Argus Occ.'!$A$4, MATCH("    Total Area", 'Argus Occ.'!$A$4:$A$567, 0)-1, MATCH(EC14, 'Argus Occ.'!$A$2:$ZA$2, 0)-1), 0)</f>
        <v>100166</v>
      </c>
      <c r="ED41" s="697">
        <f ca="1">IFERROR(OFFSET('Argus Occ.'!$A$4, MATCH("    Total Area", 'Argus Occ.'!$A$4:$A$567, 0)-1, MATCH(ED14, 'Argus Occ.'!$A$2:$ZA$2, 0)-1), 0)</f>
        <v>100166</v>
      </c>
      <c r="EE41" s="697">
        <f ca="1">IFERROR(OFFSET('Argus Occ.'!$A$4, MATCH("    Total Area", 'Argus Occ.'!$A$4:$A$567, 0)-1, MATCH(EE14, 'Argus Occ.'!$A$2:$ZA$2, 0)-1), 0)</f>
        <v>100166</v>
      </c>
      <c r="EF41" s="697">
        <f ca="1">IFERROR(OFFSET('Argus Occ.'!$A$4, MATCH("    Total Area", 'Argus Occ.'!$A$4:$A$567, 0)-1, MATCH(EF14, 'Argus Occ.'!$A$2:$ZA$2, 0)-1), 0)</f>
        <v>100166</v>
      </c>
      <c r="EG41" s="697">
        <f ca="1">IFERROR(OFFSET('Argus Occ.'!$A$4, MATCH("    Total Area", 'Argus Occ.'!$A$4:$A$567, 0)-1, MATCH(EG14, 'Argus Occ.'!$A$2:$ZA$2, 0)-1), 0)</f>
        <v>100166</v>
      </c>
      <c r="EH41" s="697">
        <f ca="1">IFERROR(OFFSET('Argus Occ.'!$A$4, MATCH("    Total Area", 'Argus Occ.'!$A$4:$A$567, 0)-1, MATCH(EH14, 'Argus Occ.'!$A$2:$ZA$2, 0)-1), 0)</f>
        <v>100166</v>
      </c>
      <c r="EI41" s="697">
        <f ca="1">IFERROR(OFFSET('Argus Occ.'!$A$4, MATCH("    Total Area", 'Argus Occ.'!$A$4:$A$567, 0)-1, MATCH(EI14, 'Argus Occ.'!$A$2:$ZA$2, 0)-1), 0)</f>
        <v>100166</v>
      </c>
      <c r="EJ41" s="697">
        <f ca="1">IFERROR(OFFSET('Argus Occ.'!$A$4, MATCH("    Total Area", 'Argus Occ.'!$A$4:$A$567, 0)-1, MATCH(EJ14, 'Argus Occ.'!$A$2:$ZA$2, 0)-1), 0)</f>
        <v>98686</v>
      </c>
      <c r="EK41" s="697">
        <f ca="1">IFERROR(OFFSET('Argus Occ.'!$A$4, MATCH("    Total Area", 'Argus Occ.'!$A$4:$A$567, 0)-1, MATCH(EK14, 'Argus Occ.'!$A$2:$ZA$2, 0)-1), 0)</f>
        <v>98686</v>
      </c>
      <c r="EL41" s="697">
        <f ca="1">IFERROR(OFFSET('Argus Occ.'!$A$4, MATCH("    Total Area", 'Argus Occ.'!$A$4:$A$567, 0)-1, MATCH(EL14, 'Argus Occ.'!$A$2:$ZA$2, 0)-1), 0)</f>
        <v>94298</v>
      </c>
      <c r="EM41" s="697">
        <f ca="1">IFERROR(OFFSET('Argus Occ.'!$A$4, MATCH("    Total Area", 'Argus Occ.'!$A$4:$A$567, 0)-1, MATCH(EM14, 'Argus Occ.'!$A$2:$ZA$2, 0)-1), 0)</f>
        <v>94298</v>
      </c>
      <c r="EP41" s="35" t="str">
        <f t="shared" si="491"/>
        <v>Total Leased SF @ New Rate</v>
      </c>
      <c r="EQ41" s="226"/>
      <c r="ER41" s="226"/>
      <c r="ES41" s="226"/>
      <c r="ET41" s="214">
        <f ca="1">SUM(ET39:ET40)</f>
        <v>100166</v>
      </c>
      <c r="EU41" s="27"/>
      <c r="EV41" s="441">
        <f t="shared" si="493"/>
        <v>93486</v>
      </c>
      <c r="EW41" s="226">
        <f t="shared" ref="EW41:FD41" ca="1" si="495">SUM(EW39:EW40)</f>
        <v>-5632</v>
      </c>
      <c r="EX41" s="226">
        <f t="shared" ca="1" si="495"/>
        <v>12312</v>
      </c>
      <c r="EY41" s="226">
        <f t="shared" ca="1" si="495"/>
        <v>0</v>
      </c>
      <c r="EZ41" s="226">
        <f t="shared" ca="1" si="495"/>
        <v>0</v>
      </c>
      <c r="FA41" s="226">
        <f t="shared" ca="1" si="495"/>
        <v>0</v>
      </c>
      <c r="FB41" s="226">
        <f t="shared" ca="1" si="495"/>
        <v>0</v>
      </c>
      <c r="FC41" s="226">
        <f t="shared" ca="1" si="495"/>
        <v>0</v>
      </c>
      <c r="FD41" s="226">
        <f t="shared" ca="1" si="495"/>
        <v>0</v>
      </c>
      <c r="FE41"/>
      <c r="FF41"/>
      <c r="FG41"/>
      <c r="FH41"/>
    </row>
    <row r="42" spans="1:164" ht="15">
      <c r="B42" s="147" t="s">
        <v>161</v>
      </c>
      <c r="D42" s="442"/>
      <c r="E42" s="443"/>
      <c r="F42" s="444"/>
      <c r="I42" s="138">
        <f ca="1">SUMIF($K$12:$EM$12,"&lt;="&amp;Assumptions!$L$14,'Monthly Cash Flow'!K42:EM42)</f>
        <v>6680</v>
      </c>
      <c r="J42" s="27"/>
      <c r="K42" s="139">
        <f>IF(K$12&gt;$F42,MIN($D42,#REF!-$D39-SUM(J42:$K42)),0)</f>
        <v>0</v>
      </c>
      <c r="L42" s="521">
        <f t="shared" ref="L42:AC42" ca="1" si="496">+L40</f>
        <v>0</v>
      </c>
      <c r="M42" s="521">
        <f t="shared" ca="1" si="496"/>
        <v>0</v>
      </c>
      <c r="N42" s="521">
        <f t="shared" ca="1" si="496"/>
        <v>0</v>
      </c>
      <c r="O42" s="521">
        <f t="shared" ca="1" si="496"/>
        <v>0</v>
      </c>
      <c r="P42" s="521">
        <f t="shared" ca="1" si="496"/>
        <v>1480</v>
      </c>
      <c r="Q42" s="521">
        <f t="shared" ca="1" si="496"/>
        <v>0</v>
      </c>
      <c r="R42" s="521">
        <f t="shared" ca="1" si="496"/>
        <v>-3218</v>
      </c>
      <c r="S42" s="521">
        <f t="shared" ca="1" si="496"/>
        <v>-2650</v>
      </c>
      <c r="T42" s="521">
        <f t="shared" ca="1" si="496"/>
        <v>5868</v>
      </c>
      <c r="U42" s="521">
        <f t="shared" ca="1" si="496"/>
        <v>0</v>
      </c>
      <c r="V42" s="521">
        <f t="shared" ca="1" si="496"/>
        <v>0</v>
      </c>
      <c r="W42" s="521">
        <f t="shared" ca="1" si="496"/>
        <v>-7112</v>
      </c>
      <c r="X42" s="521">
        <f t="shared" ca="1" si="496"/>
        <v>0</v>
      </c>
      <c r="Y42" s="521">
        <f t="shared" ca="1" si="496"/>
        <v>12312</v>
      </c>
      <c r="Z42" s="521">
        <f t="shared" ca="1" si="496"/>
        <v>0</v>
      </c>
      <c r="AA42" s="521">
        <f t="shared" ca="1" si="496"/>
        <v>0</v>
      </c>
      <c r="AB42" s="521">
        <f t="shared" ca="1" si="496"/>
        <v>0</v>
      </c>
      <c r="AC42" s="521">
        <f t="shared" ca="1" si="496"/>
        <v>0</v>
      </c>
      <c r="AD42" s="521">
        <f ca="1">+AD40</f>
        <v>0</v>
      </c>
      <c r="AE42" s="521">
        <f t="shared" ref="AE42:CP42" ca="1" si="497">+AE40</f>
        <v>0</v>
      </c>
      <c r="AF42" s="521">
        <f t="shared" ca="1" si="497"/>
        <v>0</v>
      </c>
      <c r="AG42" s="521">
        <f t="shared" ca="1" si="497"/>
        <v>0</v>
      </c>
      <c r="AH42" s="521">
        <f t="shared" ca="1" si="497"/>
        <v>0</v>
      </c>
      <c r="AI42" s="521">
        <f t="shared" ca="1" si="497"/>
        <v>0</v>
      </c>
      <c r="AJ42" s="521">
        <f t="shared" ca="1" si="497"/>
        <v>0</v>
      </c>
      <c r="AK42" s="521">
        <f t="shared" ca="1" si="497"/>
        <v>0</v>
      </c>
      <c r="AL42" s="521">
        <f t="shared" ca="1" si="497"/>
        <v>0</v>
      </c>
      <c r="AM42" s="521">
        <f t="shared" ca="1" si="497"/>
        <v>0</v>
      </c>
      <c r="AN42" s="521">
        <f t="shared" ca="1" si="497"/>
        <v>-1763</v>
      </c>
      <c r="AO42" s="521">
        <f t="shared" ca="1" si="497"/>
        <v>0</v>
      </c>
      <c r="AP42" s="521">
        <f t="shared" ca="1" si="497"/>
        <v>1763</v>
      </c>
      <c r="AQ42" s="521">
        <f t="shared" ca="1" si="497"/>
        <v>0</v>
      </c>
      <c r="AR42" s="521">
        <f t="shared" ca="1" si="497"/>
        <v>0</v>
      </c>
      <c r="AS42" s="521">
        <f t="shared" ca="1" si="497"/>
        <v>0</v>
      </c>
      <c r="AT42" s="521">
        <f t="shared" ca="1" si="497"/>
        <v>0</v>
      </c>
      <c r="AU42" s="521">
        <f t="shared" ca="1" si="497"/>
        <v>0</v>
      </c>
      <c r="AV42" s="521">
        <f t="shared" ca="1" si="497"/>
        <v>0</v>
      </c>
      <c r="AW42" s="521">
        <f t="shared" ca="1" si="497"/>
        <v>0</v>
      </c>
      <c r="AX42" s="521">
        <f t="shared" ca="1" si="497"/>
        <v>0</v>
      </c>
      <c r="AY42" s="521">
        <f t="shared" ca="1" si="497"/>
        <v>0</v>
      </c>
      <c r="AZ42" s="521">
        <f t="shared" ca="1" si="497"/>
        <v>0</v>
      </c>
      <c r="BA42" s="521">
        <f t="shared" ca="1" si="497"/>
        <v>0</v>
      </c>
      <c r="BB42" s="521">
        <f t="shared" ca="1" si="497"/>
        <v>0</v>
      </c>
      <c r="BC42" s="521">
        <f t="shared" ca="1" si="497"/>
        <v>0</v>
      </c>
      <c r="BD42" s="521">
        <f t="shared" ca="1" si="497"/>
        <v>0</v>
      </c>
      <c r="BE42" s="521">
        <f t="shared" ca="1" si="497"/>
        <v>0</v>
      </c>
      <c r="BF42" s="521">
        <f t="shared" ca="1" si="497"/>
        <v>0</v>
      </c>
      <c r="BG42" s="521">
        <f t="shared" ca="1" si="497"/>
        <v>0</v>
      </c>
      <c r="BH42" s="521">
        <f t="shared" ca="1" si="497"/>
        <v>0</v>
      </c>
      <c r="BI42" s="521">
        <f t="shared" ca="1" si="497"/>
        <v>0</v>
      </c>
      <c r="BJ42" s="521">
        <f t="shared" ca="1" si="497"/>
        <v>0</v>
      </c>
      <c r="BK42" s="521">
        <f t="shared" ca="1" si="497"/>
        <v>0</v>
      </c>
      <c r="BL42" s="521">
        <f t="shared" ca="1" si="497"/>
        <v>-15400</v>
      </c>
      <c r="BM42" s="521">
        <f t="shared" ca="1" si="497"/>
        <v>0</v>
      </c>
      <c r="BN42" s="521">
        <f t="shared" ca="1" si="497"/>
        <v>15400</v>
      </c>
      <c r="BO42" s="521">
        <f t="shared" ca="1" si="497"/>
        <v>0</v>
      </c>
      <c r="BP42" s="521">
        <f t="shared" ca="1" si="497"/>
        <v>0</v>
      </c>
      <c r="BQ42" s="521">
        <f t="shared" ca="1" si="497"/>
        <v>0</v>
      </c>
      <c r="BR42" s="521">
        <f t="shared" ca="1" si="497"/>
        <v>0</v>
      </c>
      <c r="BS42" s="521">
        <f t="shared" ca="1" si="497"/>
        <v>0</v>
      </c>
      <c r="BT42" s="521">
        <f t="shared" ca="1" si="497"/>
        <v>0</v>
      </c>
      <c r="BU42" s="521">
        <f t="shared" ca="1" si="497"/>
        <v>0</v>
      </c>
      <c r="BV42" s="521">
        <f t="shared" ca="1" si="497"/>
        <v>0</v>
      </c>
      <c r="BW42" s="521">
        <f t="shared" ca="1" si="497"/>
        <v>0</v>
      </c>
      <c r="BX42" s="521">
        <f t="shared" ca="1" si="497"/>
        <v>0</v>
      </c>
      <c r="BY42" s="521">
        <f t="shared" ca="1" si="497"/>
        <v>0</v>
      </c>
      <c r="BZ42" s="521">
        <f t="shared" ca="1" si="497"/>
        <v>-1480</v>
      </c>
      <c r="CA42" s="521">
        <f t="shared" ca="1" si="497"/>
        <v>0</v>
      </c>
      <c r="CB42" s="521">
        <f t="shared" ca="1" si="497"/>
        <v>-4388</v>
      </c>
      <c r="CC42" s="521">
        <f t="shared" ca="1" si="497"/>
        <v>0</v>
      </c>
      <c r="CD42" s="521">
        <f t="shared" ca="1" si="497"/>
        <v>5868</v>
      </c>
      <c r="CE42" s="521">
        <f t="shared" ca="1" si="497"/>
        <v>0</v>
      </c>
      <c r="CF42" s="521">
        <f t="shared" ca="1" si="497"/>
        <v>0</v>
      </c>
      <c r="CG42" s="521">
        <f t="shared" ca="1" si="497"/>
        <v>-7112</v>
      </c>
      <c r="CH42" s="521">
        <f t="shared" ca="1" si="497"/>
        <v>0</v>
      </c>
      <c r="CI42" s="521">
        <f t="shared" ca="1" si="497"/>
        <v>7112</v>
      </c>
      <c r="CJ42" s="521">
        <f t="shared" ca="1" si="497"/>
        <v>0</v>
      </c>
      <c r="CK42" s="521">
        <f t="shared" ca="1" si="497"/>
        <v>0</v>
      </c>
      <c r="CL42" s="521">
        <f t="shared" ca="1" si="497"/>
        <v>0</v>
      </c>
      <c r="CM42" s="521">
        <f t="shared" ca="1" si="497"/>
        <v>0</v>
      </c>
      <c r="CN42" s="521">
        <f t="shared" ca="1" si="497"/>
        <v>0</v>
      </c>
      <c r="CO42" s="521">
        <f t="shared" ca="1" si="497"/>
        <v>0</v>
      </c>
      <c r="CP42" s="521">
        <f t="shared" ca="1" si="497"/>
        <v>0</v>
      </c>
      <c r="CQ42" s="521">
        <f t="shared" ref="CQ42:EM42" ca="1" si="498">+CQ40</f>
        <v>0</v>
      </c>
      <c r="CR42" s="521">
        <f t="shared" ca="1" si="498"/>
        <v>0</v>
      </c>
      <c r="CS42" s="521">
        <f t="shared" ca="1" si="498"/>
        <v>0</v>
      </c>
      <c r="CT42" s="521">
        <f t="shared" ca="1" si="498"/>
        <v>0</v>
      </c>
      <c r="CU42" s="521">
        <f t="shared" ca="1" si="498"/>
        <v>0</v>
      </c>
      <c r="CV42" s="521">
        <f t="shared" ca="1" si="498"/>
        <v>0</v>
      </c>
      <c r="CW42" s="521">
        <f t="shared" ca="1" si="498"/>
        <v>0</v>
      </c>
      <c r="CX42" s="521">
        <f t="shared" ca="1" si="498"/>
        <v>-1763</v>
      </c>
      <c r="CY42" s="521">
        <f t="shared" ca="1" si="498"/>
        <v>0</v>
      </c>
      <c r="CZ42" s="521">
        <f t="shared" ca="1" si="498"/>
        <v>-1407</v>
      </c>
      <c r="DA42" s="521">
        <f t="shared" ca="1" si="498"/>
        <v>0</v>
      </c>
      <c r="DB42" s="521">
        <f t="shared" ca="1" si="498"/>
        <v>3170</v>
      </c>
      <c r="DC42" s="521">
        <f t="shared" ca="1" si="498"/>
        <v>0</v>
      </c>
      <c r="DD42" s="521">
        <f t="shared" ca="1" si="498"/>
        <v>0</v>
      </c>
      <c r="DE42" s="521">
        <f t="shared" ca="1" si="498"/>
        <v>0</v>
      </c>
      <c r="DF42" s="521">
        <f t="shared" ca="1" si="498"/>
        <v>0</v>
      </c>
      <c r="DG42" s="521">
        <f t="shared" ca="1" si="498"/>
        <v>-5200</v>
      </c>
      <c r="DH42" s="521">
        <f t="shared" ca="1" si="498"/>
        <v>0</v>
      </c>
      <c r="DI42" s="521">
        <f t="shared" ca="1" si="498"/>
        <v>5200</v>
      </c>
      <c r="DJ42" s="521">
        <f t="shared" ca="1" si="498"/>
        <v>0</v>
      </c>
      <c r="DK42" s="521">
        <f t="shared" ca="1" si="498"/>
        <v>-2052</v>
      </c>
      <c r="DL42" s="521">
        <f t="shared" ca="1" si="498"/>
        <v>0</v>
      </c>
      <c r="DM42" s="521">
        <f t="shared" ca="1" si="498"/>
        <v>2052</v>
      </c>
      <c r="DN42" s="521">
        <f t="shared" ca="1" si="498"/>
        <v>0</v>
      </c>
      <c r="DO42" s="521">
        <f t="shared" ca="1" si="498"/>
        <v>0</v>
      </c>
      <c r="DP42" s="521">
        <f t="shared" ca="1" si="498"/>
        <v>0</v>
      </c>
      <c r="DQ42" s="521">
        <f t="shared" ca="1" si="498"/>
        <v>-9690</v>
      </c>
      <c r="DR42" s="521">
        <f t="shared" ca="1" si="498"/>
        <v>0</v>
      </c>
      <c r="DS42" s="521">
        <f t="shared" ca="1" si="498"/>
        <v>9690</v>
      </c>
      <c r="DT42" s="521">
        <f t="shared" ca="1" si="498"/>
        <v>0</v>
      </c>
      <c r="DU42" s="521">
        <f t="shared" ca="1" si="498"/>
        <v>0</v>
      </c>
      <c r="DV42" s="521">
        <f t="shared" ca="1" si="498"/>
        <v>-15400</v>
      </c>
      <c r="DW42" s="521">
        <f t="shared" ca="1" si="498"/>
        <v>0</v>
      </c>
      <c r="DX42" s="521">
        <f t="shared" ca="1" si="498"/>
        <v>15400</v>
      </c>
      <c r="DY42" s="521">
        <f t="shared" ca="1" si="498"/>
        <v>0</v>
      </c>
      <c r="DZ42" s="521">
        <f t="shared" ca="1" si="498"/>
        <v>-47493</v>
      </c>
      <c r="EA42" s="521">
        <f t="shared" ca="1" si="498"/>
        <v>0</v>
      </c>
      <c r="EB42" s="521">
        <f t="shared" ca="1" si="498"/>
        <v>47493</v>
      </c>
      <c r="EC42" s="521">
        <f t="shared" ca="1" si="498"/>
        <v>0</v>
      </c>
      <c r="ED42" s="521">
        <f t="shared" ca="1" si="498"/>
        <v>0</v>
      </c>
      <c r="EE42" s="521">
        <f t="shared" ca="1" si="498"/>
        <v>0</v>
      </c>
      <c r="EF42" s="521">
        <f t="shared" ca="1" si="498"/>
        <v>0</v>
      </c>
      <c r="EG42" s="521">
        <f t="shared" ca="1" si="498"/>
        <v>0</v>
      </c>
      <c r="EH42" s="521">
        <f t="shared" ca="1" si="498"/>
        <v>0</v>
      </c>
      <c r="EI42" s="521">
        <f t="shared" ca="1" si="498"/>
        <v>0</v>
      </c>
      <c r="EJ42" s="521">
        <f t="shared" ca="1" si="498"/>
        <v>-1480</v>
      </c>
      <c r="EK42" s="521">
        <f t="shared" ca="1" si="498"/>
        <v>0</v>
      </c>
      <c r="EL42" s="521">
        <f t="shared" ca="1" si="498"/>
        <v>-4388</v>
      </c>
      <c r="EM42" s="521">
        <f t="shared" ca="1" si="498"/>
        <v>0</v>
      </c>
      <c r="EP42" s="147" t="str">
        <f t="shared" si="491"/>
        <v>Office SF Leased</v>
      </c>
      <c r="EQ42" s="27"/>
      <c r="ER42" s="27"/>
      <c r="ES42" s="27"/>
      <c r="ET42" s="138">
        <f ca="1">SUM(EV42:FD42)</f>
        <v>6680</v>
      </c>
      <c r="EU42" s="27"/>
      <c r="EV42" s="139">
        <f t="shared" si="493"/>
        <v>0</v>
      </c>
      <c r="EW42" s="27">
        <f t="shared" ref="EW42:FD42" ca="1" si="499">SUMIF($K$13:$EM$13,EW$13,$K42:$EM42)</f>
        <v>-5632</v>
      </c>
      <c r="EX42" s="27">
        <f t="shared" ca="1" si="499"/>
        <v>12312</v>
      </c>
      <c r="EY42" s="27">
        <f t="shared" ca="1" si="499"/>
        <v>0</v>
      </c>
      <c r="EZ42" s="27">
        <f t="shared" ca="1" si="499"/>
        <v>0</v>
      </c>
      <c r="FA42" s="27">
        <f t="shared" ca="1" si="499"/>
        <v>0</v>
      </c>
      <c r="FB42" s="27">
        <f t="shared" ca="1" si="499"/>
        <v>0</v>
      </c>
      <c r="FC42" s="27">
        <f t="shared" ca="1" si="499"/>
        <v>0</v>
      </c>
      <c r="FD42" s="27">
        <f t="shared" ca="1" si="499"/>
        <v>0</v>
      </c>
      <c r="FE42"/>
      <c r="FF42"/>
      <c r="FG42"/>
      <c r="FH42"/>
    </row>
    <row r="43" spans="1:164" ht="15">
      <c r="B43" s="147"/>
      <c r="D43" s="442"/>
      <c r="E43" s="443"/>
      <c r="F43" s="445"/>
      <c r="I43" s="138"/>
      <c r="J43" s="27"/>
      <c r="K43" s="139"/>
      <c r="L43" s="521"/>
      <c r="M43" s="521"/>
      <c r="N43" s="521"/>
      <c r="O43" s="521"/>
      <c r="P43" s="521"/>
      <c r="Q43" s="521"/>
      <c r="R43" s="521"/>
      <c r="S43" s="521"/>
      <c r="T43" s="521"/>
      <c r="U43" s="521"/>
      <c r="V43" s="521"/>
      <c r="W43" s="521"/>
      <c r="X43" s="521"/>
      <c r="Y43" s="521"/>
      <c r="Z43" s="521"/>
      <c r="AA43" s="521"/>
      <c r="AB43" s="521"/>
      <c r="AC43" s="521"/>
      <c r="AD43" s="521"/>
      <c r="AE43" s="521"/>
      <c r="AF43" s="521"/>
      <c r="AG43" s="521"/>
      <c r="AH43" s="521"/>
      <c r="AI43" s="521"/>
      <c r="AJ43" s="521"/>
      <c r="AK43" s="521"/>
      <c r="AL43" s="521"/>
      <c r="AM43" s="521"/>
      <c r="AN43" s="521"/>
      <c r="AO43" s="521"/>
      <c r="AP43" s="521"/>
      <c r="AQ43" s="521"/>
      <c r="AR43" s="521"/>
      <c r="AS43" s="521"/>
      <c r="AT43" s="521"/>
      <c r="AU43" s="521"/>
      <c r="AV43" s="521"/>
      <c r="AW43" s="521"/>
      <c r="AX43" s="521"/>
      <c r="AY43" s="521"/>
      <c r="AZ43" s="521"/>
      <c r="BA43" s="521"/>
      <c r="BB43" s="521"/>
      <c r="BC43" s="521"/>
      <c r="BD43" s="521"/>
      <c r="BE43" s="521"/>
      <c r="BF43" s="521"/>
      <c r="BG43" s="521"/>
      <c r="BH43" s="521"/>
      <c r="BI43" s="521"/>
      <c r="BJ43" s="521"/>
      <c r="BK43" s="521"/>
      <c r="BL43" s="521"/>
      <c r="BM43" s="521"/>
      <c r="BN43" s="521"/>
      <c r="BO43" s="521"/>
      <c r="BP43" s="521"/>
      <c r="BQ43" s="521"/>
      <c r="BR43" s="521"/>
      <c r="BS43" s="521"/>
      <c r="BT43" s="521"/>
      <c r="BU43" s="521"/>
      <c r="BV43" s="521"/>
      <c r="BW43" s="521"/>
      <c r="BX43" s="521"/>
      <c r="BY43" s="521"/>
      <c r="BZ43" s="521"/>
      <c r="CA43" s="521"/>
      <c r="CB43" s="521"/>
      <c r="CC43" s="521"/>
      <c r="CD43" s="521"/>
      <c r="CE43" s="521"/>
      <c r="CF43" s="521"/>
      <c r="CG43" s="521"/>
      <c r="CH43" s="521"/>
      <c r="CI43" s="521"/>
      <c r="CJ43" s="521"/>
      <c r="CK43" s="521"/>
      <c r="CL43" s="521"/>
      <c r="CM43" s="521"/>
      <c r="CN43" s="521"/>
      <c r="CO43" s="521"/>
      <c r="CP43" s="521"/>
      <c r="CQ43" s="521"/>
      <c r="CR43" s="521"/>
      <c r="CS43" s="521"/>
      <c r="CT43" s="521"/>
      <c r="CU43" s="521"/>
      <c r="CV43" s="521"/>
      <c r="CW43" s="521"/>
      <c r="CX43" s="521"/>
      <c r="CY43" s="521"/>
      <c r="CZ43" s="521"/>
      <c r="DA43" s="521"/>
      <c r="DB43" s="521"/>
      <c r="DC43" s="521"/>
      <c r="DD43" s="521"/>
      <c r="DE43" s="521"/>
      <c r="DF43" s="521"/>
      <c r="DG43" s="521"/>
      <c r="DH43" s="521"/>
      <c r="DI43" s="521"/>
      <c r="DJ43" s="521"/>
      <c r="DK43" s="521"/>
      <c r="DL43" s="521"/>
      <c r="DM43" s="521"/>
      <c r="DN43" s="521"/>
      <c r="DO43" s="521"/>
      <c r="DP43" s="521"/>
      <c r="DQ43" s="521"/>
      <c r="DR43" s="521"/>
      <c r="DS43" s="521"/>
      <c r="DT43" s="521"/>
      <c r="DU43" s="521"/>
      <c r="DV43" s="521"/>
      <c r="DW43" s="521"/>
      <c r="DX43" s="521"/>
      <c r="DY43" s="521"/>
      <c r="DZ43" s="521"/>
      <c r="EA43" s="521"/>
      <c r="EB43" s="521"/>
      <c r="EC43" s="521"/>
      <c r="ED43" s="521"/>
      <c r="EE43" s="521"/>
      <c r="EF43" s="521"/>
      <c r="EG43" s="521"/>
      <c r="EH43" s="521"/>
      <c r="EI43" s="521"/>
      <c r="EJ43" s="521"/>
      <c r="EK43" s="521"/>
      <c r="EL43" s="521"/>
      <c r="EM43" s="521"/>
      <c r="EP43" s="147"/>
      <c r="EQ43" s="27"/>
      <c r="ER43" s="27"/>
      <c r="ES43" s="27"/>
      <c r="ET43" s="138"/>
      <c r="EU43" s="27"/>
      <c r="EV43" s="139"/>
      <c r="EW43" s="27"/>
      <c r="EX43" s="27"/>
      <c r="EY43" s="27"/>
      <c r="EZ43" s="27"/>
      <c r="FA43" s="27"/>
      <c r="FB43" s="27"/>
      <c r="FC43" s="27"/>
      <c r="FD43" s="27"/>
      <c r="FE43"/>
      <c r="FF43"/>
      <c r="FG43"/>
      <c r="FH43"/>
    </row>
    <row r="44" spans="1:164" ht="15">
      <c r="B44" s="147" t="s">
        <v>168</v>
      </c>
      <c r="D44" s="442"/>
      <c r="E44" s="443"/>
      <c r="F44" s="445"/>
      <c r="I44" s="138"/>
      <c r="J44" s="27"/>
      <c r="K44" s="139">
        <f>K41</f>
        <v>93486</v>
      </c>
      <c r="L44" s="521">
        <f ca="1">L41</f>
        <v>93486</v>
      </c>
      <c r="M44" s="521">
        <f t="shared" ref="M44:BX44" ca="1" si="500">M41</f>
        <v>93486</v>
      </c>
      <c r="N44" s="521">
        <f t="shared" ca="1" si="500"/>
        <v>93486</v>
      </c>
      <c r="O44" s="521">
        <f t="shared" ca="1" si="500"/>
        <v>93486</v>
      </c>
      <c r="P44" s="521">
        <f t="shared" ca="1" si="500"/>
        <v>94966</v>
      </c>
      <c r="Q44" s="521">
        <f t="shared" ca="1" si="500"/>
        <v>94966</v>
      </c>
      <c r="R44" s="521">
        <f t="shared" ca="1" si="500"/>
        <v>91748</v>
      </c>
      <c r="S44" s="521">
        <f t="shared" ca="1" si="500"/>
        <v>89098</v>
      </c>
      <c r="T44" s="521">
        <f t="shared" ca="1" si="500"/>
        <v>94966</v>
      </c>
      <c r="U44" s="521">
        <f t="shared" ca="1" si="500"/>
        <v>94966</v>
      </c>
      <c r="V44" s="521">
        <f t="shared" ca="1" si="500"/>
        <v>94966</v>
      </c>
      <c r="W44" s="521">
        <f t="shared" ca="1" si="500"/>
        <v>87854</v>
      </c>
      <c r="X44" s="521">
        <f t="shared" ca="1" si="500"/>
        <v>87854</v>
      </c>
      <c r="Y44" s="521">
        <f t="shared" ca="1" si="500"/>
        <v>100166</v>
      </c>
      <c r="Z44" s="521">
        <f t="shared" ca="1" si="500"/>
        <v>100166</v>
      </c>
      <c r="AA44" s="521">
        <f t="shared" ca="1" si="500"/>
        <v>100166</v>
      </c>
      <c r="AB44" s="521">
        <f t="shared" ca="1" si="500"/>
        <v>100166</v>
      </c>
      <c r="AC44" s="521">
        <f t="shared" ca="1" si="500"/>
        <v>100166</v>
      </c>
      <c r="AD44" s="521">
        <f t="shared" ca="1" si="500"/>
        <v>100166</v>
      </c>
      <c r="AE44" s="521">
        <f t="shared" ca="1" si="500"/>
        <v>100166</v>
      </c>
      <c r="AF44" s="521">
        <f t="shared" ca="1" si="500"/>
        <v>100166</v>
      </c>
      <c r="AG44" s="521">
        <f t="shared" ca="1" si="500"/>
        <v>100166</v>
      </c>
      <c r="AH44" s="521">
        <f t="shared" ca="1" si="500"/>
        <v>100166</v>
      </c>
      <c r="AI44" s="521">
        <f t="shared" ca="1" si="500"/>
        <v>100166</v>
      </c>
      <c r="AJ44" s="521">
        <f t="shared" ca="1" si="500"/>
        <v>100166</v>
      </c>
      <c r="AK44" s="521">
        <f t="shared" ca="1" si="500"/>
        <v>100166</v>
      </c>
      <c r="AL44" s="521">
        <f t="shared" ca="1" si="500"/>
        <v>100166</v>
      </c>
      <c r="AM44" s="521">
        <f t="shared" ca="1" si="500"/>
        <v>100166</v>
      </c>
      <c r="AN44" s="521">
        <f t="shared" ca="1" si="500"/>
        <v>98403</v>
      </c>
      <c r="AO44" s="521">
        <f t="shared" ca="1" si="500"/>
        <v>98403</v>
      </c>
      <c r="AP44" s="521">
        <f t="shared" ca="1" si="500"/>
        <v>100166</v>
      </c>
      <c r="AQ44" s="521">
        <f t="shared" ca="1" si="500"/>
        <v>100166</v>
      </c>
      <c r="AR44" s="521">
        <f t="shared" ca="1" si="500"/>
        <v>100166</v>
      </c>
      <c r="AS44" s="521">
        <f t="shared" ca="1" si="500"/>
        <v>100166</v>
      </c>
      <c r="AT44" s="521">
        <f t="shared" ca="1" si="500"/>
        <v>100166</v>
      </c>
      <c r="AU44" s="521">
        <f t="shared" ca="1" si="500"/>
        <v>100166</v>
      </c>
      <c r="AV44" s="521">
        <f t="shared" ca="1" si="500"/>
        <v>100166</v>
      </c>
      <c r="AW44" s="521">
        <f t="shared" ca="1" si="500"/>
        <v>100166</v>
      </c>
      <c r="AX44" s="521">
        <f t="shared" ca="1" si="500"/>
        <v>100166</v>
      </c>
      <c r="AY44" s="521">
        <f t="shared" ca="1" si="500"/>
        <v>100166</v>
      </c>
      <c r="AZ44" s="521">
        <f t="shared" ca="1" si="500"/>
        <v>100166</v>
      </c>
      <c r="BA44" s="521">
        <f t="shared" ca="1" si="500"/>
        <v>100166</v>
      </c>
      <c r="BB44" s="521">
        <f t="shared" ca="1" si="500"/>
        <v>100166</v>
      </c>
      <c r="BC44" s="521">
        <f t="shared" ca="1" si="500"/>
        <v>100166</v>
      </c>
      <c r="BD44" s="521">
        <f t="shared" ca="1" si="500"/>
        <v>100166</v>
      </c>
      <c r="BE44" s="521">
        <f t="shared" ca="1" si="500"/>
        <v>100166</v>
      </c>
      <c r="BF44" s="521">
        <f t="shared" ca="1" si="500"/>
        <v>100166</v>
      </c>
      <c r="BG44" s="521">
        <f t="shared" ca="1" si="500"/>
        <v>100166</v>
      </c>
      <c r="BH44" s="521">
        <f t="shared" ca="1" si="500"/>
        <v>100166</v>
      </c>
      <c r="BI44" s="521">
        <f t="shared" ca="1" si="500"/>
        <v>100166</v>
      </c>
      <c r="BJ44" s="521">
        <f t="shared" ca="1" si="500"/>
        <v>100166</v>
      </c>
      <c r="BK44" s="521">
        <f t="shared" ca="1" si="500"/>
        <v>100166</v>
      </c>
      <c r="BL44" s="521">
        <f t="shared" ca="1" si="500"/>
        <v>84766</v>
      </c>
      <c r="BM44" s="521">
        <f t="shared" ca="1" si="500"/>
        <v>84766</v>
      </c>
      <c r="BN44" s="521">
        <f t="shared" ca="1" si="500"/>
        <v>100166</v>
      </c>
      <c r="BO44" s="521">
        <f t="shared" ca="1" si="500"/>
        <v>100166</v>
      </c>
      <c r="BP44" s="521">
        <f t="shared" ca="1" si="500"/>
        <v>100166</v>
      </c>
      <c r="BQ44" s="521">
        <f t="shared" ca="1" si="500"/>
        <v>100166</v>
      </c>
      <c r="BR44" s="521">
        <f t="shared" ca="1" si="500"/>
        <v>100166</v>
      </c>
      <c r="BS44" s="521">
        <f t="shared" ca="1" si="500"/>
        <v>100166</v>
      </c>
      <c r="BT44" s="521">
        <f t="shared" ca="1" si="500"/>
        <v>100166</v>
      </c>
      <c r="BU44" s="521">
        <f t="shared" ca="1" si="500"/>
        <v>100166</v>
      </c>
      <c r="BV44" s="521">
        <f t="shared" ca="1" si="500"/>
        <v>100166</v>
      </c>
      <c r="BW44" s="521">
        <f t="shared" ca="1" si="500"/>
        <v>100166</v>
      </c>
      <c r="BX44" s="521">
        <f t="shared" ca="1" si="500"/>
        <v>100166</v>
      </c>
      <c r="BY44" s="521">
        <f t="shared" ref="BY44:EJ44" ca="1" si="501">BY41</f>
        <v>100166</v>
      </c>
      <c r="BZ44" s="521">
        <f t="shared" ca="1" si="501"/>
        <v>98686</v>
      </c>
      <c r="CA44" s="521">
        <f t="shared" ca="1" si="501"/>
        <v>98686</v>
      </c>
      <c r="CB44" s="521">
        <f t="shared" ca="1" si="501"/>
        <v>94298</v>
      </c>
      <c r="CC44" s="521">
        <f t="shared" ca="1" si="501"/>
        <v>94298</v>
      </c>
      <c r="CD44" s="521">
        <f t="shared" ca="1" si="501"/>
        <v>100166</v>
      </c>
      <c r="CE44" s="521">
        <f t="shared" ca="1" si="501"/>
        <v>100166</v>
      </c>
      <c r="CF44" s="521">
        <f t="shared" ca="1" si="501"/>
        <v>100166</v>
      </c>
      <c r="CG44" s="521">
        <f t="shared" ca="1" si="501"/>
        <v>93054</v>
      </c>
      <c r="CH44" s="521">
        <f t="shared" ca="1" si="501"/>
        <v>93054</v>
      </c>
      <c r="CI44" s="521">
        <f t="shared" ca="1" si="501"/>
        <v>100166</v>
      </c>
      <c r="CJ44" s="521">
        <f t="shared" ca="1" si="501"/>
        <v>100166</v>
      </c>
      <c r="CK44" s="521">
        <f t="shared" ca="1" si="501"/>
        <v>100166</v>
      </c>
      <c r="CL44" s="521">
        <f t="shared" ca="1" si="501"/>
        <v>100166</v>
      </c>
      <c r="CM44" s="521">
        <f t="shared" ca="1" si="501"/>
        <v>100166</v>
      </c>
      <c r="CN44" s="521">
        <f t="shared" ca="1" si="501"/>
        <v>100166</v>
      </c>
      <c r="CO44" s="521">
        <f t="shared" ca="1" si="501"/>
        <v>100166</v>
      </c>
      <c r="CP44" s="521">
        <f t="shared" ca="1" si="501"/>
        <v>100166</v>
      </c>
      <c r="CQ44" s="521">
        <f t="shared" ca="1" si="501"/>
        <v>100166</v>
      </c>
      <c r="CR44" s="521">
        <f t="shared" ca="1" si="501"/>
        <v>100166</v>
      </c>
      <c r="CS44" s="521">
        <f t="shared" ca="1" si="501"/>
        <v>100166</v>
      </c>
      <c r="CT44" s="521">
        <f t="shared" ca="1" si="501"/>
        <v>100166</v>
      </c>
      <c r="CU44" s="521">
        <f t="shared" ca="1" si="501"/>
        <v>100166</v>
      </c>
      <c r="CV44" s="521">
        <f t="shared" ca="1" si="501"/>
        <v>100166</v>
      </c>
      <c r="CW44" s="521">
        <f t="shared" ca="1" si="501"/>
        <v>100166</v>
      </c>
      <c r="CX44" s="521">
        <f t="shared" ca="1" si="501"/>
        <v>98403</v>
      </c>
      <c r="CY44" s="521">
        <f t="shared" ca="1" si="501"/>
        <v>98403</v>
      </c>
      <c r="CZ44" s="521">
        <f t="shared" ca="1" si="501"/>
        <v>96996</v>
      </c>
      <c r="DA44" s="521">
        <f t="shared" ca="1" si="501"/>
        <v>96996</v>
      </c>
      <c r="DB44" s="521">
        <f t="shared" ca="1" si="501"/>
        <v>100166</v>
      </c>
      <c r="DC44" s="521">
        <f t="shared" ca="1" si="501"/>
        <v>100166</v>
      </c>
      <c r="DD44" s="521">
        <f t="shared" ca="1" si="501"/>
        <v>100166</v>
      </c>
      <c r="DE44" s="521">
        <f t="shared" ca="1" si="501"/>
        <v>100166</v>
      </c>
      <c r="DF44" s="521">
        <f t="shared" ca="1" si="501"/>
        <v>100166</v>
      </c>
      <c r="DG44" s="521">
        <f t="shared" ca="1" si="501"/>
        <v>94966</v>
      </c>
      <c r="DH44" s="521">
        <f t="shared" ca="1" si="501"/>
        <v>94966</v>
      </c>
      <c r="DI44" s="521">
        <f t="shared" ca="1" si="501"/>
        <v>100166</v>
      </c>
      <c r="DJ44" s="521">
        <f t="shared" ca="1" si="501"/>
        <v>100166</v>
      </c>
      <c r="DK44" s="521">
        <f t="shared" ca="1" si="501"/>
        <v>98114</v>
      </c>
      <c r="DL44" s="521">
        <f t="shared" ca="1" si="501"/>
        <v>98114</v>
      </c>
      <c r="DM44" s="521">
        <f t="shared" ca="1" si="501"/>
        <v>100166</v>
      </c>
      <c r="DN44" s="521">
        <f t="shared" ca="1" si="501"/>
        <v>100166</v>
      </c>
      <c r="DO44" s="521">
        <f t="shared" ca="1" si="501"/>
        <v>100166</v>
      </c>
      <c r="DP44" s="521">
        <f t="shared" ca="1" si="501"/>
        <v>100166</v>
      </c>
      <c r="DQ44" s="521">
        <f t="shared" ca="1" si="501"/>
        <v>90476</v>
      </c>
      <c r="DR44" s="521">
        <f t="shared" ca="1" si="501"/>
        <v>90476</v>
      </c>
      <c r="DS44" s="521">
        <f t="shared" ca="1" si="501"/>
        <v>100166</v>
      </c>
      <c r="DT44" s="521">
        <f t="shared" ca="1" si="501"/>
        <v>100166</v>
      </c>
      <c r="DU44" s="521">
        <f t="shared" ca="1" si="501"/>
        <v>100166</v>
      </c>
      <c r="DV44" s="521">
        <f t="shared" ca="1" si="501"/>
        <v>84766</v>
      </c>
      <c r="DW44" s="521">
        <f t="shared" ca="1" si="501"/>
        <v>84766</v>
      </c>
      <c r="DX44" s="521">
        <f t="shared" ca="1" si="501"/>
        <v>100166</v>
      </c>
      <c r="DY44" s="521">
        <f t="shared" ca="1" si="501"/>
        <v>100166</v>
      </c>
      <c r="DZ44" s="521">
        <f t="shared" ca="1" si="501"/>
        <v>52673</v>
      </c>
      <c r="EA44" s="521">
        <f t="shared" ca="1" si="501"/>
        <v>52673</v>
      </c>
      <c r="EB44" s="521">
        <f t="shared" ca="1" si="501"/>
        <v>100166</v>
      </c>
      <c r="EC44" s="521">
        <f t="shared" ca="1" si="501"/>
        <v>100166</v>
      </c>
      <c r="ED44" s="521">
        <f t="shared" ca="1" si="501"/>
        <v>100166</v>
      </c>
      <c r="EE44" s="521">
        <f t="shared" ca="1" si="501"/>
        <v>100166</v>
      </c>
      <c r="EF44" s="521">
        <f t="shared" ca="1" si="501"/>
        <v>100166</v>
      </c>
      <c r="EG44" s="521">
        <f t="shared" ca="1" si="501"/>
        <v>100166</v>
      </c>
      <c r="EH44" s="521">
        <f t="shared" ca="1" si="501"/>
        <v>100166</v>
      </c>
      <c r="EI44" s="521">
        <f t="shared" ca="1" si="501"/>
        <v>100166</v>
      </c>
      <c r="EJ44" s="521">
        <f t="shared" ca="1" si="501"/>
        <v>98686</v>
      </c>
      <c r="EK44" s="521">
        <f t="shared" ref="EK44:EM44" ca="1" si="502">EK41</f>
        <v>98686</v>
      </c>
      <c r="EL44" s="521">
        <f t="shared" ca="1" si="502"/>
        <v>94298</v>
      </c>
      <c r="EM44" s="521">
        <f t="shared" ca="1" si="502"/>
        <v>94298</v>
      </c>
      <c r="EP44" s="147"/>
      <c r="EQ44" s="27"/>
      <c r="ER44" s="27"/>
      <c r="ES44" s="27"/>
      <c r="ET44" s="138"/>
      <c r="EU44" s="27"/>
      <c r="EV44" s="139"/>
      <c r="EW44" s="27"/>
      <c r="EX44" s="27"/>
      <c r="EY44" s="27"/>
      <c r="EZ44" s="27"/>
      <c r="FA44" s="27"/>
      <c r="FB44" s="27"/>
      <c r="FC44" s="27"/>
      <c r="FD44" s="27"/>
      <c r="FE44"/>
      <c r="FF44"/>
      <c r="FG44"/>
      <c r="FH44"/>
    </row>
    <row r="45" spans="1:164" ht="15">
      <c r="B45" s="147" t="s">
        <v>103</v>
      </c>
      <c r="I45" s="103"/>
      <c r="K45" s="148">
        <f>K44/Assumptions!$F$7</f>
        <v>0.93331070423097662</v>
      </c>
      <c r="L45" s="524">
        <f>'Argus Occ.'!C25</f>
        <v>0.93331070423097695</v>
      </c>
      <c r="M45" s="524">
        <f>'Argus Occ.'!D25</f>
        <v>0.93331070423097695</v>
      </c>
      <c r="N45" s="524">
        <f>'Argus Occ.'!E25</f>
        <v>0.93331070423097695</v>
      </c>
      <c r="O45" s="524">
        <f>'Argus Occ.'!F25</f>
        <v>0.93331070423097695</v>
      </c>
      <c r="P45" s="524">
        <f>'Argus Occ.'!G25</f>
        <v>0.93331070423097695</v>
      </c>
      <c r="Q45" s="524">
        <f>'Argus Occ.'!H25</f>
        <v>0.93331070423097695</v>
      </c>
      <c r="R45" s="524">
        <f>'Argus Occ.'!I25</f>
        <v>0.94808617694626895</v>
      </c>
      <c r="S45" s="524">
        <f>'Argus Occ.'!J25</f>
        <v>0.94808617694626895</v>
      </c>
      <c r="T45" s="524">
        <f>'Argus Occ.'!K25</f>
        <v>0.91596015131011599</v>
      </c>
      <c r="U45" s="524">
        <f>'Argus Occ.'!L25</f>
        <v>0.889503424315636</v>
      </c>
      <c r="V45" s="524">
        <f>'Argus Occ.'!M25</f>
        <v>0.94808617694626895</v>
      </c>
      <c r="W45" s="524">
        <f>'Argus Occ.'!N25</f>
        <v>0.94808617694626895</v>
      </c>
      <c r="X45" s="524">
        <f>'Argus Occ.'!O25</f>
        <v>0.94808617694626895</v>
      </c>
      <c r="Y45" s="524">
        <f>'Argus Occ.'!P25</f>
        <v>0.87708404049278199</v>
      </c>
      <c r="Z45" s="524">
        <f>'Argus Occ.'!Q25</f>
        <v>0.87708404049278199</v>
      </c>
      <c r="AA45" s="524">
        <f>'Argus Occ.'!R25</f>
        <v>1</v>
      </c>
      <c r="AB45" s="524">
        <f>'Argus Occ.'!S25</f>
        <v>1</v>
      </c>
      <c r="AC45" s="524">
        <f>'Argus Occ.'!T25</f>
        <v>1</v>
      </c>
      <c r="AD45" s="524">
        <f>'Argus Occ.'!U25</f>
        <v>1</v>
      </c>
      <c r="AE45" s="524">
        <f>'Argus Occ.'!V25</f>
        <v>1</v>
      </c>
      <c r="AF45" s="524">
        <f>'Argus Occ.'!W25</f>
        <v>1</v>
      </c>
      <c r="AG45" s="524">
        <f>'Argus Occ.'!X25</f>
        <v>1</v>
      </c>
      <c r="AH45" s="524">
        <f>'Argus Occ.'!Y25</f>
        <v>1</v>
      </c>
      <c r="AI45" s="524">
        <f>'Argus Occ.'!Z25</f>
        <v>1</v>
      </c>
      <c r="AJ45" s="524">
        <f>'Argus Occ.'!AA25</f>
        <v>1</v>
      </c>
      <c r="AK45" s="524">
        <f>'Argus Occ.'!AB25</f>
        <v>1</v>
      </c>
      <c r="AL45" s="524">
        <f>'Argus Occ.'!AC25</f>
        <v>1</v>
      </c>
      <c r="AM45" s="524">
        <f>'Argus Occ.'!AD25</f>
        <v>1</v>
      </c>
      <c r="AN45" s="524">
        <f>'Argus Occ.'!AE25</f>
        <v>1</v>
      </c>
      <c r="AO45" s="524">
        <f>'Argus Occ.'!AF25</f>
        <v>1</v>
      </c>
      <c r="AP45" s="524">
        <f>'Argus Occ.'!AG25</f>
        <v>0.98239921729928303</v>
      </c>
      <c r="AQ45" s="524">
        <f>'Argus Occ.'!AH25</f>
        <v>0.98239921729928303</v>
      </c>
      <c r="AR45" s="524">
        <f>'Argus Occ.'!AI25</f>
        <v>1</v>
      </c>
      <c r="AS45" s="524">
        <f>'Argus Occ.'!AJ25</f>
        <v>1</v>
      </c>
      <c r="AT45" s="524">
        <f>'Argus Occ.'!AK25</f>
        <v>1</v>
      </c>
      <c r="AU45" s="524">
        <f>'Argus Occ.'!AL25</f>
        <v>1</v>
      </c>
      <c r="AV45" s="524">
        <f>'Argus Occ.'!AM25</f>
        <v>1</v>
      </c>
      <c r="AW45" s="524">
        <f>'Argus Occ.'!AN25</f>
        <v>1</v>
      </c>
      <c r="AX45" s="524">
        <f>'Argus Occ.'!AO25</f>
        <v>1</v>
      </c>
      <c r="AY45" s="524">
        <f>'Argus Occ.'!AP25</f>
        <v>1</v>
      </c>
      <c r="AZ45" s="524">
        <f>'Argus Occ.'!AQ25</f>
        <v>1</v>
      </c>
      <c r="BA45" s="524">
        <f>'Argus Occ.'!AR25</f>
        <v>1</v>
      </c>
      <c r="BB45" s="524">
        <f>'Argus Occ.'!AS25</f>
        <v>1</v>
      </c>
      <c r="BC45" s="524">
        <f>'Argus Occ.'!AT25</f>
        <v>1</v>
      </c>
      <c r="BD45" s="524">
        <f>'Argus Occ.'!AU25</f>
        <v>1</v>
      </c>
      <c r="BE45" s="524">
        <f>'Argus Occ.'!AV25</f>
        <v>1</v>
      </c>
      <c r="BF45" s="524">
        <f>'Argus Occ.'!AW25</f>
        <v>1</v>
      </c>
      <c r="BG45" s="524">
        <f>'Argus Occ.'!AX25</f>
        <v>1</v>
      </c>
      <c r="BH45" s="524">
        <f>'Argus Occ.'!AY25</f>
        <v>1</v>
      </c>
      <c r="BI45" s="524">
        <f>'Argus Occ.'!AZ25</f>
        <v>1</v>
      </c>
      <c r="BJ45" s="524">
        <f>'Argus Occ.'!BA25</f>
        <v>1</v>
      </c>
      <c r="BK45" s="524">
        <f>'Argus Occ.'!BB25</f>
        <v>1</v>
      </c>
      <c r="BL45" s="524">
        <f>'Argus Occ.'!BC25</f>
        <v>1</v>
      </c>
      <c r="BM45" s="524">
        <f>'Argus Occ.'!BD25</f>
        <v>1</v>
      </c>
      <c r="BN45" s="524">
        <f>'Argus Occ.'!BE25</f>
        <v>0.84625521634087397</v>
      </c>
      <c r="BO45" s="524">
        <f>'Argus Occ.'!BF25</f>
        <v>0.84625521634087397</v>
      </c>
      <c r="BP45" s="524">
        <f>'Argus Occ.'!BG25</f>
        <v>1</v>
      </c>
      <c r="BQ45" s="524">
        <f>'Argus Occ.'!BH25</f>
        <v>1</v>
      </c>
      <c r="BR45" s="524">
        <f>'Argus Occ.'!BI25</f>
        <v>1</v>
      </c>
      <c r="BS45" s="524">
        <f>'Argus Occ.'!BJ25</f>
        <v>1</v>
      </c>
      <c r="BT45" s="524">
        <f>'Argus Occ.'!BK25</f>
        <v>1</v>
      </c>
      <c r="BU45" s="524">
        <f>'Argus Occ.'!BL25</f>
        <v>1</v>
      </c>
      <c r="BV45" s="524">
        <f>'Argus Occ.'!BM25</f>
        <v>1</v>
      </c>
      <c r="BW45" s="524">
        <f>'Argus Occ.'!BN25</f>
        <v>1</v>
      </c>
      <c r="BX45" s="524">
        <f>'Argus Occ.'!BO25</f>
        <v>1</v>
      </c>
      <c r="BY45" s="524">
        <f>'Argus Occ.'!BP25</f>
        <v>1</v>
      </c>
      <c r="BZ45" s="524">
        <f>'Argus Occ.'!BQ25</f>
        <v>1</v>
      </c>
      <c r="CA45" s="524">
        <f>'Argus Occ.'!BR25</f>
        <v>1</v>
      </c>
      <c r="CB45" s="524">
        <f>'Argus Occ.'!BS25</f>
        <v>0.985224527284707</v>
      </c>
      <c r="CC45" s="524">
        <f>'Argus Occ.'!BT25</f>
        <v>0.985224527284707</v>
      </c>
      <c r="CD45" s="524">
        <f>'Argus Occ.'!BU25</f>
        <v>0.94141724736936705</v>
      </c>
      <c r="CE45" s="524">
        <f>'Argus Occ.'!BV25</f>
        <v>0.94141724736936705</v>
      </c>
      <c r="CF45" s="524">
        <f>'Argus Occ.'!BW25</f>
        <v>1</v>
      </c>
      <c r="CG45" s="524">
        <f>'Argus Occ.'!BX25</f>
        <v>1</v>
      </c>
      <c r="CH45" s="524">
        <f>'Argus Occ.'!BY25</f>
        <v>1</v>
      </c>
      <c r="CI45" s="524">
        <f>'Argus Occ.'!BZ25</f>
        <v>0.92899786354651304</v>
      </c>
      <c r="CJ45" s="524">
        <f>'Argus Occ.'!CA25</f>
        <v>0.92899786354651304</v>
      </c>
      <c r="CK45" s="524">
        <f>'Argus Occ.'!CB25</f>
        <v>1</v>
      </c>
      <c r="CL45" s="524">
        <f>'Argus Occ.'!CC25</f>
        <v>1</v>
      </c>
      <c r="CM45" s="524">
        <f>'Argus Occ.'!CD25</f>
        <v>1</v>
      </c>
      <c r="CN45" s="524">
        <f>'Argus Occ.'!CE25</f>
        <v>1</v>
      </c>
      <c r="CO45" s="524">
        <f>'Argus Occ.'!CF25</f>
        <v>1</v>
      </c>
      <c r="CP45" s="524">
        <f>'Argus Occ.'!CG25</f>
        <v>1</v>
      </c>
      <c r="CQ45" s="524">
        <f>'Argus Occ.'!CH25</f>
        <v>1</v>
      </c>
      <c r="CR45" s="524">
        <f>'Argus Occ.'!CI25</f>
        <v>1</v>
      </c>
      <c r="CS45" s="524">
        <f>'Argus Occ.'!CJ25</f>
        <v>1</v>
      </c>
      <c r="CT45" s="524">
        <f>'Argus Occ.'!CK25</f>
        <v>1</v>
      </c>
      <c r="CU45" s="524">
        <f>'Argus Occ.'!CL25</f>
        <v>1</v>
      </c>
      <c r="CV45" s="524">
        <f>'Argus Occ.'!CM25</f>
        <v>1</v>
      </c>
      <c r="CW45" s="524">
        <f>'Argus Occ.'!CN25</f>
        <v>1</v>
      </c>
      <c r="CX45" s="524">
        <f>'Argus Occ.'!CO25</f>
        <v>1</v>
      </c>
      <c r="CY45" s="524">
        <f>'Argus Occ.'!CP25</f>
        <v>1</v>
      </c>
      <c r="CZ45" s="524">
        <f>'Argus Occ.'!CQ25</f>
        <v>0.98239921729928303</v>
      </c>
      <c r="DA45" s="524">
        <f>'Argus Occ.'!CR25</f>
        <v>0.98239921729928303</v>
      </c>
      <c r="DB45" s="524">
        <f>'Argus Occ.'!CS25</f>
        <v>0.96835253479224503</v>
      </c>
      <c r="DC45" s="524">
        <f>'Argus Occ.'!CT25</f>
        <v>0.96835253479224503</v>
      </c>
      <c r="DD45" s="524">
        <f>'Argus Occ.'!CU25</f>
        <v>1</v>
      </c>
      <c r="DE45" s="524">
        <f>'Argus Occ.'!CV25</f>
        <v>1</v>
      </c>
      <c r="DF45" s="524">
        <f>'Argus Occ.'!CW25</f>
        <v>1</v>
      </c>
      <c r="DG45" s="524">
        <f>'Argus Occ.'!CX25</f>
        <v>1</v>
      </c>
      <c r="DH45" s="524">
        <f>'Argus Occ.'!CY25</f>
        <v>1</v>
      </c>
      <c r="DI45" s="524">
        <f>'Argus Occ.'!CZ25</f>
        <v>0.94808617694626895</v>
      </c>
      <c r="DJ45" s="524">
        <f>'Argus Occ.'!DA25</f>
        <v>0.94808617694626895</v>
      </c>
      <c r="DK45" s="524">
        <f>'Argus Occ.'!DB25</f>
        <v>1</v>
      </c>
      <c r="DL45" s="524">
        <f>'Argus Occ.'!DC25</f>
        <v>1</v>
      </c>
      <c r="DM45" s="524">
        <f>'Argus Occ.'!DD25</f>
        <v>0.97951400674879696</v>
      </c>
      <c r="DN45" s="524">
        <f>'Argus Occ.'!DE25</f>
        <v>0.97951400674879696</v>
      </c>
      <c r="DO45" s="524">
        <f>'Argus Occ.'!DF25</f>
        <v>1</v>
      </c>
      <c r="DP45" s="524">
        <f>'Argus Occ.'!DG25</f>
        <v>1</v>
      </c>
      <c r="DQ45" s="524">
        <f>'Argus Occ.'!DH25</f>
        <v>1</v>
      </c>
      <c r="DR45" s="524">
        <f>'Argus Occ.'!DI25</f>
        <v>1</v>
      </c>
      <c r="DS45" s="524">
        <f>'Argus Occ.'!DJ25</f>
        <v>0.90326058742487503</v>
      </c>
      <c r="DT45" s="524">
        <f>'Argus Occ.'!DK25</f>
        <v>0.90326058742487503</v>
      </c>
      <c r="DU45" s="524">
        <f>'Argus Occ.'!DL25</f>
        <v>1</v>
      </c>
      <c r="DV45" s="524">
        <f>'Argus Occ.'!DM25</f>
        <v>1</v>
      </c>
      <c r="DW45" s="524">
        <f>'Argus Occ.'!DN25</f>
        <v>1</v>
      </c>
      <c r="DX45" s="524">
        <f>'Argus Occ.'!DO25</f>
        <v>0.84625521634087397</v>
      </c>
      <c r="DY45" s="524">
        <f>'Argus Occ.'!DP25</f>
        <v>0.84625521634087397</v>
      </c>
      <c r="DZ45" s="524">
        <f>'Argus Occ.'!DQ25</f>
        <v>1</v>
      </c>
      <c r="EA45" s="524">
        <f>'Argus Occ.'!DR25</f>
        <v>1</v>
      </c>
      <c r="EB45" s="524">
        <f>'Argus Occ.'!DS25</f>
        <v>0.52585707725176201</v>
      </c>
      <c r="EC45" s="524">
        <f>'Argus Occ.'!DT25</f>
        <v>0.52585707725176201</v>
      </c>
      <c r="ED45" s="524">
        <f>'Argus Occ.'!DU25</f>
        <v>1</v>
      </c>
      <c r="EE45" s="524">
        <f>'Argus Occ.'!DV25</f>
        <v>1</v>
      </c>
      <c r="EF45" s="524">
        <f>'Argus Occ.'!DW25</f>
        <v>1</v>
      </c>
      <c r="EG45" s="524">
        <f>'Argus Occ.'!DX25</f>
        <v>1</v>
      </c>
      <c r="EH45" s="524">
        <f>'Argus Occ.'!DY25</f>
        <v>1</v>
      </c>
      <c r="EI45" s="524">
        <f>'Argus Occ.'!DZ25</f>
        <v>1</v>
      </c>
      <c r="EJ45" s="524">
        <f>'Argus Occ.'!EA25</f>
        <v>1</v>
      </c>
      <c r="EK45" s="524">
        <f>'Argus Occ.'!EB25</f>
        <v>1</v>
      </c>
      <c r="EL45" s="524">
        <f>'Argus Occ.'!EC25</f>
        <v>0.985224527284707</v>
      </c>
      <c r="EM45" s="524">
        <f>'Argus Occ.'!ED25</f>
        <v>0.985224527284707</v>
      </c>
      <c r="EP45" s="147"/>
      <c r="ET45" s="103"/>
      <c r="EV45" s="148"/>
      <c r="EW45" s="149"/>
      <c r="EX45" s="149"/>
      <c r="EY45" s="149"/>
      <c r="EZ45" s="149"/>
      <c r="FA45" s="149"/>
      <c r="FB45" s="149"/>
      <c r="FC45" s="149"/>
      <c r="FD45" s="149"/>
      <c r="FE45"/>
      <c r="FF45"/>
      <c r="FG45"/>
      <c r="FH45"/>
    </row>
    <row r="46" spans="1:164" ht="15">
      <c r="B46" s="147"/>
      <c r="I46" s="103"/>
      <c r="K46" s="320"/>
      <c r="L46" s="321"/>
      <c r="M46" s="321"/>
      <c r="N46" s="321"/>
      <c r="O46" s="321"/>
      <c r="P46" s="321"/>
      <c r="Q46" s="321"/>
      <c r="R46" s="321"/>
      <c r="S46" s="321"/>
      <c r="T46" s="321"/>
      <c r="U46" s="321"/>
      <c r="V46" s="321"/>
      <c r="W46" s="321"/>
      <c r="X46" s="321"/>
      <c r="Y46" s="321"/>
      <c r="Z46" s="321"/>
      <c r="AA46" s="321"/>
      <c r="AB46" s="321"/>
      <c r="AC46" s="321"/>
      <c r="AD46" s="321"/>
      <c r="AE46" s="321"/>
      <c r="AF46" s="321"/>
      <c r="AG46" s="321"/>
      <c r="AH46" s="321"/>
      <c r="AI46" s="321"/>
      <c r="AJ46" s="321"/>
      <c r="AK46" s="321"/>
      <c r="AL46" s="321"/>
      <c r="AM46" s="321"/>
      <c r="AN46" s="321"/>
      <c r="AO46" s="321"/>
      <c r="AP46" s="321"/>
      <c r="AQ46" s="321"/>
      <c r="AR46" s="321"/>
      <c r="AS46" s="321"/>
      <c r="AT46" s="321"/>
      <c r="AU46" s="321"/>
      <c r="AV46" s="321"/>
      <c r="AW46" s="321"/>
      <c r="AX46" s="321"/>
      <c r="AY46" s="321"/>
      <c r="AZ46" s="321"/>
      <c r="BA46" s="321"/>
      <c r="BB46" s="321"/>
      <c r="BC46" s="321"/>
      <c r="BD46" s="321"/>
      <c r="BE46" s="321"/>
      <c r="BF46" s="321"/>
      <c r="BG46" s="321"/>
      <c r="BH46" s="321"/>
      <c r="BI46" s="321"/>
      <c r="BJ46" s="321"/>
      <c r="BK46" s="321"/>
      <c r="BL46" s="321"/>
      <c r="BM46" s="321"/>
      <c r="BN46" s="321"/>
      <c r="BO46" s="321"/>
      <c r="BP46" s="321"/>
      <c r="BQ46" s="321"/>
      <c r="BR46" s="321"/>
      <c r="BS46" s="321"/>
      <c r="BT46" s="321"/>
      <c r="BU46" s="321"/>
      <c r="BV46" s="321"/>
      <c r="BW46" s="321"/>
      <c r="BX46" s="321"/>
      <c r="BY46" s="321"/>
      <c r="BZ46" s="321"/>
      <c r="CA46" s="321"/>
      <c r="CB46" s="321"/>
      <c r="CC46" s="321"/>
      <c r="CD46" s="321"/>
      <c r="CE46" s="321"/>
      <c r="CF46" s="321"/>
      <c r="CG46" s="321"/>
      <c r="CH46" s="321"/>
      <c r="CI46" s="321"/>
      <c r="CJ46" s="321"/>
      <c r="CK46" s="321"/>
      <c r="CL46" s="321"/>
      <c r="CM46" s="321"/>
      <c r="CN46" s="321"/>
      <c r="CO46" s="321"/>
      <c r="CP46" s="321"/>
      <c r="CQ46" s="321"/>
      <c r="CR46" s="321"/>
      <c r="CS46" s="321"/>
      <c r="CT46" s="321"/>
      <c r="CU46" s="321"/>
      <c r="CV46" s="321"/>
      <c r="CW46" s="321"/>
      <c r="CX46" s="321"/>
      <c r="CY46" s="321"/>
      <c r="CZ46" s="321"/>
      <c r="DA46" s="321"/>
      <c r="DB46" s="321"/>
      <c r="DC46" s="321"/>
      <c r="DD46" s="321"/>
      <c r="DE46" s="321"/>
      <c r="DF46" s="321"/>
      <c r="DG46" s="321"/>
      <c r="DH46" s="321"/>
      <c r="DI46" s="321"/>
      <c r="DJ46" s="321"/>
      <c r="DK46" s="321"/>
      <c r="DL46" s="321"/>
      <c r="DM46" s="321"/>
      <c r="DN46" s="321"/>
      <c r="DO46" s="321"/>
      <c r="DP46" s="321"/>
      <c r="DQ46" s="321"/>
      <c r="DR46" s="321"/>
      <c r="DS46" s="321"/>
      <c r="DT46" s="321"/>
      <c r="DU46" s="321"/>
      <c r="DV46" s="321"/>
      <c r="DW46" s="321"/>
      <c r="DX46" s="321"/>
      <c r="DY46" s="321"/>
      <c r="DZ46" s="321"/>
      <c r="EA46" s="321"/>
      <c r="EB46" s="321"/>
      <c r="EC46" s="321"/>
      <c r="ED46" s="321"/>
      <c r="EE46" s="321"/>
      <c r="EF46" s="321"/>
      <c r="EG46" s="321"/>
      <c r="EH46" s="321"/>
      <c r="EI46" s="321"/>
      <c r="EJ46" s="321"/>
      <c r="EK46" s="321"/>
      <c r="EL46" s="321"/>
      <c r="EM46" s="321"/>
      <c r="EN46" s="321"/>
      <c r="EP46" s="147"/>
      <c r="ET46" s="103"/>
      <c r="EV46" s="148"/>
      <c r="EW46" s="149"/>
      <c r="EX46" s="149"/>
      <c r="EY46" s="149"/>
      <c r="EZ46" s="149"/>
      <c r="FA46" s="149"/>
      <c r="FB46" s="149"/>
      <c r="FC46" s="149"/>
      <c r="FD46" s="149"/>
      <c r="FE46"/>
      <c r="FF46"/>
      <c r="FG46"/>
      <c r="FH46"/>
    </row>
    <row r="47" spans="1:164" ht="15">
      <c r="B47" s="147"/>
      <c r="F47" s="328"/>
      <c r="I47" s="103"/>
      <c r="K47" s="148"/>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c r="BI47" s="149"/>
      <c r="BJ47" s="149"/>
      <c r="BK47" s="149"/>
      <c r="BL47" s="149"/>
      <c r="BM47" s="149"/>
      <c r="BN47" s="149"/>
      <c r="BO47" s="149"/>
      <c r="BP47" s="149"/>
      <c r="BQ47" s="149"/>
      <c r="BR47" s="149"/>
      <c r="BS47" s="149"/>
      <c r="BT47" s="149"/>
      <c r="BU47" s="149"/>
      <c r="BV47" s="149"/>
      <c r="BW47" s="149"/>
      <c r="BX47" s="149"/>
      <c r="BY47" s="149"/>
      <c r="BZ47" s="149"/>
      <c r="CA47" s="149"/>
      <c r="CB47" s="149"/>
      <c r="CC47" s="149"/>
      <c r="CD47" s="149"/>
      <c r="CE47" s="149"/>
      <c r="CF47" s="149"/>
      <c r="CG47" s="149"/>
      <c r="CH47" s="149"/>
      <c r="CI47" s="149"/>
      <c r="CJ47" s="149"/>
      <c r="CK47" s="149"/>
      <c r="CL47" s="149"/>
      <c r="CM47" s="149"/>
      <c r="CN47" s="149"/>
      <c r="CO47" s="149"/>
      <c r="CP47" s="149"/>
      <c r="CQ47" s="149"/>
      <c r="CR47" s="149"/>
      <c r="CS47" s="149"/>
      <c r="CT47" s="149"/>
      <c r="CU47" s="149"/>
      <c r="CV47" s="149"/>
      <c r="CW47" s="149"/>
      <c r="CX47" s="149"/>
      <c r="CY47" s="149"/>
      <c r="CZ47" s="149"/>
      <c r="DA47" s="149"/>
      <c r="DB47" s="149"/>
      <c r="DC47" s="149"/>
      <c r="DD47" s="149"/>
      <c r="DE47" s="149"/>
      <c r="DF47" s="149"/>
      <c r="DG47" s="149"/>
      <c r="DH47" s="149"/>
      <c r="DI47" s="149"/>
      <c r="DJ47" s="149"/>
      <c r="DK47" s="149"/>
      <c r="DL47" s="149"/>
      <c r="DM47" s="149"/>
      <c r="DN47" s="149"/>
      <c r="DO47" s="149"/>
      <c r="DP47" s="149"/>
      <c r="DQ47" s="149"/>
      <c r="DR47" s="149"/>
      <c r="DS47" s="149"/>
      <c r="DT47" s="149"/>
      <c r="DU47" s="149"/>
      <c r="DV47" s="149"/>
      <c r="DW47" s="149"/>
      <c r="DX47" s="149"/>
      <c r="DY47" s="149"/>
      <c r="DZ47" s="149"/>
      <c r="EA47" s="149"/>
      <c r="EB47" s="149"/>
      <c r="EC47" s="149"/>
      <c r="ED47" s="149"/>
      <c r="EE47" s="149"/>
      <c r="EF47" s="149"/>
      <c r="EG47" s="149"/>
      <c r="EH47" s="149"/>
      <c r="EI47" s="149"/>
      <c r="EJ47" s="149"/>
      <c r="EK47" s="149"/>
      <c r="EL47" s="149"/>
      <c r="EM47" s="149"/>
      <c r="EP47" s="147"/>
      <c r="ET47" s="103"/>
      <c r="EV47" s="148"/>
      <c r="EW47" s="149"/>
      <c r="EX47" s="149"/>
      <c r="EY47" s="149"/>
      <c r="EZ47" s="149"/>
      <c r="FA47" s="149"/>
      <c r="FB47" s="149"/>
      <c r="FC47" s="149"/>
      <c r="FD47" s="149"/>
      <c r="FE47"/>
      <c r="FF47"/>
      <c r="FG47"/>
      <c r="FH47"/>
    </row>
    <row r="48" spans="1:164" ht="15">
      <c r="I48" s="103"/>
      <c r="ET48" s="103"/>
      <c r="EV48" s="108"/>
      <c r="FE48"/>
      <c r="FF48"/>
      <c r="FG48"/>
      <c r="FH48"/>
    </row>
    <row r="49" spans="1:164" ht="15">
      <c r="B49" s="894" t="s">
        <v>105</v>
      </c>
      <c r="C49" s="894"/>
      <c r="D49" s="894"/>
      <c r="E49" s="894"/>
      <c r="F49" s="894"/>
      <c r="G49" s="894"/>
      <c r="H49" s="894"/>
      <c r="I49" s="103"/>
      <c r="EP49" s="894" t="str">
        <f>B49</f>
        <v>New Project Revenues</v>
      </c>
      <c r="EQ49" s="894"/>
      <c r="ER49" s="894"/>
      <c r="ES49" s="894"/>
      <c r="ET49" s="103"/>
      <c r="EV49" s="108"/>
      <c r="FE49"/>
      <c r="FF49"/>
      <c r="FG49"/>
      <c r="FH49"/>
    </row>
    <row r="50" spans="1:164" ht="15">
      <c r="I50" s="103"/>
      <c r="ET50" s="103"/>
      <c r="EV50" s="108"/>
      <c r="FE50"/>
      <c r="FF50"/>
      <c r="FG50"/>
      <c r="FH50"/>
    </row>
    <row r="51" spans="1:164" ht="15">
      <c r="B51" s="17" t="s">
        <v>84</v>
      </c>
      <c r="I51" s="103"/>
      <c r="X51" s="28"/>
      <c r="Y51" s="28"/>
      <c r="Z51" s="28"/>
      <c r="AA51" s="28"/>
      <c r="AB51" s="28"/>
      <c r="AC51" s="28"/>
      <c r="AD51" s="583"/>
      <c r="AE51" s="28"/>
      <c r="AF51" s="28"/>
      <c r="AG51" s="28"/>
      <c r="AH51" s="28"/>
      <c r="AI51" s="28"/>
      <c r="AJ51" s="28"/>
      <c r="EP51" s="17" t="str">
        <f>B51</f>
        <v>Office</v>
      </c>
      <c r="ET51" s="103"/>
      <c r="EV51" s="108"/>
      <c r="FE51"/>
      <c r="FF51"/>
      <c r="FG51"/>
      <c r="FH51"/>
    </row>
    <row r="52" spans="1:164" ht="15">
      <c r="A52" s="415">
        <v>1</v>
      </c>
      <c r="B52" s="10" t="s">
        <v>409</v>
      </c>
      <c r="E52" s="330"/>
      <c r="G52" s="154"/>
      <c r="I52" s="122">
        <f ca="1">SUMIF($K$12:$EM$12,"&lt;="&amp;Assumptions!$L$14,'Monthly Cash Flow'!K52:EM52)</f>
        <v>11381.781999999999</v>
      </c>
      <c r="J52" s="19"/>
      <c r="K52" s="137"/>
      <c r="L52" s="19">
        <f ca="1">IFERROR(OFFSET('ARGUS '!$B$3, MATCH($A52, 'ARGUS '!$A$3:$A$179, 0)-1,MATCH(L$14, 'ARGUS '!$B$4:$LG$4, 0)-1,1,1)/1000, 0)</f>
        <v>307.15899999999999</v>
      </c>
      <c r="M52" s="19">
        <f ca="1">IFERROR(OFFSET('ARGUS '!$B$3, MATCH($A52, 'ARGUS '!$A$3:$A$179, 0)-1,MATCH(M$14, 'ARGUS '!$B$4:$LG$4, 0)-1,1,1)/1000, 0)</f>
        <v>307.75700000000001</v>
      </c>
      <c r="N52" s="19">
        <f ca="1">IFERROR(OFFSET('ARGUS '!$B$3, MATCH($A52, 'ARGUS '!$A$3:$A$179, 0)-1,MATCH(N$14, 'ARGUS '!$B$4:$LG$4, 0)-1,1,1)/1000, 0)</f>
        <v>307.75700000000001</v>
      </c>
      <c r="O52" s="19">
        <f ca="1">IFERROR(OFFSET('ARGUS '!$B$3, MATCH($A52, 'ARGUS '!$A$3:$A$179, 0)-1,MATCH(O$14, 'ARGUS '!$B$4:$LG$4, 0)-1,1,1)/1000, 0)</f>
        <v>307.75700000000001</v>
      </c>
      <c r="P52" s="19">
        <f ca="1">IFERROR(OFFSET('ARGUS '!$B$3, MATCH($A52, 'ARGUS '!$A$3:$A$179, 0)-1,MATCH(P$14, 'ARGUS '!$B$4:$LG$4, 0)-1,1,1)/1000, 0)</f>
        <v>309.01900000000001</v>
      </c>
      <c r="Q52" s="19">
        <f ca="1">IFERROR(OFFSET('ARGUS '!$B$3, MATCH($A52, 'ARGUS '!$A$3:$A$179, 0)-1,MATCH(Q$14, 'ARGUS '!$B$4:$LG$4, 0)-1,1,1)/1000, 0)</f>
        <v>309.19900000000001</v>
      </c>
      <c r="R52" s="19">
        <f ca="1">IFERROR(OFFSET('ARGUS '!$B$3, MATCH($A52, 'ARGUS '!$A$3:$A$179, 0)-1,MATCH(R$14, 'ARGUS '!$B$4:$LG$4, 0)-1,1,1)/1000, 0)</f>
        <v>308.54599999999999</v>
      </c>
      <c r="S52" s="19">
        <f ca="1">IFERROR(OFFSET('ARGUS '!$B$3, MATCH($A52, 'ARGUS '!$A$3:$A$179, 0)-1,MATCH(S$14, 'ARGUS '!$B$4:$LG$4, 0)-1,1,1)/1000, 0)</f>
        <v>308.303</v>
      </c>
      <c r="T52" s="19">
        <f ca="1">IFERROR(OFFSET('ARGUS '!$B$3, MATCH($A52, 'ARGUS '!$A$3:$A$179, 0)-1,MATCH(T$14, 'ARGUS '!$B$4:$LG$4, 0)-1,1,1)/1000, 0)</f>
        <v>308.303</v>
      </c>
      <c r="U52" s="19">
        <f ca="1">IFERROR(OFFSET('ARGUS '!$B$3, MATCH($A52, 'ARGUS '!$A$3:$A$179, 0)-1,MATCH(U$14, 'ARGUS '!$B$4:$LG$4, 0)-1,1,1)/1000, 0)</f>
        <v>309.39</v>
      </c>
      <c r="V52" s="19">
        <f ca="1">IFERROR(OFFSET('ARGUS '!$B$3, MATCH($A52, 'ARGUS '!$A$3:$A$179, 0)-1,MATCH(V$14, 'ARGUS '!$B$4:$LG$4, 0)-1,1,1)/1000, 0)</f>
        <v>309.39</v>
      </c>
      <c r="W52" s="19">
        <f ca="1">IFERROR(OFFSET('ARGUS '!$B$3, MATCH($A52, 'ARGUS '!$A$3:$A$179, 0)-1,MATCH(W$14, 'ARGUS '!$B$4:$LG$4, 0)-1,1,1)/1000, 0)</f>
        <v>312.86399999999998</v>
      </c>
      <c r="X52" s="19">
        <f ca="1">IFERROR(OFFSET('ARGUS '!$B$3, MATCH($A52, 'ARGUS '!$A$3:$A$179, 0)-1,MATCH(X$14, 'ARGUS '!$B$4:$LG$4, 0)-1,1,1)/1000, 0)</f>
        <v>312.86399999999998</v>
      </c>
      <c r="Y52" s="19">
        <f ca="1">IFERROR(OFFSET('ARGUS '!$B$3, MATCH($A52, 'ARGUS '!$A$3:$A$179, 0)-1,MATCH(Y$14, 'ARGUS '!$B$4:$LG$4, 0)-1,1,1)/1000, 0)</f>
        <v>313.87700000000001</v>
      </c>
      <c r="Z52" s="19">
        <f ca="1">IFERROR(OFFSET('ARGUS '!$B$3, MATCH($A52, 'ARGUS '!$A$3:$A$179, 0)-1,MATCH(Z$14, 'ARGUS '!$B$4:$LG$4, 0)-1,1,1)/1000, 0)</f>
        <v>313.87700000000001</v>
      </c>
      <c r="AA52" s="19">
        <f ca="1">IFERROR(OFFSET('ARGUS '!$B$3, MATCH($A52, 'ARGUS '!$A$3:$A$179, 0)-1,MATCH(AA$14, 'ARGUS '!$B$4:$LG$4, 0)-1,1,1)/1000, 0)</f>
        <v>313.87700000000001</v>
      </c>
      <c r="AB52" s="19">
        <f ca="1">IFERROR(OFFSET('ARGUS '!$B$3, MATCH($A52, 'ARGUS '!$A$3:$A$179, 0)-1,MATCH(AB$14, 'ARGUS '!$B$4:$LG$4, 0)-1,1,1)/1000, 0)</f>
        <v>315.17700000000002</v>
      </c>
      <c r="AC52" s="19">
        <f ca="1">IFERROR(OFFSET('ARGUS '!$B$3, MATCH($A52, 'ARGUS '!$A$3:$A$179, 0)-1,MATCH(AC$14, 'ARGUS '!$B$4:$LG$4, 0)-1,1,1)/1000, 0)</f>
        <v>315.363</v>
      </c>
      <c r="AD52" s="19">
        <f ca="1">IFERROR(OFFSET('ARGUS '!$B$3, MATCH($A52, 'ARGUS '!$A$3:$A$179, 0)-1,MATCH(AD$14, 'ARGUS '!$B$4:$LG$4, 0)-1,1,1)/1000, 0)</f>
        <v>315.363</v>
      </c>
      <c r="AE52" s="19">
        <f ca="1">IFERROR(OFFSET('ARGUS '!$B$3, MATCH($A52, 'ARGUS '!$A$3:$A$179, 0)-1,MATCH(AE$14, 'ARGUS '!$B$4:$LG$4, 0)-1,1,1)/1000, 0)</f>
        <v>315.666</v>
      </c>
      <c r="AF52" s="19">
        <f ca="1">IFERROR(OFFSET('ARGUS '!$B$3, MATCH($A52, 'ARGUS '!$A$3:$A$179, 0)-1,MATCH(AF$14, 'ARGUS '!$B$4:$LG$4, 0)-1,1,1)/1000, 0)</f>
        <v>315.666</v>
      </c>
      <c r="AG52" s="19">
        <f ca="1">IFERROR(OFFSET('ARGUS '!$B$3, MATCH($A52, 'ARGUS '!$A$3:$A$179, 0)-1,MATCH(AG$14, 'ARGUS '!$B$4:$LG$4, 0)-1,1,1)/1000, 0)</f>
        <v>315.666</v>
      </c>
      <c r="AH52" s="19">
        <f ca="1">IFERROR(OFFSET('ARGUS '!$B$3, MATCH($A52, 'ARGUS '!$A$3:$A$179, 0)-1,MATCH(AH$14, 'ARGUS '!$B$4:$LG$4, 0)-1,1,1)/1000, 0)</f>
        <v>315.666</v>
      </c>
      <c r="AI52" s="19">
        <f ca="1">IFERROR(OFFSET('ARGUS '!$B$3, MATCH($A52, 'ARGUS '!$A$3:$A$179, 0)-1,MATCH(AI$14, 'ARGUS '!$B$4:$LG$4, 0)-1,1,1)/1000, 0)</f>
        <v>320.471</v>
      </c>
      <c r="AJ52" s="19">
        <f ca="1">IFERROR(OFFSET('ARGUS '!$B$3, MATCH($A52, 'ARGUS '!$A$3:$A$179, 0)-1,MATCH(AJ$14, 'ARGUS '!$B$4:$LG$4, 0)-1,1,1)/1000, 0)</f>
        <v>320.471</v>
      </c>
      <c r="AK52" s="19">
        <f ca="1">IFERROR(OFFSET('ARGUS '!$B$3, MATCH($A52, 'ARGUS '!$A$3:$A$179, 0)-1,MATCH(AK$14, 'ARGUS '!$B$4:$LG$4, 0)-1,1,1)/1000, 0)</f>
        <v>322.24700000000001</v>
      </c>
      <c r="AL52" s="19">
        <f ca="1">IFERROR(OFFSET('ARGUS '!$B$3, MATCH($A52, 'ARGUS '!$A$3:$A$179, 0)-1,MATCH(AL$14, 'ARGUS '!$B$4:$LG$4, 0)-1,1,1)/1000, 0)</f>
        <v>322.24700000000001</v>
      </c>
      <c r="AM52" s="19">
        <f ca="1">IFERROR(OFFSET('ARGUS '!$B$3, MATCH($A52, 'ARGUS '!$A$3:$A$179, 0)-1,MATCH(AM$14, 'ARGUS '!$B$4:$LG$4, 0)-1,1,1)/1000, 0)</f>
        <v>323.25299999999999</v>
      </c>
      <c r="AN52" s="19">
        <f ca="1">IFERROR(OFFSET('ARGUS '!$B$3, MATCH($A52, 'ARGUS '!$A$3:$A$179, 0)-1,MATCH(AN$14, 'ARGUS '!$B$4:$LG$4, 0)-1,1,1)/1000, 0)</f>
        <v>324.59199999999998</v>
      </c>
      <c r="AO52" s="19">
        <f ca="1">IFERROR(OFFSET('ARGUS '!$B$3, MATCH($A52, 'ARGUS '!$A$3:$A$179, 0)-1,MATCH(AO$14, 'ARGUS '!$B$4:$LG$4, 0)-1,1,1)/1000, 0)</f>
        <v>324.78300000000002</v>
      </c>
      <c r="AP52" s="19">
        <f ca="1">IFERROR(OFFSET('ARGUS '!$B$3, MATCH($A52, 'ARGUS '!$A$3:$A$179, 0)-1,MATCH(AP$14, 'ARGUS '!$B$4:$LG$4, 0)-1,1,1)/1000, 0)</f>
        <v>324.78300000000002</v>
      </c>
      <c r="AQ52" s="19">
        <f ca="1">IFERROR(OFFSET('ARGUS '!$B$3, MATCH($A52, 'ARGUS '!$A$3:$A$179, 0)-1,MATCH(AQ$14, 'ARGUS '!$B$4:$LG$4, 0)-1,1,1)/1000, 0)</f>
        <v>325.096</v>
      </c>
      <c r="AR52" s="19">
        <f ca="1">IFERROR(OFFSET('ARGUS '!$B$3, MATCH($A52, 'ARGUS '!$A$3:$A$179, 0)-1,MATCH(AR$14, 'ARGUS '!$B$4:$LG$4, 0)-1,1,1)/1000, 0)</f>
        <v>325.096</v>
      </c>
      <c r="AS52" s="19">
        <f ca="1">IFERROR(OFFSET('ARGUS '!$B$3, MATCH($A52, 'ARGUS '!$A$3:$A$179, 0)-1,MATCH(AS$14, 'ARGUS '!$B$4:$LG$4, 0)-1,1,1)/1000, 0)</f>
        <v>325.096</v>
      </c>
      <c r="AT52" s="19">
        <f ca="1">IFERROR(OFFSET('ARGUS '!$B$3, MATCH($A52, 'ARGUS '!$A$3:$A$179, 0)-1,MATCH(AT$14, 'ARGUS '!$B$4:$LG$4, 0)-1,1,1)/1000, 0)</f>
        <v>325.096</v>
      </c>
      <c r="AU52" s="19">
        <f ca="1">IFERROR(OFFSET('ARGUS '!$B$3, MATCH($A52, 'ARGUS '!$A$3:$A$179, 0)-1,MATCH(AU$14, 'ARGUS '!$B$4:$LG$4, 0)-1,1,1)/1000, 0)</f>
        <v>330.04500000000002</v>
      </c>
      <c r="AV52" s="19">
        <f ca="1">IFERROR(OFFSET('ARGUS '!$B$3, MATCH($A52, 'ARGUS '!$A$3:$A$179, 0)-1,MATCH(AV$14, 'ARGUS '!$B$4:$LG$4, 0)-1,1,1)/1000, 0)</f>
        <v>330.04500000000002</v>
      </c>
      <c r="AW52" s="19">
        <f ca="1">IFERROR(OFFSET('ARGUS '!$B$3, MATCH($A52, 'ARGUS '!$A$3:$A$179, 0)-1,MATCH(AW$14, 'ARGUS '!$B$4:$LG$4, 0)-1,1,1)/1000, 0)</f>
        <v>331.87400000000002</v>
      </c>
      <c r="AX52" s="19">
        <f ca="1">IFERROR(OFFSET('ARGUS '!$B$3, MATCH($A52, 'ARGUS '!$A$3:$A$179, 0)-1,MATCH(AX$14, 'ARGUS '!$B$4:$LG$4, 0)-1,1,1)/1000, 0)</f>
        <v>331.87400000000002</v>
      </c>
      <c r="AY52" s="19">
        <f ca="1">IFERROR(OFFSET('ARGUS '!$B$3, MATCH($A52, 'ARGUS '!$A$3:$A$179, 0)-1,MATCH(AY$14, 'ARGUS '!$B$4:$LG$4, 0)-1,1,1)/1000, 0)</f>
        <v>332.91</v>
      </c>
      <c r="AZ52" s="19">
        <f ca="1">IFERROR(OFFSET('ARGUS '!$B$3, MATCH($A52, 'ARGUS '!$A$3:$A$179, 0)-1,MATCH(AZ$14, 'ARGUS '!$B$4:$LG$4, 0)-1,1,1)/1000, 0)</f>
        <v>334.28899999999999</v>
      </c>
      <c r="BA52" s="19">
        <f ca="1">IFERROR(OFFSET('ARGUS '!$B$3, MATCH($A52, 'ARGUS '!$A$3:$A$179, 0)-1,MATCH(BA$14, 'ARGUS '!$B$4:$LG$4, 0)-1,1,1)/1000, 0)</f>
        <v>334.48599999999999</v>
      </c>
      <c r="BB52" s="19">
        <f ca="1">IFERROR(OFFSET('ARGUS '!$B$3, MATCH($A52, 'ARGUS '!$A$3:$A$179, 0)-1,MATCH(BB$14, 'ARGUS '!$B$4:$LG$4, 0)-1,1,1)/1000, 0)</f>
        <v>334.48599999999999</v>
      </c>
      <c r="BC52" s="19">
        <f ca="1">IFERROR(OFFSET('ARGUS '!$B$3, MATCH($A52, 'ARGUS '!$A$3:$A$179, 0)-1,MATCH(BC$14, 'ARGUS '!$B$4:$LG$4, 0)-1,1,1)/1000, 0)</f>
        <v>334.80799999999999</v>
      </c>
      <c r="BD52" s="19">
        <f ca="1">IFERROR(OFFSET('ARGUS '!$B$3, MATCH($A52, 'ARGUS '!$A$3:$A$179, 0)-1,MATCH(BD$14, 'ARGUS '!$B$4:$LG$4, 0)-1,1,1)/1000, 0)</f>
        <v>334.80799999999999</v>
      </c>
      <c r="BE52" s="19">
        <f ca="1">IFERROR(OFFSET('ARGUS '!$B$3, MATCH($A52, 'ARGUS '!$A$3:$A$179, 0)-1,MATCH(BE$14, 'ARGUS '!$B$4:$LG$4, 0)-1,1,1)/1000, 0)</f>
        <v>334.80799999999999</v>
      </c>
      <c r="BF52" s="19">
        <f ca="1">IFERROR(OFFSET('ARGUS '!$B$3, MATCH($A52, 'ARGUS '!$A$3:$A$179, 0)-1,MATCH(BF$14, 'ARGUS '!$B$4:$LG$4, 0)-1,1,1)/1000, 0)</f>
        <v>334.80799999999999</v>
      </c>
      <c r="BG52" s="19">
        <f ca="1">IFERROR(OFFSET('ARGUS '!$B$3, MATCH($A52, 'ARGUS '!$A$3:$A$179, 0)-1,MATCH(BG$14, 'ARGUS '!$B$4:$LG$4, 0)-1,1,1)/1000, 0)</f>
        <v>339.90499999999997</v>
      </c>
      <c r="BH52" s="19">
        <f ca="1">IFERROR(OFFSET('ARGUS '!$B$3, MATCH($A52, 'ARGUS '!$A$3:$A$179, 0)-1,MATCH(BH$14, 'ARGUS '!$B$4:$LG$4, 0)-1,1,1)/1000, 0)</f>
        <v>339.90499999999997</v>
      </c>
      <c r="BI52" s="19">
        <f ca="1">IFERROR(OFFSET('ARGUS '!$B$3, MATCH($A52, 'ARGUS '!$A$3:$A$179, 0)-1,MATCH(BI$14, 'ARGUS '!$B$4:$LG$4, 0)-1,1,1)/1000, 0)</f>
        <v>341.78899999999999</v>
      </c>
      <c r="BJ52" s="19">
        <f ca="1">IFERROR(OFFSET('ARGUS '!$B$3, MATCH($A52, 'ARGUS '!$A$3:$A$179, 0)-1,MATCH(BJ$14, 'ARGUS '!$B$4:$LG$4, 0)-1,1,1)/1000, 0)</f>
        <v>341.78899999999999</v>
      </c>
      <c r="BK52" s="19">
        <f ca="1">IFERROR(OFFSET('ARGUS '!$B$3, MATCH($A52, 'ARGUS '!$A$3:$A$179, 0)-1,MATCH(BK$14, 'ARGUS '!$B$4:$LG$4, 0)-1,1,1)/1000, 0)</f>
        <v>342.85599999999999</v>
      </c>
      <c r="BL52" s="19">
        <f ca="1">IFERROR(OFFSET('ARGUS '!$B$3, MATCH($A52, 'ARGUS '!$A$3:$A$179, 0)-1,MATCH(BL$14, 'ARGUS '!$B$4:$LG$4, 0)-1,1,1)/1000, 0)</f>
        <v>353.28199999999998</v>
      </c>
      <c r="BM52" s="19">
        <f ca="1">IFERROR(OFFSET('ARGUS '!$B$3, MATCH($A52, 'ARGUS '!$A$3:$A$179, 0)-1,MATCH(BM$14, 'ARGUS '!$B$4:$LG$4, 0)-1,1,1)/1000, 0)</f>
        <v>353.48599999999999</v>
      </c>
      <c r="BN52" s="19">
        <f ca="1">IFERROR(OFFSET('ARGUS '!$B$3, MATCH($A52, 'ARGUS '!$A$3:$A$179, 0)-1,MATCH(BN$14, 'ARGUS '!$B$4:$LG$4, 0)-1,1,1)/1000, 0)</f>
        <v>353.48599999999999</v>
      </c>
      <c r="BO52" s="19">
        <f ca="1">IFERROR(OFFSET('ARGUS '!$B$3, MATCH($A52, 'ARGUS '!$A$3:$A$179, 0)-1,MATCH(BO$14, 'ARGUS '!$B$4:$LG$4, 0)-1,1,1)/1000, 0)</f>
        <v>353.81700000000001</v>
      </c>
      <c r="BP52" s="19">
        <f ca="1">IFERROR(OFFSET('ARGUS '!$B$3, MATCH($A52, 'ARGUS '!$A$3:$A$179, 0)-1,MATCH(BP$14, 'ARGUS '!$B$4:$LG$4, 0)-1,1,1)/1000, 0)</f>
        <v>353.81700000000001</v>
      </c>
      <c r="BQ52" s="19">
        <f ca="1">IFERROR(OFFSET('ARGUS '!$B$3, MATCH($A52, 'ARGUS '!$A$3:$A$179, 0)-1,MATCH(BQ$14, 'ARGUS '!$B$4:$LG$4, 0)-1,1,1)/1000, 0)</f>
        <v>353.81700000000001</v>
      </c>
      <c r="BR52" s="19">
        <f ca="1">IFERROR(OFFSET('ARGUS '!$B$3, MATCH($A52, 'ARGUS '!$A$3:$A$179, 0)-1,MATCH(BR$14, 'ARGUS '!$B$4:$LG$4, 0)-1,1,1)/1000, 0)</f>
        <v>353.81700000000001</v>
      </c>
      <c r="BS52" s="19">
        <f ca="1">IFERROR(OFFSET('ARGUS '!$B$3, MATCH($A52, 'ARGUS '!$A$3:$A$179, 0)-1,MATCH(BS$14, 'ARGUS '!$B$4:$LG$4, 0)-1,1,1)/1000, 0)</f>
        <v>359.06700000000001</v>
      </c>
      <c r="BT52" s="19">
        <f ca="1">IFERROR(OFFSET('ARGUS '!$B$3, MATCH($A52, 'ARGUS '!$A$3:$A$179, 0)-1,MATCH(BT$14, 'ARGUS '!$B$4:$LG$4, 0)-1,1,1)/1000, 0)</f>
        <v>359.06700000000001</v>
      </c>
      <c r="BU52" s="19">
        <f ca="1">IFERROR(OFFSET('ARGUS '!$B$3, MATCH($A52, 'ARGUS '!$A$3:$A$179, 0)-1,MATCH(BU$14, 'ARGUS '!$B$4:$LG$4, 0)-1,1,1)/1000, 0)</f>
        <v>361.00799999999998</v>
      </c>
      <c r="BV52" s="19">
        <f ca="1">IFERROR(OFFSET('ARGUS '!$B$3, MATCH($A52, 'ARGUS '!$A$3:$A$179, 0)-1,MATCH(BV$14, 'ARGUS '!$B$4:$LG$4, 0)-1,1,1)/1000, 0)</f>
        <v>361.00799999999998</v>
      </c>
      <c r="BW52" s="19">
        <f ca="1">IFERROR(OFFSET('ARGUS '!$B$3, MATCH($A52, 'ARGUS '!$A$3:$A$179, 0)-1,MATCH(BW$14, 'ARGUS '!$B$4:$LG$4, 0)-1,1,1)/1000, 0)</f>
        <v>362.10700000000003</v>
      </c>
      <c r="BX52" s="19">
        <f ca="1">IFERROR(OFFSET('ARGUS '!$B$3, MATCH($A52, 'ARGUS '!$A$3:$A$179, 0)-1,MATCH(BX$14, 'ARGUS '!$B$4:$LG$4, 0)-1,1,1)/1000, 0)</f>
        <v>362.10700000000003</v>
      </c>
      <c r="BY52" s="19">
        <f ca="1">IFERROR(OFFSET('ARGUS '!$B$3, MATCH($A52, 'ARGUS '!$A$3:$A$179, 0)-1,MATCH(BY$14, 'ARGUS '!$B$4:$LG$4, 0)-1,1,1)/1000, 0)</f>
        <v>362.31599999999997</v>
      </c>
      <c r="BZ52" s="19">
        <f ca="1">IFERROR(OFFSET('ARGUS '!$B$3, MATCH($A52, 'ARGUS '!$A$3:$A$179, 0)-1,MATCH(BZ$14, 'ARGUS '!$B$4:$LG$4, 0)-1,1,1)/1000, 0)</f>
        <v>364.05</v>
      </c>
      <c r="CA52" s="19">
        <f ca="1">IFERROR(OFFSET('ARGUS '!$B$3, MATCH($A52, 'ARGUS '!$A$3:$A$179, 0)-1,MATCH(CA$14, 'ARGUS '!$B$4:$LG$4, 0)-1,1,1)/1000, 0)</f>
        <v>364.39100000000002</v>
      </c>
      <c r="CB52" s="19">
        <f ca="1">IFERROR(OFFSET('ARGUS '!$B$3, MATCH($A52, 'ARGUS '!$A$3:$A$179, 0)-1,MATCH(CB$14, 'ARGUS '!$B$4:$LG$4, 0)-1,1,1)/1000, 0)</f>
        <v>364.39100000000002</v>
      </c>
      <c r="CC52" s="19">
        <f ca="1">IFERROR(OFFSET('ARGUS '!$B$3, MATCH($A52, 'ARGUS '!$A$3:$A$179, 0)-1,MATCH(CC$14, 'ARGUS '!$B$4:$LG$4, 0)-1,1,1)/1000, 0)</f>
        <v>364.39100000000002</v>
      </c>
      <c r="CD52" s="19">
        <f ca="1">IFERROR(OFFSET('ARGUS '!$B$3, MATCH($A52, 'ARGUS '!$A$3:$A$179, 0)-1,MATCH(CD$14, 'ARGUS '!$B$4:$LG$4, 0)-1,1,1)/1000, 0)</f>
        <v>364.39100000000002</v>
      </c>
      <c r="CE52" s="19">
        <f ca="1">IFERROR(OFFSET('ARGUS '!$B$3, MATCH($A52, 'ARGUS '!$A$3:$A$179, 0)-1,MATCH(CE$14, 'ARGUS '!$B$4:$LG$4, 0)-1,1,1)/1000, 0)</f>
        <v>368.03500000000003</v>
      </c>
      <c r="CF52" s="19">
        <f ca="1">IFERROR(OFFSET('ARGUS '!$B$3, MATCH($A52, 'ARGUS '!$A$3:$A$179, 0)-1,MATCH(CF$14, 'ARGUS '!$B$4:$LG$4, 0)-1,1,1)/1000, 0)</f>
        <v>368.03500000000003</v>
      </c>
      <c r="CG52" s="19">
        <f ca="1">IFERROR(OFFSET('ARGUS '!$B$3, MATCH($A52, 'ARGUS '!$A$3:$A$179, 0)-1,MATCH(CG$14, 'ARGUS '!$B$4:$LG$4, 0)-1,1,1)/1000, 0)</f>
        <v>370.03399999999999</v>
      </c>
      <c r="CH52" s="19">
        <f ca="1">IFERROR(OFFSET('ARGUS '!$B$3, MATCH($A52, 'ARGUS '!$A$3:$A$179, 0)-1,MATCH(CH$14, 'ARGUS '!$B$4:$LG$4, 0)-1,1,1)/1000, 0)</f>
        <v>370.44799999999998</v>
      </c>
      <c r="CI52" s="19">
        <f ca="1">IFERROR(OFFSET('ARGUS '!$B$3, MATCH($A52, 'ARGUS '!$A$3:$A$179, 0)-1,MATCH(CI$14, 'ARGUS '!$B$4:$LG$4, 0)-1,1,1)/1000, 0)</f>
        <v>371.58100000000002</v>
      </c>
      <c r="CJ52" s="19">
        <f ca="1">IFERROR(OFFSET('ARGUS '!$B$3, MATCH($A52, 'ARGUS '!$A$3:$A$179, 0)-1,MATCH(CJ$14, 'ARGUS '!$B$4:$LG$4, 0)-1,1,1)/1000, 0)</f>
        <v>371.58100000000002</v>
      </c>
      <c r="CK52" s="19">
        <f ca="1">IFERROR(OFFSET('ARGUS '!$B$3, MATCH($A52, 'ARGUS '!$A$3:$A$179, 0)-1,MATCH(CK$14, 'ARGUS '!$B$4:$LG$4, 0)-1,1,1)/1000, 0)</f>
        <v>371.79599999999999</v>
      </c>
      <c r="CL52" s="19">
        <f ca="1">IFERROR(OFFSET('ARGUS '!$B$3, MATCH($A52, 'ARGUS '!$A$3:$A$179, 0)-1,MATCH(CL$14, 'ARGUS '!$B$4:$LG$4, 0)-1,1,1)/1000, 0)</f>
        <v>373.58199999999999</v>
      </c>
      <c r="CM52" s="19">
        <f ca="1">IFERROR(OFFSET('ARGUS '!$B$3, MATCH($A52, 'ARGUS '!$A$3:$A$179, 0)-1,MATCH(CM$14, 'ARGUS '!$B$4:$LG$4, 0)-1,1,1)/1000, 0)</f>
        <v>373.93299999999999</v>
      </c>
      <c r="CN52" s="19">
        <f ca="1">IFERROR(OFFSET('ARGUS '!$B$3, MATCH($A52, 'ARGUS '!$A$3:$A$179, 0)-1,MATCH(CN$14, 'ARGUS '!$B$4:$LG$4, 0)-1,1,1)/1000, 0)</f>
        <v>373.93299999999999</v>
      </c>
      <c r="CO52" s="19">
        <f ca="1">IFERROR(OFFSET('ARGUS '!$B$3, MATCH($A52, 'ARGUS '!$A$3:$A$179, 0)-1,MATCH(CO$14, 'ARGUS '!$B$4:$LG$4, 0)-1,1,1)/1000, 0)</f>
        <v>374.399</v>
      </c>
      <c r="CP52" s="19">
        <f ca="1">IFERROR(OFFSET('ARGUS '!$B$3, MATCH($A52, 'ARGUS '!$A$3:$A$179, 0)-1,MATCH(CP$14, 'ARGUS '!$B$4:$LG$4, 0)-1,1,1)/1000, 0)</f>
        <v>374.399</v>
      </c>
      <c r="CQ52" s="19">
        <f ca="1">IFERROR(OFFSET('ARGUS '!$B$3, MATCH($A52, 'ARGUS '!$A$3:$A$179, 0)-1,MATCH(CQ$14, 'ARGUS '!$B$4:$LG$4, 0)-1,1,1)/1000, 0)</f>
        <v>377.99700000000001</v>
      </c>
      <c r="CR52" s="19">
        <f ca="1">IFERROR(OFFSET('ARGUS '!$B$3, MATCH($A52, 'ARGUS '!$A$3:$A$179, 0)-1,MATCH(CR$14, 'ARGUS '!$B$4:$LG$4, 0)-1,1,1)/1000, 0)</f>
        <v>377.99700000000001</v>
      </c>
      <c r="CS52" s="19">
        <f ca="1">IFERROR(OFFSET('ARGUS '!$B$3, MATCH($A52, 'ARGUS '!$A$3:$A$179, 0)-1,MATCH(CS$14, 'ARGUS '!$B$4:$LG$4, 0)-1,1,1)/1000, 0)</f>
        <v>379.20600000000002</v>
      </c>
      <c r="CT52" s="19">
        <f ca="1">IFERROR(OFFSET('ARGUS '!$B$3, MATCH($A52, 'ARGUS '!$A$3:$A$179, 0)-1,MATCH(CT$14, 'ARGUS '!$B$4:$LG$4, 0)-1,1,1)/1000, 0)</f>
        <v>379.20600000000002</v>
      </c>
      <c r="CU52" s="19">
        <f ca="1">IFERROR(OFFSET('ARGUS '!$B$3, MATCH($A52, 'ARGUS '!$A$3:$A$179, 0)-1,MATCH(CU$14, 'ARGUS '!$B$4:$LG$4, 0)-1,1,1)/1000, 0)</f>
        <v>380.05500000000001</v>
      </c>
      <c r="CV52" s="19">
        <f ca="1">IFERROR(OFFSET('ARGUS '!$B$3, MATCH($A52, 'ARGUS '!$A$3:$A$179, 0)-1,MATCH(CV$14, 'ARGUS '!$B$4:$LG$4, 0)-1,1,1)/1000, 0)</f>
        <v>380.05500000000001</v>
      </c>
      <c r="CW52" s="19">
        <f ca="1">IFERROR(OFFSET('ARGUS '!$B$3, MATCH($A52, 'ARGUS '!$A$3:$A$179, 0)-1,MATCH(CW$14, 'ARGUS '!$B$4:$LG$4, 0)-1,1,1)/1000, 0)</f>
        <v>381.11099999999999</v>
      </c>
      <c r="CX52" s="19">
        <f ca="1">IFERROR(OFFSET('ARGUS '!$B$3, MATCH($A52, 'ARGUS '!$A$3:$A$179, 0)-1,MATCH(CX$14, 'ARGUS '!$B$4:$LG$4, 0)-1,1,1)/1000, 0)</f>
        <v>382.94900000000001</v>
      </c>
      <c r="CY52" s="19">
        <f ca="1">IFERROR(OFFSET('ARGUS '!$B$3, MATCH($A52, 'ARGUS '!$A$3:$A$179, 0)-1,MATCH(CY$14, 'ARGUS '!$B$4:$LG$4, 0)-1,1,1)/1000, 0)</f>
        <v>382.94900000000001</v>
      </c>
      <c r="CZ52" s="19">
        <f ca="1">IFERROR(OFFSET('ARGUS '!$B$3, MATCH($A52, 'ARGUS '!$A$3:$A$179, 0)-1,MATCH(CZ$14, 'ARGUS '!$B$4:$LG$4, 0)-1,1,1)/1000, 0)</f>
        <v>383.31099999999998</v>
      </c>
      <c r="DA52" s="19">
        <f ca="1">IFERROR(OFFSET('ARGUS '!$B$3, MATCH($A52, 'ARGUS '!$A$3:$A$179, 0)-1,MATCH(DA$14, 'ARGUS '!$B$4:$LG$4, 0)-1,1,1)/1000, 0)</f>
        <v>383.31099999999998</v>
      </c>
      <c r="DB52" s="19">
        <f ca="1">IFERROR(OFFSET('ARGUS '!$B$3, MATCH($A52, 'ARGUS '!$A$3:$A$179, 0)-1,MATCH(DB$14, 'ARGUS '!$B$4:$LG$4, 0)-1,1,1)/1000, 0)</f>
        <v>383.31099999999998</v>
      </c>
      <c r="DC52" s="19">
        <f ca="1">IFERROR(OFFSET('ARGUS '!$B$3, MATCH($A52, 'ARGUS '!$A$3:$A$179, 0)-1,MATCH(DC$14, 'ARGUS '!$B$4:$LG$4, 0)-1,1,1)/1000, 0)</f>
        <v>387.46100000000001</v>
      </c>
      <c r="DD52" s="19">
        <f ca="1">IFERROR(OFFSET('ARGUS '!$B$3, MATCH($A52, 'ARGUS '!$A$3:$A$179, 0)-1,MATCH(DD$14, 'ARGUS '!$B$4:$LG$4, 0)-1,1,1)/1000, 0)</f>
        <v>387.46100000000001</v>
      </c>
      <c r="DE52" s="19">
        <f ca="1">IFERROR(OFFSET('ARGUS '!$B$3, MATCH($A52, 'ARGUS '!$A$3:$A$179, 0)-1,MATCH(DE$14, 'ARGUS '!$B$4:$LG$4, 0)-1,1,1)/1000, 0)</f>
        <v>388.70699999999999</v>
      </c>
      <c r="DF52" s="19">
        <f ca="1">IFERROR(OFFSET('ARGUS '!$B$3, MATCH($A52, 'ARGUS '!$A$3:$A$179, 0)-1,MATCH(DF$14, 'ARGUS '!$B$4:$LG$4, 0)-1,1,1)/1000, 0)</f>
        <v>388.70699999999999</v>
      </c>
      <c r="DG52" s="19">
        <f ca="1">IFERROR(OFFSET('ARGUS '!$B$3, MATCH($A52, 'ARGUS '!$A$3:$A$179, 0)-1,MATCH(DG$14, 'ARGUS '!$B$4:$LG$4, 0)-1,1,1)/1000, 0)</f>
        <v>389.58100000000002</v>
      </c>
      <c r="DH52" s="19">
        <f ca="1">IFERROR(OFFSET('ARGUS '!$B$3, MATCH($A52, 'ARGUS '!$A$3:$A$179, 0)-1,MATCH(DH$14, 'ARGUS '!$B$4:$LG$4, 0)-1,1,1)/1000, 0)</f>
        <v>389.58100000000002</v>
      </c>
      <c r="DI52" s="19">
        <f ca="1">IFERROR(OFFSET('ARGUS '!$B$3, MATCH($A52, 'ARGUS '!$A$3:$A$179, 0)-1,MATCH(DI$14, 'ARGUS '!$B$4:$LG$4, 0)-1,1,1)/1000, 0)</f>
        <v>390.43900000000002</v>
      </c>
      <c r="DJ52" s="19">
        <f ca="1">IFERROR(OFFSET('ARGUS '!$B$3, MATCH($A52, 'ARGUS '!$A$3:$A$179, 0)-1,MATCH(DJ$14, 'ARGUS '!$B$4:$LG$4, 0)-1,1,1)/1000, 0)</f>
        <v>392.33300000000003</v>
      </c>
      <c r="DK52" s="19">
        <f ca="1">IFERROR(OFFSET('ARGUS '!$B$3, MATCH($A52, 'ARGUS '!$A$3:$A$179, 0)-1,MATCH(DK$14, 'ARGUS '!$B$4:$LG$4, 0)-1,1,1)/1000, 0)</f>
        <v>392.286</v>
      </c>
      <c r="DL52" s="19">
        <f ca="1">IFERROR(OFFSET('ARGUS '!$B$3, MATCH($A52, 'ARGUS '!$A$3:$A$179, 0)-1,MATCH(DL$14, 'ARGUS '!$B$4:$LG$4, 0)-1,1,1)/1000, 0)</f>
        <v>392.65899999999999</v>
      </c>
      <c r="DM52" s="19">
        <f ca="1">IFERROR(OFFSET('ARGUS '!$B$3, MATCH($A52, 'ARGUS '!$A$3:$A$179, 0)-1,MATCH(DM$14, 'ARGUS '!$B$4:$LG$4, 0)-1,1,1)/1000, 0)</f>
        <v>392.887</v>
      </c>
      <c r="DN52" s="19">
        <f ca="1">IFERROR(OFFSET('ARGUS '!$B$3, MATCH($A52, 'ARGUS '!$A$3:$A$179, 0)-1,MATCH(DN$14, 'ARGUS '!$B$4:$LG$4, 0)-1,1,1)/1000, 0)</f>
        <v>392.887</v>
      </c>
      <c r="DO52" s="19">
        <f ca="1">IFERROR(OFFSET('ARGUS '!$B$3, MATCH($A52, 'ARGUS '!$A$3:$A$179, 0)-1,MATCH(DO$14, 'ARGUS '!$B$4:$LG$4, 0)-1,1,1)/1000, 0)</f>
        <v>397.12400000000002</v>
      </c>
      <c r="DP52" s="19">
        <f ca="1">IFERROR(OFFSET('ARGUS '!$B$3, MATCH($A52, 'ARGUS '!$A$3:$A$179, 0)-1,MATCH(DP$14, 'ARGUS '!$B$4:$LG$4, 0)-1,1,1)/1000, 0)</f>
        <v>397.12400000000002</v>
      </c>
      <c r="DQ52" s="19">
        <f ca="1">IFERROR(OFFSET('ARGUS '!$B$3, MATCH($A52, 'ARGUS '!$A$3:$A$179, 0)-1,MATCH(DQ$14, 'ARGUS '!$B$4:$LG$4, 0)-1,1,1)/1000, 0)</f>
        <v>403.88200000000001</v>
      </c>
      <c r="DR52" s="19">
        <f ca="1">IFERROR(OFFSET('ARGUS '!$B$3, MATCH($A52, 'ARGUS '!$A$3:$A$179, 0)-1,MATCH(DR$14, 'ARGUS '!$B$4:$LG$4, 0)-1,1,1)/1000, 0)</f>
        <v>403.88200000000001</v>
      </c>
      <c r="DS52" s="19">
        <f ca="1">IFERROR(OFFSET('ARGUS '!$B$3, MATCH($A52, 'ARGUS '!$A$3:$A$179, 0)-1,MATCH(DS$14, 'ARGUS '!$B$4:$LG$4, 0)-1,1,1)/1000, 0)</f>
        <v>404.78300000000002</v>
      </c>
      <c r="DT52" s="19">
        <f ca="1">IFERROR(OFFSET('ARGUS '!$B$3, MATCH($A52, 'ARGUS '!$A$3:$A$179, 0)-1,MATCH(DT$14, 'ARGUS '!$B$4:$LG$4, 0)-1,1,1)/1000, 0)</f>
        <v>404.78300000000002</v>
      </c>
      <c r="DU52" s="19">
        <f ca="1">IFERROR(OFFSET('ARGUS '!$B$3, MATCH($A52, 'ARGUS '!$A$3:$A$179, 0)-1,MATCH(DU$14, 'ARGUS '!$B$4:$LG$4, 0)-1,1,1)/1000, 0)</f>
        <v>405.66699999999997</v>
      </c>
      <c r="DV52" s="19">
        <f ca="1">IFERROR(OFFSET('ARGUS '!$B$3, MATCH($A52, 'ARGUS '!$A$3:$A$179, 0)-1,MATCH(DV$14, 'ARGUS '!$B$4:$LG$4, 0)-1,1,1)/1000, 0)</f>
        <v>407.61799999999999</v>
      </c>
      <c r="DW52" s="19">
        <f ca="1">IFERROR(OFFSET('ARGUS '!$B$3, MATCH($A52, 'ARGUS '!$A$3:$A$179, 0)-1,MATCH(DW$14, 'ARGUS '!$B$4:$LG$4, 0)-1,1,1)/1000, 0)</f>
        <v>407.61799999999999</v>
      </c>
      <c r="DX52" s="19">
        <f ca="1">IFERROR(OFFSET('ARGUS '!$B$3, MATCH($A52, 'ARGUS '!$A$3:$A$179, 0)-1,MATCH(DX$14, 'ARGUS '!$B$4:$LG$4, 0)-1,1,1)/1000, 0)</f>
        <v>408.00200000000001</v>
      </c>
      <c r="DY52" s="19">
        <f ca="1">IFERROR(OFFSET('ARGUS '!$B$3, MATCH($A52, 'ARGUS '!$A$3:$A$179, 0)-1,MATCH(DY$14, 'ARGUS '!$B$4:$LG$4, 0)-1,1,1)/1000, 0)</f>
        <v>408.23599999999999</v>
      </c>
      <c r="DZ52" s="19">
        <f ca="1">IFERROR(OFFSET('ARGUS '!$B$3, MATCH($A52, 'ARGUS '!$A$3:$A$179, 0)-1,MATCH(DZ$14, 'ARGUS '!$B$4:$LG$4, 0)-1,1,1)/1000, 0)</f>
        <v>427.51400000000001</v>
      </c>
      <c r="EA52" s="19">
        <f ca="1">IFERROR(OFFSET('ARGUS '!$B$3, MATCH($A52, 'ARGUS '!$A$3:$A$179, 0)-1,MATCH(EA$14, 'ARGUS '!$B$4:$LG$4, 0)-1,1,1)/1000, 0)</f>
        <v>428.02300000000002</v>
      </c>
      <c r="EB52" s="19">
        <f ca="1">IFERROR(OFFSET('ARGUS '!$B$3, MATCH($A52, 'ARGUS '!$A$3:$A$179, 0)-1,MATCH(EB$14, 'ARGUS '!$B$4:$LG$4, 0)-1,1,1)/1000, 0)</f>
        <v>428.02300000000002</v>
      </c>
      <c r="EC52" s="19">
        <f ca="1">IFERROR(OFFSET('ARGUS '!$B$3, MATCH($A52, 'ARGUS '!$A$3:$A$179, 0)-1,MATCH(EC$14, 'ARGUS '!$B$4:$LG$4, 0)-1,1,1)/1000, 0)</f>
        <v>428.54</v>
      </c>
      <c r="ED52" s="19">
        <f ca="1">IFERROR(OFFSET('ARGUS '!$B$3, MATCH($A52, 'ARGUS '!$A$3:$A$179, 0)-1,MATCH(ED$14, 'ARGUS '!$B$4:$LG$4, 0)-1,1,1)/1000, 0)</f>
        <v>428.54</v>
      </c>
      <c r="EE52" s="19">
        <f ca="1">IFERROR(OFFSET('ARGUS '!$B$3, MATCH($A52, 'ARGUS '!$A$3:$A$179, 0)-1,MATCH(EE$14, 'ARGUS '!$B$4:$LG$4, 0)-1,1,1)/1000, 0)</f>
        <v>430.733</v>
      </c>
      <c r="EF52" s="19">
        <f ca="1">IFERROR(OFFSET('ARGUS '!$B$3, MATCH($A52, 'ARGUS '!$A$3:$A$179, 0)-1,MATCH(EF$14, 'ARGUS '!$B$4:$LG$4, 0)-1,1,1)/1000, 0)</f>
        <v>430.733</v>
      </c>
      <c r="EG52" s="19">
        <f ca="1">IFERROR(OFFSET('ARGUS '!$B$3, MATCH($A52, 'ARGUS '!$A$3:$A$179, 0)-1,MATCH(EG$14, 'ARGUS '!$B$4:$LG$4, 0)-1,1,1)/1000, 0)</f>
        <v>431.64299999999997</v>
      </c>
      <c r="EH52" s="19">
        <f ca="1">IFERROR(OFFSET('ARGUS '!$B$3, MATCH($A52, 'ARGUS '!$A$3:$A$179, 0)-1,MATCH(EH$14, 'ARGUS '!$B$4:$LG$4, 0)-1,1,1)/1000, 0)</f>
        <v>431.64299999999997</v>
      </c>
      <c r="EI52" s="19">
        <f ca="1">IFERROR(OFFSET('ARGUS '!$B$3, MATCH($A52, 'ARGUS '!$A$3:$A$179, 0)-1,MATCH(EI$14, 'ARGUS '!$B$4:$LG$4, 0)-1,1,1)/1000, 0)</f>
        <v>431.64299999999997</v>
      </c>
      <c r="EJ52" s="19">
        <f ca="1">IFERROR(OFFSET('ARGUS '!$B$3, MATCH($A52, 'ARGUS '!$A$3:$A$179, 0)-1,MATCH(EJ$14, 'ARGUS '!$B$4:$LG$4, 0)-1,1,1)/1000, 0)</f>
        <v>434.67099999999999</v>
      </c>
      <c r="EK52" s="19">
        <f ca="1">IFERROR(OFFSET('ARGUS '!$B$3, MATCH($A52, 'ARGUS '!$A$3:$A$179, 0)-1,MATCH(EK$14, 'ARGUS '!$B$4:$LG$4, 0)-1,1,1)/1000, 0)</f>
        <v>435.33800000000002</v>
      </c>
      <c r="EL52" s="19">
        <f ca="1">IFERROR(OFFSET('ARGUS '!$B$3, MATCH($A52, 'ARGUS '!$A$3:$A$179, 0)-1,MATCH(EL$14, 'ARGUS '!$B$4:$LG$4, 0)-1,1,1)/1000, 0)</f>
        <v>0</v>
      </c>
      <c r="EM52" s="19">
        <f ca="1">IFERROR(OFFSET('ARGUS '!$B$3, MATCH($A52, 'ARGUS '!$A$3:$A$179, 0)-1,MATCH(EM$14, 'ARGUS '!$B$4:$LG$4, 0)-1,1,1)/1000, 0)</f>
        <v>0</v>
      </c>
      <c r="EP52" s="10" t="str">
        <f>B52</f>
        <v xml:space="preserve"> Potential Base Rent</v>
      </c>
      <c r="EQ52" s="19"/>
      <c r="ER52" s="19"/>
      <c r="ES52" s="19"/>
      <c r="ET52" s="122">
        <f ca="1">SUM(EV52:FD52)</f>
        <v>33001.713000000003</v>
      </c>
      <c r="EU52" s="19"/>
      <c r="EV52" s="137">
        <f t="shared" ref="EV52:FD55" si="503">SUMIF($K$13:$EM$13,EV$13,$K52:$EM52)</f>
        <v>0</v>
      </c>
      <c r="EW52" s="19">
        <f t="shared" ca="1" si="503"/>
        <v>3705.4439999999995</v>
      </c>
      <c r="EX52" s="19">
        <f t="shared" ca="1" si="503"/>
        <v>3783.5330000000008</v>
      </c>
      <c r="EY52" s="19">
        <f t="shared" ca="1" si="503"/>
        <v>3892.8049999999998</v>
      </c>
      <c r="EZ52" s="19">
        <f t="shared" ca="1" si="503"/>
        <v>4009.1009999999997</v>
      </c>
      <c r="FA52" s="19">
        <f t="shared" ca="1" si="503"/>
        <v>4200.9279999999999</v>
      </c>
      <c r="FB52" s="19">
        <f t="shared" ca="1" si="503"/>
        <v>4357.2620000000006</v>
      </c>
      <c r="FC52" s="19">
        <f t="shared" ca="1" si="503"/>
        <v>4471.7179999999998</v>
      </c>
      <c r="FD52" s="19">
        <f t="shared" ca="1" si="503"/>
        <v>4580.9220000000005</v>
      </c>
      <c r="FE52"/>
      <c r="FF52"/>
      <c r="FG52"/>
      <c r="FH52"/>
    </row>
    <row r="53" spans="1:164" ht="15">
      <c r="A53" s="415">
        <v>2</v>
      </c>
      <c r="B53" s="10" t="s">
        <v>410</v>
      </c>
      <c r="E53" s="155"/>
      <c r="I53" s="138">
        <f ca="1">SUMIF($K$12:$EM$12,"&lt;="&amp;Assumptions!$L$14,'Monthly Cash Flow'!K53:EM53)</f>
        <v>-463.70299999999992</v>
      </c>
      <c r="J53" s="27"/>
      <c r="K53" s="139"/>
      <c r="L53" s="19">
        <f ca="1">IFERROR(OFFSET('ARGUS '!$B$3, MATCH($A53, 'ARGUS '!$A$3:$A$179, 0)-1,MATCH(L$14, 'ARGUS '!$B$4:$LG$4, 0)-1,1,1)/1000, 0)</f>
        <v>-22.577000000000002</v>
      </c>
      <c r="M53" s="19">
        <f ca="1">IFERROR(OFFSET('ARGUS '!$B$3, MATCH($A53, 'ARGUS '!$A$3:$A$179, 0)-1,MATCH(M$14, 'ARGUS '!$B$4:$LG$4, 0)-1,1,1)/1000, 0)</f>
        <v>-16.7</v>
      </c>
      <c r="N53" s="19">
        <f ca="1">IFERROR(OFFSET('ARGUS '!$B$3, MATCH($A53, 'ARGUS '!$A$3:$A$179, 0)-1,MATCH(N$14, 'ARGUS '!$B$4:$LG$4, 0)-1,1,1)/1000, 0)</f>
        <v>-16.7</v>
      </c>
      <c r="O53" s="19">
        <f ca="1">IFERROR(OFFSET('ARGUS '!$B$3, MATCH($A53, 'ARGUS '!$A$3:$A$179, 0)-1,MATCH(O$14, 'ARGUS '!$B$4:$LG$4, 0)-1,1,1)/1000, 0)</f>
        <v>-16.7</v>
      </c>
      <c r="P53" s="19">
        <f ca="1">IFERROR(OFFSET('ARGUS '!$B$3, MATCH($A53, 'ARGUS '!$A$3:$A$179, 0)-1,MATCH(P$14, 'ARGUS '!$B$4:$LG$4, 0)-1,1,1)/1000, 0)</f>
        <v>-16.7</v>
      </c>
      <c r="Q53" s="19">
        <f ca="1">IFERROR(OFFSET('ARGUS '!$B$3, MATCH($A53, 'ARGUS '!$A$3:$A$179, 0)-1,MATCH(Q$14, 'ARGUS '!$B$4:$LG$4, 0)-1,1,1)/1000, 0)</f>
        <v>-16.7</v>
      </c>
      <c r="R53" s="19">
        <f ca="1">IFERROR(OFFSET('ARGUS '!$B$3, MATCH($A53, 'ARGUS '!$A$3:$A$179, 0)-1,MATCH(R$14, 'ARGUS '!$B$4:$LG$4, 0)-1,1,1)/1000, 0)</f>
        <v>-27.425999999999998</v>
      </c>
      <c r="S53" s="19">
        <f ca="1">IFERROR(OFFSET('ARGUS '!$B$3, MATCH($A53, 'ARGUS '!$A$3:$A$179, 0)-1,MATCH(S$14, 'ARGUS '!$B$4:$LG$4, 0)-1,1,1)/1000, 0)</f>
        <v>-36.26</v>
      </c>
      <c r="T53" s="19">
        <f ca="1">IFERROR(OFFSET('ARGUS '!$B$3, MATCH($A53, 'ARGUS '!$A$3:$A$179, 0)-1,MATCH(T$14, 'ARGUS '!$B$4:$LG$4, 0)-1,1,1)/1000, 0)</f>
        <v>-36.26</v>
      </c>
      <c r="U53" s="19">
        <f ca="1">IFERROR(OFFSET('ARGUS '!$B$3, MATCH($A53, 'ARGUS '!$A$3:$A$179, 0)-1,MATCH(U$14, 'ARGUS '!$B$4:$LG$4, 0)-1,1,1)/1000, 0)</f>
        <v>-37.347999999999999</v>
      </c>
      <c r="V53" s="19">
        <f ca="1">IFERROR(OFFSET('ARGUS '!$B$3, MATCH($A53, 'ARGUS '!$A$3:$A$179, 0)-1,MATCH(V$14, 'ARGUS '!$B$4:$LG$4, 0)-1,1,1)/1000, 0)</f>
        <v>-37.347999999999999</v>
      </c>
      <c r="W53" s="19">
        <f ca="1">IFERROR(OFFSET('ARGUS '!$B$3, MATCH($A53, 'ARGUS '!$A$3:$A$179, 0)-1,MATCH(W$14, 'ARGUS '!$B$4:$LG$4, 0)-1,1,1)/1000, 0)</f>
        <v>-57.954999999999998</v>
      </c>
      <c r="X53" s="19">
        <f ca="1">IFERROR(OFFSET('ARGUS '!$B$3, MATCH($A53, 'ARGUS '!$A$3:$A$179, 0)-1,MATCH(X$14, 'ARGUS '!$B$4:$LG$4, 0)-1,1,1)/1000, 0)</f>
        <v>-57.954999999999998</v>
      </c>
      <c r="Y53" s="19">
        <f ca="1">IFERROR(OFFSET('ARGUS '!$B$3, MATCH($A53, 'ARGUS '!$A$3:$A$179, 0)-1,MATCH(Y$14, 'ARGUS '!$B$4:$LG$4, 0)-1,1,1)/1000, 0)</f>
        <v>-33.536999999999999</v>
      </c>
      <c r="Z53" s="19">
        <f ca="1">IFERROR(OFFSET('ARGUS '!$B$3, MATCH($A53, 'ARGUS '!$A$3:$A$179, 0)-1,MATCH(Z$14, 'ARGUS '!$B$4:$LG$4, 0)-1,1,1)/1000, 0)</f>
        <v>-33.536999999999999</v>
      </c>
      <c r="AA53" s="19">
        <f ca="1">IFERROR(OFFSET('ARGUS '!$B$3, MATCH($A53, 'ARGUS '!$A$3:$A$179, 0)-1,MATCH(AA$14, 'ARGUS '!$B$4:$LG$4, 0)-1,1,1)/1000, 0)</f>
        <v>0</v>
      </c>
      <c r="AB53" s="19">
        <f ca="1">IFERROR(OFFSET('ARGUS '!$B$3, MATCH($A53, 'ARGUS '!$A$3:$A$179, 0)-1,MATCH(AB$14, 'ARGUS '!$B$4:$LG$4, 0)-1,1,1)/1000, 0)</f>
        <v>0</v>
      </c>
      <c r="AC53" s="19">
        <f ca="1">IFERROR(OFFSET('ARGUS '!$B$3, MATCH($A53, 'ARGUS '!$A$3:$A$179, 0)-1,MATCH(AC$14, 'ARGUS '!$B$4:$LG$4, 0)-1,1,1)/1000, 0)</f>
        <v>0</v>
      </c>
      <c r="AD53" s="19">
        <f ca="1">IFERROR(OFFSET('ARGUS '!$B$3, MATCH($A53, 'ARGUS '!$A$3:$A$179, 0)-1,MATCH(AD$14, 'ARGUS '!$B$4:$LG$4, 0)-1,1,1)/1000, 0)</f>
        <v>0</v>
      </c>
      <c r="AE53" s="19">
        <f ca="1">IFERROR(OFFSET('ARGUS '!$B$3, MATCH($A53, 'ARGUS '!$A$3:$A$179, 0)-1,MATCH(AE$14, 'ARGUS '!$B$4:$LG$4, 0)-1,1,1)/1000, 0)</f>
        <v>0</v>
      </c>
      <c r="AF53" s="19">
        <f ca="1">IFERROR(OFFSET('ARGUS '!$B$3, MATCH($A53, 'ARGUS '!$A$3:$A$179, 0)-1,MATCH(AF$14, 'ARGUS '!$B$4:$LG$4, 0)-1,1,1)/1000, 0)</f>
        <v>0</v>
      </c>
      <c r="AG53" s="19">
        <f ca="1">IFERROR(OFFSET('ARGUS '!$B$3, MATCH($A53, 'ARGUS '!$A$3:$A$179, 0)-1,MATCH(AG$14, 'ARGUS '!$B$4:$LG$4, 0)-1,1,1)/1000, 0)</f>
        <v>0</v>
      </c>
      <c r="AH53" s="19">
        <f ca="1">IFERROR(OFFSET('ARGUS '!$B$3, MATCH($A53, 'ARGUS '!$A$3:$A$179, 0)-1,MATCH(AH$14, 'ARGUS '!$B$4:$LG$4, 0)-1,1,1)/1000, 0)</f>
        <v>0</v>
      </c>
      <c r="AI53" s="19">
        <f ca="1">IFERROR(OFFSET('ARGUS '!$B$3, MATCH($A53, 'ARGUS '!$A$3:$A$179, 0)-1,MATCH(AI$14, 'ARGUS '!$B$4:$LG$4, 0)-1,1,1)/1000, 0)</f>
        <v>0</v>
      </c>
      <c r="AJ53" s="19">
        <f ca="1">IFERROR(OFFSET('ARGUS '!$B$3, MATCH($A53, 'ARGUS '!$A$3:$A$179, 0)-1,MATCH(AJ$14, 'ARGUS '!$B$4:$LG$4, 0)-1,1,1)/1000, 0)</f>
        <v>0</v>
      </c>
      <c r="AK53" s="19">
        <f ca="1">IFERROR(OFFSET('ARGUS '!$B$3, MATCH($A53, 'ARGUS '!$A$3:$A$179, 0)-1,MATCH(AK$14, 'ARGUS '!$B$4:$LG$4, 0)-1,1,1)/1000, 0)</f>
        <v>0</v>
      </c>
      <c r="AL53" s="19">
        <f ca="1">IFERROR(OFFSET('ARGUS '!$B$3, MATCH($A53, 'ARGUS '!$A$3:$A$179, 0)-1,MATCH(AL$14, 'ARGUS '!$B$4:$LG$4, 0)-1,1,1)/1000, 0)</f>
        <v>0</v>
      </c>
      <c r="AM53" s="19">
        <f ca="1">IFERROR(OFFSET('ARGUS '!$B$3, MATCH($A53, 'ARGUS '!$A$3:$A$179, 0)-1,MATCH(AM$14, 'ARGUS '!$B$4:$LG$4, 0)-1,1,1)/1000, 0)</f>
        <v>0</v>
      </c>
      <c r="AN53" s="19">
        <f ca="1">IFERROR(OFFSET('ARGUS '!$B$3, MATCH($A53, 'ARGUS '!$A$3:$A$179, 0)-1,MATCH(AN$14, 'ARGUS '!$B$4:$LG$4, 0)-1,1,1)/1000, 0)</f>
        <v>0</v>
      </c>
      <c r="AO53" s="19">
        <f ca="1">IFERROR(OFFSET('ARGUS '!$B$3, MATCH($A53, 'ARGUS '!$A$3:$A$179, 0)-1,MATCH(AO$14, 'ARGUS '!$B$4:$LG$4, 0)-1,1,1)/1000, 0)</f>
        <v>0</v>
      </c>
      <c r="AP53" s="19">
        <f ca="1">IFERROR(OFFSET('ARGUS '!$B$3, MATCH($A53, 'ARGUS '!$A$3:$A$179, 0)-1,MATCH(AP$14, 'ARGUS '!$B$4:$LG$4, 0)-1,1,1)/1000, 0)</f>
        <v>0</v>
      </c>
      <c r="AQ53" s="19">
        <f ca="1">IFERROR(OFFSET('ARGUS '!$B$3, MATCH($A53, 'ARGUS '!$A$3:$A$179, 0)-1,MATCH(AQ$14, 'ARGUS '!$B$4:$LG$4, 0)-1,1,1)/1000, 0)</f>
        <v>0</v>
      </c>
      <c r="AR53" s="19">
        <f ca="1">IFERROR(OFFSET('ARGUS '!$B$3, MATCH($A53, 'ARGUS '!$A$3:$A$179, 0)-1,MATCH(AR$14, 'ARGUS '!$B$4:$LG$4, 0)-1,1,1)/1000, 0)</f>
        <v>0</v>
      </c>
      <c r="AS53" s="19">
        <f ca="1">IFERROR(OFFSET('ARGUS '!$B$3, MATCH($A53, 'ARGUS '!$A$3:$A$179, 0)-1,MATCH(AS$14, 'ARGUS '!$B$4:$LG$4, 0)-1,1,1)/1000, 0)</f>
        <v>0</v>
      </c>
      <c r="AT53" s="19">
        <f ca="1">IFERROR(OFFSET('ARGUS '!$B$3, MATCH($A53, 'ARGUS '!$A$3:$A$179, 0)-1,MATCH(AT$14, 'ARGUS '!$B$4:$LG$4, 0)-1,1,1)/1000, 0)</f>
        <v>0</v>
      </c>
      <c r="AU53" s="19">
        <f ca="1">IFERROR(OFFSET('ARGUS '!$B$3, MATCH($A53, 'ARGUS '!$A$3:$A$179, 0)-1,MATCH(AU$14, 'ARGUS '!$B$4:$LG$4, 0)-1,1,1)/1000, 0)</f>
        <v>0</v>
      </c>
      <c r="AV53" s="19">
        <f ca="1">IFERROR(OFFSET('ARGUS '!$B$3, MATCH($A53, 'ARGUS '!$A$3:$A$179, 0)-1,MATCH(AV$14, 'ARGUS '!$B$4:$LG$4, 0)-1,1,1)/1000, 0)</f>
        <v>0</v>
      </c>
      <c r="AW53" s="19">
        <f ca="1">IFERROR(OFFSET('ARGUS '!$B$3, MATCH($A53, 'ARGUS '!$A$3:$A$179, 0)-1,MATCH(AW$14, 'ARGUS '!$B$4:$LG$4, 0)-1,1,1)/1000, 0)</f>
        <v>0</v>
      </c>
      <c r="AX53" s="19">
        <f ca="1">IFERROR(OFFSET('ARGUS '!$B$3, MATCH($A53, 'ARGUS '!$A$3:$A$179, 0)-1,MATCH(AX$14, 'ARGUS '!$B$4:$LG$4, 0)-1,1,1)/1000, 0)</f>
        <v>0</v>
      </c>
      <c r="AY53" s="19">
        <f ca="1">IFERROR(OFFSET('ARGUS '!$B$3, MATCH($A53, 'ARGUS '!$A$3:$A$179, 0)-1,MATCH(AY$14, 'ARGUS '!$B$4:$LG$4, 0)-1,1,1)/1000, 0)</f>
        <v>0</v>
      </c>
      <c r="AZ53" s="19">
        <f ca="1">IFERROR(OFFSET('ARGUS '!$B$3, MATCH($A53, 'ARGUS '!$A$3:$A$179, 0)-1,MATCH(AZ$14, 'ARGUS '!$B$4:$LG$4, 0)-1,1,1)/1000, 0)</f>
        <v>0</v>
      </c>
      <c r="BA53" s="19">
        <f ca="1">IFERROR(OFFSET('ARGUS '!$B$3, MATCH($A53, 'ARGUS '!$A$3:$A$179, 0)-1,MATCH(BA$14, 'ARGUS '!$B$4:$LG$4, 0)-1,1,1)/1000, 0)</f>
        <v>0</v>
      </c>
      <c r="BB53" s="19">
        <f ca="1">IFERROR(OFFSET('ARGUS '!$B$3, MATCH($A53, 'ARGUS '!$A$3:$A$179, 0)-1,MATCH(BB$14, 'ARGUS '!$B$4:$LG$4, 0)-1,1,1)/1000, 0)</f>
        <v>0</v>
      </c>
      <c r="BC53" s="19">
        <f ca="1">IFERROR(OFFSET('ARGUS '!$B$3, MATCH($A53, 'ARGUS '!$A$3:$A$179, 0)-1,MATCH(BC$14, 'ARGUS '!$B$4:$LG$4, 0)-1,1,1)/1000, 0)</f>
        <v>0</v>
      </c>
      <c r="BD53" s="19">
        <f ca="1">IFERROR(OFFSET('ARGUS '!$B$3, MATCH($A53, 'ARGUS '!$A$3:$A$179, 0)-1,MATCH(BD$14, 'ARGUS '!$B$4:$LG$4, 0)-1,1,1)/1000, 0)</f>
        <v>0</v>
      </c>
      <c r="BE53" s="19">
        <f ca="1">IFERROR(OFFSET('ARGUS '!$B$3, MATCH($A53, 'ARGUS '!$A$3:$A$179, 0)-1,MATCH(BE$14, 'ARGUS '!$B$4:$LG$4, 0)-1,1,1)/1000, 0)</f>
        <v>0</v>
      </c>
      <c r="BF53" s="19">
        <f ca="1">IFERROR(OFFSET('ARGUS '!$B$3, MATCH($A53, 'ARGUS '!$A$3:$A$179, 0)-1,MATCH(BF$14, 'ARGUS '!$B$4:$LG$4, 0)-1,1,1)/1000, 0)</f>
        <v>0</v>
      </c>
      <c r="BG53" s="19">
        <f ca="1">IFERROR(OFFSET('ARGUS '!$B$3, MATCH($A53, 'ARGUS '!$A$3:$A$179, 0)-1,MATCH(BG$14, 'ARGUS '!$B$4:$LG$4, 0)-1,1,1)/1000, 0)</f>
        <v>0</v>
      </c>
      <c r="BH53" s="19">
        <f ca="1">IFERROR(OFFSET('ARGUS '!$B$3, MATCH($A53, 'ARGUS '!$A$3:$A$179, 0)-1,MATCH(BH$14, 'ARGUS '!$B$4:$LG$4, 0)-1,1,1)/1000, 0)</f>
        <v>0</v>
      </c>
      <c r="BI53" s="19">
        <f ca="1">IFERROR(OFFSET('ARGUS '!$B$3, MATCH($A53, 'ARGUS '!$A$3:$A$179, 0)-1,MATCH(BI$14, 'ARGUS '!$B$4:$LG$4, 0)-1,1,1)/1000, 0)</f>
        <v>0</v>
      </c>
      <c r="BJ53" s="19">
        <f ca="1">IFERROR(OFFSET('ARGUS '!$B$3, MATCH($A53, 'ARGUS '!$A$3:$A$179, 0)-1,MATCH(BJ$14, 'ARGUS '!$B$4:$LG$4, 0)-1,1,1)/1000, 0)</f>
        <v>0</v>
      </c>
      <c r="BK53" s="19">
        <f ca="1">IFERROR(OFFSET('ARGUS '!$B$3, MATCH($A53, 'ARGUS '!$A$3:$A$179, 0)-1,MATCH(BK$14, 'ARGUS '!$B$4:$LG$4, 0)-1,1,1)/1000, 0)</f>
        <v>0</v>
      </c>
      <c r="BL53" s="19">
        <f ca="1">IFERROR(OFFSET('ARGUS '!$B$3, MATCH($A53, 'ARGUS '!$A$3:$A$179, 0)-1,MATCH(BL$14, 'ARGUS '!$B$4:$LG$4, 0)-1,1,1)/1000, 0)</f>
        <v>-57.776000000000003</v>
      </c>
      <c r="BM53" s="19">
        <f ca="1">IFERROR(OFFSET('ARGUS '!$B$3, MATCH($A53, 'ARGUS '!$A$3:$A$179, 0)-1,MATCH(BM$14, 'ARGUS '!$B$4:$LG$4, 0)-1,1,1)/1000, 0)</f>
        <v>-57.776000000000003</v>
      </c>
      <c r="BN53" s="19">
        <f ca="1">IFERROR(OFFSET('ARGUS '!$B$3, MATCH($A53, 'ARGUS '!$A$3:$A$179, 0)-1,MATCH(BN$14, 'ARGUS '!$B$4:$LG$4, 0)-1,1,1)/1000, 0)</f>
        <v>0</v>
      </c>
      <c r="BO53" s="19">
        <f ca="1">IFERROR(OFFSET('ARGUS '!$B$3, MATCH($A53, 'ARGUS '!$A$3:$A$179, 0)-1,MATCH(BO$14, 'ARGUS '!$B$4:$LG$4, 0)-1,1,1)/1000, 0)</f>
        <v>0</v>
      </c>
      <c r="BP53" s="19">
        <f ca="1">IFERROR(OFFSET('ARGUS '!$B$3, MATCH($A53, 'ARGUS '!$A$3:$A$179, 0)-1,MATCH(BP$14, 'ARGUS '!$B$4:$LG$4, 0)-1,1,1)/1000, 0)</f>
        <v>0</v>
      </c>
      <c r="BQ53" s="19">
        <f ca="1">IFERROR(OFFSET('ARGUS '!$B$3, MATCH($A53, 'ARGUS '!$A$3:$A$179, 0)-1,MATCH(BQ$14, 'ARGUS '!$B$4:$LG$4, 0)-1,1,1)/1000, 0)</f>
        <v>0</v>
      </c>
      <c r="BR53" s="19">
        <f ca="1">IFERROR(OFFSET('ARGUS '!$B$3, MATCH($A53, 'ARGUS '!$A$3:$A$179, 0)-1,MATCH(BR$14, 'ARGUS '!$B$4:$LG$4, 0)-1,1,1)/1000, 0)</f>
        <v>0</v>
      </c>
      <c r="BS53" s="19">
        <f ca="1">IFERROR(OFFSET('ARGUS '!$B$3, MATCH($A53, 'ARGUS '!$A$3:$A$179, 0)-1,MATCH(BS$14, 'ARGUS '!$B$4:$LG$4, 0)-1,1,1)/1000, 0)</f>
        <v>0</v>
      </c>
      <c r="BT53" s="19">
        <f ca="1">IFERROR(OFFSET('ARGUS '!$B$3, MATCH($A53, 'ARGUS '!$A$3:$A$179, 0)-1,MATCH(BT$14, 'ARGUS '!$B$4:$LG$4, 0)-1,1,1)/1000, 0)</f>
        <v>0</v>
      </c>
      <c r="BU53" s="19">
        <f ca="1">IFERROR(OFFSET('ARGUS '!$B$3, MATCH($A53, 'ARGUS '!$A$3:$A$179, 0)-1,MATCH(BU$14, 'ARGUS '!$B$4:$LG$4, 0)-1,1,1)/1000, 0)</f>
        <v>0</v>
      </c>
      <c r="BV53" s="19">
        <f ca="1">IFERROR(OFFSET('ARGUS '!$B$3, MATCH($A53, 'ARGUS '!$A$3:$A$179, 0)-1,MATCH(BV$14, 'ARGUS '!$B$4:$LG$4, 0)-1,1,1)/1000, 0)</f>
        <v>0</v>
      </c>
      <c r="BW53" s="19">
        <f ca="1">IFERROR(OFFSET('ARGUS '!$B$3, MATCH($A53, 'ARGUS '!$A$3:$A$179, 0)-1,MATCH(BW$14, 'ARGUS '!$B$4:$LG$4, 0)-1,1,1)/1000, 0)</f>
        <v>0</v>
      </c>
      <c r="BX53" s="19">
        <f ca="1">IFERROR(OFFSET('ARGUS '!$B$3, MATCH($A53, 'ARGUS '!$A$3:$A$179, 0)-1,MATCH(BX$14, 'ARGUS '!$B$4:$LG$4, 0)-1,1,1)/1000, 0)</f>
        <v>0</v>
      </c>
      <c r="BY53" s="19">
        <f ca="1">IFERROR(OFFSET('ARGUS '!$B$3, MATCH($A53, 'ARGUS '!$A$3:$A$179, 0)-1,MATCH(BY$14, 'ARGUS '!$B$4:$LG$4, 0)-1,1,1)/1000, 0)</f>
        <v>0</v>
      </c>
      <c r="BZ53" s="19">
        <f ca="1">IFERROR(OFFSET('ARGUS '!$B$3, MATCH($A53, 'ARGUS '!$A$3:$A$179, 0)-1,MATCH(BZ$14, 'ARGUS '!$B$4:$LG$4, 0)-1,1,1)/1000, 0)</f>
        <v>0</v>
      </c>
      <c r="CA53" s="19">
        <f ca="1">IFERROR(OFFSET('ARGUS '!$B$3, MATCH($A53, 'ARGUS '!$A$3:$A$179, 0)-1,MATCH(CA$14, 'ARGUS '!$B$4:$LG$4, 0)-1,1,1)/1000, 0)</f>
        <v>0</v>
      </c>
      <c r="CB53" s="19">
        <f ca="1">IFERROR(OFFSET('ARGUS '!$B$3, MATCH($A53, 'ARGUS '!$A$3:$A$179, 0)-1,MATCH(CB$14, 'ARGUS '!$B$4:$LG$4, 0)-1,1,1)/1000, 0)</f>
        <v>0</v>
      </c>
      <c r="CC53" s="19">
        <f ca="1">IFERROR(OFFSET('ARGUS '!$B$3, MATCH($A53, 'ARGUS '!$A$3:$A$179, 0)-1,MATCH(CC$14, 'ARGUS '!$B$4:$LG$4, 0)-1,1,1)/1000, 0)</f>
        <v>0</v>
      </c>
      <c r="CD53" s="19">
        <f ca="1">IFERROR(OFFSET('ARGUS '!$B$3, MATCH($A53, 'ARGUS '!$A$3:$A$179, 0)-1,MATCH(CD$14, 'ARGUS '!$B$4:$LG$4, 0)-1,1,1)/1000, 0)</f>
        <v>0</v>
      </c>
      <c r="CE53" s="19">
        <f ca="1">IFERROR(OFFSET('ARGUS '!$B$3, MATCH($A53, 'ARGUS '!$A$3:$A$179, 0)-1,MATCH(CE$14, 'ARGUS '!$B$4:$LG$4, 0)-1,1,1)/1000, 0)</f>
        <v>0</v>
      </c>
      <c r="CF53" s="19">
        <f ca="1">IFERROR(OFFSET('ARGUS '!$B$3, MATCH($A53, 'ARGUS '!$A$3:$A$179, 0)-1,MATCH(CF$14, 'ARGUS '!$B$4:$LG$4, 0)-1,1,1)/1000, 0)</f>
        <v>0</v>
      </c>
      <c r="CG53" s="19">
        <f ca="1">IFERROR(OFFSET('ARGUS '!$B$3, MATCH($A53, 'ARGUS '!$A$3:$A$179, 0)-1,MATCH(CG$14, 'ARGUS '!$B$4:$LG$4, 0)-1,1,1)/1000, 0)</f>
        <v>-28.306999999999999</v>
      </c>
      <c r="CH53" s="19">
        <f ca="1">IFERROR(OFFSET('ARGUS '!$B$3, MATCH($A53, 'ARGUS '!$A$3:$A$179, 0)-1,MATCH(CH$14, 'ARGUS '!$B$4:$LG$4, 0)-1,1,1)/1000, 0)</f>
        <v>-32.725000000000001</v>
      </c>
      <c r="CI53" s="19">
        <f ca="1">IFERROR(OFFSET('ARGUS '!$B$3, MATCH($A53, 'ARGUS '!$A$3:$A$179, 0)-1,MATCH(CI$14, 'ARGUS '!$B$4:$LG$4, 0)-1,1,1)/1000, 0)</f>
        <v>-27.774000000000001</v>
      </c>
      <c r="CJ53" s="19">
        <f ca="1">IFERROR(OFFSET('ARGUS '!$B$3, MATCH($A53, 'ARGUS '!$A$3:$A$179, 0)-1,MATCH(CJ$14, 'ARGUS '!$B$4:$LG$4, 0)-1,1,1)/1000, 0)</f>
        <v>-27.774000000000001</v>
      </c>
      <c r="CK53" s="19">
        <f ca="1">IFERROR(OFFSET('ARGUS '!$B$3, MATCH($A53, 'ARGUS '!$A$3:$A$179, 0)-1,MATCH(CK$14, 'ARGUS '!$B$4:$LG$4, 0)-1,1,1)/1000, 0)</f>
        <v>0</v>
      </c>
      <c r="CL53" s="19">
        <f ca="1">IFERROR(OFFSET('ARGUS '!$B$3, MATCH($A53, 'ARGUS '!$A$3:$A$179, 0)-1,MATCH(CL$14, 'ARGUS '!$B$4:$LG$4, 0)-1,1,1)/1000, 0)</f>
        <v>0</v>
      </c>
      <c r="CM53" s="19">
        <f ca="1">IFERROR(OFFSET('ARGUS '!$B$3, MATCH($A53, 'ARGUS '!$A$3:$A$179, 0)-1,MATCH(CM$14, 'ARGUS '!$B$4:$LG$4, 0)-1,1,1)/1000, 0)</f>
        <v>0</v>
      </c>
      <c r="CN53" s="19">
        <f ca="1">IFERROR(OFFSET('ARGUS '!$B$3, MATCH($A53, 'ARGUS '!$A$3:$A$179, 0)-1,MATCH(CN$14, 'ARGUS '!$B$4:$LG$4, 0)-1,1,1)/1000, 0)</f>
        <v>-15.523</v>
      </c>
      <c r="CO53" s="19">
        <f ca="1">IFERROR(OFFSET('ARGUS '!$B$3, MATCH($A53, 'ARGUS '!$A$3:$A$179, 0)-1,MATCH(CO$14, 'ARGUS '!$B$4:$LG$4, 0)-1,1,1)/1000, 0)</f>
        <v>-15.988</v>
      </c>
      <c r="CP53" s="19">
        <f ca="1">IFERROR(OFFSET('ARGUS '!$B$3, MATCH($A53, 'ARGUS '!$A$3:$A$179, 0)-1,MATCH(CP$14, 'ARGUS '!$B$4:$LG$4, 0)-1,1,1)/1000, 0)</f>
        <v>-15.988</v>
      </c>
      <c r="CQ53" s="19">
        <f ca="1">IFERROR(OFFSET('ARGUS '!$B$3, MATCH($A53, 'ARGUS '!$A$3:$A$179, 0)-1,MATCH(CQ$14, 'ARGUS '!$B$4:$LG$4, 0)-1,1,1)/1000, 0)</f>
        <v>0</v>
      </c>
      <c r="CR53" s="19">
        <f ca="1">IFERROR(OFFSET('ARGUS '!$B$3, MATCH($A53, 'ARGUS '!$A$3:$A$179, 0)-1,MATCH(CR$14, 'ARGUS '!$B$4:$LG$4, 0)-1,1,1)/1000, 0)</f>
        <v>0</v>
      </c>
      <c r="CS53" s="19">
        <f ca="1">IFERROR(OFFSET('ARGUS '!$B$3, MATCH($A53, 'ARGUS '!$A$3:$A$179, 0)-1,MATCH(CS$14, 'ARGUS '!$B$4:$LG$4, 0)-1,1,1)/1000, 0)</f>
        <v>0</v>
      </c>
      <c r="CT53" s="19">
        <f ca="1">IFERROR(OFFSET('ARGUS '!$B$3, MATCH($A53, 'ARGUS '!$A$3:$A$179, 0)-1,MATCH(CT$14, 'ARGUS '!$B$4:$LG$4, 0)-1,1,1)/1000, 0)</f>
        <v>0</v>
      </c>
      <c r="CU53" s="19">
        <f ca="1">IFERROR(OFFSET('ARGUS '!$B$3, MATCH($A53, 'ARGUS '!$A$3:$A$179, 0)-1,MATCH(CU$14, 'ARGUS '!$B$4:$LG$4, 0)-1,1,1)/1000, 0)</f>
        <v>0</v>
      </c>
      <c r="CV53" s="19">
        <f ca="1">IFERROR(OFFSET('ARGUS '!$B$3, MATCH($A53, 'ARGUS '!$A$3:$A$179, 0)-1,MATCH(CV$14, 'ARGUS '!$B$4:$LG$4, 0)-1,1,1)/1000, 0)</f>
        <v>0</v>
      </c>
      <c r="CW53" s="19">
        <f ca="1">IFERROR(OFFSET('ARGUS '!$B$3, MATCH($A53, 'ARGUS '!$A$3:$A$179, 0)-1,MATCH(CW$14, 'ARGUS '!$B$4:$LG$4, 0)-1,1,1)/1000, 0)</f>
        <v>0</v>
      </c>
      <c r="CX53" s="19">
        <f ca="1">IFERROR(OFFSET('ARGUS '!$B$3, MATCH($A53, 'ARGUS '!$A$3:$A$179, 0)-1,MATCH(CX$14, 'ARGUS '!$B$4:$LG$4, 0)-1,1,1)/1000, 0)</f>
        <v>0</v>
      </c>
      <c r="CY53" s="19">
        <f ca="1">IFERROR(OFFSET('ARGUS '!$B$3, MATCH($A53, 'ARGUS '!$A$3:$A$179, 0)-1,MATCH(CY$14, 'ARGUS '!$B$4:$LG$4, 0)-1,1,1)/1000, 0)</f>
        <v>0</v>
      </c>
      <c r="CZ53" s="19">
        <f ca="1">IFERROR(OFFSET('ARGUS '!$B$3, MATCH($A53, 'ARGUS '!$A$3:$A$179, 0)-1,MATCH(CZ$14, 'ARGUS '!$B$4:$LG$4, 0)-1,1,1)/1000, 0)</f>
        <v>0</v>
      </c>
      <c r="DA53" s="19">
        <f ca="1">IFERROR(OFFSET('ARGUS '!$B$3, MATCH($A53, 'ARGUS '!$A$3:$A$179, 0)-1,MATCH(DA$14, 'ARGUS '!$B$4:$LG$4, 0)-1,1,1)/1000, 0)</f>
        <v>0</v>
      </c>
      <c r="DB53" s="19">
        <f ca="1">IFERROR(OFFSET('ARGUS '!$B$3, MATCH($A53, 'ARGUS '!$A$3:$A$179, 0)-1,MATCH(DB$14, 'ARGUS '!$B$4:$LG$4, 0)-1,1,1)/1000, 0)</f>
        <v>0</v>
      </c>
      <c r="DC53" s="19">
        <f ca="1">IFERROR(OFFSET('ARGUS '!$B$3, MATCH($A53, 'ARGUS '!$A$3:$A$179, 0)-1,MATCH(DC$14, 'ARGUS '!$B$4:$LG$4, 0)-1,1,1)/1000, 0)</f>
        <v>0</v>
      </c>
      <c r="DD53" s="19">
        <f ca="1">IFERROR(OFFSET('ARGUS '!$B$3, MATCH($A53, 'ARGUS '!$A$3:$A$179, 0)-1,MATCH(DD$14, 'ARGUS '!$B$4:$LG$4, 0)-1,1,1)/1000, 0)</f>
        <v>0</v>
      </c>
      <c r="DE53" s="19">
        <f ca="1">IFERROR(OFFSET('ARGUS '!$B$3, MATCH($A53, 'ARGUS '!$A$3:$A$179, 0)-1,MATCH(DE$14, 'ARGUS '!$B$4:$LG$4, 0)-1,1,1)/1000, 0)</f>
        <v>0</v>
      </c>
      <c r="DF53" s="19">
        <f ca="1">IFERROR(OFFSET('ARGUS '!$B$3, MATCH($A53, 'ARGUS '!$A$3:$A$179, 0)-1,MATCH(DF$14, 'ARGUS '!$B$4:$LG$4, 0)-1,1,1)/1000, 0)</f>
        <v>0</v>
      </c>
      <c r="DG53" s="19">
        <f ca="1">IFERROR(OFFSET('ARGUS '!$B$3, MATCH($A53, 'ARGUS '!$A$3:$A$179, 0)-1,MATCH(DG$14, 'ARGUS '!$B$4:$LG$4, 0)-1,1,1)/1000, 0)</f>
        <v>0</v>
      </c>
      <c r="DH53" s="19">
        <f ca="1">IFERROR(OFFSET('ARGUS '!$B$3, MATCH($A53, 'ARGUS '!$A$3:$A$179, 0)-1,MATCH(DH$14, 'ARGUS '!$B$4:$LG$4, 0)-1,1,1)/1000, 0)</f>
        <v>0</v>
      </c>
      <c r="DI53" s="19">
        <f ca="1">IFERROR(OFFSET('ARGUS '!$B$3, MATCH($A53, 'ARGUS '!$A$3:$A$179, 0)-1,MATCH(DI$14, 'ARGUS '!$B$4:$LG$4, 0)-1,1,1)/1000, 0)</f>
        <v>0</v>
      </c>
      <c r="DJ53" s="19">
        <f ca="1">IFERROR(OFFSET('ARGUS '!$B$3, MATCH($A53, 'ARGUS '!$A$3:$A$179, 0)-1,MATCH(DJ$14, 'ARGUS '!$B$4:$LG$4, 0)-1,1,1)/1000, 0)</f>
        <v>0</v>
      </c>
      <c r="DK53" s="19">
        <f ca="1">IFERROR(OFFSET('ARGUS '!$B$3, MATCH($A53, 'ARGUS '!$A$3:$A$179, 0)-1,MATCH(DK$14, 'ARGUS '!$B$4:$LG$4, 0)-1,1,1)/1000, 0)</f>
        <v>-7.5819999999999999</v>
      </c>
      <c r="DL53" s="19">
        <f ca="1">IFERROR(OFFSET('ARGUS '!$B$3, MATCH($A53, 'ARGUS '!$A$3:$A$179, 0)-1,MATCH(DL$14, 'ARGUS '!$B$4:$LG$4, 0)-1,1,1)/1000, 0)</f>
        <v>-7.5819999999999999</v>
      </c>
      <c r="DM53" s="19">
        <f ca="1">IFERROR(OFFSET('ARGUS '!$B$3, MATCH($A53, 'ARGUS '!$A$3:$A$179, 0)-1,MATCH(DM$14, 'ARGUS '!$B$4:$LG$4, 0)-1,1,1)/1000, 0)</f>
        <v>0</v>
      </c>
      <c r="DN53" s="19">
        <f ca="1">IFERROR(OFFSET('ARGUS '!$B$3, MATCH($A53, 'ARGUS '!$A$3:$A$179, 0)-1,MATCH(DN$14, 'ARGUS '!$B$4:$LG$4, 0)-1,1,1)/1000, 0)</f>
        <v>0</v>
      </c>
      <c r="DO53" s="19">
        <f ca="1">IFERROR(OFFSET('ARGUS '!$B$3, MATCH($A53, 'ARGUS '!$A$3:$A$179, 0)-1,MATCH(DO$14, 'ARGUS '!$B$4:$LG$4, 0)-1,1,1)/1000, 0)</f>
        <v>0</v>
      </c>
      <c r="DP53" s="19">
        <f ca="1">IFERROR(OFFSET('ARGUS '!$B$3, MATCH($A53, 'ARGUS '!$A$3:$A$179, 0)-1,MATCH(DP$14, 'ARGUS '!$B$4:$LG$4, 0)-1,1,1)/1000, 0)</f>
        <v>0</v>
      </c>
      <c r="DQ53" s="19">
        <f ca="1">IFERROR(OFFSET('ARGUS '!$B$3, MATCH($A53, 'ARGUS '!$A$3:$A$179, 0)-1,MATCH(DQ$14, 'ARGUS '!$B$4:$LG$4, 0)-1,1,1)/1000, 0)</f>
        <v>-42.143999999999998</v>
      </c>
      <c r="DR53" s="19">
        <f ca="1">IFERROR(OFFSET('ARGUS '!$B$3, MATCH($A53, 'ARGUS '!$A$3:$A$179, 0)-1,MATCH(DR$14, 'ARGUS '!$B$4:$LG$4, 0)-1,1,1)/1000, 0)</f>
        <v>-42.143999999999998</v>
      </c>
      <c r="DS53" s="19">
        <f ca="1">IFERROR(OFFSET('ARGUS '!$B$3, MATCH($A53, 'ARGUS '!$A$3:$A$179, 0)-1,MATCH(DS$14, 'ARGUS '!$B$4:$LG$4, 0)-1,1,1)/1000, 0)</f>
        <v>0</v>
      </c>
      <c r="DT53" s="19">
        <f ca="1">IFERROR(OFFSET('ARGUS '!$B$3, MATCH($A53, 'ARGUS '!$A$3:$A$179, 0)-1,MATCH(DT$14, 'ARGUS '!$B$4:$LG$4, 0)-1,1,1)/1000, 0)</f>
        <v>0</v>
      </c>
      <c r="DU53" s="19">
        <f ca="1">IFERROR(OFFSET('ARGUS '!$B$3, MATCH($A53, 'ARGUS '!$A$3:$A$179, 0)-1,MATCH(DU$14, 'ARGUS '!$B$4:$LG$4, 0)-1,1,1)/1000, 0)</f>
        <v>0</v>
      </c>
      <c r="DV53" s="19">
        <f ca="1">IFERROR(OFFSET('ARGUS '!$B$3, MATCH($A53, 'ARGUS '!$A$3:$A$179, 0)-1,MATCH(DV$14, 'ARGUS '!$B$4:$LG$4, 0)-1,1,1)/1000, 0)</f>
        <v>-66.977999999999994</v>
      </c>
      <c r="DW53" s="19">
        <f ca="1">IFERROR(OFFSET('ARGUS '!$B$3, MATCH($A53, 'ARGUS '!$A$3:$A$179, 0)-1,MATCH(DW$14, 'ARGUS '!$B$4:$LG$4, 0)-1,1,1)/1000, 0)</f>
        <v>-66.977999999999994</v>
      </c>
      <c r="DX53" s="19">
        <f ca="1">IFERROR(OFFSET('ARGUS '!$B$3, MATCH($A53, 'ARGUS '!$A$3:$A$179, 0)-1,MATCH(DX$14, 'ARGUS '!$B$4:$LG$4, 0)-1,1,1)/1000, 0)</f>
        <v>0</v>
      </c>
      <c r="DY53" s="19">
        <f ca="1">IFERROR(OFFSET('ARGUS '!$B$3, MATCH($A53, 'ARGUS '!$A$3:$A$179, 0)-1,MATCH(DY$14, 'ARGUS '!$B$4:$LG$4, 0)-1,1,1)/1000, 0)</f>
        <v>0</v>
      </c>
      <c r="DZ53" s="19">
        <f ca="1">IFERROR(OFFSET('ARGUS '!$B$3, MATCH($A53, 'ARGUS '!$A$3:$A$179, 0)-1,MATCH(DZ$14, 'ARGUS '!$B$4:$LG$4, 0)-1,1,1)/1000, 0)</f>
        <v>-211.54300000000001</v>
      </c>
      <c r="EA53" s="19">
        <f ca="1">IFERROR(OFFSET('ARGUS '!$B$3, MATCH($A53, 'ARGUS '!$A$3:$A$179, 0)-1,MATCH(EA$14, 'ARGUS '!$B$4:$LG$4, 0)-1,1,1)/1000, 0)</f>
        <v>-211.54300000000001</v>
      </c>
      <c r="EB53" s="19">
        <f ca="1">IFERROR(OFFSET('ARGUS '!$B$3, MATCH($A53, 'ARGUS '!$A$3:$A$179, 0)-1,MATCH(EB$14, 'ARGUS '!$B$4:$LG$4, 0)-1,1,1)/1000, 0)</f>
        <v>-3.6389999999999998</v>
      </c>
      <c r="EC53" s="19">
        <f ca="1">IFERROR(OFFSET('ARGUS '!$B$3, MATCH($A53, 'ARGUS '!$A$3:$A$179, 0)-1,MATCH(EC$14, 'ARGUS '!$B$4:$LG$4, 0)-1,1,1)/1000, 0)</f>
        <v>-7.8979999999999997</v>
      </c>
      <c r="ED53" s="19">
        <f ca="1">IFERROR(OFFSET('ARGUS '!$B$3, MATCH($A53, 'ARGUS '!$A$3:$A$179, 0)-1,MATCH(ED$14, 'ARGUS '!$B$4:$LG$4, 0)-1,1,1)/1000, 0)</f>
        <v>-7.8979999999999997</v>
      </c>
      <c r="EE53" s="19">
        <f ca="1">IFERROR(OFFSET('ARGUS '!$B$3, MATCH($A53, 'ARGUS '!$A$3:$A$179, 0)-1,MATCH(EE$14, 'ARGUS '!$B$4:$LG$4, 0)-1,1,1)/1000, 0)</f>
        <v>0</v>
      </c>
      <c r="EF53" s="19">
        <f ca="1">IFERROR(OFFSET('ARGUS '!$B$3, MATCH($A53, 'ARGUS '!$A$3:$A$179, 0)-1,MATCH(EF$14, 'ARGUS '!$B$4:$LG$4, 0)-1,1,1)/1000, 0)</f>
        <v>0</v>
      </c>
      <c r="EG53" s="19">
        <f ca="1">IFERROR(OFFSET('ARGUS '!$B$3, MATCH($A53, 'ARGUS '!$A$3:$A$179, 0)-1,MATCH(EG$14, 'ARGUS '!$B$4:$LG$4, 0)-1,1,1)/1000, 0)</f>
        <v>0</v>
      </c>
      <c r="EH53" s="19">
        <f ca="1">IFERROR(OFFSET('ARGUS '!$B$3, MATCH($A53, 'ARGUS '!$A$3:$A$179, 0)-1,MATCH(EH$14, 'ARGUS '!$B$4:$LG$4, 0)-1,1,1)/1000, 0)</f>
        <v>0</v>
      </c>
      <c r="EI53" s="19">
        <f ca="1">IFERROR(OFFSET('ARGUS '!$B$3, MATCH($A53, 'ARGUS '!$A$3:$A$179, 0)-1,MATCH(EI$14, 'ARGUS '!$B$4:$LG$4, 0)-1,1,1)/1000, 0)</f>
        <v>0</v>
      </c>
      <c r="EJ53" s="19">
        <f ca="1">IFERROR(OFFSET('ARGUS '!$B$3, MATCH($A53, 'ARGUS '!$A$3:$A$179, 0)-1,MATCH(EJ$14, 'ARGUS '!$B$4:$LG$4, 0)-1,1,1)/1000, 0)</f>
        <v>-14.201000000000001</v>
      </c>
      <c r="EK53" s="19">
        <f ca="1">IFERROR(OFFSET('ARGUS '!$B$3, MATCH($A53, 'ARGUS '!$A$3:$A$179, 0)-1,MATCH(EK$14, 'ARGUS '!$B$4:$LG$4, 0)-1,1,1)/1000, 0)</f>
        <v>-14.627000000000001</v>
      </c>
      <c r="EL53" s="19">
        <f ca="1">IFERROR(OFFSET('ARGUS '!$B$3, MATCH($A53, 'ARGUS '!$A$3:$A$179, 0)-1,MATCH(EL$14, 'ARGUS '!$B$4:$LG$4, 0)-1,1,1)/1000, 0)</f>
        <v>0</v>
      </c>
      <c r="EM53" s="19">
        <f ca="1">IFERROR(OFFSET('ARGUS '!$B$3, MATCH($A53, 'ARGUS '!$A$3:$A$179, 0)-1,MATCH(EM$14, 'ARGUS '!$B$4:$LG$4, 0)-1,1,1)/1000, 0)</f>
        <v>0</v>
      </c>
      <c r="EP53" s="10" t="str">
        <f t="shared" ref="EP53:EP56" si="504">B53</f>
        <v xml:space="preserve"> Absorption &amp; Turnover Vacancy</v>
      </c>
      <c r="EQ53" s="27"/>
      <c r="ER53" s="27"/>
      <c r="ES53" s="27"/>
      <c r="ET53" s="138">
        <f ca="1">SUM(EV53:FD53)</f>
        <v>-743.33400000000006</v>
      </c>
      <c r="EU53" s="27"/>
      <c r="EV53" s="139">
        <f t="shared" si="503"/>
        <v>0</v>
      </c>
      <c r="EW53" s="27">
        <f t="shared" ca="1" si="503"/>
        <v>-338.67399999999998</v>
      </c>
      <c r="EX53" s="27">
        <f t="shared" ca="1" si="503"/>
        <v>-125.029</v>
      </c>
      <c r="EY53" s="27">
        <f t="shared" ca="1" si="503"/>
        <v>0</v>
      </c>
      <c r="EZ53" s="27">
        <f t="shared" ca="1" si="503"/>
        <v>0</v>
      </c>
      <c r="FA53" s="27">
        <f t="shared" ca="1" si="503"/>
        <v>-115.55200000000001</v>
      </c>
      <c r="FB53" s="27">
        <f t="shared" ca="1" si="503"/>
        <v>0</v>
      </c>
      <c r="FC53" s="27">
        <f t="shared" ca="1" si="503"/>
        <v>-164.07900000000001</v>
      </c>
      <c r="FD53" s="27">
        <f t="shared" ca="1" si="503"/>
        <v>0</v>
      </c>
      <c r="FE53"/>
      <c r="FF53"/>
      <c r="FG53"/>
      <c r="FH53"/>
    </row>
    <row r="54" spans="1:164" ht="15">
      <c r="A54" s="415">
        <v>3</v>
      </c>
      <c r="B54" s="10" t="s">
        <v>411</v>
      </c>
      <c r="E54" s="156"/>
      <c r="F54" s="150"/>
      <c r="G54" s="288"/>
      <c r="I54" s="138">
        <f ca="1">SUMIF($K$12:$EM$12,"&lt;="&amp;Assumptions!$L$14,'Monthly Cash Flow'!K54:EM54)</f>
        <v>-184.22400000000002</v>
      </c>
      <c r="J54" s="27"/>
      <c r="K54" s="139"/>
      <c r="L54" s="19">
        <f ca="1">IFERROR(OFFSET('ARGUS '!$B$3, MATCH($A54, 'ARGUS '!$A$3:$A$179, 0)-1,MATCH(L$14, 'ARGUS '!$B$4:$LG$4, 0)-1,1,1)/1000, 0)</f>
        <v>0</v>
      </c>
      <c r="M54" s="19">
        <f ca="1">IFERROR(OFFSET('ARGUS '!$B$3, MATCH($A54, 'ARGUS '!$A$3:$A$179, 0)-1,MATCH(M$14, 'ARGUS '!$B$4:$LG$4, 0)-1,1,1)/1000, 0)</f>
        <v>0</v>
      </c>
      <c r="N54" s="19">
        <f ca="1">IFERROR(OFFSET('ARGUS '!$B$3, MATCH($A54, 'ARGUS '!$A$3:$A$179, 0)-1,MATCH(N$14, 'ARGUS '!$B$4:$LG$4, 0)-1,1,1)/1000, 0)</f>
        <v>0</v>
      </c>
      <c r="O54" s="19">
        <f ca="1">IFERROR(OFFSET('ARGUS '!$B$3, MATCH($A54, 'ARGUS '!$A$3:$A$179, 0)-1,MATCH(O$14, 'ARGUS '!$B$4:$LG$4, 0)-1,1,1)/1000, 0)</f>
        <v>0</v>
      </c>
      <c r="P54" s="19">
        <f ca="1">IFERROR(OFFSET('ARGUS '!$B$3, MATCH($A54, 'ARGUS '!$A$3:$A$179, 0)-1,MATCH(P$14, 'ARGUS '!$B$4:$LG$4, 0)-1,1,1)/1000, 0)</f>
        <v>0</v>
      </c>
      <c r="Q54" s="19">
        <f ca="1">IFERROR(OFFSET('ARGUS '!$B$3, MATCH($A54, 'ARGUS '!$A$3:$A$179, 0)-1,MATCH(Q$14, 'ARGUS '!$B$4:$LG$4, 0)-1,1,1)/1000, 0)</f>
        <v>0</v>
      </c>
      <c r="R54" s="19">
        <f ca="1">IFERROR(OFFSET('ARGUS '!$B$3, MATCH($A54, 'ARGUS '!$A$3:$A$179, 0)-1,MATCH(R$14, 'ARGUS '!$B$4:$LG$4, 0)-1,1,1)/1000, 0)</f>
        <v>0</v>
      </c>
      <c r="S54" s="19">
        <f ca="1">IFERROR(OFFSET('ARGUS '!$B$3, MATCH($A54, 'ARGUS '!$A$3:$A$179, 0)-1,MATCH(S$14, 'ARGUS '!$B$4:$LG$4, 0)-1,1,1)/1000, 0)</f>
        <v>0</v>
      </c>
      <c r="T54" s="19">
        <f ca="1">IFERROR(OFFSET('ARGUS '!$B$3, MATCH($A54, 'ARGUS '!$A$3:$A$179, 0)-1,MATCH(T$14, 'ARGUS '!$B$4:$LG$4, 0)-1,1,1)/1000, 0)</f>
        <v>0</v>
      </c>
      <c r="U54" s="19">
        <f ca="1">IFERROR(OFFSET('ARGUS '!$B$3, MATCH($A54, 'ARGUS '!$A$3:$A$179, 0)-1,MATCH(U$14, 'ARGUS '!$B$4:$LG$4, 0)-1,1,1)/1000, 0)</f>
        <v>0</v>
      </c>
      <c r="V54" s="19">
        <f ca="1">IFERROR(OFFSET('ARGUS '!$B$3, MATCH($A54, 'ARGUS '!$A$3:$A$179, 0)-1,MATCH(V$14, 'ARGUS '!$B$4:$LG$4, 0)-1,1,1)/1000, 0)</f>
        <v>0</v>
      </c>
      <c r="W54" s="19">
        <f ca="1">IFERROR(OFFSET('ARGUS '!$B$3, MATCH($A54, 'ARGUS '!$A$3:$A$179, 0)-1,MATCH(W$14, 'ARGUS '!$B$4:$LG$4, 0)-1,1,1)/1000, 0)</f>
        <v>-3.4529999999999998</v>
      </c>
      <c r="X54" s="19">
        <f ca="1">IFERROR(OFFSET('ARGUS '!$B$3, MATCH($A54, 'ARGUS '!$A$3:$A$179, 0)-1,MATCH(X$14, 'ARGUS '!$B$4:$LG$4, 0)-1,1,1)/1000, 0)</f>
        <v>-3.4529999999999998</v>
      </c>
      <c r="Y54" s="19">
        <f ca="1">IFERROR(OFFSET('ARGUS '!$B$3, MATCH($A54, 'ARGUS '!$A$3:$A$179, 0)-1,MATCH(Y$14, 'ARGUS '!$B$4:$LG$4, 0)-1,1,1)/1000, 0)</f>
        <v>-27.870999999999999</v>
      </c>
      <c r="Z54" s="19">
        <f ca="1">IFERROR(OFFSET('ARGUS '!$B$3, MATCH($A54, 'ARGUS '!$A$3:$A$179, 0)-1,MATCH(Z$14, 'ARGUS '!$B$4:$LG$4, 0)-1,1,1)/1000, 0)</f>
        <v>-24.417999999999999</v>
      </c>
      <c r="AA54" s="19">
        <f ca="1">IFERROR(OFFSET('ARGUS '!$B$3, MATCH($A54, 'ARGUS '!$A$3:$A$179, 0)-1,MATCH(AA$14, 'ARGUS '!$B$4:$LG$4, 0)-1,1,1)/1000, 0)</f>
        <v>-57.954999999999998</v>
      </c>
      <c r="AB54" s="19">
        <f ca="1">IFERROR(OFFSET('ARGUS '!$B$3, MATCH($A54, 'ARGUS '!$A$3:$A$179, 0)-1,MATCH(AB$14, 'ARGUS '!$B$4:$LG$4, 0)-1,1,1)/1000, 0)</f>
        <v>-33.536999999999999</v>
      </c>
      <c r="AC54" s="19">
        <f ca="1">IFERROR(OFFSET('ARGUS '!$B$3, MATCH($A54, 'ARGUS '!$A$3:$A$179, 0)-1,MATCH(AC$14, 'ARGUS '!$B$4:$LG$4, 0)-1,1,1)/1000, 0)</f>
        <v>-33.536999999999999</v>
      </c>
      <c r="AD54" s="19">
        <f ca="1">IFERROR(OFFSET('ARGUS '!$B$3, MATCH($A54, 'ARGUS '!$A$3:$A$179, 0)-1,MATCH(AD$14, 'ARGUS '!$B$4:$LG$4, 0)-1,1,1)/1000, 0)</f>
        <v>0</v>
      </c>
      <c r="AE54" s="19">
        <f ca="1">IFERROR(OFFSET('ARGUS '!$B$3, MATCH($A54, 'ARGUS '!$A$3:$A$179, 0)-1,MATCH(AE$14, 'ARGUS '!$B$4:$LG$4, 0)-1,1,1)/1000, 0)</f>
        <v>0</v>
      </c>
      <c r="AF54" s="19">
        <f ca="1">IFERROR(OFFSET('ARGUS '!$B$3, MATCH($A54, 'ARGUS '!$A$3:$A$179, 0)-1,MATCH(AF$14, 'ARGUS '!$B$4:$LG$4, 0)-1,1,1)/1000, 0)</f>
        <v>0</v>
      </c>
      <c r="AG54" s="19">
        <f ca="1">IFERROR(OFFSET('ARGUS '!$B$3, MATCH($A54, 'ARGUS '!$A$3:$A$179, 0)-1,MATCH(AG$14, 'ARGUS '!$B$4:$LG$4, 0)-1,1,1)/1000, 0)</f>
        <v>0</v>
      </c>
      <c r="AH54" s="19">
        <f ca="1">IFERROR(OFFSET('ARGUS '!$B$3, MATCH($A54, 'ARGUS '!$A$3:$A$179, 0)-1,MATCH(AH$14, 'ARGUS '!$B$4:$LG$4, 0)-1,1,1)/1000, 0)</f>
        <v>0</v>
      </c>
      <c r="AI54" s="19">
        <f ca="1">IFERROR(OFFSET('ARGUS '!$B$3, MATCH($A54, 'ARGUS '!$A$3:$A$179, 0)-1,MATCH(AI$14, 'ARGUS '!$B$4:$LG$4, 0)-1,1,1)/1000, 0)</f>
        <v>0</v>
      </c>
      <c r="AJ54" s="19">
        <f ca="1">IFERROR(OFFSET('ARGUS '!$B$3, MATCH($A54, 'ARGUS '!$A$3:$A$179, 0)-1,MATCH(AJ$14, 'ARGUS '!$B$4:$LG$4, 0)-1,1,1)/1000, 0)</f>
        <v>0</v>
      </c>
      <c r="AK54" s="19">
        <f ca="1">IFERROR(OFFSET('ARGUS '!$B$3, MATCH($A54, 'ARGUS '!$A$3:$A$179, 0)-1,MATCH(AK$14, 'ARGUS '!$B$4:$LG$4, 0)-1,1,1)/1000, 0)</f>
        <v>0</v>
      </c>
      <c r="AL54" s="19">
        <f ca="1">IFERROR(OFFSET('ARGUS '!$B$3, MATCH($A54, 'ARGUS '!$A$3:$A$179, 0)-1,MATCH(AL$14, 'ARGUS '!$B$4:$LG$4, 0)-1,1,1)/1000, 0)</f>
        <v>0</v>
      </c>
      <c r="AM54" s="19">
        <f ca="1">IFERROR(OFFSET('ARGUS '!$B$3, MATCH($A54, 'ARGUS '!$A$3:$A$179, 0)-1,MATCH(AM$14, 'ARGUS '!$B$4:$LG$4, 0)-1,1,1)/1000, 0)</f>
        <v>0</v>
      </c>
      <c r="AN54" s="19">
        <f ca="1">IFERROR(OFFSET('ARGUS '!$B$3, MATCH($A54, 'ARGUS '!$A$3:$A$179, 0)-1,MATCH(AN$14, 'ARGUS '!$B$4:$LG$4, 0)-1,1,1)/1000, 0)</f>
        <v>0</v>
      </c>
      <c r="AO54" s="19">
        <f ca="1">IFERROR(OFFSET('ARGUS '!$B$3, MATCH($A54, 'ARGUS '!$A$3:$A$179, 0)-1,MATCH(AO$14, 'ARGUS '!$B$4:$LG$4, 0)-1,1,1)/1000, 0)</f>
        <v>0</v>
      </c>
      <c r="AP54" s="19">
        <f ca="1">IFERROR(OFFSET('ARGUS '!$B$3, MATCH($A54, 'ARGUS '!$A$3:$A$179, 0)-1,MATCH(AP$14, 'ARGUS '!$B$4:$LG$4, 0)-1,1,1)/1000, 0)</f>
        <v>0</v>
      </c>
      <c r="AQ54" s="19">
        <f ca="1">IFERROR(OFFSET('ARGUS '!$B$3, MATCH($A54, 'ARGUS '!$A$3:$A$179, 0)-1,MATCH(AQ$14, 'ARGUS '!$B$4:$LG$4, 0)-1,1,1)/1000, 0)</f>
        <v>0</v>
      </c>
      <c r="AR54" s="19">
        <f ca="1">IFERROR(OFFSET('ARGUS '!$B$3, MATCH($A54, 'ARGUS '!$A$3:$A$179, 0)-1,MATCH(AR$14, 'ARGUS '!$B$4:$LG$4, 0)-1,1,1)/1000, 0)</f>
        <v>0</v>
      </c>
      <c r="AS54" s="19">
        <f ca="1">IFERROR(OFFSET('ARGUS '!$B$3, MATCH($A54, 'ARGUS '!$A$3:$A$179, 0)-1,MATCH(AS$14, 'ARGUS '!$B$4:$LG$4, 0)-1,1,1)/1000, 0)</f>
        <v>0</v>
      </c>
      <c r="AT54" s="19">
        <f ca="1">IFERROR(OFFSET('ARGUS '!$B$3, MATCH($A54, 'ARGUS '!$A$3:$A$179, 0)-1,MATCH(AT$14, 'ARGUS '!$B$4:$LG$4, 0)-1,1,1)/1000, 0)</f>
        <v>0</v>
      </c>
      <c r="AU54" s="19">
        <f ca="1">IFERROR(OFFSET('ARGUS '!$B$3, MATCH($A54, 'ARGUS '!$A$3:$A$179, 0)-1,MATCH(AU$14, 'ARGUS '!$B$4:$LG$4, 0)-1,1,1)/1000, 0)</f>
        <v>0</v>
      </c>
      <c r="AV54" s="19">
        <f ca="1">IFERROR(OFFSET('ARGUS '!$B$3, MATCH($A54, 'ARGUS '!$A$3:$A$179, 0)-1,MATCH(AV$14, 'ARGUS '!$B$4:$LG$4, 0)-1,1,1)/1000, 0)</f>
        <v>0</v>
      </c>
      <c r="AW54" s="19">
        <f ca="1">IFERROR(OFFSET('ARGUS '!$B$3, MATCH($A54, 'ARGUS '!$A$3:$A$179, 0)-1,MATCH(AW$14, 'ARGUS '!$B$4:$LG$4, 0)-1,1,1)/1000, 0)</f>
        <v>0</v>
      </c>
      <c r="AX54" s="19">
        <f ca="1">IFERROR(OFFSET('ARGUS '!$B$3, MATCH($A54, 'ARGUS '!$A$3:$A$179, 0)-1,MATCH(AX$14, 'ARGUS '!$B$4:$LG$4, 0)-1,1,1)/1000, 0)</f>
        <v>0</v>
      </c>
      <c r="AY54" s="19">
        <f ca="1">IFERROR(OFFSET('ARGUS '!$B$3, MATCH($A54, 'ARGUS '!$A$3:$A$179, 0)-1,MATCH(AY$14, 'ARGUS '!$B$4:$LG$4, 0)-1,1,1)/1000, 0)</f>
        <v>0</v>
      </c>
      <c r="AZ54" s="19">
        <f ca="1">IFERROR(OFFSET('ARGUS '!$B$3, MATCH($A54, 'ARGUS '!$A$3:$A$179, 0)-1,MATCH(AZ$14, 'ARGUS '!$B$4:$LG$4, 0)-1,1,1)/1000, 0)</f>
        <v>0</v>
      </c>
      <c r="BA54" s="19">
        <f ca="1">IFERROR(OFFSET('ARGUS '!$B$3, MATCH($A54, 'ARGUS '!$A$3:$A$179, 0)-1,MATCH(BA$14, 'ARGUS '!$B$4:$LG$4, 0)-1,1,1)/1000, 0)</f>
        <v>0</v>
      </c>
      <c r="BB54" s="19">
        <f ca="1">IFERROR(OFFSET('ARGUS '!$B$3, MATCH($A54, 'ARGUS '!$A$3:$A$179, 0)-1,MATCH(BB$14, 'ARGUS '!$B$4:$LG$4, 0)-1,1,1)/1000, 0)</f>
        <v>0</v>
      </c>
      <c r="BC54" s="19">
        <f ca="1">IFERROR(OFFSET('ARGUS '!$B$3, MATCH($A54, 'ARGUS '!$A$3:$A$179, 0)-1,MATCH(BC$14, 'ARGUS '!$B$4:$LG$4, 0)-1,1,1)/1000, 0)</f>
        <v>0</v>
      </c>
      <c r="BD54" s="19">
        <f ca="1">IFERROR(OFFSET('ARGUS '!$B$3, MATCH($A54, 'ARGUS '!$A$3:$A$179, 0)-1,MATCH(BD$14, 'ARGUS '!$B$4:$LG$4, 0)-1,1,1)/1000, 0)</f>
        <v>0</v>
      </c>
      <c r="BE54" s="19">
        <f ca="1">IFERROR(OFFSET('ARGUS '!$B$3, MATCH($A54, 'ARGUS '!$A$3:$A$179, 0)-1,MATCH(BE$14, 'ARGUS '!$B$4:$LG$4, 0)-1,1,1)/1000, 0)</f>
        <v>0</v>
      </c>
      <c r="BF54" s="19">
        <f ca="1">IFERROR(OFFSET('ARGUS '!$B$3, MATCH($A54, 'ARGUS '!$A$3:$A$179, 0)-1,MATCH(BF$14, 'ARGUS '!$B$4:$LG$4, 0)-1,1,1)/1000, 0)</f>
        <v>0</v>
      </c>
      <c r="BG54" s="19">
        <f ca="1">IFERROR(OFFSET('ARGUS '!$B$3, MATCH($A54, 'ARGUS '!$A$3:$A$179, 0)-1,MATCH(BG$14, 'ARGUS '!$B$4:$LG$4, 0)-1,1,1)/1000, 0)</f>
        <v>0</v>
      </c>
      <c r="BH54" s="19">
        <f ca="1">IFERROR(OFFSET('ARGUS '!$B$3, MATCH($A54, 'ARGUS '!$A$3:$A$179, 0)-1,MATCH(BH$14, 'ARGUS '!$B$4:$LG$4, 0)-1,1,1)/1000, 0)</f>
        <v>0</v>
      </c>
      <c r="BI54" s="19">
        <f ca="1">IFERROR(OFFSET('ARGUS '!$B$3, MATCH($A54, 'ARGUS '!$A$3:$A$179, 0)-1,MATCH(BI$14, 'ARGUS '!$B$4:$LG$4, 0)-1,1,1)/1000, 0)</f>
        <v>0</v>
      </c>
      <c r="BJ54" s="19">
        <f ca="1">IFERROR(OFFSET('ARGUS '!$B$3, MATCH($A54, 'ARGUS '!$A$3:$A$179, 0)-1,MATCH(BJ$14, 'ARGUS '!$B$4:$LG$4, 0)-1,1,1)/1000, 0)</f>
        <v>0</v>
      </c>
      <c r="BK54" s="19">
        <f ca="1">IFERROR(OFFSET('ARGUS '!$B$3, MATCH($A54, 'ARGUS '!$A$3:$A$179, 0)-1,MATCH(BK$14, 'ARGUS '!$B$4:$LG$4, 0)-1,1,1)/1000, 0)</f>
        <v>0</v>
      </c>
      <c r="BL54" s="19">
        <f ca="1">IFERROR(OFFSET('ARGUS '!$B$3, MATCH($A54, 'ARGUS '!$A$3:$A$179, 0)-1,MATCH(BL$14, 'ARGUS '!$B$4:$LG$4, 0)-1,1,1)/1000, 0)</f>
        <v>0</v>
      </c>
      <c r="BM54" s="19">
        <f ca="1">IFERROR(OFFSET('ARGUS '!$B$3, MATCH($A54, 'ARGUS '!$A$3:$A$179, 0)-1,MATCH(BM$14, 'ARGUS '!$B$4:$LG$4, 0)-1,1,1)/1000, 0)</f>
        <v>0</v>
      </c>
      <c r="BN54" s="19">
        <f ca="1">IFERROR(OFFSET('ARGUS '!$B$3, MATCH($A54, 'ARGUS '!$A$3:$A$179, 0)-1,MATCH(BN$14, 'ARGUS '!$B$4:$LG$4, 0)-1,1,1)/1000, 0)</f>
        <v>-57.776000000000003</v>
      </c>
      <c r="BO54" s="19">
        <f ca="1">IFERROR(OFFSET('ARGUS '!$B$3, MATCH($A54, 'ARGUS '!$A$3:$A$179, 0)-1,MATCH(BO$14, 'ARGUS '!$B$4:$LG$4, 0)-1,1,1)/1000, 0)</f>
        <v>-57.776000000000003</v>
      </c>
      <c r="BP54" s="19">
        <f ca="1">IFERROR(OFFSET('ARGUS '!$B$3, MATCH($A54, 'ARGUS '!$A$3:$A$179, 0)-1,MATCH(BP$14, 'ARGUS '!$B$4:$LG$4, 0)-1,1,1)/1000, 0)</f>
        <v>-57.776000000000003</v>
      </c>
      <c r="BQ54" s="19">
        <f ca="1">IFERROR(OFFSET('ARGUS '!$B$3, MATCH($A54, 'ARGUS '!$A$3:$A$179, 0)-1,MATCH(BQ$14, 'ARGUS '!$B$4:$LG$4, 0)-1,1,1)/1000, 0)</f>
        <v>0</v>
      </c>
      <c r="BR54" s="19">
        <f ca="1">IFERROR(OFFSET('ARGUS '!$B$3, MATCH($A54, 'ARGUS '!$A$3:$A$179, 0)-1,MATCH(BR$14, 'ARGUS '!$B$4:$LG$4, 0)-1,1,1)/1000, 0)</f>
        <v>0</v>
      </c>
      <c r="BS54" s="19">
        <f ca="1">IFERROR(OFFSET('ARGUS '!$B$3, MATCH($A54, 'ARGUS '!$A$3:$A$179, 0)-1,MATCH(BS$14, 'ARGUS '!$B$4:$LG$4, 0)-1,1,1)/1000, 0)</f>
        <v>0</v>
      </c>
      <c r="BT54" s="19">
        <f ca="1">IFERROR(OFFSET('ARGUS '!$B$3, MATCH($A54, 'ARGUS '!$A$3:$A$179, 0)-1,MATCH(BT$14, 'ARGUS '!$B$4:$LG$4, 0)-1,1,1)/1000, 0)</f>
        <v>0</v>
      </c>
      <c r="BU54" s="19">
        <f ca="1">IFERROR(OFFSET('ARGUS '!$B$3, MATCH($A54, 'ARGUS '!$A$3:$A$179, 0)-1,MATCH(BU$14, 'ARGUS '!$B$4:$LG$4, 0)-1,1,1)/1000, 0)</f>
        <v>0</v>
      </c>
      <c r="BV54" s="19">
        <f ca="1">IFERROR(OFFSET('ARGUS '!$B$3, MATCH($A54, 'ARGUS '!$A$3:$A$179, 0)-1,MATCH(BV$14, 'ARGUS '!$B$4:$LG$4, 0)-1,1,1)/1000, 0)</f>
        <v>0</v>
      </c>
      <c r="BW54" s="19">
        <f ca="1">IFERROR(OFFSET('ARGUS '!$B$3, MATCH($A54, 'ARGUS '!$A$3:$A$179, 0)-1,MATCH(BW$14, 'ARGUS '!$B$4:$LG$4, 0)-1,1,1)/1000, 0)</f>
        <v>0</v>
      </c>
      <c r="BX54" s="19">
        <f ca="1">IFERROR(OFFSET('ARGUS '!$B$3, MATCH($A54, 'ARGUS '!$A$3:$A$179, 0)-1,MATCH(BX$14, 'ARGUS '!$B$4:$LG$4, 0)-1,1,1)/1000, 0)</f>
        <v>0</v>
      </c>
      <c r="BY54" s="19">
        <f ca="1">IFERROR(OFFSET('ARGUS '!$B$3, MATCH($A54, 'ARGUS '!$A$3:$A$179, 0)-1,MATCH(BY$14, 'ARGUS '!$B$4:$LG$4, 0)-1,1,1)/1000, 0)</f>
        <v>0</v>
      </c>
      <c r="BZ54" s="19">
        <f ca="1">IFERROR(OFFSET('ARGUS '!$B$3, MATCH($A54, 'ARGUS '!$A$3:$A$179, 0)-1,MATCH(BZ$14, 'ARGUS '!$B$4:$LG$4, 0)-1,1,1)/1000, 0)</f>
        <v>0</v>
      </c>
      <c r="CA54" s="19">
        <f ca="1">IFERROR(OFFSET('ARGUS '!$B$3, MATCH($A54, 'ARGUS '!$A$3:$A$179, 0)-1,MATCH(CA$14, 'ARGUS '!$B$4:$LG$4, 0)-1,1,1)/1000, 0)</f>
        <v>0</v>
      </c>
      <c r="CB54" s="19">
        <f ca="1">IFERROR(OFFSET('ARGUS '!$B$3, MATCH($A54, 'ARGUS '!$A$3:$A$179, 0)-1,MATCH(CB$14, 'ARGUS '!$B$4:$LG$4, 0)-1,1,1)/1000, 0)</f>
        <v>0</v>
      </c>
      <c r="CC54" s="19">
        <f ca="1">IFERROR(OFFSET('ARGUS '!$B$3, MATCH($A54, 'ARGUS '!$A$3:$A$179, 0)-1,MATCH(CC$14, 'ARGUS '!$B$4:$LG$4, 0)-1,1,1)/1000, 0)</f>
        <v>0</v>
      </c>
      <c r="CD54" s="19">
        <f ca="1">IFERROR(OFFSET('ARGUS '!$B$3, MATCH($A54, 'ARGUS '!$A$3:$A$179, 0)-1,MATCH(CD$14, 'ARGUS '!$B$4:$LG$4, 0)-1,1,1)/1000, 0)</f>
        <v>0</v>
      </c>
      <c r="CE54" s="19">
        <f ca="1">IFERROR(OFFSET('ARGUS '!$B$3, MATCH($A54, 'ARGUS '!$A$3:$A$179, 0)-1,MATCH(CE$14, 'ARGUS '!$B$4:$LG$4, 0)-1,1,1)/1000, 0)</f>
        <v>0</v>
      </c>
      <c r="CF54" s="19">
        <f ca="1">IFERROR(OFFSET('ARGUS '!$B$3, MATCH($A54, 'ARGUS '!$A$3:$A$179, 0)-1,MATCH(CF$14, 'ARGUS '!$B$4:$LG$4, 0)-1,1,1)/1000, 0)</f>
        <v>0</v>
      </c>
      <c r="CG54" s="19">
        <f ca="1">IFERROR(OFFSET('ARGUS '!$B$3, MATCH($A54, 'ARGUS '!$A$3:$A$179, 0)-1,MATCH(CG$14, 'ARGUS '!$B$4:$LG$4, 0)-1,1,1)/1000, 0)</f>
        <v>0</v>
      </c>
      <c r="CH54" s="19">
        <f ca="1">IFERROR(OFFSET('ARGUS '!$B$3, MATCH($A54, 'ARGUS '!$A$3:$A$179, 0)-1,MATCH(CH$14, 'ARGUS '!$B$4:$LG$4, 0)-1,1,1)/1000, 0)</f>
        <v>0</v>
      </c>
      <c r="CI54" s="19">
        <f ca="1">IFERROR(OFFSET('ARGUS '!$B$3, MATCH($A54, 'ARGUS '!$A$3:$A$179, 0)-1,MATCH(CI$14, 'ARGUS '!$B$4:$LG$4, 0)-1,1,1)/1000, 0)</f>
        <v>-28.306999999999999</v>
      </c>
      <c r="CJ54" s="19">
        <f ca="1">IFERROR(OFFSET('ARGUS '!$B$3, MATCH($A54, 'ARGUS '!$A$3:$A$179, 0)-1,MATCH(CJ$14, 'ARGUS '!$B$4:$LG$4, 0)-1,1,1)/1000, 0)</f>
        <v>-28.306999999999999</v>
      </c>
      <c r="CK54" s="19">
        <f ca="1">IFERROR(OFFSET('ARGUS '!$B$3, MATCH($A54, 'ARGUS '!$A$3:$A$179, 0)-1,MATCH(CK$14, 'ARGUS '!$B$4:$LG$4, 0)-1,1,1)/1000, 0)</f>
        <v>-56.081000000000003</v>
      </c>
      <c r="CL54" s="19">
        <f ca="1">IFERROR(OFFSET('ARGUS '!$B$3, MATCH($A54, 'ARGUS '!$A$3:$A$179, 0)-1,MATCH(CL$14, 'ARGUS '!$B$4:$LG$4, 0)-1,1,1)/1000, 0)</f>
        <v>-27.774000000000001</v>
      </c>
      <c r="CM54" s="19">
        <f ca="1">IFERROR(OFFSET('ARGUS '!$B$3, MATCH($A54, 'ARGUS '!$A$3:$A$179, 0)-1,MATCH(CM$14, 'ARGUS '!$B$4:$LG$4, 0)-1,1,1)/1000, 0)</f>
        <v>-27.774000000000001</v>
      </c>
      <c r="CN54" s="19">
        <f ca="1">IFERROR(OFFSET('ARGUS '!$B$3, MATCH($A54, 'ARGUS '!$A$3:$A$179, 0)-1,MATCH(CN$14, 'ARGUS '!$B$4:$LG$4, 0)-1,1,1)/1000, 0)</f>
        <v>0</v>
      </c>
      <c r="CO54" s="19">
        <f ca="1">IFERROR(OFFSET('ARGUS '!$B$3, MATCH($A54, 'ARGUS '!$A$3:$A$179, 0)-1,MATCH(CO$14, 'ARGUS '!$B$4:$LG$4, 0)-1,1,1)/1000, 0)</f>
        <v>0</v>
      </c>
      <c r="CP54" s="19">
        <f ca="1">IFERROR(OFFSET('ARGUS '!$B$3, MATCH($A54, 'ARGUS '!$A$3:$A$179, 0)-1,MATCH(CP$14, 'ARGUS '!$B$4:$LG$4, 0)-1,1,1)/1000, 0)</f>
        <v>0</v>
      </c>
      <c r="CQ54" s="19">
        <f ca="1">IFERROR(OFFSET('ARGUS '!$B$3, MATCH($A54, 'ARGUS '!$A$3:$A$179, 0)-1,MATCH(CQ$14, 'ARGUS '!$B$4:$LG$4, 0)-1,1,1)/1000, 0)</f>
        <v>-15.988</v>
      </c>
      <c r="CR54" s="19">
        <f ca="1">IFERROR(OFFSET('ARGUS '!$B$3, MATCH($A54, 'ARGUS '!$A$3:$A$179, 0)-1,MATCH(CR$14, 'ARGUS '!$B$4:$LG$4, 0)-1,1,1)/1000, 0)</f>
        <v>-15.988</v>
      </c>
      <c r="CS54" s="19">
        <f ca="1">IFERROR(OFFSET('ARGUS '!$B$3, MATCH($A54, 'ARGUS '!$A$3:$A$179, 0)-1,MATCH(CS$14, 'ARGUS '!$B$4:$LG$4, 0)-1,1,1)/1000, 0)</f>
        <v>-15.988</v>
      </c>
      <c r="CT54" s="19">
        <f ca="1">IFERROR(OFFSET('ARGUS '!$B$3, MATCH($A54, 'ARGUS '!$A$3:$A$179, 0)-1,MATCH(CT$14, 'ARGUS '!$B$4:$LG$4, 0)-1,1,1)/1000, 0)</f>
        <v>0</v>
      </c>
      <c r="CU54" s="19">
        <f ca="1">IFERROR(OFFSET('ARGUS '!$B$3, MATCH($A54, 'ARGUS '!$A$3:$A$179, 0)-1,MATCH(CU$14, 'ARGUS '!$B$4:$LG$4, 0)-1,1,1)/1000, 0)</f>
        <v>0</v>
      </c>
      <c r="CV54" s="19">
        <f ca="1">IFERROR(OFFSET('ARGUS '!$B$3, MATCH($A54, 'ARGUS '!$A$3:$A$179, 0)-1,MATCH(CV$14, 'ARGUS '!$B$4:$LG$4, 0)-1,1,1)/1000, 0)</f>
        <v>0</v>
      </c>
      <c r="CW54" s="19">
        <f ca="1">IFERROR(OFFSET('ARGUS '!$B$3, MATCH($A54, 'ARGUS '!$A$3:$A$179, 0)-1,MATCH(CW$14, 'ARGUS '!$B$4:$LG$4, 0)-1,1,1)/1000, 0)</f>
        <v>0</v>
      </c>
      <c r="CX54" s="19">
        <f ca="1">IFERROR(OFFSET('ARGUS '!$B$3, MATCH($A54, 'ARGUS '!$A$3:$A$179, 0)-1,MATCH(CX$14, 'ARGUS '!$B$4:$LG$4, 0)-1,1,1)/1000, 0)</f>
        <v>0</v>
      </c>
      <c r="CY54" s="19">
        <f ca="1">IFERROR(OFFSET('ARGUS '!$B$3, MATCH($A54, 'ARGUS '!$A$3:$A$179, 0)-1,MATCH(CY$14, 'ARGUS '!$B$4:$LG$4, 0)-1,1,1)/1000, 0)</f>
        <v>0</v>
      </c>
      <c r="CZ54" s="19">
        <f ca="1">IFERROR(OFFSET('ARGUS '!$B$3, MATCH($A54, 'ARGUS '!$A$3:$A$179, 0)-1,MATCH(CZ$14, 'ARGUS '!$B$4:$LG$4, 0)-1,1,1)/1000, 0)</f>
        <v>0</v>
      </c>
      <c r="DA54" s="19">
        <f ca="1">IFERROR(OFFSET('ARGUS '!$B$3, MATCH($A54, 'ARGUS '!$A$3:$A$179, 0)-1,MATCH(DA$14, 'ARGUS '!$B$4:$LG$4, 0)-1,1,1)/1000, 0)</f>
        <v>0</v>
      </c>
      <c r="DB54" s="19">
        <f ca="1">IFERROR(OFFSET('ARGUS '!$B$3, MATCH($A54, 'ARGUS '!$A$3:$A$179, 0)-1,MATCH(DB$14, 'ARGUS '!$B$4:$LG$4, 0)-1,1,1)/1000, 0)</f>
        <v>0</v>
      </c>
      <c r="DC54" s="19">
        <f ca="1">IFERROR(OFFSET('ARGUS '!$B$3, MATCH($A54, 'ARGUS '!$A$3:$A$179, 0)-1,MATCH(DC$14, 'ARGUS '!$B$4:$LG$4, 0)-1,1,1)/1000, 0)</f>
        <v>0</v>
      </c>
      <c r="DD54" s="19">
        <f ca="1">IFERROR(OFFSET('ARGUS '!$B$3, MATCH($A54, 'ARGUS '!$A$3:$A$179, 0)-1,MATCH(DD$14, 'ARGUS '!$B$4:$LG$4, 0)-1,1,1)/1000, 0)</f>
        <v>0</v>
      </c>
      <c r="DE54" s="19">
        <f ca="1">IFERROR(OFFSET('ARGUS '!$B$3, MATCH($A54, 'ARGUS '!$A$3:$A$179, 0)-1,MATCH(DE$14, 'ARGUS '!$B$4:$LG$4, 0)-1,1,1)/1000, 0)</f>
        <v>0</v>
      </c>
      <c r="DF54" s="19">
        <f ca="1">IFERROR(OFFSET('ARGUS '!$B$3, MATCH($A54, 'ARGUS '!$A$3:$A$179, 0)-1,MATCH(DF$14, 'ARGUS '!$B$4:$LG$4, 0)-1,1,1)/1000, 0)</f>
        <v>0</v>
      </c>
      <c r="DG54" s="19">
        <f ca="1">IFERROR(OFFSET('ARGUS '!$B$3, MATCH($A54, 'ARGUS '!$A$3:$A$179, 0)-1,MATCH(DG$14, 'ARGUS '!$B$4:$LG$4, 0)-1,1,1)/1000, 0)</f>
        <v>0</v>
      </c>
      <c r="DH54" s="19">
        <f ca="1">IFERROR(OFFSET('ARGUS '!$B$3, MATCH($A54, 'ARGUS '!$A$3:$A$179, 0)-1,MATCH(DH$14, 'ARGUS '!$B$4:$LG$4, 0)-1,1,1)/1000, 0)</f>
        <v>0</v>
      </c>
      <c r="DI54" s="19">
        <f ca="1">IFERROR(OFFSET('ARGUS '!$B$3, MATCH($A54, 'ARGUS '!$A$3:$A$179, 0)-1,MATCH(DI$14, 'ARGUS '!$B$4:$LG$4, 0)-1,1,1)/1000, 0)</f>
        <v>0</v>
      </c>
      <c r="DJ54" s="19">
        <f ca="1">IFERROR(OFFSET('ARGUS '!$B$3, MATCH($A54, 'ARGUS '!$A$3:$A$179, 0)-1,MATCH(DJ$14, 'ARGUS '!$B$4:$LG$4, 0)-1,1,1)/1000, 0)</f>
        <v>0</v>
      </c>
      <c r="DK54" s="19">
        <f ca="1">IFERROR(OFFSET('ARGUS '!$B$3, MATCH($A54, 'ARGUS '!$A$3:$A$179, 0)-1,MATCH(DK$14, 'ARGUS '!$B$4:$LG$4, 0)-1,1,1)/1000, 0)</f>
        <v>0</v>
      </c>
      <c r="DL54" s="19">
        <f ca="1">IFERROR(OFFSET('ARGUS '!$B$3, MATCH($A54, 'ARGUS '!$A$3:$A$179, 0)-1,MATCH(DL$14, 'ARGUS '!$B$4:$LG$4, 0)-1,1,1)/1000, 0)</f>
        <v>0</v>
      </c>
      <c r="DM54" s="19">
        <f ca="1">IFERROR(OFFSET('ARGUS '!$B$3, MATCH($A54, 'ARGUS '!$A$3:$A$179, 0)-1,MATCH(DM$14, 'ARGUS '!$B$4:$LG$4, 0)-1,1,1)/1000, 0)</f>
        <v>-7.8090000000000002</v>
      </c>
      <c r="DN54" s="19">
        <f ca="1">IFERROR(OFFSET('ARGUS '!$B$3, MATCH($A54, 'ARGUS '!$A$3:$A$179, 0)-1,MATCH(DN$14, 'ARGUS '!$B$4:$LG$4, 0)-1,1,1)/1000, 0)</f>
        <v>-7.8090000000000002</v>
      </c>
      <c r="DO54" s="19">
        <f ca="1">IFERROR(OFFSET('ARGUS '!$B$3, MATCH($A54, 'ARGUS '!$A$3:$A$179, 0)-1,MATCH(DO$14, 'ARGUS '!$B$4:$LG$4, 0)-1,1,1)/1000, 0)</f>
        <v>-7.8090000000000002</v>
      </c>
      <c r="DP54" s="19">
        <f ca="1">IFERROR(OFFSET('ARGUS '!$B$3, MATCH($A54, 'ARGUS '!$A$3:$A$179, 0)-1,MATCH(DP$14, 'ARGUS '!$B$4:$LG$4, 0)-1,1,1)/1000, 0)</f>
        <v>0</v>
      </c>
      <c r="DQ54" s="19">
        <f ca="1">IFERROR(OFFSET('ARGUS '!$B$3, MATCH($A54, 'ARGUS '!$A$3:$A$179, 0)-1,MATCH(DQ$14, 'ARGUS '!$B$4:$LG$4, 0)-1,1,1)/1000, 0)</f>
        <v>0</v>
      </c>
      <c r="DR54" s="19">
        <f ca="1">IFERROR(OFFSET('ARGUS '!$B$3, MATCH($A54, 'ARGUS '!$A$3:$A$179, 0)-1,MATCH(DR$14, 'ARGUS '!$B$4:$LG$4, 0)-1,1,1)/1000, 0)</f>
        <v>0</v>
      </c>
      <c r="DS54" s="19">
        <f ca="1">IFERROR(OFFSET('ARGUS '!$B$3, MATCH($A54, 'ARGUS '!$A$3:$A$179, 0)-1,MATCH(DS$14, 'ARGUS '!$B$4:$LG$4, 0)-1,1,1)/1000, 0)</f>
        <v>-42.143999999999998</v>
      </c>
      <c r="DT54" s="19">
        <f ca="1">IFERROR(OFFSET('ARGUS '!$B$3, MATCH($A54, 'ARGUS '!$A$3:$A$179, 0)-1,MATCH(DT$14, 'ARGUS '!$B$4:$LG$4, 0)-1,1,1)/1000, 0)</f>
        <v>-42.143999999999998</v>
      </c>
      <c r="DU54" s="19">
        <f ca="1">IFERROR(OFFSET('ARGUS '!$B$3, MATCH($A54, 'ARGUS '!$A$3:$A$179, 0)-1,MATCH(DU$14, 'ARGUS '!$B$4:$LG$4, 0)-1,1,1)/1000, 0)</f>
        <v>-42.143999999999998</v>
      </c>
      <c r="DV54" s="19">
        <f ca="1">IFERROR(OFFSET('ARGUS '!$B$3, MATCH($A54, 'ARGUS '!$A$3:$A$179, 0)-1,MATCH(DV$14, 'ARGUS '!$B$4:$LG$4, 0)-1,1,1)/1000, 0)</f>
        <v>0</v>
      </c>
      <c r="DW54" s="19">
        <f ca="1">IFERROR(OFFSET('ARGUS '!$B$3, MATCH($A54, 'ARGUS '!$A$3:$A$179, 0)-1,MATCH(DW$14, 'ARGUS '!$B$4:$LG$4, 0)-1,1,1)/1000, 0)</f>
        <v>0</v>
      </c>
      <c r="DX54" s="19">
        <f ca="1">IFERROR(OFFSET('ARGUS '!$B$3, MATCH($A54, 'ARGUS '!$A$3:$A$179, 0)-1,MATCH(DX$14, 'ARGUS '!$B$4:$LG$4, 0)-1,1,1)/1000, 0)</f>
        <v>-66.977999999999994</v>
      </c>
      <c r="DY54" s="19">
        <f ca="1">IFERROR(OFFSET('ARGUS '!$B$3, MATCH($A54, 'ARGUS '!$A$3:$A$179, 0)-1,MATCH(DY$14, 'ARGUS '!$B$4:$LG$4, 0)-1,1,1)/1000, 0)</f>
        <v>-66.977999999999994</v>
      </c>
      <c r="DZ54" s="19">
        <f ca="1">IFERROR(OFFSET('ARGUS '!$B$3, MATCH($A54, 'ARGUS '!$A$3:$A$179, 0)-1,MATCH(DZ$14, 'ARGUS '!$B$4:$LG$4, 0)-1,1,1)/1000, 0)</f>
        <v>-66.977999999999994</v>
      </c>
      <c r="EA54" s="19">
        <f ca="1">IFERROR(OFFSET('ARGUS '!$B$3, MATCH($A54, 'ARGUS '!$A$3:$A$179, 0)-1,MATCH(EA$14, 'ARGUS '!$B$4:$LG$4, 0)-1,1,1)/1000, 0)</f>
        <v>0</v>
      </c>
      <c r="EB54" s="19">
        <f ca="1">IFERROR(OFFSET('ARGUS '!$B$3, MATCH($A54, 'ARGUS '!$A$3:$A$179, 0)-1,MATCH(EB$14, 'ARGUS '!$B$4:$LG$4, 0)-1,1,1)/1000, 0)</f>
        <v>-207.904</v>
      </c>
      <c r="EC54" s="19">
        <f ca="1">IFERROR(OFFSET('ARGUS '!$B$3, MATCH($A54, 'ARGUS '!$A$3:$A$179, 0)-1,MATCH(EC$14, 'ARGUS '!$B$4:$LG$4, 0)-1,1,1)/1000, 0)</f>
        <v>-211.54300000000001</v>
      </c>
      <c r="ED54" s="19">
        <f ca="1">IFERROR(OFFSET('ARGUS '!$B$3, MATCH($A54, 'ARGUS '!$A$3:$A$179, 0)-1,MATCH(ED$14, 'ARGUS '!$B$4:$LG$4, 0)-1,1,1)/1000, 0)</f>
        <v>-211.54300000000001</v>
      </c>
      <c r="EE54" s="19">
        <f ca="1">IFERROR(OFFSET('ARGUS '!$B$3, MATCH($A54, 'ARGUS '!$A$3:$A$179, 0)-1,MATCH(EE$14, 'ARGUS '!$B$4:$LG$4, 0)-1,1,1)/1000, 0)</f>
        <v>-11.536</v>
      </c>
      <c r="EF54" s="19">
        <f ca="1">IFERROR(OFFSET('ARGUS '!$B$3, MATCH($A54, 'ARGUS '!$A$3:$A$179, 0)-1,MATCH(EF$14, 'ARGUS '!$B$4:$LG$4, 0)-1,1,1)/1000, 0)</f>
        <v>-7.8979999999999997</v>
      </c>
      <c r="EG54" s="19">
        <f ca="1">IFERROR(OFFSET('ARGUS '!$B$3, MATCH($A54, 'ARGUS '!$A$3:$A$179, 0)-1,MATCH(EG$14, 'ARGUS '!$B$4:$LG$4, 0)-1,1,1)/1000, 0)</f>
        <v>-7.8979999999999997</v>
      </c>
      <c r="EH54" s="19">
        <f ca="1">IFERROR(OFFSET('ARGUS '!$B$3, MATCH($A54, 'ARGUS '!$A$3:$A$179, 0)-1,MATCH(EH$14, 'ARGUS '!$B$4:$LG$4, 0)-1,1,1)/1000, 0)</f>
        <v>0</v>
      </c>
      <c r="EI54" s="19">
        <f ca="1">IFERROR(OFFSET('ARGUS '!$B$3, MATCH($A54, 'ARGUS '!$A$3:$A$179, 0)-1,MATCH(EI$14, 'ARGUS '!$B$4:$LG$4, 0)-1,1,1)/1000, 0)</f>
        <v>0</v>
      </c>
      <c r="EJ54" s="19">
        <f ca="1">IFERROR(OFFSET('ARGUS '!$B$3, MATCH($A54, 'ARGUS '!$A$3:$A$179, 0)-1,MATCH(EJ$14, 'ARGUS '!$B$4:$LG$4, 0)-1,1,1)/1000, 0)</f>
        <v>0</v>
      </c>
      <c r="EK54" s="19">
        <f ca="1">IFERROR(OFFSET('ARGUS '!$B$3, MATCH($A54, 'ARGUS '!$A$3:$A$179, 0)-1,MATCH(EK$14, 'ARGUS '!$B$4:$LG$4, 0)-1,1,1)/1000, 0)</f>
        <v>0</v>
      </c>
      <c r="EL54" s="19">
        <f ca="1">IFERROR(OFFSET('ARGUS '!$B$3, MATCH($A54, 'ARGUS '!$A$3:$A$179, 0)-1,MATCH(EL$14, 'ARGUS '!$B$4:$LG$4, 0)-1,1,1)/1000, 0)</f>
        <v>0</v>
      </c>
      <c r="EM54" s="19">
        <f ca="1">IFERROR(OFFSET('ARGUS '!$B$3, MATCH($A54, 'ARGUS '!$A$3:$A$179, 0)-1,MATCH(EM$14, 'ARGUS '!$B$4:$LG$4, 0)-1,1,1)/1000, 0)</f>
        <v>0</v>
      </c>
      <c r="EP54" s="10" t="str">
        <f t="shared" si="504"/>
        <v xml:space="preserve"> Free Rent</v>
      </c>
      <c r="EQ54" s="27"/>
      <c r="ER54" s="27"/>
      <c r="ES54" s="27"/>
      <c r="ET54" s="138">
        <f ca="1">SUM(EV54:FD54)</f>
        <v>-573.75900000000001</v>
      </c>
      <c r="EU54" s="27"/>
      <c r="EV54" s="139">
        <f>SUMIF($K$13:$EM$13,EV$13,$K54:$EM54)</f>
        <v>0</v>
      </c>
      <c r="EW54" s="139">
        <f t="shared" ca="1" si="503"/>
        <v>-3.4529999999999998</v>
      </c>
      <c r="EX54" s="139">
        <f t="shared" ca="1" si="503"/>
        <v>-180.77100000000002</v>
      </c>
      <c r="EY54" s="139">
        <f t="shared" ca="1" si="503"/>
        <v>0</v>
      </c>
      <c r="EZ54" s="139">
        <f t="shared" ca="1" si="503"/>
        <v>0</v>
      </c>
      <c r="FA54" s="139">
        <f t="shared" ca="1" si="503"/>
        <v>-173.328</v>
      </c>
      <c r="FB54" s="139">
        <f t="shared" ca="1" si="503"/>
        <v>0</v>
      </c>
      <c r="FC54" s="139">
        <f t="shared" ca="1" si="503"/>
        <v>-184.23099999999999</v>
      </c>
      <c r="FD54" s="139">
        <f t="shared" ca="1" si="503"/>
        <v>-31.975999999999999</v>
      </c>
      <c r="FE54"/>
      <c r="FF54"/>
      <c r="FG54"/>
      <c r="FH54"/>
    </row>
    <row r="55" spans="1:164" ht="15">
      <c r="A55" s="415">
        <v>4</v>
      </c>
      <c r="B55" s="10" t="s">
        <v>368</v>
      </c>
      <c r="E55" s="163"/>
      <c r="F55" s="157"/>
      <c r="I55" s="138">
        <f ca="1">SUMIF($K$12:$EM$12,"&lt;="&amp;Assumptions!$L$14,'Monthly Cash Flow'!K55:EM55)</f>
        <v>6511.889000000001</v>
      </c>
      <c r="J55" s="27"/>
      <c r="K55" s="139"/>
      <c r="L55" s="19">
        <f ca="1">IFERROR(OFFSET('ARGUS '!$B$3, MATCH($A55, 'ARGUS '!$A$3:$A$179, 0)-1,MATCH(L$14, 'ARGUS '!$B$4:$LG$4, 0)-1,1,1)/1000, 0)</f>
        <v>165.39699999999999</v>
      </c>
      <c r="M55" s="19">
        <f ca="1">IFERROR(OFFSET('ARGUS '!$B$3, MATCH($A55, 'ARGUS '!$A$3:$A$179, 0)-1,MATCH(M$14, 'ARGUS '!$B$4:$LG$4, 0)-1,1,1)/1000, 0)</f>
        <v>168.68299999999999</v>
      </c>
      <c r="N55" s="19">
        <f ca="1">IFERROR(OFFSET('ARGUS '!$B$3, MATCH($A55, 'ARGUS '!$A$3:$A$179, 0)-1,MATCH(N$14, 'ARGUS '!$B$4:$LG$4, 0)-1,1,1)/1000, 0)</f>
        <v>168.68299999999999</v>
      </c>
      <c r="O55" s="19">
        <f ca="1">IFERROR(OFFSET('ARGUS '!$B$3, MATCH($A55, 'ARGUS '!$A$3:$A$179, 0)-1,MATCH(O$14, 'ARGUS '!$B$4:$LG$4, 0)-1,1,1)/1000, 0)</f>
        <v>168.68299999999999</v>
      </c>
      <c r="P55" s="19">
        <f ca="1">IFERROR(OFFSET('ARGUS '!$B$3, MATCH($A55, 'ARGUS '!$A$3:$A$179, 0)-1,MATCH(P$14, 'ARGUS '!$B$4:$LG$4, 0)-1,1,1)/1000, 0)</f>
        <v>168.68299999999999</v>
      </c>
      <c r="Q55" s="19">
        <f ca="1">IFERROR(OFFSET('ARGUS '!$B$3, MATCH($A55, 'ARGUS '!$A$3:$A$179, 0)-1,MATCH(Q$14, 'ARGUS '!$B$4:$LG$4, 0)-1,1,1)/1000, 0)</f>
        <v>168.68299999999999</v>
      </c>
      <c r="R55" s="19">
        <f ca="1">IFERROR(OFFSET('ARGUS '!$B$3, MATCH($A55, 'ARGUS '!$A$3:$A$179, 0)-1,MATCH(R$14, 'ARGUS '!$B$4:$LG$4, 0)-1,1,1)/1000, 0)</f>
        <v>162.685</v>
      </c>
      <c r="S55" s="19">
        <f ca="1">IFERROR(OFFSET('ARGUS '!$B$3, MATCH($A55, 'ARGUS '!$A$3:$A$179, 0)-1,MATCH(S$14, 'ARGUS '!$B$4:$LG$4, 0)-1,1,1)/1000, 0)</f>
        <v>157.745</v>
      </c>
      <c r="T55" s="19">
        <f ca="1">IFERROR(OFFSET('ARGUS '!$B$3, MATCH($A55, 'ARGUS '!$A$3:$A$179, 0)-1,MATCH(T$14, 'ARGUS '!$B$4:$LG$4, 0)-1,1,1)/1000, 0)</f>
        <v>157.745</v>
      </c>
      <c r="U55" s="19">
        <f ca="1">IFERROR(OFFSET('ARGUS '!$B$3, MATCH($A55, 'ARGUS '!$A$3:$A$179, 0)-1,MATCH(U$14, 'ARGUS '!$B$4:$LG$4, 0)-1,1,1)/1000, 0)</f>
        <v>163.05799999999999</v>
      </c>
      <c r="V55" s="19">
        <f ca="1">IFERROR(OFFSET('ARGUS '!$B$3, MATCH($A55, 'ARGUS '!$A$3:$A$179, 0)-1,MATCH(V$14, 'ARGUS '!$B$4:$LG$4, 0)-1,1,1)/1000, 0)</f>
        <v>163.05799999999999</v>
      </c>
      <c r="W55" s="19">
        <f ca="1">IFERROR(OFFSET('ARGUS '!$B$3, MATCH($A55, 'ARGUS '!$A$3:$A$179, 0)-1,MATCH(W$14, 'ARGUS '!$B$4:$LG$4, 0)-1,1,1)/1000, 0)</f>
        <v>152.20699999999999</v>
      </c>
      <c r="X55" s="19">
        <f ca="1">IFERROR(OFFSET('ARGUS '!$B$3, MATCH($A55, 'ARGUS '!$A$3:$A$179, 0)-1,MATCH(X$14, 'ARGUS '!$B$4:$LG$4, 0)-1,1,1)/1000, 0)</f>
        <v>152.20699999999999</v>
      </c>
      <c r="Y55" s="19">
        <f ca="1">IFERROR(OFFSET('ARGUS '!$B$3, MATCH($A55, 'ARGUS '!$A$3:$A$179, 0)-1,MATCH(Y$14, 'ARGUS '!$B$4:$LG$4, 0)-1,1,1)/1000, 0)</f>
        <v>165.91</v>
      </c>
      <c r="Z55" s="19">
        <f ca="1">IFERROR(OFFSET('ARGUS '!$B$3, MATCH($A55, 'ARGUS '!$A$3:$A$179, 0)-1,MATCH(Z$14, 'ARGUS '!$B$4:$LG$4, 0)-1,1,1)/1000, 0)</f>
        <v>165.91</v>
      </c>
      <c r="AA55" s="19">
        <f ca="1">IFERROR(OFFSET('ARGUS '!$B$3, MATCH($A55, 'ARGUS '!$A$3:$A$179, 0)-1,MATCH(AA$14, 'ARGUS '!$B$4:$LG$4, 0)-1,1,1)/1000, 0)</f>
        <v>187.23500000000001</v>
      </c>
      <c r="AB55" s="19">
        <f ca="1">IFERROR(OFFSET('ARGUS '!$B$3, MATCH($A55, 'ARGUS '!$A$3:$A$179, 0)-1,MATCH(AB$14, 'ARGUS '!$B$4:$LG$4, 0)-1,1,1)/1000, 0)</f>
        <v>187.23500000000001</v>
      </c>
      <c r="AC55" s="19">
        <f ca="1">IFERROR(OFFSET('ARGUS '!$B$3, MATCH($A55, 'ARGUS '!$A$3:$A$179, 0)-1,MATCH(AC$14, 'ARGUS '!$B$4:$LG$4, 0)-1,1,1)/1000, 0)</f>
        <v>187.23500000000001</v>
      </c>
      <c r="AD55" s="19">
        <f ca="1">IFERROR(OFFSET('ARGUS '!$B$3, MATCH($A55, 'ARGUS '!$A$3:$A$179, 0)-1,MATCH(AD$14, 'ARGUS '!$B$4:$LG$4, 0)-1,1,1)/1000, 0)</f>
        <v>187.23500000000001</v>
      </c>
      <c r="AE55" s="19">
        <f ca="1">IFERROR(OFFSET('ARGUS '!$B$3, MATCH($A55, 'ARGUS '!$A$3:$A$179, 0)-1,MATCH(AE$14, 'ARGUS '!$B$4:$LG$4, 0)-1,1,1)/1000, 0)</f>
        <v>187.23500000000001</v>
      </c>
      <c r="AF55" s="19">
        <f ca="1">IFERROR(OFFSET('ARGUS '!$B$3, MATCH($A55, 'ARGUS '!$A$3:$A$179, 0)-1,MATCH(AF$14, 'ARGUS '!$B$4:$LG$4, 0)-1,1,1)/1000, 0)</f>
        <v>187.23500000000001</v>
      </c>
      <c r="AG55" s="19">
        <f ca="1">IFERROR(OFFSET('ARGUS '!$B$3, MATCH($A55, 'ARGUS '!$A$3:$A$179, 0)-1,MATCH(AG$14, 'ARGUS '!$B$4:$LG$4, 0)-1,1,1)/1000, 0)</f>
        <v>194.55500000000001</v>
      </c>
      <c r="AH55" s="19">
        <f ca="1">IFERROR(OFFSET('ARGUS '!$B$3, MATCH($A55, 'ARGUS '!$A$3:$A$179, 0)-1,MATCH(AH$14, 'ARGUS '!$B$4:$LG$4, 0)-1,1,1)/1000, 0)</f>
        <v>194.55500000000001</v>
      </c>
      <c r="AI55" s="19">
        <f ca="1">IFERROR(OFFSET('ARGUS '!$B$3, MATCH($A55, 'ARGUS '!$A$3:$A$179, 0)-1,MATCH(AI$14, 'ARGUS '!$B$4:$LG$4, 0)-1,1,1)/1000, 0)</f>
        <v>194.55500000000001</v>
      </c>
      <c r="AJ55" s="19">
        <f ca="1">IFERROR(OFFSET('ARGUS '!$B$3, MATCH($A55, 'ARGUS '!$A$3:$A$179, 0)-1,MATCH(AJ$14, 'ARGUS '!$B$4:$LG$4, 0)-1,1,1)/1000, 0)</f>
        <v>194.55500000000001</v>
      </c>
      <c r="AK55" s="19">
        <f ca="1">IFERROR(OFFSET('ARGUS '!$B$3, MATCH($A55, 'ARGUS '!$A$3:$A$179, 0)-1,MATCH(AK$14, 'ARGUS '!$B$4:$LG$4, 0)-1,1,1)/1000, 0)</f>
        <v>194.55500000000001</v>
      </c>
      <c r="AL55" s="19">
        <f ca="1">IFERROR(OFFSET('ARGUS '!$B$3, MATCH($A55, 'ARGUS '!$A$3:$A$179, 0)-1,MATCH(AL$14, 'ARGUS '!$B$4:$LG$4, 0)-1,1,1)/1000, 0)</f>
        <v>194.55500000000001</v>
      </c>
      <c r="AM55" s="19">
        <f ca="1">IFERROR(OFFSET('ARGUS '!$B$3, MATCH($A55, 'ARGUS '!$A$3:$A$179, 0)-1,MATCH(AM$14, 'ARGUS '!$B$4:$LG$4, 0)-1,1,1)/1000, 0)</f>
        <v>194.55500000000001</v>
      </c>
      <c r="AN55" s="19">
        <f ca="1">IFERROR(OFFSET('ARGUS '!$B$3, MATCH($A55, 'ARGUS '!$A$3:$A$179, 0)-1,MATCH(AN$14, 'ARGUS '!$B$4:$LG$4, 0)-1,1,1)/1000, 0)</f>
        <v>194.55500000000001</v>
      </c>
      <c r="AO55" s="19">
        <f ca="1">IFERROR(OFFSET('ARGUS '!$B$3, MATCH($A55, 'ARGUS '!$A$3:$A$179, 0)-1,MATCH(AO$14, 'ARGUS '!$B$4:$LG$4, 0)-1,1,1)/1000, 0)</f>
        <v>194.55500000000001</v>
      </c>
      <c r="AP55" s="19">
        <f ca="1">IFERROR(OFFSET('ARGUS '!$B$3, MATCH($A55, 'ARGUS '!$A$3:$A$179, 0)-1,MATCH(AP$14, 'ARGUS '!$B$4:$LG$4, 0)-1,1,1)/1000, 0)</f>
        <v>194.55500000000001</v>
      </c>
      <c r="AQ55" s="19">
        <f ca="1">IFERROR(OFFSET('ARGUS '!$B$3, MATCH($A55, 'ARGUS '!$A$3:$A$179, 0)-1,MATCH(AQ$14, 'ARGUS '!$B$4:$LG$4, 0)-1,1,1)/1000, 0)</f>
        <v>194.55500000000001</v>
      </c>
      <c r="AR55" s="19">
        <f ca="1">IFERROR(OFFSET('ARGUS '!$B$3, MATCH($A55, 'ARGUS '!$A$3:$A$179, 0)-1,MATCH(AR$14, 'ARGUS '!$B$4:$LG$4, 0)-1,1,1)/1000, 0)</f>
        <v>194.55500000000001</v>
      </c>
      <c r="AS55" s="19">
        <f ca="1">IFERROR(OFFSET('ARGUS '!$B$3, MATCH($A55, 'ARGUS '!$A$3:$A$179, 0)-1,MATCH(AS$14, 'ARGUS '!$B$4:$LG$4, 0)-1,1,1)/1000, 0)</f>
        <v>201.494</v>
      </c>
      <c r="AT55" s="19">
        <f ca="1">IFERROR(OFFSET('ARGUS '!$B$3, MATCH($A55, 'ARGUS '!$A$3:$A$179, 0)-1,MATCH(AT$14, 'ARGUS '!$B$4:$LG$4, 0)-1,1,1)/1000, 0)</f>
        <v>201.494</v>
      </c>
      <c r="AU55" s="19">
        <f ca="1">IFERROR(OFFSET('ARGUS '!$B$3, MATCH($A55, 'ARGUS '!$A$3:$A$179, 0)-1,MATCH(AU$14, 'ARGUS '!$B$4:$LG$4, 0)-1,1,1)/1000, 0)</f>
        <v>201.494</v>
      </c>
      <c r="AV55" s="19">
        <f ca="1">IFERROR(OFFSET('ARGUS '!$B$3, MATCH($A55, 'ARGUS '!$A$3:$A$179, 0)-1,MATCH(AV$14, 'ARGUS '!$B$4:$LG$4, 0)-1,1,1)/1000, 0)</f>
        <v>201.494</v>
      </c>
      <c r="AW55" s="19">
        <f ca="1">IFERROR(OFFSET('ARGUS '!$B$3, MATCH($A55, 'ARGUS '!$A$3:$A$179, 0)-1,MATCH(AW$14, 'ARGUS '!$B$4:$LG$4, 0)-1,1,1)/1000, 0)</f>
        <v>201.494</v>
      </c>
      <c r="AX55" s="19">
        <f ca="1">IFERROR(OFFSET('ARGUS '!$B$3, MATCH($A55, 'ARGUS '!$A$3:$A$179, 0)-1,MATCH(AX$14, 'ARGUS '!$B$4:$LG$4, 0)-1,1,1)/1000, 0)</f>
        <v>201.494</v>
      </c>
      <c r="AY55" s="19">
        <f ca="1">IFERROR(OFFSET('ARGUS '!$B$3, MATCH($A55, 'ARGUS '!$A$3:$A$179, 0)-1,MATCH(AY$14, 'ARGUS '!$B$4:$LG$4, 0)-1,1,1)/1000, 0)</f>
        <v>201.494</v>
      </c>
      <c r="AZ55" s="19">
        <f ca="1">IFERROR(OFFSET('ARGUS '!$B$3, MATCH($A55, 'ARGUS '!$A$3:$A$179, 0)-1,MATCH(AZ$14, 'ARGUS '!$B$4:$LG$4, 0)-1,1,1)/1000, 0)</f>
        <v>201.494</v>
      </c>
      <c r="BA55" s="19">
        <f ca="1">IFERROR(OFFSET('ARGUS '!$B$3, MATCH($A55, 'ARGUS '!$A$3:$A$179, 0)-1,MATCH(BA$14, 'ARGUS '!$B$4:$LG$4, 0)-1,1,1)/1000, 0)</f>
        <v>201.494</v>
      </c>
      <c r="BB55" s="19">
        <f ca="1">IFERROR(OFFSET('ARGUS '!$B$3, MATCH($A55, 'ARGUS '!$A$3:$A$179, 0)-1,MATCH(BB$14, 'ARGUS '!$B$4:$LG$4, 0)-1,1,1)/1000, 0)</f>
        <v>201.494</v>
      </c>
      <c r="BC55" s="19">
        <f ca="1">IFERROR(OFFSET('ARGUS '!$B$3, MATCH($A55, 'ARGUS '!$A$3:$A$179, 0)-1,MATCH(BC$14, 'ARGUS '!$B$4:$LG$4, 0)-1,1,1)/1000, 0)</f>
        <v>201.494</v>
      </c>
      <c r="BD55" s="19">
        <f ca="1">IFERROR(OFFSET('ARGUS '!$B$3, MATCH($A55, 'ARGUS '!$A$3:$A$179, 0)-1,MATCH(BD$14, 'ARGUS '!$B$4:$LG$4, 0)-1,1,1)/1000, 0)</f>
        <v>201.494</v>
      </c>
      <c r="BE55" s="19">
        <f ca="1">IFERROR(OFFSET('ARGUS '!$B$3, MATCH($A55, 'ARGUS '!$A$3:$A$179, 0)-1,MATCH(BE$14, 'ARGUS '!$B$4:$LG$4, 0)-1,1,1)/1000, 0)</f>
        <v>208.12100000000001</v>
      </c>
      <c r="BF55" s="19">
        <f ca="1">IFERROR(OFFSET('ARGUS '!$B$3, MATCH($A55, 'ARGUS '!$A$3:$A$179, 0)-1,MATCH(BF$14, 'ARGUS '!$B$4:$LG$4, 0)-1,1,1)/1000, 0)</f>
        <v>208.12100000000001</v>
      </c>
      <c r="BG55" s="19">
        <f ca="1">IFERROR(OFFSET('ARGUS '!$B$3, MATCH($A55, 'ARGUS '!$A$3:$A$179, 0)-1,MATCH(BG$14, 'ARGUS '!$B$4:$LG$4, 0)-1,1,1)/1000, 0)</f>
        <v>208.12100000000001</v>
      </c>
      <c r="BH55" s="19">
        <f ca="1">IFERROR(OFFSET('ARGUS '!$B$3, MATCH($A55, 'ARGUS '!$A$3:$A$179, 0)-1,MATCH(BH$14, 'ARGUS '!$B$4:$LG$4, 0)-1,1,1)/1000, 0)</f>
        <v>208.12100000000001</v>
      </c>
      <c r="BI55" s="19">
        <f ca="1">IFERROR(OFFSET('ARGUS '!$B$3, MATCH($A55, 'ARGUS '!$A$3:$A$179, 0)-1,MATCH(BI$14, 'ARGUS '!$B$4:$LG$4, 0)-1,1,1)/1000, 0)</f>
        <v>208.12100000000001</v>
      </c>
      <c r="BJ55" s="19">
        <f ca="1">IFERROR(OFFSET('ARGUS '!$B$3, MATCH($A55, 'ARGUS '!$A$3:$A$179, 0)-1,MATCH(BJ$14, 'ARGUS '!$B$4:$LG$4, 0)-1,1,1)/1000, 0)</f>
        <v>208.12100000000001</v>
      </c>
      <c r="BK55" s="19">
        <f ca="1">IFERROR(OFFSET('ARGUS '!$B$3, MATCH($A55, 'ARGUS '!$A$3:$A$179, 0)-1,MATCH(BK$14, 'ARGUS '!$B$4:$LG$4, 0)-1,1,1)/1000, 0)</f>
        <v>208.12100000000001</v>
      </c>
      <c r="BL55" s="19">
        <f ca="1">IFERROR(OFFSET('ARGUS '!$B$3, MATCH($A55, 'ARGUS '!$A$3:$A$179, 0)-1,MATCH(BL$14, 'ARGUS '!$B$4:$LG$4, 0)-1,1,1)/1000, 0)</f>
        <v>175.13900000000001</v>
      </c>
      <c r="BM55" s="19">
        <f ca="1">IFERROR(OFFSET('ARGUS '!$B$3, MATCH($A55, 'ARGUS '!$A$3:$A$179, 0)-1,MATCH(BM$14, 'ARGUS '!$B$4:$LG$4, 0)-1,1,1)/1000, 0)</f>
        <v>175.13900000000001</v>
      </c>
      <c r="BN55" s="19">
        <f ca="1">IFERROR(OFFSET('ARGUS '!$B$3, MATCH($A55, 'ARGUS '!$A$3:$A$179, 0)-1,MATCH(BN$14, 'ARGUS '!$B$4:$LG$4, 0)-1,1,1)/1000, 0)</f>
        <v>208.12100000000001</v>
      </c>
      <c r="BO55" s="19">
        <f ca="1">IFERROR(OFFSET('ARGUS '!$B$3, MATCH($A55, 'ARGUS '!$A$3:$A$179, 0)-1,MATCH(BO$14, 'ARGUS '!$B$4:$LG$4, 0)-1,1,1)/1000, 0)</f>
        <v>208.12100000000001</v>
      </c>
      <c r="BP55" s="19">
        <f ca="1">IFERROR(OFFSET('ARGUS '!$B$3, MATCH($A55, 'ARGUS '!$A$3:$A$179, 0)-1,MATCH(BP$14, 'ARGUS '!$B$4:$LG$4, 0)-1,1,1)/1000, 0)</f>
        <v>208.12100000000001</v>
      </c>
      <c r="BQ55" s="19">
        <f ca="1">IFERROR(OFFSET('ARGUS '!$B$3, MATCH($A55, 'ARGUS '!$A$3:$A$179, 0)-1,MATCH(BQ$14, 'ARGUS '!$B$4:$LG$4, 0)-1,1,1)/1000, 0)</f>
        <v>216.41800000000001</v>
      </c>
      <c r="BR55" s="19">
        <f ca="1">IFERROR(OFFSET('ARGUS '!$B$3, MATCH($A55, 'ARGUS '!$A$3:$A$179, 0)-1,MATCH(BR$14, 'ARGUS '!$B$4:$LG$4, 0)-1,1,1)/1000, 0)</f>
        <v>216.41800000000001</v>
      </c>
      <c r="BS55" s="19">
        <f ca="1">IFERROR(OFFSET('ARGUS '!$B$3, MATCH($A55, 'ARGUS '!$A$3:$A$179, 0)-1,MATCH(BS$14, 'ARGUS '!$B$4:$LG$4, 0)-1,1,1)/1000, 0)</f>
        <v>216.41800000000001</v>
      </c>
      <c r="BT55" s="19">
        <f ca="1">IFERROR(OFFSET('ARGUS '!$B$3, MATCH($A55, 'ARGUS '!$A$3:$A$179, 0)-1,MATCH(BT$14, 'ARGUS '!$B$4:$LG$4, 0)-1,1,1)/1000, 0)</f>
        <v>216.41800000000001</v>
      </c>
      <c r="BU55" s="19">
        <f ca="1">IFERROR(OFFSET('ARGUS '!$B$3, MATCH($A55, 'ARGUS '!$A$3:$A$179, 0)-1,MATCH(BU$14, 'ARGUS '!$B$4:$LG$4, 0)-1,1,1)/1000, 0)</f>
        <v>216.41800000000001</v>
      </c>
      <c r="BV55" s="19">
        <f ca="1">IFERROR(OFFSET('ARGUS '!$B$3, MATCH($A55, 'ARGUS '!$A$3:$A$179, 0)-1,MATCH(BV$14, 'ARGUS '!$B$4:$LG$4, 0)-1,1,1)/1000, 0)</f>
        <v>216.41800000000001</v>
      </c>
      <c r="BW55" s="19">
        <f ca="1">IFERROR(OFFSET('ARGUS '!$B$3, MATCH($A55, 'ARGUS '!$A$3:$A$179, 0)-1,MATCH(BW$14, 'ARGUS '!$B$4:$LG$4, 0)-1,1,1)/1000, 0)</f>
        <v>216.41800000000001</v>
      </c>
      <c r="BX55" s="19">
        <f ca="1">IFERROR(OFFSET('ARGUS '!$B$3, MATCH($A55, 'ARGUS '!$A$3:$A$179, 0)-1,MATCH(BX$14, 'ARGUS '!$B$4:$LG$4, 0)-1,1,1)/1000, 0)</f>
        <v>216.41800000000001</v>
      </c>
      <c r="BY55" s="19">
        <f ca="1">IFERROR(OFFSET('ARGUS '!$B$3, MATCH($A55, 'ARGUS '!$A$3:$A$179, 0)-1,MATCH(BY$14, 'ARGUS '!$B$4:$LG$4, 0)-1,1,1)/1000, 0)</f>
        <v>216.41800000000001</v>
      </c>
      <c r="BZ55" s="19">
        <f ca="1">IFERROR(OFFSET('ARGUS '!$B$3, MATCH($A55, 'ARGUS '!$A$3:$A$179, 0)-1,MATCH(BZ$14, 'ARGUS '!$B$4:$LG$4, 0)-1,1,1)/1000, 0)</f>
        <v>216.41800000000001</v>
      </c>
      <c r="CA55" s="19">
        <f ca="1">IFERROR(OFFSET('ARGUS '!$B$3, MATCH($A55, 'ARGUS '!$A$3:$A$179, 0)-1,MATCH(CA$14, 'ARGUS '!$B$4:$LG$4, 0)-1,1,1)/1000, 0)</f>
        <v>216.41800000000001</v>
      </c>
      <c r="CB55" s="19">
        <f ca="1">IFERROR(OFFSET('ARGUS '!$B$3, MATCH($A55, 'ARGUS '!$A$3:$A$179, 0)-1,MATCH(CB$14, 'ARGUS '!$B$4:$LG$4, 0)-1,1,1)/1000, 0)</f>
        <v>216.41800000000001</v>
      </c>
      <c r="CC55" s="19">
        <f ca="1">IFERROR(OFFSET('ARGUS '!$B$3, MATCH($A55, 'ARGUS '!$A$3:$A$179, 0)-1,MATCH(CC$14, 'ARGUS '!$B$4:$LG$4, 0)-1,1,1)/1000, 0)</f>
        <v>223.315</v>
      </c>
      <c r="CD55" s="19">
        <f ca="1">IFERROR(OFFSET('ARGUS '!$B$3, MATCH($A55, 'ARGUS '!$A$3:$A$179, 0)-1,MATCH(CD$14, 'ARGUS '!$B$4:$LG$4, 0)-1,1,1)/1000, 0)</f>
        <v>223.315</v>
      </c>
      <c r="CE55" s="19">
        <f ca="1">IFERROR(OFFSET('ARGUS '!$B$3, MATCH($A55, 'ARGUS '!$A$3:$A$179, 0)-1,MATCH(CE$14, 'ARGUS '!$B$4:$LG$4, 0)-1,1,1)/1000, 0)</f>
        <v>223.315</v>
      </c>
      <c r="CF55" s="19">
        <f ca="1">IFERROR(OFFSET('ARGUS '!$B$3, MATCH($A55, 'ARGUS '!$A$3:$A$179, 0)-1,MATCH(CF$14, 'ARGUS '!$B$4:$LG$4, 0)-1,1,1)/1000, 0)</f>
        <v>223.315</v>
      </c>
      <c r="CG55" s="19">
        <f ca="1">IFERROR(OFFSET('ARGUS '!$B$3, MATCH($A55, 'ARGUS '!$A$3:$A$179, 0)-1,MATCH(CG$14, 'ARGUS '!$B$4:$LG$4, 0)-1,1,1)/1000, 0)</f>
        <v>206.97200000000001</v>
      </c>
      <c r="CH55" s="19">
        <f ca="1">IFERROR(OFFSET('ARGUS '!$B$3, MATCH($A55, 'ARGUS '!$A$3:$A$179, 0)-1,MATCH(CH$14, 'ARGUS '!$B$4:$LG$4, 0)-1,1,1)/1000, 0)</f>
        <v>203.57</v>
      </c>
      <c r="CI55" s="19">
        <f ca="1">IFERROR(OFFSET('ARGUS '!$B$3, MATCH($A55, 'ARGUS '!$A$3:$A$179, 0)-1,MATCH(CI$14, 'ARGUS '!$B$4:$LG$4, 0)-1,1,1)/1000, 0)</f>
        <v>206.429</v>
      </c>
      <c r="CJ55" s="19">
        <f ca="1">IFERROR(OFFSET('ARGUS '!$B$3, MATCH($A55, 'ARGUS '!$A$3:$A$179, 0)-1,MATCH(CJ$14, 'ARGUS '!$B$4:$LG$4, 0)-1,1,1)/1000, 0)</f>
        <v>206.429</v>
      </c>
      <c r="CK55" s="19">
        <f ca="1">IFERROR(OFFSET('ARGUS '!$B$3, MATCH($A55, 'ARGUS '!$A$3:$A$179, 0)-1,MATCH(CK$14, 'ARGUS '!$B$4:$LG$4, 0)-1,1,1)/1000, 0)</f>
        <v>223.315</v>
      </c>
      <c r="CL55" s="19">
        <f ca="1">IFERROR(OFFSET('ARGUS '!$B$3, MATCH($A55, 'ARGUS '!$A$3:$A$179, 0)-1,MATCH(CL$14, 'ARGUS '!$B$4:$LG$4, 0)-1,1,1)/1000, 0)</f>
        <v>223.315</v>
      </c>
      <c r="CM55" s="19">
        <f ca="1">IFERROR(OFFSET('ARGUS '!$B$3, MATCH($A55, 'ARGUS '!$A$3:$A$179, 0)-1,MATCH(CM$14, 'ARGUS '!$B$4:$LG$4, 0)-1,1,1)/1000, 0)</f>
        <v>223.315</v>
      </c>
      <c r="CN55" s="19">
        <f ca="1">IFERROR(OFFSET('ARGUS '!$B$3, MATCH($A55, 'ARGUS '!$A$3:$A$179, 0)-1,MATCH(CN$14, 'ARGUS '!$B$4:$LG$4, 0)-1,1,1)/1000, 0)</f>
        <v>211.36500000000001</v>
      </c>
      <c r="CO55" s="19">
        <f ca="1">IFERROR(OFFSET('ARGUS '!$B$3, MATCH($A55, 'ARGUS '!$A$3:$A$179, 0)-1,MATCH(CO$14, 'ARGUS '!$B$4:$LG$4, 0)-1,1,1)/1000, 0)</f>
        <v>219.417</v>
      </c>
      <c r="CP55" s="19">
        <f ca="1">IFERROR(OFFSET('ARGUS '!$B$3, MATCH($A55, 'ARGUS '!$A$3:$A$179, 0)-1,MATCH(CP$14, 'ARGUS '!$B$4:$LG$4, 0)-1,1,1)/1000, 0)</f>
        <v>219.417</v>
      </c>
      <c r="CQ55" s="19">
        <f ca="1">IFERROR(OFFSET('ARGUS '!$B$3, MATCH($A55, 'ARGUS '!$A$3:$A$179, 0)-1,MATCH(CQ$14, 'ARGUS '!$B$4:$LG$4, 0)-1,1,1)/1000, 0)</f>
        <v>231.822</v>
      </c>
      <c r="CR55" s="19">
        <f ca="1">IFERROR(OFFSET('ARGUS '!$B$3, MATCH($A55, 'ARGUS '!$A$3:$A$179, 0)-1,MATCH(CR$14, 'ARGUS '!$B$4:$LG$4, 0)-1,1,1)/1000, 0)</f>
        <v>231.822</v>
      </c>
      <c r="CS55" s="19">
        <f ca="1">IFERROR(OFFSET('ARGUS '!$B$3, MATCH($A55, 'ARGUS '!$A$3:$A$179, 0)-1,MATCH(CS$14, 'ARGUS '!$B$4:$LG$4, 0)-1,1,1)/1000, 0)</f>
        <v>231.822</v>
      </c>
      <c r="CT55" s="19">
        <f ca="1">IFERROR(OFFSET('ARGUS '!$B$3, MATCH($A55, 'ARGUS '!$A$3:$A$179, 0)-1,MATCH(CT$14, 'ARGUS '!$B$4:$LG$4, 0)-1,1,1)/1000, 0)</f>
        <v>231.822</v>
      </c>
      <c r="CU55" s="19">
        <f ca="1">IFERROR(OFFSET('ARGUS '!$B$3, MATCH($A55, 'ARGUS '!$A$3:$A$179, 0)-1,MATCH(CU$14, 'ARGUS '!$B$4:$LG$4, 0)-1,1,1)/1000, 0)</f>
        <v>231.822</v>
      </c>
      <c r="CV55" s="19">
        <f ca="1">IFERROR(OFFSET('ARGUS '!$B$3, MATCH($A55, 'ARGUS '!$A$3:$A$179, 0)-1,MATCH(CV$14, 'ARGUS '!$B$4:$LG$4, 0)-1,1,1)/1000, 0)</f>
        <v>231.822</v>
      </c>
      <c r="CW55" s="19">
        <f ca="1">IFERROR(OFFSET('ARGUS '!$B$3, MATCH($A55, 'ARGUS '!$A$3:$A$179, 0)-1,MATCH(CW$14, 'ARGUS '!$B$4:$LG$4, 0)-1,1,1)/1000, 0)</f>
        <v>231.822</v>
      </c>
      <c r="CX55" s="19">
        <f ca="1">IFERROR(OFFSET('ARGUS '!$B$3, MATCH($A55, 'ARGUS '!$A$3:$A$179, 0)-1,MATCH(CX$14, 'ARGUS '!$B$4:$LG$4, 0)-1,1,1)/1000, 0)</f>
        <v>231.822</v>
      </c>
      <c r="CY55" s="19">
        <f ca="1">IFERROR(OFFSET('ARGUS '!$B$3, MATCH($A55, 'ARGUS '!$A$3:$A$179, 0)-1,MATCH(CY$14, 'ARGUS '!$B$4:$LG$4, 0)-1,1,1)/1000, 0)</f>
        <v>231.822</v>
      </c>
      <c r="CZ55" s="19">
        <f ca="1">IFERROR(OFFSET('ARGUS '!$B$3, MATCH($A55, 'ARGUS '!$A$3:$A$179, 0)-1,MATCH(CZ$14, 'ARGUS '!$B$4:$LG$4, 0)-1,1,1)/1000, 0)</f>
        <v>231.822</v>
      </c>
      <c r="DA55" s="19">
        <f ca="1">IFERROR(OFFSET('ARGUS '!$B$3, MATCH($A55, 'ARGUS '!$A$3:$A$179, 0)-1,MATCH(DA$14, 'ARGUS '!$B$4:$LG$4, 0)-1,1,1)/1000, 0)</f>
        <v>240.28700000000001</v>
      </c>
      <c r="DB55" s="19">
        <f ca="1">IFERROR(OFFSET('ARGUS '!$B$3, MATCH($A55, 'ARGUS '!$A$3:$A$179, 0)-1,MATCH(DB$14, 'ARGUS '!$B$4:$LG$4, 0)-1,1,1)/1000, 0)</f>
        <v>240.28700000000001</v>
      </c>
      <c r="DC55" s="19">
        <f ca="1">IFERROR(OFFSET('ARGUS '!$B$3, MATCH($A55, 'ARGUS '!$A$3:$A$179, 0)-1,MATCH(DC$14, 'ARGUS '!$B$4:$LG$4, 0)-1,1,1)/1000, 0)</f>
        <v>240.28700000000001</v>
      </c>
      <c r="DD55" s="19">
        <f ca="1">IFERROR(OFFSET('ARGUS '!$B$3, MATCH($A55, 'ARGUS '!$A$3:$A$179, 0)-1,MATCH(DD$14, 'ARGUS '!$B$4:$LG$4, 0)-1,1,1)/1000, 0)</f>
        <v>240.28700000000001</v>
      </c>
      <c r="DE55" s="19">
        <f ca="1">IFERROR(OFFSET('ARGUS '!$B$3, MATCH($A55, 'ARGUS '!$A$3:$A$179, 0)-1,MATCH(DE$14, 'ARGUS '!$B$4:$LG$4, 0)-1,1,1)/1000, 0)</f>
        <v>240.28700000000001</v>
      </c>
      <c r="DF55" s="19">
        <f ca="1">IFERROR(OFFSET('ARGUS '!$B$3, MATCH($A55, 'ARGUS '!$A$3:$A$179, 0)-1,MATCH(DF$14, 'ARGUS '!$B$4:$LG$4, 0)-1,1,1)/1000, 0)</f>
        <v>240.28700000000001</v>
      </c>
      <c r="DG55" s="19">
        <f ca="1">IFERROR(OFFSET('ARGUS '!$B$3, MATCH($A55, 'ARGUS '!$A$3:$A$179, 0)-1,MATCH(DG$14, 'ARGUS '!$B$4:$LG$4, 0)-1,1,1)/1000, 0)</f>
        <v>240.28700000000001</v>
      </c>
      <c r="DH55" s="19">
        <f ca="1">IFERROR(OFFSET('ARGUS '!$B$3, MATCH($A55, 'ARGUS '!$A$3:$A$179, 0)-1,MATCH(DH$14, 'ARGUS '!$B$4:$LG$4, 0)-1,1,1)/1000, 0)</f>
        <v>240.28700000000001</v>
      </c>
      <c r="DI55" s="19">
        <f ca="1">IFERROR(OFFSET('ARGUS '!$B$3, MATCH($A55, 'ARGUS '!$A$3:$A$179, 0)-1,MATCH(DI$14, 'ARGUS '!$B$4:$LG$4, 0)-1,1,1)/1000, 0)</f>
        <v>240.28700000000001</v>
      </c>
      <c r="DJ55" s="19">
        <f ca="1">IFERROR(OFFSET('ARGUS '!$B$3, MATCH($A55, 'ARGUS '!$A$3:$A$179, 0)-1,MATCH(DJ$14, 'ARGUS '!$B$4:$LG$4, 0)-1,1,1)/1000, 0)</f>
        <v>240.28700000000001</v>
      </c>
      <c r="DK55" s="19">
        <f ca="1">IFERROR(OFFSET('ARGUS '!$B$3, MATCH($A55, 'ARGUS '!$A$3:$A$179, 0)-1,MATCH(DK$14, 'ARGUS '!$B$4:$LG$4, 0)-1,1,1)/1000, 0)</f>
        <v>240.28700000000001</v>
      </c>
      <c r="DL55" s="19">
        <f ca="1">IFERROR(OFFSET('ARGUS '!$B$3, MATCH($A55, 'ARGUS '!$A$3:$A$179, 0)-1,MATCH(DL$14, 'ARGUS '!$B$4:$LG$4, 0)-1,1,1)/1000, 0)</f>
        <v>240.28700000000001</v>
      </c>
      <c r="DM55" s="19">
        <f ca="1">IFERROR(OFFSET('ARGUS '!$B$3, MATCH($A55, 'ARGUS '!$A$3:$A$179, 0)-1,MATCH(DM$14, 'ARGUS '!$B$4:$LG$4, 0)-1,1,1)/1000, 0)</f>
        <v>253.345</v>
      </c>
      <c r="DN55" s="19">
        <f ca="1">IFERROR(OFFSET('ARGUS '!$B$3, MATCH($A55, 'ARGUS '!$A$3:$A$179, 0)-1,MATCH(DN$14, 'ARGUS '!$B$4:$LG$4, 0)-1,1,1)/1000, 0)</f>
        <v>253.345</v>
      </c>
      <c r="DO55" s="19">
        <f ca="1">IFERROR(OFFSET('ARGUS '!$B$3, MATCH($A55, 'ARGUS '!$A$3:$A$179, 0)-1,MATCH(DO$14, 'ARGUS '!$B$4:$LG$4, 0)-1,1,1)/1000, 0)</f>
        <v>253.345</v>
      </c>
      <c r="DP55" s="19">
        <f ca="1">IFERROR(OFFSET('ARGUS '!$B$3, MATCH($A55, 'ARGUS '!$A$3:$A$179, 0)-1,MATCH(DP$14, 'ARGUS '!$B$4:$LG$4, 0)-1,1,1)/1000, 0)</f>
        <v>253.345</v>
      </c>
      <c r="DQ55" s="19">
        <f ca="1">IFERROR(OFFSET('ARGUS '!$B$3, MATCH($A55, 'ARGUS '!$A$3:$A$179, 0)-1,MATCH(DQ$14, 'ARGUS '!$B$4:$LG$4, 0)-1,1,1)/1000, 0)</f>
        <v>228.60499999999999</v>
      </c>
      <c r="DR55" s="19">
        <f ca="1">IFERROR(OFFSET('ARGUS '!$B$3, MATCH($A55, 'ARGUS '!$A$3:$A$179, 0)-1,MATCH(DR$14, 'ARGUS '!$B$4:$LG$4, 0)-1,1,1)/1000, 0)</f>
        <v>228.60499999999999</v>
      </c>
      <c r="DS55" s="19">
        <f ca="1">IFERROR(OFFSET('ARGUS '!$B$3, MATCH($A55, 'ARGUS '!$A$3:$A$179, 0)-1,MATCH(DS$14, 'ARGUS '!$B$4:$LG$4, 0)-1,1,1)/1000, 0)</f>
        <v>253.345</v>
      </c>
      <c r="DT55" s="19">
        <f ca="1">IFERROR(OFFSET('ARGUS '!$B$3, MATCH($A55, 'ARGUS '!$A$3:$A$179, 0)-1,MATCH(DT$14, 'ARGUS '!$B$4:$LG$4, 0)-1,1,1)/1000, 0)</f>
        <v>253.345</v>
      </c>
      <c r="DU55" s="19">
        <f ca="1">IFERROR(OFFSET('ARGUS '!$B$3, MATCH($A55, 'ARGUS '!$A$3:$A$179, 0)-1,MATCH(DU$14, 'ARGUS '!$B$4:$LG$4, 0)-1,1,1)/1000, 0)</f>
        <v>253.345</v>
      </c>
      <c r="DV55" s="19">
        <f ca="1">IFERROR(OFFSET('ARGUS '!$B$3, MATCH($A55, 'ARGUS '!$A$3:$A$179, 0)-1,MATCH(DV$14, 'ARGUS '!$B$4:$LG$4, 0)-1,1,1)/1000, 0)</f>
        <v>214.02699999999999</v>
      </c>
      <c r="DW55" s="19">
        <f ca="1">IFERROR(OFFSET('ARGUS '!$B$3, MATCH($A55, 'ARGUS '!$A$3:$A$179, 0)-1,MATCH(DW$14, 'ARGUS '!$B$4:$LG$4, 0)-1,1,1)/1000, 0)</f>
        <v>214.02699999999999</v>
      </c>
      <c r="DX55" s="19">
        <f ca="1">IFERROR(OFFSET('ARGUS '!$B$3, MATCH($A55, 'ARGUS '!$A$3:$A$179, 0)-1,MATCH(DX$14, 'ARGUS '!$B$4:$LG$4, 0)-1,1,1)/1000, 0)</f>
        <v>253.345</v>
      </c>
      <c r="DY55" s="19">
        <f ca="1">IFERROR(OFFSET('ARGUS '!$B$3, MATCH($A55, 'ARGUS '!$A$3:$A$179, 0)-1,MATCH(DY$14, 'ARGUS '!$B$4:$LG$4, 0)-1,1,1)/1000, 0)</f>
        <v>260.71800000000002</v>
      </c>
      <c r="DZ55" s="19">
        <f ca="1">IFERROR(OFFSET('ARGUS '!$B$3, MATCH($A55, 'ARGUS '!$A$3:$A$179, 0)-1,MATCH(DZ$14, 'ARGUS '!$B$4:$LG$4, 0)-1,1,1)/1000, 0)</f>
        <v>135.93199999999999</v>
      </c>
      <c r="EA55" s="19">
        <f ca="1">IFERROR(OFFSET('ARGUS '!$B$3, MATCH($A55, 'ARGUS '!$A$3:$A$179, 0)-1,MATCH(EA$14, 'ARGUS '!$B$4:$LG$4, 0)-1,1,1)/1000, 0)</f>
        <v>135.93199999999999</v>
      </c>
      <c r="EB55" s="19">
        <f ca="1">IFERROR(OFFSET('ARGUS '!$B$3, MATCH($A55, 'ARGUS '!$A$3:$A$179, 0)-1,MATCH(EB$14, 'ARGUS '!$B$4:$LG$4, 0)-1,1,1)/1000, 0)</f>
        <v>257.87299999999999</v>
      </c>
      <c r="EC55" s="19">
        <f ca="1">IFERROR(OFFSET('ARGUS '!$B$3, MATCH($A55, 'ARGUS '!$A$3:$A$179, 0)-1,MATCH(EC$14, 'ARGUS '!$B$4:$LG$4, 0)-1,1,1)/1000, 0)</f>
        <v>256.08600000000001</v>
      </c>
      <c r="ED55" s="19">
        <f ca="1">IFERROR(OFFSET('ARGUS '!$B$3, MATCH($A55, 'ARGUS '!$A$3:$A$179, 0)-1,MATCH(ED$14, 'ARGUS '!$B$4:$LG$4, 0)-1,1,1)/1000, 0)</f>
        <v>256.08600000000001</v>
      </c>
      <c r="EE55" s="19">
        <f ca="1">IFERROR(OFFSET('ARGUS '!$B$3, MATCH($A55, 'ARGUS '!$A$3:$A$179, 0)-1,MATCH(EE$14, 'ARGUS '!$B$4:$LG$4, 0)-1,1,1)/1000, 0)</f>
        <v>260.71800000000002</v>
      </c>
      <c r="EF55" s="19">
        <f ca="1">IFERROR(OFFSET('ARGUS '!$B$3, MATCH($A55, 'ARGUS '!$A$3:$A$179, 0)-1,MATCH(EF$14, 'ARGUS '!$B$4:$LG$4, 0)-1,1,1)/1000, 0)</f>
        <v>260.71800000000002</v>
      </c>
      <c r="EG55" s="19">
        <f ca="1">IFERROR(OFFSET('ARGUS '!$B$3, MATCH($A55, 'ARGUS '!$A$3:$A$179, 0)-1,MATCH(EG$14, 'ARGUS '!$B$4:$LG$4, 0)-1,1,1)/1000, 0)</f>
        <v>260.71800000000002</v>
      </c>
      <c r="EH55" s="19">
        <f ca="1">IFERROR(OFFSET('ARGUS '!$B$3, MATCH($A55, 'ARGUS '!$A$3:$A$179, 0)-1,MATCH(EH$14, 'ARGUS '!$B$4:$LG$4, 0)-1,1,1)/1000, 0)</f>
        <v>260.71800000000002</v>
      </c>
      <c r="EI55" s="19">
        <f ca="1">IFERROR(OFFSET('ARGUS '!$B$3, MATCH($A55, 'ARGUS '!$A$3:$A$179, 0)-1,MATCH(EI$14, 'ARGUS '!$B$4:$LG$4, 0)-1,1,1)/1000, 0)</f>
        <v>260.71800000000002</v>
      </c>
      <c r="EJ55" s="19">
        <f ca="1">IFERROR(OFFSET('ARGUS '!$B$3, MATCH($A55, 'ARGUS '!$A$3:$A$179, 0)-1,MATCH(EJ$14, 'ARGUS '!$B$4:$LG$4, 0)-1,1,1)/1000, 0)</f>
        <v>252.38900000000001</v>
      </c>
      <c r="EK55" s="19">
        <f ca="1">IFERROR(OFFSET('ARGUS '!$B$3, MATCH($A55, 'ARGUS '!$A$3:$A$179, 0)-1,MATCH(EK$14, 'ARGUS '!$B$4:$LG$4, 0)-1,1,1)/1000, 0)</f>
        <v>263.80900000000003</v>
      </c>
      <c r="EL55" s="19">
        <f ca="1">IFERROR(OFFSET('ARGUS '!$B$3, MATCH($A55, 'ARGUS '!$A$3:$A$179, 0)-1,MATCH(EL$14, 'ARGUS '!$B$4:$LG$4, 0)-1,1,1)/1000, 0)</f>
        <v>0</v>
      </c>
      <c r="EM55" s="19">
        <f ca="1">IFERROR(OFFSET('ARGUS '!$B$3, MATCH($A55, 'ARGUS '!$A$3:$A$179, 0)-1,MATCH(EM$14, 'ARGUS '!$B$4:$LG$4, 0)-1,1,1)/1000, 0)</f>
        <v>0</v>
      </c>
      <c r="EP55" s="10" t="str">
        <f t="shared" si="504"/>
        <v>Total Expense Recoveries</v>
      </c>
      <c r="EQ55" s="27"/>
      <c r="ER55" s="27"/>
      <c r="ES55" s="27"/>
      <c r="ET55" s="138">
        <f t="shared" ref="ET55:ET60" ca="1" si="505">SUM(EV55:FD55)</f>
        <v>19429.724000000002</v>
      </c>
      <c r="EU55" s="27"/>
      <c r="EV55" s="139">
        <f t="shared" si="503"/>
        <v>0</v>
      </c>
      <c r="EW55" s="27">
        <f t="shared" ref="EV55:FD60" ca="1" si="506">SUMIF($K$13:$EM$13,EW$13,$K55:$EM55)</f>
        <v>1965.3099999999995</v>
      </c>
      <c r="EX55" s="27">
        <f t="shared" ca="1" si="506"/>
        <v>2191.1020000000003</v>
      </c>
      <c r="EY55" s="27">
        <f t="shared" ca="1" si="506"/>
        <v>2355.4770000000003</v>
      </c>
      <c r="EZ55" s="27">
        <f t="shared" ca="1" si="506"/>
        <v>2437.8089999999997</v>
      </c>
      <c r="FA55" s="27">
        <f t="shared" ca="1" si="506"/>
        <v>2456.3790000000008</v>
      </c>
      <c r="FB55" s="27">
        <f t="shared" ca="1" si="506"/>
        <v>2617.7070000000008</v>
      </c>
      <c r="FC55" s="27">
        <f t="shared" ca="1" si="506"/>
        <v>2598.681</v>
      </c>
      <c r="FD55" s="27">
        <f t="shared" ca="1" si="506"/>
        <v>2807.259</v>
      </c>
      <c r="FE55"/>
      <c r="FF55"/>
      <c r="FG55"/>
      <c r="FH55"/>
    </row>
    <row r="56" spans="1:164" ht="15">
      <c r="A56" s="415">
        <v>6</v>
      </c>
      <c r="B56" s="10" t="s">
        <v>413</v>
      </c>
      <c r="I56" s="138">
        <f ca="1">SUMIF($K$12:$EM$12,"&lt;="&amp;Assumptions!$L$14,'Monthly Cash Flow'!K56:EM56)</f>
        <v>0</v>
      </c>
      <c r="J56" s="27"/>
      <c r="K56" s="139"/>
      <c r="L56" s="19">
        <f ca="1">IFERROR(OFFSET('ARGUS '!$B$3, MATCH($A56, 'ARGUS '!$A$3:$A$179, 0)-1,MATCH(L$14, 'ARGUS '!$B$4:$LG$4, 0)-1,1,1)/1000, 0)</f>
        <v>0</v>
      </c>
      <c r="M56" s="19">
        <f ca="1">IFERROR(OFFSET('ARGUS '!$B$3, MATCH($A56, 'ARGUS '!$A$3:$A$179, 0)-1,MATCH(M$14, 'ARGUS '!$B$4:$LG$4, 0)-1,1,1)/1000, 0)</f>
        <v>0</v>
      </c>
      <c r="N56" s="19">
        <f ca="1">IFERROR(OFFSET('ARGUS '!$B$3, MATCH($A56, 'ARGUS '!$A$3:$A$179, 0)-1,MATCH(N$14, 'ARGUS '!$B$4:$LG$4, 0)-1,1,1)/1000, 0)</f>
        <v>0</v>
      </c>
      <c r="O56" s="19">
        <f ca="1">IFERROR(OFFSET('ARGUS '!$B$3, MATCH($A56, 'ARGUS '!$A$3:$A$179, 0)-1,MATCH(O$14, 'ARGUS '!$B$4:$LG$4, 0)-1,1,1)/1000, 0)</f>
        <v>0</v>
      </c>
      <c r="P56" s="19">
        <f ca="1">IFERROR(OFFSET('ARGUS '!$B$3, MATCH($A56, 'ARGUS '!$A$3:$A$179, 0)-1,MATCH(P$14, 'ARGUS '!$B$4:$LG$4, 0)-1,1,1)/1000, 0)</f>
        <v>0</v>
      </c>
      <c r="Q56" s="19">
        <f ca="1">IFERROR(OFFSET('ARGUS '!$B$3, MATCH($A56, 'ARGUS '!$A$3:$A$179, 0)-1,MATCH(Q$14, 'ARGUS '!$B$4:$LG$4, 0)-1,1,1)/1000, 0)</f>
        <v>0</v>
      </c>
      <c r="R56" s="19">
        <f ca="1">IFERROR(OFFSET('ARGUS '!$B$3, MATCH($A56, 'ARGUS '!$A$3:$A$179, 0)-1,MATCH(R$14, 'ARGUS '!$B$4:$LG$4, 0)-1,1,1)/1000, 0)</f>
        <v>0</v>
      </c>
      <c r="S56" s="19">
        <f ca="1">IFERROR(OFFSET('ARGUS '!$B$3, MATCH($A56, 'ARGUS '!$A$3:$A$179, 0)-1,MATCH(S$14, 'ARGUS '!$B$4:$LG$4, 0)-1,1,1)/1000, 0)</f>
        <v>0</v>
      </c>
      <c r="T56" s="19">
        <f ca="1">IFERROR(OFFSET('ARGUS '!$B$3, MATCH($A56, 'ARGUS '!$A$3:$A$179, 0)-1,MATCH(T$14, 'ARGUS '!$B$4:$LG$4, 0)-1,1,1)/1000, 0)</f>
        <v>0</v>
      </c>
      <c r="U56" s="19">
        <f ca="1">IFERROR(OFFSET('ARGUS '!$B$3, MATCH($A56, 'ARGUS '!$A$3:$A$179, 0)-1,MATCH(U$14, 'ARGUS '!$B$4:$LG$4, 0)-1,1,1)/1000, 0)</f>
        <v>0</v>
      </c>
      <c r="V56" s="19">
        <f ca="1">IFERROR(OFFSET('ARGUS '!$B$3, MATCH($A56, 'ARGUS '!$A$3:$A$179, 0)-1,MATCH(V$14, 'ARGUS '!$B$4:$LG$4, 0)-1,1,1)/1000, 0)</f>
        <v>0</v>
      </c>
      <c r="W56" s="19">
        <f ca="1">IFERROR(OFFSET('ARGUS '!$B$3, MATCH($A56, 'ARGUS '!$A$3:$A$179, 0)-1,MATCH(W$14, 'ARGUS '!$B$4:$LG$4, 0)-1,1,1)/1000, 0)</f>
        <v>0</v>
      </c>
      <c r="X56" s="19">
        <f ca="1">IFERROR(OFFSET('ARGUS '!$B$3, MATCH($A56, 'ARGUS '!$A$3:$A$179, 0)-1,MATCH(X$14, 'ARGUS '!$B$4:$LG$4, 0)-1,1,1)/1000, 0)</f>
        <v>0</v>
      </c>
      <c r="Y56" s="19">
        <f ca="1">IFERROR(OFFSET('ARGUS '!$B$3, MATCH($A56, 'ARGUS '!$A$3:$A$179, 0)-1,MATCH(Y$14, 'ARGUS '!$B$4:$LG$4, 0)-1,1,1)/1000, 0)</f>
        <v>0</v>
      </c>
      <c r="Z56" s="19">
        <f ca="1">IFERROR(OFFSET('ARGUS '!$B$3, MATCH($A56, 'ARGUS '!$A$3:$A$179, 0)-1,MATCH(Z$14, 'ARGUS '!$B$4:$LG$4, 0)-1,1,1)/1000, 0)</f>
        <v>0</v>
      </c>
      <c r="AA56" s="19">
        <f ca="1">IFERROR(OFFSET('ARGUS '!$B$3, MATCH($A56, 'ARGUS '!$A$3:$A$179, 0)-1,MATCH(AA$14, 'ARGUS '!$B$4:$LG$4, 0)-1,1,1)/1000, 0)</f>
        <v>0</v>
      </c>
      <c r="AB56" s="19">
        <f ca="1">IFERROR(OFFSET('ARGUS '!$B$3, MATCH($A56, 'ARGUS '!$A$3:$A$179, 0)-1,MATCH(AB$14, 'ARGUS '!$B$4:$LG$4, 0)-1,1,1)/1000, 0)</f>
        <v>0</v>
      </c>
      <c r="AC56" s="19">
        <f ca="1">IFERROR(OFFSET('ARGUS '!$B$3, MATCH($A56, 'ARGUS '!$A$3:$A$179, 0)-1,MATCH(AC$14, 'ARGUS '!$B$4:$LG$4, 0)-1,1,1)/1000, 0)</f>
        <v>0</v>
      </c>
      <c r="AD56" s="19">
        <f ca="1">IFERROR(OFFSET('ARGUS '!$B$3, MATCH($A56, 'ARGUS '!$A$3:$A$179, 0)-1,MATCH(AD$14, 'ARGUS '!$B$4:$LG$4, 0)-1,1,1)/1000, 0)</f>
        <v>0</v>
      </c>
      <c r="AE56" s="19">
        <f ca="1">IFERROR(OFFSET('ARGUS '!$B$3, MATCH($A56, 'ARGUS '!$A$3:$A$179, 0)-1,MATCH(AE$14, 'ARGUS '!$B$4:$LG$4, 0)-1,1,1)/1000, 0)</f>
        <v>0</v>
      </c>
      <c r="AF56" s="19">
        <f ca="1">IFERROR(OFFSET('ARGUS '!$B$3, MATCH($A56, 'ARGUS '!$A$3:$A$179, 0)-1,MATCH(AF$14, 'ARGUS '!$B$4:$LG$4, 0)-1,1,1)/1000, 0)</f>
        <v>0</v>
      </c>
      <c r="AG56" s="19">
        <f ca="1">IFERROR(OFFSET('ARGUS '!$B$3, MATCH($A56, 'ARGUS '!$A$3:$A$179, 0)-1,MATCH(AG$14, 'ARGUS '!$B$4:$LG$4, 0)-1,1,1)/1000, 0)</f>
        <v>0</v>
      </c>
      <c r="AH56" s="19">
        <f ca="1">IFERROR(OFFSET('ARGUS '!$B$3, MATCH($A56, 'ARGUS '!$A$3:$A$179, 0)-1,MATCH(AH$14, 'ARGUS '!$B$4:$LG$4, 0)-1,1,1)/1000, 0)</f>
        <v>0</v>
      </c>
      <c r="AI56" s="19">
        <f ca="1">IFERROR(OFFSET('ARGUS '!$B$3, MATCH($A56, 'ARGUS '!$A$3:$A$179, 0)-1,MATCH(AI$14, 'ARGUS '!$B$4:$LG$4, 0)-1,1,1)/1000, 0)</f>
        <v>0</v>
      </c>
      <c r="AJ56" s="19">
        <f ca="1">IFERROR(OFFSET('ARGUS '!$B$3, MATCH($A56, 'ARGUS '!$A$3:$A$179, 0)-1,MATCH(AJ$14, 'ARGUS '!$B$4:$LG$4, 0)-1,1,1)/1000, 0)</f>
        <v>0</v>
      </c>
      <c r="AK56" s="19">
        <f ca="1">IFERROR(OFFSET('ARGUS '!$B$3, MATCH($A56, 'ARGUS '!$A$3:$A$179, 0)-1,MATCH(AK$14, 'ARGUS '!$B$4:$LG$4, 0)-1,1,1)/1000, 0)</f>
        <v>0</v>
      </c>
      <c r="AL56" s="19">
        <f ca="1">IFERROR(OFFSET('ARGUS '!$B$3, MATCH($A56, 'ARGUS '!$A$3:$A$179, 0)-1,MATCH(AL$14, 'ARGUS '!$B$4:$LG$4, 0)-1,1,1)/1000, 0)</f>
        <v>0</v>
      </c>
      <c r="AM56" s="19">
        <f ca="1">IFERROR(OFFSET('ARGUS '!$B$3, MATCH($A56, 'ARGUS '!$A$3:$A$179, 0)-1,MATCH(AM$14, 'ARGUS '!$B$4:$LG$4, 0)-1,1,1)/1000, 0)</f>
        <v>0</v>
      </c>
      <c r="AN56" s="19">
        <f ca="1">IFERROR(OFFSET('ARGUS '!$B$3, MATCH($A56, 'ARGUS '!$A$3:$A$179, 0)-1,MATCH(AN$14, 'ARGUS '!$B$4:$LG$4, 0)-1,1,1)/1000, 0)</f>
        <v>0</v>
      </c>
      <c r="AO56" s="19">
        <f ca="1">IFERROR(OFFSET('ARGUS '!$B$3, MATCH($A56, 'ARGUS '!$A$3:$A$179, 0)-1,MATCH(AO$14, 'ARGUS '!$B$4:$LG$4, 0)-1,1,1)/1000, 0)</f>
        <v>0</v>
      </c>
      <c r="AP56" s="19">
        <f ca="1">IFERROR(OFFSET('ARGUS '!$B$3, MATCH($A56, 'ARGUS '!$A$3:$A$179, 0)-1,MATCH(AP$14, 'ARGUS '!$B$4:$LG$4, 0)-1,1,1)/1000, 0)</f>
        <v>0</v>
      </c>
      <c r="AQ56" s="19">
        <f ca="1">IFERROR(OFFSET('ARGUS '!$B$3, MATCH($A56, 'ARGUS '!$A$3:$A$179, 0)-1,MATCH(AQ$14, 'ARGUS '!$B$4:$LG$4, 0)-1,1,1)/1000, 0)</f>
        <v>0</v>
      </c>
      <c r="AR56" s="19">
        <f ca="1">IFERROR(OFFSET('ARGUS '!$B$3, MATCH($A56, 'ARGUS '!$A$3:$A$179, 0)-1,MATCH(AR$14, 'ARGUS '!$B$4:$LG$4, 0)-1,1,1)/1000, 0)</f>
        <v>0</v>
      </c>
      <c r="AS56" s="19">
        <f ca="1">IFERROR(OFFSET('ARGUS '!$B$3, MATCH($A56, 'ARGUS '!$A$3:$A$179, 0)-1,MATCH(AS$14, 'ARGUS '!$B$4:$LG$4, 0)-1,1,1)/1000, 0)</f>
        <v>0</v>
      </c>
      <c r="AT56" s="19">
        <f ca="1">IFERROR(OFFSET('ARGUS '!$B$3, MATCH($A56, 'ARGUS '!$A$3:$A$179, 0)-1,MATCH(AT$14, 'ARGUS '!$B$4:$LG$4, 0)-1,1,1)/1000, 0)</f>
        <v>0</v>
      </c>
      <c r="AU56" s="19">
        <f ca="1">IFERROR(OFFSET('ARGUS '!$B$3, MATCH($A56, 'ARGUS '!$A$3:$A$179, 0)-1,MATCH(AU$14, 'ARGUS '!$B$4:$LG$4, 0)-1,1,1)/1000, 0)</f>
        <v>0</v>
      </c>
      <c r="AV56" s="19">
        <f ca="1">IFERROR(OFFSET('ARGUS '!$B$3, MATCH($A56, 'ARGUS '!$A$3:$A$179, 0)-1,MATCH(AV$14, 'ARGUS '!$B$4:$LG$4, 0)-1,1,1)/1000, 0)</f>
        <v>0</v>
      </c>
      <c r="AW56" s="19">
        <f ca="1">IFERROR(OFFSET('ARGUS '!$B$3, MATCH($A56, 'ARGUS '!$A$3:$A$179, 0)-1,MATCH(AW$14, 'ARGUS '!$B$4:$LG$4, 0)-1,1,1)/1000, 0)</f>
        <v>0</v>
      </c>
      <c r="AX56" s="19">
        <f ca="1">IFERROR(OFFSET('ARGUS '!$B$3, MATCH($A56, 'ARGUS '!$A$3:$A$179, 0)-1,MATCH(AX$14, 'ARGUS '!$B$4:$LG$4, 0)-1,1,1)/1000, 0)</f>
        <v>0</v>
      </c>
      <c r="AY56" s="19">
        <f ca="1">IFERROR(OFFSET('ARGUS '!$B$3, MATCH($A56, 'ARGUS '!$A$3:$A$179, 0)-1,MATCH(AY$14, 'ARGUS '!$B$4:$LG$4, 0)-1,1,1)/1000, 0)</f>
        <v>0</v>
      </c>
      <c r="AZ56" s="19">
        <f ca="1">IFERROR(OFFSET('ARGUS '!$B$3, MATCH($A56, 'ARGUS '!$A$3:$A$179, 0)-1,MATCH(AZ$14, 'ARGUS '!$B$4:$LG$4, 0)-1,1,1)/1000, 0)</f>
        <v>0</v>
      </c>
      <c r="BA56" s="19">
        <f ca="1">IFERROR(OFFSET('ARGUS '!$B$3, MATCH($A56, 'ARGUS '!$A$3:$A$179, 0)-1,MATCH(BA$14, 'ARGUS '!$B$4:$LG$4, 0)-1,1,1)/1000, 0)</f>
        <v>0</v>
      </c>
      <c r="BB56" s="19">
        <f ca="1">IFERROR(OFFSET('ARGUS '!$B$3, MATCH($A56, 'ARGUS '!$A$3:$A$179, 0)-1,MATCH(BB$14, 'ARGUS '!$B$4:$LG$4, 0)-1,1,1)/1000, 0)</f>
        <v>0</v>
      </c>
      <c r="BC56" s="19">
        <f ca="1">IFERROR(OFFSET('ARGUS '!$B$3, MATCH($A56, 'ARGUS '!$A$3:$A$179, 0)-1,MATCH(BC$14, 'ARGUS '!$B$4:$LG$4, 0)-1,1,1)/1000, 0)</f>
        <v>0</v>
      </c>
      <c r="BD56" s="19">
        <f ca="1">IFERROR(OFFSET('ARGUS '!$B$3, MATCH($A56, 'ARGUS '!$A$3:$A$179, 0)-1,MATCH(BD$14, 'ARGUS '!$B$4:$LG$4, 0)-1,1,1)/1000, 0)</f>
        <v>0</v>
      </c>
      <c r="BE56" s="19">
        <f ca="1">IFERROR(OFFSET('ARGUS '!$B$3, MATCH($A56, 'ARGUS '!$A$3:$A$179, 0)-1,MATCH(BE$14, 'ARGUS '!$B$4:$LG$4, 0)-1,1,1)/1000, 0)</f>
        <v>0</v>
      </c>
      <c r="BF56" s="19">
        <f ca="1">IFERROR(OFFSET('ARGUS '!$B$3, MATCH($A56, 'ARGUS '!$A$3:$A$179, 0)-1,MATCH(BF$14, 'ARGUS '!$B$4:$LG$4, 0)-1,1,1)/1000, 0)</f>
        <v>0</v>
      </c>
      <c r="BG56" s="19">
        <f ca="1">IFERROR(OFFSET('ARGUS '!$B$3, MATCH($A56, 'ARGUS '!$A$3:$A$179, 0)-1,MATCH(BG$14, 'ARGUS '!$B$4:$LG$4, 0)-1,1,1)/1000, 0)</f>
        <v>0</v>
      </c>
      <c r="BH56" s="19">
        <f ca="1">IFERROR(OFFSET('ARGUS '!$B$3, MATCH($A56, 'ARGUS '!$A$3:$A$179, 0)-1,MATCH(BH$14, 'ARGUS '!$B$4:$LG$4, 0)-1,1,1)/1000, 0)</f>
        <v>0</v>
      </c>
      <c r="BI56" s="19">
        <f ca="1">IFERROR(OFFSET('ARGUS '!$B$3, MATCH($A56, 'ARGUS '!$A$3:$A$179, 0)-1,MATCH(BI$14, 'ARGUS '!$B$4:$LG$4, 0)-1,1,1)/1000, 0)</f>
        <v>0</v>
      </c>
      <c r="BJ56" s="19">
        <f ca="1">IFERROR(OFFSET('ARGUS '!$B$3, MATCH($A56, 'ARGUS '!$A$3:$A$179, 0)-1,MATCH(BJ$14, 'ARGUS '!$B$4:$LG$4, 0)-1,1,1)/1000, 0)</f>
        <v>0</v>
      </c>
      <c r="BK56" s="19">
        <f ca="1">IFERROR(OFFSET('ARGUS '!$B$3, MATCH($A56, 'ARGUS '!$A$3:$A$179, 0)-1,MATCH(BK$14, 'ARGUS '!$B$4:$LG$4, 0)-1,1,1)/1000, 0)</f>
        <v>0</v>
      </c>
      <c r="BL56" s="19">
        <f ca="1">IFERROR(OFFSET('ARGUS '!$B$3, MATCH($A56, 'ARGUS '!$A$3:$A$179, 0)-1,MATCH(BL$14, 'ARGUS '!$B$4:$LG$4, 0)-1,1,1)/1000, 0)</f>
        <v>0</v>
      </c>
      <c r="BM56" s="19">
        <f ca="1">IFERROR(OFFSET('ARGUS '!$B$3, MATCH($A56, 'ARGUS '!$A$3:$A$179, 0)-1,MATCH(BM$14, 'ARGUS '!$B$4:$LG$4, 0)-1,1,1)/1000, 0)</f>
        <v>0</v>
      </c>
      <c r="BN56" s="19">
        <f ca="1">IFERROR(OFFSET('ARGUS '!$B$3, MATCH($A56, 'ARGUS '!$A$3:$A$179, 0)-1,MATCH(BN$14, 'ARGUS '!$B$4:$LG$4, 0)-1,1,1)/1000, 0)</f>
        <v>0</v>
      </c>
      <c r="BO56" s="19">
        <f ca="1">IFERROR(OFFSET('ARGUS '!$B$3, MATCH($A56, 'ARGUS '!$A$3:$A$179, 0)-1,MATCH(BO$14, 'ARGUS '!$B$4:$LG$4, 0)-1,1,1)/1000, 0)</f>
        <v>0</v>
      </c>
      <c r="BP56" s="19">
        <f ca="1">IFERROR(OFFSET('ARGUS '!$B$3, MATCH($A56, 'ARGUS '!$A$3:$A$179, 0)-1,MATCH(BP$14, 'ARGUS '!$B$4:$LG$4, 0)-1,1,1)/1000, 0)</f>
        <v>0</v>
      </c>
      <c r="BQ56" s="19">
        <f ca="1">IFERROR(OFFSET('ARGUS '!$B$3, MATCH($A56, 'ARGUS '!$A$3:$A$179, 0)-1,MATCH(BQ$14, 'ARGUS '!$B$4:$LG$4, 0)-1,1,1)/1000, 0)</f>
        <v>0</v>
      </c>
      <c r="BR56" s="19">
        <f ca="1">IFERROR(OFFSET('ARGUS '!$B$3, MATCH($A56, 'ARGUS '!$A$3:$A$179, 0)-1,MATCH(BR$14, 'ARGUS '!$B$4:$LG$4, 0)-1,1,1)/1000, 0)</f>
        <v>0</v>
      </c>
      <c r="BS56" s="19">
        <f ca="1">IFERROR(OFFSET('ARGUS '!$B$3, MATCH($A56, 'ARGUS '!$A$3:$A$179, 0)-1,MATCH(BS$14, 'ARGUS '!$B$4:$LG$4, 0)-1,1,1)/1000, 0)</f>
        <v>0</v>
      </c>
      <c r="BT56" s="19">
        <f ca="1">IFERROR(OFFSET('ARGUS '!$B$3, MATCH($A56, 'ARGUS '!$A$3:$A$179, 0)-1,MATCH(BT$14, 'ARGUS '!$B$4:$LG$4, 0)-1,1,1)/1000, 0)</f>
        <v>0</v>
      </c>
      <c r="BU56" s="19">
        <f ca="1">IFERROR(OFFSET('ARGUS '!$B$3, MATCH($A56, 'ARGUS '!$A$3:$A$179, 0)-1,MATCH(BU$14, 'ARGUS '!$B$4:$LG$4, 0)-1,1,1)/1000, 0)</f>
        <v>0</v>
      </c>
      <c r="BV56" s="19">
        <f ca="1">IFERROR(OFFSET('ARGUS '!$B$3, MATCH($A56, 'ARGUS '!$A$3:$A$179, 0)-1,MATCH(BV$14, 'ARGUS '!$B$4:$LG$4, 0)-1,1,1)/1000, 0)</f>
        <v>0</v>
      </c>
      <c r="BW56" s="19">
        <f ca="1">IFERROR(OFFSET('ARGUS '!$B$3, MATCH($A56, 'ARGUS '!$A$3:$A$179, 0)-1,MATCH(BW$14, 'ARGUS '!$B$4:$LG$4, 0)-1,1,1)/1000, 0)</f>
        <v>0</v>
      </c>
      <c r="BX56" s="19">
        <f ca="1">IFERROR(OFFSET('ARGUS '!$B$3, MATCH($A56, 'ARGUS '!$A$3:$A$179, 0)-1,MATCH(BX$14, 'ARGUS '!$B$4:$LG$4, 0)-1,1,1)/1000, 0)</f>
        <v>0</v>
      </c>
      <c r="BY56" s="19">
        <f ca="1">IFERROR(OFFSET('ARGUS '!$B$3, MATCH($A56, 'ARGUS '!$A$3:$A$179, 0)-1,MATCH(BY$14, 'ARGUS '!$B$4:$LG$4, 0)-1,1,1)/1000, 0)</f>
        <v>0</v>
      </c>
      <c r="BZ56" s="19">
        <f ca="1">IFERROR(OFFSET('ARGUS '!$B$3, MATCH($A56, 'ARGUS '!$A$3:$A$179, 0)-1,MATCH(BZ$14, 'ARGUS '!$B$4:$LG$4, 0)-1,1,1)/1000, 0)</f>
        <v>0</v>
      </c>
      <c r="CA56" s="19">
        <f ca="1">IFERROR(OFFSET('ARGUS '!$B$3, MATCH($A56, 'ARGUS '!$A$3:$A$179, 0)-1,MATCH(CA$14, 'ARGUS '!$B$4:$LG$4, 0)-1,1,1)/1000, 0)</f>
        <v>0</v>
      </c>
      <c r="CB56" s="19">
        <f ca="1">IFERROR(OFFSET('ARGUS '!$B$3, MATCH($A56, 'ARGUS '!$A$3:$A$179, 0)-1,MATCH(CB$14, 'ARGUS '!$B$4:$LG$4, 0)-1,1,1)/1000, 0)</f>
        <v>0</v>
      </c>
      <c r="CC56" s="19">
        <f ca="1">IFERROR(OFFSET('ARGUS '!$B$3, MATCH($A56, 'ARGUS '!$A$3:$A$179, 0)-1,MATCH(CC$14, 'ARGUS '!$B$4:$LG$4, 0)-1,1,1)/1000, 0)</f>
        <v>0</v>
      </c>
      <c r="CD56" s="19">
        <f ca="1">IFERROR(OFFSET('ARGUS '!$B$3, MATCH($A56, 'ARGUS '!$A$3:$A$179, 0)-1,MATCH(CD$14, 'ARGUS '!$B$4:$LG$4, 0)-1,1,1)/1000, 0)</f>
        <v>0</v>
      </c>
      <c r="CE56" s="19">
        <f ca="1">IFERROR(OFFSET('ARGUS '!$B$3, MATCH($A56, 'ARGUS '!$A$3:$A$179, 0)-1,MATCH(CE$14, 'ARGUS '!$B$4:$LG$4, 0)-1,1,1)/1000, 0)</f>
        <v>0</v>
      </c>
      <c r="CF56" s="19">
        <f ca="1">IFERROR(OFFSET('ARGUS '!$B$3, MATCH($A56, 'ARGUS '!$A$3:$A$179, 0)-1,MATCH(CF$14, 'ARGUS '!$B$4:$LG$4, 0)-1,1,1)/1000, 0)</f>
        <v>0</v>
      </c>
      <c r="CG56" s="19">
        <f ca="1">IFERROR(OFFSET('ARGUS '!$B$3, MATCH($A56, 'ARGUS '!$A$3:$A$179, 0)-1,MATCH(CG$14, 'ARGUS '!$B$4:$LG$4, 0)-1,1,1)/1000, 0)</f>
        <v>0</v>
      </c>
      <c r="CH56" s="19">
        <f ca="1">IFERROR(OFFSET('ARGUS '!$B$3, MATCH($A56, 'ARGUS '!$A$3:$A$179, 0)-1,MATCH(CH$14, 'ARGUS '!$B$4:$LG$4, 0)-1,1,1)/1000, 0)</f>
        <v>0</v>
      </c>
      <c r="CI56" s="19">
        <f ca="1">IFERROR(OFFSET('ARGUS '!$B$3, MATCH($A56, 'ARGUS '!$A$3:$A$179, 0)-1,MATCH(CI$14, 'ARGUS '!$B$4:$LG$4, 0)-1,1,1)/1000, 0)</f>
        <v>0</v>
      </c>
      <c r="CJ56" s="19">
        <f ca="1">IFERROR(OFFSET('ARGUS '!$B$3, MATCH($A56, 'ARGUS '!$A$3:$A$179, 0)-1,MATCH(CJ$14, 'ARGUS '!$B$4:$LG$4, 0)-1,1,1)/1000, 0)</f>
        <v>0</v>
      </c>
      <c r="CK56" s="19">
        <f ca="1">IFERROR(OFFSET('ARGUS '!$B$3, MATCH($A56, 'ARGUS '!$A$3:$A$179, 0)-1,MATCH(CK$14, 'ARGUS '!$B$4:$LG$4, 0)-1,1,1)/1000, 0)</f>
        <v>0</v>
      </c>
      <c r="CL56" s="19">
        <f ca="1">IFERROR(OFFSET('ARGUS '!$B$3, MATCH($A56, 'ARGUS '!$A$3:$A$179, 0)-1,MATCH(CL$14, 'ARGUS '!$B$4:$LG$4, 0)-1,1,1)/1000, 0)</f>
        <v>0</v>
      </c>
      <c r="CM56" s="19">
        <f ca="1">IFERROR(OFFSET('ARGUS '!$B$3, MATCH($A56, 'ARGUS '!$A$3:$A$179, 0)-1,MATCH(CM$14, 'ARGUS '!$B$4:$LG$4, 0)-1,1,1)/1000, 0)</f>
        <v>0</v>
      </c>
      <c r="CN56" s="19">
        <f ca="1">IFERROR(OFFSET('ARGUS '!$B$3, MATCH($A56, 'ARGUS '!$A$3:$A$179, 0)-1,MATCH(CN$14, 'ARGUS '!$B$4:$LG$4, 0)-1,1,1)/1000, 0)</f>
        <v>0</v>
      </c>
      <c r="CO56" s="19">
        <f ca="1">IFERROR(OFFSET('ARGUS '!$B$3, MATCH($A56, 'ARGUS '!$A$3:$A$179, 0)-1,MATCH(CO$14, 'ARGUS '!$B$4:$LG$4, 0)-1,1,1)/1000, 0)</f>
        <v>0</v>
      </c>
      <c r="CP56" s="19">
        <f ca="1">IFERROR(OFFSET('ARGUS '!$B$3, MATCH($A56, 'ARGUS '!$A$3:$A$179, 0)-1,MATCH(CP$14, 'ARGUS '!$B$4:$LG$4, 0)-1,1,1)/1000, 0)</f>
        <v>0</v>
      </c>
      <c r="CQ56" s="19">
        <f ca="1">IFERROR(OFFSET('ARGUS '!$B$3, MATCH($A56, 'ARGUS '!$A$3:$A$179, 0)-1,MATCH(CQ$14, 'ARGUS '!$B$4:$LG$4, 0)-1,1,1)/1000, 0)</f>
        <v>0</v>
      </c>
      <c r="CR56" s="19">
        <f ca="1">IFERROR(OFFSET('ARGUS '!$B$3, MATCH($A56, 'ARGUS '!$A$3:$A$179, 0)-1,MATCH(CR$14, 'ARGUS '!$B$4:$LG$4, 0)-1,1,1)/1000, 0)</f>
        <v>0</v>
      </c>
      <c r="CS56" s="19">
        <f ca="1">IFERROR(OFFSET('ARGUS '!$B$3, MATCH($A56, 'ARGUS '!$A$3:$A$179, 0)-1,MATCH(CS$14, 'ARGUS '!$B$4:$LG$4, 0)-1,1,1)/1000, 0)</f>
        <v>0</v>
      </c>
      <c r="CT56" s="19">
        <f ca="1">IFERROR(OFFSET('ARGUS '!$B$3, MATCH($A56, 'ARGUS '!$A$3:$A$179, 0)-1,MATCH(CT$14, 'ARGUS '!$B$4:$LG$4, 0)-1,1,1)/1000, 0)</f>
        <v>0</v>
      </c>
      <c r="CU56" s="19">
        <f ca="1">IFERROR(OFFSET('ARGUS '!$B$3, MATCH($A56, 'ARGUS '!$A$3:$A$179, 0)-1,MATCH(CU$14, 'ARGUS '!$B$4:$LG$4, 0)-1,1,1)/1000, 0)</f>
        <v>0</v>
      </c>
      <c r="CV56" s="19">
        <f ca="1">IFERROR(OFFSET('ARGUS '!$B$3, MATCH($A56, 'ARGUS '!$A$3:$A$179, 0)-1,MATCH(CV$14, 'ARGUS '!$B$4:$LG$4, 0)-1,1,1)/1000, 0)</f>
        <v>0</v>
      </c>
      <c r="CW56" s="19">
        <f ca="1">IFERROR(OFFSET('ARGUS '!$B$3, MATCH($A56, 'ARGUS '!$A$3:$A$179, 0)-1,MATCH(CW$14, 'ARGUS '!$B$4:$LG$4, 0)-1,1,1)/1000, 0)</f>
        <v>0</v>
      </c>
      <c r="CX56" s="19">
        <f ca="1">IFERROR(OFFSET('ARGUS '!$B$3, MATCH($A56, 'ARGUS '!$A$3:$A$179, 0)-1,MATCH(CX$14, 'ARGUS '!$B$4:$LG$4, 0)-1,1,1)/1000, 0)</f>
        <v>0</v>
      </c>
      <c r="CY56" s="19">
        <f ca="1">IFERROR(OFFSET('ARGUS '!$B$3, MATCH($A56, 'ARGUS '!$A$3:$A$179, 0)-1,MATCH(CY$14, 'ARGUS '!$B$4:$LG$4, 0)-1,1,1)/1000, 0)</f>
        <v>0</v>
      </c>
      <c r="CZ56" s="19">
        <f ca="1">IFERROR(OFFSET('ARGUS '!$B$3, MATCH($A56, 'ARGUS '!$A$3:$A$179, 0)-1,MATCH(CZ$14, 'ARGUS '!$B$4:$LG$4, 0)-1,1,1)/1000, 0)</f>
        <v>0</v>
      </c>
      <c r="DA56" s="19">
        <f ca="1">IFERROR(OFFSET('ARGUS '!$B$3, MATCH($A56, 'ARGUS '!$A$3:$A$179, 0)-1,MATCH(DA$14, 'ARGUS '!$B$4:$LG$4, 0)-1,1,1)/1000, 0)</f>
        <v>0</v>
      </c>
      <c r="DB56" s="19">
        <f ca="1">IFERROR(OFFSET('ARGUS '!$B$3, MATCH($A56, 'ARGUS '!$A$3:$A$179, 0)-1,MATCH(DB$14, 'ARGUS '!$B$4:$LG$4, 0)-1,1,1)/1000, 0)</f>
        <v>0</v>
      </c>
      <c r="DC56" s="19">
        <f ca="1">IFERROR(OFFSET('ARGUS '!$B$3, MATCH($A56, 'ARGUS '!$A$3:$A$179, 0)-1,MATCH(DC$14, 'ARGUS '!$B$4:$LG$4, 0)-1,1,1)/1000, 0)</f>
        <v>0</v>
      </c>
      <c r="DD56" s="19">
        <f ca="1">IFERROR(OFFSET('ARGUS '!$B$3, MATCH($A56, 'ARGUS '!$A$3:$A$179, 0)-1,MATCH(DD$14, 'ARGUS '!$B$4:$LG$4, 0)-1,1,1)/1000, 0)</f>
        <v>0</v>
      </c>
      <c r="DE56" s="19">
        <f ca="1">IFERROR(OFFSET('ARGUS '!$B$3, MATCH($A56, 'ARGUS '!$A$3:$A$179, 0)-1,MATCH(DE$14, 'ARGUS '!$B$4:$LG$4, 0)-1,1,1)/1000, 0)</f>
        <v>0</v>
      </c>
      <c r="DF56" s="19">
        <f ca="1">IFERROR(OFFSET('ARGUS '!$B$3, MATCH($A56, 'ARGUS '!$A$3:$A$179, 0)-1,MATCH(DF$14, 'ARGUS '!$B$4:$LG$4, 0)-1,1,1)/1000, 0)</f>
        <v>0</v>
      </c>
      <c r="DG56" s="19">
        <f ca="1">IFERROR(OFFSET('ARGUS '!$B$3, MATCH($A56, 'ARGUS '!$A$3:$A$179, 0)-1,MATCH(DG$14, 'ARGUS '!$B$4:$LG$4, 0)-1,1,1)/1000, 0)</f>
        <v>0</v>
      </c>
      <c r="DH56" s="19">
        <f ca="1">IFERROR(OFFSET('ARGUS '!$B$3, MATCH($A56, 'ARGUS '!$A$3:$A$179, 0)-1,MATCH(DH$14, 'ARGUS '!$B$4:$LG$4, 0)-1,1,1)/1000, 0)</f>
        <v>0</v>
      </c>
      <c r="DI56" s="19">
        <f ca="1">IFERROR(OFFSET('ARGUS '!$B$3, MATCH($A56, 'ARGUS '!$A$3:$A$179, 0)-1,MATCH(DI$14, 'ARGUS '!$B$4:$LG$4, 0)-1,1,1)/1000, 0)</f>
        <v>0</v>
      </c>
      <c r="DJ56" s="19">
        <f ca="1">IFERROR(OFFSET('ARGUS '!$B$3, MATCH($A56, 'ARGUS '!$A$3:$A$179, 0)-1,MATCH(DJ$14, 'ARGUS '!$B$4:$LG$4, 0)-1,1,1)/1000, 0)</f>
        <v>0</v>
      </c>
      <c r="DK56" s="19">
        <f ca="1">IFERROR(OFFSET('ARGUS '!$B$3, MATCH($A56, 'ARGUS '!$A$3:$A$179, 0)-1,MATCH(DK$14, 'ARGUS '!$B$4:$LG$4, 0)-1,1,1)/1000, 0)</f>
        <v>0</v>
      </c>
      <c r="DL56" s="19">
        <f ca="1">IFERROR(OFFSET('ARGUS '!$B$3, MATCH($A56, 'ARGUS '!$A$3:$A$179, 0)-1,MATCH(DL$14, 'ARGUS '!$B$4:$LG$4, 0)-1,1,1)/1000, 0)</f>
        <v>0</v>
      </c>
      <c r="DM56" s="19">
        <f ca="1">IFERROR(OFFSET('ARGUS '!$B$3, MATCH($A56, 'ARGUS '!$A$3:$A$179, 0)-1,MATCH(DM$14, 'ARGUS '!$B$4:$LG$4, 0)-1,1,1)/1000, 0)</f>
        <v>0</v>
      </c>
      <c r="DN56" s="19">
        <f ca="1">IFERROR(OFFSET('ARGUS '!$B$3, MATCH($A56, 'ARGUS '!$A$3:$A$179, 0)-1,MATCH(DN$14, 'ARGUS '!$B$4:$LG$4, 0)-1,1,1)/1000, 0)</f>
        <v>0</v>
      </c>
      <c r="DO56" s="19">
        <f ca="1">IFERROR(OFFSET('ARGUS '!$B$3, MATCH($A56, 'ARGUS '!$A$3:$A$179, 0)-1,MATCH(DO$14, 'ARGUS '!$B$4:$LG$4, 0)-1,1,1)/1000, 0)</f>
        <v>0</v>
      </c>
      <c r="DP56" s="19">
        <f ca="1">IFERROR(OFFSET('ARGUS '!$B$3, MATCH($A56, 'ARGUS '!$A$3:$A$179, 0)-1,MATCH(DP$14, 'ARGUS '!$B$4:$LG$4, 0)-1,1,1)/1000, 0)</f>
        <v>0</v>
      </c>
      <c r="DQ56" s="19">
        <f ca="1">IFERROR(OFFSET('ARGUS '!$B$3, MATCH($A56, 'ARGUS '!$A$3:$A$179, 0)-1,MATCH(DQ$14, 'ARGUS '!$B$4:$LG$4, 0)-1,1,1)/1000, 0)</f>
        <v>0</v>
      </c>
      <c r="DR56" s="19">
        <f ca="1">IFERROR(OFFSET('ARGUS '!$B$3, MATCH($A56, 'ARGUS '!$A$3:$A$179, 0)-1,MATCH(DR$14, 'ARGUS '!$B$4:$LG$4, 0)-1,1,1)/1000, 0)</f>
        <v>0</v>
      </c>
      <c r="DS56" s="19">
        <f ca="1">IFERROR(OFFSET('ARGUS '!$B$3, MATCH($A56, 'ARGUS '!$A$3:$A$179, 0)-1,MATCH(DS$14, 'ARGUS '!$B$4:$LG$4, 0)-1,1,1)/1000, 0)</f>
        <v>0</v>
      </c>
      <c r="DT56" s="19">
        <f ca="1">IFERROR(OFFSET('ARGUS '!$B$3, MATCH($A56, 'ARGUS '!$A$3:$A$179, 0)-1,MATCH(DT$14, 'ARGUS '!$B$4:$LG$4, 0)-1,1,1)/1000, 0)</f>
        <v>0</v>
      </c>
      <c r="DU56" s="19">
        <f ca="1">IFERROR(OFFSET('ARGUS '!$B$3, MATCH($A56, 'ARGUS '!$A$3:$A$179, 0)-1,MATCH(DU$14, 'ARGUS '!$B$4:$LG$4, 0)-1,1,1)/1000, 0)</f>
        <v>0</v>
      </c>
      <c r="DV56" s="19">
        <f ca="1">IFERROR(OFFSET('ARGUS '!$B$3, MATCH($A56, 'ARGUS '!$A$3:$A$179, 0)-1,MATCH(DV$14, 'ARGUS '!$B$4:$LG$4, 0)-1,1,1)/1000, 0)</f>
        <v>0</v>
      </c>
      <c r="DW56" s="19">
        <f ca="1">IFERROR(OFFSET('ARGUS '!$B$3, MATCH($A56, 'ARGUS '!$A$3:$A$179, 0)-1,MATCH(DW$14, 'ARGUS '!$B$4:$LG$4, 0)-1,1,1)/1000, 0)</f>
        <v>0</v>
      </c>
      <c r="DX56" s="19">
        <f ca="1">IFERROR(OFFSET('ARGUS '!$B$3, MATCH($A56, 'ARGUS '!$A$3:$A$179, 0)-1,MATCH(DX$14, 'ARGUS '!$B$4:$LG$4, 0)-1,1,1)/1000, 0)</f>
        <v>0</v>
      </c>
      <c r="DY56" s="19">
        <f ca="1">IFERROR(OFFSET('ARGUS '!$B$3, MATCH($A56, 'ARGUS '!$A$3:$A$179, 0)-1,MATCH(DY$14, 'ARGUS '!$B$4:$LG$4, 0)-1,1,1)/1000, 0)</f>
        <v>0</v>
      </c>
      <c r="DZ56" s="19">
        <f ca="1">IFERROR(OFFSET('ARGUS '!$B$3, MATCH($A56, 'ARGUS '!$A$3:$A$179, 0)-1,MATCH(DZ$14, 'ARGUS '!$B$4:$LG$4, 0)-1,1,1)/1000, 0)</f>
        <v>0</v>
      </c>
      <c r="EA56" s="19">
        <f ca="1">IFERROR(OFFSET('ARGUS '!$B$3, MATCH($A56, 'ARGUS '!$A$3:$A$179, 0)-1,MATCH(EA$14, 'ARGUS '!$B$4:$LG$4, 0)-1,1,1)/1000, 0)</f>
        <v>0</v>
      </c>
      <c r="EB56" s="19">
        <f ca="1">IFERROR(OFFSET('ARGUS '!$B$3, MATCH($A56, 'ARGUS '!$A$3:$A$179, 0)-1,MATCH(EB$14, 'ARGUS '!$B$4:$LG$4, 0)-1,1,1)/1000, 0)</f>
        <v>0</v>
      </c>
      <c r="EC56" s="19">
        <f ca="1">IFERROR(OFFSET('ARGUS '!$B$3, MATCH($A56, 'ARGUS '!$A$3:$A$179, 0)-1,MATCH(EC$14, 'ARGUS '!$B$4:$LG$4, 0)-1,1,1)/1000, 0)</f>
        <v>0</v>
      </c>
      <c r="ED56" s="19">
        <f ca="1">IFERROR(OFFSET('ARGUS '!$B$3, MATCH($A56, 'ARGUS '!$A$3:$A$179, 0)-1,MATCH(ED$14, 'ARGUS '!$B$4:$LG$4, 0)-1,1,1)/1000, 0)</f>
        <v>0</v>
      </c>
      <c r="EE56" s="19">
        <f ca="1">IFERROR(OFFSET('ARGUS '!$B$3, MATCH($A56, 'ARGUS '!$A$3:$A$179, 0)-1,MATCH(EE$14, 'ARGUS '!$B$4:$LG$4, 0)-1,1,1)/1000, 0)</f>
        <v>0</v>
      </c>
      <c r="EF56" s="19">
        <f ca="1">IFERROR(OFFSET('ARGUS '!$B$3, MATCH($A56, 'ARGUS '!$A$3:$A$179, 0)-1,MATCH(EF$14, 'ARGUS '!$B$4:$LG$4, 0)-1,1,1)/1000, 0)</f>
        <v>0</v>
      </c>
      <c r="EG56" s="19">
        <f ca="1">IFERROR(OFFSET('ARGUS '!$B$3, MATCH($A56, 'ARGUS '!$A$3:$A$179, 0)-1,MATCH(EG$14, 'ARGUS '!$B$4:$LG$4, 0)-1,1,1)/1000, 0)</f>
        <v>0</v>
      </c>
      <c r="EH56" s="19">
        <f ca="1">IFERROR(OFFSET('ARGUS '!$B$3, MATCH($A56, 'ARGUS '!$A$3:$A$179, 0)-1,MATCH(EH$14, 'ARGUS '!$B$4:$LG$4, 0)-1,1,1)/1000, 0)</f>
        <v>0</v>
      </c>
      <c r="EI56" s="19">
        <f ca="1">IFERROR(OFFSET('ARGUS '!$B$3, MATCH($A56, 'ARGUS '!$A$3:$A$179, 0)-1,MATCH(EI$14, 'ARGUS '!$B$4:$LG$4, 0)-1,1,1)/1000, 0)</f>
        <v>0</v>
      </c>
      <c r="EJ56" s="19">
        <f ca="1">IFERROR(OFFSET('ARGUS '!$B$3, MATCH($A56, 'ARGUS '!$A$3:$A$179, 0)-1,MATCH(EJ$14, 'ARGUS '!$B$4:$LG$4, 0)-1,1,1)/1000, 0)</f>
        <v>0</v>
      </c>
      <c r="EK56" s="19">
        <f ca="1">IFERROR(OFFSET('ARGUS '!$B$3, MATCH($A56, 'ARGUS '!$A$3:$A$179, 0)-1,MATCH(EK$14, 'ARGUS '!$B$4:$LG$4, 0)-1,1,1)/1000, 0)</f>
        <v>0</v>
      </c>
      <c r="EL56" s="19">
        <f ca="1">IFERROR(OFFSET('ARGUS '!$B$3, MATCH($A56, 'ARGUS '!$A$3:$A$179, 0)-1,MATCH(EL$14, 'ARGUS '!$B$4:$LG$4, 0)-1,1,1)/1000, 0)</f>
        <v>0</v>
      </c>
      <c r="EM56" s="19">
        <f ca="1">IFERROR(OFFSET('ARGUS '!$B$3, MATCH($A56, 'ARGUS '!$A$3:$A$179, 0)-1,MATCH(EM$14, 'ARGUS '!$B$4:$LG$4, 0)-1,1,1)/1000, 0)</f>
        <v>0</v>
      </c>
      <c r="EP56" s="10" t="str">
        <f t="shared" si="504"/>
        <v xml:space="preserve"> Unassigned Parking Revenue</v>
      </c>
      <c r="EQ56" s="27"/>
      <c r="ER56" s="27"/>
      <c r="ES56" s="27"/>
      <c r="ET56" s="138">
        <f t="shared" ca="1" si="505"/>
        <v>0</v>
      </c>
      <c r="EU56" s="27"/>
      <c r="EV56" s="139">
        <f t="shared" si="506"/>
        <v>0</v>
      </c>
      <c r="EW56" s="27">
        <f t="shared" ca="1" si="506"/>
        <v>0</v>
      </c>
      <c r="EX56" s="27">
        <f t="shared" ca="1" si="506"/>
        <v>0</v>
      </c>
      <c r="EY56" s="27">
        <f t="shared" ca="1" si="506"/>
        <v>0</v>
      </c>
      <c r="EZ56" s="27">
        <f t="shared" ca="1" si="506"/>
        <v>0</v>
      </c>
      <c r="FA56" s="27">
        <f t="shared" ca="1" si="506"/>
        <v>0</v>
      </c>
      <c r="FB56" s="27">
        <f t="shared" ca="1" si="506"/>
        <v>0</v>
      </c>
      <c r="FC56" s="27">
        <f t="shared" ca="1" si="506"/>
        <v>0</v>
      </c>
      <c r="FD56" s="27">
        <f t="shared" ca="1" si="506"/>
        <v>0</v>
      </c>
      <c r="FE56"/>
      <c r="FF56"/>
      <c r="FG56"/>
      <c r="FH56"/>
    </row>
    <row r="57" spans="1:164" ht="15">
      <c r="A57" s="415">
        <v>5</v>
      </c>
      <c r="B57" s="46" t="s">
        <v>359</v>
      </c>
      <c r="C57" s="88"/>
      <c r="D57" s="88"/>
      <c r="E57" s="88"/>
      <c r="F57" s="88"/>
      <c r="G57" s="88"/>
      <c r="H57" s="88"/>
      <c r="I57" s="125">
        <f ca="1">SUMIF($K$12:$EM$12,"&lt;="&amp;Assumptions!$L$14,'Monthly Cash Flow'!K57:EM57)</f>
        <v>1460.2769999999985</v>
      </c>
      <c r="J57" s="126"/>
      <c r="K57" s="146"/>
      <c r="L57" s="410">
        <f ca="1">IFERROR(OFFSET('ARGUS '!$B$3, MATCH($A57, 'ARGUS '!$A$3:$A$179, 0)-1,MATCH(L$14, 'ARGUS '!$B$4:$LG$4, 0)-1,1,1)/1000, 0)</f>
        <v>44.424999999999997</v>
      </c>
      <c r="M57" s="19">
        <f ca="1">IFERROR(OFFSET('ARGUS '!$B$3, MATCH($A57, 'ARGUS '!$A$3:$A$179, 0)-1,MATCH(M$14, 'ARGUS '!$B$4:$LG$4, 0)-1,1,1)/1000, 0)</f>
        <v>44.43</v>
      </c>
      <c r="N57" s="19">
        <f ca="1">IFERROR(OFFSET('ARGUS '!$B$3, MATCH($A57, 'ARGUS '!$A$3:$A$179, 0)-1,MATCH(N$14, 'ARGUS '!$B$4:$LG$4, 0)-1,1,1)/1000, 0)</f>
        <v>44.43</v>
      </c>
      <c r="O57" s="19">
        <f ca="1">IFERROR(OFFSET('ARGUS '!$B$3, MATCH($A57, 'ARGUS '!$A$3:$A$179, 0)-1,MATCH(O$14, 'ARGUS '!$B$4:$LG$4, 0)-1,1,1)/1000, 0)</f>
        <v>44.43</v>
      </c>
      <c r="P57" s="19">
        <f ca="1">IFERROR(OFFSET('ARGUS '!$B$3, MATCH($A57, 'ARGUS '!$A$3:$A$179, 0)-1,MATCH(P$14, 'ARGUS '!$B$4:$LG$4, 0)-1,1,1)/1000, 0)</f>
        <v>44.43</v>
      </c>
      <c r="Q57" s="19">
        <f ca="1">IFERROR(OFFSET('ARGUS '!$B$3, MATCH($A57, 'ARGUS '!$A$3:$A$179, 0)-1,MATCH(Q$14, 'ARGUS '!$B$4:$LG$4, 0)-1,1,1)/1000, 0)</f>
        <v>44.43</v>
      </c>
      <c r="R57" s="19">
        <f ca="1">IFERROR(OFFSET('ARGUS '!$B$3, MATCH($A57, 'ARGUS '!$A$3:$A$179, 0)-1,MATCH(R$14, 'ARGUS '!$B$4:$LG$4, 0)-1,1,1)/1000, 0)</f>
        <v>44.420999999999999</v>
      </c>
      <c r="S57" s="19">
        <f ca="1">IFERROR(OFFSET('ARGUS '!$B$3, MATCH($A57, 'ARGUS '!$A$3:$A$179, 0)-1,MATCH(S$14, 'ARGUS '!$B$4:$LG$4, 0)-1,1,1)/1000, 0)</f>
        <v>44.414999999999999</v>
      </c>
      <c r="T57" s="19">
        <f ca="1">IFERROR(OFFSET('ARGUS '!$B$3, MATCH($A57, 'ARGUS '!$A$3:$A$179, 0)-1,MATCH(T$14, 'ARGUS '!$B$4:$LG$4, 0)-1,1,1)/1000, 0)</f>
        <v>44.414999999999999</v>
      </c>
      <c r="U57" s="19">
        <f ca="1">IFERROR(OFFSET('ARGUS '!$B$3, MATCH($A57, 'ARGUS '!$A$3:$A$179, 0)-1,MATCH(U$14, 'ARGUS '!$B$4:$LG$4, 0)-1,1,1)/1000, 0)</f>
        <v>49.243000000000002</v>
      </c>
      <c r="V57" s="19">
        <f ca="1">IFERROR(OFFSET('ARGUS '!$B$3, MATCH($A57, 'ARGUS '!$A$3:$A$179, 0)-1,MATCH(V$14, 'ARGUS '!$B$4:$LG$4, 0)-1,1,1)/1000, 0)</f>
        <v>49.243000000000002</v>
      </c>
      <c r="W57" s="19">
        <f ca="1">IFERROR(OFFSET('ARGUS '!$B$3, MATCH($A57, 'ARGUS '!$A$3:$A$179, 0)-1,MATCH(W$14, 'ARGUS '!$B$4:$LG$4, 0)-1,1,1)/1000, 0)</f>
        <v>49.228000000000002</v>
      </c>
      <c r="X57" s="19">
        <f ca="1">IFERROR(OFFSET('ARGUS '!$B$3, MATCH($A57, 'ARGUS '!$A$3:$A$179, 0)-1,MATCH(X$14, 'ARGUS '!$B$4:$LG$4, 0)-1,1,1)/1000, 0)</f>
        <v>49.228000000000002</v>
      </c>
      <c r="Y57" s="19">
        <f ca="1">IFERROR(OFFSET('ARGUS '!$B$3, MATCH($A57, 'ARGUS '!$A$3:$A$179, 0)-1,MATCH(Y$14, 'ARGUS '!$B$4:$LG$4, 0)-1,1,1)/1000, 0)</f>
        <v>49.247</v>
      </c>
      <c r="Z57" s="19">
        <f ca="1">IFERROR(OFFSET('ARGUS '!$B$3, MATCH($A57, 'ARGUS '!$A$3:$A$179, 0)-1,MATCH(Z$14, 'ARGUS '!$B$4:$LG$4, 0)-1,1,1)/1000, 0)</f>
        <v>49.247</v>
      </c>
      <c r="AA57" s="19">
        <f ca="1">IFERROR(OFFSET('ARGUS '!$B$3, MATCH($A57, 'ARGUS '!$A$3:$A$179, 0)-1,MATCH(AA$14, 'ARGUS '!$B$4:$LG$4, 0)-1,1,1)/1000, 0)</f>
        <v>49.276000000000003</v>
      </c>
      <c r="AB57" s="19">
        <f ca="1">IFERROR(OFFSET('ARGUS '!$B$3, MATCH($A57, 'ARGUS '!$A$3:$A$179, 0)-1,MATCH(AB$14, 'ARGUS '!$B$4:$LG$4, 0)-1,1,1)/1000, 0)</f>
        <v>49.276000000000003</v>
      </c>
      <c r="AC57" s="19">
        <f ca="1">IFERROR(OFFSET('ARGUS '!$B$3, MATCH($A57, 'ARGUS '!$A$3:$A$179, 0)-1,MATCH(AC$14, 'ARGUS '!$B$4:$LG$4, 0)-1,1,1)/1000, 0)</f>
        <v>49.276000000000003</v>
      </c>
      <c r="AD57" s="19">
        <f ca="1">IFERROR(OFFSET('ARGUS '!$B$3, MATCH($A57, 'ARGUS '!$A$3:$A$179, 0)-1,MATCH(AD$14, 'ARGUS '!$B$4:$LG$4, 0)-1,1,1)/1000, 0)</f>
        <v>33.284999999999997</v>
      </c>
      <c r="AE57" s="19">
        <f ca="1">IFERROR(OFFSET('ARGUS '!$B$3, MATCH($A57, 'ARGUS '!$A$3:$A$179, 0)-1,MATCH(AE$14, 'ARGUS '!$B$4:$LG$4, 0)-1,1,1)/1000, 0)</f>
        <v>33.284999999999997</v>
      </c>
      <c r="AF57" s="19">
        <f ca="1">IFERROR(OFFSET('ARGUS '!$B$3, MATCH($A57, 'ARGUS '!$A$3:$A$179, 0)-1,MATCH(AF$14, 'ARGUS '!$B$4:$LG$4, 0)-1,1,1)/1000, 0)</f>
        <v>33.284999999999997</v>
      </c>
      <c r="AG57" s="19">
        <f ca="1">IFERROR(OFFSET('ARGUS '!$B$3, MATCH($A57, 'ARGUS '!$A$3:$A$179, 0)-1,MATCH(AG$14, 'ARGUS '!$B$4:$LG$4, 0)-1,1,1)/1000, 0)</f>
        <v>34.283000000000001</v>
      </c>
      <c r="AH57" s="19">
        <f ca="1">IFERROR(OFFSET('ARGUS '!$B$3, MATCH($A57, 'ARGUS '!$A$3:$A$179, 0)-1,MATCH(AH$14, 'ARGUS '!$B$4:$LG$4, 0)-1,1,1)/1000, 0)</f>
        <v>34.283000000000001</v>
      </c>
      <c r="AI57" s="19">
        <f ca="1">IFERROR(OFFSET('ARGUS '!$B$3, MATCH($A57, 'ARGUS '!$A$3:$A$179, 0)-1,MATCH(AI$14, 'ARGUS '!$B$4:$LG$4, 0)-1,1,1)/1000, 0)</f>
        <v>34.283000000000001</v>
      </c>
      <c r="AJ57" s="19">
        <f ca="1">IFERROR(OFFSET('ARGUS '!$B$3, MATCH($A57, 'ARGUS '!$A$3:$A$179, 0)-1,MATCH(AJ$14, 'ARGUS '!$B$4:$LG$4, 0)-1,1,1)/1000, 0)</f>
        <v>34.283000000000001</v>
      </c>
      <c r="AK57" s="19">
        <f ca="1">IFERROR(OFFSET('ARGUS '!$B$3, MATCH($A57, 'ARGUS '!$A$3:$A$179, 0)-1,MATCH(AK$14, 'ARGUS '!$B$4:$LG$4, 0)-1,1,1)/1000, 0)</f>
        <v>34.283000000000001</v>
      </c>
      <c r="AL57" s="19">
        <f ca="1">IFERROR(OFFSET('ARGUS '!$B$3, MATCH($A57, 'ARGUS '!$A$3:$A$179, 0)-1,MATCH(AL$14, 'ARGUS '!$B$4:$LG$4, 0)-1,1,1)/1000, 0)</f>
        <v>34.283000000000001</v>
      </c>
      <c r="AM57" s="19">
        <f ca="1">IFERROR(OFFSET('ARGUS '!$B$3, MATCH($A57, 'ARGUS '!$A$3:$A$179, 0)-1,MATCH(AM$14, 'ARGUS '!$B$4:$LG$4, 0)-1,1,1)/1000, 0)</f>
        <v>34.283000000000001</v>
      </c>
      <c r="AN57" s="19">
        <f ca="1">IFERROR(OFFSET('ARGUS '!$B$3, MATCH($A57, 'ARGUS '!$A$3:$A$179, 0)-1,MATCH(AN$14, 'ARGUS '!$B$4:$LG$4, 0)-1,1,1)/1000, 0)</f>
        <v>34.283000000000001</v>
      </c>
      <c r="AO57" s="19">
        <f ca="1">IFERROR(OFFSET('ARGUS '!$B$3, MATCH($A57, 'ARGUS '!$A$3:$A$179, 0)-1,MATCH(AO$14, 'ARGUS '!$B$4:$LG$4, 0)-1,1,1)/1000, 0)</f>
        <v>34.283000000000001</v>
      </c>
      <c r="AP57" s="19">
        <f ca="1">IFERROR(OFFSET('ARGUS '!$B$3, MATCH($A57, 'ARGUS '!$A$3:$A$179, 0)-1,MATCH(AP$14, 'ARGUS '!$B$4:$LG$4, 0)-1,1,1)/1000, 0)</f>
        <v>34.283000000000001</v>
      </c>
      <c r="AQ57" s="19">
        <f ca="1">IFERROR(OFFSET('ARGUS '!$B$3, MATCH($A57, 'ARGUS '!$A$3:$A$179, 0)-1,MATCH(AQ$14, 'ARGUS '!$B$4:$LG$4, 0)-1,1,1)/1000, 0)</f>
        <v>34.283000000000001</v>
      </c>
      <c r="AR57" s="19">
        <f ca="1">IFERROR(OFFSET('ARGUS '!$B$3, MATCH($A57, 'ARGUS '!$A$3:$A$179, 0)-1,MATCH(AR$14, 'ARGUS '!$B$4:$LG$4, 0)-1,1,1)/1000, 0)</f>
        <v>34.283000000000001</v>
      </c>
      <c r="AS57" s="19">
        <f ca="1">IFERROR(OFFSET('ARGUS '!$B$3, MATCH($A57, 'ARGUS '!$A$3:$A$179, 0)-1,MATCH(AS$14, 'ARGUS '!$B$4:$LG$4, 0)-1,1,1)/1000, 0)</f>
        <v>35.311999999999998</v>
      </c>
      <c r="AT57" s="19">
        <f ca="1">IFERROR(OFFSET('ARGUS '!$B$3, MATCH($A57, 'ARGUS '!$A$3:$A$179, 0)-1,MATCH(AT$14, 'ARGUS '!$B$4:$LG$4, 0)-1,1,1)/1000, 0)</f>
        <v>35.311999999999998</v>
      </c>
      <c r="AU57" s="19">
        <f ca="1">IFERROR(OFFSET('ARGUS '!$B$3, MATCH($A57, 'ARGUS '!$A$3:$A$179, 0)-1,MATCH(AU$14, 'ARGUS '!$B$4:$LG$4, 0)-1,1,1)/1000, 0)</f>
        <v>35.311999999999998</v>
      </c>
      <c r="AV57" s="19">
        <f ca="1">IFERROR(OFFSET('ARGUS '!$B$3, MATCH($A57, 'ARGUS '!$A$3:$A$179, 0)-1,MATCH(AV$14, 'ARGUS '!$B$4:$LG$4, 0)-1,1,1)/1000, 0)</f>
        <v>35.311999999999998</v>
      </c>
      <c r="AW57" s="19">
        <f ca="1">IFERROR(OFFSET('ARGUS '!$B$3, MATCH($A57, 'ARGUS '!$A$3:$A$179, 0)-1,MATCH(AW$14, 'ARGUS '!$B$4:$LG$4, 0)-1,1,1)/1000, 0)</f>
        <v>35.311999999999998</v>
      </c>
      <c r="AX57" s="19">
        <f ca="1">IFERROR(OFFSET('ARGUS '!$B$3, MATCH($A57, 'ARGUS '!$A$3:$A$179, 0)-1,MATCH(AX$14, 'ARGUS '!$B$4:$LG$4, 0)-1,1,1)/1000, 0)</f>
        <v>35.311999999999998</v>
      </c>
      <c r="AY57" s="19">
        <f ca="1">IFERROR(OFFSET('ARGUS '!$B$3, MATCH($A57, 'ARGUS '!$A$3:$A$179, 0)-1,MATCH(AY$14, 'ARGUS '!$B$4:$LG$4, 0)-1,1,1)/1000, 0)</f>
        <v>35.311999999999998</v>
      </c>
      <c r="AZ57" s="19">
        <f ca="1">IFERROR(OFFSET('ARGUS '!$B$3, MATCH($A57, 'ARGUS '!$A$3:$A$179, 0)-1,MATCH(AZ$14, 'ARGUS '!$B$4:$LG$4, 0)-1,1,1)/1000, 0)</f>
        <v>35.311999999999998</v>
      </c>
      <c r="BA57" s="19">
        <f ca="1">IFERROR(OFFSET('ARGUS '!$B$3, MATCH($A57, 'ARGUS '!$A$3:$A$179, 0)-1,MATCH(BA$14, 'ARGUS '!$B$4:$LG$4, 0)-1,1,1)/1000, 0)</f>
        <v>35.311999999999998</v>
      </c>
      <c r="BB57" s="19">
        <f ca="1">IFERROR(OFFSET('ARGUS '!$B$3, MATCH($A57, 'ARGUS '!$A$3:$A$179, 0)-1,MATCH(BB$14, 'ARGUS '!$B$4:$LG$4, 0)-1,1,1)/1000, 0)</f>
        <v>35.311999999999998</v>
      </c>
      <c r="BC57" s="19">
        <f ca="1">IFERROR(OFFSET('ARGUS '!$B$3, MATCH($A57, 'ARGUS '!$A$3:$A$179, 0)-1,MATCH(BC$14, 'ARGUS '!$B$4:$LG$4, 0)-1,1,1)/1000, 0)</f>
        <v>35.311999999999998</v>
      </c>
      <c r="BD57" s="19">
        <f ca="1">IFERROR(OFFSET('ARGUS '!$B$3, MATCH($A57, 'ARGUS '!$A$3:$A$179, 0)-1,MATCH(BD$14, 'ARGUS '!$B$4:$LG$4, 0)-1,1,1)/1000, 0)</f>
        <v>35.311999999999998</v>
      </c>
      <c r="BE57" s="19">
        <f ca="1">IFERROR(OFFSET('ARGUS '!$B$3, MATCH($A57, 'ARGUS '!$A$3:$A$179, 0)-1,MATCH(BE$14, 'ARGUS '!$B$4:$LG$4, 0)-1,1,1)/1000, 0)</f>
        <v>36.371000000000002</v>
      </c>
      <c r="BF57" s="19">
        <f ca="1">IFERROR(OFFSET('ARGUS '!$B$3, MATCH($A57, 'ARGUS '!$A$3:$A$179, 0)-1,MATCH(BF$14, 'ARGUS '!$B$4:$LG$4, 0)-1,1,1)/1000, 0)</f>
        <v>36.371000000000002</v>
      </c>
      <c r="BG57" s="19">
        <f ca="1">IFERROR(OFFSET('ARGUS '!$B$3, MATCH($A57, 'ARGUS '!$A$3:$A$179, 0)-1,MATCH(BG$14, 'ARGUS '!$B$4:$LG$4, 0)-1,1,1)/1000, 0)</f>
        <v>36.371000000000002</v>
      </c>
      <c r="BH57" s="19">
        <f ca="1">IFERROR(OFFSET('ARGUS '!$B$3, MATCH($A57, 'ARGUS '!$A$3:$A$179, 0)-1,MATCH(BH$14, 'ARGUS '!$B$4:$LG$4, 0)-1,1,1)/1000, 0)</f>
        <v>36.371000000000002</v>
      </c>
      <c r="BI57" s="19">
        <f ca="1">IFERROR(OFFSET('ARGUS '!$B$3, MATCH($A57, 'ARGUS '!$A$3:$A$179, 0)-1,MATCH(BI$14, 'ARGUS '!$B$4:$LG$4, 0)-1,1,1)/1000, 0)</f>
        <v>36.371000000000002</v>
      </c>
      <c r="BJ57" s="19">
        <f ca="1">IFERROR(OFFSET('ARGUS '!$B$3, MATCH($A57, 'ARGUS '!$A$3:$A$179, 0)-1,MATCH(BJ$14, 'ARGUS '!$B$4:$LG$4, 0)-1,1,1)/1000, 0)</f>
        <v>36.371000000000002</v>
      </c>
      <c r="BK57" s="19">
        <f ca="1">IFERROR(OFFSET('ARGUS '!$B$3, MATCH($A57, 'ARGUS '!$A$3:$A$179, 0)-1,MATCH(BK$14, 'ARGUS '!$B$4:$LG$4, 0)-1,1,1)/1000, 0)</f>
        <v>36.371000000000002</v>
      </c>
      <c r="BL57" s="19">
        <f ca="1">IFERROR(OFFSET('ARGUS '!$B$3, MATCH($A57, 'ARGUS '!$A$3:$A$179, 0)-1,MATCH(BL$14, 'ARGUS '!$B$4:$LG$4, 0)-1,1,1)/1000, 0)</f>
        <v>36.326999999999998</v>
      </c>
      <c r="BM57" s="19">
        <f ca="1">IFERROR(OFFSET('ARGUS '!$B$3, MATCH($A57, 'ARGUS '!$A$3:$A$179, 0)-1,MATCH(BM$14, 'ARGUS '!$B$4:$LG$4, 0)-1,1,1)/1000, 0)</f>
        <v>36.326999999999998</v>
      </c>
      <c r="BN57" s="19">
        <f ca="1">IFERROR(OFFSET('ARGUS '!$B$3, MATCH($A57, 'ARGUS '!$A$3:$A$179, 0)-1,MATCH(BN$14, 'ARGUS '!$B$4:$LG$4, 0)-1,1,1)/1000, 0)</f>
        <v>36.371000000000002</v>
      </c>
      <c r="BO57" s="19">
        <f ca="1">IFERROR(OFFSET('ARGUS '!$B$3, MATCH($A57, 'ARGUS '!$A$3:$A$179, 0)-1,MATCH(BO$14, 'ARGUS '!$B$4:$LG$4, 0)-1,1,1)/1000, 0)</f>
        <v>36.371000000000002</v>
      </c>
      <c r="BP57" s="19">
        <f ca="1">IFERROR(OFFSET('ARGUS '!$B$3, MATCH($A57, 'ARGUS '!$A$3:$A$179, 0)-1,MATCH(BP$14, 'ARGUS '!$B$4:$LG$4, 0)-1,1,1)/1000, 0)</f>
        <v>36.371000000000002</v>
      </c>
      <c r="BQ57" s="19">
        <f ca="1">IFERROR(OFFSET('ARGUS '!$B$3, MATCH($A57, 'ARGUS '!$A$3:$A$179, 0)-1,MATCH(BQ$14, 'ARGUS '!$B$4:$LG$4, 0)-1,1,1)/1000, 0)</f>
        <v>37.462000000000003</v>
      </c>
      <c r="BR57" s="19">
        <f ca="1">IFERROR(OFFSET('ARGUS '!$B$3, MATCH($A57, 'ARGUS '!$A$3:$A$179, 0)-1,MATCH(BR$14, 'ARGUS '!$B$4:$LG$4, 0)-1,1,1)/1000, 0)</f>
        <v>37.462000000000003</v>
      </c>
      <c r="BS57" s="19">
        <f ca="1">IFERROR(OFFSET('ARGUS '!$B$3, MATCH($A57, 'ARGUS '!$A$3:$A$179, 0)-1,MATCH(BS$14, 'ARGUS '!$B$4:$LG$4, 0)-1,1,1)/1000, 0)</f>
        <v>37.462000000000003</v>
      </c>
      <c r="BT57" s="19">
        <f ca="1">IFERROR(OFFSET('ARGUS '!$B$3, MATCH($A57, 'ARGUS '!$A$3:$A$179, 0)-1,MATCH(BT$14, 'ARGUS '!$B$4:$LG$4, 0)-1,1,1)/1000, 0)</f>
        <v>37.462000000000003</v>
      </c>
      <c r="BU57" s="19">
        <f ca="1">IFERROR(OFFSET('ARGUS '!$B$3, MATCH($A57, 'ARGUS '!$A$3:$A$179, 0)-1,MATCH(BU$14, 'ARGUS '!$B$4:$LG$4, 0)-1,1,1)/1000, 0)</f>
        <v>37.462000000000003</v>
      </c>
      <c r="BV57" s="19">
        <f ca="1">IFERROR(OFFSET('ARGUS '!$B$3, MATCH($A57, 'ARGUS '!$A$3:$A$179, 0)-1,MATCH(BV$14, 'ARGUS '!$B$4:$LG$4, 0)-1,1,1)/1000, 0)</f>
        <v>37.462000000000003</v>
      </c>
      <c r="BW57" s="19">
        <f ca="1">IFERROR(OFFSET('ARGUS '!$B$3, MATCH($A57, 'ARGUS '!$A$3:$A$179, 0)-1,MATCH(BW$14, 'ARGUS '!$B$4:$LG$4, 0)-1,1,1)/1000, 0)</f>
        <v>37.462000000000003</v>
      </c>
      <c r="BX57" s="19">
        <f ca="1">IFERROR(OFFSET('ARGUS '!$B$3, MATCH($A57, 'ARGUS '!$A$3:$A$179, 0)-1,MATCH(BX$14, 'ARGUS '!$B$4:$LG$4, 0)-1,1,1)/1000, 0)</f>
        <v>37.462000000000003</v>
      </c>
      <c r="BY57" s="19">
        <f ca="1">IFERROR(OFFSET('ARGUS '!$B$3, MATCH($A57, 'ARGUS '!$A$3:$A$179, 0)-1,MATCH(BY$14, 'ARGUS '!$B$4:$LG$4, 0)-1,1,1)/1000, 0)</f>
        <v>37.462000000000003</v>
      </c>
      <c r="BZ57" s="19">
        <f ca="1">IFERROR(OFFSET('ARGUS '!$B$3, MATCH($A57, 'ARGUS '!$A$3:$A$179, 0)-1,MATCH(BZ$14, 'ARGUS '!$B$4:$LG$4, 0)-1,1,1)/1000, 0)</f>
        <v>37.462000000000003</v>
      </c>
      <c r="CA57" s="19">
        <f ca="1">IFERROR(OFFSET('ARGUS '!$B$3, MATCH($A57, 'ARGUS '!$A$3:$A$179, 0)-1,MATCH(CA$14, 'ARGUS '!$B$4:$LG$4, 0)-1,1,1)/1000, 0)</f>
        <v>37.462000000000003</v>
      </c>
      <c r="CB57" s="19">
        <f ca="1">IFERROR(OFFSET('ARGUS '!$B$3, MATCH($A57, 'ARGUS '!$A$3:$A$179, 0)-1,MATCH(CB$14, 'ARGUS '!$B$4:$LG$4, 0)-1,1,1)/1000, 0)</f>
        <v>37.462000000000003</v>
      </c>
      <c r="CC57" s="19">
        <f ca="1">IFERROR(OFFSET('ARGUS '!$B$3, MATCH($A57, 'ARGUS '!$A$3:$A$179, 0)-1,MATCH(CC$14, 'ARGUS '!$B$4:$LG$4, 0)-1,1,1)/1000, 0)</f>
        <v>38.585999999999999</v>
      </c>
      <c r="CD57" s="19">
        <f ca="1">IFERROR(OFFSET('ARGUS '!$B$3, MATCH($A57, 'ARGUS '!$A$3:$A$179, 0)-1,MATCH(CD$14, 'ARGUS '!$B$4:$LG$4, 0)-1,1,1)/1000, 0)</f>
        <v>38.585999999999999</v>
      </c>
      <c r="CE57" s="19">
        <f ca="1">IFERROR(OFFSET('ARGUS '!$B$3, MATCH($A57, 'ARGUS '!$A$3:$A$179, 0)-1,MATCH(CE$14, 'ARGUS '!$B$4:$LG$4, 0)-1,1,1)/1000, 0)</f>
        <v>38.585999999999999</v>
      </c>
      <c r="CF57" s="19">
        <f ca="1">IFERROR(OFFSET('ARGUS '!$B$3, MATCH($A57, 'ARGUS '!$A$3:$A$179, 0)-1,MATCH(CF$14, 'ARGUS '!$B$4:$LG$4, 0)-1,1,1)/1000, 0)</f>
        <v>38.585999999999999</v>
      </c>
      <c r="CG57" s="19">
        <f ca="1">IFERROR(OFFSET('ARGUS '!$B$3, MATCH($A57, 'ARGUS '!$A$3:$A$179, 0)-1,MATCH(CG$14, 'ARGUS '!$B$4:$LG$4, 0)-1,1,1)/1000, 0)</f>
        <v>38.564999999999998</v>
      </c>
      <c r="CH57" s="19">
        <f ca="1">IFERROR(OFFSET('ARGUS '!$B$3, MATCH($A57, 'ARGUS '!$A$3:$A$179, 0)-1,MATCH(CH$14, 'ARGUS '!$B$4:$LG$4, 0)-1,1,1)/1000, 0)</f>
        <v>38.56</v>
      </c>
      <c r="CI57" s="19">
        <f ca="1">IFERROR(OFFSET('ARGUS '!$B$3, MATCH($A57, 'ARGUS '!$A$3:$A$179, 0)-1,MATCH(CI$14, 'ARGUS '!$B$4:$LG$4, 0)-1,1,1)/1000, 0)</f>
        <v>38.564</v>
      </c>
      <c r="CJ57" s="19">
        <f ca="1">IFERROR(OFFSET('ARGUS '!$B$3, MATCH($A57, 'ARGUS '!$A$3:$A$179, 0)-1,MATCH(CJ$14, 'ARGUS '!$B$4:$LG$4, 0)-1,1,1)/1000, 0)</f>
        <v>38.564</v>
      </c>
      <c r="CK57" s="19">
        <f ca="1">IFERROR(OFFSET('ARGUS '!$B$3, MATCH($A57, 'ARGUS '!$A$3:$A$179, 0)-1,MATCH(CK$14, 'ARGUS '!$B$4:$LG$4, 0)-1,1,1)/1000, 0)</f>
        <v>38.585999999999999</v>
      </c>
      <c r="CL57" s="19">
        <f ca="1">IFERROR(OFFSET('ARGUS '!$B$3, MATCH($A57, 'ARGUS '!$A$3:$A$179, 0)-1,MATCH(CL$14, 'ARGUS '!$B$4:$LG$4, 0)-1,1,1)/1000, 0)</f>
        <v>38.585999999999999</v>
      </c>
      <c r="CM57" s="19">
        <f ca="1">IFERROR(OFFSET('ARGUS '!$B$3, MATCH($A57, 'ARGUS '!$A$3:$A$179, 0)-1,MATCH(CM$14, 'ARGUS '!$B$4:$LG$4, 0)-1,1,1)/1000, 0)</f>
        <v>38.585999999999999</v>
      </c>
      <c r="CN57" s="19">
        <f ca="1">IFERROR(OFFSET('ARGUS '!$B$3, MATCH($A57, 'ARGUS '!$A$3:$A$179, 0)-1,MATCH(CN$14, 'ARGUS '!$B$4:$LG$4, 0)-1,1,1)/1000, 0)</f>
        <v>38.57</v>
      </c>
      <c r="CO57" s="19">
        <f ca="1">IFERROR(OFFSET('ARGUS '!$B$3, MATCH($A57, 'ARGUS '!$A$3:$A$179, 0)-1,MATCH(CO$14, 'ARGUS '!$B$4:$LG$4, 0)-1,1,1)/1000, 0)</f>
        <v>39.726999999999997</v>
      </c>
      <c r="CP57" s="19">
        <f ca="1">IFERROR(OFFSET('ARGUS '!$B$3, MATCH($A57, 'ARGUS '!$A$3:$A$179, 0)-1,MATCH(CP$14, 'ARGUS '!$B$4:$LG$4, 0)-1,1,1)/1000, 0)</f>
        <v>39.726999999999997</v>
      </c>
      <c r="CQ57" s="19">
        <f ca="1">IFERROR(OFFSET('ARGUS '!$B$3, MATCH($A57, 'ARGUS '!$A$3:$A$179, 0)-1,MATCH(CQ$14, 'ARGUS '!$B$4:$LG$4, 0)-1,1,1)/1000, 0)</f>
        <v>39.744</v>
      </c>
      <c r="CR57" s="19">
        <f ca="1">IFERROR(OFFSET('ARGUS '!$B$3, MATCH($A57, 'ARGUS '!$A$3:$A$179, 0)-1,MATCH(CR$14, 'ARGUS '!$B$4:$LG$4, 0)-1,1,1)/1000, 0)</f>
        <v>39.744</v>
      </c>
      <c r="CS57" s="19">
        <f ca="1">IFERROR(OFFSET('ARGUS '!$B$3, MATCH($A57, 'ARGUS '!$A$3:$A$179, 0)-1,MATCH(CS$14, 'ARGUS '!$B$4:$LG$4, 0)-1,1,1)/1000, 0)</f>
        <v>39.744</v>
      </c>
      <c r="CT57" s="19">
        <f ca="1">IFERROR(OFFSET('ARGUS '!$B$3, MATCH($A57, 'ARGUS '!$A$3:$A$179, 0)-1,MATCH(CT$14, 'ARGUS '!$B$4:$LG$4, 0)-1,1,1)/1000, 0)</f>
        <v>39.744</v>
      </c>
      <c r="CU57" s="19">
        <f ca="1">IFERROR(OFFSET('ARGUS '!$B$3, MATCH($A57, 'ARGUS '!$A$3:$A$179, 0)-1,MATCH(CU$14, 'ARGUS '!$B$4:$LG$4, 0)-1,1,1)/1000, 0)</f>
        <v>39.744</v>
      </c>
      <c r="CV57" s="19">
        <f ca="1">IFERROR(OFFSET('ARGUS '!$B$3, MATCH($A57, 'ARGUS '!$A$3:$A$179, 0)-1,MATCH(CV$14, 'ARGUS '!$B$4:$LG$4, 0)-1,1,1)/1000, 0)</f>
        <v>39.744</v>
      </c>
      <c r="CW57" s="19">
        <f ca="1">IFERROR(OFFSET('ARGUS '!$B$3, MATCH($A57, 'ARGUS '!$A$3:$A$179, 0)-1,MATCH(CW$14, 'ARGUS '!$B$4:$LG$4, 0)-1,1,1)/1000, 0)</f>
        <v>39.744</v>
      </c>
      <c r="CX57" s="19">
        <f ca="1">IFERROR(OFFSET('ARGUS '!$B$3, MATCH($A57, 'ARGUS '!$A$3:$A$179, 0)-1,MATCH(CX$14, 'ARGUS '!$B$4:$LG$4, 0)-1,1,1)/1000, 0)</f>
        <v>39.744</v>
      </c>
      <c r="CY57" s="19">
        <f ca="1">IFERROR(OFFSET('ARGUS '!$B$3, MATCH($A57, 'ARGUS '!$A$3:$A$179, 0)-1,MATCH(CY$14, 'ARGUS '!$B$4:$LG$4, 0)-1,1,1)/1000, 0)</f>
        <v>39.744</v>
      </c>
      <c r="CZ57" s="19">
        <f ca="1">IFERROR(OFFSET('ARGUS '!$B$3, MATCH($A57, 'ARGUS '!$A$3:$A$179, 0)-1,MATCH(CZ$14, 'ARGUS '!$B$4:$LG$4, 0)-1,1,1)/1000, 0)</f>
        <v>39.744</v>
      </c>
      <c r="DA57" s="19">
        <f ca="1">IFERROR(OFFSET('ARGUS '!$B$3, MATCH($A57, 'ARGUS '!$A$3:$A$179, 0)-1,MATCH(DA$14, 'ARGUS '!$B$4:$LG$4, 0)-1,1,1)/1000, 0)</f>
        <v>40.936</v>
      </c>
      <c r="DB57" s="19">
        <f ca="1">IFERROR(OFFSET('ARGUS '!$B$3, MATCH($A57, 'ARGUS '!$A$3:$A$179, 0)-1,MATCH(DB$14, 'ARGUS '!$B$4:$LG$4, 0)-1,1,1)/1000, 0)</f>
        <v>40.936</v>
      </c>
      <c r="DC57" s="19">
        <f ca="1">IFERROR(OFFSET('ARGUS '!$B$3, MATCH($A57, 'ARGUS '!$A$3:$A$179, 0)-1,MATCH(DC$14, 'ARGUS '!$B$4:$LG$4, 0)-1,1,1)/1000, 0)</f>
        <v>40.936</v>
      </c>
      <c r="DD57" s="19">
        <f ca="1">IFERROR(OFFSET('ARGUS '!$B$3, MATCH($A57, 'ARGUS '!$A$3:$A$179, 0)-1,MATCH(DD$14, 'ARGUS '!$B$4:$LG$4, 0)-1,1,1)/1000, 0)</f>
        <v>40.936</v>
      </c>
      <c r="DE57" s="19">
        <f ca="1">IFERROR(OFFSET('ARGUS '!$B$3, MATCH($A57, 'ARGUS '!$A$3:$A$179, 0)-1,MATCH(DE$14, 'ARGUS '!$B$4:$LG$4, 0)-1,1,1)/1000, 0)</f>
        <v>40.936</v>
      </c>
      <c r="DF57" s="19">
        <f ca="1">IFERROR(OFFSET('ARGUS '!$B$3, MATCH($A57, 'ARGUS '!$A$3:$A$179, 0)-1,MATCH(DF$14, 'ARGUS '!$B$4:$LG$4, 0)-1,1,1)/1000, 0)</f>
        <v>40.936</v>
      </c>
      <c r="DG57" s="19">
        <f ca="1">IFERROR(OFFSET('ARGUS '!$B$3, MATCH($A57, 'ARGUS '!$A$3:$A$179, 0)-1,MATCH(DG$14, 'ARGUS '!$B$4:$LG$4, 0)-1,1,1)/1000, 0)</f>
        <v>40.936</v>
      </c>
      <c r="DH57" s="19">
        <f ca="1">IFERROR(OFFSET('ARGUS '!$B$3, MATCH($A57, 'ARGUS '!$A$3:$A$179, 0)-1,MATCH(DH$14, 'ARGUS '!$B$4:$LG$4, 0)-1,1,1)/1000, 0)</f>
        <v>40.936</v>
      </c>
      <c r="DI57" s="19">
        <f ca="1">IFERROR(OFFSET('ARGUS '!$B$3, MATCH($A57, 'ARGUS '!$A$3:$A$179, 0)-1,MATCH(DI$14, 'ARGUS '!$B$4:$LG$4, 0)-1,1,1)/1000, 0)</f>
        <v>40.936</v>
      </c>
      <c r="DJ57" s="19">
        <f ca="1">IFERROR(OFFSET('ARGUS '!$B$3, MATCH($A57, 'ARGUS '!$A$3:$A$179, 0)-1,MATCH(DJ$14, 'ARGUS '!$B$4:$LG$4, 0)-1,1,1)/1000, 0)</f>
        <v>40.936</v>
      </c>
      <c r="DK57" s="19">
        <f ca="1">IFERROR(OFFSET('ARGUS '!$B$3, MATCH($A57, 'ARGUS '!$A$3:$A$179, 0)-1,MATCH(DK$14, 'ARGUS '!$B$4:$LG$4, 0)-1,1,1)/1000, 0)</f>
        <v>40.929000000000002</v>
      </c>
      <c r="DL57" s="19">
        <f ca="1">IFERROR(OFFSET('ARGUS '!$B$3, MATCH($A57, 'ARGUS '!$A$3:$A$179, 0)-1,MATCH(DL$14, 'ARGUS '!$B$4:$LG$4, 0)-1,1,1)/1000, 0)</f>
        <v>40.929000000000002</v>
      </c>
      <c r="DM57" s="19">
        <f ca="1">IFERROR(OFFSET('ARGUS '!$B$3, MATCH($A57, 'ARGUS '!$A$3:$A$179, 0)-1,MATCH(DM$14, 'ARGUS '!$B$4:$LG$4, 0)-1,1,1)/1000, 0)</f>
        <v>42.164000000000001</v>
      </c>
      <c r="DN57" s="19">
        <f ca="1">IFERROR(OFFSET('ARGUS '!$B$3, MATCH($A57, 'ARGUS '!$A$3:$A$179, 0)-1,MATCH(DN$14, 'ARGUS '!$B$4:$LG$4, 0)-1,1,1)/1000, 0)</f>
        <v>42.164000000000001</v>
      </c>
      <c r="DO57" s="19">
        <f ca="1">IFERROR(OFFSET('ARGUS '!$B$3, MATCH($A57, 'ARGUS '!$A$3:$A$179, 0)-1,MATCH(DO$14, 'ARGUS '!$B$4:$LG$4, 0)-1,1,1)/1000, 0)</f>
        <v>42.164000000000001</v>
      </c>
      <c r="DP57" s="19">
        <f ca="1">IFERROR(OFFSET('ARGUS '!$B$3, MATCH($A57, 'ARGUS '!$A$3:$A$179, 0)-1,MATCH(DP$14, 'ARGUS '!$B$4:$LG$4, 0)-1,1,1)/1000, 0)</f>
        <v>42.164000000000001</v>
      </c>
      <c r="DQ57" s="19">
        <f ca="1">IFERROR(OFFSET('ARGUS '!$B$3, MATCH($A57, 'ARGUS '!$A$3:$A$179, 0)-1,MATCH(DQ$14, 'ARGUS '!$B$4:$LG$4, 0)-1,1,1)/1000, 0)</f>
        <v>42.131999999999998</v>
      </c>
      <c r="DR57" s="19">
        <f ca="1">IFERROR(OFFSET('ARGUS '!$B$3, MATCH($A57, 'ARGUS '!$A$3:$A$179, 0)-1,MATCH(DR$14, 'ARGUS '!$B$4:$LG$4, 0)-1,1,1)/1000, 0)</f>
        <v>42.131999999999998</v>
      </c>
      <c r="DS57" s="19">
        <f ca="1">IFERROR(OFFSET('ARGUS '!$B$3, MATCH($A57, 'ARGUS '!$A$3:$A$179, 0)-1,MATCH(DS$14, 'ARGUS '!$B$4:$LG$4, 0)-1,1,1)/1000, 0)</f>
        <v>42.164000000000001</v>
      </c>
      <c r="DT57" s="19">
        <f ca="1">IFERROR(OFFSET('ARGUS '!$B$3, MATCH($A57, 'ARGUS '!$A$3:$A$179, 0)-1,MATCH(DT$14, 'ARGUS '!$B$4:$LG$4, 0)-1,1,1)/1000, 0)</f>
        <v>42.164000000000001</v>
      </c>
      <c r="DU57" s="19">
        <f ca="1">IFERROR(OFFSET('ARGUS '!$B$3, MATCH($A57, 'ARGUS '!$A$3:$A$179, 0)-1,MATCH(DU$14, 'ARGUS '!$B$4:$LG$4, 0)-1,1,1)/1000, 0)</f>
        <v>42.164000000000001</v>
      </c>
      <c r="DV57" s="19">
        <f ca="1">IFERROR(OFFSET('ARGUS '!$B$3, MATCH($A57, 'ARGUS '!$A$3:$A$179, 0)-1,MATCH(DV$14, 'ARGUS '!$B$4:$LG$4, 0)-1,1,1)/1000, 0)</f>
        <v>42.113</v>
      </c>
      <c r="DW57" s="19">
        <f ca="1">IFERROR(OFFSET('ARGUS '!$B$3, MATCH($A57, 'ARGUS '!$A$3:$A$179, 0)-1,MATCH(DW$14, 'ARGUS '!$B$4:$LG$4, 0)-1,1,1)/1000, 0)</f>
        <v>42.113</v>
      </c>
      <c r="DX57" s="19">
        <f ca="1">IFERROR(OFFSET('ARGUS '!$B$3, MATCH($A57, 'ARGUS '!$A$3:$A$179, 0)-1,MATCH(DX$14, 'ARGUS '!$B$4:$LG$4, 0)-1,1,1)/1000, 0)</f>
        <v>42.164000000000001</v>
      </c>
      <c r="DY57" s="19">
        <f ca="1">IFERROR(OFFSET('ARGUS '!$B$3, MATCH($A57, 'ARGUS '!$A$3:$A$179, 0)-1,MATCH(DY$14, 'ARGUS '!$B$4:$LG$4, 0)-1,1,1)/1000, 0)</f>
        <v>43.429000000000002</v>
      </c>
      <c r="DZ57" s="19">
        <f ca="1">IFERROR(OFFSET('ARGUS '!$B$3, MATCH($A57, 'ARGUS '!$A$3:$A$179, 0)-1,MATCH(DZ$14, 'ARGUS '!$B$4:$LG$4, 0)-1,1,1)/1000, 0)</f>
        <v>43.267000000000003</v>
      </c>
      <c r="EA57" s="19">
        <f ca="1">IFERROR(OFFSET('ARGUS '!$B$3, MATCH($A57, 'ARGUS '!$A$3:$A$179, 0)-1,MATCH(EA$14, 'ARGUS '!$B$4:$LG$4, 0)-1,1,1)/1000, 0)</f>
        <v>43.267000000000003</v>
      </c>
      <c r="EB57" s="19">
        <f ca="1">IFERROR(OFFSET('ARGUS '!$B$3, MATCH($A57, 'ARGUS '!$A$3:$A$179, 0)-1,MATCH(EB$14, 'ARGUS '!$B$4:$LG$4, 0)-1,1,1)/1000, 0)</f>
        <v>43.424999999999997</v>
      </c>
      <c r="EC57" s="19">
        <f ca="1">IFERROR(OFFSET('ARGUS '!$B$3, MATCH($A57, 'ARGUS '!$A$3:$A$179, 0)-1,MATCH(EC$14, 'ARGUS '!$B$4:$LG$4, 0)-1,1,1)/1000, 0)</f>
        <v>43.423000000000002</v>
      </c>
      <c r="ED57" s="19">
        <f ca="1">IFERROR(OFFSET('ARGUS '!$B$3, MATCH($A57, 'ARGUS '!$A$3:$A$179, 0)-1,MATCH(ED$14, 'ARGUS '!$B$4:$LG$4, 0)-1,1,1)/1000, 0)</f>
        <v>43.423000000000002</v>
      </c>
      <c r="EE57" s="19">
        <f ca="1">IFERROR(OFFSET('ARGUS '!$B$3, MATCH($A57, 'ARGUS '!$A$3:$A$179, 0)-1,MATCH(EE$14, 'ARGUS '!$B$4:$LG$4, 0)-1,1,1)/1000, 0)</f>
        <v>43.429000000000002</v>
      </c>
      <c r="EF57" s="19">
        <f ca="1">IFERROR(OFFSET('ARGUS '!$B$3, MATCH($A57, 'ARGUS '!$A$3:$A$179, 0)-1,MATCH(EF$14, 'ARGUS '!$B$4:$LG$4, 0)-1,1,1)/1000, 0)</f>
        <v>43.429000000000002</v>
      </c>
      <c r="EG57" s="19">
        <f ca="1">IFERROR(OFFSET('ARGUS '!$B$3, MATCH($A57, 'ARGUS '!$A$3:$A$179, 0)-1,MATCH(EG$14, 'ARGUS '!$B$4:$LG$4, 0)-1,1,1)/1000, 0)</f>
        <v>43.429000000000002</v>
      </c>
      <c r="EH57" s="19">
        <f ca="1">IFERROR(OFFSET('ARGUS '!$B$3, MATCH($A57, 'ARGUS '!$A$3:$A$179, 0)-1,MATCH(EH$14, 'ARGUS '!$B$4:$LG$4, 0)-1,1,1)/1000, 0)</f>
        <v>43.429000000000002</v>
      </c>
      <c r="EI57" s="19">
        <f ca="1">IFERROR(OFFSET('ARGUS '!$B$3, MATCH($A57, 'ARGUS '!$A$3:$A$179, 0)-1,MATCH(EI$14, 'ARGUS '!$B$4:$LG$4, 0)-1,1,1)/1000, 0)</f>
        <v>43.429000000000002</v>
      </c>
      <c r="EJ57" s="19">
        <f ca="1">IFERROR(OFFSET('ARGUS '!$B$3, MATCH($A57, 'ARGUS '!$A$3:$A$179, 0)-1,MATCH(EJ$14, 'ARGUS '!$B$4:$LG$4, 0)-1,1,1)/1000, 0)</f>
        <v>43.417999999999999</v>
      </c>
      <c r="EK57" s="19">
        <f ca="1">IFERROR(OFFSET('ARGUS '!$B$3, MATCH($A57, 'ARGUS '!$A$3:$A$179, 0)-1,MATCH(EK$14, 'ARGUS '!$B$4:$LG$4, 0)-1,1,1)/1000, 0)</f>
        <v>44.720999999999997</v>
      </c>
      <c r="EL57" s="19">
        <f ca="1">IFERROR(OFFSET('ARGUS '!$B$3, MATCH($A57, 'ARGUS '!$A$3:$A$179, 0)-1,MATCH(EL$14, 'ARGUS '!$B$4:$LG$4, 0)-1,1,1)/1000, 0)</f>
        <v>0</v>
      </c>
      <c r="EM57" s="19">
        <f ca="1">IFERROR(OFFSET('ARGUS '!$B$3, MATCH($A57, 'ARGUS '!$A$3:$A$179, 0)-1,MATCH(EM$14, 'ARGUS '!$B$4:$LG$4, 0)-1,1,1)/1000, 0)</f>
        <v>0</v>
      </c>
      <c r="EP57" s="46" t="str">
        <f>B57</f>
        <v>Other Revenue</v>
      </c>
      <c r="EQ57" s="126"/>
      <c r="ER57" s="126"/>
      <c r="ES57" s="126"/>
      <c r="ET57" s="125">
        <f t="shared" ca="1" si="505"/>
        <v>3726.62</v>
      </c>
      <c r="EU57" s="126"/>
      <c r="EV57" s="146">
        <f t="shared" si="506"/>
        <v>0</v>
      </c>
      <c r="EW57" s="126">
        <f t="shared" ca="1" si="506"/>
        <v>547.54</v>
      </c>
      <c r="EX57" s="126">
        <f t="shared" ca="1" si="506"/>
        <v>498.25400000000002</v>
      </c>
      <c r="EY57" s="126">
        <f t="shared" ca="1" si="506"/>
        <v>414.48300000000012</v>
      </c>
      <c r="EZ57" s="126">
        <f t="shared" ca="1" si="506"/>
        <v>426.92099999999999</v>
      </c>
      <c r="FA57" s="126">
        <f t="shared" ca="1" si="506"/>
        <v>439.63699999999994</v>
      </c>
      <c r="FB57" s="126">
        <f t="shared" ca="1" si="506"/>
        <v>452.916</v>
      </c>
      <c r="FC57" s="126">
        <f t="shared" ca="1" si="506"/>
        <v>466.36500000000001</v>
      </c>
      <c r="FD57" s="126">
        <f t="shared" ca="1" si="506"/>
        <v>480.50399999999996</v>
      </c>
      <c r="FE57"/>
      <c r="FF57"/>
      <c r="FG57"/>
      <c r="FH57"/>
    </row>
    <row r="58" spans="1:164" ht="16" thickBot="1">
      <c r="A58" s="415">
        <v>24</v>
      </c>
      <c r="B58" s="10" t="s">
        <v>360</v>
      </c>
      <c r="I58" s="129">
        <f ca="1">SUMIF($K$12:$EM$12,"&lt;="&amp;Assumptions!$L$14,'Monthly Cash Flow'!K58:EM58)</f>
        <v>18706.020999999997</v>
      </c>
      <c r="J58" s="36"/>
      <c r="K58" s="36"/>
      <c r="L58" s="34">
        <f ca="1">SUM(L52:L57)</f>
        <v>494.404</v>
      </c>
      <c r="M58" s="34">
        <f t="shared" ref="M58:BX58" ca="1" si="507">SUM(M52:M57)</f>
        <v>504.17</v>
      </c>
      <c r="N58" s="34">
        <f t="shared" ca="1" si="507"/>
        <v>504.17</v>
      </c>
      <c r="O58" s="34">
        <f t="shared" ca="1" si="507"/>
        <v>504.17</v>
      </c>
      <c r="P58" s="34">
        <f t="shared" ca="1" si="507"/>
        <v>505.43200000000002</v>
      </c>
      <c r="Q58" s="34">
        <f t="shared" ca="1" si="507"/>
        <v>505.61200000000002</v>
      </c>
      <c r="R58" s="34">
        <f t="shared" ca="1" si="507"/>
        <v>488.226</v>
      </c>
      <c r="S58" s="34">
        <f t="shared" ca="1" si="507"/>
        <v>474.20300000000003</v>
      </c>
      <c r="T58" s="34">
        <f t="shared" ca="1" si="507"/>
        <v>474.20300000000003</v>
      </c>
      <c r="U58" s="34">
        <f t="shared" ca="1" si="507"/>
        <v>484.34299999999996</v>
      </c>
      <c r="V58" s="34">
        <f t="shared" ca="1" si="507"/>
        <v>484.34299999999996</v>
      </c>
      <c r="W58" s="34">
        <f t="shared" ca="1" si="507"/>
        <v>452.89100000000002</v>
      </c>
      <c r="X58" s="34">
        <f t="shared" ca="1" si="507"/>
        <v>452.89100000000002</v>
      </c>
      <c r="Y58" s="34">
        <f t="shared" ca="1" si="507"/>
        <v>467.62600000000003</v>
      </c>
      <c r="Z58" s="34">
        <f t="shared" ca="1" si="507"/>
        <v>471.07900000000001</v>
      </c>
      <c r="AA58" s="34">
        <f t="shared" ca="1" si="507"/>
        <v>492.43300000000005</v>
      </c>
      <c r="AB58" s="34">
        <f t="shared" ca="1" si="507"/>
        <v>518.15100000000007</v>
      </c>
      <c r="AC58" s="34">
        <f t="shared" ca="1" si="507"/>
        <v>518.33699999999999</v>
      </c>
      <c r="AD58" s="34">
        <f t="shared" ca="1" si="507"/>
        <v>535.88300000000004</v>
      </c>
      <c r="AE58" s="34">
        <f t="shared" ca="1" si="507"/>
        <v>536.18600000000004</v>
      </c>
      <c r="AF58" s="34">
        <f t="shared" ca="1" si="507"/>
        <v>536.18600000000004</v>
      </c>
      <c r="AG58" s="34">
        <f t="shared" ca="1" si="507"/>
        <v>544.50400000000002</v>
      </c>
      <c r="AH58" s="34">
        <f t="shared" ca="1" si="507"/>
        <v>544.50400000000002</v>
      </c>
      <c r="AI58" s="34">
        <f t="shared" ca="1" si="507"/>
        <v>549.30900000000008</v>
      </c>
      <c r="AJ58" s="34">
        <f t="shared" ca="1" si="507"/>
        <v>549.30900000000008</v>
      </c>
      <c r="AK58" s="34">
        <f t="shared" ca="1" si="507"/>
        <v>551.08500000000004</v>
      </c>
      <c r="AL58" s="34">
        <f t="shared" ca="1" si="507"/>
        <v>551.08500000000004</v>
      </c>
      <c r="AM58" s="34">
        <f t="shared" ca="1" si="507"/>
        <v>552.09100000000001</v>
      </c>
      <c r="AN58" s="34">
        <f t="shared" ca="1" si="507"/>
        <v>553.42999999999995</v>
      </c>
      <c r="AO58" s="34">
        <f t="shared" ca="1" si="507"/>
        <v>553.62099999999998</v>
      </c>
      <c r="AP58" s="34">
        <f t="shared" ca="1" si="507"/>
        <v>553.62099999999998</v>
      </c>
      <c r="AQ58" s="34">
        <f t="shared" ca="1" si="507"/>
        <v>553.93400000000008</v>
      </c>
      <c r="AR58" s="34">
        <f t="shared" ca="1" si="507"/>
        <v>553.93400000000008</v>
      </c>
      <c r="AS58" s="34">
        <f t="shared" ca="1" si="507"/>
        <v>561.90200000000004</v>
      </c>
      <c r="AT58" s="34">
        <f t="shared" ca="1" si="507"/>
        <v>561.90200000000004</v>
      </c>
      <c r="AU58" s="34">
        <f t="shared" ca="1" si="507"/>
        <v>566.851</v>
      </c>
      <c r="AV58" s="34">
        <f t="shared" ca="1" si="507"/>
        <v>566.851</v>
      </c>
      <c r="AW58" s="34">
        <f t="shared" ca="1" si="507"/>
        <v>568.68000000000006</v>
      </c>
      <c r="AX58" s="34">
        <f t="shared" ca="1" si="507"/>
        <v>568.68000000000006</v>
      </c>
      <c r="AY58" s="34">
        <f t="shared" ca="1" si="507"/>
        <v>569.71600000000001</v>
      </c>
      <c r="AZ58" s="34">
        <f t="shared" ca="1" si="507"/>
        <v>571.09500000000003</v>
      </c>
      <c r="BA58" s="34">
        <f t="shared" ca="1" si="507"/>
        <v>571.29200000000003</v>
      </c>
      <c r="BB58" s="34">
        <f t="shared" ca="1" si="507"/>
        <v>571.29200000000003</v>
      </c>
      <c r="BC58" s="34">
        <f t="shared" ca="1" si="507"/>
        <v>571.61400000000003</v>
      </c>
      <c r="BD58" s="34">
        <f t="shared" ca="1" si="507"/>
        <v>571.61400000000003</v>
      </c>
      <c r="BE58" s="34">
        <f t="shared" ca="1" si="507"/>
        <v>579.29999999999995</v>
      </c>
      <c r="BF58" s="34">
        <f t="shared" ca="1" si="507"/>
        <v>579.29999999999995</v>
      </c>
      <c r="BG58" s="34">
        <f t="shared" ca="1" si="507"/>
        <v>584.39699999999993</v>
      </c>
      <c r="BH58" s="34">
        <f t="shared" ca="1" si="507"/>
        <v>584.39699999999993</v>
      </c>
      <c r="BI58" s="34">
        <f t="shared" ca="1" si="507"/>
        <v>586.28099999999995</v>
      </c>
      <c r="BJ58" s="34">
        <f t="shared" ca="1" si="507"/>
        <v>586.28099999999995</v>
      </c>
      <c r="BK58" s="34">
        <f t="shared" ca="1" si="507"/>
        <v>587.34799999999996</v>
      </c>
      <c r="BL58" s="34">
        <f t="shared" ca="1" si="507"/>
        <v>506.97199999999998</v>
      </c>
      <c r="BM58" s="34">
        <f t="shared" ca="1" si="507"/>
        <v>507.17599999999999</v>
      </c>
      <c r="BN58" s="34">
        <f t="shared" ca="1" si="507"/>
        <v>540.202</v>
      </c>
      <c r="BO58" s="34">
        <f t="shared" ca="1" si="507"/>
        <v>540.53300000000002</v>
      </c>
      <c r="BP58" s="34">
        <f t="shared" ca="1" si="507"/>
        <v>540.53300000000002</v>
      </c>
      <c r="BQ58" s="34">
        <f t="shared" ca="1" si="507"/>
        <v>607.697</v>
      </c>
      <c r="BR58" s="34">
        <f t="shared" ca="1" si="507"/>
        <v>607.697</v>
      </c>
      <c r="BS58" s="34">
        <f t="shared" ca="1" si="507"/>
        <v>612.947</v>
      </c>
      <c r="BT58" s="34">
        <f t="shared" ca="1" si="507"/>
        <v>612.947</v>
      </c>
      <c r="BU58" s="34">
        <f t="shared" ca="1" si="507"/>
        <v>614.88799999999992</v>
      </c>
      <c r="BV58" s="34">
        <f t="shared" ca="1" si="507"/>
        <v>614.88799999999992</v>
      </c>
      <c r="BW58" s="34">
        <f t="shared" ca="1" si="507"/>
        <v>615.98700000000008</v>
      </c>
      <c r="BX58" s="34">
        <f t="shared" ca="1" si="507"/>
        <v>615.98700000000008</v>
      </c>
      <c r="BY58" s="34">
        <f t="shared" ref="BY58:EJ58" ca="1" si="508">SUM(BY52:BY57)</f>
        <v>616.19599999999991</v>
      </c>
      <c r="BZ58" s="34">
        <f t="shared" ca="1" si="508"/>
        <v>617.93000000000006</v>
      </c>
      <c r="CA58" s="34">
        <f t="shared" ca="1" si="508"/>
        <v>618.27099999999996</v>
      </c>
      <c r="CB58" s="34">
        <f t="shared" ca="1" si="508"/>
        <v>618.27099999999996</v>
      </c>
      <c r="CC58" s="34">
        <f t="shared" ca="1" si="508"/>
        <v>626.29200000000003</v>
      </c>
      <c r="CD58" s="34">
        <f t="shared" ca="1" si="508"/>
        <v>626.29200000000003</v>
      </c>
      <c r="CE58" s="34">
        <f t="shared" ca="1" si="508"/>
        <v>629.93600000000004</v>
      </c>
      <c r="CF58" s="34">
        <f t="shared" ca="1" si="508"/>
        <v>629.93600000000004</v>
      </c>
      <c r="CG58" s="34">
        <f t="shared" ca="1" si="508"/>
        <v>587.2639999999999</v>
      </c>
      <c r="CH58" s="34">
        <f t="shared" ca="1" si="508"/>
        <v>579.85299999999984</v>
      </c>
      <c r="CI58" s="34">
        <f t="shared" ca="1" si="508"/>
        <v>560.49299999999994</v>
      </c>
      <c r="CJ58" s="34">
        <f t="shared" ca="1" si="508"/>
        <v>560.49299999999994</v>
      </c>
      <c r="CK58" s="34">
        <f t="shared" ca="1" si="508"/>
        <v>577.61599999999999</v>
      </c>
      <c r="CL58" s="34">
        <f t="shared" ca="1" si="508"/>
        <v>607.70900000000006</v>
      </c>
      <c r="CM58" s="34">
        <f t="shared" ca="1" si="508"/>
        <v>608.05999999999995</v>
      </c>
      <c r="CN58" s="34">
        <f t="shared" ca="1" si="508"/>
        <v>608.34500000000003</v>
      </c>
      <c r="CO58" s="34">
        <f t="shared" ca="1" si="508"/>
        <v>617.55499999999995</v>
      </c>
      <c r="CP58" s="34">
        <f t="shared" ca="1" si="508"/>
        <v>617.55499999999995</v>
      </c>
      <c r="CQ58" s="34">
        <f t="shared" ca="1" si="508"/>
        <v>633.57500000000005</v>
      </c>
      <c r="CR58" s="34">
        <f t="shared" ca="1" si="508"/>
        <v>633.57500000000005</v>
      </c>
      <c r="CS58" s="34">
        <f t="shared" ca="1" si="508"/>
        <v>634.78399999999999</v>
      </c>
      <c r="CT58" s="34">
        <f t="shared" ca="1" si="508"/>
        <v>650.77200000000005</v>
      </c>
      <c r="CU58" s="34">
        <f t="shared" ca="1" si="508"/>
        <v>651.62099999999998</v>
      </c>
      <c r="CV58" s="34">
        <f t="shared" ca="1" si="508"/>
        <v>651.62099999999998</v>
      </c>
      <c r="CW58" s="34">
        <f t="shared" ca="1" si="508"/>
        <v>652.67700000000002</v>
      </c>
      <c r="CX58" s="34">
        <f t="shared" ca="1" si="508"/>
        <v>654.51499999999999</v>
      </c>
      <c r="CY58" s="34">
        <f t="shared" ca="1" si="508"/>
        <v>654.51499999999999</v>
      </c>
      <c r="CZ58" s="34">
        <f t="shared" ca="1" si="508"/>
        <v>654.87700000000007</v>
      </c>
      <c r="DA58" s="34">
        <f t="shared" ca="1" si="508"/>
        <v>664.53399999999999</v>
      </c>
      <c r="DB58" s="34">
        <f t="shared" ca="1" si="508"/>
        <v>664.53399999999999</v>
      </c>
      <c r="DC58" s="34">
        <f t="shared" ca="1" si="508"/>
        <v>668.68400000000008</v>
      </c>
      <c r="DD58" s="34">
        <f t="shared" ca="1" si="508"/>
        <v>668.68400000000008</v>
      </c>
      <c r="DE58" s="34">
        <f t="shared" ca="1" si="508"/>
        <v>669.93000000000006</v>
      </c>
      <c r="DF58" s="34">
        <f t="shared" ca="1" si="508"/>
        <v>669.93000000000006</v>
      </c>
      <c r="DG58" s="34">
        <f t="shared" ca="1" si="508"/>
        <v>670.80400000000009</v>
      </c>
      <c r="DH58" s="34">
        <f t="shared" ca="1" si="508"/>
        <v>670.80400000000009</v>
      </c>
      <c r="DI58" s="34">
        <f t="shared" ca="1" si="508"/>
        <v>671.66200000000003</v>
      </c>
      <c r="DJ58" s="34">
        <f t="shared" ca="1" si="508"/>
        <v>673.55600000000004</v>
      </c>
      <c r="DK58" s="34">
        <f t="shared" ca="1" si="508"/>
        <v>665.92</v>
      </c>
      <c r="DL58" s="34">
        <f t="shared" ca="1" si="508"/>
        <v>666.29300000000001</v>
      </c>
      <c r="DM58" s="34">
        <f t="shared" ca="1" si="508"/>
        <v>680.58699999999999</v>
      </c>
      <c r="DN58" s="34">
        <f t="shared" ca="1" si="508"/>
        <v>680.58699999999999</v>
      </c>
      <c r="DO58" s="34">
        <f t="shared" ca="1" si="508"/>
        <v>684.82399999999996</v>
      </c>
      <c r="DP58" s="34">
        <f t="shared" ca="1" si="508"/>
        <v>692.63300000000004</v>
      </c>
      <c r="DQ58" s="34">
        <f t="shared" ca="1" si="508"/>
        <v>632.47499999999991</v>
      </c>
      <c r="DR58" s="34">
        <f t="shared" ca="1" si="508"/>
        <v>632.47499999999991</v>
      </c>
      <c r="DS58" s="34">
        <f t="shared" ca="1" si="508"/>
        <v>658.14800000000002</v>
      </c>
      <c r="DT58" s="34">
        <f t="shared" ca="1" si="508"/>
        <v>658.14800000000002</v>
      </c>
      <c r="DU58" s="34">
        <f t="shared" ca="1" si="508"/>
        <v>659.03199999999993</v>
      </c>
      <c r="DV58" s="34">
        <f t="shared" ca="1" si="508"/>
        <v>596.78</v>
      </c>
      <c r="DW58" s="34">
        <f t="shared" ca="1" si="508"/>
        <v>596.78</v>
      </c>
      <c r="DX58" s="34">
        <f t="shared" ca="1" si="508"/>
        <v>636.53300000000002</v>
      </c>
      <c r="DY58" s="34">
        <f t="shared" ca="1" si="508"/>
        <v>645.40499999999997</v>
      </c>
      <c r="DZ58" s="34">
        <f t="shared" ca="1" si="508"/>
        <v>328.19199999999995</v>
      </c>
      <c r="EA58" s="34">
        <f t="shared" ca="1" si="508"/>
        <v>395.67900000000003</v>
      </c>
      <c r="EB58" s="34">
        <f t="shared" ca="1" si="508"/>
        <v>517.77800000000002</v>
      </c>
      <c r="EC58" s="34">
        <f t="shared" ca="1" si="508"/>
        <v>508.608</v>
      </c>
      <c r="ED58" s="34">
        <f t="shared" ca="1" si="508"/>
        <v>508.608</v>
      </c>
      <c r="EE58" s="34">
        <f t="shared" ca="1" si="508"/>
        <v>723.34399999999994</v>
      </c>
      <c r="EF58" s="34">
        <f t="shared" ca="1" si="508"/>
        <v>726.98199999999997</v>
      </c>
      <c r="EG58" s="34">
        <f t="shared" ca="1" si="508"/>
        <v>727.89199999999994</v>
      </c>
      <c r="EH58" s="34">
        <f t="shared" ca="1" si="508"/>
        <v>735.79</v>
      </c>
      <c r="EI58" s="34">
        <f t="shared" ca="1" si="508"/>
        <v>735.79</v>
      </c>
      <c r="EJ58" s="34">
        <f t="shared" ca="1" si="508"/>
        <v>716.27699999999993</v>
      </c>
      <c r="EK58" s="34">
        <f t="shared" ref="EK58:EM58" ca="1" si="509">SUM(EK52:EK57)</f>
        <v>729.24099999999999</v>
      </c>
      <c r="EL58" s="34">
        <f t="shared" ca="1" si="509"/>
        <v>0</v>
      </c>
      <c r="EM58" s="34">
        <f t="shared" ca="1" si="509"/>
        <v>0</v>
      </c>
      <c r="EP58" s="10" t="str">
        <f t="shared" ref="EP58:EP60" si="510">B58</f>
        <v>Potential Gross Revenue</v>
      </c>
      <c r="EQ58" s="36"/>
      <c r="ER58" s="36"/>
      <c r="ES58" s="36"/>
      <c r="ET58" s="129">
        <f t="shared" ca="1" si="505"/>
        <v>54840.964</v>
      </c>
      <c r="EU58" s="36"/>
      <c r="EV58" s="130">
        <f t="shared" si="506"/>
        <v>0</v>
      </c>
      <c r="EW58" s="36">
        <f t="shared" ca="1" si="506"/>
        <v>5876.1670000000004</v>
      </c>
      <c r="EX58" s="36">
        <f t="shared" ca="1" si="506"/>
        <v>6167.0890000000009</v>
      </c>
      <c r="EY58" s="36">
        <f t="shared" ca="1" si="506"/>
        <v>6662.7650000000003</v>
      </c>
      <c r="EZ58" s="36">
        <f t="shared" ca="1" si="506"/>
        <v>6873.8309999999992</v>
      </c>
      <c r="FA58" s="36">
        <f t="shared" ca="1" si="506"/>
        <v>6808.0640000000003</v>
      </c>
      <c r="FB58" s="36">
        <f t="shared" ca="1" si="506"/>
        <v>7427.8850000000002</v>
      </c>
      <c r="FC58" s="36">
        <f t="shared" ca="1" si="506"/>
        <v>7188.4539999999997</v>
      </c>
      <c r="FD58" s="36">
        <f t="shared" ca="1" si="506"/>
        <v>7836.7090000000007</v>
      </c>
      <c r="FE58"/>
      <c r="FF58"/>
      <c r="FG58"/>
      <c r="FH58"/>
    </row>
    <row r="59" spans="1:164" ht="16" thickBot="1">
      <c r="A59" s="415">
        <v>7</v>
      </c>
      <c r="B59" s="10" t="s">
        <v>457</v>
      </c>
      <c r="F59" s="158"/>
      <c r="G59" s="503" t="s">
        <v>153</v>
      </c>
      <c r="H59" s="538" t="str">
        <f ca="1">IF(ABS(SUM(I52:I57, I59)-I60)&lt;1, "YES", "ERROR")</f>
        <v>YES</v>
      </c>
      <c r="I59" s="138">
        <f ca="1">SUMIF($K$12:$EM$12,"&lt;="&amp;Assumptions!$L$14,'Monthly Cash Flow'!K59:EM59)</f>
        <v>-422.72700000000003</v>
      </c>
      <c r="J59" s="27"/>
      <c r="K59" s="27"/>
      <c r="L59" s="174">
        <f ca="1">IFERROR(OFFSET('ARGUS '!$B$3, MATCH($A59, 'ARGUS '!$A$3:$A$179, 0)-1,MATCH(L$14, 'ARGUS '!$B$4:$LG$4, 0)-1,1,1)/1000, 0)</f>
        <v>-0.80400000000000005</v>
      </c>
      <c r="M59" s="174">
        <f ca="1">IFERROR(OFFSET('ARGUS '!$B$3, MATCH($A59, 'ARGUS '!$A$3:$A$179, 0)-1,MATCH(M$14, 'ARGUS '!$B$4:$LG$4, 0)-1,1,1)/1000, 0)</f>
        <v>-0.80400000000000005</v>
      </c>
      <c r="N59" s="174">
        <f ca="1">IFERROR(OFFSET('ARGUS '!$B$3, MATCH($A59, 'ARGUS '!$A$3:$A$179, 0)-1,MATCH(N$14, 'ARGUS '!$B$4:$LG$4, 0)-1,1,1)/1000, 0)</f>
        <v>-0.80400000000000005</v>
      </c>
      <c r="O59" s="174">
        <f ca="1">IFERROR(OFFSET('ARGUS '!$B$3, MATCH($A59, 'ARGUS '!$A$3:$A$179, 0)-1,MATCH(O$14, 'ARGUS '!$B$4:$LG$4, 0)-1,1,1)/1000, 0)</f>
        <v>-0.80400000000000005</v>
      </c>
      <c r="P59" s="174">
        <f ca="1">IFERROR(OFFSET('ARGUS '!$B$3, MATCH($A59, 'ARGUS '!$A$3:$A$179, 0)-1,MATCH(P$14, 'ARGUS '!$B$4:$LG$4, 0)-1,1,1)/1000, 0)</f>
        <v>-0.80400000000000005</v>
      </c>
      <c r="Q59" s="174">
        <f ca="1">IFERROR(OFFSET('ARGUS '!$B$3, MATCH($A59, 'ARGUS '!$A$3:$A$179, 0)-1,MATCH(Q$14, 'ARGUS '!$B$4:$LG$4, 0)-1,1,1)/1000, 0)</f>
        <v>-0.80400000000000005</v>
      </c>
      <c r="R59" s="174">
        <f ca="1">IFERROR(OFFSET('ARGUS '!$B$3, MATCH($A59, 'ARGUS '!$A$3:$A$179, 0)-1,MATCH(R$14, 'ARGUS '!$B$4:$LG$4, 0)-1,1,1)/1000, 0)</f>
        <v>-0.80400000000000005</v>
      </c>
      <c r="S59" s="174">
        <f ca="1">IFERROR(OFFSET('ARGUS '!$B$3, MATCH($A59, 'ARGUS '!$A$3:$A$179, 0)-1,MATCH(S$14, 'ARGUS '!$B$4:$LG$4, 0)-1,1,1)/1000, 0)</f>
        <v>-0.80400000000000005</v>
      </c>
      <c r="T59" s="174">
        <f ca="1">IFERROR(OFFSET('ARGUS '!$B$3, MATCH($A59, 'ARGUS '!$A$3:$A$179, 0)-1,MATCH(T$14, 'ARGUS '!$B$4:$LG$4, 0)-1,1,1)/1000, 0)</f>
        <v>-0.80400000000000005</v>
      </c>
      <c r="U59" s="174">
        <f ca="1">IFERROR(OFFSET('ARGUS '!$B$3, MATCH($A59, 'ARGUS '!$A$3:$A$179, 0)-1,MATCH(U$14, 'ARGUS '!$B$4:$LG$4, 0)-1,1,1)/1000, 0)</f>
        <v>-2.1309999999999998</v>
      </c>
      <c r="V59" s="174">
        <f ca="1">IFERROR(OFFSET('ARGUS '!$B$3, MATCH($A59, 'ARGUS '!$A$3:$A$179, 0)-1,MATCH(V$14, 'ARGUS '!$B$4:$LG$4, 0)-1,1,1)/1000, 0)</f>
        <v>-2.1309999999999998</v>
      </c>
      <c r="W59" s="174">
        <f ca="1">IFERROR(OFFSET('ARGUS '!$B$3, MATCH($A59, 'ARGUS '!$A$3:$A$179, 0)-1,MATCH(W$14, 'ARGUS '!$B$4:$LG$4, 0)-1,1,1)/1000, 0)</f>
        <v>-2.1309999999999998</v>
      </c>
      <c r="X59" s="174">
        <f ca="1">IFERROR(OFFSET('ARGUS '!$B$3, MATCH($A59, 'ARGUS '!$A$3:$A$179, 0)-1,MATCH(X$14, 'ARGUS '!$B$4:$LG$4, 0)-1,1,1)/1000, 0)</f>
        <v>-2.1309999999999998</v>
      </c>
      <c r="Y59" s="174">
        <f ca="1">IFERROR(OFFSET('ARGUS '!$B$3, MATCH($A59, 'ARGUS '!$A$3:$A$179, 0)-1,MATCH(Y$14, 'ARGUS '!$B$4:$LG$4, 0)-1,1,1)/1000, 0)</f>
        <v>-2.1309999999999998</v>
      </c>
      <c r="Z59" s="174">
        <f ca="1">IFERROR(OFFSET('ARGUS '!$B$3, MATCH($A59, 'ARGUS '!$A$3:$A$179, 0)-1,MATCH(Z$14, 'ARGUS '!$B$4:$LG$4, 0)-1,1,1)/1000, 0)</f>
        <v>-2.1309999999999998</v>
      </c>
      <c r="AA59" s="174">
        <f ca="1">IFERROR(OFFSET('ARGUS '!$B$3, MATCH($A59, 'ARGUS '!$A$3:$A$179, 0)-1,MATCH(AA$14, 'ARGUS '!$B$4:$LG$4, 0)-1,1,1)/1000, 0)</f>
        <v>-2.1309999999999998</v>
      </c>
      <c r="AB59" s="174">
        <f ca="1">IFERROR(OFFSET('ARGUS '!$B$3, MATCH($A59, 'ARGUS '!$A$3:$A$179, 0)-1,MATCH(AB$14, 'ARGUS '!$B$4:$LG$4, 0)-1,1,1)/1000, 0)</f>
        <v>-2.1309999999999998</v>
      </c>
      <c r="AC59" s="174">
        <f ca="1">IFERROR(OFFSET('ARGUS '!$B$3, MATCH($A59, 'ARGUS '!$A$3:$A$179, 0)-1,MATCH(AC$14, 'ARGUS '!$B$4:$LG$4, 0)-1,1,1)/1000, 0)</f>
        <v>-2.1309999999999998</v>
      </c>
      <c r="AD59" s="174">
        <f ca="1">IFERROR(OFFSET('ARGUS '!$B$3, MATCH($A59, 'ARGUS '!$A$3:$A$179, 0)-1,MATCH(AD$14, 'ARGUS '!$B$4:$LG$4, 0)-1,1,1)/1000, 0)</f>
        <v>-2.1309999999999998</v>
      </c>
      <c r="AE59" s="174">
        <f ca="1">IFERROR(OFFSET('ARGUS '!$B$3, MATCH($A59, 'ARGUS '!$A$3:$A$179, 0)-1,MATCH(AE$14, 'ARGUS '!$B$4:$LG$4, 0)-1,1,1)/1000, 0)</f>
        <v>-2.1309999999999998</v>
      </c>
      <c r="AF59" s="174">
        <f ca="1">IFERROR(OFFSET('ARGUS '!$B$3, MATCH($A59, 'ARGUS '!$A$3:$A$179, 0)-1,MATCH(AF$14, 'ARGUS '!$B$4:$LG$4, 0)-1,1,1)/1000, 0)</f>
        <v>-2.1309999999999998</v>
      </c>
      <c r="AG59" s="174">
        <f ca="1">IFERROR(OFFSET('ARGUS '!$B$3, MATCH($A59, 'ARGUS '!$A$3:$A$179, 0)-1,MATCH(AG$14, 'ARGUS '!$B$4:$LG$4, 0)-1,1,1)/1000, 0)</f>
        <v>-25.829000000000001</v>
      </c>
      <c r="AH59" s="174">
        <f ca="1">IFERROR(OFFSET('ARGUS '!$B$3, MATCH($A59, 'ARGUS '!$A$3:$A$179, 0)-1,MATCH(AH$14, 'ARGUS '!$B$4:$LG$4, 0)-1,1,1)/1000, 0)</f>
        <v>-25.829000000000001</v>
      </c>
      <c r="AI59" s="174">
        <f ca="1">IFERROR(OFFSET('ARGUS '!$B$3, MATCH($A59, 'ARGUS '!$A$3:$A$179, 0)-1,MATCH(AI$14, 'ARGUS '!$B$4:$LG$4, 0)-1,1,1)/1000, 0)</f>
        <v>-25.829000000000001</v>
      </c>
      <c r="AJ59" s="174">
        <f ca="1">IFERROR(OFFSET('ARGUS '!$B$3, MATCH($A59, 'ARGUS '!$A$3:$A$179, 0)-1,MATCH(AJ$14, 'ARGUS '!$B$4:$LG$4, 0)-1,1,1)/1000, 0)</f>
        <v>-25.829000000000001</v>
      </c>
      <c r="AK59" s="174">
        <f ca="1">IFERROR(OFFSET('ARGUS '!$B$3, MATCH($A59, 'ARGUS '!$A$3:$A$179, 0)-1,MATCH(AK$14, 'ARGUS '!$B$4:$LG$4, 0)-1,1,1)/1000, 0)</f>
        <v>-25.829000000000001</v>
      </c>
      <c r="AL59" s="174">
        <f ca="1">IFERROR(OFFSET('ARGUS '!$B$3, MATCH($A59, 'ARGUS '!$A$3:$A$179, 0)-1,MATCH(AL$14, 'ARGUS '!$B$4:$LG$4, 0)-1,1,1)/1000, 0)</f>
        <v>-25.829000000000001</v>
      </c>
      <c r="AM59" s="174">
        <f ca="1">IFERROR(OFFSET('ARGUS '!$B$3, MATCH($A59, 'ARGUS '!$A$3:$A$179, 0)-1,MATCH(AM$14, 'ARGUS '!$B$4:$LG$4, 0)-1,1,1)/1000, 0)</f>
        <v>-25.829000000000001</v>
      </c>
      <c r="AN59" s="174">
        <f ca="1">IFERROR(OFFSET('ARGUS '!$B$3, MATCH($A59, 'ARGUS '!$A$3:$A$179, 0)-1,MATCH(AN$14, 'ARGUS '!$B$4:$LG$4, 0)-1,1,1)/1000, 0)</f>
        <v>-25.829000000000001</v>
      </c>
      <c r="AO59" s="174">
        <f ca="1">IFERROR(OFFSET('ARGUS '!$B$3, MATCH($A59, 'ARGUS '!$A$3:$A$179, 0)-1,MATCH(AO$14, 'ARGUS '!$B$4:$LG$4, 0)-1,1,1)/1000, 0)</f>
        <v>-25.829000000000001</v>
      </c>
      <c r="AP59" s="174">
        <f ca="1">IFERROR(OFFSET('ARGUS '!$B$3, MATCH($A59, 'ARGUS '!$A$3:$A$179, 0)-1,MATCH(AP$14, 'ARGUS '!$B$4:$LG$4, 0)-1,1,1)/1000, 0)</f>
        <v>-25.829000000000001</v>
      </c>
      <c r="AQ59" s="174">
        <f ca="1">IFERROR(OFFSET('ARGUS '!$B$3, MATCH($A59, 'ARGUS '!$A$3:$A$179, 0)-1,MATCH(AQ$14, 'ARGUS '!$B$4:$LG$4, 0)-1,1,1)/1000, 0)</f>
        <v>-25.829000000000001</v>
      </c>
      <c r="AR59" s="174">
        <f ca="1">IFERROR(OFFSET('ARGUS '!$B$3, MATCH($A59, 'ARGUS '!$A$3:$A$179, 0)-1,MATCH(AR$14, 'ARGUS '!$B$4:$LG$4, 0)-1,1,1)/1000, 0)</f>
        <v>-25.829000000000001</v>
      </c>
      <c r="AS59" s="174">
        <f ca="1">IFERROR(OFFSET('ARGUS '!$B$3, MATCH($A59, 'ARGUS '!$A$3:$A$179, 0)-1,MATCH(AS$14, 'ARGUS '!$B$4:$LG$4, 0)-1,1,1)/1000, 0)</f>
        <v>-26.657</v>
      </c>
      <c r="AT59" s="174">
        <f ca="1">IFERROR(OFFSET('ARGUS '!$B$3, MATCH($A59, 'ARGUS '!$A$3:$A$179, 0)-1,MATCH(AT$14, 'ARGUS '!$B$4:$LG$4, 0)-1,1,1)/1000, 0)</f>
        <v>-26.657</v>
      </c>
      <c r="AU59" s="174">
        <f ca="1">IFERROR(OFFSET('ARGUS '!$B$3, MATCH($A59, 'ARGUS '!$A$3:$A$179, 0)-1,MATCH(AU$14, 'ARGUS '!$B$4:$LG$4, 0)-1,1,1)/1000, 0)</f>
        <v>-26.657</v>
      </c>
      <c r="AV59" s="174">
        <f ca="1">IFERROR(OFFSET('ARGUS '!$B$3, MATCH($A59, 'ARGUS '!$A$3:$A$179, 0)-1,MATCH(AV$14, 'ARGUS '!$B$4:$LG$4, 0)-1,1,1)/1000, 0)</f>
        <v>-26.657</v>
      </c>
      <c r="AW59" s="174">
        <f ca="1">IFERROR(OFFSET('ARGUS '!$B$3, MATCH($A59, 'ARGUS '!$A$3:$A$179, 0)-1,MATCH(AW$14, 'ARGUS '!$B$4:$LG$4, 0)-1,1,1)/1000, 0)</f>
        <v>-26.657</v>
      </c>
      <c r="AX59" s="174">
        <f ca="1">IFERROR(OFFSET('ARGUS '!$B$3, MATCH($A59, 'ARGUS '!$A$3:$A$179, 0)-1,MATCH(AX$14, 'ARGUS '!$B$4:$LG$4, 0)-1,1,1)/1000, 0)</f>
        <v>-26.657</v>
      </c>
      <c r="AY59" s="174">
        <f ca="1">IFERROR(OFFSET('ARGUS '!$B$3, MATCH($A59, 'ARGUS '!$A$3:$A$179, 0)-1,MATCH(AY$14, 'ARGUS '!$B$4:$LG$4, 0)-1,1,1)/1000, 0)</f>
        <v>-26.657</v>
      </c>
      <c r="AZ59" s="174">
        <f ca="1">IFERROR(OFFSET('ARGUS '!$B$3, MATCH($A59, 'ARGUS '!$A$3:$A$179, 0)-1,MATCH(AZ$14, 'ARGUS '!$B$4:$LG$4, 0)-1,1,1)/1000, 0)</f>
        <v>-26.657</v>
      </c>
      <c r="BA59" s="174">
        <f ca="1">IFERROR(OFFSET('ARGUS '!$B$3, MATCH($A59, 'ARGUS '!$A$3:$A$179, 0)-1,MATCH(BA$14, 'ARGUS '!$B$4:$LG$4, 0)-1,1,1)/1000, 0)</f>
        <v>-26.657</v>
      </c>
      <c r="BB59" s="174">
        <f ca="1">IFERROR(OFFSET('ARGUS '!$B$3, MATCH($A59, 'ARGUS '!$A$3:$A$179, 0)-1,MATCH(BB$14, 'ARGUS '!$B$4:$LG$4, 0)-1,1,1)/1000, 0)</f>
        <v>-26.657</v>
      </c>
      <c r="BC59" s="174">
        <f ca="1">IFERROR(OFFSET('ARGUS '!$B$3, MATCH($A59, 'ARGUS '!$A$3:$A$179, 0)-1,MATCH(BC$14, 'ARGUS '!$B$4:$LG$4, 0)-1,1,1)/1000, 0)</f>
        <v>-26.657</v>
      </c>
      <c r="BD59" s="174">
        <f ca="1">IFERROR(OFFSET('ARGUS '!$B$3, MATCH($A59, 'ARGUS '!$A$3:$A$179, 0)-1,MATCH(BD$14, 'ARGUS '!$B$4:$LG$4, 0)-1,1,1)/1000, 0)</f>
        <v>-26.657</v>
      </c>
      <c r="BE59" s="174">
        <f ca="1">IFERROR(OFFSET('ARGUS '!$B$3, MATCH($A59, 'ARGUS '!$A$3:$A$179, 0)-1,MATCH(BE$14, 'ARGUS '!$B$4:$LG$4, 0)-1,1,1)/1000, 0)</f>
        <v>-17.045000000000002</v>
      </c>
      <c r="BF59" s="174">
        <f ca="1">IFERROR(OFFSET('ARGUS '!$B$3, MATCH($A59, 'ARGUS '!$A$3:$A$179, 0)-1,MATCH(BF$14, 'ARGUS '!$B$4:$LG$4, 0)-1,1,1)/1000, 0)</f>
        <v>-17.045000000000002</v>
      </c>
      <c r="BG59" s="174">
        <f ca="1">IFERROR(OFFSET('ARGUS '!$B$3, MATCH($A59, 'ARGUS '!$A$3:$A$179, 0)-1,MATCH(BG$14, 'ARGUS '!$B$4:$LG$4, 0)-1,1,1)/1000, 0)</f>
        <v>-17.045000000000002</v>
      </c>
      <c r="BH59" s="174">
        <f ca="1">IFERROR(OFFSET('ARGUS '!$B$3, MATCH($A59, 'ARGUS '!$A$3:$A$179, 0)-1,MATCH(BH$14, 'ARGUS '!$B$4:$LG$4, 0)-1,1,1)/1000, 0)</f>
        <v>-17.045000000000002</v>
      </c>
      <c r="BI59" s="174">
        <f ca="1">IFERROR(OFFSET('ARGUS '!$B$3, MATCH($A59, 'ARGUS '!$A$3:$A$179, 0)-1,MATCH(BI$14, 'ARGUS '!$B$4:$LG$4, 0)-1,1,1)/1000, 0)</f>
        <v>-17.045000000000002</v>
      </c>
      <c r="BJ59" s="174">
        <f ca="1">IFERROR(OFFSET('ARGUS '!$B$3, MATCH($A59, 'ARGUS '!$A$3:$A$179, 0)-1,MATCH(BJ$14, 'ARGUS '!$B$4:$LG$4, 0)-1,1,1)/1000, 0)</f>
        <v>-17.045000000000002</v>
      </c>
      <c r="BK59" s="174">
        <f ca="1">IFERROR(OFFSET('ARGUS '!$B$3, MATCH($A59, 'ARGUS '!$A$3:$A$179, 0)-1,MATCH(BK$14, 'ARGUS '!$B$4:$LG$4, 0)-1,1,1)/1000, 0)</f>
        <v>-17.045000000000002</v>
      </c>
      <c r="BL59" s="174">
        <f ca="1">IFERROR(OFFSET('ARGUS '!$B$3, MATCH($A59, 'ARGUS '!$A$3:$A$179, 0)-1,MATCH(BL$14, 'ARGUS '!$B$4:$LG$4, 0)-1,1,1)/1000, 0)</f>
        <v>-17.045000000000002</v>
      </c>
      <c r="BM59" s="174">
        <f ca="1">IFERROR(OFFSET('ARGUS '!$B$3, MATCH($A59, 'ARGUS '!$A$3:$A$179, 0)-1,MATCH(BM$14, 'ARGUS '!$B$4:$LG$4, 0)-1,1,1)/1000, 0)</f>
        <v>-17.045000000000002</v>
      </c>
      <c r="BN59" s="174">
        <f ca="1">IFERROR(OFFSET('ARGUS '!$B$3, MATCH($A59, 'ARGUS '!$A$3:$A$179, 0)-1,MATCH(BN$14, 'ARGUS '!$B$4:$LG$4, 0)-1,1,1)/1000, 0)</f>
        <v>-17.045000000000002</v>
      </c>
      <c r="BO59" s="174">
        <f ca="1">IFERROR(OFFSET('ARGUS '!$B$3, MATCH($A59, 'ARGUS '!$A$3:$A$179, 0)-1,MATCH(BO$14, 'ARGUS '!$B$4:$LG$4, 0)-1,1,1)/1000, 0)</f>
        <v>-17.045000000000002</v>
      </c>
      <c r="BP59" s="174">
        <f ca="1">IFERROR(OFFSET('ARGUS '!$B$3, MATCH($A59, 'ARGUS '!$A$3:$A$179, 0)-1,MATCH(BP$14, 'ARGUS '!$B$4:$LG$4, 0)-1,1,1)/1000, 0)</f>
        <v>-17.045000000000002</v>
      </c>
      <c r="BQ59" s="174">
        <f ca="1">IFERROR(OFFSET('ARGUS '!$B$3, MATCH($A59, 'ARGUS '!$A$3:$A$179, 0)-1,MATCH(BQ$14, 'ARGUS '!$B$4:$LG$4, 0)-1,1,1)/1000, 0)</f>
        <v>-28.850999999999999</v>
      </c>
      <c r="BR59" s="174">
        <f ca="1">IFERROR(OFFSET('ARGUS '!$B$3, MATCH($A59, 'ARGUS '!$A$3:$A$179, 0)-1,MATCH(BR$14, 'ARGUS '!$B$4:$LG$4, 0)-1,1,1)/1000, 0)</f>
        <v>-28.850999999999999</v>
      </c>
      <c r="BS59" s="174">
        <f ca="1">IFERROR(OFFSET('ARGUS '!$B$3, MATCH($A59, 'ARGUS '!$A$3:$A$179, 0)-1,MATCH(BS$14, 'ARGUS '!$B$4:$LG$4, 0)-1,1,1)/1000, 0)</f>
        <v>-28.850999999999999</v>
      </c>
      <c r="BT59" s="174">
        <f ca="1">IFERROR(OFFSET('ARGUS '!$B$3, MATCH($A59, 'ARGUS '!$A$3:$A$179, 0)-1,MATCH(BT$14, 'ARGUS '!$B$4:$LG$4, 0)-1,1,1)/1000, 0)</f>
        <v>-28.850999999999999</v>
      </c>
      <c r="BU59" s="174">
        <f ca="1">IFERROR(OFFSET('ARGUS '!$B$3, MATCH($A59, 'ARGUS '!$A$3:$A$179, 0)-1,MATCH(BU$14, 'ARGUS '!$B$4:$LG$4, 0)-1,1,1)/1000, 0)</f>
        <v>-28.850999999999999</v>
      </c>
      <c r="BV59" s="174">
        <f ca="1">IFERROR(OFFSET('ARGUS '!$B$3, MATCH($A59, 'ARGUS '!$A$3:$A$179, 0)-1,MATCH(BV$14, 'ARGUS '!$B$4:$LG$4, 0)-1,1,1)/1000, 0)</f>
        <v>-28.850999999999999</v>
      </c>
      <c r="BW59" s="174">
        <f ca="1">IFERROR(OFFSET('ARGUS '!$B$3, MATCH($A59, 'ARGUS '!$A$3:$A$179, 0)-1,MATCH(BW$14, 'ARGUS '!$B$4:$LG$4, 0)-1,1,1)/1000, 0)</f>
        <v>-28.850999999999999</v>
      </c>
      <c r="BX59" s="174">
        <f ca="1">IFERROR(OFFSET('ARGUS '!$B$3, MATCH($A59, 'ARGUS '!$A$3:$A$179, 0)-1,MATCH(BX$14, 'ARGUS '!$B$4:$LG$4, 0)-1,1,1)/1000, 0)</f>
        <v>-28.850999999999999</v>
      </c>
      <c r="BY59" s="174">
        <f ca="1">IFERROR(OFFSET('ARGUS '!$B$3, MATCH($A59, 'ARGUS '!$A$3:$A$179, 0)-1,MATCH(BY$14, 'ARGUS '!$B$4:$LG$4, 0)-1,1,1)/1000, 0)</f>
        <v>-28.850999999999999</v>
      </c>
      <c r="BZ59" s="174">
        <f ca="1">IFERROR(OFFSET('ARGUS '!$B$3, MATCH($A59, 'ARGUS '!$A$3:$A$179, 0)-1,MATCH(BZ$14, 'ARGUS '!$B$4:$LG$4, 0)-1,1,1)/1000, 0)</f>
        <v>-28.850999999999999</v>
      </c>
      <c r="CA59" s="174">
        <f ca="1">IFERROR(OFFSET('ARGUS '!$B$3, MATCH($A59, 'ARGUS '!$A$3:$A$179, 0)-1,MATCH(CA$14, 'ARGUS '!$B$4:$LG$4, 0)-1,1,1)/1000, 0)</f>
        <v>-28.850999999999999</v>
      </c>
      <c r="CB59" s="174">
        <f ca="1">IFERROR(OFFSET('ARGUS '!$B$3, MATCH($A59, 'ARGUS '!$A$3:$A$179, 0)-1,MATCH(CB$14, 'ARGUS '!$B$4:$LG$4, 0)-1,1,1)/1000, 0)</f>
        <v>-28.850999999999999</v>
      </c>
      <c r="CC59" s="174">
        <f ca="1">IFERROR(OFFSET('ARGUS '!$B$3, MATCH($A59, 'ARGUS '!$A$3:$A$179, 0)-1,MATCH(CC$14, 'ARGUS '!$B$4:$LG$4, 0)-1,1,1)/1000, 0)</f>
        <v>-17.623000000000001</v>
      </c>
      <c r="CD59" s="174">
        <f ca="1">IFERROR(OFFSET('ARGUS '!$B$3, MATCH($A59, 'ARGUS '!$A$3:$A$179, 0)-1,MATCH(CD$14, 'ARGUS '!$B$4:$LG$4, 0)-1,1,1)/1000, 0)</f>
        <v>-17.623000000000001</v>
      </c>
      <c r="CE59" s="174">
        <f ca="1">IFERROR(OFFSET('ARGUS '!$B$3, MATCH($A59, 'ARGUS '!$A$3:$A$179, 0)-1,MATCH(CE$14, 'ARGUS '!$B$4:$LG$4, 0)-1,1,1)/1000, 0)</f>
        <v>-17.623000000000001</v>
      </c>
      <c r="CF59" s="174">
        <f ca="1">IFERROR(OFFSET('ARGUS '!$B$3, MATCH($A59, 'ARGUS '!$A$3:$A$179, 0)-1,MATCH(CF$14, 'ARGUS '!$B$4:$LG$4, 0)-1,1,1)/1000, 0)</f>
        <v>-17.623000000000001</v>
      </c>
      <c r="CG59" s="174">
        <f ca="1">IFERROR(OFFSET('ARGUS '!$B$3, MATCH($A59, 'ARGUS '!$A$3:$A$179, 0)-1,MATCH(CG$14, 'ARGUS '!$B$4:$LG$4, 0)-1,1,1)/1000, 0)</f>
        <v>-17.623000000000001</v>
      </c>
      <c r="CH59" s="174">
        <f ca="1">IFERROR(OFFSET('ARGUS '!$B$3, MATCH($A59, 'ARGUS '!$A$3:$A$179, 0)-1,MATCH(CH$14, 'ARGUS '!$B$4:$LG$4, 0)-1,1,1)/1000, 0)</f>
        <v>-17.623000000000001</v>
      </c>
      <c r="CI59" s="174">
        <f ca="1">IFERROR(OFFSET('ARGUS '!$B$3, MATCH($A59, 'ARGUS '!$A$3:$A$179, 0)-1,MATCH(CI$14, 'ARGUS '!$B$4:$LG$4, 0)-1,1,1)/1000, 0)</f>
        <v>-17.623000000000001</v>
      </c>
      <c r="CJ59" s="174">
        <f ca="1">IFERROR(OFFSET('ARGUS '!$B$3, MATCH($A59, 'ARGUS '!$A$3:$A$179, 0)-1,MATCH(CJ$14, 'ARGUS '!$B$4:$LG$4, 0)-1,1,1)/1000, 0)</f>
        <v>-17.623000000000001</v>
      </c>
      <c r="CK59" s="174">
        <f ca="1">IFERROR(OFFSET('ARGUS '!$B$3, MATCH($A59, 'ARGUS '!$A$3:$A$179, 0)-1,MATCH(CK$14, 'ARGUS '!$B$4:$LG$4, 0)-1,1,1)/1000, 0)</f>
        <v>-17.623000000000001</v>
      </c>
      <c r="CL59" s="174">
        <f ca="1">IFERROR(OFFSET('ARGUS '!$B$3, MATCH($A59, 'ARGUS '!$A$3:$A$179, 0)-1,MATCH(CL$14, 'ARGUS '!$B$4:$LG$4, 0)-1,1,1)/1000, 0)</f>
        <v>-17.623000000000001</v>
      </c>
      <c r="CM59" s="174">
        <f ca="1">IFERROR(OFFSET('ARGUS '!$B$3, MATCH($A59, 'ARGUS '!$A$3:$A$179, 0)-1,MATCH(CM$14, 'ARGUS '!$B$4:$LG$4, 0)-1,1,1)/1000, 0)</f>
        <v>-17.623000000000001</v>
      </c>
      <c r="CN59" s="174">
        <f ca="1">IFERROR(OFFSET('ARGUS '!$B$3, MATCH($A59, 'ARGUS '!$A$3:$A$179, 0)-1,MATCH(CN$14, 'ARGUS '!$B$4:$LG$4, 0)-1,1,1)/1000, 0)</f>
        <v>-17.623000000000001</v>
      </c>
      <c r="CO59" s="174">
        <f ca="1">IFERROR(OFFSET('ARGUS '!$B$3, MATCH($A59, 'ARGUS '!$A$3:$A$179, 0)-1,MATCH(CO$14, 'ARGUS '!$B$4:$LG$4, 0)-1,1,1)/1000, 0)</f>
        <v>-27.597000000000001</v>
      </c>
      <c r="CP59" s="174">
        <f ca="1">IFERROR(OFFSET('ARGUS '!$B$3, MATCH($A59, 'ARGUS '!$A$3:$A$179, 0)-1,MATCH(CP$14, 'ARGUS '!$B$4:$LG$4, 0)-1,1,1)/1000, 0)</f>
        <v>-27.597000000000001</v>
      </c>
      <c r="CQ59" s="174">
        <f ca="1">IFERROR(OFFSET('ARGUS '!$B$3, MATCH($A59, 'ARGUS '!$A$3:$A$179, 0)-1,MATCH(CQ$14, 'ARGUS '!$B$4:$LG$4, 0)-1,1,1)/1000, 0)</f>
        <v>-27.597000000000001</v>
      </c>
      <c r="CR59" s="174">
        <f ca="1">IFERROR(OFFSET('ARGUS '!$B$3, MATCH($A59, 'ARGUS '!$A$3:$A$179, 0)-1,MATCH(CR$14, 'ARGUS '!$B$4:$LG$4, 0)-1,1,1)/1000, 0)</f>
        <v>-27.597000000000001</v>
      </c>
      <c r="CS59" s="174">
        <f ca="1">IFERROR(OFFSET('ARGUS '!$B$3, MATCH($A59, 'ARGUS '!$A$3:$A$179, 0)-1,MATCH(CS$14, 'ARGUS '!$B$4:$LG$4, 0)-1,1,1)/1000, 0)</f>
        <v>-27.597000000000001</v>
      </c>
      <c r="CT59" s="174">
        <f ca="1">IFERROR(OFFSET('ARGUS '!$B$3, MATCH($A59, 'ARGUS '!$A$3:$A$179, 0)-1,MATCH(CT$14, 'ARGUS '!$B$4:$LG$4, 0)-1,1,1)/1000, 0)</f>
        <v>-27.597000000000001</v>
      </c>
      <c r="CU59" s="174">
        <f ca="1">IFERROR(OFFSET('ARGUS '!$B$3, MATCH($A59, 'ARGUS '!$A$3:$A$179, 0)-1,MATCH(CU$14, 'ARGUS '!$B$4:$LG$4, 0)-1,1,1)/1000, 0)</f>
        <v>-27.597000000000001</v>
      </c>
      <c r="CV59" s="174">
        <f ca="1">IFERROR(OFFSET('ARGUS '!$B$3, MATCH($A59, 'ARGUS '!$A$3:$A$179, 0)-1,MATCH(CV$14, 'ARGUS '!$B$4:$LG$4, 0)-1,1,1)/1000, 0)</f>
        <v>-27.597000000000001</v>
      </c>
      <c r="CW59" s="174">
        <f ca="1">IFERROR(OFFSET('ARGUS '!$B$3, MATCH($A59, 'ARGUS '!$A$3:$A$179, 0)-1,MATCH(CW$14, 'ARGUS '!$B$4:$LG$4, 0)-1,1,1)/1000, 0)</f>
        <v>-27.597000000000001</v>
      </c>
      <c r="CX59" s="174">
        <f ca="1">IFERROR(OFFSET('ARGUS '!$B$3, MATCH($A59, 'ARGUS '!$A$3:$A$179, 0)-1,MATCH(CX$14, 'ARGUS '!$B$4:$LG$4, 0)-1,1,1)/1000, 0)</f>
        <v>-27.597000000000001</v>
      </c>
      <c r="CY59" s="174">
        <f ca="1">IFERROR(OFFSET('ARGUS '!$B$3, MATCH($A59, 'ARGUS '!$A$3:$A$179, 0)-1,MATCH(CY$14, 'ARGUS '!$B$4:$LG$4, 0)-1,1,1)/1000, 0)</f>
        <v>-27.597000000000001</v>
      </c>
      <c r="CZ59" s="174">
        <f ca="1">IFERROR(OFFSET('ARGUS '!$B$3, MATCH($A59, 'ARGUS '!$A$3:$A$179, 0)-1,MATCH(CZ$14, 'ARGUS '!$B$4:$LG$4, 0)-1,1,1)/1000, 0)</f>
        <v>-27.597000000000001</v>
      </c>
      <c r="DA59" s="174">
        <f ca="1">IFERROR(OFFSET('ARGUS '!$B$3, MATCH($A59, 'ARGUS '!$A$3:$A$179, 0)-1,MATCH(DA$14, 'ARGUS '!$B$4:$LG$4, 0)-1,1,1)/1000, 0)</f>
        <v>-30.192</v>
      </c>
      <c r="DB59" s="174">
        <f ca="1">IFERROR(OFFSET('ARGUS '!$B$3, MATCH($A59, 'ARGUS '!$A$3:$A$179, 0)-1,MATCH(DB$14, 'ARGUS '!$B$4:$LG$4, 0)-1,1,1)/1000, 0)</f>
        <v>-30.192</v>
      </c>
      <c r="DC59" s="174">
        <f ca="1">IFERROR(OFFSET('ARGUS '!$B$3, MATCH($A59, 'ARGUS '!$A$3:$A$179, 0)-1,MATCH(DC$14, 'ARGUS '!$B$4:$LG$4, 0)-1,1,1)/1000, 0)</f>
        <v>-30.192</v>
      </c>
      <c r="DD59" s="174">
        <f ca="1">IFERROR(OFFSET('ARGUS '!$B$3, MATCH($A59, 'ARGUS '!$A$3:$A$179, 0)-1,MATCH(DD$14, 'ARGUS '!$B$4:$LG$4, 0)-1,1,1)/1000, 0)</f>
        <v>-30.192</v>
      </c>
      <c r="DE59" s="174">
        <f ca="1">IFERROR(OFFSET('ARGUS '!$B$3, MATCH($A59, 'ARGUS '!$A$3:$A$179, 0)-1,MATCH(DE$14, 'ARGUS '!$B$4:$LG$4, 0)-1,1,1)/1000, 0)</f>
        <v>-30.192</v>
      </c>
      <c r="DF59" s="174">
        <f ca="1">IFERROR(OFFSET('ARGUS '!$B$3, MATCH($A59, 'ARGUS '!$A$3:$A$179, 0)-1,MATCH(DF$14, 'ARGUS '!$B$4:$LG$4, 0)-1,1,1)/1000, 0)</f>
        <v>-30.192</v>
      </c>
      <c r="DG59" s="174">
        <f ca="1">IFERROR(OFFSET('ARGUS '!$B$3, MATCH($A59, 'ARGUS '!$A$3:$A$179, 0)-1,MATCH(DG$14, 'ARGUS '!$B$4:$LG$4, 0)-1,1,1)/1000, 0)</f>
        <v>-30.192</v>
      </c>
      <c r="DH59" s="174">
        <f ca="1">IFERROR(OFFSET('ARGUS '!$B$3, MATCH($A59, 'ARGUS '!$A$3:$A$179, 0)-1,MATCH(DH$14, 'ARGUS '!$B$4:$LG$4, 0)-1,1,1)/1000, 0)</f>
        <v>-30.192</v>
      </c>
      <c r="DI59" s="174">
        <f ca="1">IFERROR(OFFSET('ARGUS '!$B$3, MATCH($A59, 'ARGUS '!$A$3:$A$179, 0)-1,MATCH(DI$14, 'ARGUS '!$B$4:$LG$4, 0)-1,1,1)/1000, 0)</f>
        <v>-30.192</v>
      </c>
      <c r="DJ59" s="174">
        <f ca="1">IFERROR(OFFSET('ARGUS '!$B$3, MATCH($A59, 'ARGUS '!$A$3:$A$179, 0)-1,MATCH(DJ$14, 'ARGUS '!$B$4:$LG$4, 0)-1,1,1)/1000, 0)</f>
        <v>-30.192</v>
      </c>
      <c r="DK59" s="174">
        <f ca="1">IFERROR(OFFSET('ARGUS '!$B$3, MATCH($A59, 'ARGUS '!$A$3:$A$179, 0)-1,MATCH(DK$14, 'ARGUS '!$B$4:$LG$4, 0)-1,1,1)/1000, 0)</f>
        <v>-30.192</v>
      </c>
      <c r="DL59" s="174">
        <f ca="1">IFERROR(OFFSET('ARGUS '!$B$3, MATCH($A59, 'ARGUS '!$A$3:$A$179, 0)-1,MATCH(DL$14, 'ARGUS '!$B$4:$LG$4, 0)-1,1,1)/1000, 0)</f>
        <v>-30.192</v>
      </c>
      <c r="DM59" s="174">
        <f ca="1">IFERROR(OFFSET('ARGUS '!$B$3, MATCH($A59, 'ARGUS '!$A$3:$A$179, 0)-1,MATCH(DM$14, 'ARGUS '!$B$4:$LG$4, 0)-1,1,1)/1000, 0)</f>
        <v>-13.151999999999999</v>
      </c>
      <c r="DN59" s="174">
        <f ca="1">IFERROR(OFFSET('ARGUS '!$B$3, MATCH($A59, 'ARGUS '!$A$3:$A$179, 0)-1,MATCH(DN$14, 'ARGUS '!$B$4:$LG$4, 0)-1,1,1)/1000, 0)</f>
        <v>-13.151999999999999</v>
      </c>
      <c r="DO59" s="174">
        <f ca="1">IFERROR(OFFSET('ARGUS '!$B$3, MATCH($A59, 'ARGUS '!$A$3:$A$179, 0)-1,MATCH(DO$14, 'ARGUS '!$B$4:$LG$4, 0)-1,1,1)/1000, 0)</f>
        <v>-13.151999999999999</v>
      </c>
      <c r="DP59" s="174">
        <f ca="1">IFERROR(OFFSET('ARGUS '!$B$3, MATCH($A59, 'ARGUS '!$A$3:$A$179, 0)-1,MATCH(DP$14, 'ARGUS '!$B$4:$LG$4, 0)-1,1,1)/1000, 0)</f>
        <v>-13.151999999999999</v>
      </c>
      <c r="DQ59" s="174">
        <f ca="1">IFERROR(OFFSET('ARGUS '!$B$3, MATCH($A59, 'ARGUS '!$A$3:$A$179, 0)-1,MATCH(DQ$14, 'ARGUS '!$B$4:$LG$4, 0)-1,1,1)/1000, 0)</f>
        <v>-13.151999999999999</v>
      </c>
      <c r="DR59" s="174">
        <f ca="1">IFERROR(OFFSET('ARGUS '!$B$3, MATCH($A59, 'ARGUS '!$A$3:$A$179, 0)-1,MATCH(DR$14, 'ARGUS '!$B$4:$LG$4, 0)-1,1,1)/1000, 0)</f>
        <v>-13.151999999999999</v>
      </c>
      <c r="DS59" s="174">
        <f ca="1">IFERROR(OFFSET('ARGUS '!$B$3, MATCH($A59, 'ARGUS '!$A$3:$A$179, 0)-1,MATCH(DS$14, 'ARGUS '!$B$4:$LG$4, 0)-1,1,1)/1000, 0)</f>
        <v>-13.151999999999999</v>
      </c>
      <c r="DT59" s="174">
        <f ca="1">IFERROR(OFFSET('ARGUS '!$B$3, MATCH($A59, 'ARGUS '!$A$3:$A$179, 0)-1,MATCH(DT$14, 'ARGUS '!$B$4:$LG$4, 0)-1,1,1)/1000, 0)</f>
        <v>-13.151999999999999</v>
      </c>
      <c r="DU59" s="174">
        <f ca="1">IFERROR(OFFSET('ARGUS '!$B$3, MATCH($A59, 'ARGUS '!$A$3:$A$179, 0)-1,MATCH(DU$14, 'ARGUS '!$B$4:$LG$4, 0)-1,1,1)/1000, 0)</f>
        <v>-13.151999999999999</v>
      </c>
      <c r="DV59" s="174">
        <f ca="1">IFERROR(OFFSET('ARGUS '!$B$3, MATCH($A59, 'ARGUS '!$A$3:$A$179, 0)-1,MATCH(DV$14, 'ARGUS '!$B$4:$LG$4, 0)-1,1,1)/1000, 0)</f>
        <v>-13.151999999999999</v>
      </c>
      <c r="DW59" s="174">
        <f ca="1">IFERROR(OFFSET('ARGUS '!$B$3, MATCH($A59, 'ARGUS '!$A$3:$A$179, 0)-1,MATCH(DW$14, 'ARGUS '!$B$4:$LG$4, 0)-1,1,1)/1000, 0)</f>
        <v>-13.151999999999999</v>
      </c>
      <c r="DX59" s="174">
        <f ca="1">IFERROR(OFFSET('ARGUS '!$B$3, MATCH($A59, 'ARGUS '!$A$3:$A$179, 0)-1,MATCH(DX$14, 'ARGUS '!$B$4:$LG$4, 0)-1,1,1)/1000, 0)</f>
        <v>-13.151999999999999</v>
      </c>
      <c r="DY59" s="174">
        <f ca="1">IFERROR(OFFSET('ARGUS '!$B$3, MATCH($A59, 'ARGUS '!$A$3:$A$179, 0)-1,MATCH(DY$14, 'ARGUS '!$B$4:$LG$4, 0)-1,1,1)/1000, 0)</f>
        <v>0</v>
      </c>
      <c r="DZ59" s="174">
        <f ca="1">IFERROR(OFFSET('ARGUS '!$B$3, MATCH($A59, 'ARGUS '!$A$3:$A$179, 0)-1,MATCH(DZ$14, 'ARGUS '!$B$4:$LG$4, 0)-1,1,1)/1000, 0)</f>
        <v>0</v>
      </c>
      <c r="EA59" s="174">
        <f ca="1">IFERROR(OFFSET('ARGUS '!$B$3, MATCH($A59, 'ARGUS '!$A$3:$A$179, 0)-1,MATCH(EA$14, 'ARGUS '!$B$4:$LG$4, 0)-1,1,1)/1000, 0)</f>
        <v>0</v>
      </c>
      <c r="EB59" s="174">
        <f ca="1">IFERROR(OFFSET('ARGUS '!$B$3, MATCH($A59, 'ARGUS '!$A$3:$A$179, 0)-1,MATCH(EB$14, 'ARGUS '!$B$4:$LG$4, 0)-1,1,1)/1000, 0)</f>
        <v>0</v>
      </c>
      <c r="EC59" s="174">
        <f ca="1">IFERROR(OFFSET('ARGUS '!$B$3, MATCH($A59, 'ARGUS '!$A$3:$A$179, 0)-1,MATCH(EC$14, 'ARGUS '!$B$4:$LG$4, 0)-1,1,1)/1000, 0)</f>
        <v>0</v>
      </c>
      <c r="ED59" s="174">
        <f ca="1">IFERROR(OFFSET('ARGUS '!$B$3, MATCH($A59, 'ARGUS '!$A$3:$A$179, 0)-1,MATCH(ED$14, 'ARGUS '!$B$4:$LG$4, 0)-1,1,1)/1000, 0)</f>
        <v>0</v>
      </c>
      <c r="EE59" s="174">
        <f ca="1">IFERROR(OFFSET('ARGUS '!$B$3, MATCH($A59, 'ARGUS '!$A$3:$A$179, 0)-1,MATCH(EE$14, 'ARGUS '!$B$4:$LG$4, 0)-1,1,1)/1000, 0)</f>
        <v>0</v>
      </c>
      <c r="EF59" s="174">
        <f ca="1">IFERROR(OFFSET('ARGUS '!$B$3, MATCH($A59, 'ARGUS '!$A$3:$A$179, 0)-1,MATCH(EF$14, 'ARGUS '!$B$4:$LG$4, 0)-1,1,1)/1000, 0)</f>
        <v>0</v>
      </c>
      <c r="EG59" s="174">
        <f ca="1">IFERROR(OFFSET('ARGUS '!$B$3, MATCH($A59, 'ARGUS '!$A$3:$A$179, 0)-1,MATCH(EG$14, 'ARGUS '!$B$4:$LG$4, 0)-1,1,1)/1000, 0)</f>
        <v>0</v>
      </c>
      <c r="EH59" s="174">
        <f ca="1">IFERROR(OFFSET('ARGUS '!$B$3, MATCH($A59, 'ARGUS '!$A$3:$A$179, 0)-1,MATCH(EH$14, 'ARGUS '!$B$4:$LG$4, 0)-1,1,1)/1000, 0)</f>
        <v>0</v>
      </c>
      <c r="EI59" s="174">
        <f ca="1">IFERROR(OFFSET('ARGUS '!$B$3, MATCH($A59, 'ARGUS '!$A$3:$A$179, 0)-1,MATCH(EI$14, 'ARGUS '!$B$4:$LG$4, 0)-1,1,1)/1000, 0)</f>
        <v>0</v>
      </c>
      <c r="EJ59" s="174">
        <f ca="1">IFERROR(OFFSET('ARGUS '!$B$3, MATCH($A59, 'ARGUS '!$A$3:$A$179, 0)-1,MATCH(EJ$14, 'ARGUS '!$B$4:$LG$4, 0)-1,1,1)/1000, 0)</f>
        <v>0</v>
      </c>
      <c r="EK59" s="174">
        <f ca="1">IFERROR(OFFSET('ARGUS '!$B$3, MATCH($A59, 'ARGUS '!$A$3:$A$179, 0)-1,MATCH(EK$14, 'ARGUS '!$B$4:$LG$4, 0)-1,1,1)/1000, 0)</f>
        <v>-22.033000000000001</v>
      </c>
      <c r="EL59" s="174">
        <f ca="1">IFERROR(OFFSET('ARGUS '!$B$3, MATCH($A59, 'ARGUS '!$A$3:$A$179, 0)-1,MATCH(EL$14, 'ARGUS '!$B$4:$LG$4, 0)-1,1,1)/1000, 0)</f>
        <v>0</v>
      </c>
      <c r="EM59" s="174">
        <f ca="1">IFERROR(OFFSET('ARGUS '!$B$3, MATCH($A59, 'ARGUS '!$A$3:$A$179, 0)-1,MATCH(EM$14, 'ARGUS '!$B$4:$LG$4, 0)-1,1,1)/1000, 0)</f>
        <v>0</v>
      </c>
      <c r="EP59" s="10" t="str">
        <f t="shared" si="510"/>
        <v>Vacancy Allowance</v>
      </c>
      <c r="EQ59" s="27"/>
      <c r="ER59" s="27"/>
      <c r="ES59" s="27"/>
      <c r="ET59" s="138">
        <f t="shared" ca="1" si="505"/>
        <v>-1846.6080000000002</v>
      </c>
      <c r="EU59" s="27"/>
      <c r="EV59" s="139">
        <f t="shared" si="506"/>
        <v>0</v>
      </c>
      <c r="EW59" s="27">
        <f t="shared" ca="1" si="506"/>
        <v>-13.629000000000001</v>
      </c>
      <c r="EX59" s="27">
        <f t="shared" ca="1" si="506"/>
        <v>-96.665999999999997</v>
      </c>
      <c r="EY59" s="27">
        <f t="shared" ca="1" si="506"/>
        <v>-312.43200000000002</v>
      </c>
      <c r="EZ59" s="27">
        <f t="shared" ca="1" si="506"/>
        <v>-291.04800000000006</v>
      </c>
      <c r="FA59" s="27">
        <f t="shared" ca="1" si="506"/>
        <v>-239.95800000000003</v>
      </c>
      <c r="FB59" s="27">
        <f t="shared" ca="1" si="506"/>
        <v>-312.52799999999996</v>
      </c>
      <c r="FC59" s="27">
        <f t="shared" ca="1" si="506"/>
        <v>-241.39800000000002</v>
      </c>
      <c r="FD59" s="27">
        <f t="shared" ca="1" si="506"/>
        <v>-338.94900000000007</v>
      </c>
      <c r="FE59"/>
      <c r="FF59"/>
      <c r="FG59"/>
      <c r="FH59"/>
    </row>
    <row r="60" spans="1:164" ht="15">
      <c r="A60" s="415">
        <v>26</v>
      </c>
      <c r="B60" s="159" t="s">
        <v>363</v>
      </c>
      <c r="C60" s="9"/>
      <c r="D60" s="9"/>
      <c r="E60" s="9"/>
      <c r="F60" s="9"/>
      <c r="G60" s="9"/>
      <c r="H60" s="9"/>
      <c r="I60" s="140">
        <f ca="1">SUMIF($K$12:$EM$12,"&lt;="&amp;Assumptions!$L$14,'Monthly Cash Flow'!K60:EM60)</f>
        <v>18283.293999999994</v>
      </c>
      <c r="J60" s="34"/>
      <c r="K60" s="141"/>
      <c r="L60" s="36">
        <f ca="1">+L58+L59</f>
        <v>493.6</v>
      </c>
      <c r="M60" s="36">
        <f t="shared" ref="M60:BX60" ca="1" si="511">+M58+M59</f>
        <v>503.36600000000004</v>
      </c>
      <c r="N60" s="36">
        <f t="shared" ca="1" si="511"/>
        <v>503.36600000000004</v>
      </c>
      <c r="O60" s="36">
        <f t="shared" ca="1" si="511"/>
        <v>503.36600000000004</v>
      </c>
      <c r="P60" s="36">
        <f t="shared" ca="1" si="511"/>
        <v>504.62800000000004</v>
      </c>
      <c r="Q60" s="36">
        <f t="shared" ca="1" si="511"/>
        <v>504.80800000000005</v>
      </c>
      <c r="R60" s="36">
        <f t="shared" ca="1" si="511"/>
        <v>487.42200000000003</v>
      </c>
      <c r="S60" s="36">
        <f t="shared" ca="1" si="511"/>
        <v>473.39900000000006</v>
      </c>
      <c r="T60" s="36">
        <f t="shared" ca="1" si="511"/>
        <v>473.39900000000006</v>
      </c>
      <c r="U60" s="36">
        <f t="shared" ca="1" si="511"/>
        <v>482.21199999999999</v>
      </c>
      <c r="V60" s="36">
        <f t="shared" ca="1" si="511"/>
        <v>482.21199999999999</v>
      </c>
      <c r="W60" s="36">
        <f t="shared" ca="1" si="511"/>
        <v>450.76000000000005</v>
      </c>
      <c r="X60" s="36">
        <f t="shared" ca="1" si="511"/>
        <v>450.76000000000005</v>
      </c>
      <c r="Y60" s="36">
        <f t="shared" ca="1" si="511"/>
        <v>465.49500000000006</v>
      </c>
      <c r="Z60" s="36">
        <f t="shared" ca="1" si="511"/>
        <v>468.94800000000004</v>
      </c>
      <c r="AA60" s="36">
        <f t="shared" ca="1" si="511"/>
        <v>490.30200000000008</v>
      </c>
      <c r="AB60" s="36">
        <f t="shared" ca="1" si="511"/>
        <v>516.0200000000001</v>
      </c>
      <c r="AC60" s="36">
        <f t="shared" ca="1" si="511"/>
        <v>516.20600000000002</v>
      </c>
      <c r="AD60" s="36">
        <f t="shared" ca="1" si="511"/>
        <v>533.75200000000007</v>
      </c>
      <c r="AE60" s="36">
        <f t="shared" ca="1" si="511"/>
        <v>534.05500000000006</v>
      </c>
      <c r="AF60" s="36">
        <f t="shared" ca="1" si="511"/>
        <v>534.05500000000006</v>
      </c>
      <c r="AG60" s="36">
        <f t="shared" ca="1" si="511"/>
        <v>518.67500000000007</v>
      </c>
      <c r="AH60" s="36">
        <f t="shared" ca="1" si="511"/>
        <v>518.67500000000007</v>
      </c>
      <c r="AI60" s="36">
        <f t="shared" ca="1" si="511"/>
        <v>523.48000000000013</v>
      </c>
      <c r="AJ60" s="36">
        <f t="shared" ca="1" si="511"/>
        <v>523.48000000000013</v>
      </c>
      <c r="AK60" s="36">
        <f t="shared" ca="1" si="511"/>
        <v>525.25600000000009</v>
      </c>
      <c r="AL60" s="36">
        <f t="shared" ca="1" si="511"/>
        <v>525.25600000000009</v>
      </c>
      <c r="AM60" s="36">
        <f t="shared" ca="1" si="511"/>
        <v>526.26200000000006</v>
      </c>
      <c r="AN60" s="36">
        <f t="shared" ca="1" si="511"/>
        <v>527.601</v>
      </c>
      <c r="AO60" s="36">
        <f t="shared" ca="1" si="511"/>
        <v>527.79200000000003</v>
      </c>
      <c r="AP60" s="36">
        <f t="shared" ca="1" si="511"/>
        <v>527.79200000000003</v>
      </c>
      <c r="AQ60" s="36">
        <f t="shared" ca="1" si="511"/>
        <v>528.10500000000013</v>
      </c>
      <c r="AR60" s="36">
        <f t="shared" ca="1" si="511"/>
        <v>528.10500000000013</v>
      </c>
      <c r="AS60" s="36">
        <f t="shared" ca="1" si="511"/>
        <v>535.245</v>
      </c>
      <c r="AT60" s="36">
        <f t="shared" ca="1" si="511"/>
        <v>535.245</v>
      </c>
      <c r="AU60" s="36">
        <f t="shared" ca="1" si="511"/>
        <v>540.19399999999996</v>
      </c>
      <c r="AV60" s="36">
        <f t="shared" ca="1" si="511"/>
        <v>540.19399999999996</v>
      </c>
      <c r="AW60" s="36">
        <f t="shared" ca="1" si="511"/>
        <v>542.02300000000002</v>
      </c>
      <c r="AX60" s="36">
        <f t="shared" ca="1" si="511"/>
        <v>542.02300000000002</v>
      </c>
      <c r="AY60" s="36">
        <f t="shared" ca="1" si="511"/>
        <v>543.05899999999997</v>
      </c>
      <c r="AZ60" s="36">
        <f t="shared" ca="1" si="511"/>
        <v>544.43799999999999</v>
      </c>
      <c r="BA60" s="36">
        <f t="shared" ca="1" si="511"/>
        <v>544.63499999999999</v>
      </c>
      <c r="BB60" s="36">
        <f t="shared" ca="1" si="511"/>
        <v>544.63499999999999</v>
      </c>
      <c r="BC60" s="36">
        <f t="shared" ca="1" si="511"/>
        <v>544.95699999999999</v>
      </c>
      <c r="BD60" s="36">
        <f t="shared" ca="1" si="511"/>
        <v>544.95699999999999</v>
      </c>
      <c r="BE60" s="36">
        <f t="shared" ca="1" si="511"/>
        <v>562.255</v>
      </c>
      <c r="BF60" s="36">
        <f t="shared" ca="1" si="511"/>
        <v>562.255</v>
      </c>
      <c r="BG60" s="36">
        <f t="shared" ca="1" si="511"/>
        <v>567.35199999999998</v>
      </c>
      <c r="BH60" s="36">
        <f t="shared" ca="1" si="511"/>
        <v>567.35199999999998</v>
      </c>
      <c r="BI60" s="36">
        <f t="shared" ca="1" si="511"/>
        <v>569.23599999999999</v>
      </c>
      <c r="BJ60" s="36">
        <f t="shared" ca="1" si="511"/>
        <v>569.23599999999999</v>
      </c>
      <c r="BK60" s="36">
        <f t="shared" ca="1" si="511"/>
        <v>570.303</v>
      </c>
      <c r="BL60" s="36">
        <f t="shared" ca="1" si="511"/>
        <v>489.92699999999996</v>
      </c>
      <c r="BM60" s="36">
        <f t="shared" ca="1" si="511"/>
        <v>490.13099999999997</v>
      </c>
      <c r="BN60" s="36">
        <f t="shared" ca="1" si="511"/>
        <v>523.15700000000004</v>
      </c>
      <c r="BO60" s="36">
        <f t="shared" ca="1" si="511"/>
        <v>523.48800000000006</v>
      </c>
      <c r="BP60" s="36">
        <f t="shared" ca="1" si="511"/>
        <v>523.48800000000006</v>
      </c>
      <c r="BQ60" s="36">
        <f t="shared" ca="1" si="511"/>
        <v>578.846</v>
      </c>
      <c r="BR60" s="36">
        <f t="shared" ca="1" si="511"/>
        <v>578.846</v>
      </c>
      <c r="BS60" s="36">
        <f t="shared" ca="1" si="511"/>
        <v>584.096</v>
      </c>
      <c r="BT60" s="36">
        <f t="shared" ca="1" si="511"/>
        <v>584.096</v>
      </c>
      <c r="BU60" s="36">
        <f t="shared" ca="1" si="511"/>
        <v>586.03699999999992</v>
      </c>
      <c r="BV60" s="36">
        <f t="shared" ca="1" si="511"/>
        <v>586.03699999999992</v>
      </c>
      <c r="BW60" s="36">
        <f t="shared" ca="1" si="511"/>
        <v>587.13600000000008</v>
      </c>
      <c r="BX60" s="36">
        <f t="shared" ca="1" si="511"/>
        <v>587.13600000000008</v>
      </c>
      <c r="BY60" s="36">
        <f t="shared" ref="BY60:EJ60" ca="1" si="512">+BY58+BY59</f>
        <v>587.34499999999991</v>
      </c>
      <c r="BZ60" s="36">
        <f t="shared" ca="1" si="512"/>
        <v>589.07900000000006</v>
      </c>
      <c r="CA60" s="36">
        <f t="shared" ca="1" si="512"/>
        <v>589.41999999999996</v>
      </c>
      <c r="CB60" s="36">
        <f t="shared" ca="1" si="512"/>
        <v>589.41999999999996</v>
      </c>
      <c r="CC60" s="36">
        <f t="shared" ca="1" si="512"/>
        <v>608.66899999999998</v>
      </c>
      <c r="CD60" s="36">
        <f t="shared" ca="1" si="512"/>
        <v>608.66899999999998</v>
      </c>
      <c r="CE60" s="36">
        <f t="shared" ca="1" si="512"/>
        <v>612.31299999999999</v>
      </c>
      <c r="CF60" s="36">
        <f t="shared" ca="1" si="512"/>
        <v>612.31299999999999</v>
      </c>
      <c r="CG60" s="36">
        <f t="shared" ca="1" si="512"/>
        <v>569.64099999999985</v>
      </c>
      <c r="CH60" s="36">
        <f t="shared" ca="1" si="512"/>
        <v>562.22999999999979</v>
      </c>
      <c r="CI60" s="36">
        <f t="shared" ca="1" si="512"/>
        <v>542.86999999999989</v>
      </c>
      <c r="CJ60" s="36">
        <f t="shared" ca="1" si="512"/>
        <v>542.86999999999989</v>
      </c>
      <c r="CK60" s="36">
        <f t="shared" ca="1" si="512"/>
        <v>559.99299999999994</v>
      </c>
      <c r="CL60" s="36">
        <f t="shared" ca="1" si="512"/>
        <v>590.08600000000001</v>
      </c>
      <c r="CM60" s="36">
        <f t="shared" ca="1" si="512"/>
        <v>590.4369999999999</v>
      </c>
      <c r="CN60" s="36">
        <f t="shared" ca="1" si="512"/>
        <v>590.72199999999998</v>
      </c>
      <c r="CO60" s="36">
        <f t="shared" ca="1" si="512"/>
        <v>589.95799999999997</v>
      </c>
      <c r="CP60" s="36">
        <f t="shared" ca="1" si="512"/>
        <v>589.95799999999997</v>
      </c>
      <c r="CQ60" s="36">
        <f t="shared" ca="1" si="512"/>
        <v>605.97800000000007</v>
      </c>
      <c r="CR60" s="36">
        <f t="shared" ca="1" si="512"/>
        <v>605.97800000000007</v>
      </c>
      <c r="CS60" s="36">
        <f t="shared" ca="1" si="512"/>
        <v>607.18700000000001</v>
      </c>
      <c r="CT60" s="36">
        <f t="shared" ca="1" si="512"/>
        <v>623.17500000000007</v>
      </c>
      <c r="CU60" s="36">
        <f t="shared" ca="1" si="512"/>
        <v>624.024</v>
      </c>
      <c r="CV60" s="36">
        <f t="shared" ca="1" si="512"/>
        <v>624.024</v>
      </c>
      <c r="CW60" s="36">
        <f t="shared" ca="1" si="512"/>
        <v>625.08000000000004</v>
      </c>
      <c r="CX60" s="36">
        <f t="shared" ca="1" si="512"/>
        <v>626.91800000000001</v>
      </c>
      <c r="CY60" s="36">
        <f t="shared" ca="1" si="512"/>
        <v>626.91800000000001</v>
      </c>
      <c r="CZ60" s="36">
        <f t="shared" ca="1" si="512"/>
        <v>627.28000000000009</v>
      </c>
      <c r="DA60" s="36">
        <f t="shared" ca="1" si="512"/>
        <v>634.34199999999998</v>
      </c>
      <c r="DB60" s="36">
        <f t="shared" ca="1" si="512"/>
        <v>634.34199999999998</v>
      </c>
      <c r="DC60" s="36">
        <f t="shared" ca="1" si="512"/>
        <v>638.49200000000008</v>
      </c>
      <c r="DD60" s="36">
        <f t="shared" ca="1" si="512"/>
        <v>638.49200000000008</v>
      </c>
      <c r="DE60" s="36">
        <f t="shared" ca="1" si="512"/>
        <v>639.73800000000006</v>
      </c>
      <c r="DF60" s="36">
        <f t="shared" ca="1" si="512"/>
        <v>639.73800000000006</v>
      </c>
      <c r="DG60" s="36">
        <f t="shared" ca="1" si="512"/>
        <v>640.61200000000008</v>
      </c>
      <c r="DH60" s="36">
        <f t="shared" ca="1" si="512"/>
        <v>640.61200000000008</v>
      </c>
      <c r="DI60" s="36">
        <f t="shared" ca="1" si="512"/>
        <v>641.47</v>
      </c>
      <c r="DJ60" s="36">
        <f t="shared" ca="1" si="512"/>
        <v>643.36400000000003</v>
      </c>
      <c r="DK60" s="36">
        <f t="shared" ca="1" si="512"/>
        <v>635.72799999999995</v>
      </c>
      <c r="DL60" s="36">
        <f t="shared" ca="1" si="512"/>
        <v>636.101</v>
      </c>
      <c r="DM60" s="36">
        <f t="shared" ca="1" si="512"/>
        <v>667.43499999999995</v>
      </c>
      <c r="DN60" s="36">
        <f t="shared" ca="1" si="512"/>
        <v>667.43499999999995</v>
      </c>
      <c r="DO60" s="36">
        <f t="shared" ca="1" si="512"/>
        <v>671.67199999999991</v>
      </c>
      <c r="DP60" s="36">
        <f t="shared" ca="1" si="512"/>
        <v>679.48099999999999</v>
      </c>
      <c r="DQ60" s="36">
        <f t="shared" ca="1" si="512"/>
        <v>619.32299999999987</v>
      </c>
      <c r="DR60" s="36">
        <f t="shared" ca="1" si="512"/>
        <v>619.32299999999987</v>
      </c>
      <c r="DS60" s="36">
        <f t="shared" ca="1" si="512"/>
        <v>644.99599999999998</v>
      </c>
      <c r="DT60" s="36">
        <f t="shared" ca="1" si="512"/>
        <v>644.99599999999998</v>
      </c>
      <c r="DU60" s="36">
        <f t="shared" ca="1" si="512"/>
        <v>645.87999999999988</v>
      </c>
      <c r="DV60" s="36">
        <f t="shared" ca="1" si="512"/>
        <v>583.62799999999993</v>
      </c>
      <c r="DW60" s="36">
        <f t="shared" ca="1" si="512"/>
        <v>583.62799999999993</v>
      </c>
      <c r="DX60" s="36">
        <f t="shared" ca="1" si="512"/>
        <v>623.38099999999997</v>
      </c>
      <c r="DY60" s="36">
        <f t="shared" ca="1" si="512"/>
        <v>645.40499999999997</v>
      </c>
      <c r="DZ60" s="36">
        <f t="shared" ca="1" si="512"/>
        <v>328.19199999999995</v>
      </c>
      <c r="EA60" s="36">
        <f t="shared" ca="1" si="512"/>
        <v>395.67900000000003</v>
      </c>
      <c r="EB60" s="36">
        <f t="shared" ca="1" si="512"/>
        <v>517.77800000000002</v>
      </c>
      <c r="EC60" s="36">
        <f t="shared" ca="1" si="512"/>
        <v>508.608</v>
      </c>
      <c r="ED60" s="36">
        <f t="shared" ca="1" si="512"/>
        <v>508.608</v>
      </c>
      <c r="EE60" s="36">
        <f t="shared" ca="1" si="512"/>
        <v>723.34399999999994</v>
      </c>
      <c r="EF60" s="36">
        <f t="shared" ca="1" si="512"/>
        <v>726.98199999999997</v>
      </c>
      <c r="EG60" s="36">
        <f t="shared" ca="1" si="512"/>
        <v>727.89199999999994</v>
      </c>
      <c r="EH60" s="36">
        <f t="shared" ca="1" si="512"/>
        <v>735.79</v>
      </c>
      <c r="EI60" s="36">
        <f t="shared" ca="1" si="512"/>
        <v>735.79</v>
      </c>
      <c r="EJ60" s="36">
        <f t="shared" ca="1" si="512"/>
        <v>716.27699999999993</v>
      </c>
      <c r="EK60" s="36">
        <f t="shared" ref="EK60:EM60" ca="1" si="513">+EK58+EK59</f>
        <v>707.20799999999997</v>
      </c>
      <c r="EL60" s="36">
        <f t="shared" ca="1" si="513"/>
        <v>0</v>
      </c>
      <c r="EM60" s="36">
        <f t="shared" ca="1" si="513"/>
        <v>0</v>
      </c>
      <c r="EP60" s="159" t="str">
        <f t="shared" si="510"/>
        <v>Effective Gross Revenue</v>
      </c>
      <c r="EQ60" s="34"/>
      <c r="ER60" s="34"/>
      <c r="ES60" s="34"/>
      <c r="ET60" s="140">
        <f t="shared" ca="1" si="505"/>
        <v>52994.356</v>
      </c>
      <c r="EU60" s="34"/>
      <c r="EV60" s="141">
        <f t="shared" si="506"/>
        <v>0</v>
      </c>
      <c r="EW60" s="34">
        <f t="shared" ca="1" si="506"/>
        <v>5862.5380000000005</v>
      </c>
      <c r="EX60" s="34">
        <f t="shared" ca="1" si="506"/>
        <v>6070.4230000000016</v>
      </c>
      <c r="EY60" s="34">
        <f t="shared" ca="1" si="506"/>
        <v>6350.3330000000005</v>
      </c>
      <c r="EZ60" s="34">
        <f t="shared" ca="1" si="506"/>
        <v>6582.7830000000013</v>
      </c>
      <c r="FA60" s="34">
        <f t="shared" ca="1" si="506"/>
        <v>6568.1059999999998</v>
      </c>
      <c r="FB60" s="34">
        <f t="shared" ca="1" si="506"/>
        <v>7115.3569999999991</v>
      </c>
      <c r="FC60" s="34">
        <f t="shared" ca="1" si="506"/>
        <v>6947.0559999999978</v>
      </c>
      <c r="FD60" s="34">
        <f t="shared" ca="1" si="506"/>
        <v>7497.7599999999984</v>
      </c>
      <c r="FE60"/>
      <c r="FF60"/>
      <c r="FG60"/>
      <c r="FH60"/>
    </row>
    <row r="61" spans="1:164" ht="15">
      <c r="I61" s="160"/>
      <c r="J61" s="113"/>
      <c r="K61" s="161"/>
      <c r="L61" s="374"/>
      <c r="M61" s="374"/>
      <c r="N61" s="374"/>
      <c r="O61" s="374"/>
      <c r="P61" s="374"/>
      <c r="Q61" s="374"/>
      <c r="R61" s="374"/>
      <c r="S61" s="374"/>
      <c r="T61" s="374"/>
      <c r="U61" s="374"/>
      <c r="V61" s="374"/>
      <c r="W61" s="374"/>
      <c r="X61" s="374"/>
      <c r="Y61" s="374"/>
      <c r="Z61" s="374"/>
      <c r="AA61" s="374"/>
      <c r="AB61" s="374"/>
      <c r="AC61" s="374"/>
      <c r="AD61" s="374"/>
      <c r="AE61" s="374"/>
      <c r="AF61" s="374"/>
      <c r="AG61" s="374"/>
      <c r="AH61" s="374"/>
      <c r="AI61" s="374"/>
      <c r="AJ61" s="374"/>
      <c r="AK61" s="374"/>
      <c r="AL61" s="374"/>
      <c r="AM61" s="374"/>
      <c r="AN61" s="374"/>
      <c r="AO61" s="374"/>
      <c r="AP61" s="374"/>
      <c r="AQ61" s="374"/>
      <c r="AR61" s="374"/>
      <c r="AS61" s="374"/>
      <c r="AT61" s="374"/>
      <c r="AU61" s="374"/>
      <c r="AV61" s="374"/>
      <c r="AW61" s="374"/>
      <c r="AX61" s="374"/>
      <c r="AY61" s="374"/>
      <c r="AZ61" s="374"/>
      <c r="BA61" s="374"/>
      <c r="BB61" s="374"/>
      <c r="BC61" s="374"/>
      <c r="BD61" s="374"/>
      <c r="BE61" s="374"/>
      <c r="BF61" s="374"/>
      <c r="BG61" s="374"/>
      <c r="BH61" s="374"/>
      <c r="BI61" s="374"/>
      <c r="BJ61" s="374"/>
      <c r="BK61" s="236"/>
      <c r="BL61" s="236"/>
      <c r="BM61" s="236"/>
      <c r="BN61" s="236"/>
      <c r="BO61" s="236"/>
      <c r="BP61" s="236"/>
      <c r="BQ61" s="236"/>
      <c r="BR61" s="236"/>
      <c r="BS61" s="236"/>
      <c r="BT61" s="236"/>
      <c r="BU61" s="236"/>
      <c r="BV61" s="236"/>
      <c r="BW61" s="236"/>
      <c r="BX61" s="236"/>
      <c r="BY61" s="236"/>
      <c r="BZ61" s="236"/>
      <c r="CA61" s="236"/>
      <c r="CB61" s="236"/>
      <c r="CC61" s="236"/>
      <c r="CD61" s="236"/>
      <c r="CE61" s="236"/>
      <c r="CF61" s="236"/>
      <c r="CG61" s="236"/>
      <c r="CH61" s="236"/>
      <c r="CI61" s="236"/>
      <c r="CJ61" s="236"/>
      <c r="CK61" s="236"/>
      <c r="CL61" s="236"/>
      <c r="CM61" s="236"/>
      <c r="CN61" s="236"/>
      <c r="CO61" s="236"/>
      <c r="CP61" s="236"/>
      <c r="CQ61" s="236"/>
      <c r="CR61" s="236"/>
      <c r="CS61" s="236"/>
      <c r="CT61" s="236"/>
      <c r="CU61" s="236"/>
      <c r="CV61" s="236"/>
      <c r="CW61" s="236"/>
      <c r="CX61" s="236"/>
      <c r="CY61" s="236"/>
      <c r="CZ61" s="113"/>
      <c r="DA61" s="113"/>
      <c r="DB61" s="113"/>
      <c r="DC61" s="113"/>
      <c r="DD61" s="113"/>
      <c r="DE61" s="113"/>
      <c r="DF61" s="113"/>
      <c r="DG61" s="113"/>
      <c r="DH61" s="113"/>
      <c r="DI61" s="113"/>
      <c r="DJ61" s="113"/>
      <c r="DK61" s="113"/>
      <c r="DL61" s="113"/>
      <c r="DM61" s="113"/>
      <c r="DN61" s="113"/>
      <c r="DO61" s="113"/>
      <c r="DP61" s="113"/>
      <c r="DQ61" s="113"/>
      <c r="DR61" s="113"/>
      <c r="DS61" s="113"/>
      <c r="DT61" s="113"/>
      <c r="DU61" s="113"/>
      <c r="DV61" s="113"/>
      <c r="DW61" s="113"/>
      <c r="DX61" s="113"/>
      <c r="DY61" s="113"/>
      <c r="DZ61" s="113"/>
      <c r="EA61" s="113"/>
      <c r="EB61" s="113"/>
      <c r="EC61" s="113"/>
      <c r="ED61" s="113"/>
      <c r="EE61" s="113"/>
      <c r="EF61" s="113"/>
      <c r="EG61" s="113"/>
      <c r="EH61" s="113"/>
      <c r="EI61" s="113"/>
      <c r="EJ61" s="113"/>
      <c r="EK61" s="113"/>
      <c r="EL61" s="113"/>
      <c r="EM61" s="113"/>
      <c r="EQ61" s="113"/>
      <c r="ER61" s="113"/>
      <c r="ES61" s="113"/>
      <c r="ET61" s="160"/>
      <c r="EU61" s="113"/>
      <c r="EV61" s="161"/>
      <c r="EW61" s="113"/>
      <c r="EX61" s="113"/>
      <c r="EY61" s="354"/>
      <c r="EZ61" s="354"/>
      <c r="FA61" s="354"/>
      <c r="FB61" s="354"/>
      <c r="FC61" s="113"/>
      <c r="FD61" s="113"/>
      <c r="FE61"/>
      <c r="FF61"/>
      <c r="FG61"/>
      <c r="FH61"/>
    </row>
    <row r="62" spans="1:164" ht="15">
      <c r="I62" s="160"/>
      <c r="J62" s="113"/>
      <c r="K62" s="161"/>
      <c r="L62" s="374"/>
      <c r="M62" s="374"/>
      <c r="N62" s="374"/>
      <c r="O62" s="374"/>
      <c r="P62" s="374"/>
      <c r="Q62" s="374"/>
      <c r="R62" s="374"/>
      <c r="S62" s="374"/>
      <c r="T62" s="374"/>
      <c r="U62" s="374"/>
      <c r="V62" s="374"/>
      <c r="W62" s="374"/>
      <c r="X62" s="374"/>
      <c r="Y62" s="374"/>
      <c r="Z62" s="374"/>
      <c r="AA62" s="374"/>
      <c r="AB62" s="374"/>
      <c r="AC62" s="374"/>
      <c r="AD62" s="374"/>
      <c r="AE62" s="374"/>
      <c r="AF62" s="374"/>
      <c r="AG62" s="374"/>
      <c r="AH62" s="374"/>
      <c r="AI62" s="374"/>
      <c r="AJ62" s="374"/>
      <c r="AK62" s="374"/>
      <c r="AL62" s="374"/>
      <c r="AM62" s="374"/>
      <c r="AN62" s="374"/>
      <c r="AO62" s="374"/>
      <c r="AP62" s="374"/>
      <c r="AQ62" s="374"/>
      <c r="AR62" s="374"/>
      <c r="AS62" s="374"/>
      <c r="AT62" s="374"/>
      <c r="AU62" s="374"/>
      <c r="AV62" s="374"/>
      <c r="AW62" s="374"/>
      <c r="AX62" s="374"/>
      <c r="AY62" s="374"/>
      <c r="AZ62" s="374"/>
      <c r="BA62" s="374"/>
      <c r="BB62" s="374"/>
      <c r="BC62" s="374"/>
      <c r="BD62" s="374"/>
      <c r="BE62" s="374"/>
      <c r="BF62" s="374"/>
      <c r="BG62" s="374"/>
      <c r="BH62" s="374"/>
      <c r="BI62" s="374"/>
      <c r="BJ62" s="374"/>
      <c r="BK62" s="236"/>
      <c r="BL62" s="236"/>
      <c r="BM62" s="236"/>
      <c r="BN62" s="236"/>
      <c r="BO62" s="236"/>
      <c r="BP62" s="236"/>
      <c r="BQ62" s="236"/>
      <c r="BR62" s="236"/>
      <c r="BS62" s="236"/>
      <c r="BT62" s="236"/>
      <c r="BU62" s="236"/>
      <c r="BV62" s="236"/>
      <c r="BW62" s="236"/>
      <c r="BX62" s="236"/>
      <c r="BY62" s="236"/>
      <c r="BZ62" s="236"/>
      <c r="CA62" s="236"/>
      <c r="CB62" s="236"/>
      <c r="CC62" s="236"/>
      <c r="CD62" s="236"/>
      <c r="CE62" s="236"/>
      <c r="CF62" s="236"/>
      <c r="CG62" s="236"/>
      <c r="CH62" s="236"/>
      <c r="CI62" s="236"/>
      <c r="CJ62" s="236"/>
      <c r="CK62" s="236"/>
      <c r="CL62" s="236"/>
      <c r="CM62" s="236"/>
      <c r="CN62" s="236"/>
      <c r="CO62" s="236"/>
      <c r="CP62" s="236"/>
      <c r="CQ62" s="236"/>
      <c r="CR62" s="236"/>
      <c r="CS62" s="236"/>
      <c r="CT62" s="236"/>
      <c r="CU62" s="236"/>
      <c r="CV62" s="236"/>
      <c r="CW62" s="236"/>
      <c r="CX62" s="236"/>
      <c r="CY62" s="236"/>
      <c r="CZ62" s="113"/>
      <c r="DA62" s="113"/>
      <c r="DB62" s="113"/>
      <c r="DC62" s="113"/>
      <c r="DD62" s="113"/>
      <c r="DE62" s="113"/>
      <c r="DF62" s="113"/>
      <c r="DG62" s="113"/>
      <c r="DH62" s="113"/>
      <c r="DI62" s="113"/>
      <c r="DJ62" s="113"/>
      <c r="DK62" s="113"/>
      <c r="DL62" s="113"/>
      <c r="DM62" s="113"/>
      <c r="DN62" s="113"/>
      <c r="DO62" s="113"/>
      <c r="DP62" s="113"/>
      <c r="DQ62" s="113"/>
      <c r="DR62" s="113"/>
      <c r="DS62" s="113"/>
      <c r="DT62" s="113"/>
      <c r="DU62" s="113"/>
      <c r="DV62" s="113"/>
      <c r="DW62" s="113"/>
      <c r="DX62" s="113"/>
      <c r="DY62" s="113"/>
      <c r="DZ62" s="113"/>
      <c r="EA62" s="113"/>
      <c r="EB62" s="113"/>
      <c r="EC62" s="113"/>
      <c r="ED62" s="113"/>
      <c r="EE62" s="113"/>
      <c r="EF62" s="113"/>
      <c r="EG62" s="113"/>
      <c r="EH62" s="113"/>
      <c r="EI62" s="113"/>
      <c r="EJ62" s="113"/>
      <c r="EK62" s="113"/>
      <c r="EL62" s="113"/>
      <c r="EM62" s="113"/>
      <c r="EQ62" s="113"/>
      <c r="ER62" s="113"/>
      <c r="ES62" s="113"/>
      <c r="ET62" s="160"/>
      <c r="EU62" s="113"/>
      <c r="EV62" s="161"/>
      <c r="EW62" s="113"/>
      <c r="EX62" s="113"/>
      <c r="EY62" s="354"/>
      <c r="EZ62" s="354"/>
      <c r="FA62" s="354"/>
      <c r="FB62" s="354"/>
      <c r="FC62" s="113"/>
      <c r="FD62" s="113"/>
      <c r="FE62"/>
      <c r="FF62"/>
      <c r="FG62"/>
      <c r="FH62"/>
    </row>
    <row r="63" spans="1:164" ht="15">
      <c r="A63" s="415">
        <v>8</v>
      </c>
      <c r="B63" s="1" t="s">
        <v>454</v>
      </c>
      <c r="D63" s="581"/>
      <c r="E63" s="162"/>
      <c r="H63" s="352"/>
      <c r="I63" s="138">
        <f ca="1">SUMIF($K$12:$EM$12,"&lt;="&amp;Assumptions!$L$14,'Monthly Cash Flow'!K63:EM63)</f>
        <v>2446.2869999999989</v>
      </c>
      <c r="J63" s="27"/>
      <c r="K63" s="161"/>
      <c r="L63" s="19">
        <f ca="1">IFERROR(OFFSET('ARGUS '!$B$3, MATCH($A63, 'ARGUS '!$A$3:$A$179, 0)-1,MATCH(L$14, 'ARGUS '!$B$4:$LG$4, 0)-1,1,1)/1000, 0)</f>
        <v>65.935000000000002</v>
      </c>
      <c r="M63" s="19">
        <f ca="1">IFERROR(OFFSET('ARGUS '!$B$3, MATCH($A63, 'ARGUS '!$A$3:$A$179, 0)-1,MATCH(M$14, 'ARGUS '!$B$4:$LG$4, 0)-1,1,1)/1000, 0)</f>
        <v>65.966999999999999</v>
      </c>
      <c r="N63" s="19">
        <f ca="1">IFERROR(OFFSET('ARGUS '!$B$3, MATCH($A63, 'ARGUS '!$A$3:$A$179, 0)-1,MATCH(N$14, 'ARGUS '!$B$4:$LG$4, 0)-1,1,1)/1000, 0)</f>
        <v>65.966999999999999</v>
      </c>
      <c r="O63" s="19">
        <f ca="1">IFERROR(OFFSET('ARGUS '!$B$3, MATCH($A63, 'ARGUS '!$A$3:$A$179, 0)-1,MATCH(O$14, 'ARGUS '!$B$4:$LG$4, 0)-1,1,1)/1000, 0)</f>
        <v>65.966999999999999</v>
      </c>
      <c r="P63" s="19">
        <f ca="1">IFERROR(OFFSET('ARGUS '!$B$3, MATCH($A63, 'ARGUS '!$A$3:$A$179, 0)-1,MATCH(P$14, 'ARGUS '!$B$4:$LG$4, 0)-1,1,1)/1000, 0)</f>
        <v>65.966999999999999</v>
      </c>
      <c r="Q63" s="19">
        <f ca="1">IFERROR(OFFSET('ARGUS '!$B$3, MATCH($A63, 'ARGUS '!$A$3:$A$179, 0)-1,MATCH(Q$14, 'ARGUS '!$B$4:$LG$4, 0)-1,1,1)/1000, 0)</f>
        <v>65.966999999999999</v>
      </c>
      <c r="R63" s="19">
        <f ca="1">IFERROR(OFFSET('ARGUS '!$B$3, MATCH($A63, 'ARGUS '!$A$3:$A$179, 0)-1,MATCH(R$14, 'ARGUS '!$B$4:$LG$4, 0)-1,1,1)/1000, 0)</f>
        <v>65.908000000000001</v>
      </c>
      <c r="S63" s="19">
        <f ca="1">IFERROR(OFFSET('ARGUS '!$B$3, MATCH($A63, 'ARGUS '!$A$3:$A$179, 0)-1,MATCH(S$14, 'ARGUS '!$B$4:$LG$4, 0)-1,1,1)/1000, 0)</f>
        <v>65.858999999999995</v>
      </c>
      <c r="T63" s="19">
        <f ca="1">IFERROR(OFFSET('ARGUS '!$B$3, MATCH($A63, 'ARGUS '!$A$3:$A$179, 0)-1,MATCH(T$14, 'ARGUS '!$B$4:$LG$4, 0)-1,1,1)/1000, 0)</f>
        <v>65.858999999999995</v>
      </c>
      <c r="U63" s="19">
        <f ca="1">IFERROR(OFFSET('ARGUS '!$B$3, MATCH($A63, 'ARGUS '!$A$3:$A$179, 0)-1,MATCH(U$14, 'ARGUS '!$B$4:$LG$4, 0)-1,1,1)/1000, 0)</f>
        <v>67.385999999999996</v>
      </c>
      <c r="V63" s="19">
        <f ca="1">IFERROR(OFFSET('ARGUS '!$B$3, MATCH($A63, 'ARGUS '!$A$3:$A$179, 0)-1,MATCH(V$14, 'ARGUS '!$B$4:$LG$4, 0)-1,1,1)/1000, 0)</f>
        <v>67.385999999999996</v>
      </c>
      <c r="W63" s="19">
        <f ca="1">IFERROR(OFFSET('ARGUS '!$B$3, MATCH($A63, 'ARGUS '!$A$3:$A$179, 0)-1,MATCH(W$14, 'ARGUS '!$B$4:$LG$4, 0)-1,1,1)/1000, 0)</f>
        <v>67.278999999999996</v>
      </c>
      <c r="X63" s="19">
        <f ca="1">IFERROR(OFFSET('ARGUS '!$B$3, MATCH($A63, 'ARGUS '!$A$3:$A$179, 0)-1,MATCH(X$14, 'ARGUS '!$B$4:$LG$4, 0)-1,1,1)/1000, 0)</f>
        <v>67.278999999999996</v>
      </c>
      <c r="Y63" s="19">
        <f ca="1">IFERROR(OFFSET('ARGUS '!$B$3, MATCH($A63, 'ARGUS '!$A$3:$A$179, 0)-1,MATCH(Y$14, 'ARGUS '!$B$4:$LG$4, 0)-1,1,1)/1000, 0)</f>
        <v>67.414000000000001</v>
      </c>
      <c r="Z63" s="19">
        <f ca="1">IFERROR(OFFSET('ARGUS '!$B$3, MATCH($A63, 'ARGUS '!$A$3:$A$179, 0)-1,MATCH(Z$14, 'ARGUS '!$B$4:$LG$4, 0)-1,1,1)/1000, 0)</f>
        <v>67.414000000000001</v>
      </c>
      <c r="AA63" s="19">
        <f ca="1">IFERROR(OFFSET('ARGUS '!$B$3, MATCH($A63, 'ARGUS '!$A$3:$A$179, 0)-1,MATCH(AA$14, 'ARGUS '!$B$4:$LG$4, 0)-1,1,1)/1000, 0)</f>
        <v>67.623999999999995</v>
      </c>
      <c r="AB63" s="19">
        <f ca="1">IFERROR(OFFSET('ARGUS '!$B$3, MATCH($A63, 'ARGUS '!$A$3:$A$179, 0)-1,MATCH(AB$14, 'ARGUS '!$B$4:$LG$4, 0)-1,1,1)/1000, 0)</f>
        <v>67.623999999999995</v>
      </c>
      <c r="AC63" s="19">
        <f ca="1">IFERROR(OFFSET('ARGUS '!$B$3, MATCH($A63, 'ARGUS '!$A$3:$A$179, 0)-1,MATCH(AC$14, 'ARGUS '!$B$4:$LG$4, 0)-1,1,1)/1000, 0)</f>
        <v>67.623999999999995</v>
      </c>
      <c r="AD63" s="19">
        <f ca="1">IFERROR(OFFSET('ARGUS '!$B$3, MATCH($A63, 'ARGUS '!$A$3:$A$179, 0)-1,MATCH(AD$14, 'ARGUS '!$B$4:$LG$4, 0)-1,1,1)/1000, 0)</f>
        <v>67.623999999999995</v>
      </c>
      <c r="AE63" s="19">
        <f ca="1">IFERROR(OFFSET('ARGUS '!$B$3, MATCH($A63, 'ARGUS '!$A$3:$A$179, 0)-1,MATCH(AE$14, 'ARGUS '!$B$4:$LG$4, 0)-1,1,1)/1000, 0)</f>
        <v>67.623999999999995</v>
      </c>
      <c r="AF63" s="19">
        <f ca="1">IFERROR(OFFSET('ARGUS '!$B$3, MATCH($A63, 'ARGUS '!$A$3:$A$179, 0)-1,MATCH(AF$14, 'ARGUS '!$B$4:$LG$4, 0)-1,1,1)/1000, 0)</f>
        <v>67.623999999999995</v>
      </c>
      <c r="AG63" s="19">
        <f ca="1">IFERROR(OFFSET('ARGUS '!$B$3, MATCH($A63, 'ARGUS '!$A$3:$A$179, 0)-1,MATCH(AG$14, 'ARGUS '!$B$4:$LG$4, 0)-1,1,1)/1000, 0)</f>
        <v>69.206999999999994</v>
      </c>
      <c r="AH63" s="19">
        <f ca="1">IFERROR(OFFSET('ARGUS '!$B$3, MATCH($A63, 'ARGUS '!$A$3:$A$179, 0)-1,MATCH(AH$14, 'ARGUS '!$B$4:$LG$4, 0)-1,1,1)/1000, 0)</f>
        <v>69.206999999999994</v>
      </c>
      <c r="AI63" s="19">
        <f ca="1">IFERROR(OFFSET('ARGUS '!$B$3, MATCH($A63, 'ARGUS '!$A$3:$A$179, 0)-1,MATCH(AI$14, 'ARGUS '!$B$4:$LG$4, 0)-1,1,1)/1000, 0)</f>
        <v>69.206999999999994</v>
      </c>
      <c r="AJ63" s="19">
        <f ca="1">IFERROR(OFFSET('ARGUS '!$B$3, MATCH($A63, 'ARGUS '!$A$3:$A$179, 0)-1,MATCH(AJ$14, 'ARGUS '!$B$4:$LG$4, 0)-1,1,1)/1000, 0)</f>
        <v>69.206999999999994</v>
      </c>
      <c r="AK63" s="19">
        <f ca="1">IFERROR(OFFSET('ARGUS '!$B$3, MATCH($A63, 'ARGUS '!$A$3:$A$179, 0)-1,MATCH(AK$14, 'ARGUS '!$B$4:$LG$4, 0)-1,1,1)/1000, 0)</f>
        <v>69.206999999999994</v>
      </c>
      <c r="AL63" s="19">
        <f ca="1">IFERROR(OFFSET('ARGUS '!$B$3, MATCH($A63, 'ARGUS '!$A$3:$A$179, 0)-1,MATCH(AL$14, 'ARGUS '!$B$4:$LG$4, 0)-1,1,1)/1000, 0)</f>
        <v>69.206999999999994</v>
      </c>
      <c r="AM63" s="19">
        <f ca="1">IFERROR(OFFSET('ARGUS '!$B$3, MATCH($A63, 'ARGUS '!$A$3:$A$179, 0)-1,MATCH(AM$14, 'ARGUS '!$B$4:$LG$4, 0)-1,1,1)/1000, 0)</f>
        <v>69.206999999999994</v>
      </c>
      <c r="AN63" s="19">
        <f ca="1">IFERROR(OFFSET('ARGUS '!$B$3, MATCH($A63, 'ARGUS '!$A$3:$A$179, 0)-1,MATCH(AN$14, 'ARGUS '!$B$4:$LG$4, 0)-1,1,1)/1000, 0)</f>
        <v>69.206999999999994</v>
      </c>
      <c r="AO63" s="19">
        <f ca="1">IFERROR(OFFSET('ARGUS '!$B$3, MATCH($A63, 'ARGUS '!$A$3:$A$179, 0)-1,MATCH(AO$14, 'ARGUS '!$B$4:$LG$4, 0)-1,1,1)/1000, 0)</f>
        <v>69.206999999999994</v>
      </c>
      <c r="AP63" s="19">
        <f ca="1">IFERROR(OFFSET('ARGUS '!$B$3, MATCH($A63, 'ARGUS '!$A$3:$A$179, 0)-1,MATCH(AP$14, 'ARGUS '!$B$4:$LG$4, 0)-1,1,1)/1000, 0)</f>
        <v>69.206999999999994</v>
      </c>
      <c r="AQ63" s="19">
        <f ca="1">IFERROR(OFFSET('ARGUS '!$B$3, MATCH($A63, 'ARGUS '!$A$3:$A$179, 0)-1,MATCH(AQ$14, 'ARGUS '!$B$4:$LG$4, 0)-1,1,1)/1000, 0)</f>
        <v>69.206999999999994</v>
      </c>
      <c r="AR63" s="19">
        <f ca="1">IFERROR(OFFSET('ARGUS '!$B$3, MATCH($A63, 'ARGUS '!$A$3:$A$179, 0)-1,MATCH(AR$14, 'ARGUS '!$B$4:$LG$4, 0)-1,1,1)/1000, 0)</f>
        <v>69.206999999999994</v>
      </c>
      <c r="AS63" s="19">
        <f ca="1">IFERROR(OFFSET('ARGUS '!$B$3, MATCH($A63, 'ARGUS '!$A$3:$A$179, 0)-1,MATCH(AS$14, 'ARGUS '!$B$4:$LG$4, 0)-1,1,1)/1000, 0)</f>
        <v>70.834999999999994</v>
      </c>
      <c r="AT63" s="19">
        <f ca="1">IFERROR(OFFSET('ARGUS '!$B$3, MATCH($A63, 'ARGUS '!$A$3:$A$179, 0)-1,MATCH(AT$14, 'ARGUS '!$B$4:$LG$4, 0)-1,1,1)/1000, 0)</f>
        <v>70.834999999999994</v>
      </c>
      <c r="AU63" s="19">
        <f ca="1">IFERROR(OFFSET('ARGUS '!$B$3, MATCH($A63, 'ARGUS '!$A$3:$A$179, 0)-1,MATCH(AU$14, 'ARGUS '!$B$4:$LG$4, 0)-1,1,1)/1000, 0)</f>
        <v>70.834999999999994</v>
      </c>
      <c r="AV63" s="19">
        <f ca="1">IFERROR(OFFSET('ARGUS '!$B$3, MATCH($A63, 'ARGUS '!$A$3:$A$179, 0)-1,MATCH(AV$14, 'ARGUS '!$B$4:$LG$4, 0)-1,1,1)/1000, 0)</f>
        <v>70.834999999999994</v>
      </c>
      <c r="AW63" s="19">
        <f ca="1">IFERROR(OFFSET('ARGUS '!$B$3, MATCH($A63, 'ARGUS '!$A$3:$A$179, 0)-1,MATCH(AW$14, 'ARGUS '!$B$4:$LG$4, 0)-1,1,1)/1000, 0)</f>
        <v>70.834999999999994</v>
      </c>
      <c r="AX63" s="19">
        <f ca="1">IFERROR(OFFSET('ARGUS '!$B$3, MATCH($A63, 'ARGUS '!$A$3:$A$179, 0)-1,MATCH(AX$14, 'ARGUS '!$B$4:$LG$4, 0)-1,1,1)/1000, 0)</f>
        <v>70.834999999999994</v>
      </c>
      <c r="AY63" s="19">
        <f ca="1">IFERROR(OFFSET('ARGUS '!$B$3, MATCH($A63, 'ARGUS '!$A$3:$A$179, 0)-1,MATCH(AY$14, 'ARGUS '!$B$4:$LG$4, 0)-1,1,1)/1000, 0)</f>
        <v>70.834999999999994</v>
      </c>
      <c r="AZ63" s="19">
        <f ca="1">IFERROR(OFFSET('ARGUS '!$B$3, MATCH($A63, 'ARGUS '!$A$3:$A$179, 0)-1,MATCH(AZ$14, 'ARGUS '!$B$4:$LG$4, 0)-1,1,1)/1000, 0)</f>
        <v>70.834999999999994</v>
      </c>
      <c r="BA63" s="19">
        <f ca="1">IFERROR(OFFSET('ARGUS '!$B$3, MATCH($A63, 'ARGUS '!$A$3:$A$179, 0)-1,MATCH(BA$14, 'ARGUS '!$B$4:$LG$4, 0)-1,1,1)/1000, 0)</f>
        <v>70.834999999999994</v>
      </c>
      <c r="BB63" s="19">
        <f ca="1">IFERROR(OFFSET('ARGUS '!$B$3, MATCH($A63, 'ARGUS '!$A$3:$A$179, 0)-1,MATCH(BB$14, 'ARGUS '!$B$4:$LG$4, 0)-1,1,1)/1000, 0)</f>
        <v>70.834999999999994</v>
      </c>
      <c r="BC63" s="19">
        <f ca="1">IFERROR(OFFSET('ARGUS '!$B$3, MATCH($A63, 'ARGUS '!$A$3:$A$179, 0)-1,MATCH(BC$14, 'ARGUS '!$B$4:$LG$4, 0)-1,1,1)/1000, 0)</f>
        <v>70.834999999999994</v>
      </c>
      <c r="BD63" s="19">
        <f ca="1">IFERROR(OFFSET('ARGUS '!$B$3, MATCH($A63, 'ARGUS '!$A$3:$A$179, 0)-1,MATCH(BD$14, 'ARGUS '!$B$4:$LG$4, 0)-1,1,1)/1000, 0)</f>
        <v>70.834999999999994</v>
      </c>
      <c r="BE63" s="19">
        <f ca="1">IFERROR(OFFSET('ARGUS '!$B$3, MATCH($A63, 'ARGUS '!$A$3:$A$179, 0)-1,MATCH(BE$14, 'ARGUS '!$B$4:$LG$4, 0)-1,1,1)/1000, 0)</f>
        <v>72.510999999999996</v>
      </c>
      <c r="BF63" s="19">
        <f ca="1">IFERROR(OFFSET('ARGUS '!$B$3, MATCH($A63, 'ARGUS '!$A$3:$A$179, 0)-1,MATCH(BF$14, 'ARGUS '!$B$4:$LG$4, 0)-1,1,1)/1000, 0)</f>
        <v>72.510999999999996</v>
      </c>
      <c r="BG63" s="19">
        <f ca="1">IFERROR(OFFSET('ARGUS '!$B$3, MATCH($A63, 'ARGUS '!$A$3:$A$179, 0)-1,MATCH(BG$14, 'ARGUS '!$B$4:$LG$4, 0)-1,1,1)/1000, 0)</f>
        <v>72.510999999999996</v>
      </c>
      <c r="BH63" s="19">
        <f ca="1">IFERROR(OFFSET('ARGUS '!$B$3, MATCH($A63, 'ARGUS '!$A$3:$A$179, 0)-1,MATCH(BH$14, 'ARGUS '!$B$4:$LG$4, 0)-1,1,1)/1000, 0)</f>
        <v>72.510999999999996</v>
      </c>
      <c r="BI63" s="19">
        <f ca="1">IFERROR(OFFSET('ARGUS '!$B$3, MATCH($A63, 'ARGUS '!$A$3:$A$179, 0)-1,MATCH(BI$14, 'ARGUS '!$B$4:$LG$4, 0)-1,1,1)/1000, 0)</f>
        <v>72.510999999999996</v>
      </c>
      <c r="BJ63" s="19">
        <f ca="1">IFERROR(OFFSET('ARGUS '!$B$3, MATCH($A63, 'ARGUS '!$A$3:$A$179, 0)-1,MATCH(BJ$14, 'ARGUS '!$B$4:$LG$4, 0)-1,1,1)/1000, 0)</f>
        <v>72.510999999999996</v>
      </c>
      <c r="BK63" s="19">
        <f ca="1">IFERROR(OFFSET('ARGUS '!$B$3, MATCH($A63, 'ARGUS '!$A$3:$A$179, 0)-1,MATCH(BK$14, 'ARGUS '!$B$4:$LG$4, 0)-1,1,1)/1000, 0)</f>
        <v>72.510999999999996</v>
      </c>
      <c r="BL63" s="19">
        <f ca="1">IFERROR(OFFSET('ARGUS '!$B$3, MATCH($A63, 'ARGUS '!$A$3:$A$179, 0)-1,MATCH(BL$14, 'ARGUS '!$B$4:$LG$4, 0)-1,1,1)/1000, 0)</f>
        <v>72.191000000000003</v>
      </c>
      <c r="BM63" s="19">
        <f ca="1">IFERROR(OFFSET('ARGUS '!$B$3, MATCH($A63, 'ARGUS '!$A$3:$A$179, 0)-1,MATCH(BM$14, 'ARGUS '!$B$4:$LG$4, 0)-1,1,1)/1000, 0)</f>
        <v>72.191000000000003</v>
      </c>
      <c r="BN63" s="19">
        <f ca="1">IFERROR(OFFSET('ARGUS '!$B$3, MATCH($A63, 'ARGUS '!$A$3:$A$179, 0)-1,MATCH(BN$14, 'ARGUS '!$B$4:$LG$4, 0)-1,1,1)/1000, 0)</f>
        <v>72.510999999999996</v>
      </c>
      <c r="BO63" s="19">
        <f ca="1">IFERROR(OFFSET('ARGUS '!$B$3, MATCH($A63, 'ARGUS '!$A$3:$A$179, 0)-1,MATCH(BO$14, 'ARGUS '!$B$4:$LG$4, 0)-1,1,1)/1000, 0)</f>
        <v>72.510999999999996</v>
      </c>
      <c r="BP63" s="19">
        <f ca="1">IFERROR(OFFSET('ARGUS '!$B$3, MATCH($A63, 'ARGUS '!$A$3:$A$179, 0)-1,MATCH(BP$14, 'ARGUS '!$B$4:$LG$4, 0)-1,1,1)/1000, 0)</f>
        <v>72.510999999999996</v>
      </c>
      <c r="BQ63" s="19">
        <f ca="1">IFERROR(OFFSET('ARGUS '!$B$3, MATCH($A63, 'ARGUS '!$A$3:$A$179, 0)-1,MATCH(BQ$14, 'ARGUS '!$B$4:$LG$4, 0)-1,1,1)/1000, 0)</f>
        <v>74.688000000000002</v>
      </c>
      <c r="BR63" s="19">
        <f ca="1">IFERROR(OFFSET('ARGUS '!$B$3, MATCH($A63, 'ARGUS '!$A$3:$A$179, 0)-1,MATCH(BR$14, 'ARGUS '!$B$4:$LG$4, 0)-1,1,1)/1000, 0)</f>
        <v>74.688000000000002</v>
      </c>
      <c r="BS63" s="19">
        <f ca="1">IFERROR(OFFSET('ARGUS '!$B$3, MATCH($A63, 'ARGUS '!$A$3:$A$179, 0)-1,MATCH(BS$14, 'ARGUS '!$B$4:$LG$4, 0)-1,1,1)/1000, 0)</f>
        <v>74.688000000000002</v>
      </c>
      <c r="BT63" s="19">
        <f ca="1">IFERROR(OFFSET('ARGUS '!$B$3, MATCH($A63, 'ARGUS '!$A$3:$A$179, 0)-1,MATCH(BT$14, 'ARGUS '!$B$4:$LG$4, 0)-1,1,1)/1000, 0)</f>
        <v>74.688000000000002</v>
      </c>
      <c r="BU63" s="19">
        <f ca="1">IFERROR(OFFSET('ARGUS '!$B$3, MATCH($A63, 'ARGUS '!$A$3:$A$179, 0)-1,MATCH(BU$14, 'ARGUS '!$B$4:$LG$4, 0)-1,1,1)/1000, 0)</f>
        <v>74.688000000000002</v>
      </c>
      <c r="BV63" s="19">
        <f ca="1">IFERROR(OFFSET('ARGUS '!$B$3, MATCH($A63, 'ARGUS '!$A$3:$A$179, 0)-1,MATCH(BV$14, 'ARGUS '!$B$4:$LG$4, 0)-1,1,1)/1000, 0)</f>
        <v>74.688000000000002</v>
      </c>
      <c r="BW63" s="19">
        <f ca="1">IFERROR(OFFSET('ARGUS '!$B$3, MATCH($A63, 'ARGUS '!$A$3:$A$179, 0)-1,MATCH(BW$14, 'ARGUS '!$B$4:$LG$4, 0)-1,1,1)/1000, 0)</f>
        <v>74.688000000000002</v>
      </c>
      <c r="BX63" s="19">
        <f ca="1">IFERROR(OFFSET('ARGUS '!$B$3, MATCH($A63, 'ARGUS '!$A$3:$A$179, 0)-1,MATCH(BX$14, 'ARGUS '!$B$4:$LG$4, 0)-1,1,1)/1000, 0)</f>
        <v>74.688000000000002</v>
      </c>
      <c r="BY63" s="19">
        <f ca="1">IFERROR(OFFSET('ARGUS '!$B$3, MATCH($A63, 'ARGUS '!$A$3:$A$179, 0)-1,MATCH(BY$14, 'ARGUS '!$B$4:$LG$4, 0)-1,1,1)/1000, 0)</f>
        <v>74.688000000000002</v>
      </c>
      <c r="BZ63" s="19">
        <f ca="1">IFERROR(OFFSET('ARGUS '!$B$3, MATCH($A63, 'ARGUS '!$A$3:$A$179, 0)-1,MATCH(BZ$14, 'ARGUS '!$B$4:$LG$4, 0)-1,1,1)/1000, 0)</f>
        <v>74.688000000000002</v>
      </c>
      <c r="CA63" s="19">
        <f ca="1">IFERROR(OFFSET('ARGUS '!$B$3, MATCH($A63, 'ARGUS '!$A$3:$A$179, 0)-1,MATCH(CA$14, 'ARGUS '!$B$4:$LG$4, 0)-1,1,1)/1000, 0)</f>
        <v>74.688000000000002</v>
      </c>
      <c r="CB63" s="19">
        <f ca="1">IFERROR(OFFSET('ARGUS '!$B$3, MATCH($A63, 'ARGUS '!$A$3:$A$179, 0)-1,MATCH(CB$14, 'ARGUS '!$B$4:$LG$4, 0)-1,1,1)/1000, 0)</f>
        <v>74.688000000000002</v>
      </c>
      <c r="CC63" s="19">
        <f ca="1">IFERROR(OFFSET('ARGUS '!$B$3, MATCH($A63, 'ARGUS '!$A$3:$A$179, 0)-1,MATCH(CC$14, 'ARGUS '!$B$4:$LG$4, 0)-1,1,1)/1000, 0)</f>
        <v>76.927999999999997</v>
      </c>
      <c r="CD63" s="19">
        <f ca="1">IFERROR(OFFSET('ARGUS '!$B$3, MATCH($A63, 'ARGUS '!$A$3:$A$179, 0)-1,MATCH(CD$14, 'ARGUS '!$B$4:$LG$4, 0)-1,1,1)/1000, 0)</f>
        <v>76.927999999999997</v>
      </c>
      <c r="CE63" s="19">
        <f ca="1">IFERROR(OFFSET('ARGUS '!$B$3, MATCH($A63, 'ARGUS '!$A$3:$A$179, 0)-1,MATCH(CE$14, 'ARGUS '!$B$4:$LG$4, 0)-1,1,1)/1000, 0)</f>
        <v>76.927999999999997</v>
      </c>
      <c r="CF63" s="19">
        <f ca="1">IFERROR(OFFSET('ARGUS '!$B$3, MATCH($A63, 'ARGUS '!$A$3:$A$179, 0)-1,MATCH(CF$14, 'ARGUS '!$B$4:$LG$4, 0)-1,1,1)/1000, 0)</f>
        <v>76.927999999999997</v>
      </c>
      <c r="CG63" s="19">
        <f ca="1">IFERROR(OFFSET('ARGUS '!$B$3, MATCH($A63, 'ARGUS '!$A$3:$A$179, 0)-1,MATCH(CG$14, 'ARGUS '!$B$4:$LG$4, 0)-1,1,1)/1000, 0)</f>
        <v>76.771000000000001</v>
      </c>
      <c r="CH63" s="19">
        <f ca="1">IFERROR(OFFSET('ARGUS '!$B$3, MATCH($A63, 'ARGUS '!$A$3:$A$179, 0)-1,MATCH(CH$14, 'ARGUS '!$B$4:$LG$4, 0)-1,1,1)/1000, 0)</f>
        <v>76.739000000000004</v>
      </c>
      <c r="CI63" s="19">
        <f ca="1">IFERROR(OFFSET('ARGUS '!$B$3, MATCH($A63, 'ARGUS '!$A$3:$A$179, 0)-1,MATCH(CI$14, 'ARGUS '!$B$4:$LG$4, 0)-1,1,1)/1000, 0)</f>
        <v>76.766000000000005</v>
      </c>
      <c r="CJ63" s="19">
        <f ca="1">IFERROR(OFFSET('ARGUS '!$B$3, MATCH($A63, 'ARGUS '!$A$3:$A$179, 0)-1,MATCH(CJ$14, 'ARGUS '!$B$4:$LG$4, 0)-1,1,1)/1000, 0)</f>
        <v>76.766000000000005</v>
      </c>
      <c r="CK63" s="19">
        <f ca="1">IFERROR(OFFSET('ARGUS '!$B$3, MATCH($A63, 'ARGUS '!$A$3:$A$179, 0)-1,MATCH(CK$14, 'ARGUS '!$B$4:$LG$4, 0)-1,1,1)/1000, 0)</f>
        <v>76.927999999999997</v>
      </c>
      <c r="CL63" s="19">
        <f ca="1">IFERROR(OFFSET('ARGUS '!$B$3, MATCH($A63, 'ARGUS '!$A$3:$A$179, 0)-1,MATCH(CL$14, 'ARGUS '!$B$4:$LG$4, 0)-1,1,1)/1000, 0)</f>
        <v>76.927999999999997</v>
      </c>
      <c r="CM63" s="19">
        <f ca="1">IFERROR(OFFSET('ARGUS '!$B$3, MATCH($A63, 'ARGUS '!$A$3:$A$179, 0)-1,MATCH(CM$14, 'ARGUS '!$B$4:$LG$4, 0)-1,1,1)/1000, 0)</f>
        <v>76.927999999999997</v>
      </c>
      <c r="CN63" s="19">
        <f ca="1">IFERROR(OFFSET('ARGUS '!$B$3, MATCH($A63, 'ARGUS '!$A$3:$A$179, 0)-1,MATCH(CN$14, 'ARGUS '!$B$4:$LG$4, 0)-1,1,1)/1000, 0)</f>
        <v>76.813000000000002</v>
      </c>
      <c r="CO63" s="19">
        <f ca="1">IFERROR(OFFSET('ARGUS '!$B$3, MATCH($A63, 'ARGUS '!$A$3:$A$179, 0)-1,MATCH(CO$14, 'ARGUS '!$B$4:$LG$4, 0)-1,1,1)/1000, 0)</f>
        <v>79.117999999999995</v>
      </c>
      <c r="CP63" s="19">
        <f ca="1">IFERROR(OFFSET('ARGUS '!$B$3, MATCH($A63, 'ARGUS '!$A$3:$A$179, 0)-1,MATCH(CP$14, 'ARGUS '!$B$4:$LG$4, 0)-1,1,1)/1000, 0)</f>
        <v>79.117999999999995</v>
      </c>
      <c r="CQ63" s="19">
        <f ca="1">IFERROR(OFFSET('ARGUS '!$B$3, MATCH($A63, 'ARGUS '!$A$3:$A$179, 0)-1,MATCH(CQ$14, 'ARGUS '!$B$4:$LG$4, 0)-1,1,1)/1000, 0)</f>
        <v>79.236000000000004</v>
      </c>
      <c r="CR63" s="19">
        <f ca="1">IFERROR(OFFSET('ARGUS '!$B$3, MATCH($A63, 'ARGUS '!$A$3:$A$179, 0)-1,MATCH(CR$14, 'ARGUS '!$B$4:$LG$4, 0)-1,1,1)/1000, 0)</f>
        <v>79.236000000000004</v>
      </c>
      <c r="CS63" s="19">
        <f ca="1">IFERROR(OFFSET('ARGUS '!$B$3, MATCH($A63, 'ARGUS '!$A$3:$A$179, 0)-1,MATCH(CS$14, 'ARGUS '!$B$4:$LG$4, 0)-1,1,1)/1000, 0)</f>
        <v>79.236000000000004</v>
      </c>
      <c r="CT63" s="19">
        <f ca="1">IFERROR(OFFSET('ARGUS '!$B$3, MATCH($A63, 'ARGUS '!$A$3:$A$179, 0)-1,MATCH(CT$14, 'ARGUS '!$B$4:$LG$4, 0)-1,1,1)/1000, 0)</f>
        <v>79.236000000000004</v>
      </c>
      <c r="CU63" s="19">
        <f ca="1">IFERROR(OFFSET('ARGUS '!$B$3, MATCH($A63, 'ARGUS '!$A$3:$A$179, 0)-1,MATCH(CU$14, 'ARGUS '!$B$4:$LG$4, 0)-1,1,1)/1000, 0)</f>
        <v>79.236000000000004</v>
      </c>
      <c r="CV63" s="19">
        <f ca="1">IFERROR(OFFSET('ARGUS '!$B$3, MATCH($A63, 'ARGUS '!$A$3:$A$179, 0)-1,MATCH(CV$14, 'ARGUS '!$B$4:$LG$4, 0)-1,1,1)/1000, 0)</f>
        <v>79.236000000000004</v>
      </c>
      <c r="CW63" s="19">
        <f ca="1">IFERROR(OFFSET('ARGUS '!$B$3, MATCH($A63, 'ARGUS '!$A$3:$A$179, 0)-1,MATCH(CW$14, 'ARGUS '!$B$4:$LG$4, 0)-1,1,1)/1000, 0)</f>
        <v>79.236000000000004</v>
      </c>
      <c r="CX63" s="19">
        <f ca="1">IFERROR(OFFSET('ARGUS '!$B$3, MATCH($A63, 'ARGUS '!$A$3:$A$179, 0)-1,MATCH(CX$14, 'ARGUS '!$B$4:$LG$4, 0)-1,1,1)/1000, 0)</f>
        <v>79.236000000000004</v>
      </c>
      <c r="CY63" s="19">
        <f ca="1">IFERROR(OFFSET('ARGUS '!$B$3, MATCH($A63, 'ARGUS '!$A$3:$A$179, 0)-1,MATCH(CY$14, 'ARGUS '!$B$4:$LG$4, 0)-1,1,1)/1000, 0)</f>
        <v>79.236000000000004</v>
      </c>
      <c r="CZ63" s="19">
        <f ca="1">IFERROR(OFFSET('ARGUS '!$B$3, MATCH($A63, 'ARGUS '!$A$3:$A$179, 0)-1,MATCH(CZ$14, 'ARGUS '!$B$4:$LG$4, 0)-1,1,1)/1000, 0)</f>
        <v>79.236000000000004</v>
      </c>
      <c r="DA63" s="19">
        <f ca="1">IFERROR(OFFSET('ARGUS '!$B$3, MATCH($A63, 'ARGUS '!$A$3:$A$179, 0)-1,MATCH(DA$14, 'ARGUS '!$B$4:$LG$4, 0)-1,1,1)/1000, 0)</f>
        <v>81.613</v>
      </c>
      <c r="DB63" s="19">
        <f ca="1">IFERROR(OFFSET('ARGUS '!$B$3, MATCH($A63, 'ARGUS '!$A$3:$A$179, 0)-1,MATCH(DB$14, 'ARGUS '!$B$4:$LG$4, 0)-1,1,1)/1000, 0)</f>
        <v>81.613</v>
      </c>
      <c r="DC63" s="19">
        <f ca="1">IFERROR(OFFSET('ARGUS '!$B$3, MATCH($A63, 'ARGUS '!$A$3:$A$179, 0)-1,MATCH(DC$14, 'ARGUS '!$B$4:$LG$4, 0)-1,1,1)/1000, 0)</f>
        <v>81.613</v>
      </c>
      <c r="DD63" s="19">
        <f ca="1">IFERROR(OFFSET('ARGUS '!$B$3, MATCH($A63, 'ARGUS '!$A$3:$A$179, 0)-1,MATCH(DD$14, 'ARGUS '!$B$4:$LG$4, 0)-1,1,1)/1000, 0)</f>
        <v>81.613</v>
      </c>
      <c r="DE63" s="19">
        <f ca="1">IFERROR(OFFSET('ARGUS '!$B$3, MATCH($A63, 'ARGUS '!$A$3:$A$179, 0)-1,MATCH(DE$14, 'ARGUS '!$B$4:$LG$4, 0)-1,1,1)/1000, 0)</f>
        <v>81.613</v>
      </c>
      <c r="DF63" s="19">
        <f ca="1">IFERROR(OFFSET('ARGUS '!$B$3, MATCH($A63, 'ARGUS '!$A$3:$A$179, 0)-1,MATCH(DF$14, 'ARGUS '!$B$4:$LG$4, 0)-1,1,1)/1000, 0)</f>
        <v>81.613</v>
      </c>
      <c r="DG63" s="19">
        <f ca="1">IFERROR(OFFSET('ARGUS '!$B$3, MATCH($A63, 'ARGUS '!$A$3:$A$179, 0)-1,MATCH(DG$14, 'ARGUS '!$B$4:$LG$4, 0)-1,1,1)/1000, 0)</f>
        <v>81.613</v>
      </c>
      <c r="DH63" s="19">
        <f ca="1">IFERROR(OFFSET('ARGUS '!$B$3, MATCH($A63, 'ARGUS '!$A$3:$A$179, 0)-1,MATCH(DH$14, 'ARGUS '!$B$4:$LG$4, 0)-1,1,1)/1000, 0)</f>
        <v>81.613</v>
      </c>
      <c r="DI63" s="19">
        <f ca="1">IFERROR(OFFSET('ARGUS '!$B$3, MATCH($A63, 'ARGUS '!$A$3:$A$179, 0)-1,MATCH(DI$14, 'ARGUS '!$B$4:$LG$4, 0)-1,1,1)/1000, 0)</f>
        <v>81.613</v>
      </c>
      <c r="DJ63" s="19">
        <f ca="1">IFERROR(OFFSET('ARGUS '!$B$3, MATCH($A63, 'ARGUS '!$A$3:$A$179, 0)-1,MATCH(DJ$14, 'ARGUS '!$B$4:$LG$4, 0)-1,1,1)/1000, 0)</f>
        <v>81.613</v>
      </c>
      <c r="DK63" s="19">
        <f ca="1">IFERROR(OFFSET('ARGUS '!$B$3, MATCH($A63, 'ARGUS '!$A$3:$A$179, 0)-1,MATCH(DK$14, 'ARGUS '!$B$4:$LG$4, 0)-1,1,1)/1000, 0)</f>
        <v>81.564999999999998</v>
      </c>
      <c r="DL63" s="19">
        <f ca="1">IFERROR(OFFSET('ARGUS '!$B$3, MATCH($A63, 'ARGUS '!$A$3:$A$179, 0)-1,MATCH(DL$14, 'ARGUS '!$B$4:$LG$4, 0)-1,1,1)/1000, 0)</f>
        <v>81.564999999999998</v>
      </c>
      <c r="DM63" s="19">
        <f ca="1">IFERROR(OFFSET('ARGUS '!$B$3, MATCH($A63, 'ARGUS '!$A$3:$A$179, 0)-1,MATCH(DM$14, 'ARGUS '!$B$4:$LG$4, 0)-1,1,1)/1000, 0)</f>
        <v>84.061000000000007</v>
      </c>
      <c r="DN63" s="19">
        <f ca="1">IFERROR(OFFSET('ARGUS '!$B$3, MATCH($A63, 'ARGUS '!$A$3:$A$179, 0)-1,MATCH(DN$14, 'ARGUS '!$B$4:$LG$4, 0)-1,1,1)/1000, 0)</f>
        <v>84.061000000000007</v>
      </c>
      <c r="DO63" s="19">
        <f ca="1">IFERROR(OFFSET('ARGUS '!$B$3, MATCH($A63, 'ARGUS '!$A$3:$A$179, 0)-1,MATCH(DO$14, 'ARGUS '!$B$4:$LG$4, 0)-1,1,1)/1000, 0)</f>
        <v>84.061000000000007</v>
      </c>
      <c r="DP63" s="19">
        <f ca="1">IFERROR(OFFSET('ARGUS '!$B$3, MATCH($A63, 'ARGUS '!$A$3:$A$179, 0)-1,MATCH(DP$14, 'ARGUS '!$B$4:$LG$4, 0)-1,1,1)/1000, 0)</f>
        <v>84.061000000000007</v>
      </c>
      <c r="DQ63" s="19">
        <f ca="1">IFERROR(OFFSET('ARGUS '!$B$3, MATCH($A63, 'ARGUS '!$A$3:$A$179, 0)-1,MATCH(DQ$14, 'ARGUS '!$B$4:$LG$4, 0)-1,1,1)/1000, 0)</f>
        <v>83.828000000000003</v>
      </c>
      <c r="DR63" s="19">
        <f ca="1">IFERROR(OFFSET('ARGUS '!$B$3, MATCH($A63, 'ARGUS '!$A$3:$A$179, 0)-1,MATCH(DR$14, 'ARGUS '!$B$4:$LG$4, 0)-1,1,1)/1000, 0)</f>
        <v>83.828000000000003</v>
      </c>
      <c r="DS63" s="19">
        <f ca="1">IFERROR(OFFSET('ARGUS '!$B$3, MATCH($A63, 'ARGUS '!$A$3:$A$179, 0)-1,MATCH(DS$14, 'ARGUS '!$B$4:$LG$4, 0)-1,1,1)/1000, 0)</f>
        <v>84.061000000000007</v>
      </c>
      <c r="DT63" s="19">
        <f ca="1">IFERROR(OFFSET('ARGUS '!$B$3, MATCH($A63, 'ARGUS '!$A$3:$A$179, 0)-1,MATCH(DT$14, 'ARGUS '!$B$4:$LG$4, 0)-1,1,1)/1000, 0)</f>
        <v>84.061000000000007</v>
      </c>
      <c r="DU63" s="19">
        <f ca="1">IFERROR(OFFSET('ARGUS '!$B$3, MATCH($A63, 'ARGUS '!$A$3:$A$179, 0)-1,MATCH(DU$14, 'ARGUS '!$B$4:$LG$4, 0)-1,1,1)/1000, 0)</f>
        <v>84.061000000000007</v>
      </c>
      <c r="DV63" s="19">
        <f ca="1">IFERROR(OFFSET('ARGUS '!$B$3, MATCH($A63, 'ARGUS '!$A$3:$A$179, 0)-1,MATCH(DV$14, 'ARGUS '!$B$4:$LG$4, 0)-1,1,1)/1000, 0)</f>
        <v>83.69</v>
      </c>
      <c r="DW63" s="19">
        <f ca="1">IFERROR(OFFSET('ARGUS '!$B$3, MATCH($A63, 'ARGUS '!$A$3:$A$179, 0)-1,MATCH(DW$14, 'ARGUS '!$B$4:$LG$4, 0)-1,1,1)/1000, 0)</f>
        <v>83.69</v>
      </c>
      <c r="DX63" s="19">
        <f ca="1">IFERROR(OFFSET('ARGUS '!$B$3, MATCH($A63, 'ARGUS '!$A$3:$A$179, 0)-1,MATCH(DX$14, 'ARGUS '!$B$4:$LG$4, 0)-1,1,1)/1000, 0)</f>
        <v>84.061000000000007</v>
      </c>
      <c r="DY63" s="19">
        <f ca="1">IFERROR(OFFSET('ARGUS '!$B$3, MATCH($A63, 'ARGUS '!$A$3:$A$179, 0)-1,MATCH(DY$14, 'ARGUS '!$B$4:$LG$4, 0)-1,1,1)/1000, 0)</f>
        <v>86.582999999999998</v>
      </c>
      <c r="DZ63" s="19">
        <f ca="1">IFERROR(OFFSET('ARGUS '!$B$3, MATCH($A63, 'ARGUS '!$A$3:$A$179, 0)-1,MATCH(DZ$14, 'ARGUS '!$B$4:$LG$4, 0)-1,1,1)/1000, 0)</f>
        <v>85.405000000000001</v>
      </c>
      <c r="EA63" s="19">
        <f ca="1">IFERROR(OFFSET('ARGUS '!$B$3, MATCH($A63, 'ARGUS '!$A$3:$A$179, 0)-1,MATCH(EA$14, 'ARGUS '!$B$4:$LG$4, 0)-1,1,1)/1000, 0)</f>
        <v>85.405000000000001</v>
      </c>
      <c r="EB63" s="19">
        <f ca="1">IFERROR(OFFSET('ARGUS '!$B$3, MATCH($A63, 'ARGUS '!$A$3:$A$179, 0)-1,MATCH(EB$14, 'ARGUS '!$B$4:$LG$4, 0)-1,1,1)/1000, 0)</f>
        <v>86.555999999999997</v>
      </c>
      <c r="EC63" s="19">
        <f ca="1">IFERROR(OFFSET('ARGUS '!$B$3, MATCH($A63, 'ARGUS '!$A$3:$A$179, 0)-1,MATCH(EC$14, 'ARGUS '!$B$4:$LG$4, 0)-1,1,1)/1000, 0)</f>
        <v>86.539000000000001</v>
      </c>
      <c r="ED63" s="19">
        <f ca="1">IFERROR(OFFSET('ARGUS '!$B$3, MATCH($A63, 'ARGUS '!$A$3:$A$179, 0)-1,MATCH(ED$14, 'ARGUS '!$B$4:$LG$4, 0)-1,1,1)/1000, 0)</f>
        <v>86.539000000000001</v>
      </c>
      <c r="EE63" s="19">
        <f ca="1">IFERROR(OFFSET('ARGUS '!$B$3, MATCH($A63, 'ARGUS '!$A$3:$A$179, 0)-1,MATCH(EE$14, 'ARGUS '!$B$4:$LG$4, 0)-1,1,1)/1000, 0)</f>
        <v>86.582999999999998</v>
      </c>
      <c r="EF63" s="19">
        <f ca="1">IFERROR(OFFSET('ARGUS '!$B$3, MATCH($A63, 'ARGUS '!$A$3:$A$179, 0)-1,MATCH(EF$14, 'ARGUS '!$B$4:$LG$4, 0)-1,1,1)/1000, 0)</f>
        <v>86.582999999999998</v>
      </c>
      <c r="EG63" s="19">
        <f ca="1">IFERROR(OFFSET('ARGUS '!$B$3, MATCH($A63, 'ARGUS '!$A$3:$A$179, 0)-1,MATCH(EG$14, 'ARGUS '!$B$4:$LG$4, 0)-1,1,1)/1000, 0)</f>
        <v>86.582999999999998</v>
      </c>
      <c r="EH63" s="19">
        <f ca="1">IFERROR(OFFSET('ARGUS '!$B$3, MATCH($A63, 'ARGUS '!$A$3:$A$179, 0)-1,MATCH(EH$14, 'ARGUS '!$B$4:$LG$4, 0)-1,1,1)/1000, 0)</f>
        <v>86.582999999999998</v>
      </c>
      <c r="EI63" s="19">
        <f ca="1">IFERROR(OFFSET('ARGUS '!$B$3, MATCH($A63, 'ARGUS '!$A$3:$A$179, 0)-1,MATCH(EI$14, 'ARGUS '!$B$4:$LG$4, 0)-1,1,1)/1000, 0)</f>
        <v>86.582999999999998</v>
      </c>
      <c r="EJ63" s="19">
        <f ca="1">IFERROR(OFFSET('ARGUS '!$B$3, MATCH($A63, 'ARGUS '!$A$3:$A$179, 0)-1,MATCH(EJ$14, 'ARGUS '!$B$4:$LG$4, 0)-1,1,1)/1000, 0)</f>
        <v>86.504000000000005</v>
      </c>
      <c r="EK63" s="19">
        <f ca="1">IFERROR(OFFSET('ARGUS '!$B$3, MATCH($A63, 'ARGUS '!$A$3:$A$179, 0)-1,MATCH(EK$14, 'ARGUS '!$B$4:$LG$4, 0)-1,1,1)/1000, 0)</f>
        <v>89.099000000000004</v>
      </c>
      <c r="EL63" s="19">
        <f ca="1">IFERROR(OFFSET('ARGUS '!$B$3, MATCH($A63, 'ARGUS '!$A$3:$A$179, 0)-1,MATCH(EL$14, 'ARGUS '!$B$4:$LG$4, 0)-1,1,1)/1000, 0)</f>
        <v>0</v>
      </c>
      <c r="EM63" s="19">
        <f ca="1">IFERROR(OFFSET('ARGUS '!$B$3, MATCH($A63, 'ARGUS '!$A$3:$A$179, 0)-1,MATCH(EM$14, 'ARGUS '!$B$4:$LG$4, 0)-1,1,1)/1000, 0)</f>
        <v>0</v>
      </c>
      <c r="EP63" s="1" t="str">
        <f t="shared" ref="EP63:EP70" si="514">B63</f>
        <v>Common Area Maintenance</v>
      </c>
      <c r="EQ63" s="27"/>
      <c r="ER63" s="27"/>
      <c r="ES63" s="27"/>
      <c r="ET63" s="138">
        <f t="shared" ref="ET63:ET70" ca="1" si="515">SUM(EV63:FD63)</f>
        <v>6967.3359999999993</v>
      </c>
      <c r="EU63" s="27"/>
      <c r="EV63" s="139">
        <f t="shared" ref="EV63:FD70" si="516">SUMIF($K$13:$EM$13,EV$13,$K63:$EM63)</f>
        <v>0</v>
      </c>
      <c r="EW63" s="27">
        <f t="shared" ca="1" si="516"/>
        <v>795.44699999999989</v>
      </c>
      <c r="EX63" s="27">
        <f t="shared" ca="1" si="516"/>
        <v>815.47200000000009</v>
      </c>
      <c r="EY63" s="27">
        <f t="shared" ca="1" si="516"/>
        <v>835.36800000000005</v>
      </c>
      <c r="EZ63" s="27">
        <f t="shared" ca="1" si="516"/>
        <v>855.04799999999989</v>
      </c>
      <c r="FA63" s="27">
        <f t="shared" ca="1" si="516"/>
        <v>876.02299999999991</v>
      </c>
      <c r="FB63" s="27">
        <f t="shared" ca="1" si="516"/>
        <v>902.976</v>
      </c>
      <c r="FC63" s="27">
        <f t="shared" ca="1" si="516"/>
        <v>929.03899999999987</v>
      </c>
      <c r="FD63" s="27">
        <f t="shared" ca="1" si="516"/>
        <v>957.96300000000019</v>
      </c>
      <c r="FE63"/>
      <c r="FF63"/>
      <c r="FG63"/>
      <c r="FH63"/>
    </row>
    <row r="64" spans="1:164" ht="15">
      <c r="A64" s="415">
        <v>9</v>
      </c>
      <c r="B64" s="1" t="s">
        <v>415</v>
      </c>
      <c r="D64" s="581"/>
      <c r="E64" s="162"/>
      <c r="I64" s="138">
        <f ca="1">SUMIF($K$12:$EM$12,"&lt;="&amp;Assumptions!$L$14,'Monthly Cash Flow'!K64:EM64)</f>
        <v>445.56799999999998</v>
      </c>
      <c r="J64" s="27"/>
      <c r="K64" s="139"/>
      <c r="L64" s="19">
        <f ca="1">IFERROR(OFFSET('ARGUS '!$B$3, MATCH($A64, 'ARGUS '!$A$3:$A$179, 0)-1,MATCH(L$14, 'ARGUS '!$B$4:$LG$4, 0)-1,1,1)/1000, 0)</f>
        <v>11.776</v>
      </c>
      <c r="M64" s="19">
        <f ca="1">IFERROR(OFFSET('ARGUS '!$B$3, MATCH($A64, 'ARGUS '!$A$3:$A$179, 0)-1,MATCH(M$14, 'ARGUS '!$B$4:$LG$4, 0)-1,1,1)/1000, 0)</f>
        <v>11.839</v>
      </c>
      <c r="N64" s="19">
        <f ca="1">IFERROR(OFFSET('ARGUS '!$B$3, MATCH($A64, 'ARGUS '!$A$3:$A$179, 0)-1,MATCH(N$14, 'ARGUS '!$B$4:$LG$4, 0)-1,1,1)/1000, 0)</f>
        <v>11.839</v>
      </c>
      <c r="O64" s="19">
        <f ca="1">IFERROR(OFFSET('ARGUS '!$B$3, MATCH($A64, 'ARGUS '!$A$3:$A$179, 0)-1,MATCH(O$14, 'ARGUS '!$B$4:$LG$4, 0)-1,1,1)/1000, 0)</f>
        <v>11.839</v>
      </c>
      <c r="P64" s="19">
        <f ca="1">IFERROR(OFFSET('ARGUS '!$B$3, MATCH($A64, 'ARGUS '!$A$3:$A$179, 0)-1,MATCH(P$14, 'ARGUS '!$B$4:$LG$4, 0)-1,1,1)/1000, 0)</f>
        <v>11.839</v>
      </c>
      <c r="Q64" s="19">
        <f ca="1">IFERROR(OFFSET('ARGUS '!$B$3, MATCH($A64, 'ARGUS '!$A$3:$A$179, 0)-1,MATCH(Q$14, 'ARGUS '!$B$4:$LG$4, 0)-1,1,1)/1000, 0)</f>
        <v>11.839</v>
      </c>
      <c r="R64" s="19">
        <f ca="1">IFERROR(OFFSET('ARGUS '!$B$3, MATCH($A64, 'ARGUS '!$A$3:$A$179, 0)-1,MATCH(R$14, 'ARGUS '!$B$4:$LG$4, 0)-1,1,1)/1000, 0)</f>
        <v>11.723000000000001</v>
      </c>
      <c r="S64" s="19">
        <f ca="1">IFERROR(OFFSET('ARGUS '!$B$3, MATCH($A64, 'ARGUS '!$A$3:$A$179, 0)-1,MATCH(S$14, 'ARGUS '!$B$4:$LG$4, 0)-1,1,1)/1000, 0)</f>
        <v>11.627000000000001</v>
      </c>
      <c r="T64" s="19">
        <f ca="1">IFERROR(OFFSET('ARGUS '!$B$3, MATCH($A64, 'ARGUS '!$A$3:$A$179, 0)-1,MATCH(T$14, 'ARGUS '!$B$4:$LG$4, 0)-1,1,1)/1000, 0)</f>
        <v>11.627000000000001</v>
      </c>
      <c r="U64" s="19">
        <f ca="1">IFERROR(OFFSET('ARGUS '!$B$3, MATCH($A64, 'ARGUS '!$A$3:$A$179, 0)-1,MATCH(U$14, 'ARGUS '!$B$4:$LG$4, 0)-1,1,1)/1000, 0)</f>
        <v>11.976000000000001</v>
      </c>
      <c r="V64" s="19">
        <f ca="1">IFERROR(OFFSET('ARGUS '!$B$3, MATCH($A64, 'ARGUS '!$A$3:$A$179, 0)-1,MATCH(V$14, 'ARGUS '!$B$4:$LG$4, 0)-1,1,1)/1000, 0)</f>
        <v>11.976000000000001</v>
      </c>
      <c r="W64" s="19">
        <f ca="1">IFERROR(OFFSET('ARGUS '!$B$3, MATCH($A64, 'ARGUS '!$A$3:$A$179, 0)-1,MATCH(W$14, 'ARGUS '!$B$4:$LG$4, 0)-1,1,1)/1000, 0)</f>
        <v>11.766</v>
      </c>
      <c r="X64" s="19">
        <f ca="1">IFERROR(OFFSET('ARGUS '!$B$3, MATCH($A64, 'ARGUS '!$A$3:$A$179, 0)-1,MATCH(X$14, 'ARGUS '!$B$4:$LG$4, 0)-1,1,1)/1000, 0)</f>
        <v>11.766</v>
      </c>
      <c r="Y64" s="19">
        <f ca="1">IFERROR(OFFSET('ARGUS '!$B$3, MATCH($A64, 'ARGUS '!$A$3:$A$179, 0)-1,MATCH(Y$14, 'ARGUS '!$B$4:$LG$4, 0)-1,1,1)/1000, 0)</f>
        <v>12.031000000000001</v>
      </c>
      <c r="Z64" s="19">
        <f ca="1">IFERROR(OFFSET('ARGUS '!$B$3, MATCH($A64, 'ARGUS '!$A$3:$A$179, 0)-1,MATCH(Z$14, 'ARGUS '!$B$4:$LG$4, 0)-1,1,1)/1000, 0)</f>
        <v>12.031000000000001</v>
      </c>
      <c r="AA64" s="19">
        <f ca="1">IFERROR(OFFSET('ARGUS '!$B$3, MATCH($A64, 'ARGUS '!$A$3:$A$179, 0)-1,MATCH(AA$14, 'ARGUS '!$B$4:$LG$4, 0)-1,1,1)/1000, 0)</f>
        <v>12.444000000000001</v>
      </c>
      <c r="AB64" s="19">
        <f ca="1">IFERROR(OFFSET('ARGUS '!$B$3, MATCH($A64, 'ARGUS '!$A$3:$A$179, 0)-1,MATCH(AB$14, 'ARGUS '!$B$4:$LG$4, 0)-1,1,1)/1000, 0)</f>
        <v>12.444000000000001</v>
      </c>
      <c r="AC64" s="19">
        <f ca="1">IFERROR(OFFSET('ARGUS '!$B$3, MATCH($A64, 'ARGUS '!$A$3:$A$179, 0)-1,MATCH(AC$14, 'ARGUS '!$B$4:$LG$4, 0)-1,1,1)/1000, 0)</f>
        <v>12.444000000000001</v>
      </c>
      <c r="AD64" s="19">
        <f ca="1">IFERROR(OFFSET('ARGUS '!$B$3, MATCH($A64, 'ARGUS '!$A$3:$A$179, 0)-1,MATCH(AD$14, 'ARGUS '!$B$4:$LG$4, 0)-1,1,1)/1000, 0)</f>
        <v>12.444000000000001</v>
      </c>
      <c r="AE64" s="19">
        <f ca="1">IFERROR(OFFSET('ARGUS '!$B$3, MATCH($A64, 'ARGUS '!$A$3:$A$179, 0)-1,MATCH(AE$14, 'ARGUS '!$B$4:$LG$4, 0)-1,1,1)/1000, 0)</f>
        <v>12.444000000000001</v>
      </c>
      <c r="AF64" s="19">
        <f ca="1">IFERROR(OFFSET('ARGUS '!$B$3, MATCH($A64, 'ARGUS '!$A$3:$A$179, 0)-1,MATCH(AF$14, 'ARGUS '!$B$4:$LG$4, 0)-1,1,1)/1000, 0)</f>
        <v>12.444000000000001</v>
      </c>
      <c r="AG64" s="19">
        <f ca="1">IFERROR(OFFSET('ARGUS '!$B$3, MATCH($A64, 'ARGUS '!$A$3:$A$179, 0)-1,MATCH(AG$14, 'ARGUS '!$B$4:$LG$4, 0)-1,1,1)/1000, 0)</f>
        <v>12.817</v>
      </c>
      <c r="AH64" s="19">
        <f ca="1">IFERROR(OFFSET('ARGUS '!$B$3, MATCH($A64, 'ARGUS '!$A$3:$A$179, 0)-1,MATCH(AH$14, 'ARGUS '!$B$4:$LG$4, 0)-1,1,1)/1000, 0)</f>
        <v>12.817</v>
      </c>
      <c r="AI64" s="19">
        <f ca="1">IFERROR(OFFSET('ARGUS '!$B$3, MATCH($A64, 'ARGUS '!$A$3:$A$179, 0)-1,MATCH(AI$14, 'ARGUS '!$B$4:$LG$4, 0)-1,1,1)/1000, 0)</f>
        <v>12.817</v>
      </c>
      <c r="AJ64" s="19">
        <f ca="1">IFERROR(OFFSET('ARGUS '!$B$3, MATCH($A64, 'ARGUS '!$A$3:$A$179, 0)-1,MATCH(AJ$14, 'ARGUS '!$B$4:$LG$4, 0)-1,1,1)/1000, 0)</f>
        <v>12.817</v>
      </c>
      <c r="AK64" s="19">
        <f ca="1">IFERROR(OFFSET('ARGUS '!$B$3, MATCH($A64, 'ARGUS '!$A$3:$A$179, 0)-1,MATCH(AK$14, 'ARGUS '!$B$4:$LG$4, 0)-1,1,1)/1000, 0)</f>
        <v>12.817</v>
      </c>
      <c r="AL64" s="19">
        <f ca="1">IFERROR(OFFSET('ARGUS '!$B$3, MATCH($A64, 'ARGUS '!$A$3:$A$179, 0)-1,MATCH(AL$14, 'ARGUS '!$B$4:$LG$4, 0)-1,1,1)/1000, 0)</f>
        <v>12.817</v>
      </c>
      <c r="AM64" s="19">
        <f ca="1">IFERROR(OFFSET('ARGUS '!$B$3, MATCH($A64, 'ARGUS '!$A$3:$A$179, 0)-1,MATCH(AM$14, 'ARGUS '!$B$4:$LG$4, 0)-1,1,1)/1000, 0)</f>
        <v>12.817</v>
      </c>
      <c r="AN64" s="19">
        <f ca="1">IFERROR(OFFSET('ARGUS '!$B$3, MATCH($A64, 'ARGUS '!$A$3:$A$179, 0)-1,MATCH(AN$14, 'ARGUS '!$B$4:$LG$4, 0)-1,1,1)/1000, 0)</f>
        <v>12.817</v>
      </c>
      <c r="AO64" s="19">
        <f ca="1">IFERROR(OFFSET('ARGUS '!$B$3, MATCH($A64, 'ARGUS '!$A$3:$A$179, 0)-1,MATCH(AO$14, 'ARGUS '!$B$4:$LG$4, 0)-1,1,1)/1000, 0)</f>
        <v>12.817</v>
      </c>
      <c r="AP64" s="19">
        <f ca="1">IFERROR(OFFSET('ARGUS '!$B$3, MATCH($A64, 'ARGUS '!$A$3:$A$179, 0)-1,MATCH(AP$14, 'ARGUS '!$B$4:$LG$4, 0)-1,1,1)/1000, 0)</f>
        <v>12.817</v>
      </c>
      <c r="AQ64" s="19">
        <f ca="1">IFERROR(OFFSET('ARGUS '!$B$3, MATCH($A64, 'ARGUS '!$A$3:$A$179, 0)-1,MATCH(AQ$14, 'ARGUS '!$B$4:$LG$4, 0)-1,1,1)/1000, 0)</f>
        <v>12.817</v>
      </c>
      <c r="AR64" s="19">
        <f ca="1">IFERROR(OFFSET('ARGUS '!$B$3, MATCH($A64, 'ARGUS '!$A$3:$A$179, 0)-1,MATCH(AR$14, 'ARGUS '!$B$4:$LG$4, 0)-1,1,1)/1000, 0)</f>
        <v>12.817</v>
      </c>
      <c r="AS64" s="19">
        <f ca="1">IFERROR(OFFSET('ARGUS '!$B$3, MATCH($A64, 'ARGUS '!$A$3:$A$179, 0)-1,MATCH(AS$14, 'ARGUS '!$B$4:$LG$4, 0)-1,1,1)/1000, 0)</f>
        <v>13.202</v>
      </c>
      <c r="AT64" s="19">
        <f ca="1">IFERROR(OFFSET('ARGUS '!$B$3, MATCH($A64, 'ARGUS '!$A$3:$A$179, 0)-1,MATCH(AT$14, 'ARGUS '!$B$4:$LG$4, 0)-1,1,1)/1000, 0)</f>
        <v>13.202</v>
      </c>
      <c r="AU64" s="19">
        <f ca="1">IFERROR(OFFSET('ARGUS '!$B$3, MATCH($A64, 'ARGUS '!$A$3:$A$179, 0)-1,MATCH(AU$14, 'ARGUS '!$B$4:$LG$4, 0)-1,1,1)/1000, 0)</f>
        <v>13.202</v>
      </c>
      <c r="AV64" s="19">
        <f ca="1">IFERROR(OFFSET('ARGUS '!$B$3, MATCH($A64, 'ARGUS '!$A$3:$A$179, 0)-1,MATCH(AV$14, 'ARGUS '!$B$4:$LG$4, 0)-1,1,1)/1000, 0)</f>
        <v>13.202</v>
      </c>
      <c r="AW64" s="19">
        <f ca="1">IFERROR(OFFSET('ARGUS '!$B$3, MATCH($A64, 'ARGUS '!$A$3:$A$179, 0)-1,MATCH(AW$14, 'ARGUS '!$B$4:$LG$4, 0)-1,1,1)/1000, 0)</f>
        <v>13.202</v>
      </c>
      <c r="AX64" s="19">
        <f ca="1">IFERROR(OFFSET('ARGUS '!$B$3, MATCH($A64, 'ARGUS '!$A$3:$A$179, 0)-1,MATCH(AX$14, 'ARGUS '!$B$4:$LG$4, 0)-1,1,1)/1000, 0)</f>
        <v>13.202</v>
      </c>
      <c r="AY64" s="19">
        <f ca="1">IFERROR(OFFSET('ARGUS '!$B$3, MATCH($A64, 'ARGUS '!$A$3:$A$179, 0)-1,MATCH(AY$14, 'ARGUS '!$B$4:$LG$4, 0)-1,1,1)/1000, 0)</f>
        <v>13.202</v>
      </c>
      <c r="AZ64" s="19">
        <f ca="1">IFERROR(OFFSET('ARGUS '!$B$3, MATCH($A64, 'ARGUS '!$A$3:$A$179, 0)-1,MATCH(AZ$14, 'ARGUS '!$B$4:$LG$4, 0)-1,1,1)/1000, 0)</f>
        <v>13.202</v>
      </c>
      <c r="BA64" s="19">
        <f ca="1">IFERROR(OFFSET('ARGUS '!$B$3, MATCH($A64, 'ARGUS '!$A$3:$A$179, 0)-1,MATCH(BA$14, 'ARGUS '!$B$4:$LG$4, 0)-1,1,1)/1000, 0)</f>
        <v>13.202</v>
      </c>
      <c r="BB64" s="19">
        <f ca="1">IFERROR(OFFSET('ARGUS '!$B$3, MATCH($A64, 'ARGUS '!$A$3:$A$179, 0)-1,MATCH(BB$14, 'ARGUS '!$B$4:$LG$4, 0)-1,1,1)/1000, 0)</f>
        <v>13.202</v>
      </c>
      <c r="BC64" s="19">
        <f ca="1">IFERROR(OFFSET('ARGUS '!$B$3, MATCH($A64, 'ARGUS '!$A$3:$A$179, 0)-1,MATCH(BC$14, 'ARGUS '!$B$4:$LG$4, 0)-1,1,1)/1000, 0)</f>
        <v>13.202</v>
      </c>
      <c r="BD64" s="19">
        <f ca="1">IFERROR(OFFSET('ARGUS '!$B$3, MATCH($A64, 'ARGUS '!$A$3:$A$179, 0)-1,MATCH(BD$14, 'ARGUS '!$B$4:$LG$4, 0)-1,1,1)/1000, 0)</f>
        <v>13.202</v>
      </c>
      <c r="BE64" s="19">
        <f ca="1">IFERROR(OFFSET('ARGUS '!$B$3, MATCH($A64, 'ARGUS '!$A$3:$A$179, 0)-1,MATCH(BE$14, 'ARGUS '!$B$4:$LG$4, 0)-1,1,1)/1000, 0)</f>
        <v>13.598000000000001</v>
      </c>
      <c r="BF64" s="19">
        <f ca="1">IFERROR(OFFSET('ARGUS '!$B$3, MATCH($A64, 'ARGUS '!$A$3:$A$179, 0)-1,MATCH(BF$14, 'ARGUS '!$B$4:$LG$4, 0)-1,1,1)/1000, 0)</f>
        <v>13.598000000000001</v>
      </c>
      <c r="BG64" s="19">
        <f ca="1">IFERROR(OFFSET('ARGUS '!$B$3, MATCH($A64, 'ARGUS '!$A$3:$A$179, 0)-1,MATCH(BG$14, 'ARGUS '!$B$4:$LG$4, 0)-1,1,1)/1000, 0)</f>
        <v>13.598000000000001</v>
      </c>
      <c r="BH64" s="19">
        <f ca="1">IFERROR(OFFSET('ARGUS '!$B$3, MATCH($A64, 'ARGUS '!$A$3:$A$179, 0)-1,MATCH(BH$14, 'ARGUS '!$B$4:$LG$4, 0)-1,1,1)/1000, 0)</f>
        <v>13.598000000000001</v>
      </c>
      <c r="BI64" s="19">
        <f ca="1">IFERROR(OFFSET('ARGUS '!$B$3, MATCH($A64, 'ARGUS '!$A$3:$A$179, 0)-1,MATCH(BI$14, 'ARGUS '!$B$4:$LG$4, 0)-1,1,1)/1000, 0)</f>
        <v>13.598000000000001</v>
      </c>
      <c r="BJ64" s="19">
        <f ca="1">IFERROR(OFFSET('ARGUS '!$B$3, MATCH($A64, 'ARGUS '!$A$3:$A$179, 0)-1,MATCH(BJ$14, 'ARGUS '!$B$4:$LG$4, 0)-1,1,1)/1000, 0)</f>
        <v>13.598000000000001</v>
      </c>
      <c r="BK64" s="19">
        <f ca="1">IFERROR(OFFSET('ARGUS '!$B$3, MATCH($A64, 'ARGUS '!$A$3:$A$179, 0)-1,MATCH(BK$14, 'ARGUS '!$B$4:$LG$4, 0)-1,1,1)/1000, 0)</f>
        <v>13.598000000000001</v>
      </c>
      <c r="BL64" s="19">
        <f ca="1">IFERROR(OFFSET('ARGUS '!$B$3, MATCH($A64, 'ARGUS '!$A$3:$A$179, 0)-1,MATCH(BL$14, 'ARGUS '!$B$4:$LG$4, 0)-1,1,1)/1000, 0)</f>
        <v>12.97</v>
      </c>
      <c r="BM64" s="19">
        <f ca="1">IFERROR(OFFSET('ARGUS '!$B$3, MATCH($A64, 'ARGUS '!$A$3:$A$179, 0)-1,MATCH(BM$14, 'ARGUS '!$B$4:$LG$4, 0)-1,1,1)/1000, 0)</f>
        <v>12.97</v>
      </c>
      <c r="BN64" s="19">
        <f ca="1">IFERROR(OFFSET('ARGUS '!$B$3, MATCH($A64, 'ARGUS '!$A$3:$A$179, 0)-1,MATCH(BN$14, 'ARGUS '!$B$4:$LG$4, 0)-1,1,1)/1000, 0)</f>
        <v>13.598000000000001</v>
      </c>
      <c r="BO64" s="19">
        <f ca="1">IFERROR(OFFSET('ARGUS '!$B$3, MATCH($A64, 'ARGUS '!$A$3:$A$179, 0)-1,MATCH(BO$14, 'ARGUS '!$B$4:$LG$4, 0)-1,1,1)/1000, 0)</f>
        <v>13.598000000000001</v>
      </c>
      <c r="BP64" s="19">
        <f ca="1">IFERROR(OFFSET('ARGUS '!$B$3, MATCH($A64, 'ARGUS '!$A$3:$A$179, 0)-1,MATCH(BP$14, 'ARGUS '!$B$4:$LG$4, 0)-1,1,1)/1000, 0)</f>
        <v>13.598000000000001</v>
      </c>
      <c r="BQ64" s="19">
        <f ca="1">IFERROR(OFFSET('ARGUS '!$B$3, MATCH($A64, 'ARGUS '!$A$3:$A$179, 0)-1,MATCH(BQ$14, 'ARGUS '!$B$4:$LG$4, 0)-1,1,1)/1000, 0)</f>
        <v>14.005000000000001</v>
      </c>
      <c r="BR64" s="19">
        <f ca="1">IFERROR(OFFSET('ARGUS '!$B$3, MATCH($A64, 'ARGUS '!$A$3:$A$179, 0)-1,MATCH(BR$14, 'ARGUS '!$B$4:$LG$4, 0)-1,1,1)/1000, 0)</f>
        <v>14.005000000000001</v>
      </c>
      <c r="BS64" s="19">
        <f ca="1">IFERROR(OFFSET('ARGUS '!$B$3, MATCH($A64, 'ARGUS '!$A$3:$A$179, 0)-1,MATCH(BS$14, 'ARGUS '!$B$4:$LG$4, 0)-1,1,1)/1000, 0)</f>
        <v>14.005000000000001</v>
      </c>
      <c r="BT64" s="19">
        <f ca="1">IFERROR(OFFSET('ARGUS '!$B$3, MATCH($A64, 'ARGUS '!$A$3:$A$179, 0)-1,MATCH(BT$14, 'ARGUS '!$B$4:$LG$4, 0)-1,1,1)/1000, 0)</f>
        <v>14.005000000000001</v>
      </c>
      <c r="BU64" s="19">
        <f ca="1">IFERROR(OFFSET('ARGUS '!$B$3, MATCH($A64, 'ARGUS '!$A$3:$A$179, 0)-1,MATCH(BU$14, 'ARGUS '!$B$4:$LG$4, 0)-1,1,1)/1000, 0)</f>
        <v>14.005000000000001</v>
      </c>
      <c r="BV64" s="19">
        <f ca="1">IFERROR(OFFSET('ARGUS '!$B$3, MATCH($A64, 'ARGUS '!$A$3:$A$179, 0)-1,MATCH(BV$14, 'ARGUS '!$B$4:$LG$4, 0)-1,1,1)/1000, 0)</f>
        <v>14.005000000000001</v>
      </c>
      <c r="BW64" s="19">
        <f ca="1">IFERROR(OFFSET('ARGUS '!$B$3, MATCH($A64, 'ARGUS '!$A$3:$A$179, 0)-1,MATCH(BW$14, 'ARGUS '!$B$4:$LG$4, 0)-1,1,1)/1000, 0)</f>
        <v>14.005000000000001</v>
      </c>
      <c r="BX64" s="19">
        <f ca="1">IFERROR(OFFSET('ARGUS '!$B$3, MATCH($A64, 'ARGUS '!$A$3:$A$179, 0)-1,MATCH(BX$14, 'ARGUS '!$B$4:$LG$4, 0)-1,1,1)/1000, 0)</f>
        <v>14.005000000000001</v>
      </c>
      <c r="BY64" s="19">
        <f ca="1">IFERROR(OFFSET('ARGUS '!$B$3, MATCH($A64, 'ARGUS '!$A$3:$A$179, 0)-1,MATCH(BY$14, 'ARGUS '!$B$4:$LG$4, 0)-1,1,1)/1000, 0)</f>
        <v>14.005000000000001</v>
      </c>
      <c r="BZ64" s="19">
        <f ca="1">IFERROR(OFFSET('ARGUS '!$B$3, MATCH($A64, 'ARGUS '!$A$3:$A$179, 0)-1,MATCH(BZ$14, 'ARGUS '!$B$4:$LG$4, 0)-1,1,1)/1000, 0)</f>
        <v>14.005000000000001</v>
      </c>
      <c r="CA64" s="19">
        <f ca="1">IFERROR(OFFSET('ARGUS '!$B$3, MATCH($A64, 'ARGUS '!$A$3:$A$179, 0)-1,MATCH(CA$14, 'ARGUS '!$B$4:$LG$4, 0)-1,1,1)/1000, 0)</f>
        <v>14.005000000000001</v>
      </c>
      <c r="CB64" s="19">
        <f ca="1">IFERROR(OFFSET('ARGUS '!$B$3, MATCH($A64, 'ARGUS '!$A$3:$A$179, 0)-1,MATCH(CB$14, 'ARGUS '!$B$4:$LG$4, 0)-1,1,1)/1000, 0)</f>
        <v>14.005000000000001</v>
      </c>
      <c r="CC64" s="19">
        <f ca="1">IFERROR(OFFSET('ARGUS '!$B$3, MATCH($A64, 'ARGUS '!$A$3:$A$179, 0)-1,MATCH(CC$14, 'ARGUS '!$B$4:$LG$4, 0)-1,1,1)/1000, 0)</f>
        <v>14.425000000000001</v>
      </c>
      <c r="CD64" s="19">
        <f ca="1">IFERROR(OFFSET('ARGUS '!$B$3, MATCH($A64, 'ARGUS '!$A$3:$A$179, 0)-1,MATCH(CD$14, 'ARGUS '!$B$4:$LG$4, 0)-1,1,1)/1000, 0)</f>
        <v>14.425000000000001</v>
      </c>
      <c r="CE64" s="19">
        <f ca="1">IFERROR(OFFSET('ARGUS '!$B$3, MATCH($A64, 'ARGUS '!$A$3:$A$179, 0)-1,MATCH(CE$14, 'ARGUS '!$B$4:$LG$4, 0)-1,1,1)/1000, 0)</f>
        <v>14.425000000000001</v>
      </c>
      <c r="CF64" s="19">
        <f ca="1">IFERROR(OFFSET('ARGUS '!$B$3, MATCH($A64, 'ARGUS '!$A$3:$A$179, 0)-1,MATCH(CF$14, 'ARGUS '!$B$4:$LG$4, 0)-1,1,1)/1000, 0)</f>
        <v>14.425000000000001</v>
      </c>
      <c r="CG64" s="19">
        <f ca="1">IFERROR(OFFSET('ARGUS '!$B$3, MATCH($A64, 'ARGUS '!$A$3:$A$179, 0)-1,MATCH(CG$14, 'ARGUS '!$B$4:$LG$4, 0)-1,1,1)/1000, 0)</f>
        <v>14.119</v>
      </c>
      <c r="CH64" s="19">
        <f ca="1">IFERROR(OFFSET('ARGUS '!$B$3, MATCH($A64, 'ARGUS '!$A$3:$A$179, 0)-1,MATCH(CH$14, 'ARGUS '!$B$4:$LG$4, 0)-1,1,1)/1000, 0)</f>
        <v>14.054</v>
      </c>
      <c r="CI64" s="19">
        <f ca="1">IFERROR(OFFSET('ARGUS '!$B$3, MATCH($A64, 'ARGUS '!$A$3:$A$179, 0)-1,MATCH(CI$14, 'ARGUS '!$B$4:$LG$4, 0)-1,1,1)/1000, 0)</f>
        <v>14.108000000000001</v>
      </c>
      <c r="CJ64" s="19">
        <f ca="1">IFERROR(OFFSET('ARGUS '!$B$3, MATCH($A64, 'ARGUS '!$A$3:$A$179, 0)-1,MATCH(CJ$14, 'ARGUS '!$B$4:$LG$4, 0)-1,1,1)/1000, 0)</f>
        <v>14.108000000000001</v>
      </c>
      <c r="CK64" s="19">
        <f ca="1">IFERROR(OFFSET('ARGUS '!$B$3, MATCH($A64, 'ARGUS '!$A$3:$A$179, 0)-1,MATCH(CK$14, 'ARGUS '!$B$4:$LG$4, 0)-1,1,1)/1000, 0)</f>
        <v>14.425000000000001</v>
      </c>
      <c r="CL64" s="19">
        <f ca="1">IFERROR(OFFSET('ARGUS '!$B$3, MATCH($A64, 'ARGUS '!$A$3:$A$179, 0)-1,MATCH(CL$14, 'ARGUS '!$B$4:$LG$4, 0)-1,1,1)/1000, 0)</f>
        <v>14.425000000000001</v>
      </c>
      <c r="CM64" s="19">
        <f ca="1">IFERROR(OFFSET('ARGUS '!$B$3, MATCH($A64, 'ARGUS '!$A$3:$A$179, 0)-1,MATCH(CM$14, 'ARGUS '!$B$4:$LG$4, 0)-1,1,1)/1000, 0)</f>
        <v>14.425000000000001</v>
      </c>
      <c r="CN64" s="19">
        <f ca="1">IFERROR(OFFSET('ARGUS '!$B$3, MATCH($A64, 'ARGUS '!$A$3:$A$179, 0)-1,MATCH(CN$14, 'ARGUS '!$B$4:$LG$4, 0)-1,1,1)/1000, 0)</f>
        <v>14.201000000000001</v>
      </c>
      <c r="CO64" s="19">
        <f ca="1">IFERROR(OFFSET('ARGUS '!$B$3, MATCH($A64, 'ARGUS '!$A$3:$A$179, 0)-1,MATCH(CO$14, 'ARGUS '!$B$4:$LG$4, 0)-1,1,1)/1000, 0)</f>
        <v>14.627000000000001</v>
      </c>
      <c r="CP64" s="19">
        <f ca="1">IFERROR(OFFSET('ARGUS '!$B$3, MATCH($A64, 'ARGUS '!$A$3:$A$179, 0)-1,MATCH(CP$14, 'ARGUS '!$B$4:$LG$4, 0)-1,1,1)/1000, 0)</f>
        <v>14.627000000000001</v>
      </c>
      <c r="CQ64" s="19">
        <f ca="1">IFERROR(OFFSET('ARGUS '!$B$3, MATCH($A64, 'ARGUS '!$A$3:$A$179, 0)-1,MATCH(CQ$14, 'ARGUS '!$B$4:$LG$4, 0)-1,1,1)/1000, 0)</f>
        <v>14.858000000000001</v>
      </c>
      <c r="CR64" s="19">
        <f ca="1">IFERROR(OFFSET('ARGUS '!$B$3, MATCH($A64, 'ARGUS '!$A$3:$A$179, 0)-1,MATCH(CR$14, 'ARGUS '!$B$4:$LG$4, 0)-1,1,1)/1000, 0)</f>
        <v>14.858000000000001</v>
      </c>
      <c r="CS64" s="19">
        <f ca="1">IFERROR(OFFSET('ARGUS '!$B$3, MATCH($A64, 'ARGUS '!$A$3:$A$179, 0)-1,MATCH(CS$14, 'ARGUS '!$B$4:$LG$4, 0)-1,1,1)/1000, 0)</f>
        <v>14.858000000000001</v>
      </c>
      <c r="CT64" s="19">
        <f ca="1">IFERROR(OFFSET('ARGUS '!$B$3, MATCH($A64, 'ARGUS '!$A$3:$A$179, 0)-1,MATCH(CT$14, 'ARGUS '!$B$4:$LG$4, 0)-1,1,1)/1000, 0)</f>
        <v>14.858000000000001</v>
      </c>
      <c r="CU64" s="19">
        <f ca="1">IFERROR(OFFSET('ARGUS '!$B$3, MATCH($A64, 'ARGUS '!$A$3:$A$179, 0)-1,MATCH(CU$14, 'ARGUS '!$B$4:$LG$4, 0)-1,1,1)/1000, 0)</f>
        <v>14.858000000000001</v>
      </c>
      <c r="CV64" s="19">
        <f ca="1">IFERROR(OFFSET('ARGUS '!$B$3, MATCH($A64, 'ARGUS '!$A$3:$A$179, 0)-1,MATCH(CV$14, 'ARGUS '!$B$4:$LG$4, 0)-1,1,1)/1000, 0)</f>
        <v>14.858000000000001</v>
      </c>
      <c r="CW64" s="19">
        <f ca="1">IFERROR(OFFSET('ARGUS '!$B$3, MATCH($A64, 'ARGUS '!$A$3:$A$179, 0)-1,MATCH(CW$14, 'ARGUS '!$B$4:$LG$4, 0)-1,1,1)/1000, 0)</f>
        <v>14.858000000000001</v>
      </c>
      <c r="CX64" s="19">
        <f ca="1">IFERROR(OFFSET('ARGUS '!$B$3, MATCH($A64, 'ARGUS '!$A$3:$A$179, 0)-1,MATCH(CX$14, 'ARGUS '!$B$4:$LG$4, 0)-1,1,1)/1000, 0)</f>
        <v>14.858000000000001</v>
      </c>
      <c r="CY64" s="19">
        <f ca="1">IFERROR(OFFSET('ARGUS '!$B$3, MATCH($A64, 'ARGUS '!$A$3:$A$179, 0)-1,MATCH(CY$14, 'ARGUS '!$B$4:$LG$4, 0)-1,1,1)/1000, 0)</f>
        <v>14.858000000000001</v>
      </c>
      <c r="CZ64" s="19">
        <f ca="1">IFERROR(OFFSET('ARGUS '!$B$3, MATCH($A64, 'ARGUS '!$A$3:$A$179, 0)-1,MATCH(CZ$14, 'ARGUS '!$B$4:$LG$4, 0)-1,1,1)/1000, 0)</f>
        <v>14.858000000000001</v>
      </c>
      <c r="DA64" s="19">
        <f ca="1">IFERROR(OFFSET('ARGUS '!$B$3, MATCH($A64, 'ARGUS '!$A$3:$A$179, 0)-1,MATCH(DA$14, 'ARGUS '!$B$4:$LG$4, 0)-1,1,1)/1000, 0)</f>
        <v>15.304</v>
      </c>
      <c r="DB64" s="19">
        <f ca="1">IFERROR(OFFSET('ARGUS '!$B$3, MATCH($A64, 'ARGUS '!$A$3:$A$179, 0)-1,MATCH(DB$14, 'ARGUS '!$B$4:$LG$4, 0)-1,1,1)/1000, 0)</f>
        <v>15.304</v>
      </c>
      <c r="DC64" s="19">
        <f ca="1">IFERROR(OFFSET('ARGUS '!$B$3, MATCH($A64, 'ARGUS '!$A$3:$A$179, 0)-1,MATCH(DC$14, 'ARGUS '!$B$4:$LG$4, 0)-1,1,1)/1000, 0)</f>
        <v>15.304</v>
      </c>
      <c r="DD64" s="19">
        <f ca="1">IFERROR(OFFSET('ARGUS '!$B$3, MATCH($A64, 'ARGUS '!$A$3:$A$179, 0)-1,MATCH(DD$14, 'ARGUS '!$B$4:$LG$4, 0)-1,1,1)/1000, 0)</f>
        <v>15.304</v>
      </c>
      <c r="DE64" s="19">
        <f ca="1">IFERROR(OFFSET('ARGUS '!$B$3, MATCH($A64, 'ARGUS '!$A$3:$A$179, 0)-1,MATCH(DE$14, 'ARGUS '!$B$4:$LG$4, 0)-1,1,1)/1000, 0)</f>
        <v>15.304</v>
      </c>
      <c r="DF64" s="19">
        <f ca="1">IFERROR(OFFSET('ARGUS '!$B$3, MATCH($A64, 'ARGUS '!$A$3:$A$179, 0)-1,MATCH(DF$14, 'ARGUS '!$B$4:$LG$4, 0)-1,1,1)/1000, 0)</f>
        <v>15.304</v>
      </c>
      <c r="DG64" s="19">
        <f ca="1">IFERROR(OFFSET('ARGUS '!$B$3, MATCH($A64, 'ARGUS '!$A$3:$A$179, 0)-1,MATCH(DG$14, 'ARGUS '!$B$4:$LG$4, 0)-1,1,1)/1000, 0)</f>
        <v>15.304</v>
      </c>
      <c r="DH64" s="19">
        <f ca="1">IFERROR(OFFSET('ARGUS '!$B$3, MATCH($A64, 'ARGUS '!$A$3:$A$179, 0)-1,MATCH(DH$14, 'ARGUS '!$B$4:$LG$4, 0)-1,1,1)/1000, 0)</f>
        <v>15.304</v>
      </c>
      <c r="DI64" s="19">
        <f ca="1">IFERROR(OFFSET('ARGUS '!$B$3, MATCH($A64, 'ARGUS '!$A$3:$A$179, 0)-1,MATCH(DI$14, 'ARGUS '!$B$4:$LG$4, 0)-1,1,1)/1000, 0)</f>
        <v>15.304</v>
      </c>
      <c r="DJ64" s="19">
        <f ca="1">IFERROR(OFFSET('ARGUS '!$B$3, MATCH($A64, 'ARGUS '!$A$3:$A$179, 0)-1,MATCH(DJ$14, 'ARGUS '!$B$4:$LG$4, 0)-1,1,1)/1000, 0)</f>
        <v>15.304</v>
      </c>
      <c r="DK64" s="19">
        <f ca="1">IFERROR(OFFSET('ARGUS '!$B$3, MATCH($A64, 'ARGUS '!$A$3:$A$179, 0)-1,MATCH(DK$14, 'ARGUS '!$B$4:$LG$4, 0)-1,1,1)/1000, 0)</f>
        <v>15.21</v>
      </c>
      <c r="DL64" s="19">
        <f ca="1">IFERROR(OFFSET('ARGUS '!$B$3, MATCH($A64, 'ARGUS '!$A$3:$A$179, 0)-1,MATCH(DL$14, 'ARGUS '!$B$4:$LG$4, 0)-1,1,1)/1000, 0)</f>
        <v>15.21</v>
      </c>
      <c r="DM64" s="19">
        <f ca="1">IFERROR(OFFSET('ARGUS '!$B$3, MATCH($A64, 'ARGUS '!$A$3:$A$179, 0)-1,MATCH(DM$14, 'ARGUS '!$B$4:$LG$4, 0)-1,1,1)/1000, 0)</f>
        <v>15.763</v>
      </c>
      <c r="DN64" s="19">
        <f ca="1">IFERROR(OFFSET('ARGUS '!$B$3, MATCH($A64, 'ARGUS '!$A$3:$A$179, 0)-1,MATCH(DN$14, 'ARGUS '!$B$4:$LG$4, 0)-1,1,1)/1000, 0)</f>
        <v>15.763</v>
      </c>
      <c r="DO64" s="19">
        <f ca="1">IFERROR(OFFSET('ARGUS '!$B$3, MATCH($A64, 'ARGUS '!$A$3:$A$179, 0)-1,MATCH(DO$14, 'ARGUS '!$B$4:$LG$4, 0)-1,1,1)/1000, 0)</f>
        <v>15.763</v>
      </c>
      <c r="DP64" s="19">
        <f ca="1">IFERROR(OFFSET('ARGUS '!$B$3, MATCH($A64, 'ARGUS '!$A$3:$A$179, 0)-1,MATCH(DP$14, 'ARGUS '!$B$4:$LG$4, 0)-1,1,1)/1000, 0)</f>
        <v>15.763</v>
      </c>
      <c r="DQ64" s="19">
        <f ca="1">IFERROR(OFFSET('ARGUS '!$B$3, MATCH($A64, 'ARGUS '!$A$3:$A$179, 0)-1,MATCH(DQ$14, 'ARGUS '!$B$4:$LG$4, 0)-1,1,1)/1000, 0)</f>
        <v>15.305999999999999</v>
      </c>
      <c r="DR64" s="19">
        <f ca="1">IFERROR(OFFSET('ARGUS '!$B$3, MATCH($A64, 'ARGUS '!$A$3:$A$179, 0)-1,MATCH(DR$14, 'ARGUS '!$B$4:$LG$4, 0)-1,1,1)/1000, 0)</f>
        <v>15.305999999999999</v>
      </c>
      <c r="DS64" s="19">
        <f ca="1">IFERROR(OFFSET('ARGUS '!$B$3, MATCH($A64, 'ARGUS '!$A$3:$A$179, 0)-1,MATCH(DS$14, 'ARGUS '!$B$4:$LG$4, 0)-1,1,1)/1000, 0)</f>
        <v>15.763</v>
      </c>
      <c r="DT64" s="19">
        <f ca="1">IFERROR(OFFSET('ARGUS '!$B$3, MATCH($A64, 'ARGUS '!$A$3:$A$179, 0)-1,MATCH(DT$14, 'ARGUS '!$B$4:$LG$4, 0)-1,1,1)/1000, 0)</f>
        <v>15.763</v>
      </c>
      <c r="DU64" s="19">
        <f ca="1">IFERROR(OFFSET('ARGUS '!$B$3, MATCH($A64, 'ARGUS '!$A$3:$A$179, 0)-1,MATCH(DU$14, 'ARGUS '!$B$4:$LG$4, 0)-1,1,1)/1000, 0)</f>
        <v>15.763</v>
      </c>
      <c r="DV64" s="19">
        <f ca="1">IFERROR(OFFSET('ARGUS '!$B$3, MATCH($A64, 'ARGUS '!$A$3:$A$179, 0)-1,MATCH(DV$14, 'ARGUS '!$B$4:$LG$4, 0)-1,1,1)/1000, 0)</f>
        <v>15.036</v>
      </c>
      <c r="DW64" s="19">
        <f ca="1">IFERROR(OFFSET('ARGUS '!$B$3, MATCH($A64, 'ARGUS '!$A$3:$A$179, 0)-1,MATCH(DW$14, 'ARGUS '!$B$4:$LG$4, 0)-1,1,1)/1000, 0)</f>
        <v>15.036</v>
      </c>
      <c r="DX64" s="19">
        <f ca="1">IFERROR(OFFSET('ARGUS '!$B$3, MATCH($A64, 'ARGUS '!$A$3:$A$179, 0)-1,MATCH(DX$14, 'ARGUS '!$B$4:$LG$4, 0)-1,1,1)/1000, 0)</f>
        <v>15.763</v>
      </c>
      <c r="DY64" s="19">
        <f ca="1">IFERROR(OFFSET('ARGUS '!$B$3, MATCH($A64, 'ARGUS '!$A$3:$A$179, 0)-1,MATCH(DY$14, 'ARGUS '!$B$4:$LG$4, 0)-1,1,1)/1000, 0)</f>
        <v>16.236000000000001</v>
      </c>
      <c r="DZ64" s="19">
        <f ca="1">IFERROR(OFFSET('ARGUS '!$B$3, MATCH($A64, 'ARGUS '!$A$3:$A$179, 0)-1,MATCH(DZ$14, 'ARGUS '!$B$4:$LG$4, 0)-1,1,1)/1000, 0)</f>
        <v>13.926</v>
      </c>
      <c r="EA64" s="19">
        <f ca="1">IFERROR(OFFSET('ARGUS '!$B$3, MATCH($A64, 'ARGUS '!$A$3:$A$179, 0)-1,MATCH(EA$14, 'ARGUS '!$B$4:$LG$4, 0)-1,1,1)/1000, 0)</f>
        <v>13.926</v>
      </c>
      <c r="EB64" s="19">
        <f ca="1">IFERROR(OFFSET('ARGUS '!$B$3, MATCH($A64, 'ARGUS '!$A$3:$A$179, 0)-1,MATCH(EB$14, 'ARGUS '!$B$4:$LG$4, 0)-1,1,1)/1000, 0)</f>
        <v>16.183</v>
      </c>
      <c r="EC64" s="19">
        <f ca="1">IFERROR(OFFSET('ARGUS '!$B$3, MATCH($A64, 'ARGUS '!$A$3:$A$179, 0)-1,MATCH(EC$14, 'ARGUS '!$B$4:$LG$4, 0)-1,1,1)/1000, 0)</f>
        <v>16.149999999999999</v>
      </c>
      <c r="ED64" s="19">
        <f ca="1">IFERROR(OFFSET('ARGUS '!$B$3, MATCH($A64, 'ARGUS '!$A$3:$A$179, 0)-1,MATCH(ED$14, 'ARGUS '!$B$4:$LG$4, 0)-1,1,1)/1000, 0)</f>
        <v>16.149999999999999</v>
      </c>
      <c r="EE64" s="19">
        <f ca="1">IFERROR(OFFSET('ARGUS '!$B$3, MATCH($A64, 'ARGUS '!$A$3:$A$179, 0)-1,MATCH(EE$14, 'ARGUS '!$B$4:$LG$4, 0)-1,1,1)/1000, 0)</f>
        <v>16.236000000000001</v>
      </c>
      <c r="EF64" s="19">
        <f ca="1">IFERROR(OFFSET('ARGUS '!$B$3, MATCH($A64, 'ARGUS '!$A$3:$A$179, 0)-1,MATCH(EF$14, 'ARGUS '!$B$4:$LG$4, 0)-1,1,1)/1000, 0)</f>
        <v>16.236000000000001</v>
      </c>
      <c r="EG64" s="19">
        <f ca="1">IFERROR(OFFSET('ARGUS '!$B$3, MATCH($A64, 'ARGUS '!$A$3:$A$179, 0)-1,MATCH(EG$14, 'ARGUS '!$B$4:$LG$4, 0)-1,1,1)/1000, 0)</f>
        <v>16.236000000000001</v>
      </c>
      <c r="EH64" s="19">
        <f ca="1">IFERROR(OFFSET('ARGUS '!$B$3, MATCH($A64, 'ARGUS '!$A$3:$A$179, 0)-1,MATCH(EH$14, 'ARGUS '!$B$4:$LG$4, 0)-1,1,1)/1000, 0)</f>
        <v>16.236000000000001</v>
      </c>
      <c r="EI64" s="19">
        <f ca="1">IFERROR(OFFSET('ARGUS '!$B$3, MATCH($A64, 'ARGUS '!$A$3:$A$179, 0)-1,MATCH(EI$14, 'ARGUS '!$B$4:$LG$4, 0)-1,1,1)/1000, 0)</f>
        <v>16.236000000000001</v>
      </c>
      <c r="EJ64" s="19">
        <f ca="1">IFERROR(OFFSET('ARGUS '!$B$3, MATCH($A64, 'ARGUS '!$A$3:$A$179, 0)-1,MATCH(EJ$14, 'ARGUS '!$B$4:$LG$4, 0)-1,1,1)/1000, 0)</f>
        <v>16.081</v>
      </c>
      <c r="EK64" s="19">
        <f ca="1">IFERROR(OFFSET('ARGUS '!$B$3, MATCH($A64, 'ARGUS '!$A$3:$A$179, 0)-1,MATCH(EK$14, 'ARGUS '!$B$4:$LG$4, 0)-1,1,1)/1000, 0)</f>
        <v>16.564</v>
      </c>
      <c r="EL64" s="19">
        <f ca="1">IFERROR(OFFSET('ARGUS '!$B$3, MATCH($A64, 'ARGUS '!$A$3:$A$179, 0)-1,MATCH(EL$14, 'ARGUS '!$B$4:$LG$4, 0)-1,1,1)/1000, 0)</f>
        <v>0</v>
      </c>
      <c r="EM64" s="19">
        <f ca="1">IFERROR(OFFSET('ARGUS '!$B$3, MATCH($A64, 'ARGUS '!$A$3:$A$179, 0)-1,MATCH(EM$14, 'ARGUS '!$B$4:$LG$4, 0)-1,1,1)/1000, 0)</f>
        <v>0</v>
      </c>
      <c r="EP64" s="1" t="str">
        <f t="shared" si="514"/>
        <v xml:space="preserve"> Utilities</v>
      </c>
      <c r="EQ64" s="27"/>
      <c r="ER64" s="27"/>
      <c r="ES64" s="27"/>
      <c r="ET64" s="138">
        <f t="shared" ca="1" si="515"/>
        <v>1289.6770000000001</v>
      </c>
      <c r="EU64" s="27"/>
      <c r="EV64" s="139">
        <f t="shared" si="516"/>
        <v>0</v>
      </c>
      <c r="EW64" s="27">
        <f t="shared" ca="1" si="516"/>
        <v>141.666</v>
      </c>
      <c r="EX64" s="27">
        <f t="shared" ca="1" si="516"/>
        <v>148.94300000000004</v>
      </c>
      <c r="EY64" s="27">
        <f t="shared" ca="1" si="516"/>
        <v>154.95900000000003</v>
      </c>
      <c r="EZ64" s="27">
        <f t="shared" ca="1" si="516"/>
        <v>159.61200000000002</v>
      </c>
      <c r="FA64" s="27">
        <f t="shared" ca="1" si="516"/>
        <v>163.14099999999999</v>
      </c>
      <c r="FB64" s="27">
        <f t="shared" ca="1" si="516"/>
        <v>169.32000000000002</v>
      </c>
      <c r="FC64" s="27">
        <f t="shared" ca="1" si="516"/>
        <v>172.40200000000002</v>
      </c>
      <c r="FD64" s="27">
        <f t="shared" ca="1" si="516"/>
        <v>179.63400000000001</v>
      </c>
      <c r="FE64"/>
      <c r="FF64"/>
      <c r="FG64"/>
      <c r="FH64"/>
    </row>
    <row r="65" spans="1:164" ht="15">
      <c r="A65" s="415">
        <v>10</v>
      </c>
      <c r="B65" s="1" t="s">
        <v>416</v>
      </c>
      <c r="D65" s="581"/>
      <c r="E65" s="158"/>
      <c r="I65" s="138">
        <f ca="1">SUMIF($K$12:$EM$12,"&lt;="&amp;Assumptions!$L$14,'Monthly Cash Flow'!K65:EM65)</f>
        <v>200.1509999999999</v>
      </c>
      <c r="J65" s="27"/>
      <c r="K65" s="139"/>
      <c r="L65" s="19">
        <f ca="1">IFERROR(OFFSET('ARGUS '!$B$3, MATCH($A65, 'ARGUS '!$A$3:$A$179, 0)-1,MATCH(L$14, 'ARGUS '!$B$4:$LG$4, 0)-1,1,1)/1000, 0)</f>
        <v>5.3559999999999999</v>
      </c>
      <c r="M65" s="19">
        <f ca="1">IFERROR(OFFSET('ARGUS '!$B$3, MATCH($A65, 'ARGUS '!$A$3:$A$179, 0)-1,MATCH(M$14, 'ARGUS '!$B$4:$LG$4, 0)-1,1,1)/1000, 0)</f>
        <v>5.3559999999999999</v>
      </c>
      <c r="N65" s="19">
        <f ca="1">IFERROR(OFFSET('ARGUS '!$B$3, MATCH($A65, 'ARGUS '!$A$3:$A$179, 0)-1,MATCH(N$14, 'ARGUS '!$B$4:$LG$4, 0)-1,1,1)/1000, 0)</f>
        <v>5.3559999999999999</v>
      </c>
      <c r="O65" s="19">
        <f ca="1">IFERROR(OFFSET('ARGUS '!$B$3, MATCH($A65, 'ARGUS '!$A$3:$A$179, 0)-1,MATCH(O$14, 'ARGUS '!$B$4:$LG$4, 0)-1,1,1)/1000, 0)</f>
        <v>5.3559999999999999</v>
      </c>
      <c r="P65" s="19">
        <f ca="1">IFERROR(OFFSET('ARGUS '!$B$3, MATCH($A65, 'ARGUS '!$A$3:$A$179, 0)-1,MATCH(P$14, 'ARGUS '!$B$4:$LG$4, 0)-1,1,1)/1000, 0)</f>
        <v>5.3559999999999999</v>
      </c>
      <c r="Q65" s="19">
        <f ca="1">IFERROR(OFFSET('ARGUS '!$B$3, MATCH($A65, 'ARGUS '!$A$3:$A$179, 0)-1,MATCH(Q$14, 'ARGUS '!$B$4:$LG$4, 0)-1,1,1)/1000, 0)</f>
        <v>5.3559999999999999</v>
      </c>
      <c r="R65" s="19">
        <f ca="1">IFERROR(OFFSET('ARGUS '!$B$3, MATCH($A65, 'ARGUS '!$A$3:$A$179, 0)-1,MATCH(R$14, 'ARGUS '!$B$4:$LG$4, 0)-1,1,1)/1000, 0)</f>
        <v>5.3559999999999999</v>
      </c>
      <c r="S65" s="19">
        <f ca="1">IFERROR(OFFSET('ARGUS '!$B$3, MATCH($A65, 'ARGUS '!$A$3:$A$179, 0)-1,MATCH(S$14, 'ARGUS '!$B$4:$LG$4, 0)-1,1,1)/1000, 0)</f>
        <v>5.3559999999999999</v>
      </c>
      <c r="T65" s="19">
        <f ca="1">IFERROR(OFFSET('ARGUS '!$B$3, MATCH($A65, 'ARGUS '!$A$3:$A$179, 0)-1,MATCH(T$14, 'ARGUS '!$B$4:$LG$4, 0)-1,1,1)/1000, 0)</f>
        <v>5.3559999999999999</v>
      </c>
      <c r="U65" s="19">
        <f ca="1">IFERROR(OFFSET('ARGUS '!$B$3, MATCH($A65, 'ARGUS '!$A$3:$A$179, 0)-1,MATCH(U$14, 'ARGUS '!$B$4:$LG$4, 0)-1,1,1)/1000, 0)</f>
        <v>5.5170000000000003</v>
      </c>
      <c r="V65" s="19">
        <f ca="1">IFERROR(OFFSET('ARGUS '!$B$3, MATCH($A65, 'ARGUS '!$A$3:$A$179, 0)-1,MATCH(V$14, 'ARGUS '!$B$4:$LG$4, 0)-1,1,1)/1000, 0)</f>
        <v>5.5170000000000003</v>
      </c>
      <c r="W65" s="19">
        <f ca="1">IFERROR(OFFSET('ARGUS '!$B$3, MATCH($A65, 'ARGUS '!$A$3:$A$179, 0)-1,MATCH(W$14, 'ARGUS '!$B$4:$LG$4, 0)-1,1,1)/1000, 0)</f>
        <v>5.5170000000000003</v>
      </c>
      <c r="X65" s="19">
        <f ca="1">IFERROR(OFFSET('ARGUS '!$B$3, MATCH($A65, 'ARGUS '!$A$3:$A$179, 0)-1,MATCH(X$14, 'ARGUS '!$B$4:$LG$4, 0)-1,1,1)/1000, 0)</f>
        <v>5.5170000000000003</v>
      </c>
      <c r="Y65" s="19">
        <f ca="1">IFERROR(OFFSET('ARGUS '!$B$3, MATCH($A65, 'ARGUS '!$A$3:$A$179, 0)-1,MATCH(Y$14, 'ARGUS '!$B$4:$LG$4, 0)-1,1,1)/1000, 0)</f>
        <v>5.5170000000000003</v>
      </c>
      <c r="Z65" s="19">
        <f ca="1">IFERROR(OFFSET('ARGUS '!$B$3, MATCH($A65, 'ARGUS '!$A$3:$A$179, 0)-1,MATCH(Z$14, 'ARGUS '!$B$4:$LG$4, 0)-1,1,1)/1000, 0)</f>
        <v>5.5170000000000003</v>
      </c>
      <c r="AA65" s="19">
        <f ca="1">IFERROR(OFFSET('ARGUS '!$B$3, MATCH($A65, 'ARGUS '!$A$3:$A$179, 0)-1,MATCH(AA$14, 'ARGUS '!$B$4:$LG$4, 0)-1,1,1)/1000, 0)</f>
        <v>5.5170000000000003</v>
      </c>
      <c r="AB65" s="19">
        <f ca="1">IFERROR(OFFSET('ARGUS '!$B$3, MATCH($A65, 'ARGUS '!$A$3:$A$179, 0)-1,MATCH(AB$14, 'ARGUS '!$B$4:$LG$4, 0)-1,1,1)/1000, 0)</f>
        <v>5.5170000000000003</v>
      </c>
      <c r="AC65" s="19">
        <f ca="1">IFERROR(OFFSET('ARGUS '!$B$3, MATCH($A65, 'ARGUS '!$A$3:$A$179, 0)-1,MATCH(AC$14, 'ARGUS '!$B$4:$LG$4, 0)-1,1,1)/1000, 0)</f>
        <v>5.5170000000000003</v>
      </c>
      <c r="AD65" s="19">
        <f ca="1">IFERROR(OFFSET('ARGUS '!$B$3, MATCH($A65, 'ARGUS '!$A$3:$A$179, 0)-1,MATCH(AD$14, 'ARGUS '!$B$4:$LG$4, 0)-1,1,1)/1000, 0)</f>
        <v>5.5170000000000003</v>
      </c>
      <c r="AE65" s="19">
        <f ca="1">IFERROR(OFFSET('ARGUS '!$B$3, MATCH($A65, 'ARGUS '!$A$3:$A$179, 0)-1,MATCH(AE$14, 'ARGUS '!$B$4:$LG$4, 0)-1,1,1)/1000, 0)</f>
        <v>5.5170000000000003</v>
      </c>
      <c r="AF65" s="19">
        <f ca="1">IFERROR(OFFSET('ARGUS '!$B$3, MATCH($A65, 'ARGUS '!$A$3:$A$179, 0)-1,MATCH(AF$14, 'ARGUS '!$B$4:$LG$4, 0)-1,1,1)/1000, 0)</f>
        <v>5.5170000000000003</v>
      </c>
      <c r="AG65" s="19">
        <f ca="1">IFERROR(OFFSET('ARGUS '!$B$3, MATCH($A65, 'ARGUS '!$A$3:$A$179, 0)-1,MATCH(AG$14, 'ARGUS '!$B$4:$LG$4, 0)-1,1,1)/1000, 0)</f>
        <v>5.6820000000000004</v>
      </c>
      <c r="AH65" s="19">
        <f ca="1">IFERROR(OFFSET('ARGUS '!$B$3, MATCH($A65, 'ARGUS '!$A$3:$A$179, 0)-1,MATCH(AH$14, 'ARGUS '!$B$4:$LG$4, 0)-1,1,1)/1000, 0)</f>
        <v>5.6820000000000004</v>
      </c>
      <c r="AI65" s="19">
        <f ca="1">IFERROR(OFFSET('ARGUS '!$B$3, MATCH($A65, 'ARGUS '!$A$3:$A$179, 0)-1,MATCH(AI$14, 'ARGUS '!$B$4:$LG$4, 0)-1,1,1)/1000, 0)</f>
        <v>5.6820000000000004</v>
      </c>
      <c r="AJ65" s="19">
        <f ca="1">IFERROR(OFFSET('ARGUS '!$B$3, MATCH($A65, 'ARGUS '!$A$3:$A$179, 0)-1,MATCH(AJ$14, 'ARGUS '!$B$4:$LG$4, 0)-1,1,1)/1000, 0)</f>
        <v>5.6820000000000004</v>
      </c>
      <c r="AK65" s="19">
        <f ca="1">IFERROR(OFFSET('ARGUS '!$B$3, MATCH($A65, 'ARGUS '!$A$3:$A$179, 0)-1,MATCH(AK$14, 'ARGUS '!$B$4:$LG$4, 0)-1,1,1)/1000, 0)</f>
        <v>5.6820000000000004</v>
      </c>
      <c r="AL65" s="19">
        <f ca="1">IFERROR(OFFSET('ARGUS '!$B$3, MATCH($A65, 'ARGUS '!$A$3:$A$179, 0)-1,MATCH(AL$14, 'ARGUS '!$B$4:$LG$4, 0)-1,1,1)/1000, 0)</f>
        <v>5.6820000000000004</v>
      </c>
      <c r="AM65" s="19">
        <f ca="1">IFERROR(OFFSET('ARGUS '!$B$3, MATCH($A65, 'ARGUS '!$A$3:$A$179, 0)-1,MATCH(AM$14, 'ARGUS '!$B$4:$LG$4, 0)-1,1,1)/1000, 0)</f>
        <v>5.6820000000000004</v>
      </c>
      <c r="AN65" s="19">
        <f ca="1">IFERROR(OFFSET('ARGUS '!$B$3, MATCH($A65, 'ARGUS '!$A$3:$A$179, 0)-1,MATCH(AN$14, 'ARGUS '!$B$4:$LG$4, 0)-1,1,1)/1000, 0)</f>
        <v>5.6820000000000004</v>
      </c>
      <c r="AO65" s="19">
        <f ca="1">IFERROR(OFFSET('ARGUS '!$B$3, MATCH($A65, 'ARGUS '!$A$3:$A$179, 0)-1,MATCH(AO$14, 'ARGUS '!$B$4:$LG$4, 0)-1,1,1)/1000, 0)</f>
        <v>5.6820000000000004</v>
      </c>
      <c r="AP65" s="19">
        <f ca="1">IFERROR(OFFSET('ARGUS '!$B$3, MATCH($A65, 'ARGUS '!$A$3:$A$179, 0)-1,MATCH(AP$14, 'ARGUS '!$B$4:$LG$4, 0)-1,1,1)/1000, 0)</f>
        <v>5.6820000000000004</v>
      </c>
      <c r="AQ65" s="19">
        <f ca="1">IFERROR(OFFSET('ARGUS '!$B$3, MATCH($A65, 'ARGUS '!$A$3:$A$179, 0)-1,MATCH(AQ$14, 'ARGUS '!$B$4:$LG$4, 0)-1,1,1)/1000, 0)</f>
        <v>5.6820000000000004</v>
      </c>
      <c r="AR65" s="19">
        <f ca="1">IFERROR(OFFSET('ARGUS '!$B$3, MATCH($A65, 'ARGUS '!$A$3:$A$179, 0)-1,MATCH(AR$14, 'ARGUS '!$B$4:$LG$4, 0)-1,1,1)/1000, 0)</f>
        <v>5.6820000000000004</v>
      </c>
      <c r="AS65" s="19">
        <f ca="1">IFERROR(OFFSET('ARGUS '!$B$3, MATCH($A65, 'ARGUS '!$A$3:$A$179, 0)-1,MATCH(AS$14, 'ARGUS '!$B$4:$LG$4, 0)-1,1,1)/1000, 0)</f>
        <v>5.8529999999999998</v>
      </c>
      <c r="AT65" s="19">
        <f ca="1">IFERROR(OFFSET('ARGUS '!$B$3, MATCH($A65, 'ARGUS '!$A$3:$A$179, 0)-1,MATCH(AT$14, 'ARGUS '!$B$4:$LG$4, 0)-1,1,1)/1000, 0)</f>
        <v>5.8529999999999998</v>
      </c>
      <c r="AU65" s="19">
        <f ca="1">IFERROR(OFFSET('ARGUS '!$B$3, MATCH($A65, 'ARGUS '!$A$3:$A$179, 0)-1,MATCH(AU$14, 'ARGUS '!$B$4:$LG$4, 0)-1,1,1)/1000, 0)</f>
        <v>5.8529999999999998</v>
      </c>
      <c r="AV65" s="19">
        <f ca="1">IFERROR(OFFSET('ARGUS '!$B$3, MATCH($A65, 'ARGUS '!$A$3:$A$179, 0)-1,MATCH(AV$14, 'ARGUS '!$B$4:$LG$4, 0)-1,1,1)/1000, 0)</f>
        <v>5.8529999999999998</v>
      </c>
      <c r="AW65" s="19">
        <f ca="1">IFERROR(OFFSET('ARGUS '!$B$3, MATCH($A65, 'ARGUS '!$A$3:$A$179, 0)-1,MATCH(AW$14, 'ARGUS '!$B$4:$LG$4, 0)-1,1,1)/1000, 0)</f>
        <v>5.8529999999999998</v>
      </c>
      <c r="AX65" s="19">
        <f ca="1">IFERROR(OFFSET('ARGUS '!$B$3, MATCH($A65, 'ARGUS '!$A$3:$A$179, 0)-1,MATCH(AX$14, 'ARGUS '!$B$4:$LG$4, 0)-1,1,1)/1000, 0)</f>
        <v>5.8529999999999998</v>
      </c>
      <c r="AY65" s="19">
        <f ca="1">IFERROR(OFFSET('ARGUS '!$B$3, MATCH($A65, 'ARGUS '!$A$3:$A$179, 0)-1,MATCH(AY$14, 'ARGUS '!$B$4:$LG$4, 0)-1,1,1)/1000, 0)</f>
        <v>5.8529999999999998</v>
      </c>
      <c r="AZ65" s="19">
        <f ca="1">IFERROR(OFFSET('ARGUS '!$B$3, MATCH($A65, 'ARGUS '!$A$3:$A$179, 0)-1,MATCH(AZ$14, 'ARGUS '!$B$4:$LG$4, 0)-1,1,1)/1000, 0)</f>
        <v>5.8529999999999998</v>
      </c>
      <c r="BA65" s="19">
        <f ca="1">IFERROR(OFFSET('ARGUS '!$B$3, MATCH($A65, 'ARGUS '!$A$3:$A$179, 0)-1,MATCH(BA$14, 'ARGUS '!$B$4:$LG$4, 0)-1,1,1)/1000, 0)</f>
        <v>5.8529999999999998</v>
      </c>
      <c r="BB65" s="19">
        <f ca="1">IFERROR(OFFSET('ARGUS '!$B$3, MATCH($A65, 'ARGUS '!$A$3:$A$179, 0)-1,MATCH(BB$14, 'ARGUS '!$B$4:$LG$4, 0)-1,1,1)/1000, 0)</f>
        <v>5.8529999999999998</v>
      </c>
      <c r="BC65" s="19">
        <f ca="1">IFERROR(OFFSET('ARGUS '!$B$3, MATCH($A65, 'ARGUS '!$A$3:$A$179, 0)-1,MATCH(BC$14, 'ARGUS '!$B$4:$LG$4, 0)-1,1,1)/1000, 0)</f>
        <v>5.8529999999999998</v>
      </c>
      <c r="BD65" s="19">
        <f ca="1">IFERROR(OFFSET('ARGUS '!$B$3, MATCH($A65, 'ARGUS '!$A$3:$A$179, 0)-1,MATCH(BD$14, 'ARGUS '!$B$4:$LG$4, 0)-1,1,1)/1000, 0)</f>
        <v>5.8529999999999998</v>
      </c>
      <c r="BE65" s="19">
        <f ca="1">IFERROR(OFFSET('ARGUS '!$B$3, MATCH($A65, 'ARGUS '!$A$3:$A$179, 0)-1,MATCH(BE$14, 'ARGUS '!$B$4:$LG$4, 0)-1,1,1)/1000, 0)</f>
        <v>6.0289999999999999</v>
      </c>
      <c r="BF65" s="19">
        <f ca="1">IFERROR(OFFSET('ARGUS '!$B$3, MATCH($A65, 'ARGUS '!$A$3:$A$179, 0)-1,MATCH(BF$14, 'ARGUS '!$B$4:$LG$4, 0)-1,1,1)/1000, 0)</f>
        <v>6.0289999999999999</v>
      </c>
      <c r="BG65" s="19">
        <f ca="1">IFERROR(OFFSET('ARGUS '!$B$3, MATCH($A65, 'ARGUS '!$A$3:$A$179, 0)-1,MATCH(BG$14, 'ARGUS '!$B$4:$LG$4, 0)-1,1,1)/1000, 0)</f>
        <v>6.0289999999999999</v>
      </c>
      <c r="BH65" s="19">
        <f ca="1">IFERROR(OFFSET('ARGUS '!$B$3, MATCH($A65, 'ARGUS '!$A$3:$A$179, 0)-1,MATCH(BH$14, 'ARGUS '!$B$4:$LG$4, 0)-1,1,1)/1000, 0)</f>
        <v>6.0289999999999999</v>
      </c>
      <c r="BI65" s="19">
        <f ca="1">IFERROR(OFFSET('ARGUS '!$B$3, MATCH($A65, 'ARGUS '!$A$3:$A$179, 0)-1,MATCH(BI$14, 'ARGUS '!$B$4:$LG$4, 0)-1,1,1)/1000, 0)</f>
        <v>6.0289999999999999</v>
      </c>
      <c r="BJ65" s="19">
        <f ca="1">IFERROR(OFFSET('ARGUS '!$B$3, MATCH($A65, 'ARGUS '!$A$3:$A$179, 0)-1,MATCH(BJ$14, 'ARGUS '!$B$4:$LG$4, 0)-1,1,1)/1000, 0)</f>
        <v>6.0289999999999999</v>
      </c>
      <c r="BK65" s="19">
        <f ca="1">IFERROR(OFFSET('ARGUS '!$B$3, MATCH($A65, 'ARGUS '!$A$3:$A$179, 0)-1,MATCH(BK$14, 'ARGUS '!$B$4:$LG$4, 0)-1,1,1)/1000, 0)</f>
        <v>6.0289999999999999</v>
      </c>
      <c r="BL65" s="19">
        <f ca="1">IFERROR(OFFSET('ARGUS '!$B$3, MATCH($A65, 'ARGUS '!$A$3:$A$179, 0)-1,MATCH(BL$14, 'ARGUS '!$B$4:$LG$4, 0)-1,1,1)/1000, 0)</f>
        <v>6.0289999999999999</v>
      </c>
      <c r="BM65" s="19">
        <f ca="1">IFERROR(OFFSET('ARGUS '!$B$3, MATCH($A65, 'ARGUS '!$A$3:$A$179, 0)-1,MATCH(BM$14, 'ARGUS '!$B$4:$LG$4, 0)-1,1,1)/1000, 0)</f>
        <v>6.0289999999999999</v>
      </c>
      <c r="BN65" s="19">
        <f ca="1">IFERROR(OFFSET('ARGUS '!$B$3, MATCH($A65, 'ARGUS '!$A$3:$A$179, 0)-1,MATCH(BN$14, 'ARGUS '!$B$4:$LG$4, 0)-1,1,1)/1000, 0)</f>
        <v>6.0289999999999999</v>
      </c>
      <c r="BO65" s="19">
        <f ca="1">IFERROR(OFFSET('ARGUS '!$B$3, MATCH($A65, 'ARGUS '!$A$3:$A$179, 0)-1,MATCH(BO$14, 'ARGUS '!$B$4:$LG$4, 0)-1,1,1)/1000, 0)</f>
        <v>6.0289999999999999</v>
      </c>
      <c r="BP65" s="19">
        <f ca="1">IFERROR(OFFSET('ARGUS '!$B$3, MATCH($A65, 'ARGUS '!$A$3:$A$179, 0)-1,MATCH(BP$14, 'ARGUS '!$B$4:$LG$4, 0)-1,1,1)/1000, 0)</f>
        <v>6.0289999999999999</v>
      </c>
      <c r="BQ65" s="19">
        <f ca="1">IFERROR(OFFSET('ARGUS '!$B$3, MATCH($A65, 'ARGUS '!$A$3:$A$179, 0)-1,MATCH(BQ$14, 'ARGUS '!$B$4:$LG$4, 0)-1,1,1)/1000, 0)</f>
        <v>6.2089999999999996</v>
      </c>
      <c r="BR65" s="19">
        <f ca="1">IFERROR(OFFSET('ARGUS '!$B$3, MATCH($A65, 'ARGUS '!$A$3:$A$179, 0)-1,MATCH(BR$14, 'ARGUS '!$B$4:$LG$4, 0)-1,1,1)/1000, 0)</f>
        <v>6.2089999999999996</v>
      </c>
      <c r="BS65" s="19">
        <f ca="1">IFERROR(OFFSET('ARGUS '!$B$3, MATCH($A65, 'ARGUS '!$A$3:$A$179, 0)-1,MATCH(BS$14, 'ARGUS '!$B$4:$LG$4, 0)-1,1,1)/1000, 0)</f>
        <v>6.2089999999999996</v>
      </c>
      <c r="BT65" s="19">
        <f ca="1">IFERROR(OFFSET('ARGUS '!$B$3, MATCH($A65, 'ARGUS '!$A$3:$A$179, 0)-1,MATCH(BT$14, 'ARGUS '!$B$4:$LG$4, 0)-1,1,1)/1000, 0)</f>
        <v>6.2089999999999996</v>
      </c>
      <c r="BU65" s="19">
        <f ca="1">IFERROR(OFFSET('ARGUS '!$B$3, MATCH($A65, 'ARGUS '!$A$3:$A$179, 0)-1,MATCH(BU$14, 'ARGUS '!$B$4:$LG$4, 0)-1,1,1)/1000, 0)</f>
        <v>6.2089999999999996</v>
      </c>
      <c r="BV65" s="19">
        <f ca="1">IFERROR(OFFSET('ARGUS '!$B$3, MATCH($A65, 'ARGUS '!$A$3:$A$179, 0)-1,MATCH(BV$14, 'ARGUS '!$B$4:$LG$4, 0)-1,1,1)/1000, 0)</f>
        <v>6.2089999999999996</v>
      </c>
      <c r="BW65" s="19">
        <f ca="1">IFERROR(OFFSET('ARGUS '!$B$3, MATCH($A65, 'ARGUS '!$A$3:$A$179, 0)-1,MATCH(BW$14, 'ARGUS '!$B$4:$LG$4, 0)-1,1,1)/1000, 0)</f>
        <v>6.2089999999999996</v>
      </c>
      <c r="BX65" s="19">
        <f ca="1">IFERROR(OFFSET('ARGUS '!$B$3, MATCH($A65, 'ARGUS '!$A$3:$A$179, 0)-1,MATCH(BX$14, 'ARGUS '!$B$4:$LG$4, 0)-1,1,1)/1000, 0)</f>
        <v>6.2089999999999996</v>
      </c>
      <c r="BY65" s="19">
        <f ca="1">IFERROR(OFFSET('ARGUS '!$B$3, MATCH($A65, 'ARGUS '!$A$3:$A$179, 0)-1,MATCH(BY$14, 'ARGUS '!$B$4:$LG$4, 0)-1,1,1)/1000, 0)</f>
        <v>6.2089999999999996</v>
      </c>
      <c r="BZ65" s="19">
        <f ca="1">IFERROR(OFFSET('ARGUS '!$B$3, MATCH($A65, 'ARGUS '!$A$3:$A$179, 0)-1,MATCH(BZ$14, 'ARGUS '!$B$4:$LG$4, 0)-1,1,1)/1000, 0)</f>
        <v>6.2089999999999996</v>
      </c>
      <c r="CA65" s="19">
        <f ca="1">IFERROR(OFFSET('ARGUS '!$B$3, MATCH($A65, 'ARGUS '!$A$3:$A$179, 0)-1,MATCH(CA$14, 'ARGUS '!$B$4:$LG$4, 0)-1,1,1)/1000, 0)</f>
        <v>6.2089999999999996</v>
      </c>
      <c r="CB65" s="19">
        <f ca="1">IFERROR(OFFSET('ARGUS '!$B$3, MATCH($A65, 'ARGUS '!$A$3:$A$179, 0)-1,MATCH(CB$14, 'ARGUS '!$B$4:$LG$4, 0)-1,1,1)/1000, 0)</f>
        <v>6.2089999999999996</v>
      </c>
      <c r="CC65" s="19">
        <f ca="1">IFERROR(OFFSET('ARGUS '!$B$3, MATCH($A65, 'ARGUS '!$A$3:$A$179, 0)-1,MATCH(CC$14, 'ARGUS '!$B$4:$LG$4, 0)-1,1,1)/1000, 0)</f>
        <v>6.3959999999999999</v>
      </c>
      <c r="CD65" s="19">
        <f ca="1">IFERROR(OFFSET('ARGUS '!$B$3, MATCH($A65, 'ARGUS '!$A$3:$A$179, 0)-1,MATCH(CD$14, 'ARGUS '!$B$4:$LG$4, 0)-1,1,1)/1000, 0)</f>
        <v>6.3959999999999999</v>
      </c>
      <c r="CE65" s="19">
        <f ca="1">IFERROR(OFFSET('ARGUS '!$B$3, MATCH($A65, 'ARGUS '!$A$3:$A$179, 0)-1,MATCH(CE$14, 'ARGUS '!$B$4:$LG$4, 0)-1,1,1)/1000, 0)</f>
        <v>6.3959999999999999</v>
      </c>
      <c r="CF65" s="19">
        <f ca="1">IFERROR(OFFSET('ARGUS '!$B$3, MATCH($A65, 'ARGUS '!$A$3:$A$179, 0)-1,MATCH(CF$14, 'ARGUS '!$B$4:$LG$4, 0)-1,1,1)/1000, 0)</f>
        <v>6.3959999999999999</v>
      </c>
      <c r="CG65" s="19">
        <f ca="1">IFERROR(OFFSET('ARGUS '!$B$3, MATCH($A65, 'ARGUS '!$A$3:$A$179, 0)-1,MATCH(CG$14, 'ARGUS '!$B$4:$LG$4, 0)-1,1,1)/1000, 0)</f>
        <v>6.3959999999999999</v>
      </c>
      <c r="CH65" s="19">
        <f ca="1">IFERROR(OFFSET('ARGUS '!$B$3, MATCH($A65, 'ARGUS '!$A$3:$A$179, 0)-1,MATCH(CH$14, 'ARGUS '!$B$4:$LG$4, 0)-1,1,1)/1000, 0)</f>
        <v>6.3959999999999999</v>
      </c>
      <c r="CI65" s="19">
        <f ca="1">IFERROR(OFFSET('ARGUS '!$B$3, MATCH($A65, 'ARGUS '!$A$3:$A$179, 0)-1,MATCH(CI$14, 'ARGUS '!$B$4:$LG$4, 0)-1,1,1)/1000, 0)</f>
        <v>6.3959999999999999</v>
      </c>
      <c r="CJ65" s="19">
        <f ca="1">IFERROR(OFFSET('ARGUS '!$B$3, MATCH($A65, 'ARGUS '!$A$3:$A$179, 0)-1,MATCH(CJ$14, 'ARGUS '!$B$4:$LG$4, 0)-1,1,1)/1000, 0)</f>
        <v>6.3959999999999999</v>
      </c>
      <c r="CK65" s="19">
        <f ca="1">IFERROR(OFFSET('ARGUS '!$B$3, MATCH($A65, 'ARGUS '!$A$3:$A$179, 0)-1,MATCH(CK$14, 'ARGUS '!$B$4:$LG$4, 0)-1,1,1)/1000, 0)</f>
        <v>6.3959999999999999</v>
      </c>
      <c r="CL65" s="19">
        <f ca="1">IFERROR(OFFSET('ARGUS '!$B$3, MATCH($A65, 'ARGUS '!$A$3:$A$179, 0)-1,MATCH(CL$14, 'ARGUS '!$B$4:$LG$4, 0)-1,1,1)/1000, 0)</f>
        <v>6.3959999999999999</v>
      </c>
      <c r="CM65" s="19">
        <f ca="1">IFERROR(OFFSET('ARGUS '!$B$3, MATCH($A65, 'ARGUS '!$A$3:$A$179, 0)-1,MATCH(CM$14, 'ARGUS '!$B$4:$LG$4, 0)-1,1,1)/1000, 0)</f>
        <v>6.3959999999999999</v>
      </c>
      <c r="CN65" s="19">
        <f ca="1">IFERROR(OFFSET('ARGUS '!$B$3, MATCH($A65, 'ARGUS '!$A$3:$A$179, 0)-1,MATCH(CN$14, 'ARGUS '!$B$4:$LG$4, 0)-1,1,1)/1000, 0)</f>
        <v>6.3959999999999999</v>
      </c>
      <c r="CO65" s="19">
        <f ca="1">IFERROR(OFFSET('ARGUS '!$B$3, MATCH($A65, 'ARGUS '!$A$3:$A$179, 0)-1,MATCH(CO$14, 'ARGUS '!$B$4:$LG$4, 0)-1,1,1)/1000, 0)</f>
        <v>6.5880000000000001</v>
      </c>
      <c r="CP65" s="19">
        <f ca="1">IFERROR(OFFSET('ARGUS '!$B$3, MATCH($A65, 'ARGUS '!$A$3:$A$179, 0)-1,MATCH(CP$14, 'ARGUS '!$B$4:$LG$4, 0)-1,1,1)/1000, 0)</f>
        <v>6.5880000000000001</v>
      </c>
      <c r="CQ65" s="19">
        <f ca="1">IFERROR(OFFSET('ARGUS '!$B$3, MATCH($A65, 'ARGUS '!$A$3:$A$179, 0)-1,MATCH(CQ$14, 'ARGUS '!$B$4:$LG$4, 0)-1,1,1)/1000, 0)</f>
        <v>6.5880000000000001</v>
      </c>
      <c r="CR65" s="19">
        <f ca="1">IFERROR(OFFSET('ARGUS '!$B$3, MATCH($A65, 'ARGUS '!$A$3:$A$179, 0)-1,MATCH(CR$14, 'ARGUS '!$B$4:$LG$4, 0)-1,1,1)/1000, 0)</f>
        <v>6.5880000000000001</v>
      </c>
      <c r="CS65" s="19">
        <f ca="1">IFERROR(OFFSET('ARGUS '!$B$3, MATCH($A65, 'ARGUS '!$A$3:$A$179, 0)-1,MATCH(CS$14, 'ARGUS '!$B$4:$LG$4, 0)-1,1,1)/1000, 0)</f>
        <v>6.5880000000000001</v>
      </c>
      <c r="CT65" s="19">
        <f ca="1">IFERROR(OFFSET('ARGUS '!$B$3, MATCH($A65, 'ARGUS '!$A$3:$A$179, 0)-1,MATCH(CT$14, 'ARGUS '!$B$4:$LG$4, 0)-1,1,1)/1000, 0)</f>
        <v>6.5880000000000001</v>
      </c>
      <c r="CU65" s="19">
        <f ca="1">IFERROR(OFFSET('ARGUS '!$B$3, MATCH($A65, 'ARGUS '!$A$3:$A$179, 0)-1,MATCH(CU$14, 'ARGUS '!$B$4:$LG$4, 0)-1,1,1)/1000, 0)</f>
        <v>6.5880000000000001</v>
      </c>
      <c r="CV65" s="19">
        <f ca="1">IFERROR(OFFSET('ARGUS '!$B$3, MATCH($A65, 'ARGUS '!$A$3:$A$179, 0)-1,MATCH(CV$14, 'ARGUS '!$B$4:$LG$4, 0)-1,1,1)/1000, 0)</f>
        <v>6.5880000000000001</v>
      </c>
      <c r="CW65" s="19">
        <f ca="1">IFERROR(OFFSET('ARGUS '!$B$3, MATCH($A65, 'ARGUS '!$A$3:$A$179, 0)-1,MATCH(CW$14, 'ARGUS '!$B$4:$LG$4, 0)-1,1,1)/1000, 0)</f>
        <v>6.5880000000000001</v>
      </c>
      <c r="CX65" s="19">
        <f ca="1">IFERROR(OFFSET('ARGUS '!$B$3, MATCH($A65, 'ARGUS '!$A$3:$A$179, 0)-1,MATCH(CX$14, 'ARGUS '!$B$4:$LG$4, 0)-1,1,1)/1000, 0)</f>
        <v>6.5880000000000001</v>
      </c>
      <c r="CY65" s="19">
        <f ca="1">IFERROR(OFFSET('ARGUS '!$B$3, MATCH($A65, 'ARGUS '!$A$3:$A$179, 0)-1,MATCH(CY$14, 'ARGUS '!$B$4:$LG$4, 0)-1,1,1)/1000, 0)</f>
        <v>6.5880000000000001</v>
      </c>
      <c r="CZ65" s="19">
        <f ca="1">IFERROR(OFFSET('ARGUS '!$B$3, MATCH($A65, 'ARGUS '!$A$3:$A$179, 0)-1,MATCH(CZ$14, 'ARGUS '!$B$4:$LG$4, 0)-1,1,1)/1000, 0)</f>
        <v>6.5880000000000001</v>
      </c>
      <c r="DA65" s="19">
        <f ca="1">IFERROR(OFFSET('ARGUS '!$B$3, MATCH($A65, 'ARGUS '!$A$3:$A$179, 0)-1,MATCH(DA$14, 'ARGUS '!$B$4:$LG$4, 0)-1,1,1)/1000, 0)</f>
        <v>6.7850000000000001</v>
      </c>
      <c r="DB65" s="19">
        <f ca="1">IFERROR(OFFSET('ARGUS '!$B$3, MATCH($A65, 'ARGUS '!$A$3:$A$179, 0)-1,MATCH(DB$14, 'ARGUS '!$B$4:$LG$4, 0)-1,1,1)/1000, 0)</f>
        <v>6.7850000000000001</v>
      </c>
      <c r="DC65" s="19">
        <f ca="1">IFERROR(OFFSET('ARGUS '!$B$3, MATCH($A65, 'ARGUS '!$A$3:$A$179, 0)-1,MATCH(DC$14, 'ARGUS '!$B$4:$LG$4, 0)-1,1,1)/1000, 0)</f>
        <v>6.7850000000000001</v>
      </c>
      <c r="DD65" s="19">
        <f ca="1">IFERROR(OFFSET('ARGUS '!$B$3, MATCH($A65, 'ARGUS '!$A$3:$A$179, 0)-1,MATCH(DD$14, 'ARGUS '!$B$4:$LG$4, 0)-1,1,1)/1000, 0)</f>
        <v>6.7850000000000001</v>
      </c>
      <c r="DE65" s="19">
        <f ca="1">IFERROR(OFFSET('ARGUS '!$B$3, MATCH($A65, 'ARGUS '!$A$3:$A$179, 0)-1,MATCH(DE$14, 'ARGUS '!$B$4:$LG$4, 0)-1,1,1)/1000, 0)</f>
        <v>6.7850000000000001</v>
      </c>
      <c r="DF65" s="19">
        <f ca="1">IFERROR(OFFSET('ARGUS '!$B$3, MATCH($A65, 'ARGUS '!$A$3:$A$179, 0)-1,MATCH(DF$14, 'ARGUS '!$B$4:$LG$4, 0)-1,1,1)/1000, 0)</f>
        <v>6.7850000000000001</v>
      </c>
      <c r="DG65" s="19">
        <f ca="1">IFERROR(OFFSET('ARGUS '!$B$3, MATCH($A65, 'ARGUS '!$A$3:$A$179, 0)-1,MATCH(DG$14, 'ARGUS '!$B$4:$LG$4, 0)-1,1,1)/1000, 0)</f>
        <v>6.7850000000000001</v>
      </c>
      <c r="DH65" s="19">
        <f ca="1">IFERROR(OFFSET('ARGUS '!$B$3, MATCH($A65, 'ARGUS '!$A$3:$A$179, 0)-1,MATCH(DH$14, 'ARGUS '!$B$4:$LG$4, 0)-1,1,1)/1000, 0)</f>
        <v>6.7850000000000001</v>
      </c>
      <c r="DI65" s="19">
        <f ca="1">IFERROR(OFFSET('ARGUS '!$B$3, MATCH($A65, 'ARGUS '!$A$3:$A$179, 0)-1,MATCH(DI$14, 'ARGUS '!$B$4:$LG$4, 0)-1,1,1)/1000, 0)</f>
        <v>6.7850000000000001</v>
      </c>
      <c r="DJ65" s="19">
        <f ca="1">IFERROR(OFFSET('ARGUS '!$B$3, MATCH($A65, 'ARGUS '!$A$3:$A$179, 0)-1,MATCH(DJ$14, 'ARGUS '!$B$4:$LG$4, 0)-1,1,1)/1000, 0)</f>
        <v>6.7850000000000001</v>
      </c>
      <c r="DK65" s="19">
        <f ca="1">IFERROR(OFFSET('ARGUS '!$B$3, MATCH($A65, 'ARGUS '!$A$3:$A$179, 0)-1,MATCH(DK$14, 'ARGUS '!$B$4:$LG$4, 0)-1,1,1)/1000, 0)</f>
        <v>6.7850000000000001</v>
      </c>
      <c r="DL65" s="19">
        <f ca="1">IFERROR(OFFSET('ARGUS '!$B$3, MATCH($A65, 'ARGUS '!$A$3:$A$179, 0)-1,MATCH(DL$14, 'ARGUS '!$B$4:$LG$4, 0)-1,1,1)/1000, 0)</f>
        <v>6.7850000000000001</v>
      </c>
      <c r="DM65" s="19">
        <f ca="1">IFERROR(OFFSET('ARGUS '!$B$3, MATCH($A65, 'ARGUS '!$A$3:$A$179, 0)-1,MATCH(DM$14, 'ARGUS '!$B$4:$LG$4, 0)-1,1,1)/1000, 0)</f>
        <v>6.9889999999999999</v>
      </c>
      <c r="DN65" s="19">
        <f ca="1">IFERROR(OFFSET('ARGUS '!$B$3, MATCH($A65, 'ARGUS '!$A$3:$A$179, 0)-1,MATCH(DN$14, 'ARGUS '!$B$4:$LG$4, 0)-1,1,1)/1000, 0)</f>
        <v>6.9889999999999999</v>
      </c>
      <c r="DO65" s="19">
        <f ca="1">IFERROR(OFFSET('ARGUS '!$B$3, MATCH($A65, 'ARGUS '!$A$3:$A$179, 0)-1,MATCH(DO$14, 'ARGUS '!$B$4:$LG$4, 0)-1,1,1)/1000, 0)</f>
        <v>6.9889999999999999</v>
      </c>
      <c r="DP65" s="19">
        <f ca="1">IFERROR(OFFSET('ARGUS '!$B$3, MATCH($A65, 'ARGUS '!$A$3:$A$179, 0)-1,MATCH(DP$14, 'ARGUS '!$B$4:$LG$4, 0)-1,1,1)/1000, 0)</f>
        <v>6.9889999999999999</v>
      </c>
      <c r="DQ65" s="19">
        <f ca="1">IFERROR(OFFSET('ARGUS '!$B$3, MATCH($A65, 'ARGUS '!$A$3:$A$179, 0)-1,MATCH(DQ$14, 'ARGUS '!$B$4:$LG$4, 0)-1,1,1)/1000, 0)</f>
        <v>6.9889999999999999</v>
      </c>
      <c r="DR65" s="19">
        <f ca="1">IFERROR(OFFSET('ARGUS '!$B$3, MATCH($A65, 'ARGUS '!$A$3:$A$179, 0)-1,MATCH(DR$14, 'ARGUS '!$B$4:$LG$4, 0)-1,1,1)/1000, 0)</f>
        <v>6.9889999999999999</v>
      </c>
      <c r="DS65" s="19">
        <f ca="1">IFERROR(OFFSET('ARGUS '!$B$3, MATCH($A65, 'ARGUS '!$A$3:$A$179, 0)-1,MATCH(DS$14, 'ARGUS '!$B$4:$LG$4, 0)-1,1,1)/1000, 0)</f>
        <v>6.9889999999999999</v>
      </c>
      <c r="DT65" s="19">
        <f ca="1">IFERROR(OFFSET('ARGUS '!$B$3, MATCH($A65, 'ARGUS '!$A$3:$A$179, 0)-1,MATCH(DT$14, 'ARGUS '!$B$4:$LG$4, 0)-1,1,1)/1000, 0)</f>
        <v>6.9889999999999999</v>
      </c>
      <c r="DU65" s="19">
        <f ca="1">IFERROR(OFFSET('ARGUS '!$B$3, MATCH($A65, 'ARGUS '!$A$3:$A$179, 0)-1,MATCH(DU$14, 'ARGUS '!$B$4:$LG$4, 0)-1,1,1)/1000, 0)</f>
        <v>6.9889999999999999</v>
      </c>
      <c r="DV65" s="19">
        <f ca="1">IFERROR(OFFSET('ARGUS '!$B$3, MATCH($A65, 'ARGUS '!$A$3:$A$179, 0)-1,MATCH(DV$14, 'ARGUS '!$B$4:$LG$4, 0)-1,1,1)/1000, 0)</f>
        <v>6.9889999999999999</v>
      </c>
      <c r="DW65" s="19">
        <f ca="1">IFERROR(OFFSET('ARGUS '!$B$3, MATCH($A65, 'ARGUS '!$A$3:$A$179, 0)-1,MATCH(DW$14, 'ARGUS '!$B$4:$LG$4, 0)-1,1,1)/1000, 0)</f>
        <v>6.9889999999999999</v>
      </c>
      <c r="DX65" s="19">
        <f ca="1">IFERROR(OFFSET('ARGUS '!$B$3, MATCH($A65, 'ARGUS '!$A$3:$A$179, 0)-1,MATCH(DX$14, 'ARGUS '!$B$4:$LG$4, 0)-1,1,1)/1000, 0)</f>
        <v>6.9889999999999999</v>
      </c>
      <c r="DY65" s="19">
        <f ca="1">IFERROR(OFFSET('ARGUS '!$B$3, MATCH($A65, 'ARGUS '!$A$3:$A$179, 0)-1,MATCH(DY$14, 'ARGUS '!$B$4:$LG$4, 0)-1,1,1)/1000, 0)</f>
        <v>7.1980000000000004</v>
      </c>
      <c r="DZ65" s="19">
        <f ca="1">IFERROR(OFFSET('ARGUS '!$B$3, MATCH($A65, 'ARGUS '!$A$3:$A$179, 0)-1,MATCH(DZ$14, 'ARGUS '!$B$4:$LG$4, 0)-1,1,1)/1000, 0)</f>
        <v>7.1980000000000004</v>
      </c>
      <c r="EA65" s="19">
        <f ca="1">IFERROR(OFFSET('ARGUS '!$B$3, MATCH($A65, 'ARGUS '!$A$3:$A$179, 0)-1,MATCH(EA$14, 'ARGUS '!$B$4:$LG$4, 0)-1,1,1)/1000, 0)</f>
        <v>7.1980000000000004</v>
      </c>
      <c r="EB65" s="19">
        <f ca="1">IFERROR(OFFSET('ARGUS '!$B$3, MATCH($A65, 'ARGUS '!$A$3:$A$179, 0)-1,MATCH(EB$14, 'ARGUS '!$B$4:$LG$4, 0)-1,1,1)/1000, 0)</f>
        <v>7.1980000000000004</v>
      </c>
      <c r="EC65" s="19">
        <f ca="1">IFERROR(OFFSET('ARGUS '!$B$3, MATCH($A65, 'ARGUS '!$A$3:$A$179, 0)-1,MATCH(EC$14, 'ARGUS '!$B$4:$LG$4, 0)-1,1,1)/1000, 0)</f>
        <v>7.1980000000000004</v>
      </c>
      <c r="ED65" s="19">
        <f ca="1">IFERROR(OFFSET('ARGUS '!$B$3, MATCH($A65, 'ARGUS '!$A$3:$A$179, 0)-1,MATCH(ED$14, 'ARGUS '!$B$4:$LG$4, 0)-1,1,1)/1000, 0)</f>
        <v>7.1980000000000004</v>
      </c>
      <c r="EE65" s="19">
        <f ca="1">IFERROR(OFFSET('ARGUS '!$B$3, MATCH($A65, 'ARGUS '!$A$3:$A$179, 0)-1,MATCH(EE$14, 'ARGUS '!$B$4:$LG$4, 0)-1,1,1)/1000, 0)</f>
        <v>7.1980000000000004</v>
      </c>
      <c r="EF65" s="19">
        <f ca="1">IFERROR(OFFSET('ARGUS '!$B$3, MATCH($A65, 'ARGUS '!$A$3:$A$179, 0)-1,MATCH(EF$14, 'ARGUS '!$B$4:$LG$4, 0)-1,1,1)/1000, 0)</f>
        <v>7.1980000000000004</v>
      </c>
      <c r="EG65" s="19">
        <f ca="1">IFERROR(OFFSET('ARGUS '!$B$3, MATCH($A65, 'ARGUS '!$A$3:$A$179, 0)-1,MATCH(EG$14, 'ARGUS '!$B$4:$LG$4, 0)-1,1,1)/1000, 0)</f>
        <v>7.1980000000000004</v>
      </c>
      <c r="EH65" s="19">
        <f ca="1">IFERROR(OFFSET('ARGUS '!$B$3, MATCH($A65, 'ARGUS '!$A$3:$A$179, 0)-1,MATCH(EH$14, 'ARGUS '!$B$4:$LG$4, 0)-1,1,1)/1000, 0)</f>
        <v>7.1980000000000004</v>
      </c>
      <c r="EI65" s="19">
        <f ca="1">IFERROR(OFFSET('ARGUS '!$B$3, MATCH($A65, 'ARGUS '!$A$3:$A$179, 0)-1,MATCH(EI$14, 'ARGUS '!$B$4:$LG$4, 0)-1,1,1)/1000, 0)</f>
        <v>7.1980000000000004</v>
      </c>
      <c r="EJ65" s="19">
        <f ca="1">IFERROR(OFFSET('ARGUS '!$B$3, MATCH($A65, 'ARGUS '!$A$3:$A$179, 0)-1,MATCH(EJ$14, 'ARGUS '!$B$4:$LG$4, 0)-1,1,1)/1000, 0)</f>
        <v>7.1980000000000004</v>
      </c>
      <c r="EK65" s="19">
        <f ca="1">IFERROR(OFFSET('ARGUS '!$B$3, MATCH($A65, 'ARGUS '!$A$3:$A$179, 0)-1,MATCH(EK$14, 'ARGUS '!$B$4:$LG$4, 0)-1,1,1)/1000, 0)</f>
        <v>7.4139999999999997</v>
      </c>
      <c r="EL65" s="19">
        <f ca="1">IFERROR(OFFSET('ARGUS '!$B$3, MATCH($A65, 'ARGUS '!$A$3:$A$179, 0)-1,MATCH(EL$14, 'ARGUS '!$B$4:$LG$4, 0)-1,1,1)/1000, 0)</f>
        <v>0</v>
      </c>
      <c r="EM65" s="19">
        <f ca="1">IFERROR(OFFSET('ARGUS '!$B$3, MATCH($A65, 'ARGUS '!$A$3:$A$179, 0)-1,MATCH(EM$14, 'ARGUS '!$B$4:$LG$4, 0)-1,1,1)/1000, 0)</f>
        <v>0</v>
      </c>
      <c r="EP65" s="1" t="str">
        <f t="shared" si="514"/>
        <v xml:space="preserve"> Insurance</v>
      </c>
      <c r="EQ65" s="27"/>
      <c r="ER65" s="27"/>
      <c r="ES65" s="27"/>
      <c r="ET65" s="138">
        <f t="shared" ca="1" si="515"/>
        <v>575.84699999999998</v>
      </c>
      <c r="EU65" s="27"/>
      <c r="EV65" s="139">
        <f t="shared" si="516"/>
        <v>0</v>
      </c>
      <c r="EW65" s="27">
        <f t="shared" ca="1" si="516"/>
        <v>64.75500000000001</v>
      </c>
      <c r="EX65" s="27">
        <f t="shared" ca="1" si="516"/>
        <v>66.699000000000012</v>
      </c>
      <c r="EY65" s="27">
        <f t="shared" ca="1" si="516"/>
        <v>68.697000000000017</v>
      </c>
      <c r="EZ65" s="27">
        <f t="shared" ca="1" si="516"/>
        <v>70.763999999999996</v>
      </c>
      <c r="FA65" s="27">
        <f t="shared" ca="1" si="516"/>
        <v>72.888000000000005</v>
      </c>
      <c r="FB65" s="27">
        <f t="shared" ca="1" si="516"/>
        <v>75.069000000000003</v>
      </c>
      <c r="FC65" s="27">
        <f t="shared" ca="1" si="516"/>
        <v>77.327999999999989</v>
      </c>
      <c r="FD65" s="27">
        <f t="shared" ca="1" si="516"/>
        <v>79.646999999999991</v>
      </c>
      <c r="FE65"/>
      <c r="FF65"/>
      <c r="FG65"/>
      <c r="FH65"/>
    </row>
    <row r="66" spans="1:164" ht="15">
      <c r="A66" s="415">
        <v>11</v>
      </c>
      <c r="B66" s="1" t="s">
        <v>417</v>
      </c>
      <c r="D66" s="581"/>
      <c r="E66" s="104"/>
      <c r="F66" s="151"/>
      <c r="I66" s="138">
        <f ca="1">SUMIF($K$12:$EM$12,"&lt;="&amp;Assumptions!$L$14,'Monthly Cash Flow'!K66:EM66)</f>
        <v>548.49900000000002</v>
      </c>
      <c r="J66" s="27"/>
      <c r="K66" s="139"/>
      <c r="L66" s="19">
        <f ca="1">IFERROR(OFFSET('ARGUS '!$B$3, MATCH($A66, 'ARGUS '!$A$3:$A$179, 0)-1,MATCH(L$14, 'ARGUS '!$B$4:$LG$4, 0)-1,1,1)/1000, 0)</f>
        <v>14.808</v>
      </c>
      <c r="M66" s="19">
        <f ca="1">IFERROR(OFFSET('ARGUS '!$B$3, MATCH($A66, 'ARGUS '!$A$3:$A$179, 0)-1,MATCH(M$14, 'ARGUS '!$B$4:$LG$4, 0)-1,1,1)/1000, 0)</f>
        <v>15.101000000000001</v>
      </c>
      <c r="N66" s="19">
        <f ca="1">IFERROR(OFFSET('ARGUS '!$B$3, MATCH($A66, 'ARGUS '!$A$3:$A$179, 0)-1,MATCH(N$14, 'ARGUS '!$B$4:$LG$4, 0)-1,1,1)/1000, 0)</f>
        <v>15.101000000000001</v>
      </c>
      <c r="O66" s="19">
        <f ca="1">IFERROR(OFFSET('ARGUS '!$B$3, MATCH($A66, 'ARGUS '!$A$3:$A$179, 0)-1,MATCH(O$14, 'ARGUS '!$B$4:$LG$4, 0)-1,1,1)/1000, 0)</f>
        <v>15.101000000000001</v>
      </c>
      <c r="P66" s="19">
        <f ca="1">IFERROR(OFFSET('ARGUS '!$B$3, MATCH($A66, 'ARGUS '!$A$3:$A$179, 0)-1,MATCH(P$14, 'ARGUS '!$B$4:$LG$4, 0)-1,1,1)/1000, 0)</f>
        <v>15.138999999999999</v>
      </c>
      <c r="Q66" s="19">
        <f ca="1">IFERROR(OFFSET('ARGUS '!$B$3, MATCH($A66, 'ARGUS '!$A$3:$A$179, 0)-1,MATCH(Q$14, 'ARGUS '!$B$4:$LG$4, 0)-1,1,1)/1000, 0)</f>
        <v>15.144</v>
      </c>
      <c r="R66" s="19">
        <f ca="1">IFERROR(OFFSET('ARGUS '!$B$3, MATCH($A66, 'ARGUS '!$A$3:$A$179, 0)-1,MATCH(R$14, 'ARGUS '!$B$4:$LG$4, 0)-1,1,1)/1000, 0)</f>
        <v>14.622999999999999</v>
      </c>
      <c r="S66" s="19">
        <f ca="1">IFERROR(OFFSET('ARGUS '!$B$3, MATCH($A66, 'ARGUS '!$A$3:$A$179, 0)-1,MATCH(S$14, 'ARGUS '!$B$4:$LG$4, 0)-1,1,1)/1000, 0)</f>
        <v>14.202</v>
      </c>
      <c r="T66" s="19">
        <f ca="1">IFERROR(OFFSET('ARGUS '!$B$3, MATCH($A66, 'ARGUS '!$A$3:$A$179, 0)-1,MATCH(T$14, 'ARGUS '!$B$4:$LG$4, 0)-1,1,1)/1000, 0)</f>
        <v>14.202</v>
      </c>
      <c r="U66" s="19">
        <f ca="1">IFERROR(OFFSET('ARGUS '!$B$3, MATCH($A66, 'ARGUS '!$A$3:$A$179, 0)-1,MATCH(U$14, 'ARGUS '!$B$4:$LG$4, 0)-1,1,1)/1000, 0)</f>
        <v>14.465999999999999</v>
      </c>
      <c r="V66" s="19">
        <f ca="1">IFERROR(OFFSET('ARGUS '!$B$3, MATCH($A66, 'ARGUS '!$A$3:$A$179, 0)-1,MATCH(V$14, 'ARGUS '!$B$4:$LG$4, 0)-1,1,1)/1000, 0)</f>
        <v>14.465999999999999</v>
      </c>
      <c r="W66" s="19">
        <f ca="1">IFERROR(OFFSET('ARGUS '!$B$3, MATCH($A66, 'ARGUS '!$A$3:$A$179, 0)-1,MATCH(W$14, 'ARGUS '!$B$4:$LG$4, 0)-1,1,1)/1000, 0)</f>
        <v>13.523</v>
      </c>
      <c r="X66" s="19">
        <f ca="1">IFERROR(OFFSET('ARGUS '!$B$3, MATCH($A66, 'ARGUS '!$A$3:$A$179, 0)-1,MATCH(X$14, 'ARGUS '!$B$4:$LG$4, 0)-1,1,1)/1000, 0)</f>
        <v>13.523</v>
      </c>
      <c r="Y66" s="19">
        <f ca="1">IFERROR(OFFSET('ARGUS '!$B$3, MATCH($A66, 'ARGUS '!$A$3:$A$179, 0)-1,MATCH(Y$14, 'ARGUS '!$B$4:$LG$4, 0)-1,1,1)/1000, 0)</f>
        <v>13.965</v>
      </c>
      <c r="Z66" s="19">
        <f ca="1">IFERROR(OFFSET('ARGUS '!$B$3, MATCH($A66, 'ARGUS '!$A$3:$A$179, 0)-1,MATCH(Z$14, 'ARGUS '!$B$4:$LG$4, 0)-1,1,1)/1000, 0)</f>
        <v>14.068</v>
      </c>
      <c r="AA66" s="19">
        <f ca="1">IFERROR(OFFSET('ARGUS '!$B$3, MATCH($A66, 'ARGUS '!$A$3:$A$179, 0)-1,MATCH(AA$14, 'ARGUS '!$B$4:$LG$4, 0)-1,1,1)/1000, 0)</f>
        <v>14.709</v>
      </c>
      <c r="AB66" s="19">
        <f ca="1">IFERROR(OFFSET('ARGUS '!$B$3, MATCH($A66, 'ARGUS '!$A$3:$A$179, 0)-1,MATCH(AB$14, 'ARGUS '!$B$4:$LG$4, 0)-1,1,1)/1000, 0)</f>
        <v>15.481</v>
      </c>
      <c r="AC66" s="19">
        <f ca="1">IFERROR(OFFSET('ARGUS '!$B$3, MATCH($A66, 'ARGUS '!$A$3:$A$179, 0)-1,MATCH(AC$14, 'ARGUS '!$B$4:$LG$4, 0)-1,1,1)/1000, 0)</f>
        <v>15.486000000000001</v>
      </c>
      <c r="AD66" s="19">
        <f ca="1">IFERROR(OFFSET('ARGUS '!$B$3, MATCH($A66, 'ARGUS '!$A$3:$A$179, 0)-1,MATCH(AD$14, 'ARGUS '!$B$4:$LG$4, 0)-1,1,1)/1000, 0)</f>
        <v>16.013000000000002</v>
      </c>
      <c r="AE66" s="19">
        <f ca="1">IFERROR(OFFSET('ARGUS '!$B$3, MATCH($A66, 'ARGUS '!$A$3:$A$179, 0)-1,MATCH(AE$14, 'ARGUS '!$B$4:$LG$4, 0)-1,1,1)/1000, 0)</f>
        <v>16.021999999999998</v>
      </c>
      <c r="AF66" s="19">
        <f ca="1">IFERROR(OFFSET('ARGUS '!$B$3, MATCH($A66, 'ARGUS '!$A$3:$A$179, 0)-1,MATCH(AF$14, 'ARGUS '!$B$4:$LG$4, 0)-1,1,1)/1000, 0)</f>
        <v>16.021999999999998</v>
      </c>
      <c r="AG66" s="19">
        <f ca="1">IFERROR(OFFSET('ARGUS '!$B$3, MATCH($A66, 'ARGUS '!$A$3:$A$179, 0)-1,MATCH(AG$14, 'ARGUS '!$B$4:$LG$4, 0)-1,1,1)/1000, 0)</f>
        <v>15.56</v>
      </c>
      <c r="AH66" s="19">
        <f ca="1">IFERROR(OFFSET('ARGUS '!$B$3, MATCH($A66, 'ARGUS '!$A$3:$A$179, 0)-1,MATCH(AH$14, 'ARGUS '!$B$4:$LG$4, 0)-1,1,1)/1000, 0)</f>
        <v>15.56</v>
      </c>
      <c r="AI66" s="19">
        <f ca="1">IFERROR(OFFSET('ARGUS '!$B$3, MATCH($A66, 'ARGUS '!$A$3:$A$179, 0)-1,MATCH(AI$14, 'ARGUS '!$B$4:$LG$4, 0)-1,1,1)/1000, 0)</f>
        <v>15.704000000000001</v>
      </c>
      <c r="AJ66" s="19">
        <f ca="1">IFERROR(OFFSET('ARGUS '!$B$3, MATCH($A66, 'ARGUS '!$A$3:$A$179, 0)-1,MATCH(AJ$14, 'ARGUS '!$B$4:$LG$4, 0)-1,1,1)/1000, 0)</f>
        <v>15.704000000000001</v>
      </c>
      <c r="AK66" s="19">
        <f ca="1">IFERROR(OFFSET('ARGUS '!$B$3, MATCH($A66, 'ARGUS '!$A$3:$A$179, 0)-1,MATCH(AK$14, 'ARGUS '!$B$4:$LG$4, 0)-1,1,1)/1000, 0)</f>
        <v>15.757999999999999</v>
      </c>
      <c r="AL66" s="19">
        <f ca="1">IFERROR(OFFSET('ARGUS '!$B$3, MATCH($A66, 'ARGUS '!$A$3:$A$179, 0)-1,MATCH(AL$14, 'ARGUS '!$B$4:$LG$4, 0)-1,1,1)/1000, 0)</f>
        <v>15.757999999999999</v>
      </c>
      <c r="AM66" s="19">
        <f ca="1">IFERROR(OFFSET('ARGUS '!$B$3, MATCH($A66, 'ARGUS '!$A$3:$A$179, 0)-1,MATCH(AM$14, 'ARGUS '!$B$4:$LG$4, 0)-1,1,1)/1000, 0)</f>
        <v>15.788</v>
      </c>
      <c r="AN66" s="19">
        <f ca="1">IFERROR(OFFSET('ARGUS '!$B$3, MATCH($A66, 'ARGUS '!$A$3:$A$179, 0)-1,MATCH(AN$14, 'ARGUS '!$B$4:$LG$4, 0)-1,1,1)/1000, 0)</f>
        <v>15.827999999999999</v>
      </c>
      <c r="AO66" s="19">
        <f ca="1">IFERROR(OFFSET('ARGUS '!$B$3, MATCH($A66, 'ARGUS '!$A$3:$A$179, 0)-1,MATCH(AO$14, 'ARGUS '!$B$4:$LG$4, 0)-1,1,1)/1000, 0)</f>
        <v>15.834</v>
      </c>
      <c r="AP66" s="19">
        <f ca="1">IFERROR(OFFSET('ARGUS '!$B$3, MATCH($A66, 'ARGUS '!$A$3:$A$179, 0)-1,MATCH(AP$14, 'ARGUS '!$B$4:$LG$4, 0)-1,1,1)/1000, 0)</f>
        <v>15.834</v>
      </c>
      <c r="AQ66" s="19">
        <f ca="1">IFERROR(OFFSET('ARGUS '!$B$3, MATCH($A66, 'ARGUS '!$A$3:$A$179, 0)-1,MATCH(AQ$14, 'ARGUS '!$B$4:$LG$4, 0)-1,1,1)/1000, 0)</f>
        <v>15.843</v>
      </c>
      <c r="AR66" s="19">
        <f ca="1">IFERROR(OFFSET('ARGUS '!$B$3, MATCH($A66, 'ARGUS '!$A$3:$A$179, 0)-1,MATCH(AR$14, 'ARGUS '!$B$4:$LG$4, 0)-1,1,1)/1000, 0)</f>
        <v>15.843</v>
      </c>
      <c r="AS66" s="19">
        <f ca="1">IFERROR(OFFSET('ARGUS '!$B$3, MATCH($A66, 'ARGUS '!$A$3:$A$179, 0)-1,MATCH(AS$14, 'ARGUS '!$B$4:$LG$4, 0)-1,1,1)/1000, 0)</f>
        <v>16.056999999999999</v>
      </c>
      <c r="AT66" s="19">
        <f ca="1">IFERROR(OFFSET('ARGUS '!$B$3, MATCH($A66, 'ARGUS '!$A$3:$A$179, 0)-1,MATCH(AT$14, 'ARGUS '!$B$4:$LG$4, 0)-1,1,1)/1000, 0)</f>
        <v>16.056999999999999</v>
      </c>
      <c r="AU66" s="19">
        <f ca="1">IFERROR(OFFSET('ARGUS '!$B$3, MATCH($A66, 'ARGUS '!$A$3:$A$179, 0)-1,MATCH(AU$14, 'ARGUS '!$B$4:$LG$4, 0)-1,1,1)/1000, 0)</f>
        <v>16.206</v>
      </c>
      <c r="AV66" s="19">
        <f ca="1">IFERROR(OFFSET('ARGUS '!$B$3, MATCH($A66, 'ARGUS '!$A$3:$A$179, 0)-1,MATCH(AV$14, 'ARGUS '!$B$4:$LG$4, 0)-1,1,1)/1000, 0)</f>
        <v>16.206</v>
      </c>
      <c r="AW66" s="19">
        <f ca="1">IFERROR(OFFSET('ARGUS '!$B$3, MATCH($A66, 'ARGUS '!$A$3:$A$179, 0)-1,MATCH(AW$14, 'ARGUS '!$B$4:$LG$4, 0)-1,1,1)/1000, 0)</f>
        <v>16.260999999999999</v>
      </c>
      <c r="AX66" s="19">
        <f ca="1">IFERROR(OFFSET('ARGUS '!$B$3, MATCH($A66, 'ARGUS '!$A$3:$A$179, 0)-1,MATCH(AX$14, 'ARGUS '!$B$4:$LG$4, 0)-1,1,1)/1000, 0)</f>
        <v>16.260999999999999</v>
      </c>
      <c r="AY66" s="19">
        <f ca="1">IFERROR(OFFSET('ARGUS '!$B$3, MATCH($A66, 'ARGUS '!$A$3:$A$179, 0)-1,MATCH(AY$14, 'ARGUS '!$B$4:$LG$4, 0)-1,1,1)/1000, 0)</f>
        <v>16.292000000000002</v>
      </c>
      <c r="AZ66" s="19">
        <f ca="1">IFERROR(OFFSET('ARGUS '!$B$3, MATCH($A66, 'ARGUS '!$A$3:$A$179, 0)-1,MATCH(AZ$14, 'ARGUS '!$B$4:$LG$4, 0)-1,1,1)/1000, 0)</f>
        <v>16.332999999999998</v>
      </c>
      <c r="BA66" s="19">
        <f ca="1">IFERROR(OFFSET('ARGUS '!$B$3, MATCH($A66, 'ARGUS '!$A$3:$A$179, 0)-1,MATCH(BA$14, 'ARGUS '!$B$4:$LG$4, 0)-1,1,1)/1000, 0)</f>
        <v>16.338999999999999</v>
      </c>
      <c r="BB66" s="19">
        <f ca="1">IFERROR(OFFSET('ARGUS '!$B$3, MATCH($A66, 'ARGUS '!$A$3:$A$179, 0)-1,MATCH(BB$14, 'ARGUS '!$B$4:$LG$4, 0)-1,1,1)/1000, 0)</f>
        <v>16.338999999999999</v>
      </c>
      <c r="BC66" s="19">
        <f ca="1">IFERROR(OFFSET('ARGUS '!$B$3, MATCH($A66, 'ARGUS '!$A$3:$A$179, 0)-1,MATCH(BC$14, 'ARGUS '!$B$4:$LG$4, 0)-1,1,1)/1000, 0)</f>
        <v>16.349</v>
      </c>
      <c r="BD66" s="19">
        <f ca="1">IFERROR(OFFSET('ARGUS '!$B$3, MATCH($A66, 'ARGUS '!$A$3:$A$179, 0)-1,MATCH(BD$14, 'ARGUS '!$B$4:$LG$4, 0)-1,1,1)/1000, 0)</f>
        <v>16.349</v>
      </c>
      <c r="BE66" s="19">
        <f ca="1">IFERROR(OFFSET('ARGUS '!$B$3, MATCH($A66, 'ARGUS '!$A$3:$A$179, 0)-1,MATCH(BE$14, 'ARGUS '!$B$4:$LG$4, 0)-1,1,1)/1000, 0)</f>
        <v>16.867999999999999</v>
      </c>
      <c r="BF66" s="19">
        <f ca="1">IFERROR(OFFSET('ARGUS '!$B$3, MATCH($A66, 'ARGUS '!$A$3:$A$179, 0)-1,MATCH(BF$14, 'ARGUS '!$B$4:$LG$4, 0)-1,1,1)/1000, 0)</f>
        <v>16.867999999999999</v>
      </c>
      <c r="BG66" s="19">
        <f ca="1">IFERROR(OFFSET('ARGUS '!$B$3, MATCH($A66, 'ARGUS '!$A$3:$A$179, 0)-1,MATCH(BG$14, 'ARGUS '!$B$4:$LG$4, 0)-1,1,1)/1000, 0)</f>
        <v>17.021000000000001</v>
      </c>
      <c r="BH66" s="19">
        <f ca="1">IFERROR(OFFSET('ARGUS '!$B$3, MATCH($A66, 'ARGUS '!$A$3:$A$179, 0)-1,MATCH(BH$14, 'ARGUS '!$B$4:$LG$4, 0)-1,1,1)/1000, 0)</f>
        <v>17.021000000000001</v>
      </c>
      <c r="BI66" s="19">
        <f ca="1">IFERROR(OFFSET('ARGUS '!$B$3, MATCH($A66, 'ARGUS '!$A$3:$A$179, 0)-1,MATCH(BI$14, 'ARGUS '!$B$4:$LG$4, 0)-1,1,1)/1000, 0)</f>
        <v>17.077000000000002</v>
      </c>
      <c r="BJ66" s="19">
        <f ca="1">IFERROR(OFFSET('ARGUS '!$B$3, MATCH($A66, 'ARGUS '!$A$3:$A$179, 0)-1,MATCH(BJ$14, 'ARGUS '!$B$4:$LG$4, 0)-1,1,1)/1000, 0)</f>
        <v>17.077000000000002</v>
      </c>
      <c r="BK66" s="19">
        <f ca="1">IFERROR(OFFSET('ARGUS '!$B$3, MATCH($A66, 'ARGUS '!$A$3:$A$179, 0)-1,MATCH(BK$14, 'ARGUS '!$B$4:$LG$4, 0)-1,1,1)/1000, 0)</f>
        <v>17.109000000000002</v>
      </c>
      <c r="BL66" s="19">
        <f ca="1">IFERROR(OFFSET('ARGUS '!$B$3, MATCH($A66, 'ARGUS '!$A$3:$A$179, 0)-1,MATCH(BL$14, 'ARGUS '!$B$4:$LG$4, 0)-1,1,1)/1000, 0)</f>
        <v>14.698</v>
      </c>
      <c r="BM66" s="19">
        <f ca="1">IFERROR(OFFSET('ARGUS '!$B$3, MATCH($A66, 'ARGUS '!$A$3:$A$179, 0)-1,MATCH(BM$14, 'ARGUS '!$B$4:$LG$4, 0)-1,1,1)/1000, 0)</f>
        <v>14.704000000000001</v>
      </c>
      <c r="BN66" s="19">
        <f ca="1">IFERROR(OFFSET('ARGUS '!$B$3, MATCH($A66, 'ARGUS '!$A$3:$A$179, 0)-1,MATCH(BN$14, 'ARGUS '!$B$4:$LG$4, 0)-1,1,1)/1000, 0)</f>
        <v>15.695</v>
      </c>
      <c r="BO66" s="19">
        <f ca="1">IFERROR(OFFSET('ARGUS '!$B$3, MATCH($A66, 'ARGUS '!$A$3:$A$179, 0)-1,MATCH(BO$14, 'ARGUS '!$B$4:$LG$4, 0)-1,1,1)/1000, 0)</f>
        <v>15.705</v>
      </c>
      <c r="BP66" s="19">
        <f ca="1">IFERROR(OFFSET('ARGUS '!$B$3, MATCH($A66, 'ARGUS '!$A$3:$A$179, 0)-1,MATCH(BP$14, 'ARGUS '!$B$4:$LG$4, 0)-1,1,1)/1000, 0)</f>
        <v>15.705</v>
      </c>
      <c r="BQ66" s="19">
        <f ca="1">IFERROR(OFFSET('ARGUS '!$B$3, MATCH($A66, 'ARGUS '!$A$3:$A$179, 0)-1,MATCH(BQ$14, 'ARGUS '!$B$4:$LG$4, 0)-1,1,1)/1000, 0)</f>
        <v>17.364999999999998</v>
      </c>
      <c r="BR66" s="19">
        <f ca="1">IFERROR(OFFSET('ARGUS '!$B$3, MATCH($A66, 'ARGUS '!$A$3:$A$179, 0)-1,MATCH(BR$14, 'ARGUS '!$B$4:$LG$4, 0)-1,1,1)/1000, 0)</f>
        <v>17.364999999999998</v>
      </c>
      <c r="BS66" s="19">
        <f ca="1">IFERROR(OFFSET('ARGUS '!$B$3, MATCH($A66, 'ARGUS '!$A$3:$A$179, 0)-1,MATCH(BS$14, 'ARGUS '!$B$4:$LG$4, 0)-1,1,1)/1000, 0)</f>
        <v>17.523</v>
      </c>
      <c r="BT66" s="19">
        <f ca="1">IFERROR(OFFSET('ARGUS '!$B$3, MATCH($A66, 'ARGUS '!$A$3:$A$179, 0)-1,MATCH(BT$14, 'ARGUS '!$B$4:$LG$4, 0)-1,1,1)/1000, 0)</f>
        <v>17.523</v>
      </c>
      <c r="BU66" s="19">
        <f ca="1">IFERROR(OFFSET('ARGUS '!$B$3, MATCH($A66, 'ARGUS '!$A$3:$A$179, 0)-1,MATCH(BU$14, 'ARGUS '!$B$4:$LG$4, 0)-1,1,1)/1000, 0)</f>
        <v>17.581</v>
      </c>
      <c r="BV66" s="19">
        <f ca="1">IFERROR(OFFSET('ARGUS '!$B$3, MATCH($A66, 'ARGUS '!$A$3:$A$179, 0)-1,MATCH(BV$14, 'ARGUS '!$B$4:$LG$4, 0)-1,1,1)/1000, 0)</f>
        <v>17.581</v>
      </c>
      <c r="BW66" s="19">
        <f ca="1">IFERROR(OFFSET('ARGUS '!$B$3, MATCH($A66, 'ARGUS '!$A$3:$A$179, 0)-1,MATCH(BW$14, 'ARGUS '!$B$4:$LG$4, 0)-1,1,1)/1000, 0)</f>
        <v>17.614000000000001</v>
      </c>
      <c r="BX66" s="19">
        <f ca="1">IFERROR(OFFSET('ARGUS '!$B$3, MATCH($A66, 'ARGUS '!$A$3:$A$179, 0)-1,MATCH(BX$14, 'ARGUS '!$B$4:$LG$4, 0)-1,1,1)/1000, 0)</f>
        <v>17.614000000000001</v>
      </c>
      <c r="BY66" s="19">
        <f ca="1">IFERROR(OFFSET('ARGUS '!$B$3, MATCH($A66, 'ARGUS '!$A$3:$A$179, 0)-1,MATCH(BY$14, 'ARGUS '!$B$4:$LG$4, 0)-1,1,1)/1000, 0)</f>
        <v>17.62</v>
      </c>
      <c r="BZ66" s="19">
        <f ca="1">IFERROR(OFFSET('ARGUS '!$B$3, MATCH($A66, 'ARGUS '!$A$3:$A$179, 0)-1,MATCH(BZ$14, 'ARGUS '!$B$4:$LG$4, 0)-1,1,1)/1000, 0)</f>
        <v>17.672000000000001</v>
      </c>
      <c r="CA66" s="19">
        <f ca="1">IFERROR(OFFSET('ARGUS '!$B$3, MATCH($A66, 'ARGUS '!$A$3:$A$179, 0)-1,MATCH(CA$14, 'ARGUS '!$B$4:$LG$4, 0)-1,1,1)/1000, 0)</f>
        <v>17.683</v>
      </c>
      <c r="CB66" s="19">
        <f ca="1">IFERROR(OFFSET('ARGUS '!$B$3, MATCH($A66, 'ARGUS '!$A$3:$A$179, 0)-1,MATCH(CB$14, 'ARGUS '!$B$4:$LG$4, 0)-1,1,1)/1000, 0)</f>
        <v>17.683</v>
      </c>
      <c r="CC66" s="19">
        <f ca="1">IFERROR(OFFSET('ARGUS '!$B$3, MATCH($A66, 'ARGUS '!$A$3:$A$179, 0)-1,MATCH(CC$14, 'ARGUS '!$B$4:$LG$4, 0)-1,1,1)/1000, 0)</f>
        <v>18.260000000000002</v>
      </c>
      <c r="CD66" s="19">
        <f ca="1">IFERROR(OFFSET('ARGUS '!$B$3, MATCH($A66, 'ARGUS '!$A$3:$A$179, 0)-1,MATCH(CD$14, 'ARGUS '!$B$4:$LG$4, 0)-1,1,1)/1000, 0)</f>
        <v>18.260000000000002</v>
      </c>
      <c r="CE66" s="19">
        <f ca="1">IFERROR(OFFSET('ARGUS '!$B$3, MATCH($A66, 'ARGUS '!$A$3:$A$179, 0)-1,MATCH(CE$14, 'ARGUS '!$B$4:$LG$4, 0)-1,1,1)/1000, 0)</f>
        <v>18.369</v>
      </c>
      <c r="CF66" s="19">
        <f ca="1">IFERROR(OFFSET('ARGUS '!$B$3, MATCH($A66, 'ARGUS '!$A$3:$A$179, 0)-1,MATCH(CF$14, 'ARGUS '!$B$4:$LG$4, 0)-1,1,1)/1000, 0)</f>
        <v>18.369</v>
      </c>
      <c r="CG66" s="19">
        <f ca="1">IFERROR(OFFSET('ARGUS '!$B$3, MATCH($A66, 'ARGUS '!$A$3:$A$179, 0)-1,MATCH(CG$14, 'ARGUS '!$B$4:$LG$4, 0)-1,1,1)/1000, 0)</f>
        <v>17.088999999999999</v>
      </c>
      <c r="CH66" s="19">
        <f ca="1">IFERROR(OFFSET('ARGUS '!$B$3, MATCH($A66, 'ARGUS '!$A$3:$A$179, 0)-1,MATCH(CH$14, 'ARGUS '!$B$4:$LG$4, 0)-1,1,1)/1000, 0)</f>
        <v>16.867000000000001</v>
      </c>
      <c r="CI66" s="19">
        <f ca="1">IFERROR(OFFSET('ARGUS '!$B$3, MATCH($A66, 'ARGUS '!$A$3:$A$179, 0)-1,MATCH(CI$14, 'ARGUS '!$B$4:$LG$4, 0)-1,1,1)/1000, 0)</f>
        <v>16.286000000000001</v>
      </c>
      <c r="CJ66" s="19">
        <f ca="1">IFERROR(OFFSET('ARGUS '!$B$3, MATCH($A66, 'ARGUS '!$A$3:$A$179, 0)-1,MATCH(CJ$14, 'ARGUS '!$B$4:$LG$4, 0)-1,1,1)/1000, 0)</f>
        <v>16.286000000000001</v>
      </c>
      <c r="CK66" s="19">
        <f ca="1">IFERROR(OFFSET('ARGUS '!$B$3, MATCH($A66, 'ARGUS '!$A$3:$A$179, 0)-1,MATCH(CK$14, 'ARGUS '!$B$4:$LG$4, 0)-1,1,1)/1000, 0)</f>
        <v>16.8</v>
      </c>
      <c r="CL66" s="19">
        <f ca="1">IFERROR(OFFSET('ARGUS '!$B$3, MATCH($A66, 'ARGUS '!$A$3:$A$179, 0)-1,MATCH(CL$14, 'ARGUS '!$B$4:$LG$4, 0)-1,1,1)/1000, 0)</f>
        <v>17.702999999999999</v>
      </c>
      <c r="CM66" s="19">
        <f ca="1">IFERROR(OFFSET('ARGUS '!$B$3, MATCH($A66, 'ARGUS '!$A$3:$A$179, 0)-1,MATCH(CM$14, 'ARGUS '!$B$4:$LG$4, 0)-1,1,1)/1000, 0)</f>
        <v>17.713000000000001</v>
      </c>
      <c r="CN66" s="19">
        <f ca="1">IFERROR(OFFSET('ARGUS '!$B$3, MATCH($A66, 'ARGUS '!$A$3:$A$179, 0)-1,MATCH(CN$14, 'ARGUS '!$B$4:$LG$4, 0)-1,1,1)/1000, 0)</f>
        <v>17.722000000000001</v>
      </c>
      <c r="CO66" s="19">
        <f ca="1">IFERROR(OFFSET('ARGUS '!$B$3, MATCH($A66, 'ARGUS '!$A$3:$A$179, 0)-1,MATCH(CO$14, 'ARGUS '!$B$4:$LG$4, 0)-1,1,1)/1000, 0)</f>
        <v>17.699000000000002</v>
      </c>
      <c r="CP66" s="19">
        <f ca="1">IFERROR(OFFSET('ARGUS '!$B$3, MATCH($A66, 'ARGUS '!$A$3:$A$179, 0)-1,MATCH(CP$14, 'ARGUS '!$B$4:$LG$4, 0)-1,1,1)/1000, 0)</f>
        <v>17.699000000000002</v>
      </c>
      <c r="CQ66" s="19">
        <f ca="1">IFERROR(OFFSET('ARGUS '!$B$3, MATCH($A66, 'ARGUS '!$A$3:$A$179, 0)-1,MATCH(CQ$14, 'ARGUS '!$B$4:$LG$4, 0)-1,1,1)/1000, 0)</f>
        <v>18.178999999999998</v>
      </c>
      <c r="CR66" s="19">
        <f ca="1">IFERROR(OFFSET('ARGUS '!$B$3, MATCH($A66, 'ARGUS '!$A$3:$A$179, 0)-1,MATCH(CR$14, 'ARGUS '!$B$4:$LG$4, 0)-1,1,1)/1000, 0)</f>
        <v>18.178999999999998</v>
      </c>
      <c r="CS66" s="19">
        <f ca="1">IFERROR(OFFSET('ARGUS '!$B$3, MATCH($A66, 'ARGUS '!$A$3:$A$179, 0)-1,MATCH(CS$14, 'ARGUS '!$B$4:$LG$4, 0)-1,1,1)/1000, 0)</f>
        <v>18.216000000000001</v>
      </c>
      <c r="CT66" s="19">
        <f ca="1">IFERROR(OFFSET('ARGUS '!$B$3, MATCH($A66, 'ARGUS '!$A$3:$A$179, 0)-1,MATCH(CT$14, 'ARGUS '!$B$4:$LG$4, 0)-1,1,1)/1000, 0)</f>
        <v>18.695</v>
      </c>
      <c r="CU66" s="19">
        <f ca="1">IFERROR(OFFSET('ARGUS '!$B$3, MATCH($A66, 'ARGUS '!$A$3:$A$179, 0)-1,MATCH(CU$14, 'ARGUS '!$B$4:$LG$4, 0)-1,1,1)/1000, 0)</f>
        <v>18.721</v>
      </c>
      <c r="CV66" s="19">
        <f ca="1">IFERROR(OFFSET('ARGUS '!$B$3, MATCH($A66, 'ARGUS '!$A$3:$A$179, 0)-1,MATCH(CV$14, 'ARGUS '!$B$4:$LG$4, 0)-1,1,1)/1000, 0)</f>
        <v>18.721</v>
      </c>
      <c r="CW66" s="19">
        <f ca="1">IFERROR(OFFSET('ARGUS '!$B$3, MATCH($A66, 'ARGUS '!$A$3:$A$179, 0)-1,MATCH(CW$14, 'ARGUS '!$B$4:$LG$4, 0)-1,1,1)/1000, 0)</f>
        <v>18.751999999999999</v>
      </c>
      <c r="CX66" s="19">
        <f ca="1">IFERROR(OFFSET('ARGUS '!$B$3, MATCH($A66, 'ARGUS '!$A$3:$A$179, 0)-1,MATCH(CX$14, 'ARGUS '!$B$4:$LG$4, 0)-1,1,1)/1000, 0)</f>
        <v>18.808</v>
      </c>
      <c r="CY66" s="19">
        <f ca="1">IFERROR(OFFSET('ARGUS '!$B$3, MATCH($A66, 'ARGUS '!$A$3:$A$179, 0)-1,MATCH(CY$14, 'ARGUS '!$B$4:$LG$4, 0)-1,1,1)/1000, 0)</f>
        <v>18.808</v>
      </c>
      <c r="CZ66" s="19">
        <f ca="1">IFERROR(OFFSET('ARGUS '!$B$3, MATCH($A66, 'ARGUS '!$A$3:$A$179, 0)-1,MATCH(CZ$14, 'ARGUS '!$B$4:$LG$4, 0)-1,1,1)/1000, 0)</f>
        <v>18.818000000000001</v>
      </c>
      <c r="DA66" s="19">
        <f ca="1">IFERROR(OFFSET('ARGUS '!$B$3, MATCH($A66, 'ARGUS '!$A$3:$A$179, 0)-1,MATCH(DA$14, 'ARGUS '!$B$4:$LG$4, 0)-1,1,1)/1000, 0)</f>
        <v>19.03</v>
      </c>
      <c r="DB66" s="19">
        <f ca="1">IFERROR(OFFSET('ARGUS '!$B$3, MATCH($A66, 'ARGUS '!$A$3:$A$179, 0)-1,MATCH(DB$14, 'ARGUS '!$B$4:$LG$4, 0)-1,1,1)/1000, 0)</f>
        <v>19.03</v>
      </c>
      <c r="DC66" s="19">
        <f ca="1">IFERROR(OFFSET('ARGUS '!$B$3, MATCH($A66, 'ARGUS '!$A$3:$A$179, 0)-1,MATCH(DC$14, 'ARGUS '!$B$4:$LG$4, 0)-1,1,1)/1000, 0)</f>
        <v>19.155000000000001</v>
      </c>
      <c r="DD66" s="19">
        <f ca="1">IFERROR(OFFSET('ARGUS '!$B$3, MATCH($A66, 'ARGUS '!$A$3:$A$179, 0)-1,MATCH(DD$14, 'ARGUS '!$B$4:$LG$4, 0)-1,1,1)/1000, 0)</f>
        <v>19.155000000000001</v>
      </c>
      <c r="DE66" s="19">
        <f ca="1">IFERROR(OFFSET('ARGUS '!$B$3, MATCH($A66, 'ARGUS '!$A$3:$A$179, 0)-1,MATCH(DE$14, 'ARGUS '!$B$4:$LG$4, 0)-1,1,1)/1000, 0)</f>
        <v>19.192</v>
      </c>
      <c r="DF66" s="19">
        <f ca="1">IFERROR(OFFSET('ARGUS '!$B$3, MATCH($A66, 'ARGUS '!$A$3:$A$179, 0)-1,MATCH(DF$14, 'ARGUS '!$B$4:$LG$4, 0)-1,1,1)/1000, 0)</f>
        <v>19.192</v>
      </c>
      <c r="DG66" s="19">
        <f ca="1">IFERROR(OFFSET('ARGUS '!$B$3, MATCH($A66, 'ARGUS '!$A$3:$A$179, 0)-1,MATCH(DG$14, 'ARGUS '!$B$4:$LG$4, 0)-1,1,1)/1000, 0)</f>
        <v>19.218</v>
      </c>
      <c r="DH66" s="19">
        <f ca="1">IFERROR(OFFSET('ARGUS '!$B$3, MATCH($A66, 'ARGUS '!$A$3:$A$179, 0)-1,MATCH(DH$14, 'ARGUS '!$B$4:$LG$4, 0)-1,1,1)/1000, 0)</f>
        <v>19.218</v>
      </c>
      <c r="DI66" s="19">
        <f ca="1">IFERROR(OFFSET('ARGUS '!$B$3, MATCH($A66, 'ARGUS '!$A$3:$A$179, 0)-1,MATCH(DI$14, 'ARGUS '!$B$4:$LG$4, 0)-1,1,1)/1000, 0)</f>
        <v>19.244</v>
      </c>
      <c r="DJ66" s="19">
        <f ca="1">IFERROR(OFFSET('ARGUS '!$B$3, MATCH($A66, 'ARGUS '!$A$3:$A$179, 0)-1,MATCH(DJ$14, 'ARGUS '!$B$4:$LG$4, 0)-1,1,1)/1000, 0)</f>
        <v>19.300999999999998</v>
      </c>
      <c r="DK66" s="19">
        <f ca="1">IFERROR(OFFSET('ARGUS '!$B$3, MATCH($A66, 'ARGUS '!$A$3:$A$179, 0)-1,MATCH(DK$14, 'ARGUS '!$B$4:$LG$4, 0)-1,1,1)/1000, 0)</f>
        <v>19.071999999999999</v>
      </c>
      <c r="DL66" s="19">
        <f ca="1">IFERROR(OFFSET('ARGUS '!$B$3, MATCH($A66, 'ARGUS '!$A$3:$A$179, 0)-1,MATCH(DL$14, 'ARGUS '!$B$4:$LG$4, 0)-1,1,1)/1000, 0)</f>
        <v>19.082999999999998</v>
      </c>
      <c r="DM66" s="19">
        <f ca="1">IFERROR(OFFSET('ARGUS '!$B$3, MATCH($A66, 'ARGUS '!$A$3:$A$179, 0)-1,MATCH(DM$14, 'ARGUS '!$B$4:$LG$4, 0)-1,1,1)/1000, 0)</f>
        <v>20.023</v>
      </c>
      <c r="DN66" s="19">
        <f ca="1">IFERROR(OFFSET('ARGUS '!$B$3, MATCH($A66, 'ARGUS '!$A$3:$A$179, 0)-1,MATCH(DN$14, 'ARGUS '!$B$4:$LG$4, 0)-1,1,1)/1000, 0)</f>
        <v>20.023</v>
      </c>
      <c r="DO66" s="19">
        <f ca="1">IFERROR(OFFSET('ARGUS '!$B$3, MATCH($A66, 'ARGUS '!$A$3:$A$179, 0)-1,MATCH(DO$14, 'ARGUS '!$B$4:$LG$4, 0)-1,1,1)/1000, 0)</f>
        <v>20.149999999999999</v>
      </c>
      <c r="DP66" s="19">
        <f ca="1">IFERROR(OFFSET('ARGUS '!$B$3, MATCH($A66, 'ARGUS '!$A$3:$A$179, 0)-1,MATCH(DP$14, 'ARGUS '!$B$4:$LG$4, 0)-1,1,1)/1000, 0)</f>
        <v>20.384</v>
      </c>
      <c r="DQ66" s="19">
        <f ca="1">IFERROR(OFFSET('ARGUS '!$B$3, MATCH($A66, 'ARGUS '!$A$3:$A$179, 0)-1,MATCH(DQ$14, 'ARGUS '!$B$4:$LG$4, 0)-1,1,1)/1000, 0)</f>
        <v>18.579999999999998</v>
      </c>
      <c r="DR66" s="19">
        <f ca="1">IFERROR(OFFSET('ARGUS '!$B$3, MATCH($A66, 'ARGUS '!$A$3:$A$179, 0)-1,MATCH(DR$14, 'ARGUS '!$B$4:$LG$4, 0)-1,1,1)/1000, 0)</f>
        <v>18.579999999999998</v>
      </c>
      <c r="DS66" s="19">
        <f ca="1">IFERROR(OFFSET('ARGUS '!$B$3, MATCH($A66, 'ARGUS '!$A$3:$A$179, 0)-1,MATCH(DS$14, 'ARGUS '!$B$4:$LG$4, 0)-1,1,1)/1000, 0)</f>
        <v>19.350000000000001</v>
      </c>
      <c r="DT66" s="19">
        <f ca="1">IFERROR(OFFSET('ARGUS '!$B$3, MATCH($A66, 'ARGUS '!$A$3:$A$179, 0)-1,MATCH(DT$14, 'ARGUS '!$B$4:$LG$4, 0)-1,1,1)/1000, 0)</f>
        <v>19.350000000000001</v>
      </c>
      <c r="DU66" s="19">
        <f ca="1">IFERROR(OFFSET('ARGUS '!$B$3, MATCH($A66, 'ARGUS '!$A$3:$A$179, 0)-1,MATCH(DU$14, 'ARGUS '!$B$4:$LG$4, 0)-1,1,1)/1000, 0)</f>
        <v>19.376000000000001</v>
      </c>
      <c r="DV66" s="19">
        <f ca="1">IFERROR(OFFSET('ARGUS '!$B$3, MATCH($A66, 'ARGUS '!$A$3:$A$179, 0)-1,MATCH(DV$14, 'ARGUS '!$B$4:$LG$4, 0)-1,1,1)/1000, 0)</f>
        <v>17.509</v>
      </c>
      <c r="DW66" s="19">
        <f ca="1">IFERROR(OFFSET('ARGUS '!$B$3, MATCH($A66, 'ARGUS '!$A$3:$A$179, 0)-1,MATCH(DW$14, 'ARGUS '!$B$4:$LG$4, 0)-1,1,1)/1000, 0)</f>
        <v>17.509</v>
      </c>
      <c r="DX66" s="19">
        <f ca="1">IFERROR(OFFSET('ARGUS '!$B$3, MATCH($A66, 'ARGUS '!$A$3:$A$179, 0)-1,MATCH(DX$14, 'ARGUS '!$B$4:$LG$4, 0)-1,1,1)/1000, 0)</f>
        <v>18.701000000000001</v>
      </c>
      <c r="DY66" s="19">
        <f ca="1">IFERROR(OFFSET('ARGUS '!$B$3, MATCH($A66, 'ARGUS '!$A$3:$A$179, 0)-1,MATCH(DY$14, 'ARGUS '!$B$4:$LG$4, 0)-1,1,1)/1000, 0)</f>
        <v>19.361999999999998</v>
      </c>
      <c r="DZ66" s="19">
        <f ca="1">IFERROR(OFFSET('ARGUS '!$B$3, MATCH($A66, 'ARGUS '!$A$3:$A$179, 0)-1,MATCH(DZ$14, 'ARGUS '!$B$4:$LG$4, 0)-1,1,1)/1000, 0)</f>
        <v>9.8460000000000001</v>
      </c>
      <c r="EA66" s="19">
        <f ca="1">IFERROR(OFFSET('ARGUS '!$B$3, MATCH($A66, 'ARGUS '!$A$3:$A$179, 0)-1,MATCH(EA$14, 'ARGUS '!$B$4:$LG$4, 0)-1,1,1)/1000, 0)</f>
        <v>11.87</v>
      </c>
      <c r="EB66" s="19">
        <f ca="1">IFERROR(OFFSET('ARGUS '!$B$3, MATCH($A66, 'ARGUS '!$A$3:$A$179, 0)-1,MATCH(EB$14, 'ARGUS '!$B$4:$LG$4, 0)-1,1,1)/1000, 0)</f>
        <v>15.532999999999999</v>
      </c>
      <c r="EC66" s="19">
        <f ca="1">IFERROR(OFFSET('ARGUS '!$B$3, MATCH($A66, 'ARGUS '!$A$3:$A$179, 0)-1,MATCH(EC$14, 'ARGUS '!$B$4:$LG$4, 0)-1,1,1)/1000, 0)</f>
        <v>15.257999999999999</v>
      </c>
      <c r="ED66" s="19">
        <f ca="1">IFERROR(OFFSET('ARGUS '!$B$3, MATCH($A66, 'ARGUS '!$A$3:$A$179, 0)-1,MATCH(ED$14, 'ARGUS '!$B$4:$LG$4, 0)-1,1,1)/1000, 0)</f>
        <v>15.257999999999999</v>
      </c>
      <c r="EE66" s="19">
        <f ca="1">IFERROR(OFFSET('ARGUS '!$B$3, MATCH($A66, 'ARGUS '!$A$3:$A$179, 0)-1,MATCH(EE$14, 'ARGUS '!$B$4:$LG$4, 0)-1,1,1)/1000, 0)</f>
        <v>21.7</v>
      </c>
      <c r="EF66" s="19">
        <f ca="1">IFERROR(OFFSET('ARGUS '!$B$3, MATCH($A66, 'ARGUS '!$A$3:$A$179, 0)-1,MATCH(EF$14, 'ARGUS '!$B$4:$LG$4, 0)-1,1,1)/1000, 0)</f>
        <v>21.809000000000001</v>
      </c>
      <c r="EG66" s="19">
        <f ca="1">IFERROR(OFFSET('ARGUS '!$B$3, MATCH($A66, 'ARGUS '!$A$3:$A$179, 0)-1,MATCH(EG$14, 'ARGUS '!$B$4:$LG$4, 0)-1,1,1)/1000, 0)</f>
        <v>21.837</v>
      </c>
      <c r="EH66" s="19">
        <f ca="1">IFERROR(OFFSET('ARGUS '!$B$3, MATCH($A66, 'ARGUS '!$A$3:$A$179, 0)-1,MATCH(EH$14, 'ARGUS '!$B$4:$LG$4, 0)-1,1,1)/1000, 0)</f>
        <v>22.074000000000002</v>
      </c>
      <c r="EI66" s="19">
        <f ca="1">IFERROR(OFFSET('ARGUS '!$B$3, MATCH($A66, 'ARGUS '!$A$3:$A$179, 0)-1,MATCH(EI$14, 'ARGUS '!$B$4:$LG$4, 0)-1,1,1)/1000, 0)</f>
        <v>22.074000000000002</v>
      </c>
      <c r="EJ66" s="19">
        <f ca="1">IFERROR(OFFSET('ARGUS '!$B$3, MATCH($A66, 'ARGUS '!$A$3:$A$179, 0)-1,MATCH(EJ$14, 'ARGUS '!$B$4:$LG$4, 0)-1,1,1)/1000, 0)</f>
        <v>21.488</v>
      </c>
      <c r="EK66" s="19">
        <f ca="1">IFERROR(OFFSET('ARGUS '!$B$3, MATCH($A66, 'ARGUS '!$A$3:$A$179, 0)-1,MATCH(EK$14, 'ARGUS '!$B$4:$LG$4, 0)-1,1,1)/1000, 0)</f>
        <v>21.216000000000001</v>
      </c>
      <c r="EL66" s="19">
        <f ca="1">IFERROR(OFFSET('ARGUS '!$B$3, MATCH($A66, 'ARGUS '!$A$3:$A$179, 0)-1,MATCH(EL$14, 'ARGUS '!$B$4:$LG$4, 0)-1,1,1)/1000, 0)</f>
        <v>0</v>
      </c>
      <c r="EM66" s="19">
        <f ca="1">IFERROR(OFFSET('ARGUS '!$B$3, MATCH($A66, 'ARGUS '!$A$3:$A$179, 0)-1,MATCH(EM$14, 'ARGUS '!$B$4:$LG$4, 0)-1,1,1)/1000, 0)</f>
        <v>0</v>
      </c>
      <c r="EP66" s="1" t="str">
        <f t="shared" si="514"/>
        <v xml:space="preserve"> Management Fee</v>
      </c>
      <c r="EQ66" s="27"/>
      <c r="ER66" s="27"/>
      <c r="ES66" s="27"/>
      <c r="ET66" s="138">
        <f t="shared" ca="1" si="515"/>
        <v>1589.8340000000001</v>
      </c>
      <c r="EU66" s="27"/>
      <c r="EV66" s="139">
        <f t="shared" si="516"/>
        <v>0</v>
      </c>
      <c r="EW66" s="27">
        <f t="shared" ca="1" si="516"/>
        <v>175.87600000000003</v>
      </c>
      <c r="EX66" s="27">
        <f t="shared" ca="1" si="516"/>
        <v>182.113</v>
      </c>
      <c r="EY66" s="27">
        <f t="shared" ca="1" si="516"/>
        <v>190.50999999999996</v>
      </c>
      <c r="EZ66" s="27">
        <f t="shared" ca="1" si="516"/>
        <v>197.48599999999999</v>
      </c>
      <c r="FA66" s="27">
        <f t="shared" ca="1" si="516"/>
        <v>197.04400000000004</v>
      </c>
      <c r="FB66" s="27">
        <f t="shared" ca="1" si="516"/>
        <v>213.45999999999998</v>
      </c>
      <c r="FC66" s="27">
        <f t="shared" ca="1" si="516"/>
        <v>208.41200000000003</v>
      </c>
      <c r="FD66" s="27">
        <f t="shared" ca="1" si="516"/>
        <v>224.93299999999999</v>
      </c>
      <c r="FE66"/>
      <c r="FF66"/>
      <c r="FG66"/>
      <c r="FH66"/>
    </row>
    <row r="67" spans="1:164" ht="15">
      <c r="A67" s="415">
        <v>30</v>
      </c>
      <c r="B67" s="1" t="s">
        <v>622</v>
      </c>
      <c r="D67" s="581"/>
      <c r="E67" s="163"/>
      <c r="F67" s="164"/>
      <c r="I67" s="138">
        <f ca="1">SUMIF($K$12:$EM$12,"&lt;="&amp;Assumptions!$L$14,'Monthly Cash Flow'!K67:EM67)</f>
        <v>0</v>
      </c>
      <c r="J67" s="27"/>
      <c r="K67" s="139"/>
      <c r="L67" s="19">
        <f ca="1">IFERROR(OFFSET('ARGUS '!$B$3, MATCH($A67, 'ARGUS '!$A$3:$A$179, 0)-1,MATCH(L$14, 'ARGUS '!$B$4:$LG$4, 0)-1,1,1)/1000, 0)</f>
        <v>0</v>
      </c>
      <c r="M67" s="19">
        <f ca="1">IFERROR(OFFSET('ARGUS '!$B$3, MATCH($A67, 'ARGUS '!$A$3:$A$179, 0)-1,MATCH(M$14, 'ARGUS '!$B$4:$LG$4, 0)-1,1,1)/1000, 0)</f>
        <v>0</v>
      </c>
      <c r="N67" s="19">
        <f ca="1">IFERROR(OFFSET('ARGUS '!$B$3, MATCH($A67, 'ARGUS '!$A$3:$A$179, 0)-1,MATCH(N$14, 'ARGUS '!$B$4:$LG$4, 0)-1,1,1)/1000, 0)</f>
        <v>0</v>
      </c>
      <c r="O67" s="19">
        <f ca="1">IFERROR(OFFSET('ARGUS '!$B$3, MATCH($A67, 'ARGUS '!$A$3:$A$179, 0)-1,MATCH(O$14, 'ARGUS '!$B$4:$LG$4, 0)-1,1,1)/1000, 0)</f>
        <v>0</v>
      </c>
      <c r="P67" s="19">
        <f ca="1">IFERROR(OFFSET('ARGUS '!$B$3, MATCH($A67, 'ARGUS '!$A$3:$A$179, 0)-1,MATCH(P$14, 'ARGUS '!$B$4:$LG$4, 0)-1,1,1)/1000, 0)</f>
        <v>0</v>
      </c>
      <c r="Q67" s="19">
        <f ca="1">IFERROR(OFFSET('ARGUS '!$B$3, MATCH($A67, 'ARGUS '!$A$3:$A$179, 0)-1,MATCH(Q$14, 'ARGUS '!$B$4:$LG$4, 0)-1,1,1)/1000, 0)</f>
        <v>0</v>
      </c>
      <c r="R67" s="19">
        <f ca="1">IFERROR(OFFSET('ARGUS '!$B$3, MATCH($A67, 'ARGUS '!$A$3:$A$179, 0)-1,MATCH(R$14, 'ARGUS '!$B$4:$LG$4, 0)-1,1,1)/1000, 0)</f>
        <v>0</v>
      </c>
      <c r="S67" s="19">
        <f ca="1">IFERROR(OFFSET('ARGUS '!$B$3, MATCH($A67, 'ARGUS '!$A$3:$A$179, 0)-1,MATCH(S$14, 'ARGUS '!$B$4:$LG$4, 0)-1,1,1)/1000, 0)</f>
        <v>0</v>
      </c>
      <c r="T67" s="19">
        <f ca="1">IFERROR(OFFSET('ARGUS '!$B$3, MATCH($A67, 'ARGUS '!$A$3:$A$179, 0)-1,MATCH(T$14, 'ARGUS '!$B$4:$LG$4, 0)-1,1,1)/1000, 0)</f>
        <v>0</v>
      </c>
      <c r="U67" s="19">
        <f ca="1">IFERROR(OFFSET('ARGUS '!$B$3, MATCH($A67, 'ARGUS '!$A$3:$A$179, 0)-1,MATCH(U$14, 'ARGUS '!$B$4:$LG$4, 0)-1,1,1)/1000, 0)</f>
        <v>0</v>
      </c>
      <c r="V67" s="19">
        <f ca="1">IFERROR(OFFSET('ARGUS '!$B$3, MATCH($A67, 'ARGUS '!$A$3:$A$179, 0)-1,MATCH(V$14, 'ARGUS '!$B$4:$LG$4, 0)-1,1,1)/1000, 0)</f>
        <v>0</v>
      </c>
      <c r="W67" s="19">
        <f ca="1">IFERROR(OFFSET('ARGUS '!$B$3, MATCH($A67, 'ARGUS '!$A$3:$A$179, 0)-1,MATCH(W$14, 'ARGUS '!$B$4:$LG$4, 0)-1,1,1)/1000, 0)</f>
        <v>0</v>
      </c>
      <c r="X67" s="19">
        <f ca="1">IFERROR(OFFSET('ARGUS '!$B$3, MATCH($A67, 'ARGUS '!$A$3:$A$179, 0)-1,MATCH(X$14, 'ARGUS '!$B$4:$LG$4, 0)-1,1,1)/1000, 0)</f>
        <v>0</v>
      </c>
      <c r="Y67" s="19">
        <f ca="1">IFERROR(OFFSET('ARGUS '!$B$3, MATCH($A67, 'ARGUS '!$A$3:$A$179, 0)-1,MATCH(Y$14, 'ARGUS '!$B$4:$LG$4, 0)-1,1,1)/1000, 0)</f>
        <v>0</v>
      </c>
      <c r="Z67" s="19">
        <f ca="1">IFERROR(OFFSET('ARGUS '!$B$3, MATCH($A67, 'ARGUS '!$A$3:$A$179, 0)-1,MATCH(Z$14, 'ARGUS '!$B$4:$LG$4, 0)-1,1,1)/1000, 0)</f>
        <v>0</v>
      </c>
      <c r="AA67" s="19">
        <f ca="1">IFERROR(OFFSET('ARGUS '!$B$3, MATCH($A67, 'ARGUS '!$A$3:$A$179, 0)-1,MATCH(AA$14, 'ARGUS '!$B$4:$LG$4, 0)-1,1,1)/1000, 0)</f>
        <v>0</v>
      </c>
      <c r="AB67" s="19">
        <f ca="1">IFERROR(OFFSET('ARGUS '!$B$3, MATCH($A67, 'ARGUS '!$A$3:$A$179, 0)-1,MATCH(AB$14, 'ARGUS '!$B$4:$LG$4, 0)-1,1,1)/1000, 0)</f>
        <v>0</v>
      </c>
      <c r="AC67" s="19">
        <f ca="1">IFERROR(OFFSET('ARGUS '!$B$3, MATCH($A67, 'ARGUS '!$A$3:$A$179, 0)-1,MATCH(AC$14, 'ARGUS '!$B$4:$LG$4, 0)-1,1,1)/1000, 0)</f>
        <v>0</v>
      </c>
      <c r="AD67" s="19">
        <f ca="1">IFERROR(OFFSET('ARGUS '!$B$3, MATCH($A67, 'ARGUS '!$A$3:$A$179, 0)-1,MATCH(AD$14, 'ARGUS '!$B$4:$LG$4, 0)-1,1,1)/1000, 0)</f>
        <v>0</v>
      </c>
      <c r="AE67" s="19">
        <f ca="1">IFERROR(OFFSET('ARGUS '!$B$3, MATCH($A67, 'ARGUS '!$A$3:$A$179, 0)-1,MATCH(AE$14, 'ARGUS '!$B$4:$LG$4, 0)-1,1,1)/1000, 0)</f>
        <v>0</v>
      </c>
      <c r="AF67" s="19">
        <f ca="1">IFERROR(OFFSET('ARGUS '!$B$3, MATCH($A67, 'ARGUS '!$A$3:$A$179, 0)-1,MATCH(AF$14, 'ARGUS '!$B$4:$LG$4, 0)-1,1,1)/1000, 0)</f>
        <v>0</v>
      </c>
      <c r="AG67" s="19">
        <f ca="1">IFERROR(OFFSET('ARGUS '!$B$3, MATCH($A67, 'ARGUS '!$A$3:$A$179, 0)-1,MATCH(AG$14, 'ARGUS '!$B$4:$LG$4, 0)-1,1,1)/1000, 0)</f>
        <v>0</v>
      </c>
      <c r="AH67" s="19">
        <f ca="1">IFERROR(OFFSET('ARGUS '!$B$3, MATCH($A67, 'ARGUS '!$A$3:$A$179, 0)-1,MATCH(AH$14, 'ARGUS '!$B$4:$LG$4, 0)-1,1,1)/1000, 0)</f>
        <v>0</v>
      </c>
      <c r="AI67" s="19">
        <f ca="1">IFERROR(OFFSET('ARGUS '!$B$3, MATCH($A67, 'ARGUS '!$A$3:$A$179, 0)-1,MATCH(AI$14, 'ARGUS '!$B$4:$LG$4, 0)-1,1,1)/1000, 0)</f>
        <v>0</v>
      </c>
      <c r="AJ67" s="19">
        <f ca="1">IFERROR(OFFSET('ARGUS '!$B$3, MATCH($A67, 'ARGUS '!$A$3:$A$179, 0)-1,MATCH(AJ$14, 'ARGUS '!$B$4:$LG$4, 0)-1,1,1)/1000, 0)</f>
        <v>0</v>
      </c>
      <c r="AK67" s="19">
        <f ca="1">IFERROR(OFFSET('ARGUS '!$B$3, MATCH($A67, 'ARGUS '!$A$3:$A$179, 0)-1,MATCH(AK$14, 'ARGUS '!$B$4:$LG$4, 0)-1,1,1)/1000, 0)</f>
        <v>0</v>
      </c>
      <c r="AL67" s="19">
        <f ca="1">IFERROR(OFFSET('ARGUS '!$B$3, MATCH($A67, 'ARGUS '!$A$3:$A$179, 0)-1,MATCH(AL$14, 'ARGUS '!$B$4:$LG$4, 0)-1,1,1)/1000, 0)</f>
        <v>0</v>
      </c>
      <c r="AM67" s="19">
        <f ca="1">IFERROR(OFFSET('ARGUS '!$B$3, MATCH($A67, 'ARGUS '!$A$3:$A$179, 0)-1,MATCH(AM$14, 'ARGUS '!$B$4:$LG$4, 0)-1,1,1)/1000, 0)</f>
        <v>0</v>
      </c>
      <c r="AN67" s="19">
        <f ca="1">IFERROR(OFFSET('ARGUS '!$B$3, MATCH($A67, 'ARGUS '!$A$3:$A$179, 0)-1,MATCH(AN$14, 'ARGUS '!$B$4:$LG$4, 0)-1,1,1)/1000, 0)</f>
        <v>0</v>
      </c>
      <c r="AO67" s="19">
        <f ca="1">IFERROR(OFFSET('ARGUS '!$B$3, MATCH($A67, 'ARGUS '!$A$3:$A$179, 0)-1,MATCH(AO$14, 'ARGUS '!$B$4:$LG$4, 0)-1,1,1)/1000, 0)</f>
        <v>0</v>
      </c>
      <c r="AP67" s="19">
        <f ca="1">IFERROR(OFFSET('ARGUS '!$B$3, MATCH($A67, 'ARGUS '!$A$3:$A$179, 0)-1,MATCH(AP$14, 'ARGUS '!$B$4:$LG$4, 0)-1,1,1)/1000, 0)</f>
        <v>0</v>
      </c>
      <c r="AQ67" s="19">
        <f ca="1">IFERROR(OFFSET('ARGUS '!$B$3, MATCH($A67, 'ARGUS '!$A$3:$A$179, 0)-1,MATCH(AQ$14, 'ARGUS '!$B$4:$LG$4, 0)-1,1,1)/1000, 0)</f>
        <v>0</v>
      </c>
      <c r="AR67" s="19">
        <f ca="1">IFERROR(OFFSET('ARGUS '!$B$3, MATCH($A67, 'ARGUS '!$A$3:$A$179, 0)-1,MATCH(AR$14, 'ARGUS '!$B$4:$LG$4, 0)-1,1,1)/1000, 0)</f>
        <v>0</v>
      </c>
      <c r="AS67" s="19">
        <f ca="1">IFERROR(OFFSET('ARGUS '!$B$3, MATCH($A67, 'ARGUS '!$A$3:$A$179, 0)-1,MATCH(AS$14, 'ARGUS '!$B$4:$LG$4, 0)-1,1,1)/1000, 0)</f>
        <v>0</v>
      </c>
      <c r="AT67" s="19">
        <f ca="1">IFERROR(OFFSET('ARGUS '!$B$3, MATCH($A67, 'ARGUS '!$A$3:$A$179, 0)-1,MATCH(AT$14, 'ARGUS '!$B$4:$LG$4, 0)-1,1,1)/1000, 0)</f>
        <v>0</v>
      </c>
      <c r="AU67" s="19">
        <f ca="1">IFERROR(OFFSET('ARGUS '!$B$3, MATCH($A67, 'ARGUS '!$A$3:$A$179, 0)-1,MATCH(AU$14, 'ARGUS '!$B$4:$LG$4, 0)-1,1,1)/1000, 0)</f>
        <v>0</v>
      </c>
      <c r="AV67" s="19">
        <f ca="1">IFERROR(OFFSET('ARGUS '!$B$3, MATCH($A67, 'ARGUS '!$A$3:$A$179, 0)-1,MATCH(AV$14, 'ARGUS '!$B$4:$LG$4, 0)-1,1,1)/1000, 0)</f>
        <v>0</v>
      </c>
      <c r="AW67" s="19">
        <f ca="1">IFERROR(OFFSET('ARGUS '!$B$3, MATCH($A67, 'ARGUS '!$A$3:$A$179, 0)-1,MATCH(AW$14, 'ARGUS '!$B$4:$LG$4, 0)-1,1,1)/1000, 0)</f>
        <v>0</v>
      </c>
      <c r="AX67" s="19">
        <f ca="1">IFERROR(OFFSET('ARGUS '!$B$3, MATCH($A67, 'ARGUS '!$A$3:$A$179, 0)-1,MATCH(AX$14, 'ARGUS '!$B$4:$LG$4, 0)-1,1,1)/1000, 0)</f>
        <v>0</v>
      </c>
      <c r="AY67" s="19">
        <f ca="1">IFERROR(OFFSET('ARGUS '!$B$3, MATCH($A67, 'ARGUS '!$A$3:$A$179, 0)-1,MATCH(AY$14, 'ARGUS '!$B$4:$LG$4, 0)-1,1,1)/1000, 0)</f>
        <v>0</v>
      </c>
      <c r="AZ67" s="19">
        <f ca="1">IFERROR(OFFSET('ARGUS '!$B$3, MATCH($A67, 'ARGUS '!$A$3:$A$179, 0)-1,MATCH(AZ$14, 'ARGUS '!$B$4:$LG$4, 0)-1,1,1)/1000, 0)</f>
        <v>0</v>
      </c>
      <c r="BA67" s="19">
        <f ca="1">IFERROR(OFFSET('ARGUS '!$B$3, MATCH($A67, 'ARGUS '!$A$3:$A$179, 0)-1,MATCH(BA$14, 'ARGUS '!$B$4:$LG$4, 0)-1,1,1)/1000, 0)</f>
        <v>0</v>
      </c>
      <c r="BB67" s="19">
        <f ca="1">IFERROR(OFFSET('ARGUS '!$B$3, MATCH($A67, 'ARGUS '!$A$3:$A$179, 0)-1,MATCH(BB$14, 'ARGUS '!$B$4:$LG$4, 0)-1,1,1)/1000, 0)</f>
        <v>0</v>
      </c>
      <c r="BC67" s="19">
        <f ca="1">IFERROR(OFFSET('ARGUS '!$B$3, MATCH($A67, 'ARGUS '!$A$3:$A$179, 0)-1,MATCH(BC$14, 'ARGUS '!$B$4:$LG$4, 0)-1,1,1)/1000, 0)</f>
        <v>0</v>
      </c>
      <c r="BD67" s="19">
        <f ca="1">IFERROR(OFFSET('ARGUS '!$B$3, MATCH($A67, 'ARGUS '!$A$3:$A$179, 0)-1,MATCH(BD$14, 'ARGUS '!$B$4:$LG$4, 0)-1,1,1)/1000, 0)</f>
        <v>0</v>
      </c>
      <c r="BE67" s="19">
        <f ca="1">IFERROR(OFFSET('ARGUS '!$B$3, MATCH($A67, 'ARGUS '!$A$3:$A$179, 0)-1,MATCH(BE$14, 'ARGUS '!$B$4:$LG$4, 0)-1,1,1)/1000, 0)</f>
        <v>0</v>
      </c>
      <c r="BF67" s="19">
        <f ca="1">IFERROR(OFFSET('ARGUS '!$B$3, MATCH($A67, 'ARGUS '!$A$3:$A$179, 0)-1,MATCH(BF$14, 'ARGUS '!$B$4:$LG$4, 0)-1,1,1)/1000, 0)</f>
        <v>0</v>
      </c>
      <c r="BG67" s="19">
        <f ca="1">IFERROR(OFFSET('ARGUS '!$B$3, MATCH($A67, 'ARGUS '!$A$3:$A$179, 0)-1,MATCH(BG$14, 'ARGUS '!$B$4:$LG$4, 0)-1,1,1)/1000, 0)</f>
        <v>0</v>
      </c>
      <c r="BH67" s="19">
        <f ca="1">IFERROR(OFFSET('ARGUS '!$B$3, MATCH($A67, 'ARGUS '!$A$3:$A$179, 0)-1,MATCH(BH$14, 'ARGUS '!$B$4:$LG$4, 0)-1,1,1)/1000, 0)</f>
        <v>0</v>
      </c>
      <c r="BI67" s="19">
        <f ca="1">IFERROR(OFFSET('ARGUS '!$B$3, MATCH($A67, 'ARGUS '!$A$3:$A$179, 0)-1,MATCH(BI$14, 'ARGUS '!$B$4:$LG$4, 0)-1,1,1)/1000, 0)</f>
        <v>0</v>
      </c>
      <c r="BJ67" s="19">
        <f ca="1">IFERROR(OFFSET('ARGUS '!$B$3, MATCH($A67, 'ARGUS '!$A$3:$A$179, 0)-1,MATCH(BJ$14, 'ARGUS '!$B$4:$LG$4, 0)-1,1,1)/1000, 0)</f>
        <v>0</v>
      </c>
      <c r="BK67" s="19">
        <f ca="1">IFERROR(OFFSET('ARGUS '!$B$3, MATCH($A67, 'ARGUS '!$A$3:$A$179, 0)-1,MATCH(BK$14, 'ARGUS '!$B$4:$LG$4, 0)-1,1,1)/1000, 0)</f>
        <v>0</v>
      </c>
      <c r="BL67" s="19">
        <f ca="1">IFERROR(OFFSET('ARGUS '!$B$3, MATCH($A67, 'ARGUS '!$A$3:$A$179, 0)-1,MATCH(BL$14, 'ARGUS '!$B$4:$LG$4, 0)-1,1,1)/1000, 0)</f>
        <v>0</v>
      </c>
      <c r="BM67" s="19">
        <f ca="1">IFERROR(OFFSET('ARGUS '!$B$3, MATCH($A67, 'ARGUS '!$A$3:$A$179, 0)-1,MATCH(BM$14, 'ARGUS '!$B$4:$LG$4, 0)-1,1,1)/1000, 0)</f>
        <v>0</v>
      </c>
      <c r="BN67" s="19">
        <f ca="1">IFERROR(OFFSET('ARGUS '!$B$3, MATCH($A67, 'ARGUS '!$A$3:$A$179, 0)-1,MATCH(BN$14, 'ARGUS '!$B$4:$LG$4, 0)-1,1,1)/1000, 0)</f>
        <v>0</v>
      </c>
      <c r="BO67" s="19">
        <f ca="1">IFERROR(OFFSET('ARGUS '!$B$3, MATCH($A67, 'ARGUS '!$A$3:$A$179, 0)-1,MATCH(BO$14, 'ARGUS '!$B$4:$LG$4, 0)-1,1,1)/1000, 0)</f>
        <v>0</v>
      </c>
      <c r="BP67" s="19">
        <f ca="1">IFERROR(OFFSET('ARGUS '!$B$3, MATCH($A67, 'ARGUS '!$A$3:$A$179, 0)-1,MATCH(BP$14, 'ARGUS '!$B$4:$LG$4, 0)-1,1,1)/1000, 0)</f>
        <v>0</v>
      </c>
      <c r="BQ67" s="19">
        <f ca="1">IFERROR(OFFSET('ARGUS '!$B$3, MATCH($A67, 'ARGUS '!$A$3:$A$179, 0)-1,MATCH(BQ$14, 'ARGUS '!$B$4:$LG$4, 0)-1,1,1)/1000, 0)</f>
        <v>0</v>
      </c>
      <c r="BR67" s="19">
        <f ca="1">IFERROR(OFFSET('ARGUS '!$B$3, MATCH($A67, 'ARGUS '!$A$3:$A$179, 0)-1,MATCH(BR$14, 'ARGUS '!$B$4:$LG$4, 0)-1,1,1)/1000, 0)</f>
        <v>0</v>
      </c>
      <c r="BS67" s="19">
        <f ca="1">IFERROR(OFFSET('ARGUS '!$B$3, MATCH($A67, 'ARGUS '!$A$3:$A$179, 0)-1,MATCH(BS$14, 'ARGUS '!$B$4:$LG$4, 0)-1,1,1)/1000, 0)</f>
        <v>0</v>
      </c>
      <c r="BT67" s="19">
        <f ca="1">IFERROR(OFFSET('ARGUS '!$B$3, MATCH($A67, 'ARGUS '!$A$3:$A$179, 0)-1,MATCH(BT$14, 'ARGUS '!$B$4:$LG$4, 0)-1,1,1)/1000, 0)</f>
        <v>0</v>
      </c>
      <c r="BU67" s="19">
        <f ca="1">IFERROR(OFFSET('ARGUS '!$B$3, MATCH($A67, 'ARGUS '!$A$3:$A$179, 0)-1,MATCH(BU$14, 'ARGUS '!$B$4:$LG$4, 0)-1,1,1)/1000, 0)</f>
        <v>0</v>
      </c>
      <c r="BV67" s="19">
        <f ca="1">IFERROR(OFFSET('ARGUS '!$B$3, MATCH($A67, 'ARGUS '!$A$3:$A$179, 0)-1,MATCH(BV$14, 'ARGUS '!$B$4:$LG$4, 0)-1,1,1)/1000, 0)</f>
        <v>0</v>
      </c>
      <c r="BW67" s="19">
        <f ca="1">IFERROR(OFFSET('ARGUS '!$B$3, MATCH($A67, 'ARGUS '!$A$3:$A$179, 0)-1,MATCH(BW$14, 'ARGUS '!$B$4:$LG$4, 0)-1,1,1)/1000, 0)</f>
        <v>0</v>
      </c>
      <c r="BX67" s="19">
        <f ca="1">IFERROR(OFFSET('ARGUS '!$B$3, MATCH($A67, 'ARGUS '!$A$3:$A$179, 0)-1,MATCH(BX$14, 'ARGUS '!$B$4:$LG$4, 0)-1,1,1)/1000, 0)</f>
        <v>0</v>
      </c>
      <c r="BY67" s="19">
        <f ca="1">IFERROR(OFFSET('ARGUS '!$B$3, MATCH($A67, 'ARGUS '!$A$3:$A$179, 0)-1,MATCH(BY$14, 'ARGUS '!$B$4:$LG$4, 0)-1,1,1)/1000, 0)</f>
        <v>0</v>
      </c>
      <c r="BZ67" s="19">
        <f ca="1">IFERROR(OFFSET('ARGUS '!$B$3, MATCH($A67, 'ARGUS '!$A$3:$A$179, 0)-1,MATCH(BZ$14, 'ARGUS '!$B$4:$LG$4, 0)-1,1,1)/1000, 0)</f>
        <v>0</v>
      </c>
      <c r="CA67" s="19">
        <f ca="1">IFERROR(OFFSET('ARGUS '!$B$3, MATCH($A67, 'ARGUS '!$A$3:$A$179, 0)-1,MATCH(CA$14, 'ARGUS '!$B$4:$LG$4, 0)-1,1,1)/1000, 0)</f>
        <v>0</v>
      </c>
      <c r="CB67" s="19">
        <f ca="1">IFERROR(OFFSET('ARGUS '!$B$3, MATCH($A67, 'ARGUS '!$A$3:$A$179, 0)-1,MATCH(CB$14, 'ARGUS '!$B$4:$LG$4, 0)-1,1,1)/1000, 0)</f>
        <v>0</v>
      </c>
      <c r="CC67" s="19">
        <f ca="1">IFERROR(OFFSET('ARGUS '!$B$3, MATCH($A67, 'ARGUS '!$A$3:$A$179, 0)-1,MATCH(CC$14, 'ARGUS '!$B$4:$LG$4, 0)-1,1,1)/1000, 0)</f>
        <v>0</v>
      </c>
      <c r="CD67" s="19">
        <f ca="1">IFERROR(OFFSET('ARGUS '!$B$3, MATCH($A67, 'ARGUS '!$A$3:$A$179, 0)-1,MATCH(CD$14, 'ARGUS '!$B$4:$LG$4, 0)-1,1,1)/1000, 0)</f>
        <v>0</v>
      </c>
      <c r="CE67" s="19">
        <f ca="1">IFERROR(OFFSET('ARGUS '!$B$3, MATCH($A67, 'ARGUS '!$A$3:$A$179, 0)-1,MATCH(CE$14, 'ARGUS '!$B$4:$LG$4, 0)-1,1,1)/1000, 0)</f>
        <v>0</v>
      </c>
      <c r="CF67" s="19">
        <f ca="1">IFERROR(OFFSET('ARGUS '!$B$3, MATCH($A67, 'ARGUS '!$A$3:$A$179, 0)-1,MATCH(CF$14, 'ARGUS '!$B$4:$LG$4, 0)-1,1,1)/1000, 0)</f>
        <v>0</v>
      </c>
      <c r="CG67" s="19">
        <f ca="1">IFERROR(OFFSET('ARGUS '!$B$3, MATCH($A67, 'ARGUS '!$A$3:$A$179, 0)-1,MATCH(CG$14, 'ARGUS '!$B$4:$LG$4, 0)-1,1,1)/1000, 0)</f>
        <v>0</v>
      </c>
      <c r="CH67" s="19">
        <f ca="1">IFERROR(OFFSET('ARGUS '!$B$3, MATCH($A67, 'ARGUS '!$A$3:$A$179, 0)-1,MATCH(CH$14, 'ARGUS '!$B$4:$LG$4, 0)-1,1,1)/1000, 0)</f>
        <v>0</v>
      </c>
      <c r="CI67" s="19">
        <f ca="1">IFERROR(OFFSET('ARGUS '!$B$3, MATCH($A67, 'ARGUS '!$A$3:$A$179, 0)-1,MATCH(CI$14, 'ARGUS '!$B$4:$LG$4, 0)-1,1,1)/1000, 0)</f>
        <v>0</v>
      </c>
      <c r="CJ67" s="19">
        <f ca="1">IFERROR(OFFSET('ARGUS '!$B$3, MATCH($A67, 'ARGUS '!$A$3:$A$179, 0)-1,MATCH(CJ$14, 'ARGUS '!$B$4:$LG$4, 0)-1,1,1)/1000, 0)</f>
        <v>0</v>
      </c>
      <c r="CK67" s="19">
        <f ca="1">IFERROR(OFFSET('ARGUS '!$B$3, MATCH($A67, 'ARGUS '!$A$3:$A$179, 0)-1,MATCH(CK$14, 'ARGUS '!$B$4:$LG$4, 0)-1,1,1)/1000, 0)</f>
        <v>0</v>
      </c>
      <c r="CL67" s="19">
        <f ca="1">IFERROR(OFFSET('ARGUS '!$B$3, MATCH($A67, 'ARGUS '!$A$3:$A$179, 0)-1,MATCH(CL$14, 'ARGUS '!$B$4:$LG$4, 0)-1,1,1)/1000, 0)</f>
        <v>0</v>
      </c>
      <c r="CM67" s="19">
        <f ca="1">IFERROR(OFFSET('ARGUS '!$B$3, MATCH($A67, 'ARGUS '!$A$3:$A$179, 0)-1,MATCH(CM$14, 'ARGUS '!$B$4:$LG$4, 0)-1,1,1)/1000, 0)</f>
        <v>0</v>
      </c>
      <c r="CN67" s="19">
        <f ca="1">IFERROR(OFFSET('ARGUS '!$B$3, MATCH($A67, 'ARGUS '!$A$3:$A$179, 0)-1,MATCH(CN$14, 'ARGUS '!$B$4:$LG$4, 0)-1,1,1)/1000, 0)</f>
        <v>0</v>
      </c>
      <c r="CO67" s="19">
        <f ca="1">IFERROR(OFFSET('ARGUS '!$B$3, MATCH($A67, 'ARGUS '!$A$3:$A$179, 0)-1,MATCH(CO$14, 'ARGUS '!$B$4:$LG$4, 0)-1,1,1)/1000, 0)</f>
        <v>0</v>
      </c>
      <c r="CP67" s="19">
        <f ca="1">IFERROR(OFFSET('ARGUS '!$B$3, MATCH($A67, 'ARGUS '!$A$3:$A$179, 0)-1,MATCH(CP$14, 'ARGUS '!$B$4:$LG$4, 0)-1,1,1)/1000, 0)</f>
        <v>0</v>
      </c>
      <c r="CQ67" s="19">
        <f ca="1">IFERROR(OFFSET('ARGUS '!$B$3, MATCH($A67, 'ARGUS '!$A$3:$A$179, 0)-1,MATCH(CQ$14, 'ARGUS '!$B$4:$LG$4, 0)-1,1,1)/1000, 0)</f>
        <v>0</v>
      </c>
      <c r="CR67" s="19">
        <f ca="1">IFERROR(OFFSET('ARGUS '!$B$3, MATCH($A67, 'ARGUS '!$A$3:$A$179, 0)-1,MATCH(CR$14, 'ARGUS '!$B$4:$LG$4, 0)-1,1,1)/1000, 0)</f>
        <v>0</v>
      </c>
      <c r="CS67" s="19">
        <f ca="1">IFERROR(OFFSET('ARGUS '!$B$3, MATCH($A67, 'ARGUS '!$A$3:$A$179, 0)-1,MATCH(CS$14, 'ARGUS '!$B$4:$LG$4, 0)-1,1,1)/1000, 0)</f>
        <v>0</v>
      </c>
      <c r="CT67" s="19">
        <f ca="1">IFERROR(OFFSET('ARGUS '!$B$3, MATCH($A67, 'ARGUS '!$A$3:$A$179, 0)-1,MATCH(CT$14, 'ARGUS '!$B$4:$LG$4, 0)-1,1,1)/1000, 0)</f>
        <v>0</v>
      </c>
      <c r="CU67" s="19">
        <f ca="1">IFERROR(OFFSET('ARGUS '!$B$3, MATCH($A67, 'ARGUS '!$A$3:$A$179, 0)-1,MATCH(CU$14, 'ARGUS '!$B$4:$LG$4, 0)-1,1,1)/1000, 0)</f>
        <v>0</v>
      </c>
      <c r="CV67" s="19">
        <f ca="1">IFERROR(OFFSET('ARGUS '!$B$3, MATCH($A67, 'ARGUS '!$A$3:$A$179, 0)-1,MATCH(CV$14, 'ARGUS '!$B$4:$LG$4, 0)-1,1,1)/1000, 0)</f>
        <v>0</v>
      </c>
      <c r="CW67" s="19">
        <f ca="1">IFERROR(OFFSET('ARGUS '!$B$3, MATCH($A67, 'ARGUS '!$A$3:$A$179, 0)-1,MATCH(CW$14, 'ARGUS '!$B$4:$LG$4, 0)-1,1,1)/1000, 0)</f>
        <v>0</v>
      </c>
      <c r="CX67" s="19">
        <f ca="1">IFERROR(OFFSET('ARGUS '!$B$3, MATCH($A67, 'ARGUS '!$A$3:$A$179, 0)-1,MATCH(CX$14, 'ARGUS '!$B$4:$LG$4, 0)-1,1,1)/1000, 0)</f>
        <v>0</v>
      </c>
      <c r="CY67" s="19">
        <f ca="1">IFERROR(OFFSET('ARGUS '!$B$3, MATCH($A67, 'ARGUS '!$A$3:$A$179, 0)-1,MATCH(CY$14, 'ARGUS '!$B$4:$LG$4, 0)-1,1,1)/1000, 0)</f>
        <v>0</v>
      </c>
      <c r="CZ67" s="19">
        <f ca="1">IFERROR(OFFSET('ARGUS '!$B$3, MATCH($A67, 'ARGUS '!$A$3:$A$179, 0)-1,MATCH(CZ$14, 'ARGUS '!$B$4:$LG$4, 0)-1,1,1)/1000, 0)</f>
        <v>0</v>
      </c>
      <c r="DA67" s="19">
        <f ca="1">IFERROR(OFFSET('ARGUS '!$B$3, MATCH($A67, 'ARGUS '!$A$3:$A$179, 0)-1,MATCH(DA$14, 'ARGUS '!$B$4:$LG$4, 0)-1,1,1)/1000, 0)</f>
        <v>0</v>
      </c>
      <c r="DB67" s="19">
        <f ca="1">IFERROR(OFFSET('ARGUS '!$B$3, MATCH($A67, 'ARGUS '!$A$3:$A$179, 0)-1,MATCH(DB$14, 'ARGUS '!$B$4:$LG$4, 0)-1,1,1)/1000, 0)</f>
        <v>0</v>
      </c>
      <c r="DC67" s="19">
        <f ca="1">IFERROR(OFFSET('ARGUS '!$B$3, MATCH($A67, 'ARGUS '!$A$3:$A$179, 0)-1,MATCH(DC$14, 'ARGUS '!$B$4:$LG$4, 0)-1,1,1)/1000, 0)</f>
        <v>0</v>
      </c>
      <c r="DD67" s="19">
        <f ca="1">IFERROR(OFFSET('ARGUS '!$B$3, MATCH($A67, 'ARGUS '!$A$3:$A$179, 0)-1,MATCH(DD$14, 'ARGUS '!$B$4:$LG$4, 0)-1,1,1)/1000, 0)</f>
        <v>0</v>
      </c>
      <c r="DE67" s="19">
        <f ca="1">IFERROR(OFFSET('ARGUS '!$B$3, MATCH($A67, 'ARGUS '!$A$3:$A$179, 0)-1,MATCH(DE$14, 'ARGUS '!$B$4:$LG$4, 0)-1,1,1)/1000, 0)</f>
        <v>0</v>
      </c>
      <c r="DF67" s="19">
        <f ca="1">IFERROR(OFFSET('ARGUS '!$B$3, MATCH($A67, 'ARGUS '!$A$3:$A$179, 0)-1,MATCH(DF$14, 'ARGUS '!$B$4:$LG$4, 0)-1,1,1)/1000, 0)</f>
        <v>0</v>
      </c>
      <c r="DG67" s="19">
        <f ca="1">IFERROR(OFFSET('ARGUS '!$B$3, MATCH($A67, 'ARGUS '!$A$3:$A$179, 0)-1,MATCH(DG$14, 'ARGUS '!$B$4:$LG$4, 0)-1,1,1)/1000, 0)</f>
        <v>0</v>
      </c>
      <c r="DH67" s="19">
        <f ca="1">IFERROR(OFFSET('ARGUS '!$B$3, MATCH($A67, 'ARGUS '!$A$3:$A$179, 0)-1,MATCH(DH$14, 'ARGUS '!$B$4:$LG$4, 0)-1,1,1)/1000, 0)</f>
        <v>0</v>
      </c>
      <c r="DI67" s="19">
        <f ca="1">IFERROR(OFFSET('ARGUS '!$B$3, MATCH($A67, 'ARGUS '!$A$3:$A$179, 0)-1,MATCH(DI$14, 'ARGUS '!$B$4:$LG$4, 0)-1,1,1)/1000, 0)</f>
        <v>0</v>
      </c>
      <c r="DJ67" s="19">
        <f ca="1">IFERROR(OFFSET('ARGUS '!$B$3, MATCH($A67, 'ARGUS '!$A$3:$A$179, 0)-1,MATCH(DJ$14, 'ARGUS '!$B$4:$LG$4, 0)-1,1,1)/1000, 0)</f>
        <v>0</v>
      </c>
      <c r="DK67" s="19">
        <f ca="1">IFERROR(OFFSET('ARGUS '!$B$3, MATCH($A67, 'ARGUS '!$A$3:$A$179, 0)-1,MATCH(DK$14, 'ARGUS '!$B$4:$LG$4, 0)-1,1,1)/1000, 0)</f>
        <v>0</v>
      </c>
      <c r="DL67" s="19">
        <f ca="1">IFERROR(OFFSET('ARGUS '!$B$3, MATCH($A67, 'ARGUS '!$A$3:$A$179, 0)-1,MATCH(DL$14, 'ARGUS '!$B$4:$LG$4, 0)-1,1,1)/1000, 0)</f>
        <v>0</v>
      </c>
      <c r="DM67" s="19">
        <f ca="1">IFERROR(OFFSET('ARGUS '!$B$3, MATCH($A67, 'ARGUS '!$A$3:$A$179, 0)-1,MATCH(DM$14, 'ARGUS '!$B$4:$LG$4, 0)-1,1,1)/1000, 0)</f>
        <v>0</v>
      </c>
      <c r="DN67" s="19">
        <f ca="1">IFERROR(OFFSET('ARGUS '!$B$3, MATCH($A67, 'ARGUS '!$A$3:$A$179, 0)-1,MATCH(DN$14, 'ARGUS '!$B$4:$LG$4, 0)-1,1,1)/1000, 0)</f>
        <v>0</v>
      </c>
      <c r="DO67" s="19">
        <f ca="1">IFERROR(OFFSET('ARGUS '!$B$3, MATCH($A67, 'ARGUS '!$A$3:$A$179, 0)-1,MATCH(DO$14, 'ARGUS '!$B$4:$LG$4, 0)-1,1,1)/1000, 0)</f>
        <v>0</v>
      </c>
      <c r="DP67" s="19">
        <f ca="1">IFERROR(OFFSET('ARGUS '!$B$3, MATCH($A67, 'ARGUS '!$A$3:$A$179, 0)-1,MATCH(DP$14, 'ARGUS '!$B$4:$LG$4, 0)-1,1,1)/1000, 0)</f>
        <v>0</v>
      </c>
      <c r="DQ67" s="19">
        <f ca="1">IFERROR(OFFSET('ARGUS '!$B$3, MATCH($A67, 'ARGUS '!$A$3:$A$179, 0)-1,MATCH(DQ$14, 'ARGUS '!$B$4:$LG$4, 0)-1,1,1)/1000, 0)</f>
        <v>0</v>
      </c>
      <c r="DR67" s="19">
        <f ca="1">IFERROR(OFFSET('ARGUS '!$B$3, MATCH($A67, 'ARGUS '!$A$3:$A$179, 0)-1,MATCH(DR$14, 'ARGUS '!$B$4:$LG$4, 0)-1,1,1)/1000, 0)</f>
        <v>0</v>
      </c>
      <c r="DS67" s="19">
        <f ca="1">IFERROR(OFFSET('ARGUS '!$B$3, MATCH($A67, 'ARGUS '!$A$3:$A$179, 0)-1,MATCH(DS$14, 'ARGUS '!$B$4:$LG$4, 0)-1,1,1)/1000, 0)</f>
        <v>0</v>
      </c>
      <c r="DT67" s="19">
        <f ca="1">IFERROR(OFFSET('ARGUS '!$B$3, MATCH($A67, 'ARGUS '!$A$3:$A$179, 0)-1,MATCH(DT$14, 'ARGUS '!$B$4:$LG$4, 0)-1,1,1)/1000, 0)</f>
        <v>0</v>
      </c>
      <c r="DU67" s="19">
        <f ca="1">IFERROR(OFFSET('ARGUS '!$B$3, MATCH($A67, 'ARGUS '!$A$3:$A$179, 0)-1,MATCH(DU$14, 'ARGUS '!$B$4:$LG$4, 0)-1,1,1)/1000, 0)</f>
        <v>0</v>
      </c>
      <c r="DV67" s="19">
        <f ca="1">IFERROR(OFFSET('ARGUS '!$B$3, MATCH($A67, 'ARGUS '!$A$3:$A$179, 0)-1,MATCH(DV$14, 'ARGUS '!$B$4:$LG$4, 0)-1,1,1)/1000, 0)</f>
        <v>0</v>
      </c>
      <c r="DW67" s="19">
        <f ca="1">IFERROR(OFFSET('ARGUS '!$B$3, MATCH($A67, 'ARGUS '!$A$3:$A$179, 0)-1,MATCH(DW$14, 'ARGUS '!$B$4:$LG$4, 0)-1,1,1)/1000, 0)</f>
        <v>0</v>
      </c>
      <c r="DX67" s="19">
        <f ca="1">IFERROR(OFFSET('ARGUS '!$B$3, MATCH($A67, 'ARGUS '!$A$3:$A$179, 0)-1,MATCH(DX$14, 'ARGUS '!$B$4:$LG$4, 0)-1,1,1)/1000, 0)</f>
        <v>0</v>
      </c>
      <c r="DY67" s="19">
        <f ca="1">IFERROR(OFFSET('ARGUS '!$B$3, MATCH($A67, 'ARGUS '!$A$3:$A$179, 0)-1,MATCH(DY$14, 'ARGUS '!$B$4:$LG$4, 0)-1,1,1)/1000, 0)</f>
        <v>0</v>
      </c>
      <c r="DZ67" s="19">
        <f ca="1">IFERROR(OFFSET('ARGUS '!$B$3, MATCH($A67, 'ARGUS '!$A$3:$A$179, 0)-1,MATCH(DZ$14, 'ARGUS '!$B$4:$LG$4, 0)-1,1,1)/1000, 0)</f>
        <v>0</v>
      </c>
      <c r="EA67" s="19">
        <f ca="1">IFERROR(OFFSET('ARGUS '!$B$3, MATCH($A67, 'ARGUS '!$A$3:$A$179, 0)-1,MATCH(EA$14, 'ARGUS '!$B$4:$LG$4, 0)-1,1,1)/1000, 0)</f>
        <v>0</v>
      </c>
      <c r="EB67" s="19">
        <f ca="1">IFERROR(OFFSET('ARGUS '!$B$3, MATCH($A67, 'ARGUS '!$A$3:$A$179, 0)-1,MATCH(EB$14, 'ARGUS '!$B$4:$LG$4, 0)-1,1,1)/1000, 0)</f>
        <v>0</v>
      </c>
      <c r="EC67" s="19">
        <f ca="1">IFERROR(OFFSET('ARGUS '!$B$3, MATCH($A67, 'ARGUS '!$A$3:$A$179, 0)-1,MATCH(EC$14, 'ARGUS '!$B$4:$LG$4, 0)-1,1,1)/1000, 0)</f>
        <v>0</v>
      </c>
      <c r="ED67" s="19">
        <f ca="1">IFERROR(OFFSET('ARGUS '!$B$3, MATCH($A67, 'ARGUS '!$A$3:$A$179, 0)-1,MATCH(ED$14, 'ARGUS '!$B$4:$LG$4, 0)-1,1,1)/1000, 0)</f>
        <v>0</v>
      </c>
      <c r="EE67" s="19">
        <f ca="1">IFERROR(OFFSET('ARGUS '!$B$3, MATCH($A67, 'ARGUS '!$A$3:$A$179, 0)-1,MATCH(EE$14, 'ARGUS '!$B$4:$LG$4, 0)-1,1,1)/1000, 0)</f>
        <v>0</v>
      </c>
      <c r="EF67" s="19">
        <f ca="1">IFERROR(OFFSET('ARGUS '!$B$3, MATCH($A67, 'ARGUS '!$A$3:$A$179, 0)-1,MATCH(EF$14, 'ARGUS '!$B$4:$LG$4, 0)-1,1,1)/1000, 0)</f>
        <v>0</v>
      </c>
      <c r="EG67" s="19">
        <f ca="1">IFERROR(OFFSET('ARGUS '!$B$3, MATCH($A67, 'ARGUS '!$A$3:$A$179, 0)-1,MATCH(EG$14, 'ARGUS '!$B$4:$LG$4, 0)-1,1,1)/1000, 0)</f>
        <v>0</v>
      </c>
      <c r="EH67" s="19">
        <f ca="1">IFERROR(OFFSET('ARGUS '!$B$3, MATCH($A67, 'ARGUS '!$A$3:$A$179, 0)-1,MATCH(EH$14, 'ARGUS '!$B$4:$LG$4, 0)-1,1,1)/1000, 0)</f>
        <v>0</v>
      </c>
      <c r="EI67" s="19">
        <f ca="1">IFERROR(OFFSET('ARGUS '!$B$3, MATCH($A67, 'ARGUS '!$A$3:$A$179, 0)-1,MATCH(EI$14, 'ARGUS '!$B$4:$LG$4, 0)-1,1,1)/1000, 0)</f>
        <v>0</v>
      </c>
      <c r="EJ67" s="19">
        <f ca="1">IFERROR(OFFSET('ARGUS '!$B$3, MATCH($A67, 'ARGUS '!$A$3:$A$179, 0)-1,MATCH(EJ$14, 'ARGUS '!$B$4:$LG$4, 0)-1,1,1)/1000, 0)</f>
        <v>0</v>
      </c>
      <c r="EK67" s="19">
        <f ca="1">IFERROR(OFFSET('ARGUS '!$B$3, MATCH($A67, 'ARGUS '!$A$3:$A$179, 0)-1,MATCH(EK$14, 'ARGUS '!$B$4:$LG$4, 0)-1,1,1)/1000, 0)</f>
        <v>0</v>
      </c>
      <c r="EL67" s="19">
        <f ca="1">IFERROR(OFFSET('ARGUS '!$B$3, MATCH($A67, 'ARGUS '!$A$3:$A$179, 0)-1,MATCH(EL$14, 'ARGUS '!$B$4:$LG$4, 0)-1,1,1)/1000, 0)</f>
        <v>0</v>
      </c>
      <c r="EM67" s="19">
        <f ca="1">IFERROR(OFFSET('ARGUS '!$B$3, MATCH($A67, 'ARGUS '!$A$3:$A$179, 0)-1,MATCH(EM$14, 'ARGUS '!$B$4:$LG$4, 0)-1,1,1)/1000, 0)</f>
        <v>0</v>
      </c>
      <c r="EP67" s="1" t="str">
        <f t="shared" ref="EP67" si="517">B67</f>
        <v>Parking</v>
      </c>
      <c r="EQ67" s="27"/>
      <c r="ER67" s="27"/>
      <c r="ES67" s="27"/>
      <c r="ET67" s="138">
        <f t="shared" ref="ET67" ca="1" si="518">SUM(EV67:FD67)</f>
        <v>0</v>
      </c>
      <c r="EU67" s="27"/>
      <c r="EV67" s="139">
        <f t="shared" si="516"/>
        <v>0</v>
      </c>
      <c r="EW67" s="27">
        <f t="shared" ca="1" si="516"/>
        <v>0</v>
      </c>
      <c r="EX67" s="27">
        <f t="shared" ca="1" si="516"/>
        <v>0</v>
      </c>
      <c r="EY67" s="27">
        <f t="shared" ca="1" si="516"/>
        <v>0</v>
      </c>
      <c r="EZ67" s="27">
        <f t="shared" ca="1" si="516"/>
        <v>0</v>
      </c>
      <c r="FA67" s="27">
        <f t="shared" ca="1" si="516"/>
        <v>0</v>
      </c>
      <c r="FB67" s="27">
        <f t="shared" ca="1" si="516"/>
        <v>0</v>
      </c>
      <c r="FC67" s="27">
        <f t="shared" ca="1" si="516"/>
        <v>0</v>
      </c>
      <c r="FD67" s="27">
        <f t="shared" ca="1" si="516"/>
        <v>0</v>
      </c>
      <c r="FE67"/>
      <c r="FF67"/>
      <c r="FG67"/>
      <c r="FH67"/>
    </row>
    <row r="68" spans="1:164" ht="15">
      <c r="A68" s="415">
        <v>12</v>
      </c>
      <c r="B68" s="1" t="s">
        <v>418</v>
      </c>
      <c r="D68" s="581"/>
      <c r="E68" s="163"/>
      <c r="F68" s="164"/>
      <c r="I68" s="138">
        <f ca="1">SUMIF($K$12:$EM$12,"&lt;="&amp;Assumptions!$L$14,'Monthly Cash Flow'!K68:EM68)</f>
        <v>3917.8330000000001</v>
      </c>
      <c r="J68" s="27"/>
      <c r="K68" s="139"/>
      <c r="L68" s="19">
        <f ca="1">IFERROR(OFFSET('ARGUS '!$B$3, MATCH($A68, 'ARGUS '!$A$3:$A$179, 0)-1,MATCH(L$14, 'ARGUS '!$B$4:$LG$4, 0)-1,1,1)/1000, 0)</f>
        <v>103.58799999999999</v>
      </c>
      <c r="M68" s="19">
        <f ca="1">IFERROR(OFFSET('ARGUS '!$B$3, MATCH($A68, 'ARGUS '!$A$3:$A$179, 0)-1,MATCH(M$14, 'ARGUS '!$B$4:$LG$4, 0)-1,1,1)/1000, 0)</f>
        <v>103.62</v>
      </c>
      <c r="N68" s="19">
        <f ca="1">IFERROR(OFFSET('ARGUS '!$B$3, MATCH($A68, 'ARGUS '!$A$3:$A$179, 0)-1,MATCH(N$14, 'ARGUS '!$B$4:$LG$4, 0)-1,1,1)/1000, 0)</f>
        <v>103.62</v>
      </c>
      <c r="O68" s="19">
        <f ca="1">IFERROR(OFFSET('ARGUS '!$B$3, MATCH($A68, 'ARGUS '!$A$3:$A$179, 0)-1,MATCH(O$14, 'ARGUS '!$B$4:$LG$4, 0)-1,1,1)/1000, 0)</f>
        <v>103.62</v>
      </c>
      <c r="P68" s="19">
        <f ca="1">IFERROR(OFFSET('ARGUS '!$B$3, MATCH($A68, 'ARGUS '!$A$3:$A$179, 0)-1,MATCH(P$14, 'ARGUS '!$B$4:$LG$4, 0)-1,1,1)/1000, 0)</f>
        <v>103.624</v>
      </c>
      <c r="Q68" s="19">
        <f ca="1">IFERROR(OFFSET('ARGUS '!$B$3, MATCH($A68, 'ARGUS '!$A$3:$A$179, 0)-1,MATCH(Q$14, 'ARGUS '!$B$4:$LG$4, 0)-1,1,1)/1000, 0)</f>
        <v>103.625</v>
      </c>
      <c r="R68" s="19">
        <f ca="1">IFERROR(OFFSET('ARGUS '!$B$3, MATCH($A68, 'ARGUS '!$A$3:$A$179, 0)-1,MATCH(R$14, 'ARGUS '!$B$4:$LG$4, 0)-1,1,1)/1000, 0)</f>
        <v>103.56699999999999</v>
      </c>
      <c r="S68" s="19">
        <f ca="1">IFERROR(OFFSET('ARGUS '!$B$3, MATCH($A68, 'ARGUS '!$A$3:$A$179, 0)-1,MATCH(S$14, 'ARGUS '!$B$4:$LG$4, 0)-1,1,1)/1000, 0)</f>
        <v>103.521</v>
      </c>
      <c r="T68" s="19">
        <f ca="1">IFERROR(OFFSET('ARGUS '!$B$3, MATCH($A68, 'ARGUS '!$A$3:$A$179, 0)-1,MATCH(T$14, 'ARGUS '!$B$4:$LG$4, 0)-1,1,1)/1000, 0)</f>
        <v>103.521</v>
      </c>
      <c r="U68" s="19">
        <f ca="1">IFERROR(OFFSET('ARGUS '!$B$3, MATCH($A68, 'ARGUS '!$A$3:$A$179, 0)-1,MATCH(U$14, 'ARGUS '!$B$4:$LG$4, 0)-1,1,1)/1000, 0)</f>
        <v>107.628</v>
      </c>
      <c r="V68" s="19">
        <f ca="1">IFERROR(OFFSET('ARGUS '!$B$3, MATCH($A68, 'ARGUS '!$A$3:$A$179, 0)-1,MATCH(V$14, 'ARGUS '!$B$4:$LG$4, 0)-1,1,1)/1000, 0)</f>
        <v>107.628</v>
      </c>
      <c r="W68" s="19">
        <f ca="1">IFERROR(OFFSET('ARGUS '!$B$3, MATCH($A68, 'ARGUS '!$A$3:$A$179, 0)-1,MATCH(W$14, 'ARGUS '!$B$4:$LG$4, 0)-1,1,1)/1000, 0)</f>
        <v>107.524</v>
      </c>
      <c r="X68" s="19">
        <f ca="1">IFERROR(OFFSET('ARGUS '!$B$3, MATCH($A68, 'ARGUS '!$A$3:$A$179, 0)-1,MATCH(X$14, 'ARGUS '!$B$4:$LG$4, 0)-1,1,1)/1000, 0)</f>
        <v>107.524</v>
      </c>
      <c r="Y68" s="19">
        <f ca="1">IFERROR(OFFSET('ARGUS '!$B$3, MATCH($A68, 'ARGUS '!$A$3:$A$179, 0)-1,MATCH(Y$14, 'ARGUS '!$B$4:$LG$4, 0)-1,1,1)/1000, 0)</f>
        <v>107.57299999999999</v>
      </c>
      <c r="Z68" s="19">
        <f ca="1">IFERROR(OFFSET('ARGUS '!$B$3, MATCH($A68, 'ARGUS '!$A$3:$A$179, 0)-1,MATCH(Z$14, 'ARGUS '!$B$4:$LG$4, 0)-1,1,1)/1000, 0)</f>
        <v>107.584</v>
      </c>
      <c r="AA68" s="19">
        <f ca="1">IFERROR(OFFSET('ARGUS '!$B$3, MATCH($A68, 'ARGUS '!$A$3:$A$179, 0)-1,MATCH(AA$14, 'ARGUS '!$B$4:$LG$4, 0)-1,1,1)/1000, 0)</f>
        <v>107.655</v>
      </c>
      <c r="AB68" s="19">
        <f ca="1">IFERROR(OFFSET('ARGUS '!$B$3, MATCH($A68, 'ARGUS '!$A$3:$A$179, 0)-1,MATCH(AB$14, 'ARGUS '!$B$4:$LG$4, 0)-1,1,1)/1000, 0)</f>
        <v>107.74</v>
      </c>
      <c r="AC68" s="19">
        <f ca="1">IFERROR(OFFSET('ARGUS '!$B$3, MATCH($A68, 'ARGUS '!$A$3:$A$179, 0)-1,MATCH(AC$14, 'ARGUS '!$B$4:$LG$4, 0)-1,1,1)/1000, 0)</f>
        <v>107.741</v>
      </c>
      <c r="AD68" s="19">
        <f ca="1">IFERROR(OFFSET('ARGUS '!$B$3, MATCH($A68, 'ARGUS '!$A$3:$A$179, 0)-1,MATCH(AD$14, 'ARGUS '!$B$4:$LG$4, 0)-1,1,1)/1000, 0)</f>
        <v>107.79900000000001</v>
      </c>
      <c r="AE68" s="19">
        <f ca="1">IFERROR(OFFSET('ARGUS '!$B$3, MATCH($A68, 'ARGUS '!$A$3:$A$179, 0)-1,MATCH(AE$14, 'ARGUS '!$B$4:$LG$4, 0)-1,1,1)/1000, 0)</f>
        <v>107.8</v>
      </c>
      <c r="AF68" s="19">
        <f ca="1">IFERROR(OFFSET('ARGUS '!$B$3, MATCH($A68, 'ARGUS '!$A$3:$A$179, 0)-1,MATCH(AF$14, 'ARGUS '!$B$4:$LG$4, 0)-1,1,1)/1000, 0)</f>
        <v>107.8</v>
      </c>
      <c r="AG68" s="19">
        <f ca="1">IFERROR(OFFSET('ARGUS '!$B$3, MATCH($A68, 'ARGUS '!$A$3:$A$179, 0)-1,MATCH(AG$14, 'ARGUS '!$B$4:$LG$4, 0)-1,1,1)/1000, 0)</f>
        <v>111.991</v>
      </c>
      <c r="AH68" s="19">
        <f ca="1">IFERROR(OFFSET('ARGUS '!$B$3, MATCH($A68, 'ARGUS '!$A$3:$A$179, 0)-1,MATCH(AH$14, 'ARGUS '!$B$4:$LG$4, 0)-1,1,1)/1000, 0)</f>
        <v>111.991</v>
      </c>
      <c r="AI68" s="19">
        <f ca="1">IFERROR(OFFSET('ARGUS '!$B$3, MATCH($A68, 'ARGUS '!$A$3:$A$179, 0)-1,MATCH(AI$14, 'ARGUS '!$B$4:$LG$4, 0)-1,1,1)/1000, 0)</f>
        <v>112.00700000000001</v>
      </c>
      <c r="AJ68" s="19">
        <f ca="1">IFERROR(OFFSET('ARGUS '!$B$3, MATCH($A68, 'ARGUS '!$A$3:$A$179, 0)-1,MATCH(AJ$14, 'ARGUS '!$B$4:$LG$4, 0)-1,1,1)/1000, 0)</f>
        <v>112.00700000000001</v>
      </c>
      <c r="AK68" s="19">
        <f ca="1">IFERROR(OFFSET('ARGUS '!$B$3, MATCH($A68, 'ARGUS '!$A$3:$A$179, 0)-1,MATCH(AK$14, 'ARGUS '!$B$4:$LG$4, 0)-1,1,1)/1000, 0)</f>
        <v>112.01300000000001</v>
      </c>
      <c r="AL68" s="19">
        <f ca="1">IFERROR(OFFSET('ARGUS '!$B$3, MATCH($A68, 'ARGUS '!$A$3:$A$179, 0)-1,MATCH(AL$14, 'ARGUS '!$B$4:$LG$4, 0)-1,1,1)/1000, 0)</f>
        <v>112.01300000000001</v>
      </c>
      <c r="AM68" s="19">
        <f ca="1">IFERROR(OFFSET('ARGUS '!$B$3, MATCH($A68, 'ARGUS '!$A$3:$A$179, 0)-1,MATCH(AM$14, 'ARGUS '!$B$4:$LG$4, 0)-1,1,1)/1000, 0)</f>
        <v>112.01600000000001</v>
      </c>
      <c r="AN68" s="19">
        <f ca="1">IFERROR(OFFSET('ARGUS '!$B$3, MATCH($A68, 'ARGUS '!$A$3:$A$179, 0)-1,MATCH(AN$14, 'ARGUS '!$B$4:$LG$4, 0)-1,1,1)/1000, 0)</f>
        <v>112.02</v>
      </c>
      <c r="AO68" s="19">
        <f ca="1">IFERROR(OFFSET('ARGUS '!$B$3, MATCH($A68, 'ARGUS '!$A$3:$A$179, 0)-1,MATCH(AO$14, 'ARGUS '!$B$4:$LG$4, 0)-1,1,1)/1000, 0)</f>
        <v>112.021</v>
      </c>
      <c r="AP68" s="19">
        <f ca="1">IFERROR(OFFSET('ARGUS '!$B$3, MATCH($A68, 'ARGUS '!$A$3:$A$179, 0)-1,MATCH(AP$14, 'ARGUS '!$B$4:$LG$4, 0)-1,1,1)/1000, 0)</f>
        <v>112.021</v>
      </c>
      <c r="AQ68" s="19">
        <f ca="1">IFERROR(OFFSET('ARGUS '!$B$3, MATCH($A68, 'ARGUS '!$A$3:$A$179, 0)-1,MATCH(AQ$14, 'ARGUS '!$B$4:$LG$4, 0)-1,1,1)/1000, 0)</f>
        <v>112.02200000000001</v>
      </c>
      <c r="AR68" s="19">
        <f ca="1">IFERROR(OFFSET('ARGUS '!$B$3, MATCH($A68, 'ARGUS '!$A$3:$A$179, 0)-1,MATCH(AR$14, 'ARGUS '!$B$4:$LG$4, 0)-1,1,1)/1000, 0)</f>
        <v>112.02200000000001</v>
      </c>
      <c r="AS68" s="19">
        <f ca="1">IFERROR(OFFSET('ARGUS '!$B$3, MATCH($A68, 'ARGUS '!$A$3:$A$179, 0)-1,MATCH(AS$14, 'ARGUS '!$B$4:$LG$4, 0)-1,1,1)/1000, 0)</f>
        <v>116.45699999999999</v>
      </c>
      <c r="AT68" s="19">
        <f ca="1">IFERROR(OFFSET('ARGUS '!$B$3, MATCH($A68, 'ARGUS '!$A$3:$A$179, 0)-1,MATCH(AT$14, 'ARGUS '!$B$4:$LG$4, 0)-1,1,1)/1000, 0)</f>
        <v>116.45699999999999</v>
      </c>
      <c r="AU68" s="19">
        <f ca="1">IFERROR(OFFSET('ARGUS '!$B$3, MATCH($A68, 'ARGUS '!$A$3:$A$179, 0)-1,MATCH(AU$14, 'ARGUS '!$B$4:$LG$4, 0)-1,1,1)/1000, 0)</f>
        <v>116.473</v>
      </c>
      <c r="AV68" s="19">
        <f ca="1">IFERROR(OFFSET('ARGUS '!$B$3, MATCH($A68, 'ARGUS '!$A$3:$A$179, 0)-1,MATCH(AV$14, 'ARGUS '!$B$4:$LG$4, 0)-1,1,1)/1000, 0)</f>
        <v>116.473</v>
      </c>
      <c r="AW68" s="19">
        <f ca="1">IFERROR(OFFSET('ARGUS '!$B$3, MATCH($A68, 'ARGUS '!$A$3:$A$179, 0)-1,MATCH(AW$14, 'ARGUS '!$B$4:$LG$4, 0)-1,1,1)/1000, 0)</f>
        <v>116.479</v>
      </c>
      <c r="AX68" s="19">
        <f ca="1">IFERROR(OFFSET('ARGUS '!$B$3, MATCH($A68, 'ARGUS '!$A$3:$A$179, 0)-1,MATCH(AX$14, 'ARGUS '!$B$4:$LG$4, 0)-1,1,1)/1000, 0)</f>
        <v>116.479</v>
      </c>
      <c r="AY68" s="19">
        <f ca="1">IFERROR(OFFSET('ARGUS '!$B$3, MATCH($A68, 'ARGUS '!$A$3:$A$179, 0)-1,MATCH(AY$14, 'ARGUS '!$B$4:$LG$4, 0)-1,1,1)/1000, 0)</f>
        <v>116.483</v>
      </c>
      <c r="AZ68" s="19">
        <f ca="1">IFERROR(OFFSET('ARGUS '!$B$3, MATCH($A68, 'ARGUS '!$A$3:$A$179, 0)-1,MATCH(AZ$14, 'ARGUS '!$B$4:$LG$4, 0)-1,1,1)/1000, 0)</f>
        <v>116.48699999999999</v>
      </c>
      <c r="BA68" s="19">
        <f ca="1">IFERROR(OFFSET('ARGUS '!$B$3, MATCH($A68, 'ARGUS '!$A$3:$A$179, 0)-1,MATCH(BA$14, 'ARGUS '!$B$4:$LG$4, 0)-1,1,1)/1000, 0)</f>
        <v>116.488</v>
      </c>
      <c r="BB68" s="19">
        <f ca="1">IFERROR(OFFSET('ARGUS '!$B$3, MATCH($A68, 'ARGUS '!$A$3:$A$179, 0)-1,MATCH(BB$14, 'ARGUS '!$B$4:$LG$4, 0)-1,1,1)/1000, 0)</f>
        <v>116.488</v>
      </c>
      <c r="BC68" s="19">
        <f ca="1">IFERROR(OFFSET('ARGUS '!$B$3, MATCH($A68, 'ARGUS '!$A$3:$A$179, 0)-1,MATCH(BC$14, 'ARGUS '!$B$4:$LG$4, 0)-1,1,1)/1000, 0)</f>
        <v>116.489</v>
      </c>
      <c r="BD68" s="19">
        <f ca="1">IFERROR(OFFSET('ARGUS '!$B$3, MATCH($A68, 'ARGUS '!$A$3:$A$179, 0)-1,MATCH(BD$14, 'ARGUS '!$B$4:$LG$4, 0)-1,1,1)/1000, 0)</f>
        <v>116.489</v>
      </c>
      <c r="BE68" s="19">
        <f ca="1">IFERROR(OFFSET('ARGUS '!$B$3, MATCH($A68, 'ARGUS '!$A$3:$A$179, 0)-1,MATCH(BE$14, 'ARGUS '!$B$4:$LG$4, 0)-1,1,1)/1000, 0)</f>
        <v>121.133</v>
      </c>
      <c r="BF68" s="19">
        <f ca="1">IFERROR(OFFSET('ARGUS '!$B$3, MATCH($A68, 'ARGUS '!$A$3:$A$179, 0)-1,MATCH(BF$14, 'ARGUS '!$B$4:$LG$4, 0)-1,1,1)/1000, 0)</f>
        <v>121.133</v>
      </c>
      <c r="BG68" s="19">
        <f ca="1">IFERROR(OFFSET('ARGUS '!$B$3, MATCH($A68, 'ARGUS '!$A$3:$A$179, 0)-1,MATCH(BG$14, 'ARGUS '!$B$4:$LG$4, 0)-1,1,1)/1000, 0)</f>
        <v>121.15</v>
      </c>
      <c r="BH68" s="19">
        <f ca="1">IFERROR(OFFSET('ARGUS '!$B$3, MATCH($A68, 'ARGUS '!$A$3:$A$179, 0)-1,MATCH(BH$14, 'ARGUS '!$B$4:$LG$4, 0)-1,1,1)/1000, 0)</f>
        <v>121.15</v>
      </c>
      <c r="BI68" s="19">
        <f ca="1">IFERROR(OFFSET('ARGUS '!$B$3, MATCH($A68, 'ARGUS '!$A$3:$A$179, 0)-1,MATCH(BI$14, 'ARGUS '!$B$4:$LG$4, 0)-1,1,1)/1000, 0)</f>
        <v>121.15600000000001</v>
      </c>
      <c r="BJ68" s="19">
        <f ca="1">IFERROR(OFFSET('ARGUS '!$B$3, MATCH($A68, 'ARGUS '!$A$3:$A$179, 0)-1,MATCH(BJ$14, 'ARGUS '!$B$4:$LG$4, 0)-1,1,1)/1000, 0)</f>
        <v>121.15600000000001</v>
      </c>
      <c r="BK68" s="19">
        <f ca="1">IFERROR(OFFSET('ARGUS '!$B$3, MATCH($A68, 'ARGUS '!$A$3:$A$179, 0)-1,MATCH(BK$14, 'ARGUS '!$B$4:$LG$4, 0)-1,1,1)/1000, 0)</f>
        <v>121.16</v>
      </c>
      <c r="BL68" s="19">
        <f ca="1">IFERROR(OFFSET('ARGUS '!$B$3, MATCH($A68, 'ARGUS '!$A$3:$A$179, 0)-1,MATCH(BL$14, 'ARGUS '!$B$4:$LG$4, 0)-1,1,1)/1000, 0)</f>
        <v>120.89400000000001</v>
      </c>
      <c r="BM68" s="19">
        <f ca="1">IFERROR(OFFSET('ARGUS '!$B$3, MATCH($A68, 'ARGUS '!$A$3:$A$179, 0)-1,MATCH(BM$14, 'ARGUS '!$B$4:$LG$4, 0)-1,1,1)/1000, 0)</f>
        <v>120.89400000000001</v>
      </c>
      <c r="BN68" s="19">
        <f ca="1">IFERROR(OFFSET('ARGUS '!$B$3, MATCH($A68, 'ARGUS '!$A$3:$A$179, 0)-1,MATCH(BN$14, 'ARGUS '!$B$4:$LG$4, 0)-1,1,1)/1000, 0)</f>
        <v>121.004</v>
      </c>
      <c r="BO68" s="19">
        <f ca="1">IFERROR(OFFSET('ARGUS '!$B$3, MATCH($A68, 'ARGUS '!$A$3:$A$179, 0)-1,MATCH(BO$14, 'ARGUS '!$B$4:$LG$4, 0)-1,1,1)/1000, 0)</f>
        <v>121.005</v>
      </c>
      <c r="BP68" s="19">
        <f ca="1">IFERROR(OFFSET('ARGUS '!$B$3, MATCH($A68, 'ARGUS '!$A$3:$A$179, 0)-1,MATCH(BP$14, 'ARGUS '!$B$4:$LG$4, 0)-1,1,1)/1000, 0)</f>
        <v>121.005</v>
      </c>
      <c r="BQ68" s="19">
        <f ca="1">IFERROR(OFFSET('ARGUS '!$B$3, MATCH($A68, 'ARGUS '!$A$3:$A$179, 0)-1,MATCH(BQ$14, 'ARGUS '!$B$4:$LG$4, 0)-1,1,1)/1000, 0)</f>
        <v>125.959</v>
      </c>
      <c r="BR68" s="19">
        <f ca="1">IFERROR(OFFSET('ARGUS '!$B$3, MATCH($A68, 'ARGUS '!$A$3:$A$179, 0)-1,MATCH(BR$14, 'ARGUS '!$B$4:$LG$4, 0)-1,1,1)/1000, 0)</f>
        <v>125.959</v>
      </c>
      <c r="BS68" s="19">
        <f ca="1">IFERROR(OFFSET('ARGUS '!$B$3, MATCH($A68, 'ARGUS '!$A$3:$A$179, 0)-1,MATCH(BS$14, 'ARGUS '!$B$4:$LG$4, 0)-1,1,1)/1000, 0)</f>
        <v>125.976</v>
      </c>
      <c r="BT68" s="19">
        <f ca="1">IFERROR(OFFSET('ARGUS '!$B$3, MATCH($A68, 'ARGUS '!$A$3:$A$179, 0)-1,MATCH(BT$14, 'ARGUS '!$B$4:$LG$4, 0)-1,1,1)/1000, 0)</f>
        <v>125.976</v>
      </c>
      <c r="BU68" s="19">
        <f ca="1">IFERROR(OFFSET('ARGUS '!$B$3, MATCH($A68, 'ARGUS '!$A$3:$A$179, 0)-1,MATCH(BU$14, 'ARGUS '!$B$4:$LG$4, 0)-1,1,1)/1000, 0)</f>
        <v>125.983</v>
      </c>
      <c r="BV68" s="19">
        <f ca="1">IFERROR(OFFSET('ARGUS '!$B$3, MATCH($A68, 'ARGUS '!$A$3:$A$179, 0)-1,MATCH(BV$14, 'ARGUS '!$B$4:$LG$4, 0)-1,1,1)/1000, 0)</f>
        <v>125.983</v>
      </c>
      <c r="BW68" s="19">
        <f ca="1">IFERROR(OFFSET('ARGUS '!$B$3, MATCH($A68, 'ARGUS '!$A$3:$A$179, 0)-1,MATCH(BW$14, 'ARGUS '!$B$4:$LG$4, 0)-1,1,1)/1000, 0)</f>
        <v>125.986</v>
      </c>
      <c r="BX68" s="19">
        <f ca="1">IFERROR(OFFSET('ARGUS '!$B$3, MATCH($A68, 'ARGUS '!$A$3:$A$179, 0)-1,MATCH(BX$14, 'ARGUS '!$B$4:$LG$4, 0)-1,1,1)/1000, 0)</f>
        <v>125.986</v>
      </c>
      <c r="BY68" s="19">
        <f ca="1">IFERROR(OFFSET('ARGUS '!$B$3, MATCH($A68, 'ARGUS '!$A$3:$A$179, 0)-1,MATCH(BY$14, 'ARGUS '!$B$4:$LG$4, 0)-1,1,1)/1000, 0)</f>
        <v>125.98699999999999</v>
      </c>
      <c r="BZ68" s="19">
        <f ca="1">IFERROR(OFFSET('ARGUS '!$B$3, MATCH($A68, 'ARGUS '!$A$3:$A$179, 0)-1,MATCH(BZ$14, 'ARGUS '!$B$4:$LG$4, 0)-1,1,1)/1000, 0)</f>
        <v>125.99299999999999</v>
      </c>
      <c r="CA68" s="19">
        <f ca="1">IFERROR(OFFSET('ARGUS '!$B$3, MATCH($A68, 'ARGUS '!$A$3:$A$179, 0)-1,MATCH(CA$14, 'ARGUS '!$B$4:$LG$4, 0)-1,1,1)/1000, 0)</f>
        <v>125.994</v>
      </c>
      <c r="CB68" s="19">
        <f ca="1">IFERROR(OFFSET('ARGUS '!$B$3, MATCH($A68, 'ARGUS '!$A$3:$A$179, 0)-1,MATCH(CB$14, 'ARGUS '!$B$4:$LG$4, 0)-1,1,1)/1000, 0)</f>
        <v>125.994</v>
      </c>
      <c r="CC68" s="19">
        <f ca="1">IFERROR(OFFSET('ARGUS '!$B$3, MATCH($A68, 'ARGUS '!$A$3:$A$179, 0)-1,MATCH(CC$14, 'ARGUS '!$B$4:$LG$4, 0)-1,1,1)/1000, 0)</f>
        <v>131.02000000000001</v>
      </c>
      <c r="CD68" s="19">
        <f ca="1">IFERROR(OFFSET('ARGUS '!$B$3, MATCH($A68, 'ARGUS '!$A$3:$A$179, 0)-1,MATCH(CD$14, 'ARGUS '!$B$4:$LG$4, 0)-1,1,1)/1000, 0)</f>
        <v>131.02000000000001</v>
      </c>
      <c r="CE68" s="19">
        <f ca="1">IFERROR(OFFSET('ARGUS '!$B$3, MATCH($A68, 'ARGUS '!$A$3:$A$179, 0)-1,MATCH(CE$14, 'ARGUS '!$B$4:$LG$4, 0)-1,1,1)/1000, 0)</f>
        <v>131.03200000000001</v>
      </c>
      <c r="CF68" s="19">
        <f ca="1">IFERROR(OFFSET('ARGUS '!$B$3, MATCH($A68, 'ARGUS '!$A$3:$A$179, 0)-1,MATCH(CF$14, 'ARGUS '!$B$4:$LG$4, 0)-1,1,1)/1000, 0)</f>
        <v>131.03200000000001</v>
      </c>
      <c r="CG68" s="19">
        <f ca="1">IFERROR(OFFSET('ARGUS '!$B$3, MATCH($A68, 'ARGUS '!$A$3:$A$179, 0)-1,MATCH(CG$14, 'ARGUS '!$B$4:$LG$4, 0)-1,1,1)/1000, 0)</f>
        <v>130.89099999999999</v>
      </c>
      <c r="CH68" s="19">
        <f ca="1">IFERROR(OFFSET('ARGUS '!$B$3, MATCH($A68, 'ARGUS '!$A$3:$A$179, 0)-1,MATCH(CH$14, 'ARGUS '!$B$4:$LG$4, 0)-1,1,1)/1000, 0)</f>
        <v>130.86600000000001</v>
      </c>
      <c r="CI68" s="19">
        <f ca="1">IFERROR(OFFSET('ARGUS '!$B$3, MATCH($A68, 'ARGUS '!$A$3:$A$179, 0)-1,MATCH(CI$14, 'ARGUS '!$B$4:$LG$4, 0)-1,1,1)/1000, 0)</f>
        <v>130.80199999999999</v>
      </c>
      <c r="CJ68" s="19">
        <f ca="1">IFERROR(OFFSET('ARGUS '!$B$3, MATCH($A68, 'ARGUS '!$A$3:$A$179, 0)-1,MATCH(CJ$14, 'ARGUS '!$B$4:$LG$4, 0)-1,1,1)/1000, 0)</f>
        <v>130.80199999999999</v>
      </c>
      <c r="CK68" s="19">
        <f ca="1">IFERROR(OFFSET('ARGUS '!$B$3, MATCH($A68, 'ARGUS '!$A$3:$A$179, 0)-1,MATCH(CK$14, 'ARGUS '!$B$4:$LG$4, 0)-1,1,1)/1000, 0)</f>
        <v>130.85900000000001</v>
      </c>
      <c r="CL68" s="19">
        <f ca="1">IFERROR(OFFSET('ARGUS '!$B$3, MATCH($A68, 'ARGUS '!$A$3:$A$179, 0)-1,MATCH(CL$14, 'ARGUS '!$B$4:$LG$4, 0)-1,1,1)/1000, 0)</f>
        <v>130.958</v>
      </c>
      <c r="CM68" s="19">
        <f ca="1">IFERROR(OFFSET('ARGUS '!$B$3, MATCH($A68, 'ARGUS '!$A$3:$A$179, 0)-1,MATCH(CM$14, 'ARGUS '!$B$4:$LG$4, 0)-1,1,1)/1000, 0)</f>
        <v>130.959</v>
      </c>
      <c r="CN68" s="19">
        <f ca="1">IFERROR(OFFSET('ARGUS '!$B$3, MATCH($A68, 'ARGUS '!$A$3:$A$179, 0)-1,MATCH(CN$14, 'ARGUS '!$B$4:$LG$4, 0)-1,1,1)/1000, 0)</f>
        <v>130.96</v>
      </c>
      <c r="CO68" s="19">
        <f ca="1">IFERROR(OFFSET('ARGUS '!$B$3, MATCH($A68, 'ARGUS '!$A$3:$A$179, 0)-1,MATCH(CO$14, 'ARGUS '!$B$4:$LG$4, 0)-1,1,1)/1000, 0)</f>
        <v>136.11799999999999</v>
      </c>
      <c r="CP68" s="19">
        <f ca="1">IFERROR(OFFSET('ARGUS '!$B$3, MATCH($A68, 'ARGUS '!$A$3:$A$179, 0)-1,MATCH(CP$14, 'ARGUS '!$B$4:$LG$4, 0)-1,1,1)/1000, 0)</f>
        <v>136.11799999999999</v>
      </c>
      <c r="CQ68" s="19">
        <f ca="1">IFERROR(OFFSET('ARGUS '!$B$3, MATCH($A68, 'ARGUS '!$A$3:$A$179, 0)-1,MATCH(CQ$14, 'ARGUS '!$B$4:$LG$4, 0)-1,1,1)/1000, 0)</f>
        <v>136.17099999999999</v>
      </c>
      <c r="CR68" s="19">
        <f ca="1">IFERROR(OFFSET('ARGUS '!$B$3, MATCH($A68, 'ARGUS '!$A$3:$A$179, 0)-1,MATCH(CR$14, 'ARGUS '!$B$4:$LG$4, 0)-1,1,1)/1000, 0)</f>
        <v>136.17099999999999</v>
      </c>
      <c r="CS68" s="19">
        <f ca="1">IFERROR(OFFSET('ARGUS '!$B$3, MATCH($A68, 'ARGUS '!$A$3:$A$179, 0)-1,MATCH(CS$14, 'ARGUS '!$B$4:$LG$4, 0)-1,1,1)/1000, 0)</f>
        <v>136.17500000000001</v>
      </c>
      <c r="CT68" s="19">
        <f ca="1">IFERROR(OFFSET('ARGUS '!$B$3, MATCH($A68, 'ARGUS '!$A$3:$A$179, 0)-1,MATCH(CT$14, 'ARGUS '!$B$4:$LG$4, 0)-1,1,1)/1000, 0)</f>
        <v>136.22800000000001</v>
      </c>
      <c r="CU68" s="19">
        <f ca="1">IFERROR(OFFSET('ARGUS '!$B$3, MATCH($A68, 'ARGUS '!$A$3:$A$179, 0)-1,MATCH(CU$14, 'ARGUS '!$B$4:$LG$4, 0)-1,1,1)/1000, 0)</f>
        <v>136.23099999999999</v>
      </c>
      <c r="CV68" s="19">
        <f ca="1">IFERROR(OFFSET('ARGUS '!$B$3, MATCH($A68, 'ARGUS '!$A$3:$A$179, 0)-1,MATCH(CV$14, 'ARGUS '!$B$4:$LG$4, 0)-1,1,1)/1000, 0)</f>
        <v>136.23099999999999</v>
      </c>
      <c r="CW68" s="19">
        <f ca="1">IFERROR(OFFSET('ARGUS '!$B$3, MATCH($A68, 'ARGUS '!$A$3:$A$179, 0)-1,MATCH(CW$14, 'ARGUS '!$B$4:$LG$4, 0)-1,1,1)/1000, 0)</f>
        <v>136.23400000000001</v>
      </c>
      <c r="CX68" s="19">
        <f ca="1">IFERROR(OFFSET('ARGUS '!$B$3, MATCH($A68, 'ARGUS '!$A$3:$A$179, 0)-1,MATCH(CX$14, 'ARGUS '!$B$4:$LG$4, 0)-1,1,1)/1000, 0)</f>
        <v>136.24</v>
      </c>
      <c r="CY68" s="19">
        <f ca="1">IFERROR(OFFSET('ARGUS '!$B$3, MATCH($A68, 'ARGUS '!$A$3:$A$179, 0)-1,MATCH(CY$14, 'ARGUS '!$B$4:$LG$4, 0)-1,1,1)/1000, 0)</f>
        <v>136.24</v>
      </c>
      <c r="CZ68" s="19">
        <f ca="1">IFERROR(OFFSET('ARGUS '!$B$3, MATCH($A68, 'ARGUS '!$A$3:$A$179, 0)-1,MATCH(CZ$14, 'ARGUS '!$B$4:$LG$4, 0)-1,1,1)/1000, 0)</f>
        <v>136.24100000000001</v>
      </c>
      <c r="DA68" s="19">
        <f ca="1">IFERROR(OFFSET('ARGUS '!$B$3, MATCH($A68, 'ARGUS '!$A$3:$A$179, 0)-1,MATCH(DA$14, 'ARGUS '!$B$4:$LG$4, 0)-1,1,1)/1000, 0)</f>
        <v>141.631</v>
      </c>
      <c r="DB68" s="19">
        <f ca="1">IFERROR(OFFSET('ARGUS '!$B$3, MATCH($A68, 'ARGUS '!$A$3:$A$179, 0)-1,MATCH(DB$14, 'ARGUS '!$B$4:$LG$4, 0)-1,1,1)/1000, 0)</f>
        <v>141.631</v>
      </c>
      <c r="DC68" s="19">
        <f ca="1">IFERROR(OFFSET('ARGUS '!$B$3, MATCH($A68, 'ARGUS '!$A$3:$A$179, 0)-1,MATCH(DC$14, 'ARGUS '!$B$4:$LG$4, 0)-1,1,1)/1000, 0)</f>
        <v>141.64400000000001</v>
      </c>
      <c r="DD68" s="19">
        <f ca="1">IFERROR(OFFSET('ARGUS '!$B$3, MATCH($A68, 'ARGUS '!$A$3:$A$179, 0)-1,MATCH(DD$14, 'ARGUS '!$B$4:$LG$4, 0)-1,1,1)/1000, 0)</f>
        <v>141.64400000000001</v>
      </c>
      <c r="DE68" s="19">
        <f ca="1">IFERROR(OFFSET('ARGUS '!$B$3, MATCH($A68, 'ARGUS '!$A$3:$A$179, 0)-1,MATCH(DE$14, 'ARGUS '!$B$4:$LG$4, 0)-1,1,1)/1000, 0)</f>
        <v>141.649</v>
      </c>
      <c r="DF68" s="19">
        <f ca="1">IFERROR(OFFSET('ARGUS '!$B$3, MATCH($A68, 'ARGUS '!$A$3:$A$179, 0)-1,MATCH(DF$14, 'ARGUS '!$B$4:$LG$4, 0)-1,1,1)/1000, 0)</f>
        <v>141.649</v>
      </c>
      <c r="DG68" s="19">
        <f ca="1">IFERROR(OFFSET('ARGUS '!$B$3, MATCH($A68, 'ARGUS '!$A$3:$A$179, 0)-1,MATCH(DG$14, 'ARGUS '!$B$4:$LG$4, 0)-1,1,1)/1000, 0)</f>
        <v>141.65100000000001</v>
      </c>
      <c r="DH68" s="19">
        <f ca="1">IFERROR(OFFSET('ARGUS '!$B$3, MATCH($A68, 'ARGUS '!$A$3:$A$179, 0)-1,MATCH(DH$14, 'ARGUS '!$B$4:$LG$4, 0)-1,1,1)/1000, 0)</f>
        <v>141.65100000000001</v>
      </c>
      <c r="DI68" s="19">
        <f ca="1">IFERROR(OFFSET('ARGUS '!$B$3, MATCH($A68, 'ARGUS '!$A$3:$A$179, 0)-1,MATCH(DI$14, 'ARGUS '!$B$4:$LG$4, 0)-1,1,1)/1000, 0)</f>
        <v>141.654</v>
      </c>
      <c r="DJ68" s="19">
        <f ca="1">IFERROR(OFFSET('ARGUS '!$B$3, MATCH($A68, 'ARGUS '!$A$3:$A$179, 0)-1,MATCH(DJ$14, 'ARGUS '!$B$4:$LG$4, 0)-1,1,1)/1000, 0)</f>
        <v>141.661</v>
      </c>
      <c r="DK68" s="19">
        <f ca="1">IFERROR(OFFSET('ARGUS '!$B$3, MATCH($A68, 'ARGUS '!$A$3:$A$179, 0)-1,MATCH(DK$14, 'ARGUS '!$B$4:$LG$4, 0)-1,1,1)/1000, 0)</f>
        <v>141.63499999999999</v>
      </c>
      <c r="DL68" s="19">
        <f ca="1">IFERROR(OFFSET('ARGUS '!$B$3, MATCH($A68, 'ARGUS '!$A$3:$A$179, 0)-1,MATCH(DL$14, 'ARGUS '!$B$4:$LG$4, 0)-1,1,1)/1000, 0)</f>
        <v>141.636</v>
      </c>
      <c r="DM68" s="19">
        <f ca="1">IFERROR(OFFSET('ARGUS '!$B$3, MATCH($A68, 'ARGUS '!$A$3:$A$179, 0)-1,MATCH(DM$14, 'ARGUS '!$B$4:$LG$4, 0)-1,1,1)/1000, 0)</f>
        <v>147.322</v>
      </c>
      <c r="DN68" s="19">
        <f ca="1">IFERROR(OFFSET('ARGUS '!$B$3, MATCH($A68, 'ARGUS '!$A$3:$A$179, 0)-1,MATCH(DN$14, 'ARGUS '!$B$4:$LG$4, 0)-1,1,1)/1000, 0)</f>
        <v>147.322</v>
      </c>
      <c r="DO68" s="19">
        <f ca="1">IFERROR(OFFSET('ARGUS '!$B$3, MATCH($A68, 'ARGUS '!$A$3:$A$179, 0)-1,MATCH(DO$14, 'ARGUS '!$B$4:$LG$4, 0)-1,1,1)/1000, 0)</f>
        <v>147.33600000000001</v>
      </c>
      <c r="DP68" s="19">
        <f ca="1">IFERROR(OFFSET('ARGUS '!$B$3, MATCH($A68, 'ARGUS '!$A$3:$A$179, 0)-1,MATCH(DP$14, 'ARGUS '!$B$4:$LG$4, 0)-1,1,1)/1000, 0)</f>
        <v>147.36199999999999</v>
      </c>
      <c r="DQ68" s="19">
        <f ca="1">IFERROR(OFFSET('ARGUS '!$B$3, MATCH($A68, 'ARGUS '!$A$3:$A$179, 0)-1,MATCH(DQ$14, 'ARGUS '!$B$4:$LG$4, 0)-1,1,1)/1000, 0)</f>
        <v>147.16300000000001</v>
      </c>
      <c r="DR68" s="19">
        <f ca="1">IFERROR(OFFSET('ARGUS '!$B$3, MATCH($A68, 'ARGUS '!$A$3:$A$179, 0)-1,MATCH(DR$14, 'ARGUS '!$B$4:$LG$4, 0)-1,1,1)/1000, 0)</f>
        <v>147.16300000000001</v>
      </c>
      <c r="DS68" s="19">
        <f ca="1">IFERROR(OFFSET('ARGUS '!$B$3, MATCH($A68, 'ARGUS '!$A$3:$A$179, 0)-1,MATCH(DS$14, 'ARGUS '!$B$4:$LG$4, 0)-1,1,1)/1000, 0)</f>
        <v>147.24799999999999</v>
      </c>
      <c r="DT68" s="19">
        <f ca="1">IFERROR(OFFSET('ARGUS '!$B$3, MATCH($A68, 'ARGUS '!$A$3:$A$179, 0)-1,MATCH(DT$14, 'ARGUS '!$B$4:$LG$4, 0)-1,1,1)/1000, 0)</f>
        <v>147.24799999999999</v>
      </c>
      <c r="DU68" s="19">
        <f ca="1">IFERROR(OFFSET('ARGUS '!$B$3, MATCH($A68, 'ARGUS '!$A$3:$A$179, 0)-1,MATCH(DU$14, 'ARGUS '!$B$4:$LG$4, 0)-1,1,1)/1000, 0)</f>
        <v>147.251</v>
      </c>
      <c r="DV68" s="19">
        <f ca="1">IFERROR(OFFSET('ARGUS '!$B$3, MATCH($A68, 'ARGUS '!$A$3:$A$179, 0)-1,MATCH(DV$14, 'ARGUS '!$B$4:$LG$4, 0)-1,1,1)/1000, 0)</f>
        <v>147.04499999999999</v>
      </c>
      <c r="DW68" s="19">
        <f ca="1">IFERROR(OFFSET('ARGUS '!$B$3, MATCH($A68, 'ARGUS '!$A$3:$A$179, 0)-1,MATCH(DW$14, 'ARGUS '!$B$4:$LG$4, 0)-1,1,1)/1000, 0)</f>
        <v>147.04499999999999</v>
      </c>
      <c r="DX68" s="19">
        <f ca="1">IFERROR(OFFSET('ARGUS '!$B$3, MATCH($A68, 'ARGUS '!$A$3:$A$179, 0)-1,MATCH(DX$14, 'ARGUS '!$B$4:$LG$4, 0)-1,1,1)/1000, 0)</f>
        <v>147.17599999999999</v>
      </c>
      <c r="DY68" s="19">
        <f ca="1">IFERROR(OFFSET('ARGUS '!$B$3, MATCH($A68, 'ARGUS '!$A$3:$A$179, 0)-1,MATCH(DY$14, 'ARGUS '!$B$4:$LG$4, 0)-1,1,1)/1000, 0)</f>
        <v>153.053</v>
      </c>
      <c r="DZ68" s="19">
        <f ca="1">IFERROR(OFFSET('ARGUS '!$B$3, MATCH($A68, 'ARGUS '!$A$3:$A$179, 0)-1,MATCH(DZ$14, 'ARGUS '!$B$4:$LG$4, 0)-1,1,1)/1000, 0)</f>
        <v>152.00299999999999</v>
      </c>
      <c r="EA68" s="19">
        <f ca="1">IFERROR(OFFSET('ARGUS '!$B$3, MATCH($A68, 'ARGUS '!$A$3:$A$179, 0)-1,MATCH(EA$14, 'ARGUS '!$B$4:$LG$4, 0)-1,1,1)/1000, 0)</f>
        <v>152.227</v>
      </c>
      <c r="EB68" s="19">
        <f ca="1">IFERROR(OFFSET('ARGUS '!$B$3, MATCH($A68, 'ARGUS '!$A$3:$A$179, 0)-1,MATCH(EB$14, 'ARGUS '!$B$4:$LG$4, 0)-1,1,1)/1000, 0)</f>
        <v>152.631</v>
      </c>
      <c r="EC68" s="19">
        <f ca="1">IFERROR(OFFSET('ARGUS '!$B$3, MATCH($A68, 'ARGUS '!$A$3:$A$179, 0)-1,MATCH(EC$14, 'ARGUS '!$B$4:$LG$4, 0)-1,1,1)/1000, 0)</f>
        <v>152.6</v>
      </c>
      <c r="ED68" s="19">
        <f ca="1">IFERROR(OFFSET('ARGUS '!$B$3, MATCH($A68, 'ARGUS '!$A$3:$A$179, 0)-1,MATCH(ED$14, 'ARGUS '!$B$4:$LG$4, 0)-1,1,1)/1000, 0)</f>
        <v>152.6</v>
      </c>
      <c r="EE68" s="19">
        <f ca="1">IFERROR(OFFSET('ARGUS '!$B$3, MATCH($A68, 'ARGUS '!$A$3:$A$179, 0)-1,MATCH(EE$14, 'ARGUS '!$B$4:$LG$4, 0)-1,1,1)/1000, 0)</f>
        <v>153.31100000000001</v>
      </c>
      <c r="EF68" s="19">
        <f ca="1">IFERROR(OFFSET('ARGUS '!$B$3, MATCH($A68, 'ARGUS '!$A$3:$A$179, 0)-1,MATCH(EF$14, 'ARGUS '!$B$4:$LG$4, 0)-1,1,1)/1000, 0)</f>
        <v>153.32300000000001</v>
      </c>
      <c r="EG68" s="19">
        <f ca="1">IFERROR(OFFSET('ARGUS '!$B$3, MATCH($A68, 'ARGUS '!$A$3:$A$179, 0)-1,MATCH(EG$14, 'ARGUS '!$B$4:$LG$4, 0)-1,1,1)/1000, 0)</f>
        <v>153.32599999999999</v>
      </c>
      <c r="EH68" s="19">
        <f ca="1">IFERROR(OFFSET('ARGUS '!$B$3, MATCH($A68, 'ARGUS '!$A$3:$A$179, 0)-1,MATCH(EH$14, 'ARGUS '!$B$4:$LG$4, 0)-1,1,1)/1000, 0)</f>
        <v>153.352</v>
      </c>
      <c r="EI68" s="19">
        <f ca="1">IFERROR(OFFSET('ARGUS '!$B$3, MATCH($A68, 'ARGUS '!$A$3:$A$179, 0)-1,MATCH(EI$14, 'ARGUS '!$B$4:$LG$4, 0)-1,1,1)/1000, 0)</f>
        <v>153.352</v>
      </c>
      <c r="EJ68" s="19">
        <f ca="1">IFERROR(OFFSET('ARGUS '!$B$3, MATCH($A68, 'ARGUS '!$A$3:$A$179, 0)-1,MATCH(EJ$14, 'ARGUS '!$B$4:$LG$4, 0)-1,1,1)/1000, 0)</f>
        <v>153.28800000000001</v>
      </c>
      <c r="EK68" s="19">
        <f ca="1">IFERROR(OFFSET('ARGUS '!$B$3, MATCH($A68, 'ARGUS '!$A$3:$A$179, 0)-1,MATCH(EK$14, 'ARGUS '!$B$4:$LG$4, 0)-1,1,1)/1000, 0)</f>
        <v>159.29499999999999</v>
      </c>
      <c r="EL68" s="19">
        <f ca="1">IFERROR(OFFSET('ARGUS '!$B$3, MATCH($A68, 'ARGUS '!$A$3:$A$179, 0)-1,MATCH(EL$14, 'ARGUS '!$B$4:$LG$4, 0)-1,1,1)/1000, 0)</f>
        <v>0</v>
      </c>
      <c r="EM68" s="19">
        <f ca="1">IFERROR(OFFSET('ARGUS '!$B$3, MATCH($A68, 'ARGUS '!$A$3:$A$179, 0)-1,MATCH(EM$14, 'ARGUS '!$B$4:$LG$4, 0)-1,1,1)/1000, 0)</f>
        <v>0</v>
      </c>
      <c r="EP68" s="1" t="str">
        <f t="shared" si="514"/>
        <v xml:space="preserve"> Real Estate Taxes</v>
      </c>
      <c r="EQ68" s="27"/>
      <c r="ER68" s="27"/>
      <c r="ES68" s="27"/>
      <c r="ET68" s="138">
        <f t="shared" ca="1" si="515"/>
        <v>11561.309000000001</v>
      </c>
      <c r="EU68" s="27"/>
      <c r="EV68" s="139">
        <f t="shared" si="516"/>
        <v>0</v>
      </c>
      <c r="EW68" s="27">
        <f t="shared" ca="1" si="516"/>
        <v>1255.0859999999998</v>
      </c>
      <c r="EX68" s="27">
        <f t="shared" ca="1" si="516"/>
        <v>1305.2049999999999</v>
      </c>
      <c r="EY68" s="27">
        <f t="shared" ca="1" si="516"/>
        <v>1357.5419999999999</v>
      </c>
      <c r="EZ68" s="27">
        <f t="shared" ca="1" si="516"/>
        <v>1411.7710000000002</v>
      </c>
      <c r="FA68" s="27">
        <f t="shared" ca="1" si="516"/>
        <v>1467.3180000000002</v>
      </c>
      <c r="FB68" s="27">
        <f t="shared" ca="1" si="516"/>
        <v>1526.954</v>
      </c>
      <c r="FC68" s="27">
        <f t="shared" ca="1" si="516"/>
        <v>1586.5360000000001</v>
      </c>
      <c r="FD68" s="27">
        <f t="shared" ca="1" si="516"/>
        <v>1650.8970000000002</v>
      </c>
      <c r="FE68"/>
      <c r="FF68"/>
      <c r="FG68"/>
      <c r="FH68"/>
    </row>
    <row r="69" spans="1:164" ht="15">
      <c r="E69" s="156"/>
      <c r="I69" s="138"/>
      <c r="J69" s="27"/>
      <c r="K69" s="139"/>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c r="DZ69" s="27"/>
      <c r="EA69" s="27"/>
      <c r="EB69" s="27"/>
      <c r="EC69" s="27"/>
      <c r="ED69" s="27"/>
      <c r="EE69" s="27"/>
      <c r="EF69" s="27"/>
      <c r="EG69" s="27"/>
      <c r="EH69" s="27"/>
      <c r="EI69" s="27"/>
      <c r="EJ69" s="27"/>
      <c r="EK69" s="27"/>
      <c r="EL69" s="27"/>
      <c r="EM69" s="27"/>
      <c r="EQ69" s="27"/>
      <c r="ER69" s="27"/>
      <c r="ES69" s="27"/>
      <c r="ET69" s="138"/>
      <c r="EU69" s="27"/>
      <c r="EV69" s="139"/>
      <c r="EW69" s="27"/>
      <c r="EX69" s="27"/>
      <c r="EY69" s="27"/>
      <c r="EZ69" s="27"/>
      <c r="FA69" s="27"/>
      <c r="FB69" s="27"/>
      <c r="FC69" s="27"/>
      <c r="FD69" s="27"/>
      <c r="FE69"/>
      <c r="FF69"/>
      <c r="FG69"/>
      <c r="FH69"/>
    </row>
    <row r="70" spans="1:164" ht="15">
      <c r="A70" s="415" t="s">
        <v>462</v>
      </c>
      <c r="B70" s="33" t="s">
        <v>104</v>
      </c>
      <c r="C70" s="33"/>
      <c r="D70" s="33"/>
      <c r="E70" s="33"/>
      <c r="F70" s="33"/>
      <c r="G70" s="33"/>
      <c r="H70" s="33"/>
      <c r="I70" s="140">
        <f ca="1">SUMIF($K$12:$EM$12,"&lt;="&amp;Assumptions!$L$14,'Monthly Cash Flow'!K70:EM70)</f>
        <v>7558.3380000000006</v>
      </c>
      <c r="J70" s="34"/>
      <c r="K70" s="141"/>
      <c r="L70" s="34">
        <f ca="1">SUM(L63:L68)</f>
        <v>201.46299999999999</v>
      </c>
      <c r="M70" s="34">
        <f t="shared" ref="M70:BX70" ca="1" si="519">SUM(M63:M68)</f>
        <v>201.88299999999998</v>
      </c>
      <c r="N70" s="34">
        <f t="shared" ca="1" si="519"/>
        <v>201.88299999999998</v>
      </c>
      <c r="O70" s="34">
        <f t="shared" ca="1" si="519"/>
        <v>201.88299999999998</v>
      </c>
      <c r="P70" s="34">
        <f t="shared" ca="1" si="519"/>
        <v>201.92499999999998</v>
      </c>
      <c r="Q70" s="34">
        <f t="shared" ca="1" si="519"/>
        <v>201.93099999999998</v>
      </c>
      <c r="R70" s="34">
        <f t="shared" ca="1" si="519"/>
        <v>201.17699999999999</v>
      </c>
      <c r="S70" s="34">
        <f t="shared" ca="1" si="519"/>
        <v>200.565</v>
      </c>
      <c r="T70" s="34">
        <f t="shared" ca="1" si="519"/>
        <v>200.565</v>
      </c>
      <c r="U70" s="34">
        <f t="shared" ca="1" si="519"/>
        <v>206.97299999999998</v>
      </c>
      <c r="V70" s="34">
        <f t="shared" ca="1" si="519"/>
        <v>206.97299999999998</v>
      </c>
      <c r="W70" s="34">
        <f t="shared" ca="1" si="519"/>
        <v>205.60899999999998</v>
      </c>
      <c r="X70" s="34">
        <f t="shared" ca="1" si="519"/>
        <v>205.60899999999998</v>
      </c>
      <c r="Y70" s="34">
        <f t="shared" ca="1" si="519"/>
        <v>206.5</v>
      </c>
      <c r="Z70" s="34">
        <f t="shared" ca="1" si="519"/>
        <v>206.614</v>
      </c>
      <c r="AA70" s="34">
        <f t="shared" ca="1" si="519"/>
        <v>207.94900000000001</v>
      </c>
      <c r="AB70" s="34">
        <f t="shared" ca="1" si="519"/>
        <v>208.80599999999998</v>
      </c>
      <c r="AC70" s="34">
        <f t="shared" ca="1" si="519"/>
        <v>208.81200000000001</v>
      </c>
      <c r="AD70" s="34">
        <f t="shared" ca="1" si="519"/>
        <v>209.39699999999999</v>
      </c>
      <c r="AE70" s="34">
        <f t="shared" ca="1" si="519"/>
        <v>209.40699999999998</v>
      </c>
      <c r="AF70" s="34">
        <f t="shared" ca="1" si="519"/>
        <v>209.40699999999998</v>
      </c>
      <c r="AG70" s="34">
        <f t="shared" ca="1" si="519"/>
        <v>215.25700000000001</v>
      </c>
      <c r="AH70" s="34">
        <f t="shared" ca="1" si="519"/>
        <v>215.25700000000001</v>
      </c>
      <c r="AI70" s="34">
        <f t="shared" ca="1" si="519"/>
        <v>215.417</v>
      </c>
      <c r="AJ70" s="34">
        <f t="shared" ca="1" si="519"/>
        <v>215.417</v>
      </c>
      <c r="AK70" s="34">
        <f t="shared" ca="1" si="519"/>
        <v>215.477</v>
      </c>
      <c r="AL70" s="34">
        <f t="shared" ca="1" si="519"/>
        <v>215.477</v>
      </c>
      <c r="AM70" s="34">
        <f t="shared" ca="1" si="519"/>
        <v>215.51</v>
      </c>
      <c r="AN70" s="34">
        <f t="shared" ca="1" si="519"/>
        <v>215.554</v>
      </c>
      <c r="AO70" s="34">
        <f t="shared" ca="1" si="519"/>
        <v>215.56100000000001</v>
      </c>
      <c r="AP70" s="34">
        <f t="shared" ca="1" si="519"/>
        <v>215.56100000000001</v>
      </c>
      <c r="AQ70" s="34">
        <f t="shared" ca="1" si="519"/>
        <v>215.57100000000003</v>
      </c>
      <c r="AR70" s="34">
        <f t="shared" ca="1" si="519"/>
        <v>215.57100000000003</v>
      </c>
      <c r="AS70" s="34">
        <f t="shared" ca="1" si="519"/>
        <v>222.404</v>
      </c>
      <c r="AT70" s="34">
        <f t="shared" ca="1" si="519"/>
        <v>222.404</v>
      </c>
      <c r="AU70" s="34">
        <f t="shared" ca="1" si="519"/>
        <v>222.56899999999999</v>
      </c>
      <c r="AV70" s="34">
        <f t="shared" ca="1" si="519"/>
        <v>222.56899999999999</v>
      </c>
      <c r="AW70" s="34">
        <f t="shared" ca="1" si="519"/>
        <v>222.63</v>
      </c>
      <c r="AX70" s="34">
        <f t="shared" ca="1" si="519"/>
        <v>222.63</v>
      </c>
      <c r="AY70" s="34">
        <f t="shared" ca="1" si="519"/>
        <v>222.66499999999999</v>
      </c>
      <c r="AZ70" s="34">
        <f t="shared" ca="1" si="519"/>
        <v>222.70999999999998</v>
      </c>
      <c r="BA70" s="34">
        <f t="shared" ca="1" si="519"/>
        <v>222.71699999999998</v>
      </c>
      <c r="BB70" s="34">
        <f t="shared" ca="1" si="519"/>
        <v>222.71699999999998</v>
      </c>
      <c r="BC70" s="34">
        <f t="shared" ca="1" si="519"/>
        <v>222.72800000000001</v>
      </c>
      <c r="BD70" s="34">
        <f t="shared" ca="1" si="519"/>
        <v>222.72800000000001</v>
      </c>
      <c r="BE70" s="34">
        <f t="shared" ca="1" si="519"/>
        <v>230.13899999999998</v>
      </c>
      <c r="BF70" s="34">
        <f t="shared" ca="1" si="519"/>
        <v>230.13899999999998</v>
      </c>
      <c r="BG70" s="34">
        <f t="shared" ca="1" si="519"/>
        <v>230.309</v>
      </c>
      <c r="BH70" s="34">
        <f t="shared" ca="1" si="519"/>
        <v>230.309</v>
      </c>
      <c r="BI70" s="34">
        <f t="shared" ca="1" si="519"/>
        <v>230.37099999999998</v>
      </c>
      <c r="BJ70" s="34">
        <f t="shared" ca="1" si="519"/>
        <v>230.37099999999998</v>
      </c>
      <c r="BK70" s="34">
        <f t="shared" ca="1" si="519"/>
        <v>230.40699999999998</v>
      </c>
      <c r="BL70" s="34">
        <f t="shared" ca="1" si="519"/>
        <v>226.78200000000001</v>
      </c>
      <c r="BM70" s="34">
        <f t="shared" ca="1" si="519"/>
        <v>226.78800000000001</v>
      </c>
      <c r="BN70" s="34">
        <f t="shared" ca="1" si="519"/>
        <v>228.83699999999999</v>
      </c>
      <c r="BO70" s="34">
        <f t="shared" ca="1" si="519"/>
        <v>228.84799999999998</v>
      </c>
      <c r="BP70" s="34">
        <f t="shared" ca="1" si="519"/>
        <v>228.84799999999998</v>
      </c>
      <c r="BQ70" s="34">
        <f t="shared" ca="1" si="519"/>
        <v>238.226</v>
      </c>
      <c r="BR70" s="34">
        <f t="shared" ca="1" si="519"/>
        <v>238.226</v>
      </c>
      <c r="BS70" s="34">
        <f t="shared" ca="1" si="519"/>
        <v>238.40100000000001</v>
      </c>
      <c r="BT70" s="34">
        <f t="shared" ca="1" si="519"/>
        <v>238.40100000000001</v>
      </c>
      <c r="BU70" s="34">
        <f t="shared" ca="1" si="519"/>
        <v>238.46600000000001</v>
      </c>
      <c r="BV70" s="34">
        <f t="shared" ca="1" si="519"/>
        <v>238.46600000000001</v>
      </c>
      <c r="BW70" s="34">
        <f t="shared" ca="1" si="519"/>
        <v>238.50200000000001</v>
      </c>
      <c r="BX70" s="34">
        <f t="shared" ca="1" si="519"/>
        <v>238.50200000000001</v>
      </c>
      <c r="BY70" s="34">
        <f t="shared" ref="BY70:EJ70" ca="1" si="520">SUM(BY63:BY68)</f>
        <v>238.50900000000001</v>
      </c>
      <c r="BZ70" s="34">
        <f t="shared" ca="1" si="520"/>
        <v>238.56700000000001</v>
      </c>
      <c r="CA70" s="34">
        <f t="shared" ca="1" si="520"/>
        <v>238.57900000000001</v>
      </c>
      <c r="CB70" s="34">
        <f t="shared" ca="1" si="520"/>
        <v>238.57900000000001</v>
      </c>
      <c r="CC70" s="34">
        <f t="shared" ca="1" si="520"/>
        <v>247.029</v>
      </c>
      <c r="CD70" s="34">
        <f t="shared" ca="1" si="520"/>
        <v>247.029</v>
      </c>
      <c r="CE70" s="34">
        <f t="shared" ca="1" si="520"/>
        <v>247.15</v>
      </c>
      <c r="CF70" s="34">
        <f t="shared" ca="1" si="520"/>
        <v>247.15</v>
      </c>
      <c r="CG70" s="34">
        <f t="shared" ca="1" si="520"/>
        <v>245.26599999999999</v>
      </c>
      <c r="CH70" s="34">
        <f t="shared" ca="1" si="520"/>
        <v>244.92200000000003</v>
      </c>
      <c r="CI70" s="34">
        <f t="shared" ca="1" si="520"/>
        <v>244.358</v>
      </c>
      <c r="CJ70" s="34">
        <f t="shared" ca="1" si="520"/>
        <v>244.358</v>
      </c>
      <c r="CK70" s="34">
        <f t="shared" ca="1" si="520"/>
        <v>245.40800000000002</v>
      </c>
      <c r="CL70" s="34">
        <f t="shared" ca="1" si="520"/>
        <v>246.41</v>
      </c>
      <c r="CM70" s="34">
        <f t="shared" ca="1" si="520"/>
        <v>246.42099999999999</v>
      </c>
      <c r="CN70" s="34">
        <f t="shared" ca="1" si="520"/>
        <v>246.09200000000001</v>
      </c>
      <c r="CO70" s="34">
        <f t="shared" ca="1" si="520"/>
        <v>254.14999999999998</v>
      </c>
      <c r="CP70" s="34">
        <f t="shared" ca="1" si="520"/>
        <v>254.14999999999998</v>
      </c>
      <c r="CQ70" s="34">
        <f t="shared" ca="1" si="520"/>
        <v>255.03199999999998</v>
      </c>
      <c r="CR70" s="34">
        <f t="shared" ca="1" si="520"/>
        <v>255.03199999999998</v>
      </c>
      <c r="CS70" s="34">
        <f t="shared" ca="1" si="520"/>
        <v>255.07300000000001</v>
      </c>
      <c r="CT70" s="34">
        <f t="shared" ca="1" si="520"/>
        <v>255.60500000000002</v>
      </c>
      <c r="CU70" s="34">
        <f t="shared" ca="1" si="520"/>
        <v>255.63400000000001</v>
      </c>
      <c r="CV70" s="34">
        <f t="shared" ca="1" si="520"/>
        <v>255.63400000000001</v>
      </c>
      <c r="CW70" s="34">
        <f t="shared" ca="1" si="520"/>
        <v>255.66800000000001</v>
      </c>
      <c r="CX70" s="34">
        <f t="shared" ca="1" si="520"/>
        <v>255.73000000000002</v>
      </c>
      <c r="CY70" s="34">
        <f t="shared" ca="1" si="520"/>
        <v>255.73000000000002</v>
      </c>
      <c r="CZ70" s="34">
        <f t="shared" ca="1" si="520"/>
        <v>255.74100000000001</v>
      </c>
      <c r="DA70" s="34">
        <f t="shared" ca="1" si="520"/>
        <v>264.363</v>
      </c>
      <c r="DB70" s="34">
        <f t="shared" ca="1" si="520"/>
        <v>264.363</v>
      </c>
      <c r="DC70" s="34">
        <f t="shared" ca="1" si="520"/>
        <v>264.50099999999998</v>
      </c>
      <c r="DD70" s="34">
        <f t="shared" ca="1" si="520"/>
        <v>264.50099999999998</v>
      </c>
      <c r="DE70" s="34">
        <f t="shared" ca="1" si="520"/>
        <v>264.54300000000001</v>
      </c>
      <c r="DF70" s="34">
        <f t="shared" ca="1" si="520"/>
        <v>264.54300000000001</v>
      </c>
      <c r="DG70" s="34">
        <f t="shared" ca="1" si="520"/>
        <v>264.57100000000003</v>
      </c>
      <c r="DH70" s="34">
        <f t="shared" ca="1" si="520"/>
        <v>264.57100000000003</v>
      </c>
      <c r="DI70" s="34">
        <f t="shared" ca="1" si="520"/>
        <v>264.60000000000002</v>
      </c>
      <c r="DJ70" s="34">
        <f t="shared" ca="1" si="520"/>
        <v>264.66399999999999</v>
      </c>
      <c r="DK70" s="34">
        <f t="shared" ca="1" si="520"/>
        <v>264.267</v>
      </c>
      <c r="DL70" s="34">
        <f t="shared" ca="1" si="520"/>
        <v>264.279</v>
      </c>
      <c r="DM70" s="34">
        <f t="shared" ca="1" si="520"/>
        <v>274.15800000000002</v>
      </c>
      <c r="DN70" s="34">
        <f t="shared" ca="1" si="520"/>
        <v>274.15800000000002</v>
      </c>
      <c r="DO70" s="34">
        <f t="shared" ca="1" si="520"/>
        <v>274.29900000000004</v>
      </c>
      <c r="DP70" s="34">
        <f t="shared" ca="1" si="520"/>
        <v>274.55900000000003</v>
      </c>
      <c r="DQ70" s="34">
        <f t="shared" ca="1" si="520"/>
        <v>271.86599999999999</v>
      </c>
      <c r="DR70" s="34">
        <f t="shared" ca="1" si="520"/>
        <v>271.86599999999999</v>
      </c>
      <c r="DS70" s="34">
        <f t="shared" ca="1" si="520"/>
        <v>273.411</v>
      </c>
      <c r="DT70" s="34">
        <f t="shared" ca="1" si="520"/>
        <v>273.411</v>
      </c>
      <c r="DU70" s="34">
        <f t="shared" ca="1" si="520"/>
        <v>273.44000000000005</v>
      </c>
      <c r="DV70" s="34">
        <f t="shared" ca="1" si="520"/>
        <v>270.26900000000001</v>
      </c>
      <c r="DW70" s="34">
        <f t="shared" ca="1" si="520"/>
        <v>270.26900000000001</v>
      </c>
      <c r="DX70" s="34">
        <f t="shared" ca="1" si="520"/>
        <v>272.69</v>
      </c>
      <c r="DY70" s="34">
        <f t="shared" ca="1" si="520"/>
        <v>282.43200000000002</v>
      </c>
      <c r="DZ70" s="34">
        <f t="shared" ca="1" si="520"/>
        <v>268.37799999999999</v>
      </c>
      <c r="EA70" s="34">
        <f t="shared" ca="1" si="520"/>
        <v>270.62599999999998</v>
      </c>
      <c r="EB70" s="34">
        <f t="shared" ca="1" si="520"/>
        <v>278.101</v>
      </c>
      <c r="EC70" s="34">
        <f t="shared" ca="1" si="520"/>
        <v>277.745</v>
      </c>
      <c r="ED70" s="34">
        <f t="shared" ca="1" si="520"/>
        <v>277.745</v>
      </c>
      <c r="EE70" s="34">
        <f t="shared" ca="1" si="520"/>
        <v>285.02800000000002</v>
      </c>
      <c r="EF70" s="34">
        <f t="shared" ca="1" si="520"/>
        <v>285.149</v>
      </c>
      <c r="EG70" s="34">
        <f t="shared" ca="1" si="520"/>
        <v>285.17999999999995</v>
      </c>
      <c r="EH70" s="34">
        <f t="shared" ca="1" si="520"/>
        <v>285.44299999999998</v>
      </c>
      <c r="EI70" s="34">
        <f t="shared" ca="1" si="520"/>
        <v>285.44299999999998</v>
      </c>
      <c r="EJ70" s="34">
        <f t="shared" ca="1" si="520"/>
        <v>284.55900000000003</v>
      </c>
      <c r="EK70" s="34">
        <f t="shared" ref="EK70:EM70" ca="1" si="521">SUM(EK63:EK68)</f>
        <v>293.58799999999997</v>
      </c>
      <c r="EL70" s="34">
        <f t="shared" ca="1" si="521"/>
        <v>0</v>
      </c>
      <c r="EM70" s="34">
        <f t="shared" ca="1" si="521"/>
        <v>0</v>
      </c>
      <c r="EP70" s="33" t="str">
        <f t="shared" si="514"/>
        <v>Total Operating Expenses</v>
      </c>
      <c r="EQ70" s="34"/>
      <c r="ER70" s="34"/>
      <c r="ES70" s="34"/>
      <c r="ET70" s="140">
        <f t="shared" ca="1" si="515"/>
        <v>21984.003000000004</v>
      </c>
      <c r="EU70" s="34"/>
      <c r="EV70" s="141">
        <f t="shared" si="516"/>
        <v>0</v>
      </c>
      <c r="EW70" s="34">
        <f t="shared" ca="1" si="516"/>
        <v>2432.83</v>
      </c>
      <c r="EX70" s="34">
        <f t="shared" ca="1" si="516"/>
        <v>2518.4319999999998</v>
      </c>
      <c r="EY70" s="34">
        <f t="shared" ca="1" si="516"/>
        <v>2607.0759999999996</v>
      </c>
      <c r="EZ70" s="34">
        <f t="shared" ca="1" si="516"/>
        <v>2694.6810000000005</v>
      </c>
      <c r="FA70" s="34">
        <f t="shared" ca="1" si="516"/>
        <v>2776.4139999999998</v>
      </c>
      <c r="FB70" s="34">
        <f t="shared" ca="1" si="516"/>
        <v>2887.779</v>
      </c>
      <c r="FC70" s="34">
        <f t="shared" ca="1" si="516"/>
        <v>2973.7170000000006</v>
      </c>
      <c r="FD70" s="34">
        <f t="shared" ca="1" si="516"/>
        <v>3093.0739999999996</v>
      </c>
      <c r="FE70"/>
      <c r="FF70"/>
      <c r="FG70"/>
      <c r="FH70"/>
    </row>
    <row r="71" spans="1:164" ht="15">
      <c r="B71" s="88"/>
      <c r="C71" s="88"/>
      <c r="D71" s="88"/>
      <c r="E71" s="88"/>
      <c r="F71" s="88"/>
      <c r="G71" s="88"/>
      <c r="H71" s="88"/>
      <c r="I71" s="165"/>
      <c r="J71" s="166"/>
      <c r="K71" s="167"/>
      <c r="L71" s="681"/>
      <c r="M71" s="681"/>
      <c r="N71" s="681"/>
      <c r="O71" s="681"/>
      <c r="P71" s="681"/>
      <c r="Q71" s="681"/>
      <c r="R71" s="681"/>
      <c r="S71" s="681"/>
      <c r="T71" s="681"/>
      <c r="U71" s="681"/>
      <c r="V71" s="681"/>
      <c r="W71" s="681"/>
      <c r="X71" s="681"/>
      <c r="Y71" s="681"/>
      <c r="Z71" s="681"/>
      <c r="AA71" s="681"/>
      <c r="AB71" s="681"/>
      <c r="AC71" s="681"/>
      <c r="AD71" s="681"/>
      <c r="AE71" s="681"/>
      <c r="AF71" s="681"/>
      <c r="AG71" s="681"/>
      <c r="AH71" s="681"/>
      <c r="AI71" s="681"/>
      <c r="AJ71" s="681"/>
      <c r="AK71" s="681"/>
      <c r="AL71" s="681"/>
      <c r="AM71" s="681"/>
      <c r="AN71" s="681"/>
      <c r="AO71" s="681"/>
      <c r="AP71" s="681"/>
      <c r="AQ71" s="681"/>
      <c r="AR71" s="681"/>
      <c r="AS71" s="681"/>
      <c r="AT71" s="681"/>
      <c r="AU71" s="681"/>
      <c r="AV71" s="681"/>
      <c r="AW71" s="681"/>
      <c r="AX71" s="681"/>
      <c r="AY71" s="681"/>
      <c r="AZ71" s="681"/>
      <c r="BA71" s="681"/>
      <c r="BB71" s="681"/>
      <c r="BC71" s="681"/>
      <c r="BD71" s="681"/>
      <c r="BE71" s="681"/>
      <c r="BF71" s="681"/>
      <c r="BG71" s="681"/>
      <c r="BH71" s="166"/>
      <c r="BI71" s="166"/>
      <c r="BJ71" s="166"/>
      <c r="BK71" s="166"/>
      <c r="BL71" s="166"/>
      <c r="BM71" s="166"/>
      <c r="BN71" s="166"/>
      <c r="BO71" s="166"/>
      <c r="BP71" s="166"/>
      <c r="BQ71" s="166"/>
      <c r="BR71" s="166"/>
      <c r="BS71" s="166"/>
      <c r="BT71" s="166"/>
      <c r="BU71" s="166"/>
      <c r="BV71" s="166"/>
      <c r="BW71" s="166"/>
      <c r="BX71" s="166"/>
      <c r="BY71" s="166"/>
      <c r="BZ71" s="166"/>
      <c r="CA71" s="166"/>
      <c r="CB71" s="166"/>
      <c r="CC71" s="166"/>
      <c r="CD71" s="166"/>
      <c r="CE71" s="166"/>
      <c r="CF71" s="166"/>
      <c r="CG71" s="166"/>
      <c r="CH71" s="166"/>
      <c r="CI71" s="166"/>
      <c r="CJ71" s="166"/>
      <c r="CK71" s="166"/>
      <c r="CL71" s="166"/>
      <c r="CM71" s="166"/>
      <c r="CN71" s="166"/>
      <c r="CO71" s="166"/>
      <c r="CP71" s="166"/>
      <c r="CQ71" s="166"/>
      <c r="CR71" s="166"/>
      <c r="CS71" s="166"/>
      <c r="CT71" s="166"/>
      <c r="CU71" s="166"/>
      <c r="CV71" s="166"/>
      <c r="CW71" s="166"/>
      <c r="CX71" s="166"/>
      <c r="CY71" s="166"/>
      <c r="CZ71" s="166"/>
      <c r="DA71" s="166"/>
      <c r="DB71" s="166"/>
      <c r="DC71" s="166"/>
      <c r="DD71" s="166"/>
      <c r="DE71" s="166"/>
      <c r="DF71" s="166"/>
      <c r="DG71" s="166"/>
      <c r="DH71" s="166"/>
      <c r="DI71" s="166"/>
      <c r="DJ71" s="166"/>
      <c r="DK71" s="166"/>
      <c r="DL71" s="166"/>
      <c r="DM71" s="166"/>
      <c r="DN71" s="166"/>
      <c r="DO71" s="166"/>
      <c r="DP71" s="166"/>
      <c r="DQ71" s="166"/>
      <c r="DR71" s="166"/>
      <c r="DS71" s="166"/>
      <c r="DT71" s="166"/>
      <c r="DU71" s="166"/>
      <c r="DV71" s="166"/>
      <c r="DW71" s="166"/>
      <c r="DX71" s="166"/>
      <c r="DY71" s="166"/>
      <c r="DZ71" s="166"/>
      <c r="EA71" s="166"/>
      <c r="EB71" s="166"/>
      <c r="EC71" s="166"/>
      <c r="ED71" s="166"/>
      <c r="EE71" s="166"/>
      <c r="EF71" s="166"/>
      <c r="EG71" s="166"/>
      <c r="EH71" s="166"/>
      <c r="EI71" s="166"/>
      <c r="EJ71" s="166"/>
      <c r="EK71" s="166"/>
      <c r="EL71" s="166"/>
      <c r="EM71" s="166"/>
      <c r="EP71" s="88"/>
      <c r="EQ71" s="166"/>
      <c r="ER71" s="166"/>
      <c r="ES71" s="166"/>
      <c r="ET71" s="165"/>
      <c r="EU71" s="166"/>
      <c r="EV71" s="167"/>
      <c r="EW71" s="166"/>
      <c r="EX71" s="166"/>
      <c r="EY71" s="166"/>
      <c r="EZ71" s="166"/>
      <c r="FA71" s="166"/>
      <c r="FB71" s="166"/>
      <c r="FC71" s="166"/>
      <c r="FD71" s="166"/>
      <c r="FE71"/>
      <c r="FF71"/>
      <c r="FG71"/>
      <c r="FH71"/>
    </row>
    <row r="72" spans="1:164" ht="15">
      <c r="A72" s="415" t="s">
        <v>72</v>
      </c>
      <c r="B72" s="168" t="s">
        <v>186</v>
      </c>
      <c r="C72" s="168"/>
      <c r="D72" s="168"/>
      <c r="E72" s="168"/>
      <c r="F72" s="168"/>
      <c r="G72" s="168"/>
      <c r="H72" s="168"/>
      <c r="I72" s="152">
        <f ca="1">SUMIF($K$12:$EM$12,"&lt;="&amp;Assumptions!$L$14,'Monthly Cash Flow'!K72:EM72)</f>
        <v>10724.956</v>
      </c>
      <c r="J72" s="153"/>
      <c r="K72" s="169"/>
      <c r="L72" s="153">
        <f ca="1">L60-L70</f>
        <v>292.13700000000006</v>
      </c>
      <c r="M72" s="153">
        <f t="shared" ref="M72:BX72" ca="1" si="522">M60-M70</f>
        <v>301.48300000000006</v>
      </c>
      <c r="N72" s="153">
        <f t="shared" ca="1" si="522"/>
        <v>301.48300000000006</v>
      </c>
      <c r="O72" s="153">
        <f t="shared" ca="1" si="522"/>
        <v>301.48300000000006</v>
      </c>
      <c r="P72" s="153">
        <f t="shared" ca="1" si="522"/>
        <v>302.70300000000009</v>
      </c>
      <c r="Q72" s="153">
        <f t="shared" ca="1" si="522"/>
        <v>302.87700000000007</v>
      </c>
      <c r="R72" s="153">
        <f t="shared" ca="1" si="522"/>
        <v>286.245</v>
      </c>
      <c r="S72" s="153">
        <f t="shared" ca="1" si="522"/>
        <v>272.83400000000006</v>
      </c>
      <c r="T72" s="153">
        <f t="shared" ca="1" si="522"/>
        <v>272.83400000000006</v>
      </c>
      <c r="U72" s="153">
        <f t="shared" ca="1" si="522"/>
        <v>275.23900000000003</v>
      </c>
      <c r="V72" s="153">
        <f t="shared" ca="1" si="522"/>
        <v>275.23900000000003</v>
      </c>
      <c r="W72" s="153">
        <f t="shared" ca="1" si="522"/>
        <v>245.15100000000007</v>
      </c>
      <c r="X72" s="153">
        <f t="shared" ca="1" si="522"/>
        <v>245.15100000000007</v>
      </c>
      <c r="Y72" s="153">
        <f t="shared" ca="1" si="522"/>
        <v>258.99500000000006</v>
      </c>
      <c r="Z72" s="153">
        <f t="shared" ca="1" si="522"/>
        <v>262.33400000000006</v>
      </c>
      <c r="AA72" s="153">
        <f t="shared" ca="1" si="522"/>
        <v>282.35300000000007</v>
      </c>
      <c r="AB72" s="153">
        <f t="shared" ca="1" si="522"/>
        <v>307.21400000000011</v>
      </c>
      <c r="AC72" s="153">
        <f t="shared" ca="1" si="522"/>
        <v>307.39400000000001</v>
      </c>
      <c r="AD72" s="153">
        <f t="shared" ca="1" si="522"/>
        <v>324.35500000000008</v>
      </c>
      <c r="AE72" s="153">
        <f t="shared" ca="1" si="522"/>
        <v>324.64800000000008</v>
      </c>
      <c r="AF72" s="153">
        <f t="shared" ca="1" si="522"/>
        <v>324.64800000000008</v>
      </c>
      <c r="AG72" s="153">
        <f t="shared" ca="1" si="522"/>
        <v>303.41800000000006</v>
      </c>
      <c r="AH72" s="153">
        <f t="shared" ca="1" si="522"/>
        <v>303.41800000000006</v>
      </c>
      <c r="AI72" s="153">
        <f t="shared" ca="1" si="522"/>
        <v>308.0630000000001</v>
      </c>
      <c r="AJ72" s="153">
        <f t="shared" ca="1" si="522"/>
        <v>308.0630000000001</v>
      </c>
      <c r="AK72" s="153">
        <f t="shared" ca="1" si="522"/>
        <v>309.77900000000011</v>
      </c>
      <c r="AL72" s="153">
        <f t="shared" ca="1" si="522"/>
        <v>309.77900000000011</v>
      </c>
      <c r="AM72" s="153">
        <f t="shared" ca="1" si="522"/>
        <v>310.75200000000007</v>
      </c>
      <c r="AN72" s="153">
        <f t="shared" ca="1" si="522"/>
        <v>312.04700000000003</v>
      </c>
      <c r="AO72" s="153">
        <f t="shared" ca="1" si="522"/>
        <v>312.23099999999999</v>
      </c>
      <c r="AP72" s="153">
        <f t="shared" ca="1" si="522"/>
        <v>312.23099999999999</v>
      </c>
      <c r="AQ72" s="153">
        <f t="shared" ca="1" si="522"/>
        <v>312.53400000000011</v>
      </c>
      <c r="AR72" s="153">
        <f t="shared" ca="1" si="522"/>
        <v>312.53400000000011</v>
      </c>
      <c r="AS72" s="153">
        <f t="shared" ca="1" si="522"/>
        <v>312.84100000000001</v>
      </c>
      <c r="AT72" s="153">
        <f t="shared" ca="1" si="522"/>
        <v>312.84100000000001</v>
      </c>
      <c r="AU72" s="153">
        <f t="shared" ca="1" si="522"/>
        <v>317.625</v>
      </c>
      <c r="AV72" s="153">
        <f t="shared" ca="1" si="522"/>
        <v>317.625</v>
      </c>
      <c r="AW72" s="153">
        <f t="shared" ca="1" si="522"/>
        <v>319.39300000000003</v>
      </c>
      <c r="AX72" s="153">
        <f t="shared" ca="1" si="522"/>
        <v>319.39300000000003</v>
      </c>
      <c r="AY72" s="153">
        <f t="shared" ca="1" si="522"/>
        <v>320.39400000000001</v>
      </c>
      <c r="AZ72" s="153">
        <f t="shared" ca="1" si="522"/>
        <v>321.72800000000001</v>
      </c>
      <c r="BA72" s="153">
        <f t="shared" ca="1" si="522"/>
        <v>321.91800000000001</v>
      </c>
      <c r="BB72" s="153">
        <f t="shared" ca="1" si="522"/>
        <v>321.91800000000001</v>
      </c>
      <c r="BC72" s="153">
        <f t="shared" ca="1" si="522"/>
        <v>322.22899999999998</v>
      </c>
      <c r="BD72" s="153">
        <f t="shared" ca="1" si="522"/>
        <v>322.22899999999998</v>
      </c>
      <c r="BE72" s="153">
        <f t="shared" ca="1" si="522"/>
        <v>332.11599999999999</v>
      </c>
      <c r="BF72" s="153">
        <f t="shared" ca="1" si="522"/>
        <v>332.11599999999999</v>
      </c>
      <c r="BG72" s="153">
        <f t="shared" ca="1" si="522"/>
        <v>337.04300000000001</v>
      </c>
      <c r="BH72" s="153">
        <f t="shared" ca="1" si="522"/>
        <v>337.04300000000001</v>
      </c>
      <c r="BI72" s="153">
        <f t="shared" ca="1" si="522"/>
        <v>338.86500000000001</v>
      </c>
      <c r="BJ72" s="153">
        <f t="shared" ca="1" si="522"/>
        <v>338.86500000000001</v>
      </c>
      <c r="BK72" s="153">
        <f t="shared" ca="1" si="522"/>
        <v>339.89600000000002</v>
      </c>
      <c r="BL72" s="153">
        <f t="shared" ca="1" si="522"/>
        <v>263.14499999999998</v>
      </c>
      <c r="BM72" s="153">
        <f t="shared" ca="1" si="522"/>
        <v>263.34299999999996</v>
      </c>
      <c r="BN72" s="153">
        <f t="shared" ca="1" si="522"/>
        <v>294.32000000000005</v>
      </c>
      <c r="BO72" s="153">
        <f t="shared" ca="1" si="522"/>
        <v>294.6400000000001</v>
      </c>
      <c r="BP72" s="153">
        <f t="shared" ca="1" si="522"/>
        <v>294.6400000000001</v>
      </c>
      <c r="BQ72" s="153">
        <f t="shared" ca="1" si="522"/>
        <v>340.62</v>
      </c>
      <c r="BR72" s="153">
        <f t="shared" ca="1" si="522"/>
        <v>340.62</v>
      </c>
      <c r="BS72" s="153">
        <f t="shared" ca="1" si="522"/>
        <v>345.69499999999999</v>
      </c>
      <c r="BT72" s="153">
        <f t="shared" ca="1" si="522"/>
        <v>345.69499999999999</v>
      </c>
      <c r="BU72" s="153">
        <f t="shared" ca="1" si="522"/>
        <v>347.57099999999991</v>
      </c>
      <c r="BV72" s="153">
        <f t="shared" ca="1" si="522"/>
        <v>347.57099999999991</v>
      </c>
      <c r="BW72" s="153">
        <f t="shared" ca="1" si="522"/>
        <v>348.63400000000007</v>
      </c>
      <c r="BX72" s="153">
        <f t="shared" ca="1" si="522"/>
        <v>348.63400000000007</v>
      </c>
      <c r="BY72" s="153">
        <f t="shared" ref="BY72:EJ72" ca="1" si="523">BY60-BY70</f>
        <v>348.8359999999999</v>
      </c>
      <c r="BZ72" s="153">
        <f t="shared" ca="1" si="523"/>
        <v>350.51200000000006</v>
      </c>
      <c r="CA72" s="153">
        <f t="shared" ca="1" si="523"/>
        <v>350.84099999999995</v>
      </c>
      <c r="CB72" s="153">
        <f t="shared" ca="1" si="523"/>
        <v>350.84099999999995</v>
      </c>
      <c r="CC72" s="153">
        <f t="shared" ca="1" si="523"/>
        <v>361.64</v>
      </c>
      <c r="CD72" s="153">
        <f t="shared" ca="1" si="523"/>
        <v>361.64</v>
      </c>
      <c r="CE72" s="153">
        <f t="shared" ca="1" si="523"/>
        <v>365.16300000000001</v>
      </c>
      <c r="CF72" s="153">
        <f t="shared" ca="1" si="523"/>
        <v>365.16300000000001</v>
      </c>
      <c r="CG72" s="153">
        <f t="shared" ca="1" si="523"/>
        <v>324.37499999999989</v>
      </c>
      <c r="CH72" s="153">
        <f t="shared" ca="1" si="523"/>
        <v>317.30799999999977</v>
      </c>
      <c r="CI72" s="153">
        <f t="shared" ca="1" si="523"/>
        <v>298.51199999999989</v>
      </c>
      <c r="CJ72" s="153">
        <f t="shared" ca="1" si="523"/>
        <v>298.51199999999989</v>
      </c>
      <c r="CK72" s="153">
        <f t="shared" ca="1" si="523"/>
        <v>314.58499999999992</v>
      </c>
      <c r="CL72" s="153">
        <f t="shared" ca="1" si="523"/>
        <v>343.67600000000004</v>
      </c>
      <c r="CM72" s="153">
        <f t="shared" ca="1" si="523"/>
        <v>344.01599999999991</v>
      </c>
      <c r="CN72" s="153">
        <f t="shared" ca="1" si="523"/>
        <v>344.63</v>
      </c>
      <c r="CO72" s="153">
        <f t="shared" ca="1" si="523"/>
        <v>335.80799999999999</v>
      </c>
      <c r="CP72" s="153">
        <f t="shared" ca="1" si="523"/>
        <v>335.80799999999999</v>
      </c>
      <c r="CQ72" s="153">
        <f t="shared" ca="1" si="523"/>
        <v>350.94600000000008</v>
      </c>
      <c r="CR72" s="153">
        <f t="shared" ca="1" si="523"/>
        <v>350.94600000000008</v>
      </c>
      <c r="CS72" s="153">
        <f t="shared" ca="1" si="523"/>
        <v>352.11400000000003</v>
      </c>
      <c r="CT72" s="153">
        <f t="shared" ca="1" si="523"/>
        <v>367.57000000000005</v>
      </c>
      <c r="CU72" s="153">
        <f t="shared" ca="1" si="523"/>
        <v>368.39</v>
      </c>
      <c r="CV72" s="153">
        <f t="shared" ca="1" si="523"/>
        <v>368.39</v>
      </c>
      <c r="CW72" s="153">
        <f t="shared" ca="1" si="523"/>
        <v>369.41200000000003</v>
      </c>
      <c r="CX72" s="153">
        <f t="shared" ca="1" si="523"/>
        <v>371.18799999999999</v>
      </c>
      <c r="CY72" s="153">
        <f t="shared" ca="1" si="523"/>
        <v>371.18799999999999</v>
      </c>
      <c r="CZ72" s="153">
        <f t="shared" ca="1" si="523"/>
        <v>371.5390000000001</v>
      </c>
      <c r="DA72" s="153">
        <f t="shared" ca="1" si="523"/>
        <v>369.97899999999998</v>
      </c>
      <c r="DB72" s="153">
        <f t="shared" ca="1" si="523"/>
        <v>369.97899999999998</v>
      </c>
      <c r="DC72" s="153">
        <f t="shared" ca="1" si="523"/>
        <v>373.9910000000001</v>
      </c>
      <c r="DD72" s="153">
        <f t="shared" ca="1" si="523"/>
        <v>373.9910000000001</v>
      </c>
      <c r="DE72" s="153">
        <f t="shared" ca="1" si="523"/>
        <v>375.19500000000005</v>
      </c>
      <c r="DF72" s="153">
        <f t="shared" ca="1" si="523"/>
        <v>375.19500000000005</v>
      </c>
      <c r="DG72" s="153">
        <f t="shared" ca="1" si="523"/>
        <v>376.04100000000005</v>
      </c>
      <c r="DH72" s="153">
        <f t="shared" ca="1" si="523"/>
        <v>376.04100000000005</v>
      </c>
      <c r="DI72" s="153">
        <f t="shared" ca="1" si="523"/>
        <v>376.87</v>
      </c>
      <c r="DJ72" s="153">
        <f t="shared" ca="1" si="523"/>
        <v>378.70000000000005</v>
      </c>
      <c r="DK72" s="153">
        <f t="shared" ca="1" si="523"/>
        <v>371.46099999999996</v>
      </c>
      <c r="DL72" s="153">
        <f t="shared" ca="1" si="523"/>
        <v>371.822</v>
      </c>
      <c r="DM72" s="153">
        <f t="shared" ca="1" si="523"/>
        <v>393.27699999999993</v>
      </c>
      <c r="DN72" s="153">
        <f t="shared" ca="1" si="523"/>
        <v>393.27699999999993</v>
      </c>
      <c r="DO72" s="153">
        <f t="shared" ca="1" si="523"/>
        <v>397.37299999999988</v>
      </c>
      <c r="DP72" s="153">
        <f t="shared" ca="1" si="523"/>
        <v>404.92199999999997</v>
      </c>
      <c r="DQ72" s="153">
        <f t="shared" ca="1" si="523"/>
        <v>347.45699999999988</v>
      </c>
      <c r="DR72" s="153">
        <f t="shared" ca="1" si="523"/>
        <v>347.45699999999988</v>
      </c>
      <c r="DS72" s="153">
        <f t="shared" ca="1" si="523"/>
        <v>371.58499999999998</v>
      </c>
      <c r="DT72" s="153">
        <f t="shared" ca="1" si="523"/>
        <v>371.58499999999998</v>
      </c>
      <c r="DU72" s="153">
        <f t="shared" ca="1" si="523"/>
        <v>372.43999999999983</v>
      </c>
      <c r="DV72" s="153">
        <f t="shared" ca="1" si="523"/>
        <v>313.35899999999992</v>
      </c>
      <c r="DW72" s="153">
        <f t="shared" ca="1" si="523"/>
        <v>313.35899999999992</v>
      </c>
      <c r="DX72" s="153">
        <f t="shared" ca="1" si="523"/>
        <v>350.69099999999997</v>
      </c>
      <c r="DY72" s="153">
        <f t="shared" ca="1" si="523"/>
        <v>362.97299999999996</v>
      </c>
      <c r="DZ72" s="153">
        <f t="shared" ca="1" si="523"/>
        <v>59.813999999999965</v>
      </c>
      <c r="EA72" s="153">
        <f t="shared" ca="1" si="523"/>
        <v>125.05300000000005</v>
      </c>
      <c r="EB72" s="153">
        <f t="shared" ca="1" si="523"/>
        <v>239.67700000000002</v>
      </c>
      <c r="EC72" s="153">
        <f t="shared" ca="1" si="523"/>
        <v>230.863</v>
      </c>
      <c r="ED72" s="153">
        <f t="shared" ca="1" si="523"/>
        <v>230.863</v>
      </c>
      <c r="EE72" s="153">
        <f t="shared" ca="1" si="523"/>
        <v>438.31599999999992</v>
      </c>
      <c r="EF72" s="153">
        <f t="shared" ca="1" si="523"/>
        <v>441.83299999999997</v>
      </c>
      <c r="EG72" s="153">
        <f t="shared" ca="1" si="523"/>
        <v>442.71199999999999</v>
      </c>
      <c r="EH72" s="153">
        <f t="shared" ca="1" si="523"/>
        <v>450.34699999999998</v>
      </c>
      <c r="EI72" s="153">
        <f t="shared" ca="1" si="523"/>
        <v>450.34699999999998</v>
      </c>
      <c r="EJ72" s="153">
        <f t="shared" ca="1" si="523"/>
        <v>431.7179999999999</v>
      </c>
      <c r="EK72" s="153">
        <f t="shared" ref="EK72:EM72" ca="1" si="524">EK60-EK70</f>
        <v>413.62</v>
      </c>
      <c r="EL72" s="153">
        <f t="shared" ca="1" si="524"/>
        <v>0</v>
      </c>
      <c r="EM72" s="153">
        <f t="shared" ca="1" si="524"/>
        <v>0</v>
      </c>
      <c r="EP72" s="168" t="str">
        <f>B72</f>
        <v>Net Operating Income</v>
      </c>
      <c r="EQ72" s="153"/>
      <c r="ER72" s="153"/>
      <c r="ES72" s="153"/>
      <c r="ET72" s="152">
        <f ca="1">SUM(EV72:FD72)</f>
        <v>31010.353000000003</v>
      </c>
      <c r="EU72" s="153"/>
      <c r="EV72" s="169">
        <f t="shared" ref="EV72:FD72" si="525">SUMIF($K$13:$EM$13,EV$13,$K72:$EM72)</f>
        <v>0</v>
      </c>
      <c r="EW72" s="153">
        <f t="shared" ca="1" si="525"/>
        <v>3429.7079999999996</v>
      </c>
      <c r="EX72" s="153">
        <f t="shared" ca="1" si="525"/>
        <v>3551.9910000000009</v>
      </c>
      <c r="EY72" s="153">
        <f t="shared" ca="1" si="525"/>
        <v>3743.2570000000005</v>
      </c>
      <c r="EZ72" s="153">
        <f t="shared" ca="1" si="525"/>
        <v>3888.1019999999999</v>
      </c>
      <c r="FA72" s="153">
        <f t="shared" ca="1" si="525"/>
        <v>3791.6920000000005</v>
      </c>
      <c r="FB72" s="153">
        <f t="shared" ca="1" si="525"/>
        <v>4227.5779999999995</v>
      </c>
      <c r="FC72" s="153">
        <f t="shared" ca="1" si="525"/>
        <v>3973.3389999999995</v>
      </c>
      <c r="FD72" s="153">
        <f t="shared" ca="1" si="525"/>
        <v>4404.6860000000006</v>
      </c>
      <c r="FE72"/>
      <c r="FF72"/>
      <c r="FG72"/>
      <c r="FH72"/>
    </row>
    <row r="73" spans="1:164" ht="15">
      <c r="B73" s="35"/>
      <c r="C73" s="35"/>
      <c r="D73" s="35"/>
      <c r="E73" s="35"/>
      <c r="F73" s="35"/>
      <c r="G73" s="35"/>
      <c r="H73" s="35"/>
      <c r="I73" s="129"/>
      <c r="J73" s="36"/>
      <c r="K73" s="130"/>
      <c r="L73" s="639"/>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36"/>
      <c r="EM73" s="36"/>
      <c r="EP73" s="35"/>
      <c r="EQ73" s="36"/>
      <c r="ER73" s="36"/>
      <c r="ES73" s="36"/>
      <c r="ET73" s="129"/>
      <c r="EU73" s="36"/>
      <c r="EV73" s="130"/>
      <c r="EW73" s="36"/>
      <c r="EX73" s="36"/>
      <c r="EY73" s="36"/>
      <c r="EZ73" s="36"/>
      <c r="FA73" s="36"/>
      <c r="FB73" s="36"/>
      <c r="FC73" s="36"/>
      <c r="FD73" s="36"/>
      <c r="FE73"/>
      <c r="FF73"/>
      <c r="FG73"/>
      <c r="FH73"/>
    </row>
    <row r="74" spans="1:164" ht="15">
      <c r="I74" s="103"/>
      <c r="L74" s="19"/>
      <c r="ET74" s="103"/>
      <c r="EV74" s="108"/>
      <c r="FE74"/>
      <c r="FF74"/>
      <c r="FG74"/>
      <c r="FH74"/>
    </row>
    <row r="75" spans="1:164" ht="15">
      <c r="B75" s="168" t="s">
        <v>106</v>
      </c>
      <c r="C75" s="168"/>
      <c r="D75" s="168"/>
      <c r="E75" s="168"/>
      <c r="F75" s="168"/>
      <c r="G75" s="168"/>
      <c r="H75" s="168"/>
      <c r="I75" s="152">
        <f ca="1">SUMIF($K$12:$EM$12,"&lt;="&amp;Assumptions!$L$14,'Monthly Cash Flow'!K75:EM75)</f>
        <v>10724.956</v>
      </c>
      <c r="J75" s="153"/>
      <c r="K75" s="169"/>
      <c r="L75" s="153">
        <f ca="1">+L72</f>
        <v>292.13700000000006</v>
      </c>
      <c r="M75" s="153">
        <f t="shared" ref="M75:BX75" ca="1" si="526">+M72</f>
        <v>301.48300000000006</v>
      </c>
      <c r="N75" s="153">
        <f t="shared" ca="1" si="526"/>
        <v>301.48300000000006</v>
      </c>
      <c r="O75" s="153">
        <f t="shared" ca="1" si="526"/>
        <v>301.48300000000006</v>
      </c>
      <c r="P75" s="153">
        <f t="shared" ca="1" si="526"/>
        <v>302.70300000000009</v>
      </c>
      <c r="Q75" s="153">
        <f t="shared" ca="1" si="526"/>
        <v>302.87700000000007</v>
      </c>
      <c r="R75" s="153">
        <f t="shared" ca="1" si="526"/>
        <v>286.245</v>
      </c>
      <c r="S75" s="153">
        <f t="shared" ca="1" si="526"/>
        <v>272.83400000000006</v>
      </c>
      <c r="T75" s="153">
        <f t="shared" ca="1" si="526"/>
        <v>272.83400000000006</v>
      </c>
      <c r="U75" s="153">
        <f t="shared" ca="1" si="526"/>
        <v>275.23900000000003</v>
      </c>
      <c r="V75" s="153">
        <f t="shared" ca="1" si="526"/>
        <v>275.23900000000003</v>
      </c>
      <c r="W75" s="153">
        <f t="shared" ca="1" si="526"/>
        <v>245.15100000000007</v>
      </c>
      <c r="X75" s="153">
        <f t="shared" ca="1" si="526"/>
        <v>245.15100000000007</v>
      </c>
      <c r="Y75" s="153">
        <f t="shared" ca="1" si="526"/>
        <v>258.99500000000006</v>
      </c>
      <c r="Z75" s="153">
        <f t="shared" ca="1" si="526"/>
        <v>262.33400000000006</v>
      </c>
      <c r="AA75" s="153">
        <f t="shared" ca="1" si="526"/>
        <v>282.35300000000007</v>
      </c>
      <c r="AB75" s="153">
        <f t="shared" ca="1" si="526"/>
        <v>307.21400000000011</v>
      </c>
      <c r="AC75" s="153">
        <f t="shared" ca="1" si="526"/>
        <v>307.39400000000001</v>
      </c>
      <c r="AD75" s="153">
        <f t="shared" ca="1" si="526"/>
        <v>324.35500000000008</v>
      </c>
      <c r="AE75" s="153">
        <f t="shared" ca="1" si="526"/>
        <v>324.64800000000008</v>
      </c>
      <c r="AF75" s="153">
        <f t="shared" ca="1" si="526"/>
        <v>324.64800000000008</v>
      </c>
      <c r="AG75" s="153">
        <f t="shared" ca="1" si="526"/>
        <v>303.41800000000006</v>
      </c>
      <c r="AH75" s="153">
        <f t="shared" ca="1" si="526"/>
        <v>303.41800000000006</v>
      </c>
      <c r="AI75" s="153">
        <f t="shared" ca="1" si="526"/>
        <v>308.0630000000001</v>
      </c>
      <c r="AJ75" s="153">
        <f t="shared" ca="1" si="526"/>
        <v>308.0630000000001</v>
      </c>
      <c r="AK75" s="153">
        <f t="shared" ca="1" si="526"/>
        <v>309.77900000000011</v>
      </c>
      <c r="AL75" s="153">
        <f t="shared" ca="1" si="526"/>
        <v>309.77900000000011</v>
      </c>
      <c r="AM75" s="153">
        <f t="shared" ca="1" si="526"/>
        <v>310.75200000000007</v>
      </c>
      <c r="AN75" s="153">
        <f t="shared" ca="1" si="526"/>
        <v>312.04700000000003</v>
      </c>
      <c r="AO75" s="153">
        <f t="shared" ca="1" si="526"/>
        <v>312.23099999999999</v>
      </c>
      <c r="AP75" s="153">
        <f t="shared" ca="1" si="526"/>
        <v>312.23099999999999</v>
      </c>
      <c r="AQ75" s="153">
        <f t="shared" ca="1" si="526"/>
        <v>312.53400000000011</v>
      </c>
      <c r="AR75" s="153">
        <f t="shared" ca="1" si="526"/>
        <v>312.53400000000011</v>
      </c>
      <c r="AS75" s="153">
        <f t="shared" ca="1" si="526"/>
        <v>312.84100000000001</v>
      </c>
      <c r="AT75" s="153">
        <f t="shared" ca="1" si="526"/>
        <v>312.84100000000001</v>
      </c>
      <c r="AU75" s="153">
        <f t="shared" ca="1" si="526"/>
        <v>317.625</v>
      </c>
      <c r="AV75" s="153">
        <f t="shared" ca="1" si="526"/>
        <v>317.625</v>
      </c>
      <c r="AW75" s="153">
        <f t="shared" ca="1" si="526"/>
        <v>319.39300000000003</v>
      </c>
      <c r="AX75" s="153">
        <f t="shared" ca="1" si="526"/>
        <v>319.39300000000003</v>
      </c>
      <c r="AY75" s="153">
        <f t="shared" ca="1" si="526"/>
        <v>320.39400000000001</v>
      </c>
      <c r="AZ75" s="153">
        <f t="shared" ca="1" si="526"/>
        <v>321.72800000000001</v>
      </c>
      <c r="BA75" s="153">
        <f t="shared" ca="1" si="526"/>
        <v>321.91800000000001</v>
      </c>
      <c r="BB75" s="153">
        <f t="shared" ca="1" si="526"/>
        <v>321.91800000000001</v>
      </c>
      <c r="BC75" s="153">
        <f t="shared" ca="1" si="526"/>
        <v>322.22899999999998</v>
      </c>
      <c r="BD75" s="153">
        <f t="shared" ca="1" si="526"/>
        <v>322.22899999999998</v>
      </c>
      <c r="BE75" s="153">
        <f t="shared" ca="1" si="526"/>
        <v>332.11599999999999</v>
      </c>
      <c r="BF75" s="153">
        <f t="shared" ca="1" si="526"/>
        <v>332.11599999999999</v>
      </c>
      <c r="BG75" s="153">
        <f t="shared" ca="1" si="526"/>
        <v>337.04300000000001</v>
      </c>
      <c r="BH75" s="153">
        <f t="shared" ca="1" si="526"/>
        <v>337.04300000000001</v>
      </c>
      <c r="BI75" s="153">
        <f t="shared" ca="1" si="526"/>
        <v>338.86500000000001</v>
      </c>
      <c r="BJ75" s="153">
        <f t="shared" ca="1" si="526"/>
        <v>338.86500000000001</v>
      </c>
      <c r="BK75" s="153">
        <f t="shared" ca="1" si="526"/>
        <v>339.89600000000002</v>
      </c>
      <c r="BL75" s="153">
        <f t="shared" ca="1" si="526"/>
        <v>263.14499999999998</v>
      </c>
      <c r="BM75" s="153">
        <f t="shared" ca="1" si="526"/>
        <v>263.34299999999996</v>
      </c>
      <c r="BN75" s="153">
        <f t="shared" ca="1" si="526"/>
        <v>294.32000000000005</v>
      </c>
      <c r="BO75" s="153">
        <f t="shared" ca="1" si="526"/>
        <v>294.6400000000001</v>
      </c>
      <c r="BP75" s="153">
        <f t="shared" ca="1" si="526"/>
        <v>294.6400000000001</v>
      </c>
      <c r="BQ75" s="153">
        <f t="shared" ca="1" si="526"/>
        <v>340.62</v>
      </c>
      <c r="BR75" s="153">
        <f t="shared" ca="1" si="526"/>
        <v>340.62</v>
      </c>
      <c r="BS75" s="153">
        <f t="shared" ca="1" si="526"/>
        <v>345.69499999999999</v>
      </c>
      <c r="BT75" s="153">
        <f t="shared" ca="1" si="526"/>
        <v>345.69499999999999</v>
      </c>
      <c r="BU75" s="153">
        <f t="shared" ca="1" si="526"/>
        <v>347.57099999999991</v>
      </c>
      <c r="BV75" s="153">
        <f t="shared" ca="1" si="526"/>
        <v>347.57099999999991</v>
      </c>
      <c r="BW75" s="153">
        <f t="shared" ca="1" si="526"/>
        <v>348.63400000000007</v>
      </c>
      <c r="BX75" s="153">
        <f t="shared" ca="1" si="526"/>
        <v>348.63400000000007</v>
      </c>
      <c r="BY75" s="153">
        <f t="shared" ref="BY75:EJ75" ca="1" si="527">+BY72</f>
        <v>348.8359999999999</v>
      </c>
      <c r="BZ75" s="153">
        <f t="shared" ca="1" si="527"/>
        <v>350.51200000000006</v>
      </c>
      <c r="CA75" s="153">
        <f t="shared" ca="1" si="527"/>
        <v>350.84099999999995</v>
      </c>
      <c r="CB75" s="153">
        <f t="shared" ca="1" si="527"/>
        <v>350.84099999999995</v>
      </c>
      <c r="CC75" s="153">
        <f t="shared" ca="1" si="527"/>
        <v>361.64</v>
      </c>
      <c r="CD75" s="153">
        <f t="shared" ca="1" si="527"/>
        <v>361.64</v>
      </c>
      <c r="CE75" s="153">
        <f t="shared" ca="1" si="527"/>
        <v>365.16300000000001</v>
      </c>
      <c r="CF75" s="153">
        <f t="shared" ca="1" si="527"/>
        <v>365.16300000000001</v>
      </c>
      <c r="CG75" s="153">
        <f t="shared" ca="1" si="527"/>
        <v>324.37499999999989</v>
      </c>
      <c r="CH75" s="153">
        <f t="shared" ca="1" si="527"/>
        <v>317.30799999999977</v>
      </c>
      <c r="CI75" s="153">
        <f t="shared" ca="1" si="527"/>
        <v>298.51199999999989</v>
      </c>
      <c r="CJ75" s="153">
        <f t="shared" ca="1" si="527"/>
        <v>298.51199999999989</v>
      </c>
      <c r="CK75" s="153">
        <f t="shared" ca="1" si="527"/>
        <v>314.58499999999992</v>
      </c>
      <c r="CL75" s="153">
        <f t="shared" ca="1" si="527"/>
        <v>343.67600000000004</v>
      </c>
      <c r="CM75" s="153">
        <f t="shared" ca="1" si="527"/>
        <v>344.01599999999991</v>
      </c>
      <c r="CN75" s="153">
        <f t="shared" ca="1" si="527"/>
        <v>344.63</v>
      </c>
      <c r="CO75" s="153">
        <f t="shared" ca="1" si="527"/>
        <v>335.80799999999999</v>
      </c>
      <c r="CP75" s="153">
        <f t="shared" ca="1" si="527"/>
        <v>335.80799999999999</v>
      </c>
      <c r="CQ75" s="153">
        <f t="shared" ca="1" si="527"/>
        <v>350.94600000000008</v>
      </c>
      <c r="CR75" s="153">
        <f t="shared" ca="1" si="527"/>
        <v>350.94600000000008</v>
      </c>
      <c r="CS75" s="153">
        <f t="shared" ca="1" si="527"/>
        <v>352.11400000000003</v>
      </c>
      <c r="CT75" s="153">
        <f t="shared" ca="1" si="527"/>
        <v>367.57000000000005</v>
      </c>
      <c r="CU75" s="153">
        <f t="shared" ca="1" si="527"/>
        <v>368.39</v>
      </c>
      <c r="CV75" s="153">
        <f t="shared" ca="1" si="527"/>
        <v>368.39</v>
      </c>
      <c r="CW75" s="153">
        <f t="shared" ca="1" si="527"/>
        <v>369.41200000000003</v>
      </c>
      <c r="CX75" s="153">
        <f t="shared" ca="1" si="527"/>
        <v>371.18799999999999</v>
      </c>
      <c r="CY75" s="153">
        <f t="shared" ca="1" si="527"/>
        <v>371.18799999999999</v>
      </c>
      <c r="CZ75" s="153">
        <f t="shared" ca="1" si="527"/>
        <v>371.5390000000001</v>
      </c>
      <c r="DA75" s="153">
        <f t="shared" ca="1" si="527"/>
        <v>369.97899999999998</v>
      </c>
      <c r="DB75" s="153">
        <f t="shared" ca="1" si="527"/>
        <v>369.97899999999998</v>
      </c>
      <c r="DC75" s="153">
        <f t="shared" ca="1" si="527"/>
        <v>373.9910000000001</v>
      </c>
      <c r="DD75" s="153">
        <f t="shared" ca="1" si="527"/>
        <v>373.9910000000001</v>
      </c>
      <c r="DE75" s="153">
        <f t="shared" ca="1" si="527"/>
        <v>375.19500000000005</v>
      </c>
      <c r="DF75" s="153">
        <f t="shared" ca="1" si="527"/>
        <v>375.19500000000005</v>
      </c>
      <c r="DG75" s="153">
        <f t="shared" ca="1" si="527"/>
        <v>376.04100000000005</v>
      </c>
      <c r="DH75" s="153">
        <f t="shared" ca="1" si="527"/>
        <v>376.04100000000005</v>
      </c>
      <c r="DI75" s="153">
        <f t="shared" ca="1" si="527"/>
        <v>376.87</v>
      </c>
      <c r="DJ75" s="153">
        <f t="shared" ca="1" si="527"/>
        <v>378.70000000000005</v>
      </c>
      <c r="DK75" s="153">
        <f t="shared" ca="1" si="527"/>
        <v>371.46099999999996</v>
      </c>
      <c r="DL75" s="153">
        <f t="shared" ca="1" si="527"/>
        <v>371.822</v>
      </c>
      <c r="DM75" s="153">
        <f t="shared" ca="1" si="527"/>
        <v>393.27699999999993</v>
      </c>
      <c r="DN75" s="153">
        <f t="shared" ca="1" si="527"/>
        <v>393.27699999999993</v>
      </c>
      <c r="DO75" s="153">
        <f t="shared" ca="1" si="527"/>
        <v>397.37299999999988</v>
      </c>
      <c r="DP75" s="153">
        <f t="shared" ca="1" si="527"/>
        <v>404.92199999999997</v>
      </c>
      <c r="DQ75" s="153">
        <f t="shared" ca="1" si="527"/>
        <v>347.45699999999988</v>
      </c>
      <c r="DR75" s="153">
        <f t="shared" ca="1" si="527"/>
        <v>347.45699999999988</v>
      </c>
      <c r="DS75" s="153">
        <f t="shared" ca="1" si="527"/>
        <v>371.58499999999998</v>
      </c>
      <c r="DT75" s="153">
        <f t="shared" ca="1" si="527"/>
        <v>371.58499999999998</v>
      </c>
      <c r="DU75" s="153">
        <f t="shared" ca="1" si="527"/>
        <v>372.43999999999983</v>
      </c>
      <c r="DV75" s="153">
        <f t="shared" ca="1" si="527"/>
        <v>313.35899999999992</v>
      </c>
      <c r="DW75" s="153">
        <f t="shared" ca="1" si="527"/>
        <v>313.35899999999992</v>
      </c>
      <c r="DX75" s="153">
        <f t="shared" ca="1" si="527"/>
        <v>350.69099999999997</v>
      </c>
      <c r="DY75" s="153">
        <f t="shared" ca="1" si="527"/>
        <v>362.97299999999996</v>
      </c>
      <c r="DZ75" s="153">
        <f t="shared" ca="1" si="527"/>
        <v>59.813999999999965</v>
      </c>
      <c r="EA75" s="153">
        <f t="shared" ca="1" si="527"/>
        <v>125.05300000000005</v>
      </c>
      <c r="EB75" s="153">
        <f t="shared" ca="1" si="527"/>
        <v>239.67700000000002</v>
      </c>
      <c r="EC75" s="153">
        <f t="shared" ca="1" si="527"/>
        <v>230.863</v>
      </c>
      <c r="ED75" s="153">
        <f t="shared" ca="1" si="527"/>
        <v>230.863</v>
      </c>
      <c r="EE75" s="153">
        <f t="shared" ca="1" si="527"/>
        <v>438.31599999999992</v>
      </c>
      <c r="EF75" s="153">
        <f t="shared" ca="1" si="527"/>
        <v>441.83299999999997</v>
      </c>
      <c r="EG75" s="153">
        <f t="shared" ca="1" si="527"/>
        <v>442.71199999999999</v>
      </c>
      <c r="EH75" s="153">
        <f t="shared" ca="1" si="527"/>
        <v>450.34699999999998</v>
      </c>
      <c r="EI75" s="153">
        <f t="shared" ca="1" si="527"/>
        <v>450.34699999999998</v>
      </c>
      <c r="EJ75" s="153">
        <f t="shared" ca="1" si="527"/>
        <v>431.7179999999999</v>
      </c>
      <c r="EK75" s="153">
        <f t="shared" ref="EK75:EM75" ca="1" si="528">+EK72</f>
        <v>413.62</v>
      </c>
      <c r="EL75" s="153">
        <f t="shared" ca="1" si="528"/>
        <v>0</v>
      </c>
      <c r="EM75" s="153">
        <f t="shared" ca="1" si="528"/>
        <v>0</v>
      </c>
      <c r="EP75" s="168" t="str">
        <f>B75</f>
        <v>Total Potential NOI</v>
      </c>
      <c r="EQ75" s="153"/>
      <c r="ER75" s="153"/>
      <c r="ES75" s="153"/>
      <c r="ET75" s="152">
        <f t="shared" ref="ET75:ET76" ca="1" si="529">SUM(EV75:FD75)</f>
        <v>31010.353000000003</v>
      </c>
      <c r="EU75" s="153"/>
      <c r="EV75" s="169">
        <f t="shared" ref="EV75:EV91" si="530">SUMIF($K$13:$EM$13,EV$13,$K75:$EM75)</f>
        <v>0</v>
      </c>
      <c r="EW75" s="153">
        <f t="shared" ref="EW75:FD77" ca="1" si="531">SUMIF($K$13:$EM$13,EW$13,$K75:$EM75)</f>
        <v>3429.7079999999996</v>
      </c>
      <c r="EX75" s="153">
        <f t="shared" ca="1" si="531"/>
        <v>3551.9910000000009</v>
      </c>
      <c r="EY75" s="153">
        <f t="shared" ca="1" si="531"/>
        <v>3743.2570000000005</v>
      </c>
      <c r="EZ75" s="153">
        <f t="shared" ca="1" si="531"/>
        <v>3888.1019999999999</v>
      </c>
      <c r="FA75" s="153">
        <f t="shared" ca="1" si="531"/>
        <v>3791.6920000000005</v>
      </c>
      <c r="FB75" s="153">
        <f t="shared" ca="1" si="531"/>
        <v>4227.5779999999995</v>
      </c>
      <c r="FC75" s="153">
        <f t="shared" ca="1" si="531"/>
        <v>3973.3389999999995</v>
      </c>
      <c r="FD75" s="153">
        <f t="shared" ca="1" si="531"/>
        <v>4404.6860000000006</v>
      </c>
      <c r="FE75"/>
      <c r="FF75"/>
      <c r="FG75"/>
      <c r="FH75"/>
    </row>
    <row r="76" spans="1:164" ht="16" thickBot="1">
      <c r="B76" s="12" t="s">
        <v>107</v>
      </c>
      <c r="C76" s="12"/>
      <c r="D76" s="12"/>
      <c r="E76" s="12"/>
      <c r="F76" s="12"/>
      <c r="G76" s="12"/>
      <c r="H76" s="12"/>
      <c r="I76" s="142">
        <f ca="1">SUMIF($K$12:$EM$12,"&lt;="&amp;Assumptions!$L$14,'Monthly Cash Flow'!K76:EM76)</f>
        <v>10724.956</v>
      </c>
      <c r="J76" s="143"/>
      <c r="K76" s="144"/>
      <c r="L76" s="143">
        <f ca="1">IF(L12&lt;=Assumptions!$L$14,'Monthly Cash Flow'!L75,0)</f>
        <v>292.13700000000006</v>
      </c>
      <c r="M76" s="143">
        <f ca="1">IF(M12&lt;=Assumptions!$L$14,'Monthly Cash Flow'!M75,0)</f>
        <v>301.48300000000006</v>
      </c>
      <c r="N76" s="143">
        <f ca="1">IF(N12&lt;=Assumptions!$L$14,'Monthly Cash Flow'!N75,0)</f>
        <v>301.48300000000006</v>
      </c>
      <c r="O76" s="143">
        <f ca="1">IF(O12&lt;=Assumptions!$L$14,'Monthly Cash Flow'!O75,0)</f>
        <v>301.48300000000006</v>
      </c>
      <c r="P76" s="143">
        <f ca="1">IF(P12&lt;=Assumptions!$L$14,'Monthly Cash Flow'!P75,0)</f>
        <v>302.70300000000009</v>
      </c>
      <c r="Q76" s="143">
        <f ca="1">IF(Q12&lt;=Assumptions!$L$14,'Monthly Cash Flow'!Q75,0)</f>
        <v>302.87700000000007</v>
      </c>
      <c r="R76" s="143">
        <f ca="1">IF(R12&lt;=Assumptions!$L$14,'Monthly Cash Flow'!R75,0)</f>
        <v>286.245</v>
      </c>
      <c r="S76" s="143">
        <f ca="1">IF(S12&lt;=Assumptions!$L$14,'Monthly Cash Flow'!S75,0)</f>
        <v>272.83400000000006</v>
      </c>
      <c r="T76" s="143">
        <f ca="1">IF(T12&lt;=Assumptions!$L$14,'Monthly Cash Flow'!T75,0)</f>
        <v>272.83400000000006</v>
      </c>
      <c r="U76" s="143">
        <f ca="1">IF(U12&lt;=Assumptions!$L$14,'Monthly Cash Flow'!U75,0)</f>
        <v>275.23900000000003</v>
      </c>
      <c r="V76" s="143">
        <f ca="1">IF(V12&lt;=Assumptions!$L$14,'Monthly Cash Flow'!V75,0)</f>
        <v>275.23900000000003</v>
      </c>
      <c r="W76" s="143">
        <f ca="1">IF(W12&lt;=Assumptions!$L$14,'Monthly Cash Flow'!W75,0)</f>
        <v>245.15100000000007</v>
      </c>
      <c r="X76" s="143">
        <f ca="1">IF(X12&lt;=Assumptions!$L$14,'Monthly Cash Flow'!X75,0)</f>
        <v>245.15100000000007</v>
      </c>
      <c r="Y76" s="143">
        <f ca="1">IF(Y12&lt;=Assumptions!$L$14,'Monthly Cash Flow'!Y75,0)</f>
        <v>258.99500000000006</v>
      </c>
      <c r="Z76" s="143">
        <f ca="1">IF(Z12&lt;=Assumptions!$L$14,'Monthly Cash Flow'!Z75,0)</f>
        <v>262.33400000000006</v>
      </c>
      <c r="AA76" s="143">
        <f ca="1">IF(AA12&lt;=Assumptions!$L$14,'Monthly Cash Flow'!AA75,0)</f>
        <v>282.35300000000007</v>
      </c>
      <c r="AB76" s="143">
        <f ca="1">IF(AB12&lt;=Assumptions!$L$14,'Monthly Cash Flow'!AB75,0)</f>
        <v>307.21400000000011</v>
      </c>
      <c r="AC76" s="143">
        <f ca="1">IF(AC12&lt;=Assumptions!$L$14,'Monthly Cash Flow'!AC75,0)</f>
        <v>307.39400000000001</v>
      </c>
      <c r="AD76" s="143">
        <f ca="1">IF(AD12&lt;=Assumptions!$L$14,'Monthly Cash Flow'!AD75,0)</f>
        <v>324.35500000000008</v>
      </c>
      <c r="AE76" s="143">
        <f ca="1">IF(AE12&lt;=Assumptions!$L$14,'Monthly Cash Flow'!AE75,0)</f>
        <v>324.64800000000008</v>
      </c>
      <c r="AF76" s="143">
        <f ca="1">IF(AF12&lt;=Assumptions!$L$14,'Monthly Cash Flow'!AF75,0)</f>
        <v>324.64800000000008</v>
      </c>
      <c r="AG76" s="143">
        <f ca="1">IF(AG12&lt;=Assumptions!$L$14,'Monthly Cash Flow'!AG75,0)</f>
        <v>303.41800000000006</v>
      </c>
      <c r="AH76" s="143">
        <f ca="1">IF(AH12&lt;=Assumptions!$L$14,'Monthly Cash Flow'!AH75,0)</f>
        <v>303.41800000000006</v>
      </c>
      <c r="AI76" s="143">
        <f ca="1">IF(AI12&lt;=Assumptions!$L$14,'Monthly Cash Flow'!AI75,0)</f>
        <v>308.0630000000001</v>
      </c>
      <c r="AJ76" s="143">
        <f ca="1">IF(AJ12&lt;=Assumptions!$L$14,'Monthly Cash Flow'!AJ75,0)</f>
        <v>308.0630000000001</v>
      </c>
      <c r="AK76" s="143">
        <f ca="1">IF(AK12&lt;=Assumptions!$L$14,'Monthly Cash Flow'!AK75,0)</f>
        <v>309.77900000000011</v>
      </c>
      <c r="AL76" s="143">
        <f ca="1">IF(AL12&lt;=Assumptions!$L$14,'Monthly Cash Flow'!AL75,0)</f>
        <v>309.77900000000011</v>
      </c>
      <c r="AM76" s="143">
        <f ca="1">IF(AM12&lt;=Assumptions!$L$14,'Monthly Cash Flow'!AM75,0)</f>
        <v>310.75200000000007</v>
      </c>
      <c r="AN76" s="143">
        <f ca="1">IF(AN12&lt;=Assumptions!$L$14,'Monthly Cash Flow'!AN75,0)</f>
        <v>312.04700000000003</v>
      </c>
      <c r="AO76" s="143">
        <f ca="1">IF(AO12&lt;=Assumptions!$L$14,'Monthly Cash Flow'!AO75,0)</f>
        <v>312.23099999999999</v>
      </c>
      <c r="AP76" s="143">
        <f ca="1">IF(AP12&lt;=Assumptions!$L$14,'Monthly Cash Flow'!AP75,0)</f>
        <v>312.23099999999999</v>
      </c>
      <c r="AQ76" s="143">
        <f ca="1">IF(AQ12&lt;=Assumptions!$L$14,'Monthly Cash Flow'!AQ75,0)</f>
        <v>312.53400000000011</v>
      </c>
      <c r="AR76" s="143">
        <f ca="1">IF(AR12&lt;=Assumptions!$L$14,'Monthly Cash Flow'!AR75,0)</f>
        <v>312.53400000000011</v>
      </c>
      <c r="AS76" s="143">
        <f ca="1">IF(AS12&lt;=Assumptions!$L$14,'Monthly Cash Flow'!AS75,0)</f>
        <v>312.84100000000001</v>
      </c>
      <c r="AT76" s="143">
        <f ca="1">IF(AT12&lt;=Assumptions!$L$14,'Monthly Cash Flow'!AT75,0)</f>
        <v>312.84100000000001</v>
      </c>
      <c r="AU76" s="143">
        <f ca="1">IF(AU12&lt;=Assumptions!$L$14,'Monthly Cash Flow'!AU75,0)</f>
        <v>317.625</v>
      </c>
      <c r="AV76" s="143">
        <f>IF(AV12&lt;=Assumptions!$L$14,'Monthly Cash Flow'!AV75,0)</f>
        <v>0</v>
      </c>
      <c r="AW76" s="143">
        <f>IF(AW12&lt;=Assumptions!$L$14,'Monthly Cash Flow'!AW75,0)</f>
        <v>0</v>
      </c>
      <c r="AX76" s="143">
        <f>IF(AX12&lt;=Assumptions!$L$14,'Monthly Cash Flow'!AX75,0)</f>
        <v>0</v>
      </c>
      <c r="AY76" s="143">
        <f>IF(AY12&lt;=Assumptions!$L$14,'Monthly Cash Flow'!AY75,0)</f>
        <v>0</v>
      </c>
      <c r="AZ76" s="143">
        <f>IF(AZ12&lt;=Assumptions!$L$14,'Monthly Cash Flow'!AZ75,0)</f>
        <v>0</v>
      </c>
      <c r="BA76" s="143">
        <f>IF(BA12&lt;=Assumptions!$L$14,'Monthly Cash Flow'!BA75,0)</f>
        <v>0</v>
      </c>
      <c r="BB76" s="143">
        <f>IF(BB12&lt;=Assumptions!$L$14,'Monthly Cash Flow'!BB75,0)</f>
        <v>0</v>
      </c>
      <c r="BC76" s="143">
        <f>IF(BC12&lt;=Assumptions!$L$14,'Monthly Cash Flow'!BC75,0)</f>
        <v>0</v>
      </c>
      <c r="BD76" s="143">
        <f>IF(BD12&lt;=Assumptions!$L$14,'Monthly Cash Flow'!BD75,0)</f>
        <v>0</v>
      </c>
      <c r="BE76" s="143">
        <f>IF(BE12&lt;=Assumptions!$L$14,'Monthly Cash Flow'!BE75,0)</f>
        <v>0</v>
      </c>
      <c r="BF76" s="143">
        <f>IF(BF12&lt;=Assumptions!$L$14,'Monthly Cash Flow'!BF75,0)</f>
        <v>0</v>
      </c>
      <c r="BG76" s="143">
        <f>IF(BG12&lt;=Assumptions!$L$14,'Monthly Cash Flow'!BG75,0)</f>
        <v>0</v>
      </c>
      <c r="BH76" s="143">
        <f>IF(BH12&lt;=Assumptions!$L$14,'Monthly Cash Flow'!BH75,0)</f>
        <v>0</v>
      </c>
      <c r="BI76" s="143">
        <f>IF(BI12&lt;=Assumptions!$L$14,'Monthly Cash Flow'!BI75,0)</f>
        <v>0</v>
      </c>
      <c r="BJ76" s="143">
        <f>IF(BJ12&lt;=Assumptions!$L$14,'Monthly Cash Flow'!BJ75,0)</f>
        <v>0</v>
      </c>
      <c r="BK76" s="143">
        <f>IF(BK12&lt;=Assumptions!$L$14,'Monthly Cash Flow'!BK75,0)</f>
        <v>0</v>
      </c>
      <c r="BL76" s="143">
        <f>IF(BL12&lt;=Assumptions!$L$14,'Monthly Cash Flow'!BL75,0)</f>
        <v>0</v>
      </c>
      <c r="BM76" s="143">
        <f>IF(BM12&lt;=Assumptions!$L$14,'Monthly Cash Flow'!BM75,0)</f>
        <v>0</v>
      </c>
      <c r="BN76" s="143">
        <f>IF(BN12&lt;=Assumptions!$L$14,'Monthly Cash Flow'!BN75,0)</f>
        <v>0</v>
      </c>
      <c r="BO76" s="143">
        <f>IF(BO12&lt;=Assumptions!$L$14,'Monthly Cash Flow'!BO75,0)</f>
        <v>0</v>
      </c>
      <c r="BP76" s="143">
        <f>IF(BP12&lt;=Assumptions!$L$14,'Monthly Cash Flow'!BP75,0)</f>
        <v>0</v>
      </c>
      <c r="BQ76" s="143">
        <f>IF(BQ12&lt;=Assumptions!$L$14,'Monthly Cash Flow'!BQ75,0)</f>
        <v>0</v>
      </c>
      <c r="BR76" s="143">
        <f>IF(BR12&lt;=Assumptions!$L$14,'Monthly Cash Flow'!BR75,0)</f>
        <v>0</v>
      </c>
      <c r="BS76" s="143">
        <f>IF(BS12&lt;=Assumptions!$L$14,'Monthly Cash Flow'!BS75,0)</f>
        <v>0</v>
      </c>
      <c r="BT76" s="143">
        <f>IF(BT12&lt;=Assumptions!$L$14,'Monthly Cash Flow'!BT75,0)</f>
        <v>0</v>
      </c>
      <c r="BU76" s="143">
        <f>IF(BU12&lt;=Assumptions!$L$14,'Monthly Cash Flow'!BU75,0)</f>
        <v>0</v>
      </c>
      <c r="BV76" s="143">
        <f>IF(BV12&lt;=Assumptions!$L$14,'Monthly Cash Flow'!BV75,0)</f>
        <v>0</v>
      </c>
      <c r="BW76" s="143">
        <f>IF(BW12&lt;=Assumptions!$L$14,'Monthly Cash Flow'!BW75,0)</f>
        <v>0</v>
      </c>
      <c r="BX76" s="143">
        <f>IF(BX12&lt;=Assumptions!$L$14,'Monthly Cash Flow'!BX75,0)</f>
        <v>0</v>
      </c>
      <c r="BY76" s="143">
        <f>IF(BY12&lt;=Assumptions!$L$14,'Monthly Cash Flow'!BY75,0)</f>
        <v>0</v>
      </c>
      <c r="BZ76" s="143">
        <f>IF(BZ12&lt;=Assumptions!$L$14,'Monthly Cash Flow'!BZ75,0)</f>
        <v>0</v>
      </c>
      <c r="CA76" s="143">
        <f>IF(CA12&lt;=Assumptions!$L$14,'Monthly Cash Flow'!CA75,0)</f>
        <v>0</v>
      </c>
      <c r="CB76" s="143">
        <f>IF(CB12&lt;=Assumptions!$L$14,'Monthly Cash Flow'!CB75,0)</f>
        <v>0</v>
      </c>
      <c r="CC76" s="143">
        <f>IF(CC12&lt;=Assumptions!$L$14,'Monthly Cash Flow'!CC75,0)</f>
        <v>0</v>
      </c>
      <c r="CD76" s="143">
        <f>IF(CD12&lt;=Assumptions!$L$14,'Monthly Cash Flow'!CD75,0)</f>
        <v>0</v>
      </c>
      <c r="CE76" s="143">
        <f>IF(CE12&lt;=Assumptions!$L$14,'Monthly Cash Flow'!CE75,0)</f>
        <v>0</v>
      </c>
      <c r="CF76" s="143">
        <f>IF(CF12&lt;=Assumptions!$L$14,'Monthly Cash Flow'!CF75,0)</f>
        <v>0</v>
      </c>
      <c r="CG76" s="143">
        <f>IF(CG12&lt;=Assumptions!$L$14,'Monthly Cash Flow'!CG75,0)</f>
        <v>0</v>
      </c>
      <c r="CH76" s="143">
        <f>IF(CH12&lt;=Assumptions!$L$14,'Monthly Cash Flow'!CH75,0)</f>
        <v>0</v>
      </c>
      <c r="CI76" s="143">
        <f>IF(CI12&lt;=Assumptions!$L$14,'Monthly Cash Flow'!CI75,0)</f>
        <v>0</v>
      </c>
      <c r="CJ76" s="143">
        <f>IF(CJ12&lt;=Assumptions!$L$14,'Monthly Cash Flow'!CJ75,0)</f>
        <v>0</v>
      </c>
      <c r="CK76" s="143">
        <f>IF(CK12&lt;=Assumptions!$L$14,'Monthly Cash Flow'!CK75,0)</f>
        <v>0</v>
      </c>
      <c r="CL76" s="143">
        <f>IF(CL12&lt;=Assumptions!$L$14,'Monthly Cash Flow'!CL75,0)</f>
        <v>0</v>
      </c>
      <c r="CM76" s="143">
        <f>IF(CM12&lt;=Assumptions!$L$14,'Monthly Cash Flow'!CM75,0)</f>
        <v>0</v>
      </c>
      <c r="CN76" s="143">
        <f>IF(CN12&lt;=Assumptions!$L$14,'Monthly Cash Flow'!CN75,0)</f>
        <v>0</v>
      </c>
      <c r="CO76" s="143">
        <f>IF(CO12&lt;=Assumptions!$L$14,'Monthly Cash Flow'!CO75,0)</f>
        <v>0</v>
      </c>
      <c r="CP76" s="143">
        <f>IF(CP12&lt;=Assumptions!$L$14,'Monthly Cash Flow'!CP75,0)</f>
        <v>0</v>
      </c>
      <c r="CQ76" s="143">
        <f>IF(CQ12&lt;=Assumptions!$L$14,'Monthly Cash Flow'!CQ75,0)</f>
        <v>0</v>
      </c>
      <c r="CR76" s="143">
        <f>IF(CR12&lt;=Assumptions!$L$14,'Monthly Cash Flow'!CR75,0)</f>
        <v>0</v>
      </c>
      <c r="CS76" s="143">
        <f>IF(CS12&lt;=Assumptions!$L$14,'Monthly Cash Flow'!CS75,0)</f>
        <v>0</v>
      </c>
      <c r="CT76" s="143">
        <f>IF(CT12&lt;=Assumptions!$L$14,'Monthly Cash Flow'!CT75,0)</f>
        <v>0</v>
      </c>
      <c r="CU76" s="143">
        <f>IF(CU12&lt;=Assumptions!$L$14,'Monthly Cash Flow'!CU75,0)</f>
        <v>0</v>
      </c>
      <c r="CV76" s="143">
        <f>IF(CV12&lt;=Assumptions!$L$14,'Monthly Cash Flow'!CV75,0)</f>
        <v>0</v>
      </c>
      <c r="CW76" s="143">
        <f>IF(CW12&lt;=Assumptions!$L$14,'Monthly Cash Flow'!CW75,0)</f>
        <v>0</v>
      </c>
      <c r="CX76" s="143">
        <f>IF(CX12&lt;=Assumptions!$L$14,'Monthly Cash Flow'!CX75,0)</f>
        <v>0</v>
      </c>
      <c r="CY76" s="143">
        <f>IF(CY12&lt;=Assumptions!$L$14,'Monthly Cash Flow'!CY75,0)</f>
        <v>0</v>
      </c>
      <c r="CZ76" s="143">
        <f>IF(CZ12&lt;=Assumptions!$L$14,'Monthly Cash Flow'!CZ75,0)</f>
        <v>0</v>
      </c>
      <c r="DA76" s="143">
        <f>IF(DA12&lt;=Assumptions!$L$14,'Monthly Cash Flow'!DA75,0)</f>
        <v>0</v>
      </c>
      <c r="DB76" s="143">
        <f>IF(DB12&lt;=Assumptions!$L$14,'Monthly Cash Flow'!DB75,0)</f>
        <v>0</v>
      </c>
      <c r="DC76" s="143">
        <f>IF(DC12&lt;=Assumptions!$L$14,'Monthly Cash Flow'!DC75,0)</f>
        <v>0</v>
      </c>
      <c r="DD76" s="143">
        <f>IF(DD12&lt;=Assumptions!$L$14,'Monthly Cash Flow'!DD75,0)</f>
        <v>0</v>
      </c>
      <c r="DE76" s="143">
        <f>IF(DE12&lt;=Assumptions!$L$14,'Monthly Cash Flow'!DE75,0)</f>
        <v>0</v>
      </c>
      <c r="DF76" s="143">
        <f>IF(DF12&lt;=Assumptions!$L$14,'Monthly Cash Flow'!DF75,0)</f>
        <v>0</v>
      </c>
      <c r="DG76" s="143">
        <f>IF(DG12&lt;=Assumptions!$L$14,'Monthly Cash Flow'!DG75,0)</f>
        <v>0</v>
      </c>
      <c r="DH76" s="143">
        <f>IF(DH12&lt;=Assumptions!$L$14,'Monthly Cash Flow'!DH75,0)</f>
        <v>0</v>
      </c>
      <c r="DI76" s="143">
        <f>IF(DI12&lt;=Assumptions!$L$14,'Monthly Cash Flow'!DI75,0)</f>
        <v>0</v>
      </c>
      <c r="DJ76" s="143">
        <f>IF(DJ12&lt;=Assumptions!$L$14,'Monthly Cash Flow'!DJ75,0)</f>
        <v>0</v>
      </c>
      <c r="DK76" s="143">
        <f>IF(DK12&lt;=Assumptions!$L$14,'Monthly Cash Flow'!DK75,0)</f>
        <v>0</v>
      </c>
      <c r="DL76" s="143">
        <f>IF(DL12&lt;=Assumptions!$L$14,'Monthly Cash Flow'!DL75,0)</f>
        <v>0</v>
      </c>
      <c r="DM76" s="143">
        <f>IF(DM12&lt;=Assumptions!$L$14,'Monthly Cash Flow'!DM75,0)</f>
        <v>0</v>
      </c>
      <c r="DN76" s="143">
        <f>IF(DN12&lt;=Assumptions!$L$14,'Monthly Cash Flow'!DN75,0)</f>
        <v>0</v>
      </c>
      <c r="DO76" s="143">
        <f>IF(DO12&lt;=Assumptions!$L$14,'Monthly Cash Flow'!DO75,0)</f>
        <v>0</v>
      </c>
      <c r="DP76" s="143">
        <f>IF(DP12&lt;=Assumptions!$L$14,'Monthly Cash Flow'!DP75,0)</f>
        <v>0</v>
      </c>
      <c r="DQ76" s="143">
        <f>IF(DQ12&lt;=Assumptions!$L$14,'Monthly Cash Flow'!DQ75,0)</f>
        <v>0</v>
      </c>
      <c r="DR76" s="143">
        <f>IF(DR12&lt;=Assumptions!$L$14,'Monthly Cash Flow'!DR75,0)</f>
        <v>0</v>
      </c>
      <c r="DS76" s="143">
        <f>IF(DS12&lt;=Assumptions!$L$14,'Monthly Cash Flow'!DS75,0)</f>
        <v>0</v>
      </c>
      <c r="DT76" s="143">
        <f>IF(DT12&lt;=Assumptions!$L$14,'Monthly Cash Flow'!DT75,0)</f>
        <v>0</v>
      </c>
      <c r="DU76" s="143">
        <f>IF(DU12&lt;=Assumptions!$L$14,'Monthly Cash Flow'!DU75,0)</f>
        <v>0</v>
      </c>
      <c r="DV76" s="143">
        <f>IF(DV12&lt;=Assumptions!$L$14,'Monthly Cash Flow'!DV75,0)</f>
        <v>0</v>
      </c>
      <c r="DW76" s="143">
        <f>IF(DW12&lt;=Assumptions!$L$14,'Monthly Cash Flow'!DW75,0)</f>
        <v>0</v>
      </c>
      <c r="DX76" s="143">
        <f>IF(DX12&lt;=Assumptions!$L$14,'Monthly Cash Flow'!DX75,0)</f>
        <v>0</v>
      </c>
      <c r="DY76" s="143">
        <f>IF(DY12&lt;=Assumptions!$L$14,'Monthly Cash Flow'!DY75,0)</f>
        <v>0</v>
      </c>
      <c r="DZ76" s="143">
        <f>IF(DZ12&lt;=Assumptions!$L$14,'Monthly Cash Flow'!DZ75,0)</f>
        <v>0</v>
      </c>
      <c r="EA76" s="143">
        <f>IF(EA12&lt;=Assumptions!$L$14,'Monthly Cash Flow'!EA75,0)</f>
        <v>0</v>
      </c>
      <c r="EB76" s="143">
        <f>IF(EB12&lt;=Assumptions!$L$14,'Monthly Cash Flow'!EB75,0)</f>
        <v>0</v>
      </c>
      <c r="EC76" s="143">
        <f>IF(EC12&lt;=Assumptions!$L$14,'Monthly Cash Flow'!EC75,0)</f>
        <v>0</v>
      </c>
      <c r="ED76" s="143">
        <f>IF(ED12&lt;=Assumptions!$L$14,'Monthly Cash Flow'!ED75,0)</f>
        <v>0</v>
      </c>
      <c r="EE76" s="143">
        <f>IF(EE12&lt;=Assumptions!$L$14,'Monthly Cash Flow'!EE75,0)</f>
        <v>0</v>
      </c>
      <c r="EF76" s="143">
        <f>IF(EF12&lt;=Assumptions!$L$14,'Monthly Cash Flow'!EF75,0)</f>
        <v>0</v>
      </c>
      <c r="EG76" s="143">
        <f>IF(EG12&lt;=Assumptions!$L$14,'Monthly Cash Flow'!EG75,0)</f>
        <v>0</v>
      </c>
      <c r="EH76" s="143">
        <f>IF(EH12&lt;=Assumptions!$L$14,'Monthly Cash Flow'!EH75,0)</f>
        <v>0</v>
      </c>
      <c r="EI76" s="143">
        <f>IF(EI12&lt;=Assumptions!$L$14,'Monthly Cash Flow'!EI75,0)</f>
        <v>0</v>
      </c>
      <c r="EJ76" s="143">
        <f>IF(EJ12&lt;=Assumptions!$L$14,'Monthly Cash Flow'!EJ75,0)</f>
        <v>0</v>
      </c>
      <c r="EK76" s="143">
        <f>IF(EK12&lt;=Assumptions!$L$14,'Monthly Cash Flow'!EK75,0)</f>
        <v>0</v>
      </c>
      <c r="EL76" s="143">
        <f>IF(EL12&lt;=Assumptions!$L$14,'Monthly Cash Flow'!EL75,0)</f>
        <v>0</v>
      </c>
      <c r="EM76" s="143">
        <f>IF(EM12&lt;=Assumptions!$L$14,'Monthly Cash Flow'!EM75,0)</f>
        <v>0</v>
      </c>
      <c r="EN76" s="113"/>
      <c r="EP76" s="12" t="str">
        <f>B76</f>
        <v>Total Actual NOI</v>
      </c>
      <c r="EQ76" s="143"/>
      <c r="ER76" s="143"/>
      <c r="ES76" s="143"/>
      <c r="ET76" s="142">
        <f t="shared" ca="1" si="529"/>
        <v>10724.956000000002</v>
      </c>
      <c r="EU76" s="143"/>
      <c r="EV76" s="144">
        <f t="shared" si="530"/>
        <v>0</v>
      </c>
      <c r="EW76" s="143">
        <f t="shared" ca="1" si="531"/>
        <v>3429.7079999999996</v>
      </c>
      <c r="EX76" s="143">
        <f t="shared" ca="1" si="531"/>
        <v>3551.9910000000009</v>
      </c>
      <c r="EY76" s="143">
        <f t="shared" ca="1" si="531"/>
        <v>3743.2570000000005</v>
      </c>
      <c r="EZ76" s="143">
        <f t="shared" si="531"/>
        <v>0</v>
      </c>
      <c r="FA76" s="143">
        <f t="shared" si="531"/>
        <v>0</v>
      </c>
      <c r="FB76" s="143">
        <f t="shared" si="531"/>
        <v>0</v>
      </c>
      <c r="FC76" s="143">
        <f t="shared" si="531"/>
        <v>0</v>
      </c>
      <c r="FD76" s="143">
        <f t="shared" si="531"/>
        <v>0</v>
      </c>
      <c r="FE76"/>
      <c r="FF76"/>
      <c r="FG76"/>
      <c r="FH76"/>
    </row>
    <row r="77" spans="1:164" ht="15" hidden="1" outlineLevel="1">
      <c r="B77" s="147" t="s">
        <v>108</v>
      </c>
      <c r="I77" s="103"/>
      <c r="K77" s="171"/>
      <c r="L77" s="172">
        <f ca="1">IF(L$12&gt;12,SUM(OFFSET(L$75,0,0,1,-12))/SUM($J83:L83),0)</f>
        <v>0</v>
      </c>
      <c r="M77" s="172">
        <f ca="1">IF(M$12&gt;12,SUM(OFFSET(M$75,0,0,1,-12))/SUM($J83:M83),0)</f>
        <v>0</v>
      </c>
      <c r="N77" s="172">
        <f ca="1">IF(N$12&gt;12,SUM(OFFSET(N$75,0,0,1,-12))/SUM($J83:N83),0)</f>
        <v>0</v>
      </c>
      <c r="O77" s="172">
        <f ca="1">IF(O$12&gt;12,SUM(OFFSET(O$75,0,0,1,-12))/SUM($J83:O83),0)</f>
        <v>0</v>
      </c>
      <c r="P77" s="172">
        <f ca="1">IF(P$12&gt;12,SUM(OFFSET(P$75,0,0,1,-12))/SUM($J83:P83),0)</f>
        <v>0</v>
      </c>
      <c r="Q77" s="172">
        <f ca="1">IF(Q$12&gt;12,SUM(OFFSET(Q$75,0,0,1,-12))/SUM($J83:Q83),0)</f>
        <v>0</v>
      </c>
      <c r="R77" s="172">
        <f ca="1">IF(R$12&gt;12,SUM(OFFSET(R$75,0,0,1,-12))/SUM($J83:R83),0)</f>
        <v>0</v>
      </c>
      <c r="S77" s="172">
        <f ca="1">IF(S$12&gt;12,SUM(OFFSET(S$75,0,0,1,-12))/SUM($J83:S83),0)</f>
        <v>0</v>
      </c>
      <c r="T77" s="172">
        <f ca="1">IF(T$12&gt;12,SUM(OFFSET(T$75,0,0,1,-12))/SUM($J83:T83),0)</f>
        <v>0</v>
      </c>
      <c r="U77" s="172">
        <f ca="1">IF(U$12&gt;12,SUM(OFFSET(U$75,0,0,1,-12))/SUM($J83:U83),0)</f>
        <v>0</v>
      </c>
      <c r="V77" s="172">
        <f ca="1">IF(V$12&gt;12,SUM(OFFSET(V$75,0,0,1,-12))/SUM($J83:V83),0)</f>
        <v>0</v>
      </c>
      <c r="W77" s="172">
        <f ca="1">IF(W$12&gt;12,SUM(OFFSET(W$75,0,0,1,-12))/SUM($J83:W83),0)</f>
        <v>0</v>
      </c>
      <c r="X77" s="172">
        <f ca="1">IF(X$12&gt;12,SUM(OFFSET(X$75,0,0,1,-12))/SUM($J83:X83),0)</f>
        <v>5.6682266602310891E-2</v>
      </c>
      <c r="Y77" s="172">
        <f ca="1">IF(Y$12&gt;12,SUM(OFFSET(Y$75,0,0,1,-12))/SUM($J83:Y83),0)</f>
        <v>5.566378403458206E-2</v>
      </c>
      <c r="Z77" s="172">
        <f ca="1">IF(Z$12&gt;12,SUM(OFFSET(Z$75,0,0,1,-12))/SUM($J83:Z83),0)</f>
        <v>5.4966889005143571E-2</v>
      </c>
      <c r="AA77" s="172">
        <f ca="1">IF(AA$12&gt;12,SUM(OFFSET(AA$75,0,0,1,-12))/SUM($J83:AA83),0)</f>
        <v>5.4278609771782102E-2</v>
      </c>
      <c r="AB77" s="172">
        <f ca="1">IF(AB$12&gt;12,SUM(OFFSET(AB$75,0,0,1,-12))/SUM($J83:AB83),0)</f>
        <v>5.4351622999417037E-2</v>
      </c>
      <c r="AC77" s="172">
        <f ca="1">IF(AC$12&gt;12,SUM(OFFSET(AC$75,0,0,1,-12))/SUM($J83:AC83),0)</f>
        <v>5.4424731175416047E-2</v>
      </c>
      <c r="AD77" s="172">
        <f ca="1">IF(AD$12&gt;12,SUM(OFFSET(AD$75,0,0,1,-12))/SUM($J83:AD83),0)</f>
        <v>5.5053364055195897E-2</v>
      </c>
      <c r="AE77" s="172">
        <f ca="1">IF(AE$12&gt;12,SUM(OFFSET(AE$75,0,0,1,-12))/SUM($J83:AE83),0)</f>
        <v>5.5908577155702459E-2</v>
      </c>
      <c r="AF77" s="172">
        <f ca="1">IF(AF$12&gt;12,SUM(OFFSET(AF$75,0,0,1,-12))/SUM($J83:AF83),0)</f>
        <v>5.6763740165705394E-2</v>
      </c>
      <c r="AG77" s="172">
        <f ca="1">IF(AG$12&gt;12,SUM(OFFSET(AG$75,0,0,1,-12))/SUM($J83:AG83),0)</f>
        <v>5.7227984191589955E-2</v>
      </c>
      <c r="AH77" s="172">
        <f ca="1">IF(AH$12&gt;12,SUM(OFFSET(AH$75,0,0,1,-12))/SUM($J83:AH83),0)</f>
        <v>5.7692200214288031E-2</v>
      </c>
      <c r="AI77" s="172">
        <f ca="1">IF(AI$12&gt;12,SUM(OFFSET(AI$75,0,0,1,-12))/SUM($J83:AI83),0)</f>
        <v>5.8730683847463466E-2</v>
      </c>
      <c r="AJ77" s="172">
        <f ca="1">IF(AJ$12&gt;12,SUM(OFFSET(AJ$75,0,0,1,-12))/SUM($J83:AJ83),0)</f>
        <v>5.9769104843113888E-2</v>
      </c>
      <c r="AK77" s="172">
        <f ca="1">IF(AK$12&gt;12,SUM(OFFSET(AK$75,0,0,1,-12))/SUM($J83:AK83),0)</f>
        <v>6.0606943900259898E-2</v>
      </c>
      <c r="AL77" s="172">
        <f ca="1">IF(AL$12&gt;12,SUM(OFFSET(AL$75,0,0,1,-12))/SUM($J83:AL83),0)</f>
        <v>6.1389528452927451E-2</v>
      </c>
      <c r="AM77" s="172">
        <f ca="1">IF(AM$12&gt;12,SUM(OFFSET(AM$75,0,0,1,-12))/SUM($J83:AM83),0)</f>
        <v>6.1857186158349578E-2</v>
      </c>
      <c r="AN77" s="172">
        <f ca="1">IF(AN$12&gt;12,SUM(OFFSET(AN$75,0,0,1,-12))/SUM($J83:AN83),0)</f>
        <v>6.193522046680467E-2</v>
      </c>
      <c r="AO77" s="172">
        <f ca="1">IF(AO$12&gt;12,SUM(OFFSET(AO$75,0,0,1,-12))/SUM($J83:AO83),0)</f>
        <v>6.2013316195585241E-2</v>
      </c>
      <c r="AP77" s="172">
        <f ca="1">IF(AP$12&gt;12,SUM(OFFSET(AP$75,0,0,1,-12))/SUM($J83:AP83),0)</f>
        <v>6.181102337473169E-2</v>
      </c>
      <c r="AQ77" s="172">
        <f ca="1">IF(AQ$12&gt;12,SUM(OFFSET(AQ$75,0,0,1,-12))/SUM($J83:AQ83),0)</f>
        <v>6.1608908058792961E-2</v>
      </c>
      <c r="AR77" s="172">
        <f ca="1">IF(AR$12&gt;12,SUM(OFFSET(AR$75,0,0,1,-12))/SUM($J83:AR83),0)</f>
        <v>6.1406804930768479E-2</v>
      </c>
      <c r="AS77" s="172">
        <f ca="1">IF(AS$12&gt;12,SUM(OFFSET(AS$75,0,0,1,-12))/SUM($J83:AS83),0)</f>
        <v>6.1560655934108845E-2</v>
      </c>
      <c r="AT77" s="172">
        <f ca="1">IF(AT$12&gt;12,SUM(OFFSET(AT$75,0,0,1,-12))/SUM($J83:AT83),0)</f>
        <v>6.1714497380803923E-2</v>
      </c>
      <c r="AU77" s="172">
        <f ca="1">IF(AU$12&gt;12,SUM(OFFSET(AU$75,0,0,1,-12))/SUM($J83:AU83),0)</f>
        <v>6.1870626740797664E-2</v>
      </c>
      <c r="AV77" s="172">
        <f ca="1">IF(AV$12&gt;12,SUM(OFFSET(AV$75,0,0,1,-12))/SUM($J83:AV83),0)</f>
        <v>6.2028672777416444E-2</v>
      </c>
      <c r="AW77" s="172">
        <f ca="1">IF(AW$12&gt;12,SUM(OFFSET(AW$75,0,0,1,-12))/SUM($J83:AW83),0)</f>
        <v>6.2187578298861006E-2</v>
      </c>
      <c r="AX77" s="172">
        <f ca="1">IF(AX$12&gt;12,SUM(OFFSET(AX$75,0,0,1,-12))/SUM($J83:AX83),0)</f>
        <v>6.2346483820305575E-2</v>
      </c>
      <c r="AY77" s="172">
        <f ca="1">IF(AY$12&gt;12,SUM(OFFSET(AY$75,0,0,1,-12))/SUM($J83:AY83),0)</f>
        <v>6.2505852141271717E-2</v>
      </c>
      <c r="AZ77" s="172">
        <f ca="1">IF(AZ$12&gt;12,SUM(OFFSET(AZ$75,0,0,1,-12))/SUM($J83:AZ83),0)</f>
        <v>6.2665865075857197E-2</v>
      </c>
      <c r="BA77" s="172">
        <f ca="1">IF(BA$12&gt;12,SUM(OFFSET(BA$75,0,0,1,-12))/SUM($J83:BA83),0)</f>
        <v>6.2825977181768744E-2</v>
      </c>
      <c r="BB77" s="172">
        <f ca="1">IF(BB$12&gt;12,SUM(OFFSET(BB$75,0,0,1,-12))/SUM($J83:BB83),0)</f>
        <v>6.2986089287680291E-2</v>
      </c>
      <c r="BC77" s="172">
        <f ca="1">IF(BC$12&gt;12,SUM(OFFSET(BC$75,0,0,1,-12))/SUM($J83:BC83),0)</f>
        <v>6.3146333622026568E-2</v>
      </c>
      <c r="BD77" s="172">
        <f ca="1">IF(BD$12&gt;12,SUM(OFFSET(BD$75,0,0,1,-12))/SUM($J83:BD83),0)</f>
        <v>6.3306577956372831E-2</v>
      </c>
      <c r="BE77" s="172">
        <f ca="1">IF(BE$12&gt;12,SUM(OFFSET(BE$75,0,0,1,-12))/SUM($J83:BE83),0)</f>
        <v>6.3625165841316028E-2</v>
      </c>
      <c r="BF77" s="172">
        <f ca="1">IF(BF$12&gt;12,SUM(OFFSET(BF$75,0,0,1,-12))/SUM($J83:BF83),0)</f>
        <v>6.3943753726259253E-2</v>
      </c>
      <c r="BG77" s="172">
        <f ca="1">IF(BG$12&gt;12,SUM(OFFSET(BG$75,0,0,1,-12))/SUM($J83:BG83),0)</f>
        <v>6.4264705194473373E-2</v>
      </c>
      <c r="BH77" s="172">
        <f ca="1">IF(BH$12&gt;12,SUM(OFFSET(BH$75,0,0,1,-12))/SUM($J83:BH83),0)</f>
        <v>6.4585656662687507E-2</v>
      </c>
      <c r="BI77" s="172">
        <f ca="1">IF(BI$12&gt;12,SUM(OFFSET(BI$75,0,0,1,-12))/SUM($J83:BI83),0)</f>
        <v>6.4907500672836113E-2</v>
      </c>
      <c r="BJ77" s="172">
        <f ca="1">IF(BJ$12&gt;12,SUM(OFFSET(BJ$75,0,0,1,-12))/SUM($J83:BJ83),0)</f>
        <v>6.5229344682984705E-2</v>
      </c>
      <c r="BK77" s="172">
        <f ca="1">IF(BK$12&gt;12,SUM(OFFSET(BK$75,0,0,1,-12))/SUM($J83:BK83),0)</f>
        <v>6.5551684549763567E-2</v>
      </c>
      <c r="BL77" s="172">
        <f ca="1">IF(BL$12&gt;12,SUM(OFFSET(BL$75,0,0,1,-12))/SUM($J83:BL83),0)</f>
        <v>6.4583392250742638E-2</v>
      </c>
      <c r="BM77" s="172">
        <f ca="1">IF(BM$12&gt;12,SUM(OFFSET(BM$75,0,0,1,-12))/SUM($J83:BM83),0)</f>
        <v>6.3615232180156467E-2</v>
      </c>
      <c r="BN77" s="172">
        <f ca="1">IF(BN$12&gt;12,SUM(OFFSET(BN$75,0,0,1,-12))/SUM($J83:BN83),0)</f>
        <v>6.3159077137424288E-2</v>
      </c>
      <c r="BO77" s="172">
        <f ca="1">IF(BO$12&gt;12,SUM(OFFSET(BO$75,0,0,1,-12))/SUM($J83:BO83),0)</f>
        <v>6.2703070851681184E-2</v>
      </c>
      <c r="BP77" s="172">
        <f ca="1">IF(BP$12&gt;12,SUM(OFFSET(BP$75,0,0,1,-12))/SUM($J83:BP83),0)</f>
        <v>6.2247064565938079E-2</v>
      </c>
      <c r="BQ77" s="172">
        <f ca="1">IF(BQ$12&gt;12,SUM(OFFSET(BQ$75,0,0,1,-12))/SUM($J83:BQ83),0)</f>
        <v>6.2387623392062962E-2</v>
      </c>
      <c r="BR77" s="172">
        <f ca="1">IF(BR$12&gt;12,SUM(OFFSET(BR$75,0,0,1,-12))/SUM($J83:BR83),0)</f>
        <v>6.2528182218187844E-2</v>
      </c>
      <c r="BS77" s="172">
        <f ca="1">IF(BS$12&gt;12,SUM(OFFSET(BS$75,0,0,1,-12))/SUM($J83:BS83),0)</f>
        <v>6.2671187270355352E-2</v>
      </c>
      <c r="BT77" s="172">
        <f ca="1">IF(BT$12&gt;12,SUM(OFFSET(BT$75,0,0,1,-12))/SUM($J83:BT83),0)</f>
        <v>6.2814192322522874E-2</v>
      </c>
      <c r="BU77" s="172">
        <f ca="1">IF(BU$12&gt;12,SUM(OFFSET(BU$75,0,0,1,-12))/SUM($J83:BU83),0)</f>
        <v>6.2958089916624826E-2</v>
      </c>
      <c r="BV77" s="172">
        <f ca="1">IF(BV$12&gt;12,SUM(OFFSET(BV$75,0,0,1,-12))/SUM($J83:BV83),0)</f>
        <v>6.3101987510726806E-2</v>
      </c>
      <c r="BW77" s="172">
        <f ca="1">IF(BW$12&gt;12,SUM(OFFSET(BW$75,0,0,1,-12))/SUM($J83:BW83),0)</f>
        <v>6.3246414018567731E-2</v>
      </c>
      <c r="BX77" s="172">
        <f ca="1">IF(BX$12&gt;12,SUM(OFFSET(BX$75,0,0,1,-12))/SUM($J83:BX83),0)</f>
        <v>6.4659423600716123E-2</v>
      </c>
      <c r="BY77" s="172">
        <f ca="1">IF(BY$12&gt;12,SUM(OFFSET(BY$75,0,0,1,-12))/SUM($J83:BY83),0)</f>
        <v>6.607249929708188E-2</v>
      </c>
      <c r="BZ77" s="172">
        <f ca="1">IF(BZ$12&gt;12,SUM(OFFSET(BZ$75,0,0,1,-12))/SUM($J83:BZ83),0)</f>
        <v>6.7001271822670933E-2</v>
      </c>
      <c r="CA77" s="172">
        <f ca="1">IF(CA$12&gt;12,SUM(OFFSET(CA$75,0,0,1,-12))/SUM($J83:CA83),0)</f>
        <v>6.7930193105249059E-2</v>
      </c>
      <c r="CB77" s="172">
        <f ca="1">IF(CB$12&gt;12,SUM(OFFSET(CB$75,0,0,1,-12))/SUM($J83:CB83),0)</f>
        <v>6.88591143878272E-2</v>
      </c>
      <c r="CC77" s="172">
        <f ca="1">IF(CC$12&gt;12,SUM(OFFSET(CC$75,0,0,1,-12))/SUM($J83:CC83),0)</f>
        <v>6.9206544600097314E-2</v>
      </c>
      <c r="CD77" s="172">
        <f ca="1">IF(CD$12&gt;12,SUM(OFFSET(CD$75,0,0,1,-12))/SUM($J83:CD83),0)</f>
        <v>6.9553974812367414E-2</v>
      </c>
      <c r="CE77" s="172">
        <f ca="1">IF(CE$12&gt;12,SUM(OFFSET(CE$75,0,0,1,-12))/SUM($J83:CE83),0)</f>
        <v>6.9875752708298641E-2</v>
      </c>
      <c r="CF77" s="172">
        <f ca="1">IF(CF$12&gt;12,SUM(OFFSET(CF$75,0,0,1,-12))/SUM($J83:CF83),0)</f>
        <v>7.0197530604229869E-2</v>
      </c>
      <c r="CG77" s="172">
        <f ca="1">IF(CG$12&gt;12,SUM(OFFSET(CG$75,0,0,1,-12))/SUM($J83:CG83),0)</f>
        <v>6.9814134257711435E-2</v>
      </c>
      <c r="CH77" s="172">
        <f ca="1">IF(CH$12&gt;12,SUM(OFFSET(CH$75,0,0,1,-12))/SUM($J83:CH83),0)</f>
        <v>6.9313930617657671E-2</v>
      </c>
      <c r="CI77" s="172">
        <f ca="1">IF(CI$12&gt;12,SUM(OFFSET(CI$75,0,0,1,-12))/SUM($J83:CI83),0)</f>
        <v>6.8485486416924909E-2</v>
      </c>
      <c r="CJ77" s="172">
        <f ca="1">IF(CJ$12&gt;12,SUM(OFFSET(CJ$75,0,0,1,-12))/SUM($J83:CJ83),0)</f>
        <v>6.7657042216192162E-2</v>
      </c>
      <c r="CK77" s="172">
        <f ca="1">IF(CK$12&gt;12,SUM(OFFSET(CK$75,0,0,1,-12))/SUM($J83:CK83),0)</f>
        <v>6.7090922701422251E-2</v>
      </c>
      <c r="CL77" s="172">
        <f ca="1">IF(CL$12&gt;12,SUM(OFFSET(CL$75,0,0,1,-12))/SUM($J83:CL83),0)</f>
        <v>6.6977933503939935E-2</v>
      </c>
      <c r="CM77" s="172">
        <f ca="1">IF(CM$12&gt;12,SUM(OFFSET(CM$75,0,0,1,-12))/SUM($J83:CM83),0)</f>
        <v>6.6865126120555382E-2</v>
      </c>
      <c r="CN77" s="172">
        <f ca="1">IF(CN$12&gt;12,SUM(OFFSET(CN$75,0,0,1,-12))/SUM($J83:CN83),0)</f>
        <v>6.6762467269536843E-2</v>
      </c>
      <c r="CO77" s="172">
        <f ca="1">IF(CO$12&gt;12,SUM(OFFSET(CO$75,0,0,1,-12))/SUM($J83:CO83),0)</f>
        <v>6.6335501653772735E-2</v>
      </c>
      <c r="CP77" s="172">
        <f ca="1">IF(CP$12&gt;12,SUM(OFFSET(CP$75,0,0,1,-12))/SUM($J83:CP83),0)</f>
        <v>6.5908536038008642E-2</v>
      </c>
      <c r="CQ77" s="172">
        <f ca="1">IF(CQ$12&gt;12,SUM(OFFSET(CQ$75,0,0,1,-12))/SUM($J83:CQ83),0)</f>
        <v>6.5673549580927568E-2</v>
      </c>
      <c r="CR77" s="172">
        <f ca="1">IF(CR$12&gt;12,SUM(OFFSET(CR$75,0,0,1,-12))/SUM($J83:CR83),0)</f>
        <v>6.5438563123846494E-2</v>
      </c>
      <c r="CS77" s="172">
        <f ca="1">IF(CS$12&gt;12,SUM(OFFSET(CS$75,0,0,1,-12))/SUM($J83:CS83),0)</f>
        <v>6.5897048692740892E-2</v>
      </c>
      <c r="CT77" s="172">
        <f ca="1">IF(CT$12&gt;12,SUM(OFFSET(CT$75,0,0,1,-12))/SUM($J83:CT83),0)</f>
        <v>6.6727806891081543E-2</v>
      </c>
      <c r="CU77" s="172">
        <f ca="1">IF(CU$12&gt;12,SUM(OFFSET(CU$75,0,0,1,-12))/SUM($J83:CU83),0)</f>
        <v>6.7882789211396038E-2</v>
      </c>
      <c r="CV77" s="172">
        <f ca="1">IF(CV$12&gt;12,SUM(OFFSET(CV$75,0,0,1,-12))/SUM($J83:CV83),0)</f>
        <v>6.9037771531710534E-2</v>
      </c>
      <c r="CW77" s="172">
        <f ca="1">IF(CW$12&gt;12,SUM(OFFSET(CW$75,0,0,1,-12))/SUM($J83:CW83),0)</f>
        <v>6.9943982580622677E-2</v>
      </c>
      <c r="CX77" s="172">
        <f ca="1">IF(CX$12&gt;12,SUM(OFFSET(CX$75,0,0,1,-12))/SUM($J83:CX83),0)</f>
        <v>7.0398716167681438E-2</v>
      </c>
      <c r="CY77" s="172">
        <f ca="1">IF(CY$12&gt;12,SUM(OFFSET(CY$75,0,0,1,-12))/SUM($J83:CY83),0)</f>
        <v>7.084783004626391E-2</v>
      </c>
      <c r="CZ77" s="172">
        <f ca="1">IF(CZ$12&gt;12,SUM(OFFSET(CZ$75,0,0,1,-12))/SUM($J83:CZ83),0)</f>
        <v>7.1292596915054393E-2</v>
      </c>
      <c r="DA77" s="172">
        <f ca="1">IF(DA$12&gt;12,SUM(OFFSET(DA$75,0,0,1,-12))/SUM($J83:DA83),0)</f>
        <v>7.1857394145476941E-2</v>
      </c>
      <c r="DB77" s="172">
        <f ca="1">IF(DB$12&gt;12,SUM(OFFSET(DB$75,0,0,1,-12))/SUM($J83:DB83),0)</f>
        <v>7.2422191375899489E-2</v>
      </c>
      <c r="DC77" s="172">
        <f ca="1">IF(DC$12&gt;12,SUM(OFFSET(DC$75,0,0,1,-12))/SUM($J83:DC83),0)</f>
        <v>7.280309191071227E-2</v>
      </c>
      <c r="DD77" s="172">
        <f ca="1">IF(DD$12&gt;12,SUM(OFFSET(DD$75,0,0,1,-12))/SUM($J83:DD83),0)</f>
        <v>7.3183992445525037E-2</v>
      </c>
      <c r="DE77" s="172">
        <f ca="1">IF(DE$12&gt;12,SUM(OFFSET(DE$75,0,0,1,-12))/SUM($J83:DE83),0)</f>
        <v>7.3565488008294141E-2</v>
      </c>
      <c r="DF77" s="172">
        <f ca="1">IF(DF$12&gt;12,SUM(OFFSET(DF$75,0,0,1,-12))/SUM($J83:DF83),0)</f>
        <v>7.369151823515234E-2</v>
      </c>
      <c r="DG77" s="172">
        <f ca="1">IF(DG$12&gt;12,SUM(OFFSET(DG$75,0,0,1,-12))/SUM($J83:DG83),0)</f>
        <v>7.3817978204423443E-2</v>
      </c>
      <c r="DH77" s="172">
        <f ca="1">IF(DH$12&gt;12,SUM(OFFSET(DH$75,0,0,1,-12))/SUM($J83:DH83),0)</f>
        <v>7.394443817369456E-2</v>
      </c>
      <c r="DI77" s="172">
        <f ca="1">IF(DI$12&gt;12,SUM(OFFSET(DI$75,0,0,1,-12))/SUM($J83:DI83),0)</f>
        <v>7.4067708131977647E-2</v>
      </c>
      <c r="DJ77" s="172">
        <f ca="1">IF(DJ$12&gt;12,SUM(OFFSET(DJ$75,0,0,1,-12))/SUM($J83:DJ83),0)</f>
        <v>7.4191870632195206E-2</v>
      </c>
      <c r="DK77" s="172">
        <f ca="1">IF(DK$12&gt;12,SUM(OFFSET(DK$75,0,0,1,-12))/SUM($J83:DK83),0)</f>
        <v>7.4196382927530599E-2</v>
      </c>
      <c r="DL77" s="172">
        <f ca="1">IF(DL$12&gt;12,SUM(OFFSET(DL$75,0,0,1,-12))/SUM($J83:DL83),0)</f>
        <v>7.4201060508409397E-2</v>
      </c>
      <c r="DM77" s="172">
        <f ca="1">IF(DM$12&gt;12,SUM(OFFSET(DM$75,0,0,1,-12))/SUM($J83:DM83),0)</f>
        <v>7.4586142767470706E-2</v>
      </c>
      <c r="DN77" s="172">
        <f ca="1">IF(DN$12&gt;12,SUM(OFFSET(DN$75,0,0,1,-12))/SUM($J83:DN83),0)</f>
        <v>7.4971225026532029E-2</v>
      </c>
      <c r="DO77" s="172">
        <f ca="1">IF(DO$12&gt;12,SUM(OFFSET(DO$75,0,0,1,-12))/SUM($J83:DO83),0)</f>
        <v>7.5357695684158066E-2</v>
      </c>
      <c r="DP77" s="172">
        <f ca="1">IF(DP$12&gt;12,SUM(OFFSET(DP$75,0,0,1,-12))/SUM($J83:DP83),0)</f>
        <v>7.5868940398512344E-2</v>
      </c>
      <c r="DQ77" s="172">
        <f ca="1">IF(DQ$12&gt;12,SUM(OFFSET(DQ$75,0,0,1,-12))/SUM($J83:DQ83),0)</f>
        <v>7.5410471358172276E-2</v>
      </c>
      <c r="DR77" s="172">
        <f ca="1">IF(DR$12&gt;12,SUM(OFFSET(DR$75,0,0,1,-12))/SUM($J83:DR83),0)</f>
        <v>7.4952002317832209E-2</v>
      </c>
      <c r="DS77" s="172">
        <f ca="1">IF(DS$12&gt;12,SUM(OFFSET(DS$75,0,0,1,-12))/SUM($J83:DS83),0)</f>
        <v>7.4878351079683991E-2</v>
      </c>
      <c r="DT77" s="172">
        <f ca="1">IF(DT$12&gt;12,SUM(OFFSET(DT$75,0,0,1,-12))/SUM($J83:DT83),0)</f>
        <v>7.4804699841535774E-2</v>
      </c>
      <c r="DU77" s="172">
        <f ca="1">IF(DU$12&gt;12,SUM(OFFSET(DU$75,0,0,1,-12))/SUM($J83:DU83),0)</f>
        <v>7.4731478345800434E-2</v>
      </c>
      <c r="DV77" s="172">
        <f ca="1">IF(DV$12&gt;12,SUM(OFFSET(DV$75,0,0,1,-12))/SUM($J83:DV83),0)</f>
        <v>7.3651486076535863E-2</v>
      </c>
      <c r="DW77" s="172">
        <f ca="1">IF(DW$12&gt;12,SUM(OFFSET(DW$75,0,0,1,-12))/SUM($J83:DW83),0)</f>
        <v>7.2691144012153486E-2</v>
      </c>
      <c r="DX77" s="172">
        <f ca="1">IF(DX$12&gt;12,SUM(OFFSET(DX$75,0,0,1,-12))/SUM($J83:DX83),0)</f>
        <v>7.2341879130351394E-2</v>
      </c>
      <c r="DY77" s="172">
        <f ca="1">IF(DY$12&gt;12,SUM(OFFSET(DY$75,0,0,1,-12))/SUM($J83:DY83),0)</f>
        <v>7.184099781956961E-2</v>
      </c>
      <c r="DZ77" s="172">
        <f ca="1">IF(DZ$12&gt;12,SUM(OFFSET(DZ$75,0,0,1,-12))/SUM($J83:DZ83),0)</f>
        <v>6.6329336503003142E-2</v>
      </c>
      <c r="EA77" s="172">
        <f ca="1">IF(EA$12&gt;12,SUM(OFFSET(EA$75,0,0,1,-12))/SUM($J83:EA83),0)</f>
        <v>6.1828280584573285E-2</v>
      </c>
      <c r="EB77" s="172">
        <f ca="1">IF(EB$12&gt;12,SUM(OFFSET(EB$75,0,0,1,-12))/SUM($J83:EB83),0)</f>
        <v>5.909701962231953E-2</v>
      </c>
      <c r="EC77" s="172">
        <f ca="1">IF(EC$12&gt;12,SUM(OFFSET(EC$75,0,0,1,-12))/SUM($J83:EC83),0)</f>
        <v>5.716988935736135E-2</v>
      </c>
      <c r="ED77" s="172">
        <f ca="1">IF(ED$12&gt;12,SUM(OFFSET(ED$75,0,0,1,-12))/SUM($J83:ED83),0)</f>
        <v>5.5242759092403157E-2</v>
      </c>
      <c r="EE77" s="172">
        <f ca="1">IF(EE$12&gt;12,SUM(OFFSET(EE$75,0,0,1,-12))/SUM($J83:EE83),0)</f>
        <v>5.6345726052203192E-2</v>
      </c>
      <c r="EF77" s="172">
        <f ca="1">IF(EF$12&gt;12,SUM(OFFSET(EF$75,0,0,1,-12))/SUM($J83:EF83),0)</f>
        <v>5.7506823937624248E-2</v>
      </c>
      <c r="EG77" s="172">
        <f ca="1">IF(EG$12&gt;12,SUM(OFFSET(EG$75,0,0,1,-12))/SUM($J83:EG83),0)</f>
        <v>5.8668318508349519E-2</v>
      </c>
      <c r="EH77" s="172">
        <f ca="1">IF(EH$12&gt;12,SUM(OFFSET(EH$75,0,0,1,-12))/SUM($J83:EH83),0)</f>
        <v>6.0932532110559684E-2</v>
      </c>
      <c r="EI77" s="172">
        <f ca="1">IF(EI$12&gt;12,SUM(OFFSET(EI$75,0,0,1,-12))/SUM($J83:EI83),0)</f>
        <v>6.3196745712769828E-2</v>
      </c>
      <c r="EJ77" s="172">
        <f ca="1">IF(EJ$12&gt;12,SUM(OFFSET(EJ$75,0,0,1,-12))/SUM($J83:EJ83),0)</f>
        <v>6.4536004885443948E-2</v>
      </c>
      <c r="EK77" s="172">
        <f ca="1">IF(EK$12&gt;12,SUM(OFFSET(EK$75,0,0,1,-12))/SUM($J83:EK83),0)</f>
        <v>6.5373126577206286E-2</v>
      </c>
      <c r="EL77" s="172">
        <f ca="1">IF(EL$12&gt;12,SUM(OFFSET(EL$75,0,0,1,-12))/SUM($J83:EL83),0)</f>
        <v>6.4384487627790282E-2</v>
      </c>
      <c r="EM77" s="172">
        <f ca="1">IF(EM$12&gt;12,SUM(OFFSET(EM$75,0,0,1,-12))/SUM($J83:EM83),0)</f>
        <v>6.2317542321652611E-2</v>
      </c>
      <c r="EP77" s="147" t="str">
        <f>B77</f>
        <v>Return on Cost</v>
      </c>
      <c r="ET77" s="103"/>
      <c r="EV77" s="171">
        <f t="shared" si="530"/>
        <v>0</v>
      </c>
      <c r="EW77" s="172">
        <f t="shared" ca="1" si="531"/>
        <v>0</v>
      </c>
      <c r="EX77" s="172">
        <f t="shared" ca="1" si="531"/>
        <v>0.67174445321859699</v>
      </c>
      <c r="EY77" s="172">
        <f t="shared" ca="1" si="531"/>
        <v>0.73754381643704436</v>
      </c>
      <c r="EZ77" s="172">
        <f t="shared" ca="1" si="531"/>
        <v>0.75583305492360908</v>
      </c>
      <c r="FA77" s="172">
        <f t="shared" ca="1" si="531"/>
        <v>0.76416901643482071</v>
      </c>
      <c r="FB77" s="172">
        <f t="shared" ca="1" si="531"/>
        <v>0.7952794581027508</v>
      </c>
      <c r="FC77" s="172">
        <f t="shared" ca="1" si="531"/>
        <v>0.81108216098087937</v>
      </c>
      <c r="FD77" s="172">
        <f t="shared" ca="1" si="531"/>
        <v>0.83454978259248658</v>
      </c>
      <c r="FE77"/>
      <c r="FF77"/>
      <c r="FG77"/>
      <c r="FH77"/>
    </row>
    <row r="78" spans="1:164" ht="15" hidden="1" outlineLevel="1">
      <c r="B78" s="147" t="s">
        <v>109</v>
      </c>
      <c r="I78" s="103"/>
      <c r="K78" s="173">
        <f t="shared" ref="K78" si="532">+K75-K54</f>
        <v>0</v>
      </c>
      <c r="L78" s="28">
        <f ca="1">+L75-L54</f>
        <v>292.13700000000006</v>
      </c>
      <c r="M78" s="28">
        <f t="shared" ref="M78:BX78" ca="1" si="533">+M75-M54</f>
        <v>301.48300000000006</v>
      </c>
      <c r="N78" s="28">
        <f t="shared" ca="1" si="533"/>
        <v>301.48300000000006</v>
      </c>
      <c r="O78" s="28">
        <f t="shared" ca="1" si="533"/>
        <v>301.48300000000006</v>
      </c>
      <c r="P78" s="28">
        <f t="shared" ca="1" si="533"/>
        <v>302.70300000000009</v>
      </c>
      <c r="Q78" s="28">
        <f t="shared" ca="1" si="533"/>
        <v>302.87700000000007</v>
      </c>
      <c r="R78" s="28">
        <f t="shared" ca="1" si="533"/>
        <v>286.245</v>
      </c>
      <c r="S78" s="28">
        <f t="shared" ca="1" si="533"/>
        <v>272.83400000000006</v>
      </c>
      <c r="T78" s="28">
        <f t="shared" ca="1" si="533"/>
        <v>272.83400000000006</v>
      </c>
      <c r="U78" s="28">
        <f t="shared" ca="1" si="533"/>
        <v>275.23900000000003</v>
      </c>
      <c r="V78" s="28">
        <f t="shared" ca="1" si="533"/>
        <v>275.23900000000003</v>
      </c>
      <c r="W78" s="28">
        <f t="shared" ca="1" si="533"/>
        <v>248.60400000000007</v>
      </c>
      <c r="X78" s="28">
        <f t="shared" ca="1" si="533"/>
        <v>248.60400000000007</v>
      </c>
      <c r="Y78" s="28">
        <f t="shared" ca="1" si="533"/>
        <v>286.86600000000004</v>
      </c>
      <c r="Z78" s="28">
        <f t="shared" ca="1" si="533"/>
        <v>286.75200000000007</v>
      </c>
      <c r="AA78" s="28">
        <f t="shared" ca="1" si="533"/>
        <v>340.30800000000005</v>
      </c>
      <c r="AB78" s="28">
        <f t="shared" ca="1" si="533"/>
        <v>340.75100000000009</v>
      </c>
      <c r="AC78" s="28">
        <f t="shared" ca="1" si="533"/>
        <v>340.93099999999998</v>
      </c>
      <c r="AD78" s="28">
        <f t="shared" ca="1" si="533"/>
        <v>324.35500000000008</v>
      </c>
      <c r="AE78" s="28">
        <f t="shared" ca="1" si="533"/>
        <v>324.64800000000008</v>
      </c>
      <c r="AF78" s="28">
        <f t="shared" ca="1" si="533"/>
        <v>324.64800000000008</v>
      </c>
      <c r="AG78" s="28">
        <f t="shared" ca="1" si="533"/>
        <v>303.41800000000006</v>
      </c>
      <c r="AH78" s="28">
        <f t="shared" ca="1" si="533"/>
        <v>303.41800000000006</v>
      </c>
      <c r="AI78" s="28">
        <f t="shared" ca="1" si="533"/>
        <v>308.0630000000001</v>
      </c>
      <c r="AJ78" s="28">
        <f t="shared" ca="1" si="533"/>
        <v>308.0630000000001</v>
      </c>
      <c r="AK78" s="28">
        <f t="shared" ca="1" si="533"/>
        <v>309.77900000000011</v>
      </c>
      <c r="AL78" s="28">
        <f t="shared" ca="1" si="533"/>
        <v>309.77900000000011</v>
      </c>
      <c r="AM78" s="28">
        <f t="shared" ca="1" si="533"/>
        <v>310.75200000000007</v>
      </c>
      <c r="AN78" s="28">
        <f t="shared" ca="1" si="533"/>
        <v>312.04700000000003</v>
      </c>
      <c r="AO78" s="28">
        <f t="shared" ca="1" si="533"/>
        <v>312.23099999999999</v>
      </c>
      <c r="AP78" s="28">
        <f t="shared" ca="1" si="533"/>
        <v>312.23099999999999</v>
      </c>
      <c r="AQ78" s="28">
        <f t="shared" ca="1" si="533"/>
        <v>312.53400000000011</v>
      </c>
      <c r="AR78" s="28">
        <f t="shared" ca="1" si="533"/>
        <v>312.53400000000011</v>
      </c>
      <c r="AS78" s="28">
        <f t="shared" ca="1" si="533"/>
        <v>312.84100000000001</v>
      </c>
      <c r="AT78" s="28">
        <f t="shared" ca="1" si="533"/>
        <v>312.84100000000001</v>
      </c>
      <c r="AU78" s="28">
        <f t="shared" ca="1" si="533"/>
        <v>317.625</v>
      </c>
      <c r="AV78" s="28">
        <f t="shared" ca="1" si="533"/>
        <v>317.625</v>
      </c>
      <c r="AW78" s="28">
        <f t="shared" ca="1" si="533"/>
        <v>319.39300000000003</v>
      </c>
      <c r="AX78" s="28">
        <f t="shared" ca="1" si="533"/>
        <v>319.39300000000003</v>
      </c>
      <c r="AY78" s="28">
        <f t="shared" ca="1" si="533"/>
        <v>320.39400000000001</v>
      </c>
      <c r="AZ78" s="28">
        <f t="shared" ca="1" si="533"/>
        <v>321.72800000000001</v>
      </c>
      <c r="BA78" s="28">
        <f t="shared" ca="1" si="533"/>
        <v>321.91800000000001</v>
      </c>
      <c r="BB78" s="28">
        <f t="shared" ca="1" si="533"/>
        <v>321.91800000000001</v>
      </c>
      <c r="BC78" s="28">
        <f t="shared" ca="1" si="533"/>
        <v>322.22899999999998</v>
      </c>
      <c r="BD78" s="28">
        <f t="shared" ca="1" si="533"/>
        <v>322.22899999999998</v>
      </c>
      <c r="BE78" s="28">
        <f t="shared" ca="1" si="533"/>
        <v>332.11599999999999</v>
      </c>
      <c r="BF78" s="28">
        <f t="shared" ca="1" si="533"/>
        <v>332.11599999999999</v>
      </c>
      <c r="BG78" s="28">
        <f t="shared" ca="1" si="533"/>
        <v>337.04300000000001</v>
      </c>
      <c r="BH78" s="28">
        <f t="shared" ca="1" si="533"/>
        <v>337.04300000000001</v>
      </c>
      <c r="BI78" s="28">
        <f t="shared" ca="1" si="533"/>
        <v>338.86500000000001</v>
      </c>
      <c r="BJ78" s="28">
        <f t="shared" ca="1" si="533"/>
        <v>338.86500000000001</v>
      </c>
      <c r="BK78" s="28">
        <f t="shared" ca="1" si="533"/>
        <v>339.89600000000002</v>
      </c>
      <c r="BL78" s="28">
        <f t="shared" ca="1" si="533"/>
        <v>263.14499999999998</v>
      </c>
      <c r="BM78" s="28">
        <f t="shared" ca="1" si="533"/>
        <v>263.34299999999996</v>
      </c>
      <c r="BN78" s="28">
        <f t="shared" ca="1" si="533"/>
        <v>352.09600000000006</v>
      </c>
      <c r="BO78" s="28">
        <f t="shared" ca="1" si="533"/>
        <v>352.41600000000011</v>
      </c>
      <c r="BP78" s="28">
        <f t="shared" ca="1" si="533"/>
        <v>352.41600000000011</v>
      </c>
      <c r="BQ78" s="28">
        <f t="shared" ca="1" si="533"/>
        <v>340.62</v>
      </c>
      <c r="BR78" s="28">
        <f t="shared" ca="1" si="533"/>
        <v>340.62</v>
      </c>
      <c r="BS78" s="28">
        <f t="shared" ca="1" si="533"/>
        <v>345.69499999999999</v>
      </c>
      <c r="BT78" s="28">
        <f t="shared" ca="1" si="533"/>
        <v>345.69499999999999</v>
      </c>
      <c r="BU78" s="28">
        <f t="shared" ca="1" si="533"/>
        <v>347.57099999999991</v>
      </c>
      <c r="BV78" s="28">
        <f t="shared" ca="1" si="533"/>
        <v>347.57099999999991</v>
      </c>
      <c r="BW78" s="28">
        <f t="shared" ca="1" si="533"/>
        <v>348.63400000000007</v>
      </c>
      <c r="BX78" s="28">
        <f t="shared" ca="1" si="533"/>
        <v>348.63400000000007</v>
      </c>
      <c r="BY78" s="28">
        <f t="shared" ref="BY78:EJ78" ca="1" si="534">+BY75-BY54</f>
        <v>348.8359999999999</v>
      </c>
      <c r="BZ78" s="28">
        <f t="shared" ca="1" si="534"/>
        <v>350.51200000000006</v>
      </c>
      <c r="CA78" s="28">
        <f t="shared" ca="1" si="534"/>
        <v>350.84099999999995</v>
      </c>
      <c r="CB78" s="28">
        <f t="shared" ca="1" si="534"/>
        <v>350.84099999999995</v>
      </c>
      <c r="CC78" s="28">
        <f t="shared" ca="1" si="534"/>
        <v>361.64</v>
      </c>
      <c r="CD78" s="28">
        <f t="shared" ca="1" si="534"/>
        <v>361.64</v>
      </c>
      <c r="CE78" s="28">
        <f t="shared" ca="1" si="534"/>
        <v>365.16300000000001</v>
      </c>
      <c r="CF78" s="28">
        <f t="shared" ca="1" si="534"/>
        <v>365.16300000000001</v>
      </c>
      <c r="CG78" s="28">
        <f t="shared" ca="1" si="534"/>
        <v>324.37499999999989</v>
      </c>
      <c r="CH78" s="28">
        <f t="shared" ca="1" si="534"/>
        <v>317.30799999999977</v>
      </c>
      <c r="CI78" s="28">
        <f t="shared" ca="1" si="534"/>
        <v>326.8189999999999</v>
      </c>
      <c r="CJ78" s="28">
        <f t="shared" ca="1" si="534"/>
        <v>326.8189999999999</v>
      </c>
      <c r="CK78" s="28">
        <f t="shared" ca="1" si="534"/>
        <v>370.66599999999994</v>
      </c>
      <c r="CL78" s="28">
        <f t="shared" ca="1" si="534"/>
        <v>371.45000000000005</v>
      </c>
      <c r="CM78" s="28">
        <f t="shared" ca="1" si="534"/>
        <v>371.78999999999991</v>
      </c>
      <c r="CN78" s="28">
        <f t="shared" ca="1" si="534"/>
        <v>344.63</v>
      </c>
      <c r="CO78" s="28">
        <f t="shared" ca="1" si="534"/>
        <v>335.80799999999999</v>
      </c>
      <c r="CP78" s="28">
        <f t="shared" ca="1" si="534"/>
        <v>335.80799999999999</v>
      </c>
      <c r="CQ78" s="28">
        <f t="shared" ca="1" si="534"/>
        <v>366.93400000000008</v>
      </c>
      <c r="CR78" s="28">
        <f t="shared" ca="1" si="534"/>
        <v>366.93400000000008</v>
      </c>
      <c r="CS78" s="28">
        <f t="shared" ca="1" si="534"/>
        <v>368.10200000000003</v>
      </c>
      <c r="CT78" s="28">
        <f t="shared" ca="1" si="534"/>
        <v>367.57000000000005</v>
      </c>
      <c r="CU78" s="28">
        <f t="shared" ca="1" si="534"/>
        <v>368.39</v>
      </c>
      <c r="CV78" s="28">
        <f t="shared" ca="1" si="534"/>
        <v>368.39</v>
      </c>
      <c r="CW78" s="28">
        <f t="shared" ca="1" si="534"/>
        <v>369.41200000000003</v>
      </c>
      <c r="CX78" s="28">
        <f t="shared" ca="1" si="534"/>
        <v>371.18799999999999</v>
      </c>
      <c r="CY78" s="28">
        <f t="shared" ca="1" si="534"/>
        <v>371.18799999999999</v>
      </c>
      <c r="CZ78" s="28">
        <f t="shared" ca="1" si="534"/>
        <v>371.5390000000001</v>
      </c>
      <c r="DA78" s="28">
        <f t="shared" ca="1" si="534"/>
        <v>369.97899999999998</v>
      </c>
      <c r="DB78" s="28">
        <f t="shared" ca="1" si="534"/>
        <v>369.97899999999998</v>
      </c>
      <c r="DC78" s="28">
        <f t="shared" ca="1" si="534"/>
        <v>373.9910000000001</v>
      </c>
      <c r="DD78" s="28">
        <f t="shared" ca="1" si="534"/>
        <v>373.9910000000001</v>
      </c>
      <c r="DE78" s="28">
        <f t="shared" ca="1" si="534"/>
        <v>375.19500000000005</v>
      </c>
      <c r="DF78" s="28">
        <f t="shared" ca="1" si="534"/>
        <v>375.19500000000005</v>
      </c>
      <c r="DG78" s="28">
        <f t="shared" ca="1" si="534"/>
        <v>376.04100000000005</v>
      </c>
      <c r="DH78" s="28">
        <f t="shared" ca="1" si="534"/>
        <v>376.04100000000005</v>
      </c>
      <c r="DI78" s="28">
        <f t="shared" ca="1" si="534"/>
        <v>376.87</v>
      </c>
      <c r="DJ78" s="28">
        <f t="shared" ca="1" si="534"/>
        <v>378.70000000000005</v>
      </c>
      <c r="DK78" s="28">
        <f t="shared" ca="1" si="534"/>
        <v>371.46099999999996</v>
      </c>
      <c r="DL78" s="28">
        <f t="shared" ca="1" si="534"/>
        <v>371.822</v>
      </c>
      <c r="DM78" s="28">
        <f t="shared" ca="1" si="534"/>
        <v>401.08599999999996</v>
      </c>
      <c r="DN78" s="28">
        <f t="shared" ca="1" si="534"/>
        <v>401.08599999999996</v>
      </c>
      <c r="DO78" s="28">
        <f t="shared" ca="1" si="534"/>
        <v>405.1819999999999</v>
      </c>
      <c r="DP78" s="28">
        <f t="shared" ca="1" si="534"/>
        <v>404.92199999999997</v>
      </c>
      <c r="DQ78" s="28">
        <f t="shared" ca="1" si="534"/>
        <v>347.45699999999988</v>
      </c>
      <c r="DR78" s="28">
        <f t="shared" ca="1" si="534"/>
        <v>347.45699999999988</v>
      </c>
      <c r="DS78" s="28">
        <f t="shared" ca="1" si="534"/>
        <v>413.72899999999998</v>
      </c>
      <c r="DT78" s="28">
        <f t="shared" ca="1" si="534"/>
        <v>413.72899999999998</v>
      </c>
      <c r="DU78" s="28">
        <f t="shared" ca="1" si="534"/>
        <v>414.58399999999983</v>
      </c>
      <c r="DV78" s="28">
        <f t="shared" ca="1" si="534"/>
        <v>313.35899999999992</v>
      </c>
      <c r="DW78" s="28">
        <f t="shared" ca="1" si="534"/>
        <v>313.35899999999992</v>
      </c>
      <c r="DX78" s="28">
        <f t="shared" ca="1" si="534"/>
        <v>417.66899999999998</v>
      </c>
      <c r="DY78" s="28">
        <f t="shared" ca="1" si="534"/>
        <v>429.95099999999996</v>
      </c>
      <c r="DZ78" s="28">
        <f t="shared" ca="1" si="534"/>
        <v>126.79199999999996</v>
      </c>
      <c r="EA78" s="28">
        <f t="shared" ca="1" si="534"/>
        <v>125.05300000000005</v>
      </c>
      <c r="EB78" s="28">
        <f t="shared" ca="1" si="534"/>
        <v>447.58100000000002</v>
      </c>
      <c r="EC78" s="28">
        <f t="shared" ca="1" si="534"/>
        <v>442.40600000000001</v>
      </c>
      <c r="ED78" s="28">
        <f t="shared" ca="1" si="534"/>
        <v>442.40600000000001</v>
      </c>
      <c r="EE78" s="28">
        <f t="shared" ca="1" si="534"/>
        <v>449.85199999999992</v>
      </c>
      <c r="EF78" s="28">
        <f t="shared" ca="1" si="534"/>
        <v>449.73099999999999</v>
      </c>
      <c r="EG78" s="28">
        <f t="shared" ca="1" si="534"/>
        <v>450.61</v>
      </c>
      <c r="EH78" s="28">
        <f t="shared" ca="1" si="534"/>
        <v>450.34699999999998</v>
      </c>
      <c r="EI78" s="28">
        <f t="shared" ca="1" si="534"/>
        <v>450.34699999999998</v>
      </c>
      <c r="EJ78" s="28">
        <f t="shared" ca="1" si="534"/>
        <v>431.7179999999999</v>
      </c>
      <c r="EK78" s="28">
        <f t="shared" ref="EK78:EM78" ca="1" si="535">+EK75-EK54</f>
        <v>413.62</v>
      </c>
      <c r="EL78" s="28">
        <f t="shared" ca="1" si="535"/>
        <v>0</v>
      </c>
      <c r="EM78" s="28">
        <f t="shared" ca="1" si="535"/>
        <v>0</v>
      </c>
      <c r="EP78" s="147" t="str">
        <f>B78</f>
        <v>NOI With Free Rent</v>
      </c>
      <c r="ET78" s="103"/>
      <c r="EV78" s="171"/>
      <c r="EW78" s="172"/>
      <c r="EX78" s="172"/>
      <c r="EY78" s="172"/>
      <c r="EZ78" s="172"/>
      <c r="FA78" s="172"/>
      <c r="FB78" s="172"/>
      <c r="FC78" s="172"/>
      <c r="FD78" s="172"/>
      <c r="FE78"/>
      <c r="FF78"/>
      <c r="FG78"/>
      <c r="FH78"/>
    </row>
    <row r="79" spans="1:164" ht="15" hidden="1" outlineLevel="1">
      <c r="B79" s="147" t="s">
        <v>110</v>
      </c>
      <c r="I79" s="103"/>
      <c r="K79" s="173">
        <f>K75-K78</f>
        <v>0</v>
      </c>
      <c r="L79" s="28">
        <f t="shared" ref="L79:BW79" ca="1" si="536">L75-L78</f>
        <v>0</v>
      </c>
      <c r="M79" s="28">
        <f t="shared" ca="1" si="536"/>
        <v>0</v>
      </c>
      <c r="N79" s="28">
        <f t="shared" ca="1" si="536"/>
        <v>0</v>
      </c>
      <c r="O79" s="28">
        <f t="shared" ca="1" si="536"/>
        <v>0</v>
      </c>
      <c r="P79" s="28">
        <f t="shared" ca="1" si="536"/>
        <v>0</v>
      </c>
      <c r="Q79" s="28">
        <f t="shared" ca="1" si="536"/>
        <v>0</v>
      </c>
      <c r="R79" s="28">
        <f t="shared" ca="1" si="536"/>
        <v>0</v>
      </c>
      <c r="S79" s="28">
        <f t="shared" ca="1" si="536"/>
        <v>0</v>
      </c>
      <c r="T79" s="28">
        <f t="shared" ca="1" si="536"/>
        <v>0</v>
      </c>
      <c r="U79" s="28">
        <f t="shared" ca="1" si="536"/>
        <v>0</v>
      </c>
      <c r="V79" s="28">
        <f t="shared" ca="1" si="536"/>
        <v>0</v>
      </c>
      <c r="W79" s="28">
        <f t="shared" ca="1" si="536"/>
        <v>-3.453000000000003</v>
      </c>
      <c r="X79" s="28">
        <f t="shared" ca="1" si="536"/>
        <v>-3.453000000000003</v>
      </c>
      <c r="Y79" s="28">
        <f t="shared" ca="1" si="536"/>
        <v>-27.870999999999981</v>
      </c>
      <c r="Z79" s="28">
        <f t="shared" ca="1" si="536"/>
        <v>-24.418000000000006</v>
      </c>
      <c r="AA79" s="28">
        <f t="shared" ca="1" si="536"/>
        <v>-57.954999999999984</v>
      </c>
      <c r="AB79" s="28">
        <f t="shared" ca="1" si="536"/>
        <v>-33.536999999999978</v>
      </c>
      <c r="AC79" s="28">
        <f t="shared" ca="1" si="536"/>
        <v>-33.536999999999978</v>
      </c>
      <c r="AD79" s="28">
        <f t="shared" ca="1" si="536"/>
        <v>0</v>
      </c>
      <c r="AE79" s="28">
        <f t="shared" ca="1" si="536"/>
        <v>0</v>
      </c>
      <c r="AF79" s="28">
        <f t="shared" ca="1" si="536"/>
        <v>0</v>
      </c>
      <c r="AG79" s="28">
        <f t="shared" ca="1" si="536"/>
        <v>0</v>
      </c>
      <c r="AH79" s="28">
        <f t="shared" ca="1" si="536"/>
        <v>0</v>
      </c>
      <c r="AI79" s="28">
        <f t="shared" ca="1" si="536"/>
        <v>0</v>
      </c>
      <c r="AJ79" s="28">
        <f t="shared" ca="1" si="536"/>
        <v>0</v>
      </c>
      <c r="AK79" s="28">
        <f t="shared" ca="1" si="536"/>
        <v>0</v>
      </c>
      <c r="AL79" s="28">
        <f t="shared" ca="1" si="536"/>
        <v>0</v>
      </c>
      <c r="AM79" s="28">
        <f t="shared" ca="1" si="536"/>
        <v>0</v>
      </c>
      <c r="AN79" s="28">
        <f t="shared" ca="1" si="536"/>
        <v>0</v>
      </c>
      <c r="AO79" s="28">
        <f t="shared" ca="1" si="536"/>
        <v>0</v>
      </c>
      <c r="AP79" s="28">
        <f t="shared" ca="1" si="536"/>
        <v>0</v>
      </c>
      <c r="AQ79" s="28">
        <f t="shared" ca="1" si="536"/>
        <v>0</v>
      </c>
      <c r="AR79" s="28">
        <f t="shared" ca="1" si="536"/>
        <v>0</v>
      </c>
      <c r="AS79" s="28">
        <f t="shared" ca="1" si="536"/>
        <v>0</v>
      </c>
      <c r="AT79" s="28">
        <f t="shared" ca="1" si="536"/>
        <v>0</v>
      </c>
      <c r="AU79" s="28">
        <f t="shared" ca="1" si="536"/>
        <v>0</v>
      </c>
      <c r="AV79" s="28">
        <f t="shared" ca="1" si="536"/>
        <v>0</v>
      </c>
      <c r="AW79" s="28">
        <f t="shared" ca="1" si="536"/>
        <v>0</v>
      </c>
      <c r="AX79" s="28">
        <f t="shared" ca="1" si="536"/>
        <v>0</v>
      </c>
      <c r="AY79" s="28">
        <f t="shared" ca="1" si="536"/>
        <v>0</v>
      </c>
      <c r="AZ79" s="28">
        <f t="shared" ca="1" si="536"/>
        <v>0</v>
      </c>
      <c r="BA79" s="28">
        <f t="shared" ca="1" si="536"/>
        <v>0</v>
      </c>
      <c r="BB79" s="28">
        <f t="shared" ca="1" si="536"/>
        <v>0</v>
      </c>
      <c r="BC79" s="28">
        <f t="shared" ca="1" si="536"/>
        <v>0</v>
      </c>
      <c r="BD79" s="28">
        <f t="shared" ca="1" si="536"/>
        <v>0</v>
      </c>
      <c r="BE79" s="28">
        <f t="shared" ca="1" si="536"/>
        <v>0</v>
      </c>
      <c r="BF79" s="28">
        <f t="shared" ca="1" si="536"/>
        <v>0</v>
      </c>
      <c r="BG79" s="28">
        <f t="shared" ca="1" si="536"/>
        <v>0</v>
      </c>
      <c r="BH79" s="28">
        <f t="shared" ca="1" si="536"/>
        <v>0</v>
      </c>
      <c r="BI79" s="28">
        <f t="shared" ca="1" si="536"/>
        <v>0</v>
      </c>
      <c r="BJ79" s="28">
        <f t="shared" ca="1" si="536"/>
        <v>0</v>
      </c>
      <c r="BK79" s="28">
        <f t="shared" ca="1" si="536"/>
        <v>0</v>
      </c>
      <c r="BL79" s="28">
        <f t="shared" ca="1" si="536"/>
        <v>0</v>
      </c>
      <c r="BM79" s="28">
        <f t="shared" ca="1" si="536"/>
        <v>0</v>
      </c>
      <c r="BN79" s="28">
        <f t="shared" ca="1" si="536"/>
        <v>-57.77600000000001</v>
      </c>
      <c r="BO79" s="28">
        <f t="shared" ca="1" si="536"/>
        <v>-57.77600000000001</v>
      </c>
      <c r="BP79" s="28">
        <f t="shared" ca="1" si="536"/>
        <v>-57.77600000000001</v>
      </c>
      <c r="BQ79" s="28">
        <f t="shared" ca="1" si="536"/>
        <v>0</v>
      </c>
      <c r="BR79" s="28">
        <f t="shared" ca="1" si="536"/>
        <v>0</v>
      </c>
      <c r="BS79" s="28">
        <f t="shared" ca="1" si="536"/>
        <v>0</v>
      </c>
      <c r="BT79" s="28">
        <f t="shared" ca="1" si="536"/>
        <v>0</v>
      </c>
      <c r="BU79" s="28">
        <f t="shared" ca="1" si="536"/>
        <v>0</v>
      </c>
      <c r="BV79" s="28">
        <f t="shared" ca="1" si="536"/>
        <v>0</v>
      </c>
      <c r="BW79" s="28">
        <f t="shared" ca="1" si="536"/>
        <v>0</v>
      </c>
      <c r="BX79" s="28">
        <f t="shared" ref="BX79:CE79" ca="1" si="537">BX75-BX78</f>
        <v>0</v>
      </c>
      <c r="BY79" s="28">
        <f t="shared" ca="1" si="537"/>
        <v>0</v>
      </c>
      <c r="BZ79" s="28">
        <f t="shared" ca="1" si="537"/>
        <v>0</v>
      </c>
      <c r="CA79" s="28">
        <f t="shared" ca="1" si="537"/>
        <v>0</v>
      </c>
      <c r="CB79" s="28">
        <f t="shared" ca="1" si="537"/>
        <v>0</v>
      </c>
      <c r="CC79" s="28">
        <f t="shared" ca="1" si="537"/>
        <v>0</v>
      </c>
      <c r="CD79" s="28">
        <f t="shared" ca="1" si="537"/>
        <v>0</v>
      </c>
      <c r="CE79" s="28">
        <f t="shared" ca="1" si="537"/>
        <v>0</v>
      </c>
      <c r="CF79" s="28">
        <f t="shared" ref="CF79:EM79" ca="1" si="538">CF75-CF78</f>
        <v>0</v>
      </c>
      <c r="CG79" s="28">
        <f t="shared" ca="1" si="538"/>
        <v>0</v>
      </c>
      <c r="CH79" s="28">
        <f t="shared" ca="1" si="538"/>
        <v>0</v>
      </c>
      <c r="CI79" s="28">
        <f t="shared" ca="1" si="538"/>
        <v>-28.307000000000016</v>
      </c>
      <c r="CJ79" s="28">
        <f t="shared" ca="1" si="538"/>
        <v>-28.307000000000016</v>
      </c>
      <c r="CK79" s="28">
        <f t="shared" ca="1" si="538"/>
        <v>-56.081000000000017</v>
      </c>
      <c r="CL79" s="28">
        <f t="shared" ca="1" si="538"/>
        <v>-27.774000000000001</v>
      </c>
      <c r="CM79" s="28">
        <f t="shared" ca="1" si="538"/>
        <v>-27.774000000000001</v>
      </c>
      <c r="CN79" s="28">
        <f t="shared" ca="1" si="538"/>
        <v>0</v>
      </c>
      <c r="CO79" s="28">
        <f t="shared" ca="1" si="538"/>
        <v>0</v>
      </c>
      <c r="CP79" s="28">
        <f t="shared" ca="1" si="538"/>
        <v>0</v>
      </c>
      <c r="CQ79" s="28">
        <f t="shared" ca="1" si="538"/>
        <v>-15.988</v>
      </c>
      <c r="CR79" s="28">
        <f t="shared" ca="1" si="538"/>
        <v>-15.988</v>
      </c>
      <c r="CS79" s="28">
        <f t="shared" ca="1" si="538"/>
        <v>-15.988</v>
      </c>
      <c r="CT79" s="28">
        <f t="shared" ca="1" si="538"/>
        <v>0</v>
      </c>
      <c r="CU79" s="28">
        <f t="shared" ca="1" si="538"/>
        <v>0</v>
      </c>
      <c r="CV79" s="28">
        <f t="shared" ca="1" si="538"/>
        <v>0</v>
      </c>
      <c r="CW79" s="28">
        <f t="shared" ca="1" si="538"/>
        <v>0</v>
      </c>
      <c r="CX79" s="28">
        <f t="shared" ca="1" si="538"/>
        <v>0</v>
      </c>
      <c r="CY79" s="28">
        <f t="shared" ca="1" si="538"/>
        <v>0</v>
      </c>
      <c r="CZ79" s="28">
        <f t="shared" ca="1" si="538"/>
        <v>0</v>
      </c>
      <c r="DA79" s="28">
        <f t="shared" ca="1" si="538"/>
        <v>0</v>
      </c>
      <c r="DB79" s="28">
        <f t="shared" ca="1" si="538"/>
        <v>0</v>
      </c>
      <c r="DC79" s="28">
        <f t="shared" ca="1" si="538"/>
        <v>0</v>
      </c>
      <c r="DD79" s="28">
        <f t="shared" ca="1" si="538"/>
        <v>0</v>
      </c>
      <c r="DE79" s="28">
        <f t="shared" ca="1" si="538"/>
        <v>0</v>
      </c>
      <c r="DF79" s="28">
        <f t="shared" ca="1" si="538"/>
        <v>0</v>
      </c>
      <c r="DG79" s="28">
        <f t="shared" ca="1" si="538"/>
        <v>0</v>
      </c>
      <c r="DH79" s="28">
        <f t="shared" ca="1" si="538"/>
        <v>0</v>
      </c>
      <c r="DI79" s="28">
        <f t="shared" ca="1" si="538"/>
        <v>0</v>
      </c>
      <c r="DJ79" s="28">
        <f t="shared" ca="1" si="538"/>
        <v>0</v>
      </c>
      <c r="DK79" s="28">
        <f t="shared" ca="1" si="538"/>
        <v>0</v>
      </c>
      <c r="DL79" s="28">
        <f t="shared" ca="1" si="538"/>
        <v>0</v>
      </c>
      <c r="DM79" s="28">
        <f t="shared" ca="1" si="538"/>
        <v>-7.8090000000000259</v>
      </c>
      <c r="DN79" s="28">
        <f t="shared" ca="1" si="538"/>
        <v>-7.8090000000000259</v>
      </c>
      <c r="DO79" s="28">
        <f t="shared" ca="1" si="538"/>
        <v>-7.8090000000000259</v>
      </c>
      <c r="DP79" s="28">
        <f t="shared" ca="1" si="538"/>
        <v>0</v>
      </c>
      <c r="DQ79" s="28">
        <f t="shared" ca="1" si="538"/>
        <v>0</v>
      </c>
      <c r="DR79" s="28">
        <f t="shared" ca="1" si="538"/>
        <v>0</v>
      </c>
      <c r="DS79" s="28">
        <f t="shared" ca="1" si="538"/>
        <v>-42.144000000000005</v>
      </c>
      <c r="DT79" s="28">
        <f t="shared" ca="1" si="538"/>
        <v>-42.144000000000005</v>
      </c>
      <c r="DU79" s="28">
        <f t="shared" ca="1" si="538"/>
        <v>-42.144000000000005</v>
      </c>
      <c r="DV79" s="28">
        <f t="shared" ca="1" si="538"/>
        <v>0</v>
      </c>
      <c r="DW79" s="28">
        <f t="shared" ca="1" si="538"/>
        <v>0</v>
      </c>
      <c r="DX79" s="28">
        <f t="shared" ca="1" si="538"/>
        <v>-66.978000000000009</v>
      </c>
      <c r="DY79" s="28">
        <f t="shared" ca="1" si="538"/>
        <v>-66.978000000000009</v>
      </c>
      <c r="DZ79" s="28">
        <f t="shared" ca="1" si="538"/>
        <v>-66.977999999999994</v>
      </c>
      <c r="EA79" s="28">
        <f t="shared" ca="1" si="538"/>
        <v>0</v>
      </c>
      <c r="EB79" s="28">
        <f t="shared" ca="1" si="538"/>
        <v>-207.904</v>
      </c>
      <c r="EC79" s="28">
        <f t="shared" ca="1" si="538"/>
        <v>-211.54300000000001</v>
      </c>
      <c r="ED79" s="28">
        <f t="shared" ca="1" si="538"/>
        <v>-211.54300000000001</v>
      </c>
      <c r="EE79" s="28">
        <f t="shared" ca="1" si="538"/>
        <v>-11.536000000000001</v>
      </c>
      <c r="EF79" s="28">
        <f t="shared" ca="1" si="538"/>
        <v>-7.8980000000000246</v>
      </c>
      <c r="EG79" s="28">
        <f t="shared" ca="1" si="538"/>
        <v>-7.8980000000000246</v>
      </c>
      <c r="EH79" s="28">
        <f t="shared" ca="1" si="538"/>
        <v>0</v>
      </c>
      <c r="EI79" s="28">
        <f t="shared" ca="1" si="538"/>
        <v>0</v>
      </c>
      <c r="EJ79" s="28">
        <f t="shared" ca="1" si="538"/>
        <v>0</v>
      </c>
      <c r="EK79" s="28">
        <f t="shared" ca="1" si="538"/>
        <v>0</v>
      </c>
      <c r="EL79" s="28">
        <f t="shared" ca="1" si="538"/>
        <v>0</v>
      </c>
      <c r="EM79" s="28">
        <f t="shared" ca="1" si="538"/>
        <v>0</v>
      </c>
      <c r="EP79" s="147"/>
      <c r="ET79" s="103"/>
      <c r="EV79" s="171"/>
      <c r="EW79" s="172"/>
      <c r="EX79" s="172"/>
      <c r="EY79" s="172"/>
      <c r="EZ79" s="172"/>
      <c r="FA79" s="172"/>
      <c r="FB79" s="172"/>
      <c r="FC79" s="172"/>
      <c r="FD79" s="172"/>
      <c r="FE79"/>
      <c r="FF79"/>
      <c r="FG79"/>
      <c r="FH79"/>
    </row>
    <row r="80" spans="1:164" ht="15" collapsed="1">
      <c r="I80" s="103"/>
      <c r="ET80" s="103"/>
      <c r="EV80" s="108"/>
      <c r="FE80"/>
      <c r="FF80"/>
      <c r="FG80"/>
      <c r="FH80"/>
    </row>
    <row r="81" spans="2:164" ht="15">
      <c r="B81" s="35" t="s">
        <v>38</v>
      </c>
      <c r="C81" s="35"/>
      <c r="D81" s="35"/>
      <c r="E81" s="35"/>
      <c r="F81" s="35"/>
      <c r="G81" s="35"/>
      <c r="H81" s="35"/>
      <c r="I81" s="129">
        <f ca="1">SUMIF($K$12:$EM$12,"&lt;="&amp;Assumptions!$L$14,'Monthly Cash Flow'!K81:EM81)</f>
        <v>66942.973565217384</v>
      </c>
      <c r="J81" s="36"/>
      <c r="K81" s="130">
        <f>IF(K$12=Assumptions!$L$17,Assumptions!$L$27,0)</f>
        <v>0</v>
      </c>
      <c r="L81" s="36">
        <f>IF(L$12=Assumptions!$L$17,Assumptions!$L$27,0)</f>
        <v>0</v>
      </c>
      <c r="M81" s="36">
        <f>IF(M$12=Assumptions!$L$17,Assumptions!$L$27,0)</f>
        <v>0</v>
      </c>
      <c r="N81" s="36">
        <f>IF(N$12=Assumptions!$L$17,Assumptions!$L$27,0)</f>
        <v>0</v>
      </c>
      <c r="O81" s="36">
        <f>IF(O$12=Assumptions!$L$17,Assumptions!$L$27,0)</f>
        <v>0</v>
      </c>
      <c r="P81" s="36">
        <f>IF(P$12=Assumptions!$L$17,Assumptions!$L$27,0)</f>
        <v>0</v>
      </c>
      <c r="Q81" s="36">
        <f>IF(Q$12=Assumptions!$L$17,Assumptions!$L$27,0)</f>
        <v>0</v>
      </c>
      <c r="R81" s="36">
        <f>IF(R$12=Assumptions!$L$17,Assumptions!$L$27,0)</f>
        <v>0</v>
      </c>
      <c r="S81" s="36">
        <f>IF(S$12=Assumptions!$L$17,Assumptions!$L$27,0)</f>
        <v>0</v>
      </c>
      <c r="T81" s="36">
        <f>IF(T$12=Assumptions!$L$17,Assumptions!$L$27,0)</f>
        <v>0</v>
      </c>
      <c r="U81" s="36">
        <f>IF(U$12=Assumptions!$L$17,Assumptions!$L$27,0)</f>
        <v>0</v>
      </c>
      <c r="V81" s="36">
        <f>IF(V$12=Assumptions!$L$17,Assumptions!$L$27,0)</f>
        <v>0</v>
      </c>
      <c r="W81" s="36">
        <f>IF(W$12=Assumptions!$L$17,Assumptions!$L$27,0)</f>
        <v>0</v>
      </c>
      <c r="X81" s="36">
        <f>IF(X$12=Assumptions!$L$17,Assumptions!$L$27,0)</f>
        <v>0</v>
      </c>
      <c r="Y81" s="36">
        <f>IF(Y$12=Assumptions!$L$17,Assumptions!$L$27,0)</f>
        <v>0</v>
      </c>
      <c r="Z81" s="36">
        <f>IF(Z$12=Assumptions!$L$17,Assumptions!$L$27,0)</f>
        <v>0</v>
      </c>
      <c r="AA81" s="36">
        <f>IF(AA$12=Assumptions!$L$17,Assumptions!$L$27,0)</f>
        <v>0</v>
      </c>
      <c r="AB81" s="36">
        <f>IF(AB$12=Assumptions!$L$17,Assumptions!$L$27,0)</f>
        <v>0</v>
      </c>
      <c r="AC81" s="36">
        <f>IF(AC$12=Assumptions!$L$17,Assumptions!$L$27,0)</f>
        <v>0</v>
      </c>
      <c r="AD81" s="36">
        <f>IF(AD$12=Assumptions!$L$17,Assumptions!$L$27,0)</f>
        <v>0</v>
      </c>
      <c r="AE81" s="36">
        <f>IF(AE$12=Assumptions!$L$17,Assumptions!$L$27,0)</f>
        <v>0</v>
      </c>
      <c r="AF81" s="36">
        <f>IF(AF$12=Assumptions!$L$17,Assumptions!$L$27,0)</f>
        <v>0</v>
      </c>
      <c r="AG81" s="36">
        <f>IF(AG$12=Assumptions!$L$17,Assumptions!$L$27,0)</f>
        <v>0</v>
      </c>
      <c r="AH81" s="36">
        <f>IF(AH$12=Assumptions!$L$17,Assumptions!$L$27,0)</f>
        <v>0</v>
      </c>
      <c r="AI81" s="36">
        <f>IF(AI$12=Assumptions!$L$17,Assumptions!$L$27,0)</f>
        <v>0</v>
      </c>
      <c r="AJ81" s="36">
        <f>IF(AJ$12=Assumptions!$L$17,Assumptions!$L$27,0)</f>
        <v>0</v>
      </c>
      <c r="AK81" s="36">
        <f>IF(AK$12=Assumptions!$L$17,Assumptions!$L$27,0)</f>
        <v>0</v>
      </c>
      <c r="AL81" s="36">
        <f>IF(AL$12=Assumptions!$L$17,Assumptions!$L$27,0)</f>
        <v>0</v>
      </c>
      <c r="AM81" s="36">
        <f>IF(AM$12=Assumptions!$L$17,Assumptions!$L$27,0)</f>
        <v>0</v>
      </c>
      <c r="AN81" s="36">
        <f>IF(AN$12=Assumptions!$L$17,Assumptions!$L$27,0)</f>
        <v>0</v>
      </c>
      <c r="AO81" s="36">
        <f>IF(AO$12=Assumptions!$L$17,Assumptions!$L$27,0)</f>
        <v>0</v>
      </c>
      <c r="AP81" s="36">
        <f>IF(AP$12=Assumptions!$L$17,Assumptions!$L$27,0)</f>
        <v>0</v>
      </c>
      <c r="AQ81" s="36">
        <f>IF(AQ$12=Assumptions!$L$17,Assumptions!$L$27,0)</f>
        <v>0</v>
      </c>
      <c r="AR81" s="36">
        <f>IF(AR$12=Assumptions!$L$17,Assumptions!$L$27,0)</f>
        <v>0</v>
      </c>
      <c r="AS81" s="36">
        <f>IF(AS$12=Assumptions!$L$17,Assumptions!$L$27,0)</f>
        <v>0</v>
      </c>
      <c r="AT81" s="36">
        <f>IF(AT$12=Assumptions!$L$17,Assumptions!$L$27,0)</f>
        <v>0</v>
      </c>
      <c r="AU81" s="36">
        <f ca="1">IF(AU$12=Assumptions!$L$17,Assumptions!$L$27,0)</f>
        <v>66942.973565217384</v>
      </c>
      <c r="AV81" s="36">
        <f>IF(AV$12=Assumptions!$L$17,Assumptions!$L$27,0)</f>
        <v>0</v>
      </c>
      <c r="AW81" s="36">
        <f>IF(AW$12=Assumptions!$L$17,Assumptions!$L$27,0)</f>
        <v>0</v>
      </c>
      <c r="AX81" s="36">
        <f>IF(AX$12=Assumptions!$L$17,Assumptions!$L$27,0)</f>
        <v>0</v>
      </c>
      <c r="AY81" s="36">
        <f>IF(AY$12=Assumptions!$L$17,Assumptions!$L$27,0)</f>
        <v>0</v>
      </c>
      <c r="AZ81" s="36">
        <f>IF(AZ$12=Assumptions!$L$17,Assumptions!$L$27,0)</f>
        <v>0</v>
      </c>
      <c r="BA81" s="36">
        <f>IF(BA$12=Assumptions!$L$17,Assumptions!$L$27,0)</f>
        <v>0</v>
      </c>
      <c r="BB81" s="36">
        <f>IF(BB$12=Assumptions!$L$17,Assumptions!$L$27,0)</f>
        <v>0</v>
      </c>
      <c r="BC81" s="36">
        <f>IF(BC$12=Assumptions!$L$17,Assumptions!$L$27,0)</f>
        <v>0</v>
      </c>
      <c r="BD81" s="36">
        <f>IF(BD$12=Assumptions!$L$17,Assumptions!$L$27,0)</f>
        <v>0</v>
      </c>
      <c r="BE81" s="36">
        <f>IF(BE$12=Assumptions!$L$17,Assumptions!$L$27,0)</f>
        <v>0</v>
      </c>
      <c r="BF81" s="36">
        <f>IF(BF$12=Assumptions!$L$17,Assumptions!$L$27,0)</f>
        <v>0</v>
      </c>
      <c r="BG81" s="36">
        <f>IF(BG$12=Assumptions!$L$17,Assumptions!$L$27,0)</f>
        <v>0</v>
      </c>
      <c r="BH81" s="36">
        <f>IF(BH$12=Assumptions!$L$17,Assumptions!$L$27,0)</f>
        <v>0</v>
      </c>
      <c r="BI81" s="36">
        <f>IF(BI$12=Assumptions!$L$17,Assumptions!$L$27,0)</f>
        <v>0</v>
      </c>
      <c r="BJ81" s="36">
        <f>IF(BJ$12=Assumptions!$L$17,Assumptions!$L$27,0)</f>
        <v>0</v>
      </c>
      <c r="BK81" s="36">
        <f>IF(BK$12=Assumptions!$L$17,Assumptions!$L$27,0)</f>
        <v>0</v>
      </c>
      <c r="BL81" s="36">
        <f>IF(BL$12=Assumptions!$L$17,Assumptions!$L$27,0)</f>
        <v>0</v>
      </c>
      <c r="BM81" s="36">
        <f>IF(BM$12=Assumptions!$L$17,Assumptions!$L$27,0)</f>
        <v>0</v>
      </c>
      <c r="BN81" s="36">
        <f>IF(BN$12=Assumptions!$L$17,Assumptions!$L$27,0)</f>
        <v>0</v>
      </c>
      <c r="BO81" s="36">
        <f>IF(BO$12=Assumptions!$L$17,Assumptions!$L$27,0)</f>
        <v>0</v>
      </c>
      <c r="BP81" s="36">
        <f>IF(BP$12=Assumptions!$L$17,Assumptions!$L$27,0)</f>
        <v>0</v>
      </c>
      <c r="BQ81" s="36">
        <f>IF(BQ$12=Assumptions!$L$17,Assumptions!$L$27,0)</f>
        <v>0</v>
      </c>
      <c r="BR81" s="36">
        <f>IF(BR$12=Assumptions!$L$17,Assumptions!$L$27,0)</f>
        <v>0</v>
      </c>
      <c r="BS81" s="36">
        <f>IF(BS$12=Assumptions!$L$17,Assumptions!$L$27,0)</f>
        <v>0</v>
      </c>
      <c r="BT81" s="36">
        <f>IF(BT$12=Assumptions!$L$17,Assumptions!$L$27,0)</f>
        <v>0</v>
      </c>
      <c r="BU81" s="36">
        <f>IF(BU$12=Assumptions!$L$17,Assumptions!$L$27,0)</f>
        <v>0</v>
      </c>
      <c r="BV81" s="36">
        <f>IF(BV$12=Assumptions!$L$17,Assumptions!$L$27,0)</f>
        <v>0</v>
      </c>
      <c r="BW81" s="36">
        <f>IF(BW$12=Assumptions!$L$17,Assumptions!$L$27,0)</f>
        <v>0</v>
      </c>
      <c r="BX81" s="36">
        <f>IF(BX$12=Assumptions!$L$17,Assumptions!$L$27,0)</f>
        <v>0</v>
      </c>
      <c r="BY81" s="36">
        <f>IF(BY$12=Assumptions!$L$17,Assumptions!$L$27,0)</f>
        <v>0</v>
      </c>
      <c r="BZ81" s="36">
        <f>IF(BZ$12=Assumptions!$L$17,Assumptions!$L$27,0)</f>
        <v>0</v>
      </c>
      <c r="CA81" s="36">
        <f>IF(CA$12=Assumptions!$L$17,Assumptions!$L$27,0)</f>
        <v>0</v>
      </c>
      <c r="CB81" s="36">
        <f>IF(CB$12=Assumptions!$L$17,Assumptions!$L$27,0)</f>
        <v>0</v>
      </c>
      <c r="CC81" s="36">
        <f>IF(CC$12=Assumptions!$L$17,Assumptions!$L$27,0)</f>
        <v>0</v>
      </c>
      <c r="CD81" s="36">
        <f>IF(CD$12=Assumptions!$L$17,Assumptions!$L$27,0)</f>
        <v>0</v>
      </c>
      <c r="CE81" s="36">
        <f>IF(CE$12=Assumptions!$L$17,Assumptions!$L$27,0)</f>
        <v>0</v>
      </c>
      <c r="CF81" s="36">
        <f>IF(CF$12=Assumptions!$L$17,Assumptions!$L$27,0)</f>
        <v>0</v>
      </c>
      <c r="CG81" s="36">
        <f>IF(CG$12=Assumptions!$L$17,Assumptions!$L$27,0)</f>
        <v>0</v>
      </c>
      <c r="CH81" s="36">
        <f>IF(CH$12=Assumptions!$L$17,Assumptions!$L$27,0)</f>
        <v>0</v>
      </c>
      <c r="CI81" s="36">
        <f>IF(CI$12=Assumptions!$L$17,Assumptions!$L$27,0)</f>
        <v>0</v>
      </c>
      <c r="CJ81" s="36">
        <f>IF(CJ$12=Assumptions!$L$17,Assumptions!$L$27,0)</f>
        <v>0</v>
      </c>
      <c r="CK81" s="36">
        <f>IF(CK$12=Assumptions!$L$17,Assumptions!$L$27,0)</f>
        <v>0</v>
      </c>
      <c r="CL81" s="36">
        <f>IF(CL$12=Assumptions!$L$17,Assumptions!$L$27,0)</f>
        <v>0</v>
      </c>
      <c r="CM81" s="36">
        <f>IF(CM$12=Assumptions!$L$17,Assumptions!$L$27,0)</f>
        <v>0</v>
      </c>
      <c r="CN81" s="36">
        <f>IF(CN$12=Assumptions!$L$17,Assumptions!$L$27,0)</f>
        <v>0</v>
      </c>
      <c r="CO81" s="36">
        <f>IF(CO$12=Assumptions!$L$17,Assumptions!$L$27,0)</f>
        <v>0</v>
      </c>
      <c r="CP81" s="36">
        <f>IF(CP$12=Assumptions!$L$17,Assumptions!$L$27,0)</f>
        <v>0</v>
      </c>
      <c r="CQ81" s="36">
        <f>IF(CQ$12=Assumptions!$L$17,Assumptions!$L$27,0)</f>
        <v>0</v>
      </c>
      <c r="CR81" s="36">
        <f>IF(CR$12=Assumptions!$L$17,Assumptions!$L$27,0)</f>
        <v>0</v>
      </c>
      <c r="CS81" s="36">
        <f>IF(CS$12=Assumptions!$L$17,Assumptions!$L$27,0)</f>
        <v>0</v>
      </c>
      <c r="CT81" s="36">
        <f>IF(CT$12=Assumptions!$L$17,Assumptions!$L$27,0)</f>
        <v>0</v>
      </c>
      <c r="CU81" s="36">
        <f>IF(CU$12=Assumptions!$L$17,Assumptions!$L$27,0)</f>
        <v>0</v>
      </c>
      <c r="CV81" s="36">
        <f>IF(CV$12=Assumptions!$L$17,Assumptions!$L$27,0)</f>
        <v>0</v>
      </c>
      <c r="CW81" s="36">
        <f>IF(CW$12=Assumptions!$L$17,Assumptions!$L$27,0)</f>
        <v>0</v>
      </c>
      <c r="CX81" s="36">
        <f>IF(CX$12=Assumptions!$L$17,Assumptions!$L$27,0)</f>
        <v>0</v>
      </c>
      <c r="CY81" s="36">
        <f>IF(CY$12=Assumptions!$L$17,Assumptions!$L$27,0)</f>
        <v>0</v>
      </c>
      <c r="CZ81" s="36">
        <f>IF(CZ$12=Assumptions!$L$17,Assumptions!$L$27,0)</f>
        <v>0</v>
      </c>
      <c r="DA81" s="36">
        <f>IF(DA$12=Assumptions!$L$17,Assumptions!$L$27,0)</f>
        <v>0</v>
      </c>
      <c r="DB81" s="36">
        <f>IF(DB$12=Assumptions!$L$17,Assumptions!$L$27,0)</f>
        <v>0</v>
      </c>
      <c r="DC81" s="36">
        <f>IF(DC$12=Assumptions!$L$17,Assumptions!$L$27,0)</f>
        <v>0</v>
      </c>
      <c r="DD81" s="36">
        <f>IF(DD$12=Assumptions!$L$17,Assumptions!$L$27,0)</f>
        <v>0</v>
      </c>
      <c r="DE81" s="36">
        <f>IF(DE$12=Assumptions!$L$17,Assumptions!$L$27,0)</f>
        <v>0</v>
      </c>
      <c r="DF81" s="36">
        <f>IF(DF$12=Assumptions!$L$17,Assumptions!$L$27,0)</f>
        <v>0</v>
      </c>
      <c r="DG81" s="36">
        <f>IF(DG$12=Assumptions!$L$17,Assumptions!$L$27,0)</f>
        <v>0</v>
      </c>
      <c r="DH81" s="36">
        <f>IF(DH$12=Assumptions!$L$17,Assumptions!$L$27,0)</f>
        <v>0</v>
      </c>
      <c r="DI81" s="36">
        <f>IF(DI$12=Assumptions!$L$17,Assumptions!$L$27,0)</f>
        <v>0</v>
      </c>
      <c r="DJ81" s="36">
        <f>IF(DJ$12=Assumptions!$L$17,Assumptions!$L$27,0)</f>
        <v>0</v>
      </c>
      <c r="DK81" s="36">
        <f>IF(DK$12=Assumptions!$L$17,Assumptions!$L$27,0)</f>
        <v>0</v>
      </c>
      <c r="DL81" s="36">
        <f>IF(DL$12=Assumptions!$L$17,Assumptions!$L$27,0)</f>
        <v>0</v>
      </c>
      <c r="DM81" s="36">
        <f>IF(DM$12=Assumptions!$L$17,Assumptions!$L$27,0)</f>
        <v>0</v>
      </c>
      <c r="DN81" s="36">
        <f>IF(DN$12=Assumptions!$L$17,Assumptions!$L$27,0)</f>
        <v>0</v>
      </c>
      <c r="DO81" s="36">
        <f>IF(DO$12=Assumptions!$L$17,Assumptions!$L$27,0)</f>
        <v>0</v>
      </c>
      <c r="DP81" s="36">
        <f>IF(DP$12=Assumptions!$L$17,Assumptions!$L$27,0)</f>
        <v>0</v>
      </c>
      <c r="DQ81" s="36">
        <f>IF(DQ$12=Assumptions!$L$17,Assumptions!$L$27,0)</f>
        <v>0</v>
      </c>
      <c r="DR81" s="36">
        <f>IF(DR$12=Assumptions!$L$17,Assumptions!$L$27,0)</f>
        <v>0</v>
      </c>
      <c r="DS81" s="36">
        <f>IF(DS$12=Assumptions!$L$17,Assumptions!$L$27,0)</f>
        <v>0</v>
      </c>
      <c r="DT81" s="36">
        <f>IF(DT$12=Assumptions!$L$17,Assumptions!$L$27,0)</f>
        <v>0</v>
      </c>
      <c r="DU81" s="36">
        <f>IF(DU$12=Assumptions!$L$17,Assumptions!$L$27,0)</f>
        <v>0</v>
      </c>
      <c r="DV81" s="36">
        <f>IF(DV$12=Assumptions!$L$17,Assumptions!$L$27,0)</f>
        <v>0</v>
      </c>
      <c r="DW81" s="36">
        <f>IF(DW$12=Assumptions!$L$17,Assumptions!$L$27,0)</f>
        <v>0</v>
      </c>
      <c r="DX81" s="36">
        <f>IF(DX$12=Assumptions!$L$17,Assumptions!$L$27,0)</f>
        <v>0</v>
      </c>
      <c r="DY81" s="36">
        <f>IF(DY$12=Assumptions!$L$17,Assumptions!$L$27,0)</f>
        <v>0</v>
      </c>
      <c r="DZ81" s="36">
        <f>IF(DZ$12=Assumptions!$L$17,Assumptions!$L$27,0)</f>
        <v>0</v>
      </c>
      <c r="EA81" s="36">
        <f>IF(EA$12=Assumptions!$L$17,Assumptions!$L$27,0)</f>
        <v>0</v>
      </c>
      <c r="EB81" s="36">
        <f>IF(EB$12=Assumptions!$L$17,Assumptions!$L$27,0)</f>
        <v>0</v>
      </c>
      <c r="EC81" s="36">
        <f>IF(EC$12=Assumptions!$L$17,Assumptions!$L$27,0)</f>
        <v>0</v>
      </c>
      <c r="ED81" s="36">
        <f>IF(ED$12=Assumptions!$L$17,Assumptions!$L$27,0)</f>
        <v>0</v>
      </c>
      <c r="EE81" s="36">
        <f>IF(EE$12=Assumptions!$L$17,Assumptions!$L$27,0)</f>
        <v>0</v>
      </c>
      <c r="EF81" s="36">
        <f>IF(EF$12=Assumptions!$L$17,Assumptions!$L$27,0)</f>
        <v>0</v>
      </c>
      <c r="EG81" s="36">
        <f>IF(EG$12=Assumptions!$L$17,Assumptions!$L$27,0)</f>
        <v>0</v>
      </c>
      <c r="EH81" s="36">
        <f>IF(EH$12=Assumptions!$L$17,Assumptions!$L$27,0)</f>
        <v>0</v>
      </c>
      <c r="EI81" s="36">
        <f>IF(EI$12=Assumptions!$L$17,Assumptions!$L$27,0)</f>
        <v>0</v>
      </c>
      <c r="EJ81" s="36">
        <f>IF(EJ$12=Assumptions!$L$17,Assumptions!$L$27,0)</f>
        <v>0</v>
      </c>
      <c r="EK81" s="36">
        <f>IF(EK$12=Assumptions!$L$17,Assumptions!$L$27,0)</f>
        <v>0</v>
      </c>
      <c r="EL81" s="36">
        <f>IF(EL$12=Assumptions!$L$17,Assumptions!$L$27,0)</f>
        <v>0</v>
      </c>
      <c r="EM81" s="36">
        <f>IF(EM$12=Assumptions!$L$17,Assumptions!$L$27,0)</f>
        <v>0</v>
      </c>
      <c r="EP81" s="35" t="str">
        <f>B81</f>
        <v>Net Exit Proceeds</v>
      </c>
      <c r="EQ81" s="36"/>
      <c r="ER81" s="36"/>
      <c r="ES81" s="36"/>
      <c r="ET81" s="129">
        <f ca="1">SUM(EV81:FD81)</f>
        <v>66942.973565217384</v>
      </c>
      <c r="EU81" s="36"/>
      <c r="EV81" s="130">
        <f t="shared" si="530"/>
        <v>0</v>
      </c>
      <c r="EW81" s="36">
        <f t="shared" ref="EW81:FD81" si="539">SUMIF($K$13:$EM$13,EW$13,$K81:$EM81)</f>
        <v>0</v>
      </c>
      <c r="EX81" s="36">
        <f t="shared" si="539"/>
        <v>0</v>
      </c>
      <c r="EY81" s="36">
        <f t="shared" ca="1" si="539"/>
        <v>66942.973565217384</v>
      </c>
      <c r="EZ81" s="36">
        <f t="shared" si="539"/>
        <v>0</v>
      </c>
      <c r="FA81" s="36">
        <f t="shared" si="539"/>
        <v>0</v>
      </c>
      <c r="FB81" s="36">
        <f t="shared" si="539"/>
        <v>0</v>
      </c>
      <c r="FC81" s="36">
        <f t="shared" si="539"/>
        <v>0</v>
      </c>
      <c r="FD81" s="36">
        <f t="shared" si="539"/>
        <v>0</v>
      </c>
      <c r="FE81"/>
      <c r="FF81"/>
      <c r="FG81"/>
      <c r="FH81"/>
    </row>
    <row r="82" spans="2:164" ht="15">
      <c r="I82" s="103"/>
      <c r="ET82" s="103"/>
      <c r="EV82" s="108"/>
      <c r="FE82"/>
      <c r="FF82"/>
      <c r="FG82"/>
      <c r="FH82"/>
    </row>
    <row r="83" spans="2:164" ht="15">
      <c r="B83" s="10" t="s">
        <v>97</v>
      </c>
      <c r="I83" s="138">
        <f ca="1">SUMIF($K$12:$EM$12,"&lt;="&amp;Assumptions!$L$14,'Monthly Cash Flow'!K83:EM83)</f>
        <v>60501.359000000019</v>
      </c>
      <c r="J83" s="27"/>
      <c r="K83" s="139">
        <f>IF(K$12&lt;=Assumptions!$L$14,'Monthly Cash Flow'!K37,0)</f>
        <v>58941.25</v>
      </c>
      <c r="L83" s="27">
        <f ca="1">IF(L$12&lt;=Assumptions!$L$14,'Monthly Cash Flow'!L37,0)</f>
        <v>1.72</v>
      </c>
      <c r="M83" s="27">
        <f ca="1">IF(M$12&lt;=Assumptions!$L$14,'Monthly Cash Flow'!M37,0)</f>
        <v>1.72</v>
      </c>
      <c r="N83" s="27">
        <f ca="1">IF(N$12&lt;=Assumptions!$L$14,'Monthly Cash Flow'!N37,0)</f>
        <v>1.72</v>
      </c>
      <c r="O83" s="27">
        <f ca="1">IF(O$12&lt;=Assumptions!$L$14,'Monthly Cash Flow'!O37,0)</f>
        <v>1.72</v>
      </c>
      <c r="P83" s="27">
        <f ca="1">IF(P$12&lt;=Assumptions!$L$14,'Monthly Cash Flow'!P37,0)</f>
        <v>1.72</v>
      </c>
      <c r="Q83" s="27">
        <f ca="1">IF(Q$12&lt;=Assumptions!$L$14,'Monthly Cash Flow'!Q37,0)</f>
        <v>98.52</v>
      </c>
      <c r="R83" s="27">
        <f ca="1">IF(R$12&lt;=Assumptions!$L$14,'Monthly Cash Flow'!R37,0)</f>
        <v>98.52</v>
      </c>
      <c r="S83" s="27">
        <f ca="1">IF(S$12&lt;=Assumptions!$L$14,'Monthly Cash Flow'!S37,0)</f>
        <v>98.52</v>
      </c>
      <c r="T83" s="27">
        <f ca="1">IF(T$12&lt;=Assumptions!$L$14,'Monthly Cash Flow'!T37,0)</f>
        <v>98.52</v>
      </c>
      <c r="U83" s="27">
        <f ca="1">IF(U$12&lt;=Assumptions!$L$14,'Monthly Cash Flow'!U37,0)</f>
        <v>98.570999999999998</v>
      </c>
      <c r="V83" s="27">
        <f ca="1">IF(V$12&lt;=Assumptions!$L$14,'Monthly Cash Flow'!V37,0)</f>
        <v>98.570999999999998</v>
      </c>
      <c r="W83" s="27">
        <f ca="1">IF(W$12&lt;=Assumptions!$L$14,'Monthly Cash Flow'!W37,0)</f>
        <v>89.022000000000006</v>
      </c>
      <c r="X83" s="27">
        <f ca="1">IF(X$12&lt;=Assumptions!$L$14,'Monthly Cash Flow'!X37,0)</f>
        <v>48.570999999999998</v>
      </c>
      <c r="Y83" s="27">
        <f ca="1">IF(Y$12&lt;=Assumptions!$L$14,'Monthly Cash Flow'!Y37,0)</f>
        <v>328.64600000000002</v>
      </c>
      <c r="Z83" s="27">
        <f ca="1">IF(Z$12&lt;=Assumptions!$L$14,'Monthly Cash Flow'!Z37,0)</f>
        <v>48.570999999999998</v>
      </c>
      <c r="AA83" s="27">
        <f ca="1">IF(AA$12&lt;=Assumptions!$L$14,'Monthly Cash Flow'!AA37,0)</f>
        <v>409.09700000000004</v>
      </c>
      <c r="AB83" s="27">
        <f ca="1">IF(AB$12&lt;=Assumptions!$L$14,'Monthly Cash Flow'!AB37,0)</f>
        <v>1.7709999999999999</v>
      </c>
      <c r="AC83" s="27">
        <f ca="1">IF(AC$12&lt;=Assumptions!$L$14,'Monthly Cash Flow'!AC37,0)</f>
        <v>1.7709999999999999</v>
      </c>
      <c r="AD83" s="27">
        <f ca="1">IF(AD$12&lt;=Assumptions!$L$14,'Monthly Cash Flow'!AD37,0)</f>
        <v>1.7709999999999999</v>
      </c>
      <c r="AE83" s="27">
        <f ca="1">IF(AE$12&lt;=Assumptions!$L$14,'Monthly Cash Flow'!AE37,0)</f>
        <v>1.7709999999999999</v>
      </c>
      <c r="AF83" s="27">
        <f ca="1">IF(AF$12&lt;=Assumptions!$L$14,'Monthly Cash Flow'!AF37,0)</f>
        <v>1.7709999999999999</v>
      </c>
      <c r="AG83" s="27">
        <f ca="1">IF(AG$12&lt;=Assumptions!$L$14,'Monthly Cash Flow'!AG37,0)</f>
        <v>1.8240000000000001</v>
      </c>
      <c r="AH83" s="27">
        <f ca="1">IF(AH$12&lt;=Assumptions!$L$14,'Monthly Cash Flow'!AH37,0)</f>
        <v>1.8240000000000001</v>
      </c>
      <c r="AI83" s="27">
        <f ca="1">IF(AI$12&lt;=Assumptions!$L$14,'Monthly Cash Flow'!AI37,0)</f>
        <v>1.8240000000000001</v>
      </c>
      <c r="AJ83" s="27">
        <f ca="1">IF(AJ$12&lt;=Assumptions!$L$14,'Monthly Cash Flow'!AJ37,0)</f>
        <v>1.8240000000000001</v>
      </c>
      <c r="AK83" s="27">
        <f ca="1">IF(AK$12&lt;=Assumptions!$L$14,'Monthly Cash Flow'!AK37,0)</f>
        <v>1.8240000000000001</v>
      </c>
      <c r="AL83" s="27">
        <f ca="1">IF(AL$12&lt;=Assumptions!$L$14,'Monthly Cash Flow'!AL37,0)</f>
        <v>1.8240000000000001</v>
      </c>
      <c r="AM83" s="27">
        <f ca="1">IF(AM$12&lt;=Assumptions!$L$14,'Monthly Cash Flow'!AM37,0)</f>
        <v>1.8240000000000001</v>
      </c>
      <c r="AN83" s="27">
        <f ca="1">IF(AN$12&lt;=Assumptions!$L$14,'Monthly Cash Flow'!AN37,0)</f>
        <v>1.8240000000000001</v>
      </c>
      <c r="AO83" s="27">
        <f ca="1">IF(AO$12&lt;=Assumptions!$L$14,'Monthly Cash Flow'!AO37,0)</f>
        <v>1.8240000000000001</v>
      </c>
      <c r="AP83" s="27">
        <f ca="1">IF(AP$12&lt;=Assumptions!$L$14,'Monthly Cash Flow'!AP37,0)</f>
        <v>1.8240000000000001</v>
      </c>
      <c r="AQ83" s="27">
        <f ca="1">IF(AQ$12&lt;=Assumptions!$L$14,'Monthly Cash Flow'!AQ37,0)</f>
        <v>1.8240000000000001</v>
      </c>
      <c r="AR83" s="27">
        <f ca="1">IF(AR$12&lt;=Assumptions!$L$14,'Monthly Cash Flow'!AR37,0)</f>
        <v>1.8240000000000001</v>
      </c>
      <c r="AS83" s="27">
        <f ca="1">IF(AS$12&lt;=Assumptions!$L$14,'Monthly Cash Flow'!AS37,0)</f>
        <v>1.879</v>
      </c>
      <c r="AT83" s="27">
        <f ca="1">IF(AT$12&lt;=Assumptions!$L$14,'Monthly Cash Flow'!AT37,0)</f>
        <v>1.879</v>
      </c>
      <c r="AU83" s="27">
        <f ca="1">IF(AU$12&lt;=Assumptions!$L$14,'Monthly Cash Flow'!AU37,0)</f>
        <v>1.879</v>
      </c>
      <c r="AV83" s="27">
        <f>IF(AV$12&lt;=Assumptions!$L$14,'Monthly Cash Flow'!AV37,0)</f>
        <v>0</v>
      </c>
      <c r="AW83" s="27">
        <f>IF(AW$12&lt;=Assumptions!$L$14,'Monthly Cash Flow'!AW37,0)</f>
        <v>0</v>
      </c>
      <c r="AX83" s="27">
        <f>IF(AX$12&lt;=Assumptions!$L$14,'Monthly Cash Flow'!AX37,0)</f>
        <v>0</v>
      </c>
      <c r="AY83" s="27">
        <f>IF(AY$12&lt;=Assumptions!$L$14,'Monthly Cash Flow'!AY37,0)</f>
        <v>0</v>
      </c>
      <c r="AZ83" s="27">
        <f>IF(AZ$12&lt;=Assumptions!$L$14,'Monthly Cash Flow'!AZ37,0)</f>
        <v>0</v>
      </c>
      <c r="BA83" s="27">
        <f>IF(BA$12&lt;=Assumptions!$L$14,'Monthly Cash Flow'!BA37,0)</f>
        <v>0</v>
      </c>
      <c r="BB83" s="27">
        <f>IF(BB$12&lt;=Assumptions!$L$14,'Monthly Cash Flow'!BB37,0)</f>
        <v>0</v>
      </c>
      <c r="BC83" s="27">
        <f>IF(BC$12&lt;=Assumptions!$L$14,'Monthly Cash Flow'!BC37,0)</f>
        <v>0</v>
      </c>
      <c r="BD83" s="27">
        <f>IF(BD$12&lt;=Assumptions!$L$14,'Monthly Cash Flow'!BD37,0)</f>
        <v>0</v>
      </c>
      <c r="BE83" s="27">
        <f>IF(BE$12&lt;=Assumptions!$L$14,'Monthly Cash Flow'!BE37,0)</f>
        <v>0</v>
      </c>
      <c r="BF83" s="27">
        <f>IF(BF$12&lt;=Assumptions!$L$14,'Monthly Cash Flow'!BF37,0)</f>
        <v>0</v>
      </c>
      <c r="BG83" s="27">
        <f>IF(BG$12&lt;=Assumptions!$L$14,'Monthly Cash Flow'!BG37,0)</f>
        <v>0</v>
      </c>
      <c r="BH83" s="27">
        <f>IF(BH$12&lt;=Assumptions!$L$14,'Monthly Cash Flow'!BH37,0)</f>
        <v>0</v>
      </c>
      <c r="BI83" s="27">
        <f>IF(BI$12&lt;=Assumptions!$L$14,'Monthly Cash Flow'!BI37,0)</f>
        <v>0</v>
      </c>
      <c r="BJ83" s="27">
        <f>IF(BJ$12&lt;=Assumptions!$L$14,'Monthly Cash Flow'!BJ37,0)</f>
        <v>0</v>
      </c>
      <c r="BK83" s="27">
        <f>IF(BK$12&lt;=Assumptions!$L$14,'Monthly Cash Flow'!BK37,0)</f>
        <v>0</v>
      </c>
      <c r="BL83" s="27">
        <f>IF(BL$12&lt;=Assumptions!$L$14,'Monthly Cash Flow'!BL37,0)</f>
        <v>0</v>
      </c>
      <c r="BM83" s="27">
        <f>IF(BM$12&lt;=Assumptions!$L$14,'Monthly Cash Flow'!BM37,0)</f>
        <v>0</v>
      </c>
      <c r="BN83" s="27">
        <f>IF(BN$12&lt;=Assumptions!$L$14,'Monthly Cash Flow'!BN37,0)</f>
        <v>0</v>
      </c>
      <c r="BO83" s="27">
        <f>IF(BO$12&lt;=Assumptions!$L$14,'Monthly Cash Flow'!BO37,0)</f>
        <v>0</v>
      </c>
      <c r="BP83" s="27">
        <f>IF(BP$12&lt;=Assumptions!$L$14,'Monthly Cash Flow'!BP37,0)</f>
        <v>0</v>
      </c>
      <c r="BQ83" s="27">
        <f>IF(BQ$12&lt;=Assumptions!$L$14,'Monthly Cash Flow'!BQ37,0)</f>
        <v>0</v>
      </c>
      <c r="BR83" s="27">
        <f>IF(BR$12&lt;=Assumptions!$L$14,'Monthly Cash Flow'!BR37,0)</f>
        <v>0</v>
      </c>
      <c r="BS83" s="27">
        <f>IF(BS$12&lt;=Assumptions!$L$14,'Monthly Cash Flow'!BS37,0)</f>
        <v>0</v>
      </c>
      <c r="BT83" s="27">
        <f>IF(BT$12&lt;=Assumptions!$L$14,'Monthly Cash Flow'!BT37,0)</f>
        <v>0</v>
      </c>
      <c r="BU83" s="27">
        <f>IF(BU$12&lt;=Assumptions!$L$14,'Monthly Cash Flow'!BU37,0)</f>
        <v>0</v>
      </c>
      <c r="BV83" s="27">
        <f>IF(BV$12&lt;=Assumptions!$L$14,'Monthly Cash Flow'!BV37,0)</f>
        <v>0</v>
      </c>
      <c r="BW83" s="27">
        <f>IF(BW$12&lt;=Assumptions!$L$14,'Monthly Cash Flow'!BW37,0)</f>
        <v>0</v>
      </c>
      <c r="BX83" s="27">
        <f>IF(BX$12&lt;=Assumptions!$L$14,'Monthly Cash Flow'!BX37,0)</f>
        <v>0</v>
      </c>
      <c r="BY83" s="27">
        <f>IF(BY$12&lt;=Assumptions!$L$14,'Monthly Cash Flow'!BY37,0)</f>
        <v>0</v>
      </c>
      <c r="BZ83" s="27">
        <f>IF(BZ$12&lt;=Assumptions!$L$14,'Monthly Cash Flow'!BZ37,0)</f>
        <v>0</v>
      </c>
      <c r="CA83" s="27">
        <f>IF(CA$12&lt;=Assumptions!$L$14,'Monthly Cash Flow'!CA37,0)</f>
        <v>0</v>
      </c>
      <c r="CB83" s="27">
        <f>IF(CB$12&lt;=Assumptions!$L$14,'Monthly Cash Flow'!CB37,0)</f>
        <v>0</v>
      </c>
      <c r="CC83" s="27">
        <f>IF(CC$12&lt;=Assumptions!$L$14,'Monthly Cash Flow'!CC37,0)</f>
        <v>0</v>
      </c>
      <c r="CD83" s="27">
        <f>IF(CD$12&lt;=Assumptions!$L$14,'Monthly Cash Flow'!CD37,0)</f>
        <v>0</v>
      </c>
      <c r="CE83" s="27">
        <f>IF(CE$12&lt;=Assumptions!$L$14,'Monthly Cash Flow'!CE37,0)</f>
        <v>0</v>
      </c>
      <c r="CF83" s="27">
        <f>IF(CF$12&lt;=Assumptions!$L$14,'Monthly Cash Flow'!CF37,0)</f>
        <v>0</v>
      </c>
      <c r="CG83" s="27">
        <f>IF(CG$12&lt;=Assumptions!$L$14,'Monthly Cash Flow'!CG37,0)</f>
        <v>0</v>
      </c>
      <c r="CH83" s="27">
        <f>IF(CH$12&lt;=Assumptions!$L$14,'Monthly Cash Flow'!CH37,0)</f>
        <v>0</v>
      </c>
      <c r="CI83" s="27">
        <f>IF(CI$12&lt;=Assumptions!$L$14,'Monthly Cash Flow'!CI37,0)</f>
        <v>0</v>
      </c>
      <c r="CJ83" s="27">
        <f>IF(CJ$12&lt;=Assumptions!$L$14,'Monthly Cash Flow'!CJ37,0)</f>
        <v>0</v>
      </c>
      <c r="CK83" s="27">
        <f>IF(CK$12&lt;=Assumptions!$L$14,'Monthly Cash Flow'!CK37,0)</f>
        <v>0</v>
      </c>
      <c r="CL83" s="27">
        <f>IF(CL$12&lt;=Assumptions!$L$14,'Monthly Cash Flow'!CL37,0)</f>
        <v>0</v>
      </c>
      <c r="CM83" s="27">
        <f>IF(CM$12&lt;=Assumptions!$L$14,'Monthly Cash Flow'!CM37,0)</f>
        <v>0</v>
      </c>
      <c r="CN83" s="27">
        <f>IF(CN$12&lt;=Assumptions!$L$14,'Monthly Cash Flow'!CN37,0)</f>
        <v>0</v>
      </c>
      <c r="CO83" s="27">
        <f>IF(CO$12&lt;=Assumptions!$L$14,'Monthly Cash Flow'!CO37,0)</f>
        <v>0</v>
      </c>
      <c r="CP83" s="27">
        <f>IF(CP$12&lt;=Assumptions!$L$14,'Monthly Cash Flow'!CP37,0)</f>
        <v>0</v>
      </c>
      <c r="CQ83" s="27">
        <f>IF(CQ$12&lt;=Assumptions!$L$14,'Monthly Cash Flow'!CQ37,0)</f>
        <v>0</v>
      </c>
      <c r="CR83" s="27">
        <f>IF(CR$12&lt;=Assumptions!$L$14,'Monthly Cash Flow'!CR37,0)</f>
        <v>0</v>
      </c>
      <c r="CS83" s="27">
        <f>IF(CS$12&lt;=Assumptions!$L$14,'Monthly Cash Flow'!CS37,0)</f>
        <v>0</v>
      </c>
      <c r="CT83" s="27">
        <f>IF(CT$12&lt;=Assumptions!$L$14,'Monthly Cash Flow'!CT37,0)</f>
        <v>0</v>
      </c>
      <c r="CU83" s="27">
        <f>IF(CU$12&lt;=Assumptions!$L$14,'Monthly Cash Flow'!CU37,0)</f>
        <v>0</v>
      </c>
      <c r="CV83" s="27">
        <f>IF(CV$12&lt;=Assumptions!$L$14,'Monthly Cash Flow'!CV37,0)</f>
        <v>0</v>
      </c>
      <c r="CW83" s="27">
        <f>IF(CW$12&lt;=Assumptions!$L$14,'Monthly Cash Flow'!CW37,0)</f>
        <v>0</v>
      </c>
      <c r="CX83" s="27">
        <f>IF(CX$12&lt;=Assumptions!$L$14,'Monthly Cash Flow'!CX37,0)</f>
        <v>0</v>
      </c>
      <c r="CY83" s="27">
        <f>IF(CY$12&lt;=Assumptions!$L$14,'Monthly Cash Flow'!CY37,0)</f>
        <v>0</v>
      </c>
      <c r="CZ83" s="27">
        <f>IF(CZ$12&lt;=Assumptions!$L$14,'Monthly Cash Flow'!CZ37,0)</f>
        <v>0</v>
      </c>
      <c r="DA83" s="27">
        <f>IF(DA$12&lt;=Assumptions!$L$14,'Monthly Cash Flow'!DA37,0)</f>
        <v>0</v>
      </c>
      <c r="DB83" s="27">
        <f>IF(DB$12&lt;=Assumptions!$L$14,'Monthly Cash Flow'!DB37,0)</f>
        <v>0</v>
      </c>
      <c r="DC83" s="27">
        <f>IF(DC$12&lt;=Assumptions!$L$14,'Monthly Cash Flow'!DC37,0)</f>
        <v>0</v>
      </c>
      <c r="DD83" s="27">
        <f>IF(DD$12&lt;=Assumptions!$L$14,'Monthly Cash Flow'!DD37,0)</f>
        <v>0</v>
      </c>
      <c r="DE83" s="27">
        <f>IF(DE$12&lt;=Assumptions!$L$14,'Monthly Cash Flow'!DE37,0)</f>
        <v>0</v>
      </c>
      <c r="DF83" s="27">
        <f>IF(DF$12&lt;=Assumptions!$L$14,'Monthly Cash Flow'!DF37,0)</f>
        <v>0</v>
      </c>
      <c r="DG83" s="27">
        <f>IF(DG$12&lt;=Assumptions!$L$14,'Monthly Cash Flow'!DG37,0)</f>
        <v>0</v>
      </c>
      <c r="DH83" s="27">
        <f>IF(DH$12&lt;=Assumptions!$L$14,'Monthly Cash Flow'!DH37,0)</f>
        <v>0</v>
      </c>
      <c r="DI83" s="27">
        <f>IF(DI$12&lt;=Assumptions!$L$14,'Monthly Cash Flow'!DI37,0)</f>
        <v>0</v>
      </c>
      <c r="DJ83" s="27">
        <f>IF(DJ$12&lt;=Assumptions!$L$14,'Monthly Cash Flow'!DJ37,0)</f>
        <v>0</v>
      </c>
      <c r="DK83" s="27">
        <f>IF(DK$12&lt;=Assumptions!$L$14,'Monthly Cash Flow'!DK37,0)</f>
        <v>0</v>
      </c>
      <c r="DL83" s="27">
        <f>IF(DL$12&lt;=Assumptions!$L$14,'Monthly Cash Flow'!DL37,0)</f>
        <v>0</v>
      </c>
      <c r="DM83" s="27">
        <f>IF(DM$12&lt;=Assumptions!$L$14,'Monthly Cash Flow'!DM37,0)</f>
        <v>0</v>
      </c>
      <c r="DN83" s="27">
        <f>IF(DN$12&lt;=Assumptions!$L$14,'Monthly Cash Flow'!DN37,0)</f>
        <v>0</v>
      </c>
      <c r="DO83" s="27">
        <f>IF(DO$12&lt;=Assumptions!$L$14,'Monthly Cash Flow'!DO37,0)</f>
        <v>0</v>
      </c>
      <c r="DP83" s="27">
        <f>IF(DP$12&lt;=Assumptions!$L$14,'Monthly Cash Flow'!DP37,0)</f>
        <v>0</v>
      </c>
      <c r="DQ83" s="27">
        <f>IF(DQ$12&lt;=Assumptions!$L$14,'Monthly Cash Flow'!DQ37,0)</f>
        <v>0</v>
      </c>
      <c r="DR83" s="27">
        <f>IF(DR$12&lt;=Assumptions!$L$14,'Monthly Cash Flow'!DR37,0)</f>
        <v>0</v>
      </c>
      <c r="DS83" s="27">
        <f>IF(DS$12&lt;=Assumptions!$L$14,'Monthly Cash Flow'!DS37,0)</f>
        <v>0</v>
      </c>
      <c r="DT83" s="27">
        <f>IF(DT$12&lt;=Assumptions!$L$14,'Monthly Cash Flow'!DT37,0)</f>
        <v>0</v>
      </c>
      <c r="DU83" s="27">
        <f>IF(DU$12&lt;=Assumptions!$L$14,'Monthly Cash Flow'!DU37,0)</f>
        <v>0</v>
      </c>
      <c r="DV83" s="27">
        <f>IF(DV$12&lt;=Assumptions!$L$14,'Monthly Cash Flow'!DV37,0)</f>
        <v>0</v>
      </c>
      <c r="DW83" s="27">
        <f>IF(DW$12&lt;=Assumptions!$L$14,'Monthly Cash Flow'!DW37,0)</f>
        <v>0</v>
      </c>
      <c r="DX83" s="27">
        <f>IF(DX$12&lt;=Assumptions!$L$14,'Monthly Cash Flow'!DX37,0)</f>
        <v>0</v>
      </c>
      <c r="DY83" s="27">
        <f>IF(DY$12&lt;=Assumptions!$L$14,'Monthly Cash Flow'!DY37,0)</f>
        <v>0</v>
      </c>
      <c r="DZ83" s="27">
        <f>IF(DZ$12&lt;=Assumptions!$L$14,'Monthly Cash Flow'!DZ37,0)</f>
        <v>0</v>
      </c>
      <c r="EA83" s="27">
        <f>IF(EA$12&lt;=Assumptions!$L$14,'Monthly Cash Flow'!EA37,0)</f>
        <v>0</v>
      </c>
      <c r="EB83" s="27">
        <f>IF(EB$12&lt;=Assumptions!$L$14,'Monthly Cash Flow'!EB37,0)</f>
        <v>0</v>
      </c>
      <c r="EC83" s="27">
        <f>IF(EC$12&lt;=Assumptions!$L$14,'Monthly Cash Flow'!EC37,0)</f>
        <v>0</v>
      </c>
      <c r="ED83" s="27">
        <f>IF(ED$12&lt;=Assumptions!$L$14,'Monthly Cash Flow'!ED37,0)</f>
        <v>0</v>
      </c>
      <c r="EE83" s="27">
        <f>IF(EE$12&lt;=Assumptions!$L$14,'Monthly Cash Flow'!EE37,0)</f>
        <v>0</v>
      </c>
      <c r="EF83" s="27">
        <f>IF(EF$12&lt;=Assumptions!$L$14,'Monthly Cash Flow'!EF37,0)</f>
        <v>0</v>
      </c>
      <c r="EG83" s="27">
        <f>IF(EG$12&lt;=Assumptions!$L$14,'Monthly Cash Flow'!EG37,0)</f>
        <v>0</v>
      </c>
      <c r="EH83" s="27">
        <f>IF(EH$12&lt;=Assumptions!$L$14,'Monthly Cash Flow'!EH37,0)</f>
        <v>0</v>
      </c>
      <c r="EI83" s="27">
        <f>IF(EI$12&lt;=Assumptions!$L$14,'Monthly Cash Flow'!EI37,0)</f>
        <v>0</v>
      </c>
      <c r="EJ83" s="27">
        <f>IF(EJ$12&lt;=Assumptions!$L$14,'Monthly Cash Flow'!EJ37,0)</f>
        <v>0</v>
      </c>
      <c r="EK83" s="27">
        <f>IF(EK$12&lt;=Assumptions!$L$14,'Monthly Cash Flow'!EK37,0)</f>
        <v>0</v>
      </c>
      <c r="EL83" s="27">
        <f>IF(EL$12&lt;=Assumptions!$L$14,'Monthly Cash Flow'!EL37,0)</f>
        <v>0</v>
      </c>
      <c r="EM83" s="27">
        <f>IF(EM$12&lt;=Assumptions!$L$14,'Monthly Cash Flow'!EM37,0)</f>
        <v>0</v>
      </c>
      <c r="EP83" s="10" t="str">
        <f>B83</f>
        <v>Unleveraged Costs</v>
      </c>
      <c r="EQ83" s="27"/>
      <c r="ER83" s="27"/>
      <c r="ES83" s="27"/>
      <c r="ET83" s="138">
        <f ca="1">SUM(EV83:FD83)</f>
        <v>60501.358999999997</v>
      </c>
      <c r="EU83" s="27"/>
      <c r="EV83" s="139">
        <f t="shared" si="530"/>
        <v>58941.25</v>
      </c>
      <c r="EW83" s="27">
        <f t="shared" ref="EW83:FD91" ca="1" si="540">SUMIF($K$13:$EM$13,EW$13,$K83:$EM83)</f>
        <v>688.84400000000005</v>
      </c>
      <c r="EX83" s="27">
        <f t="shared" ca="1" si="540"/>
        <v>849.21199999999965</v>
      </c>
      <c r="EY83" s="27">
        <f t="shared" ca="1" si="540"/>
        <v>22.053000000000004</v>
      </c>
      <c r="EZ83" s="27">
        <f t="shared" si="540"/>
        <v>0</v>
      </c>
      <c r="FA83" s="27">
        <f t="shared" si="540"/>
        <v>0</v>
      </c>
      <c r="FB83" s="27">
        <f t="shared" si="540"/>
        <v>0</v>
      </c>
      <c r="FC83" s="27">
        <f t="shared" si="540"/>
        <v>0</v>
      </c>
      <c r="FD83" s="27">
        <f t="shared" si="540"/>
        <v>0</v>
      </c>
      <c r="FE83"/>
      <c r="FF83"/>
      <c r="FG83"/>
      <c r="FH83"/>
    </row>
    <row r="84" spans="2:164" ht="15">
      <c r="B84" s="10" t="s">
        <v>796</v>
      </c>
      <c r="H84" s="113">
        <f>+Charts!G22+Charts!G28+Charts!G29</f>
        <v>0</v>
      </c>
      <c r="I84" s="138">
        <f>SUMIF($K$12:$EM$12,"&lt;="&amp;Assumptions!$L$14,'Monthly Cash Flow'!K84:EM84)</f>
        <v>0</v>
      </c>
      <c r="J84" s="27"/>
      <c r="K84" s="139">
        <v>0</v>
      </c>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7"/>
      <c r="DU84" s="27"/>
      <c r="DV84" s="27"/>
      <c r="DW84" s="27"/>
      <c r="DX84" s="27"/>
      <c r="DY84" s="27"/>
      <c r="DZ84" s="27"/>
      <c r="EA84" s="27"/>
      <c r="EB84" s="27"/>
      <c r="EC84" s="27"/>
      <c r="ED84" s="27"/>
      <c r="EE84" s="27"/>
      <c r="EF84" s="27"/>
      <c r="EG84" s="27"/>
      <c r="EH84" s="27"/>
      <c r="EI84" s="27"/>
      <c r="EJ84" s="27"/>
      <c r="EK84" s="27"/>
      <c r="EL84" s="27"/>
      <c r="EM84" s="27"/>
      <c r="EP84" s="10"/>
      <c r="EQ84" s="27"/>
      <c r="ER84" s="27"/>
      <c r="ES84" s="27"/>
      <c r="ET84" s="138"/>
      <c r="EU84" s="27"/>
      <c r="EV84" s="139"/>
      <c r="EW84" s="27"/>
      <c r="EX84" s="27"/>
      <c r="EY84" s="27"/>
      <c r="EZ84" s="27"/>
      <c r="FA84" s="27"/>
      <c r="FB84" s="27"/>
      <c r="FC84" s="27"/>
      <c r="FD84" s="27"/>
      <c r="FE84"/>
      <c r="FF84"/>
      <c r="FG84"/>
      <c r="FH84"/>
    </row>
    <row r="85" spans="2:164" ht="15">
      <c r="B85" s="10" t="s">
        <v>24</v>
      </c>
      <c r="I85" s="138">
        <f ca="1">SUMIF($K$12:$EM$12,"&lt;="&amp;Assumptions!$L$14,'Monthly Cash Flow'!K85:EM85)</f>
        <v>0</v>
      </c>
      <c r="J85" s="27"/>
      <c r="K85" s="139">
        <f t="shared" ref="K85:BS85" si="541">-MIN(K76,0)</f>
        <v>0</v>
      </c>
      <c r="L85" s="27">
        <f t="shared" ca="1" si="541"/>
        <v>0</v>
      </c>
      <c r="M85" s="27">
        <f t="shared" ca="1" si="541"/>
        <v>0</v>
      </c>
      <c r="N85" s="27">
        <f t="shared" ca="1" si="541"/>
        <v>0</v>
      </c>
      <c r="O85" s="27">
        <f t="shared" ca="1" si="541"/>
        <v>0</v>
      </c>
      <c r="P85" s="27">
        <f t="shared" ca="1" si="541"/>
        <v>0</v>
      </c>
      <c r="Q85" s="27">
        <f t="shared" ca="1" si="541"/>
        <v>0</v>
      </c>
      <c r="R85" s="27">
        <f t="shared" ca="1" si="541"/>
        <v>0</v>
      </c>
      <c r="S85" s="27">
        <f t="shared" ca="1" si="541"/>
        <v>0</v>
      </c>
      <c r="T85" s="27">
        <f t="shared" ca="1" si="541"/>
        <v>0</v>
      </c>
      <c r="U85" s="27">
        <f t="shared" ca="1" si="541"/>
        <v>0</v>
      </c>
      <c r="V85" s="27">
        <f t="shared" ca="1" si="541"/>
        <v>0</v>
      </c>
      <c r="W85" s="27">
        <f t="shared" ca="1" si="541"/>
        <v>0</v>
      </c>
      <c r="X85" s="27">
        <f t="shared" ca="1" si="541"/>
        <v>0</v>
      </c>
      <c r="Y85" s="27">
        <f t="shared" ca="1" si="541"/>
        <v>0</v>
      </c>
      <c r="Z85" s="27">
        <f t="shared" ca="1" si="541"/>
        <v>0</v>
      </c>
      <c r="AA85" s="27">
        <f t="shared" ca="1" si="541"/>
        <v>0</v>
      </c>
      <c r="AB85" s="27">
        <f t="shared" ca="1" si="541"/>
        <v>0</v>
      </c>
      <c r="AC85" s="27">
        <f t="shared" ca="1" si="541"/>
        <v>0</v>
      </c>
      <c r="AD85" s="27">
        <f t="shared" ca="1" si="541"/>
        <v>0</v>
      </c>
      <c r="AE85" s="27">
        <f t="shared" ca="1" si="541"/>
        <v>0</v>
      </c>
      <c r="AF85" s="27">
        <f t="shared" ca="1" si="541"/>
        <v>0</v>
      </c>
      <c r="AG85" s="27">
        <f t="shared" ca="1" si="541"/>
        <v>0</v>
      </c>
      <c r="AH85" s="27">
        <f t="shared" ca="1" si="541"/>
        <v>0</v>
      </c>
      <c r="AI85" s="27">
        <f t="shared" ca="1" si="541"/>
        <v>0</v>
      </c>
      <c r="AJ85" s="27">
        <f t="shared" ca="1" si="541"/>
        <v>0</v>
      </c>
      <c r="AK85" s="27">
        <f t="shared" ca="1" si="541"/>
        <v>0</v>
      </c>
      <c r="AL85" s="27">
        <f t="shared" ca="1" si="541"/>
        <v>0</v>
      </c>
      <c r="AM85" s="27">
        <f t="shared" ca="1" si="541"/>
        <v>0</v>
      </c>
      <c r="AN85" s="27">
        <f t="shared" ca="1" si="541"/>
        <v>0</v>
      </c>
      <c r="AO85" s="27">
        <f t="shared" ca="1" si="541"/>
        <v>0</v>
      </c>
      <c r="AP85" s="27">
        <f t="shared" ca="1" si="541"/>
        <v>0</v>
      </c>
      <c r="AQ85" s="27">
        <f t="shared" ca="1" si="541"/>
        <v>0</v>
      </c>
      <c r="AR85" s="27">
        <f t="shared" ca="1" si="541"/>
        <v>0</v>
      </c>
      <c r="AS85" s="27">
        <f t="shared" ca="1" si="541"/>
        <v>0</v>
      </c>
      <c r="AT85" s="27">
        <f t="shared" ca="1" si="541"/>
        <v>0</v>
      </c>
      <c r="AU85" s="27">
        <f t="shared" ca="1" si="541"/>
        <v>0</v>
      </c>
      <c r="AV85" s="27">
        <f t="shared" si="541"/>
        <v>0</v>
      </c>
      <c r="AW85" s="27">
        <f t="shared" si="541"/>
        <v>0</v>
      </c>
      <c r="AX85" s="27">
        <f t="shared" si="541"/>
        <v>0</v>
      </c>
      <c r="AY85" s="27">
        <f t="shared" si="541"/>
        <v>0</v>
      </c>
      <c r="AZ85" s="27">
        <f t="shared" si="541"/>
        <v>0</v>
      </c>
      <c r="BA85" s="27">
        <f t="shared" si="541"/>
        <v>0</v>
      </c>
      <c r="BB85" s="27">
        <f t="shared" si="541"/>
        <v>0</v>
      </c>
      <c r="BC85" s="27">
        <f t="shared" si="541"/>
        <v>0</v>
      </c>
      <c r="BD85" s="27">
        <f t="shared" si="541"/>
        <v>0</v>
      </c>
      <c r="BE85" s="27">
        <f t="shared" si="541"/>
        <v>0</v>
      </c>
      <c r="BF85" s="27">
        <f t="shared" si="541"/>
        <v>0</v>
      </c>
      <c r="BG85" s="27">
        <f t="shared" si="541"/>
        <v>0</v>
      </c>
      <c r="BH85" s="27">
        <f t="shared" si="541"/>
        <v>0</v>
      </c>
      <c r="BI85" s="27">
        <f t="shared" si="541"/>
        <v>0</v>
      </c>
      <c r="BJ85" s="27">
        <f t="shared" si="541"/>
        <v>0</v>
      </c>
      <c r="BK85" s="27">
        <f t="shared" si="541"/>
        <v>0</v>
      </c>
      <c r="BL85" s="27">
        <f t="shared" si="541"/>
        <v>0</v>
      </c>
      <c r="BM85" s="27">
        <f t="shared" si="541"/>
        <v>0</v>
      </c>
      <c r="BN85" s="27">
        <f t="shared" si="541"/>
        <v>0</v>
      </c>
      <c r="BO85" s="27">
        <f t="shared" si="541"/>
        <v>0</v>
      </c>
      <c r="BP85" s="27">
        <f t="shared" si="541"/>
        <v>0</v>
      </c>
      <c r="BQ85" s="27">
        <f t="shared" si="541"/>
        <v>0</v>
      </c>
      <c r="BR85" s="27">
        <f t="shared" si="541"/>
        <v>0</v>
      </c>
      <c r="BS85" s="27">
        <f t="shared" si="541"/>
        <v>0</v>
      </c>
      <c r="BT85" s="27">
        <f>-MIN(BT76,0)</f>
        <v>0</v>
      </c>
      <c r="BU85" s="27">
        <f>-MIN(BU76,0)</f>
        <v>0</v>
      </c>
      <c r="BV85" s="27">
        <f>-MIN(BV76,0)</f>
        <v>0</v>
      </c>
      <c r="BW85" s="27">
        <f>-MIN(BW76,0)</f>
        <v>0</v>
      </c>
      <c r="BX85" s="27">
        <f t="shared" ref="BX85:CE85" si="542">-MIN(BX76,0)</f>
        <v>0</v>
      </c>
      <c r="BY85" s="27">
        <f t="shared" si="542"/>
        <v>0</v>
      </c>
      <c r="BZ85" s="27">
        <f t="shared" si="542"/>
        <v>0</v>
      </c>
      <c r="CA85" s="27">
        <f t="shared" si="542"/>
        <v>0</v>
      </c>
      <c r="CB85" s="27">
        <f t="shared" si="542"/>
        <v>0</v>
      </c>
      <c r="CC85" s="27">
        <f t="shared" si="542"/>
        <v>0</v>
      </c>
      <c r="CD85" s="27">
        <f t="shared" si="542"/>
        <v>0</v>
      </c>
      <c r="CE85" s="27">
        <f t="shared" si="542"/>
        <v>0</v>
      </c>
      <c r="CF85" s="27">
        <f t="shared" ref="CF85:EM85" si="543">-MIN(CF76,0)</f>
        <v>0</v>
      </c>
      <c r="CG85" s="27">
        <f t="shared" si="543"/>
        <v>0</v>
      </c>
      <c r="CH85" s="27">
        <f t="shared" si="543"/>
        <v>0</v>
      </c>
      <c r="CI85" s="27">
        <f t="shared" si="543"/>
        <v>0</v>
      </c>
      <c r="CJ85" s="27">
        <f t="shared" si="543"/>
        <v>0</v>
      </c>
      <c r="CK85" s="27">
        <f t="shared" si="543"/>
        <v>0</v>
      </c>
      <c r="CL85" s="27">
        <f t="shared" si="543"/>
        <v>0</v>
      </c>
      <c r="CM85" s="27">
        <f t="shared" si="543"/>
        <v>0</v>
      </c>
      <c r="CN85" s="27">
        <f t="shared" si="543"/>
        <v>0</v>
      </c>
      <c r="CO85" s="27">
        <f t="shared" si="543"/>
        <v>0</v>
      </c>
      <c r="CP85" s="27">
        <f t="shared" si="543"/>
        <v>0</v>
      </c>
      <c r="CQ85" s="27">
        <f t="shared" si="543"/>
        <v>0</v>
      </c>
      <c r="CR85" s="27">
        <f t="shared" si="543"/>
        <v>0</v>
      </c>
      <c r="CS85" s="27">
        <f t="shared" si="543"/>
        <v>0</v>
      </c>
      <c r="CT85" s="27">
        <f t="shared" si="543"/>
        <v>0</v>
      </c>
      <c r="CU85" s="27">
        <f t="shared" si="543"/>
        <v>0</v>
      </c>
      <c r="CV85" s="27">
        <f t="shared" si="543"/>
        <v>0</v>
      </c>
      <c r="CW85" s="27">
        <f t="shared" si="543"/>
        <v>0</v>
      </c>
      <c r="CX85" s="27">
        <f t="shared" si="543"/>
        <v>0</v>
      </c>
      <c r="CY85" s="27">
        <f t="shared" si="543"/>
        <v>0</v>
      </c>
      <c r="CZ85" s="27">
        <f t="shared" si="543"/>
        <v>0</v>
      </c>
      <c r="DA85" s="27">
        <f t="shared" si="543"/>
        <v>0</v>
      </c>
      <c r="DB85" s="27">
        <f t="shared" si="543"/>
        <v>0</v>
      </c>
      <c r="DC85" s="27">
        <f t="shared" si="543"/>
        <v>0</v>
      </c>
      <c r="DD85" s="27">
        <f t="shared" si="543"/>
        <v>0</v>
      </c>
      <c r="DE85" s="27">
        <f t="shared" si="543"/>
        <v>0</v>
      </c>
      <c r="DF85" s="27">
        <f t="shared" si="543"/>
        <v>0</v>
      </c>
      <c r="DG85" s="27">
        <f t="shared" si="543"/>
        <v>0</v>
      </c>
      <c r="DH85" s="27">
        <f t="shared" si="543"/>
        <v>0</v>
      </c>
      <c r="DI85" s="27">
        <f t="shared" si="543"/>
        <v>0</v>
      </c>
      <c r="DJ85" s="27">
        <f t="shared" si="543"/>
        <v>0</v>
      </c>
      <c r="DK85" s="27">
        <f t="shared" si="543"/>
        <v>0</v>
      </c>
      <c r="DL85" s="27">
        <f t="shared" si="543"/>
        <v>0</v>
      </c>
      <c r="DM85" s="27">
        <f t="shared" si="543"/>
        <v>0</v>
      </c>
      <c r="DN85" s="27">
        <f t="shared" si="543"/>
        <v>0</v>
      </c>
      <c r="DO85" s="27">
        <f t="shared" si="543"/>
        <v>0</v>
      </c>
      <c r="DP85" s="27">
        <f t="shared" si="543"/>
        <v>0</v>
      </c>
      <c r="DQ85" s="27">
        <f t="shared" si="543"/>
        <v>0</v>
      </c>
      <c r="DR85" s="27">
        <f t="shared" si="543"/>
        <v>0</v>
      </c>
      <c r="DS85" s="27">
        <f t="shared" si="543"/>
        <v>0</v>
      </c>
      <c r="DT85" s="27">
        <f t="shared" si="543"/>
        <v>0</v>
      </c>
      <c r="DU85" s="27">
        <f t="shared" si="543"/>
        <v>0</v>
      </c>
      <c r="DV85" s="27">
        <f t="shared" si="543"/>
        <v>0</v>
      </c>
      <c r="DW85" s="27">
        <f t="shared" si="543"/>
        <v>0</v>
      </c>
      <c r="DX85" s="27">
        <f t="shared" si="543"/>
        <v>0</v>
      </c>
      <c r="DY85" s="27">
        <f t="shared" si="543"/>
        <v>0</v>
      </c>
      <c r="DZ85" s="27">
        <f t="shared" si="543"/>
        <v>0</v>
      </c>
      <c r="EA85" s="27">
        <f t="shared" si="543"/>
        <v>0</v>
      </c>
      <c r="EB85" s="27">
        <f t="shared" si="543"/>
        <v>0</v>
      </c>
      <c r="EC85" s="27">
        <f t="shared" si="543"/>
        <v>0</v>
      </c>
      <c r="ED85" s="27">
        <f t="shared" si="543"/>
        <v>0</v>
      </c>
      <c r="EE85" s="27">
        <f t="shared" si="543"/>
        <v>0</v>
      </c>
      <c r="EF85" s="27">
        <f t="shared" si="543"/>
        <v>0</v>
      </c>
      <c r="EG85" s="27">
        <f t="shared" si="543"/>
        <v>0</v>
      </c>
      <c r="EH85" s="27">
        <f t="shared" si="543"/>
        <v>0</v>
      </c>
      <c r="EI85" s="27">
        <f t="shared" si="543"/>
        <v>0</v>
      </c>
      <c r="EJ85" s="27">
        <f t="shared" si="543"/>
        <v>0</v>
      </c>
      <c r="EK85" s="27">
        <f t="shared" si="543"/>
        <v>0</v>
      </c>
      <c r="EL85" s="27">
        <f t="shared" si="543"/>
        <v>0</v>
      </c>
      <c r="EM85" s="27">
        <f t="shared" si="543"/>
        <v>0</v>
      </c>
      <c r="EP85" s="10" t="str">
        <f>B85</f>
        <v>Operating Losses</v>
      </c>
      <c r="EQ85" s="27"/>
      <c r="ER85" s="27"/>
      <c r="ES85" s="27"/>
      <c r="ET85" s="138"/>
      <c r="EU85" s="27"/>
      <c r="EV85" s="139">
        <f t="shared" si="530"/>
        <v>0</v>
      </c>
      <c r="EW85" s="27">
        <f t="shared" ca="1" si="540"/>
        <v>0</v>
      </c>
      <c r="EX85" s="27">
        <f t="shared" ca="1" si="540"/>
        <v>0</v>
      </c>
      <c r="EY85" s="27">
        <f t="shared" ca="1" si="540"/>
        <v>0</v>
      </c>
      <c r="EZ85" s="27">
        <f t="shared" si="540"/>
        <v>0</v>
      </c>
      <c r="FA85" s="27">
        <f t="shared" si="540"/>
        <v>0</v>
      </c>
      <c r="FB85" s="27">
        <f t="shared" si="540"/>
        <v>0</v>
      </c>
      <c r="FC85" s="27">
        <f t="shared" si="540"/>
        <v>0</v>
      </c>
      <c r="FD85" s="27">
        <f t="shared" si="540"/>
        <v>0</v>
      </c>
      <c r="FE85"/>
      <c r="FF85"/>
      <c r="FG85"/>
      <c r="FH85"/>
    </row>
    <row r="86" spans="2:164" ht="15">
      <c r="B86" s="46" t="s">
        <v>111</v>
      </c>
      <c r="C86" s="88"/>
      <c r="D86" s="88"/>
      <c r="E86" s="88"/>
      <c r="F86" s="88"/>
      <c r="G86" s="88"/>
      <c r="H86" s="88"/>
      <c r="I86" s="125">
        <f ca="1">SUMIF($K$12:$EM$12,"&lt;="&amp;Assumptions!$L$14,'Monthly Cash Flow'!K86:EM86)</f>
        <v>-60304.964000000022</v>
      </c>
      <c r="J86" s="126"/>
      <c r="K86" s="146">
        <f>-MAX(MIN(K83,K76),0)</f>
        <v>-58941.25</v>
      </c>
      <c r="L86" s="126">
        <f t="shared" ref="L86:P86" ca="1" si="544">-MAX(MIN(L83+L84,L76),0)</f>
        <v>-1.72</v>
      </c>
      <c r="M86" s="126">
        <f t="shared" ca="1" si="544"/>
        <v>-1.72</v>
      </c>
      <c r="N86" s="126">
        <f t="shared" ca="1" si="544"/>
        <v>-1.72</v>
      </c>
      <c r="O86" s="126">
        <f t="shared" ca="1" si="544"/>
        <v>-1.72</v>
      </c>
      <c r="P86" s="126">
        <f t="shared" ca="1" si="544"/>
        <v>-1.72</v>
      </c>
      <c r="Q86" s="126">
        <f ca="1">-MAX(MIN(Q83+Q84,Q76),0)</f>
        <v>-98.52</v>
      </c>
      <c r="R86" s="126">
        <f t="shared" ref="R86:CC86" ca="1" si="545">-MAX(MIN(R83+R84,R76),0)</f>
        <v>-98.52</v>
      </c>
      <c r="S86" s="126">
        <f t="shared" ca="1" si="545"/>
        <v>-98.52</v>
      </c>
      <c r="T86" s="126">
        <f t="shared" ca="1" si="545"/>
        <v>-98.52</v>
      </c>
      <c r="U86" s="126">
        <f t="shared" ca="1" si="545"/>
        <v>-98.570999999999998</v>
      </c>
      <c r="V86" s="126">
        <f t="shared" ca="1" si="545"/>
        <v>-98.570999999999998</v>
      </c>
      <c r="W86" s="126">
        <f t="shared" ca="1" si="545"/>
        <v>-89.022000000000006</v>
      </c>
      <c r="X86" s="126">
        <f t="shared" ca="1" si="545"/>
        <v>-48.570999999999998</v>
      </c>
      <c r="Y86" s="126">
        <f t="shared" ca="1" si="545"/>
        <v>-258.99500000000006</v>
      </c>
      <c r="Z86" s="126">
        <f t="shared" ca="1" si="545"/>
        <v>-48.570999999999998</v>
      </c>
      <c r="AA86" s="126">
        <f t="shared" ca="1" si="545"/>
        <v>-282.35300000000007</v>
      </c>
      <c r="AB86" s="126">
        <f t="shared" ca="1" si="545"/>
        <v>-1.7709999999999999</v>
      </c>
      <c r="AC86" s="126">
        <f t="shared" ca="1" si="545"/>
        <v>-1.7709999999999999</v>
      </c>
      <c r="AD86" s="126">
        <f t="shared" ca="1" si="545"/>
        <v>-1.7709999999999999</v>
      </c>
      <c r="AE86" s="126">
        <f t="shared" ca="1" si="545"/>
        <v>-1.7709999999999999</v>
      </c>
      <c r="AF86" s="126">
        <f t="shared" ca="1" si="545"/>
        <v>-1.7709999999999999</v>
      </c>
      <c r="AG86" s="126">
        <f t="shared" ca="1" si="545"/>
        <v>-1.8240000000000001</v>
      </c>
      <c r="AH86" s="126">
        <f t="shared" ca="1" si="545"/>
        <v>-1.8240000000000001</v>
      </c>
      <c r="AI86" s="126">
        <f t="shared" ca="1" si="545"/>
        <v>-1.8240000000000001</v>
      </c>
      <c r="AJ86" s="126">
        <f t="shared" ca="1" si="545"/>
        <v>-1.8240000000000001</v>
      </c>
      <c r="AK86" s="126">
        <f t="shared" ca="1" si="545"/>
        <v>-1.8240000000000001</v>
      </c>
      <c r="AL86" s="126">
        <f t="shared" ca="1" si="545"/>
        <v>-1.8240000000000001</v>
      </c>
      <c r="AM86" s="126">
        <f t="shared" ca="1" si="545"/>
        <v>-1.8240000000000001</v>
      </c>
      <c r="AN86" s="126">
        <f t="shared" ca="1" si="545"/>
        <v>-1.8240000000000001</v>
      </c>
      <c r="AO86" s="126">
        <f t="shared" ca="1" si="545"/>
        <v>-1.8240000000000001</v>
      </c>
      <c r="AP86" s="126">
        <f t="shared" ca="1" si="545"/>
        <v>-1.8240000000000001</v>
      </c>
      <c r="AQ86" s="126">
        <f t="shared" ca="1" si="545"/>
        <v>-1.8240000000000001</v>
      </c>
      <c r="AR86" s="126">
        <f t="shared" ca="1" si="545"/>
        <v>-1.8240000000000001</v>
      </c>
      <c r="AS86" s="126">
        <f t="shared" ca="1" si="545"/>
        <v>-1.879</v>
      </c>
      <c r="AT86" s="126">
        <f t="shared" ca="1" si="545"/>
        <v>-1.879</v>
      </c>
      <c r="AU86" s="126">
        <f t="shared" ca="1" si="545"/>
        <v>-1.879</v>
      </c>
      <c r="AV86" s="126">
        <f t="shared" si="545"/>
        <v>0</v>
      </c>
      <c r="AW86" s="126">
        <f t="shared" si="545"/>
        <v>0</v>
      </c>
      <c r="AX86" s="126">
        <f t="shared" si="545"/>
        <v>0</v>
      </c>
      <c r="AY86" s="126">
        <f t="shared" si="545"/>
        <v>0</v>
      </c>
      <c r="AZ86" s="126">
        <f t="shared" si="545"/>
        <v>0</v>
      </c>
      <c r="BA86" s="126">
        <f t="shared" si="545"/>
        <v>0</v>
      </c>
      <c r="BB86" s="126">
        <f t="shared" si="545"/>
        <v>0</v>
      </c>
      <c r="BC86" s="126">
        <f t="shared" si="545"/>
        <v>0</v>
      </c>
      <c r="BD86" s="126">
        <f t="shared" si="545"/>
        <v>0</v>
      </c>
      <c r="BE86" s="126">
        <f t="shared" si="545"/>
        <v>0</v>
      </c>
      <c r="BF86" s="126">
        <f t="shared" si="545"/>
        <v>0</v>
      </c>
      <c r="BG86" s="126">
        <f t="shared" si="545"/>
        <v>0</v>
      </c>
      <c r="BH86" s="126">
        <f t="shared" si="545"/>
        <v>0</v>
      </c>
      <c r="BI86" s="126">
        <f t="shared" si="545"/>
        <v>0</v>
      </c>
      <c r="BJ86" s="126">
        <f t="shared" si="545"/>
        <v>0</v>
      </c>
      <c r="BK86" s="126">
        <f t="shared" si="545"/>
        <v>0</v>
      </c>
      <c r="BL86" s="126">
        <f t="shared" si="545"/>
        <v>0</v>
      </c>
      <c r="BM86" s="126">
        <f t="shared" si="545"/>
        <v>0</v>
      </c>
      <c r="BN86" s="126">
        <f t="shared" si="545"/>
        <v>0</v>
      </c>
      <c r="BO86" s="126">
        <f t="shared" si="545"/>
        <v>0</v>
      </c>
      <c r="BP86" s="126">
        <f t="shared" si="545"/>
        <v>0</v>
      </c>
      <c r="BQ86" s="126">
        <f t="shared" si="545"/>
        <v>0</v>
      </c>
      <c r="BR86" s="126">
        <f t="shared" si="545"/>
        <v>0</v>
      </c>
      <c r="BS86" s="126">
        <f t="shared" si="545"/>
        <v>0</v>
      </c>
      <c r="BT86" s="126">
        <f t="shared" si="545"/>
        <v>0</v>
      </c>
      <c r="BU86" s="126">
        <f t="shared" si="545"/>
        <v>0</v>
      </c>
      <c r="BV86" s="126">
        <f t="shared" si="545"/>
        <v>0</v>
      </c>
      <c r="BW86" s="126">
        <f t="shared" si="545"/>
        <v>0</v>
      </c>
      <c r="BX86" s="126">
        <f t="shared" si="545"/>
        <v>0</v>
      </c>
      <c r="BY86" s="126">
        <f t="shared" si="545"/>
        <v>0</v>
      </c>
      <c r="BZ86" s="126">
        <f t="shared" si="545"/>
        <v>0</v>
      </c>
      <c r="CA86" s="126">
        <f t="shared" si="545"/>
        <v>0</v>
      </c>
      <c r="CB86" s="126">
        <f t="shared" si="545"/>
        <v>0</v>
      </c>
      <c r="CC86" s="126">
        <f t="shared" si="545"/>
        <v>0</v>
      </c>
      <c r="CD86" s="126">
        <f t="shared" ref="CD86:EM86" si="546">-MAX(MIN(CD83+CD84,CD76),0)</f>
        <v>0</v>
      </c>
      <c r="CE86" s="126">
        <f t="shared" si="546"/>
        <v>0</v>
      </c>
      <c r="CF86" s="126">
        <f t="shared" si="546"/>
        <v>0</v>
      </c>
      <c r="CG86" s="126">
        <f t="shared" si="546"/>
        <v>0</v>
      </c>
      <c r="CH86" s="126">
        <f t="shared" si="546"/>
        <v>0</v>
      </c>
      <c r="CI86" s="126">
        <f t="shared" si="546"/>
        <v>0</v>
      </c>
      <c r="CJ86" s="126">
        <f t="shared" si="546"/>
        <v>0</v>
      </c>
      <c r="CK86" s="126">
        <f t="shared" si="546"/>
        <v>0</v>
      </c>
      <c r="CL86" s="126">
        <f t="shared" si="546"/>
        <v>0</v>
      </c>
      <c r="CM86" s="126">
        <f t="shared" si="546"/>
        <v>0</v>
      </c>
      <c r="CN86" s="126">
        <f t="shared" si="546"/>
        <v>0</v>
      </c>
      <c r="CO86" s="126">
        <f t="shared" si="546"/>
        <v>0</v>
      </c>
      <c r="CP86" s="126">
        <f t="shared" si="546"/>
        <v>0</v>
      </c>
      <c r="CQ86" s="126">
        <f t="shared" si="546"/>
        <v>0</v>
      </c>
      <c r="CR86" s="126">
        <f t="shared" si="546"/>
        <v>0</v>
      </c>
      <c r="CS86" s="126">
        <f t="shared" si="546"/>
        <v>0</v>
      </c>
      <c r="CT86" s="126">
        <f t="shared" si="546"/>
        <v>0</v>
      </c>
      <c r="CU86" s="126">
        <f t="shared" si="546"/>
        <v>0</v>
      </c>
      <c r="CV86" s="126">
        <f t="shared" si="546"/>
        <v>0</v>
      </c>
      <c r="CW86" s="126">
        <f t="shared" si="546"/>
        <v>0</v>
      </c>
      <c r="CX86" s="126">
        <f t="shared" si="546"/>
        <v>0</v>
      </c>
      <c r="CY86" s="126">
        <f t="shared" si="546"/>
        <v>0</v>
      </c>
      <c r="CZ86" s="126">
        <f t="shared" si="546"/>
        <v>0</v>
      </c>
      <c r="DA86" s="126">
        <f t="shared" si="546"/>
        <v>0</v>
      </c>
      <c r="DB86" s="126">
        <f t="shared" si="546"/>
        <v>0</v>
      </c>
      <c r="DC86" s="126">
        <f t="shared" si="546"/>
        <v>0</v>
      </c>
      <c r="DD86" s="126">
        <f t="shared" si="546"/>
        <v>0</v>
      </c>
      <c r="DE86" s="126">
        <f t="shared" si="546"/>
        <v>0</v>
      </c>
      <c r="DF86" s="126">
        <f t="shared" si="546"/>
        <v>0</v>
      </c>
      <c r="DG86" s="126">
        <f t="shared" si="546"/>
        <v>0</v>
      </c>
      <c r="DH86" s="126">
        <f t="shared" si="546"/>
        <v>0</v>
      </c>
      <c r="DI86" s="126">
        <f t="shared" si="546"/>
        <v>0</v>
      </c>
      <c r="DJ86" s="126">
        <f t="shared" si="546"/>
        <v>0</v>
      </c>
      <c r="DK86" s="126">
        <f t="shared" si="546"/>
        <v>0</v>
      </c>
      <c r="DL86" s="126">
        <f t="shared" si="546"/>
        <v>0</v>
      </c>
      <c r="DM86" s="126">
        <f t="shared" si="546"/>
        <v>0</v>
      </c>
      <c r="DN86" s="126">
        <f t="shared" si="546"/>
        <v>0</v>
      </c>
      <c r="DO86" s="126">
        <f t="shared" si="546"/>
        <v>0</v>
      </c>
      <c r="DP86" s="126">
        <f t="shared" si="546"/>
        <v>0</v>
      </c>
      <c r="DQ86" s="126">
        <f t="shared" si="546"/>
        <v>0</v>
      </c>
      <c r="DR86" s="126">
        <f t="shared" si="546"/>
        <v>0</v>
      </c>
      <c r="DS86" s="126">
        <f t="shared" si="546"/>
        <v>0</v>
      </c>
      <c r="DT86" s="126">
        <f t="shared" si="546"/>
        <v>0</v>
      </c>
      <c r="DU86" s="126">
        <f t="shared" si="546"/>
        <v>0</v>
      </c>
      <c r="DV86" s="126">
        <f t="shared" si="546"/>
        <v>0</v>
      </c>
      <c r="DW86" s="126">
        <f t="shared" si="546"/>
        <v>0</v>
      </c>
      <c r="DX86" s="126">
        <f t="shared" si="546"/>
        <v>0</v>
      </c>
      <c r="DY86" s="126">
        <f t="shared" si="546"/>
        <v>0</v>
      </c>
      <c r="DZ86" s="126">
        <f t="shared" si="546"/>
        <v>0</v>
      </c>
      <c r="EA86" s="126">
        <f t="shared" si="546"/>
        <v>0</v>
      </c>
      <c r="EB86" s="126">
        <f t="shared" si="546"/>
        <v>0</v>
      </c>
      <c r="EC86" s="126">
        <f t="shared" si="546"/>
        <v>0</v>
      </c>
      <c r="ED86" s="126">
        <f t="shared" si="546"/>
        <v>0</v>
      </c>
      <c r="EE86" s="126">
        <f t="shared" si="546"/>
        <v>0</v>
      </c>
      <c r="EF86" s="126">
        <f t="shared" si="546"/>
        <v>0</v>
      </c>
      <c r="EG86" s="126">
        <f t="shared" si="546"/>
        <v>0</v>
      </c>
      <c r="EH86" s="126">
        <f t="shared" si="546"/>
        <v>0</v>
      </c>
      <c r="EI86" s="126">
        <f t="shared" si="546"/>
        <v>0</v>
      </c>
      <c r="EJ86" s="126">
        <f t="shared" si="546"/>
        <v>0</v>
      </c>
      <c r="EK86" s="126">
        <f t="shared" si="546"/>
        <v>0</v>
      </c>
      <c r="EL86" s="126">
        <f t="shared" si="546"/>
        <v>0</v>
      </c>
      <c r="EM86" s="126">
        <f t="shared" si="546"/>
        <v>0</v>
      </c>
      <c r="EP86" s="46" t="str">
        <f>B86</f>
        <v>Less Cash Flow from Operations</v>
      </c>
      <c r="EQ86" s="126"/>
      <c r="ER86" s="126"/>
      <c r="ES86" s="126"/>
      <c r="ET86" s="125">
        <f t="shared" ref="ET86:ET90" ca="1" si="547">SUM(EV86:FD86)</f>
        <v>-60304.964</v>
      </c>
      <c r="EU86" s="126"/>
      <c r="EV86" s="146">
        <f t="shared" si="530"/>
        <v>-58941.25</v>
      </c>
      <c r="EW86" s="126">
        <f t="shared" ca="1" si="540"/>
        <v>-688.84400000000005</v>
      </c>
      <c r="EX86" s="126">
        <f t="shared" ca="1" si="540"/>
        <v>-652.81699999999978</v>
      </c>
      <c r="EY86" s="126">
        <f t="shared" ca="1" si="540"/>
        <v>-22.053000000000004</v>
      </c>
      <c r="EZ86" s="126">
        <f t="shared" si="540"/>
        <v>0</v>
      </c>
      <c r="FA86" s="126">
        <f t="shared" si="540"/>
        <v>0</v>
      </c>
      <c r="FB86" s="126">
        <f t="shared" si="540"/>
        <v>0</v>
      </c>
      <c r="FC86" s="126">
        <f t="shared" si="540"/>
        <v>0</v>
      </c>
      <c r="FD86" s="126">
        <f t="shared" si="540"/>
        <v>0</v>
      </c>
      <c r="FE86"/>
      <c r="FF86"/>
      <c r="FG86"/>
      <c r="FH86"/>
    </row>
    <row r="87" spans="2:164" ht="15">
      <c r="B87" s="36" t="s">
        <v>112</v>
      </c>
      <c r="C87" s="36"/>
      <c r="D87" s="36"/>
      <c r="E87" s="36"/>
      <c r="F87" s="36"/>
      <c r="G87" s="36"/>
      <c r="H87" s="36"/>
      <c r="I87" s="129">
        <f ca="1">SUMIF($K$12:$EM$12,"&lt;="&amp;Assumptions!$L$14,'Monthly Cash Flow'!K87:EM87)</f>
        <v>196.39499999999992</v>
      </c>
      <c r="J87" s="36"/>
      <c r="K87" s="130">
        <f>SUM(K83:K86)</f>
        <v>0</v>
      </c>
      <c r="L87" s="36">
        <f t="shared" ref="L87:AP87" ca="1" si="548">SUM(L83:L86)</f>
        <v>0</v>
      </c>
      <c r="M87" s="36">
        <f t="shared" ca="1" si="548"/>
        <v>0</v>
      </c>
      <c r="N87" s="36">
        <f t="shared" ca="1" si="548"/>
        <v>0</v>
      </c>
      <c r="O87" s="36">
        <f t="shared" ca="1" si="548"/>
        <v>0</v>
      </c>
      <c r="P87" s="36">
        <f t="shared" ca="1" si="548"/>
        <v>0</v>
      </c>
      <c r="Q87" s="36">
        <f t="shared" ca="1" si="548"/>
        <v>0</v>
      </c>
      <c r="R87" s="36">
        <f t="shared" ca="1" si="548"/>
        <v>0</v>
      </c>
      <c r="S87" s="36">
        <f t="shared" ca="1" si="548"/>
        <v>0</v>
      </c>
      <c r="T87" s="36">
        <f t="shared" ca="1" si="548"/>
        <v>0</v>
      </c>
      <c r="U87" s="36">
        <f t="shared" ca="1" si="548"/>
        <v>0</v>
      </c>
      <c r="V87" s="36">
        <f t="shared" ca="1" si="548"/>
        <v>0</v>
      </c>
      <c r="W87" s="36">
        <f t="shared" ca="1" si="548"/>
        <v>0</v>
      </c>
      <c r="X87" s="36">
        <f t="shared" ca="1" si="548"/>
        <v>0</v>
      </c>
      <c r="Y87" s="36">
        <f t="shared" ca="1" si="548"/>
        <v>69.650999999999954</v>
      </c>
      <c r="Z87" s="36">
        <f t="shared" ca="1" si="548"/>
        <v>0</v>
      </c>
      <c r="AA87" s="36">
        <f t="shared" ca="1" si="548"/>
        <v>126.74399999999997</v>
      </c>
      <c r="AB87" s="36">
        <f t="shared" ca="1" si="548"/>
        <v>0</v>
      </c>
      <c r="AC87" s="36">
        <f t="shared" ca="1" si="548"/>
        <v>0</v>
      </c>
      <c r="AD87" s="36">
        <f t="shared" ca="1" si="548"/>
        <v>0</v>
      </c>
      <c r="AE87" s="36">
        <f t="shared" ca="1" si="548"/>
        <v>0</v>
      </c>
      <c r="AF87" s="36">
        <f t="shared" ca="1" si="548"/>
        <v>0</v>
      </c>
      <c r="AG87" s="36">
        <f t="shared" ca="1" si="548"/>
        <v>0</v>
      </c>
      <c r="AH87" s="36">
        <f t="shared" ca="1" si="548"/>
        <v>0</v>
      </c>
      <c r="AI87" s="36">
        <f t="shared" ca="1" si="548"/>
        <v>0</v>
      </c>
      <c r="AJ87" s="36">
        <f t="shared" ca="1" si="548"/>
        <v>0</v>
      </c>
      <c r="AK87" s="36">
        <f t="shared" ca="1" si="548"/>
        <v>0</v>
      </c>
      <c r="AL87" s="36">
        <f t="shared" ca="1" si="548"/>
        <v>0</v>
      </c>
      <c r="AM87" s="36">
        <f t="shared" ca="1" si="548"/>
        <v>0</v>
      </c>
      <c r="AN87" s="36">
        <f t="shared" ca="1" si="548"/>
        <v>0</v>
      </c>
      <c r="AO87" s="36">
        <f t="shared" ca="1" si="548"/>
        <v>0</v>
      </c>
      <c r="AP87" s="36">
        <f t="shared" ca="1" si="548"/>
        <v>0</v>
      </c>
      <c r="AQ87" s="36">
        <f t="shared" ref="AQ87:BS87" ca="1" si="549">SUM(AQ83:AQ86)</f>
        <v>0</v>
      </c>
      <c r="AR87" s="36">
        <f t="shared" ca="1" si="549"/>
        <v>0</v>
      </c>
      <c r="AS87" s="36">
        <f t="shared" ca="1" si="549"/>
        <v>0</v>
      </c>
      <c r="AT87" s="36">
        <f t="shared" ca="1" si="549"/>
        <v>0</v>
      </c>
      <c r="AU87" s="36">
        <f t="shared" ca="1" si="549"/>
        <v>0</v>
      </c>
      <c r="AV87" s="36">
        <f t="shared" si="549"/>
        <v>0</v>
      </c>
      <c r="AW87" s="36">
        <f t="shared" si="549"/>
        <v>0</v>
      </c>
      <c r="AX87" s="36">
        <f t="shared" si="549"/>
        <v>0</v>
      </c>
      <c r="AY87" s="36">
        <f t="shared" si="549"/>
        <v>0</v>
      </c>
      <c r="AZ87" s="36">
        <f t="shared" si="549"/>
        <v>0</v>
      </c>
      <c r="BA87" s="36">
        <f t="shared" si="549"/>
        <v>0</v>
      </c>
      <c r="BB87" s="36">
        <f t="shared" si="549"/>
        <v>0</v>
      </c>
      <c r="BC87" s="36">
        <f t="shared" si="549"/>
        <v>0</v>
      </c>
      <c r="BD87" s="36">
        <f t="shared" si="549"/>
        <v>0</v>
      </c>
      <c r="BE87" s="36">
        <f t="shared" si="549"/>
        <v>0</v>
      </c>
      <c r="BF87" s="36">
        <f t="shared" si="549"/>
        <v>0</v>
      </c>
      <c r="BG87" s="36">
        <f t="shared" si="549"/>
        <v>0</v>
      </c>
      <c r="BH87" s="36">
        <f t="shared" si="549"/>
        <v>0</v>
      </c>
      <c r="BI87" s="36">
        <f t="shared" si="549"/>
        <v>0</v>
      </c>
      <c r="BJ87" s="36">
        <f t="shared" si="549"/>
        <v>0</v>
      </c>
      <c r="BK87" s="36">
        <f t="shared" si="549"/>
        <v>0</v>
      </c>
      <c r="BL87" s="36">
        <f t="shared" si="549"/>
        <v>0</v>
      </c>
      <c r="BM87" s="36">
        <f t="shared" si="549"/>
        <v>0</v>
      </c>
      <c r="BN87" s="36">
        <f t="shared" si="549"/>
        <v>0</v>
      </c>
      <c r="BO87" s="36">
        <f t="shared" si="549"/>
        <v>0</v>
      </c>
      <c r="BP87" s="36">
        <f t="shared" si="549"/>
        <v>0</v>
      </c>
      <c r="BQ87" s="36">
        <f t="shared" si="549"/>
        <v>0</v>
      </c>
      <c r="BR87" s="36">
        <f t="shared" si="549"/>
        <v>0</v>
      </c>
      <c r="BS87" s="36">
        <f t="shared" si="549"/>
        <v>0</v>
      </c>
      <c r="BT87" s="36">
        <f>SUM(BT83:BT86)</f>
        <v>0</v>
      </c>
      <c r="BU87" s="36">
        <f>SUM(BU83:BU86)</f>
        <v>0</v>
      </c>
      <c r="BV87" s="36">
        <f>SUM(BV83:BV86)</f>
        <v>0</v>
      </c>
      <c r="BW87" s="36">
        <f>SUM(BW83:BW86)</f>
        <v>0</v>
      </c>
      <c r="BX87" s="36">
        <f t="shared" ref="BX87:CE87" si="550">SUM(BX83:BX86)</f>
        <v>0</v>
      </c>
      <c r="BY87" s="36">
        <f t="shared" si="550"/>
        <v>0</v>
      </c>
      <c r="BZ87" s="36">
        <f t="shared" si="550"/>
        <v>0</v>
      </c>
      <c r="CA87" s="36">
        <f t="shared" si="550"/>
        <v>0</v>
      </c>
      <c r="CB87" s="36">
        <f t="shared" si="550"/>
        <v>0</v>
      </c>
      <c r="CC87" s="36">
        <f t="shared" si="550"/>
        <v>0</v>
      </c>
      <c r="CD87" s="36">
        <f t="shared" si="550"/>
        <v>0</v>
      </c>
      <c r="CE87" s="36">
        <f t="shared" si="550"/>
        <v>0</v>
      </c>
      <c r="CF87" s="36">
        <f t="shared" ref="CF87:EM87" si="551">SUM(CF83:CF86)</f>
        <v>0</v>
      </c>
      <c r="CG87" s="36">
        <f t="shared" si="551"/>
        <v>0</v>
      </c>
      <c r="CH87" s="36">
        <f t="shared" si="551"/>
        <v>0</v>
      </c>
      <c r="CI87" s="36">
        <f t="shared" si="551"/>
        <v>0</v>
      </c>
      <c r="CJ87" s="36">
        <f t="shared" si="551"/>
        <v>0</v>
      </c>
      <c r="CK87" s="36">
        <f t="shared" si="551"/>
        <v>0</v>
      </c>
      <c r="CL87" s="36">
        <f t="shared" si="551"/>
        <v>0</v>
      </c>
      <c r="CM87" s="36">
        <f t="shared" si="551"/>
        <v>0</v>
      </c>
      <c r="CN87" s="36">
        <f t="shared" si="551"/>
        <v>0</v>
      </c>
      <c r="CO87" s="36">
        <f t="shared" si="551"/>
        <v>0</v>
      </c>
      <c r="CP87" s="36">
        <f t="shared" si="551"/>
        <v>0</v>
      </c>
      <c r="CQ87" s="36">
        <f t="shared" si="551"/>
        <v>0</v>
      </c>
      <c r="CR87" s="36">
        <f t="shared" si="551"/>
        <v>0</v>
      </c>
      <c r="CS87" s="36">
        <f t="shared" si="551"/>
        <v>0</v>
      </c>
      <c r="CT87" s="36">
        <f t="shared" si="551"/>
        <v>0</v>
      </c>
      <c r="CU87" s="36">
        <f t="shared" si="551"/>
        <v>0</v>
      </c>
      <c r="CV87" s="36">
        <f t="shared" si="551"/>
        <v>0</v>
      </c>
      <c r="CW87" s="36">
        <f t="shared" si="551"/>
        <v>0</v>
      </c>
      <c r="CX87" s="36">
        <f t="shared" si="551"/>
        <v>0</v>
      </c>
      <c r="CY87" s="36">
        <f t="shared" si="551"/>
        <v>0</v>
      </c>
      <c r="CZ87" s="36">
        <f t="shared" si="551"/>
        <v>0</v>
      </c>
      <c r="DA87" s="36">
        <f t="shared" si="551"/>
        <v>0</v>
      </c>
      <c r="DB87" s="36">
        <f t="shared" si="551"/>
        <v>0</v>
      </c>
      <c r="DC87" s="36">
        <f t="shared" si="551"/>
        <v>0</v>
      </c>
      <c r="DD87" s="36">
        <f t="shared" si="551"/>
        <v>0</v>
      </c>
      <c r="DE87" s="36">
        <f t="shared" si="551"/>
        <v>0</v>
      </c>
      <c r="DF87" s="36">
        <f t="shared" si="551"/>
        <v>0</v>
      </c>
      <c r="DG87" s="36">
        <f t="shared" si="551"/>
        <v>0</v>
      </c>
      <c r="DH87" s="36">
        <f t="shared" si="551"/>
        <v>0</v>
      </c>
      <c r="DI87" s="36">
        <f t="shared" si="551"/>
        <v>0</v>
      </c>
      <c r="DJ87" s="36">
        <f t="shared" si="551"/>
        <v>0</v>
      </c>
      <c r="DK87" s="36">
        <f t="shared" si="551"/>
        <v>0</v>
      </c>
      <c r="DL87" s="36">
        <f t="shared" si="551"/>
        <v>0</v>
      </c>
      <c r="DM87" s="36">
        <f t="shared" si="551"/>
        <v>0</v>
      </c>
      <c r="DN87" s="36">
        <f t="shared" si="551"/>
        <v>0</v>
      </c>
      <c r="DO87" s="36">
        <f t="shared" si="551"/>
        <v>0</v>
      </c>
      <c r="DP87" s="36">
        <f t="shared" si="551"/>
        <v>0</v>
      </c>
      <c r="DQ87" s="36">
        <f t="shared" si="551"/>
        <v>0</v>
      </c>
      <c r="DR87" s="36">
        <f t="shared" si="551"/>
        <v>0</v>
      </c>
      <c r="DS87" s="36">
        <f t="shared" si="551"/>
        <v>0</v>
      </c>
      <c r="DT87" s="36">
        <f t="shared" si="551"/>
        <v>0</v>
      </c>
      <c r="DU87" s="36">
        <f t="shared" si="551"/>
        <v>0</v>
      </c>
      <c r="DV87" s="36">
        <f t="shared" si="551"/>
        <v>0</v>
      </c>
      <c r="DW87" s="36">
        <f t="shared" si="551"/>
        <v>0</v>
      </c>
      <c r="DX87" s="36">
        <f t="shared" si="551"/>
        <v>0</v>
      </c>
      <c r="DY87" s="36">
        <f t="shared" si="551"/>
        <v>0</v>
      </c>
      <c r="DZ87" s="36">
        <f t="shared" si="551"/>
        <v>0</v>
      </c>
      <c r="EA87" s="36">
        <f t="shared" si="551"/>
        <v>0</v>
      </c>
      <c r="EB87" s="36">
        <f t="shared" si="551"/>
        <v>0</v>
      </c>
      <c r="EC87" s="36">
        <f t="shared" si="551"/>
        <v>0</v>
      </c>
      <c r="ED87" s="36">
        <f t="shared" si="551"/>
        <v>0</v>
      </c>
      <c r="EE87" s="36">
        <f t="shared" si="551"/>
        <v>0</v>
      </c>
      <c r="EF87" s="36">
        <f t="shared" si="551"/>
        <v>0</v>
      </c>
      <c r="EG87" s="36">
        <f t="shared" si="551"/>
        <v>0</v>
      </c>
      <c r="EH87" s="36">
        <f t="shared" si="551"/>
        <v>0</v>
      </c>
      <c r="EI87" s="36">
        <f t="shared" si="551"/>
        <v>0</v>
      </c>
      <c r="EJ87" s="36">
        <f t="shared" si="551"/>
        <v>0</v>
      </c>
      <c r="EK87" s="36">
        <f t="shared" si="551"/>
        <v>0</v>
      </c>
      <c r="EL87" s="36">
        <f t="shared" si="551"/>
        <v>0</v>
      </c>
      <c r="EM87" s="36">
        <f t="shared" si="551"/>
        <v>0</v>
      </c>
      <c r="EP87" s="36" t="str">
        <f>B87</f>
        <v>Unleveraged Equity Investment</v>
      </c>
      <c r="EQ87" s="36"/>
      <c r="ER87" s="36"/>
      <c r="ES87" s="36"/>
      <c r="ET87" s="129">
        <f t="shared" ca="1" si="547"/>
        <v>196.39499999999992</v>
      </c>
      <c r="EU87" s="36"/>
      <c r="EV87" s="130">
        <f t="shared" si="530"/>
        <v>0</v>
      </c>
      <c r="EW87" s="36">
        <f t="shared" ca="1" si="540"/>
        <v>0</v>
      </c>
      <c r="EX87" s="36">
        <f t="shared" ca="1" si="540"/>
        <v>196.39499999999992</v>
      </c>
      <c r="EY87" s="36">
        <f t="shared" ca="1" si="540"/>
        <v>0</v>
      </c>
      <c r="EZ87" s="36">
        <f t="shared" si="540"/>
        <v>0</v>
      </c>
      <c r="FA87" s="36">
        <f t="shared" si="540"/>
        <v>0</v>
      </c>
      <c r="FB87" s="36">
        <f t="shared" si="540"/>
        <v>0</v>
      </c>
      <c r="FC87" s="36">
        <f t="shared" si="540"/>
        <v>0</v>
      </c>
      <c r="FD87" s="36">
        <f t="shared" si="540"/>
        <v>0</v>
      </c>
      <c r="FE87"/>
      <c r="FF87"/>
      <c r="FG87"/>
      <c r="FH87"/>
    </row>
    <row r="88" spans="2:164" ht="15" hidden="1" outlineLevel="1">
      <c r="B88" s="36"/>
      <c r="C88" s="36"/>
      <c r="D88" s="36"/>
      <c r="E88" s="36"/>
      <c r="F88" s="36"/>
      <c r="G88" s="36"/>
      <c r="H88" s="36"/>
      <c r="I88" s="129"/>
      <c r="J88" s="36"/>
      <c r="K88" s="130"/>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36"/>
      <c r="EM88" s="36"/>
      <c r="EP88" s="36"/>
      <c r="EQ88" s="36"/>
      <c r="ER88" s="36"/>
      <c r="ES88" s="36"/>
      <c r="ET88" s="129"/>
      <c r="EU88" s="36"/>
      <c r="EV88" s="130"/>
      <c r="EW88" s="36"/>
      <c r="EX88" s="36"/>
      <c r="EY88" s="36"/>
      <c r="EZ88" s="36"/>
      <c r="FA88" s="36"/>
      <c r="FB88" s="36"/>
      <c r="FC88" s="36"/>
      <c r="FD88" s="36"/>
      <c r="FE88"/>
      <c r="FF88"/>
      <c r="FG88"/>
      <c r="FH88"/>
    </row>
    <row r="89" spans="2:164" ht="15" hidden="1" outlineLevel="1">
      <c r="B89" s="36" t="s">
        <v>750</v>
      </c>
      <c r="C89" s="36"/>
      <c r="D89" s="36"/>
      <c r="E89" s="36"/>
      <c r="F89" s="36"/>
      <c r="G89" s="748"/>
      <c r="H89" s="751">
        <f>+Assumptions!AE22</f>
        <v>0</v>
      </c>
      <c r="I89" s="129">
        <f ca="1">SUMIF($K$12:$EM$12,"&lt;="&amp;Assumptions!$L$14,'Monthly Cash Flow'!K89:EM89)</f>
        <v>0</v>
      </c>
      <c r="J89" s="36"/>
      <c r="K89" s="130">
        <v>0</v>
      </c>
      <c r="L89" s="36">
        <f ca="1">IF(L14&gt;Assumptions!$I$14, 0, -$H$89*L60)</f>
        <v>0</v>
      </c>
      <c r="M89" s="36">
        <f ca="1">IF(M14&gt;Assumptions!$I$14, 0, -$H$89*M60)</f>
        <v>0</v>
      </c>
      <c r="N89" s="36">
        <f ca="1">IF(N14&gt;Assumptions!$I$14, 0, -$H$89*N60)</f>
        <v>0</v>
      </c>
      <c r="O89" s="36">
        <f ca="1">IF(O14&gt;Assumptions!$I$14, 0, -$H$89*O60)</f>
        <v>0</v>
      </c>
      <c r="P89" s="36">
        <f ca="1">IF(P14&gt;Assumptions!$I$14, 0, -$H$89*P60)</f>
        <v>0</v>
      </c>
      <c r="Q89" s="36">
        <f ca="1">IF(Q14&gt;Assumptions!$I$14, 0, -$H$89*Q60)</f>
        <v>0</v>
      </c>
      <c r="R89" s="36">
        <f ca="1">IF(R14&gt;Assumptions!$I$14, 0, -$H$89*R60)</f>
        <v>0</v>
      </c>
      <c r="S89" s="36">
        <f ca="1">IF(S14&gt;Assumptions!$I$14, 0, -$H$89*S60)</f>
        <v>0</v>
      </c>
      <c r="T89" s="36">
        <f ca="1">IF(T14&gt;Assumptions!$I$14, 0, -$H$89*T60)</f>
        <v>0</v>
      </c>
      <c r="U89" s="36">
        <f ca="1">IF(U14&gt;Assumptions!$I$14, 0, -$H$89*U60)</f>
        <v>0</v>
      </c>
      <c r="V89" s="36">
        <f ca="1">IF(V14&gt;Assumptions!$I$14, 0, -$H$89*V60)</f>
        <v>0</v>
      </c>
      <c r="W89" s="36">
        <f ca="1">IF(W14&gt;Assumptions!$I$14, 0, -$H$89*W60)</f>
        <v>0</v>
      </c>
      <c r="X89" s="36">
        <f ca="1">IF(X14&gt;Assumptions!$I$14, 0, -$H$89*X60)</f>
        <v>0</v>
      </c>
      <c r="Y89" s="36">
        <f ca="1">IF(Y14&gt;Assumptions!$I$14, 0, -$H$89*Y60)</f>
        <v>0</v>
      </c>
      <c r="Z89" s="36">
        <f ca="1">IF(Z14&gt;Assumptions!$I$14, 0, -$H$89*Z60)</f>
        <v>0</v>
      </c>
      <c r="AA89" s="36">
        <f ca="1">IF(AA14&gt;Assumptions!$I$14, 0, -$H$89*AA60)</f>
        <v>0</v>
      </c>
      <c r="AB89" s="36">
        <f ca="1">IF(AB14&gt;Assumptions!$I$14, 0, -$H$89*AB60)</f>
        <v>0</v>
      </c>
      <c r="AC89" s="36">
        <f ca="1">IF(AC14&gt;Assumptions!$I$14, 0, -$H$89*AC60)</f>
        <v>0</v>
      </c>
      <c r="AD89" s="36">
        <f ca="1">IF(AD14&gt;Assumptions!$I$14, 0, -$H$89*AD60)</f>
        <v>0</v>
      </c>
      <c r="AE89" s="36">
        <f ca="1">IF(AE14&gt;Assumptions!$I$14, 0, -$H$89*AE60)</f>
        <v>0</v>
      </c>
      <c r="AF89" s="36">
        <f ca="1">IF(AF14&gt;Assumptions!$I$14, 0, -$H$89*AF60)</f>
        <v>0</v>
      </c>
      <c r="AG89" s="36">
        <f ca="1">IF(AG14&gt;Assumptions!$I$14, 0, -$H$89*AG60)</f>
        <v>0</v>
      </c>
      <c r="AH89" s="36">
        <f ca="1">IF(AH14&gt;Assumptions!$I$14, 0, -$H$89*AH60)</f>
        <v>0</v>
      </c>
      <c r="AI89" s="36">
        <f ca="1">IF(AI14&gt;Assumptions!$I$14, 0, -$H$89*AI60)</f>
        <v>0</v>
      </c>
      <c r="AJ89" s="36">
        <f ca="1">IF(AJ14&gt;Assumptions!$I$14, 0, -$H$89*AJ60)</f>
        <v>0</v>
      </c>
      <c r="AK89" s="36">
        <f ca="1">IF(AK14&gt;Assumptions!$I$14, 0, -$H$89*AK60)</f>
        <v>0</v>
      </c>
      <c r="AL89" s="36">
        <f ca="1">IF(AL14&gt;Assumptions!$I$14, 0, -$H$89*AL60)</f>
        <v>0</v>
      </c>
      <c r="AM89" s="36">
        <f ca="1">IF(AM14&gt;Assumptions!$I$14, 0, -$H$89*AM60)</f>
        <v>0</v>
      </c>
      <c r="AN89" s="36">
        <f ca="1">IF(AN14&gt;Assumptions!$I$14, 0, -$H$89*AN60)</f>
        <v>0</v>
      </c>
      <c r="AO89" s="36">
        <f ca="1">IF(AO14&gt;Assumptions!$I$14, 0, -$H$89*AO60)</f>
        <v>0</v>
      </c>
      <c r="AP89" s="36">
        <f ca="1">IF(AP14&gt;Assumptions!$I$14, 0, -$H$89*AP60)</f>
        <v>0</v>
      </c>
      <c r="AQ89" s="36">
        <f ca="1">IF(AQ14&gt;Assumptions!$I$14, 0, -$H$89*AQ60)</f>
        <v>0</v>
      </c>
      <c r="AR89" s="36">
        <f ca="1">IF(AR14&gt;Assumptions!$I$14, 0, -$H$89*AR60)</f>
        <v>0</v>
      </c>
      <c r="AS89" s="36">
        <f ca="1">IF(AS14&gt;Assumptions!$I$14, 0, -$H$89*AS60)</f>
        <v>0</v>
      </c>
      <c r="AT89" s="36">
        <f ca="1">IF(AT14&gt;Assumptions!$I$14, 0, -$H$89*AT60)</f>
        <v>0</v>
      </c>
      <c r="AU89" s="36">
        <f ca="1">IF(AU14&gt;Assumptions!$I$14, 0, -$H$89*AU60)</f>
        <v>0</v>
      </c>
      <c r="AV89" s="36">
        <f>IF(AV14&gt;Assumptions!$I$14, 0, -$H$89*AV60)</f>
        <v>0</v>
      </c>
      <c r="AW89" s="36">
        <f>IF(AW14&gt;Assumptions!$I$14, 0, -$H$89*AW60)</f>
        <v>0</v>
      </c>
      <c r="AX89" s="36">
        <f>IF(AX14&gt;Assumptions!$I$14, 0, -$H$89*AX60)</f>
        <v>0</v>
      </c>
      <c r="AY89" s="36">
        <f>IF(AY14&gt;Assumptions!$I$14, 0, -$H$89*AY60)</f>
        <v>0</v>
      </c>
      <c r="AZ89" s="36">
        <f>IF(AZ14&gt;Assumptions!$I$14, 0, -$H$89*AZ60)</f>
        <v>0</v>
      </c>
      <c r="BA89" s="36">
        <f>IF(BA14&gt;Assumptions!$I$14, 0, -$H$89*BA60)</f>
        <v>0</v>
      </c>
      <c r="BB89" s="36">
        <f>IF(BB14&gt;Assumptions!$I$14, 0, -$H$89*BB60)</f>
        <v>0</v>
      </c>
      <c r="BC89" s="36">
        <f>IF(BC14&gt;Assumptions!$I$14, 0, -$H$89*BC60)</f>
        <v>0</v>
      </c>
      <c r="BD89" s="36">
        <f>IF(BD14&gt;Assumptions!$I$14, 0, -$H$89*BD60)</f>
        <v>0</v>
      </c>
      <c r="BE89" s="36">
        <f>IF(BE14&gt;Assumptions!$I$14, 0, -$H$89*BE60)</f>
        <v>0</v>
      </c>
      <c r="BF89" s="36">
        <f>IF(BF14&gt;Assumptions!$I$14, 0, -$H$89*BF60)</f>
        <v>0</v>
      </c>
      <c r="BG89" s="36">
        <f>IF(BG14&gt;Assumptions!$I$14, 0, -$H$89*BG60)</f>
        <v>0</v>
      </c>
      <c r="BH89" s="36">
        <f>IF(BH14&gt;Assumptions!$I$14, 0, -$H$89*BH60)</f>
        <v>0</v>
      </c>
      <c r="BI89" s="36">
        <f>IF(BI14&gt;Assumptions!$I$14, 0, -$H$89*BI60)</f>
        <v>0</v>
      </c>
      <c r="BJ89" s="36">
        <f>IF(BJ14&gt;Assumptions!$I$14, 0, -$H$89*BJ60)</f>
        <v>0</v>
      </c>
      <c r="BK89" s="36">
        <f>IF(BK14&gt;Assumptions!$I$14, 0, -$H$89*BK60)</f>
        <v>0</v>
      </c>
      <c r="BL89" s="36">
        <f>IF(BL14&gt;Assumptions!$I$14, 0, -$H$89*BL60)</f>
        <v>0</v>
      </c>
      <c r="BM89" s="36">
        <f>IF(BM14&gt;Assumptions!$I$14, 0, -$H$89*BM60)</f>
        <v>0</v>
      </c>
      <c r="BN89" s="36">
        <f>IF(BN14&gt;Assumptions!$I$14, 0, -$H$89*BN60)</f>
        <v>0</v>
      </c>
      <c r="BO89" s="36">
        <f>IF(BO14&gt;Assumptions!$I$14, 0, -$H$89*BO60)</f>
        <v>0</v>
      </c>
      <c r="BP89" s="36">
        <f>IF(BP14&gt;Assumptions!$I$14, 0, -$H$89*BP60)</f>
        <v>0</v>
      </c>
      <c r="BQ89" s="36">
        <f>IF(BQ14&gt;Assumptions!$I$14, 0, -$H$89*BQ60)</f>
        <v>0</v>
      </c>
      <c r="BR89" s="36">
        <f>IF(BR14&gt;Assumptions!$I$14, 0, -$H$89*BR60)</f>
        <v>0</v>
      </c>
      <c r="BS89" s="36">
        <f>IF(BS14&gt;Assumptions!$I$14, 0, -$H$89*BS60)</f>
        <v>0</v>
      </c>
      <c r="BT89" s="36">
        <f>IF(BT14&gt;Assumptions!$I$14, 0, -$H$89*BT60)</f>
        <v>0</v>
      </c>
      <c r="BU89" s="36">
        <f>IF(BU14&gt;Assumptions!$I$14, 0, -$H$89*BU60)</f>
        <v>0</v>
      </c>
      <c r="BV89" s="36">
        <f>IF(BV14&gt;Assumptions!$I$14, 0, -$H$89*BV60)</f>
        <v>0</v>
      </c>
      <c r="BW89" s="36">
        <f>IF(BW14&gt;Assumptions!$I$14, 0, -$H$89*BW60)</f>
        <v>0</v>
      </c>
      <c r="BX89" s="36">
        <f>IF(BX14&gt;Assumptions!$I$14, 0, -$H$89*BX60)</f>
        <v>0</v>
      </c>
      <c r="BY89" s="36">
        <f>IF(BY14&gt;Assumptions!$I$14, 0, -$H$89*BY60)</f>
        <v>0</v>
      </c>
      <c r="BZ89" s="36">
        <f>IF(BZ14&gt;Assumptions!$I$14, 0, -$H$89*BZ60)</f>
        <v>0</v>
      </c>
      <c r="CA89" s="36">
        <f>IF(CA14&gt;Assumptions!$I$14, 0, -$H$89*CA60)</f>
        <v>0</v>
      </c>
      <c r="CB89" s="36">
        <f>IF(CB14&gt;Assumptions!$I$14, 0, -$H$89*CB60)</f>
        <v>0</v>
      </c>
      <c r="CC89" s="36">
        <f>IF(CC14&gt;Assumptions!$I$14, 0, -$H$89*CC60)</f>
        <v>0</v>
      </c>
      <c r="CD89" s="36">
        <f>IF(CD14&gt;Assumptions!$I$14, 0, -$H$89*CD60)</f>
        <v>0</v>
      </c>
      <c r="CE89" s="36">
        <f>IF(CE14&gt;Assumptions!$I$14, 0, -$H$89*CE60)</f>
        <v>0</v>
      </c>
      <c r="CF89" s="36">
        <f>IF(CF14&gt;Assumptions!$I$14, 0, -$H$89*CF60)</f>
        <v>0</v>
      </c>
      <c r="CG89" s="36">
        <f>IF(CG14&gt;Assumptions!$I$14, 0, -$H$89*CG60)</f>
        <v>0</v>
      </c>
      <c r="CH89" s="36">
        <f>IF(CH14&gt;Assumptions!$I$14, 0, -$H$89*CH60)</f>
        <v>0</v>
      </c>
      <c r="CI89" s="36">
        <f>IF(CI14&gt;Assumptions!$I$14, 0, -$H$89*CI60)</f>
        <v>0</v>
      </c>
      <c r="CJ89" s="36">
        <f>IF(CJ14&gt;Assumptions!$I$14, 0, -$H$89*CJ60)</f>
        <v>0</v>
      </c>
      <c r="CK89" s="36">
        <f>IF(CK14&gt;Assumptions!$I$14, 0, -$H$89*CK60)</f>
        <v>0</v>
      </c>
      <c r="CL89" s="36">
        <f>IF(CL14&gt;Assumptions!$I$14, 0, -$H$89*CL60)</f>
        <v>0</v>
      </c>
      <c r="CM89" s="36">
        <f>IF(CM14&gt;Assumptions!$I$14, 0, -$H$89*CM60)</f>
        <v>0</v>
      </c>
      <c r="CN89" s="36">
        <f>IF(CN14&gt;Assumptions!$I$14, 0, -$H$89*CN60)</f>
        <v>0</v>
      </c>
      <c r="CO89" s="36">
        <f>IF(CO14&gt;Assumptions!$I$14, 0, -$H$89*CO60)</f>
        <v>0</v>
      </c>
      <c r="CP89" s="36">
        <f>IF(CP14&gt;Assumptions!$I$14, 0, -$H$89*CP60)</f>
        <v>0</v>
      </c>
      <c r="CQ89" s="36">
        <f>IF(CQ14&gt;Assumptions!$I$14, 0, -$H$89*CQ60)</f>
        <v>0</v>
      </c>
      <c r="CR89" s="36">
        <f>IF(CR14&gt;Assumptions!$I$14, 0, -$H$89*CR60)</f>
        <v>0</v>
      </c>
      <c r="CS89" s="36">
        <f>IF(CS14&gt;Assumptions!$I$14, 0, -$H$89*CS60)</f>
        <v>0</v>
      </c>
      <c r="CT89" s="36">
        <f>IF(CT14&gt;Assumptions!$I$14, 0, -$H$89*CT60)</f>
        <v>0</v>
      </c>
      <c r="CU89" s="36">
        <f>IF(CU14&gt;Assumptions!$I$14, 0, -$H$89*CU60)</f>
        <v>0</v>
      </c>
      <c r="CV89" s="36">
        <f>IF(CV14&gt;Assumptions!$I$14, 0, -$H$89*CV60)</f>
        <v>0</v>
      </c>
      <c r="CW89" s="36">
        <f>IF(CW14&gt;Assumptions!$I$14, 0, -$H$89*CW60)</f>
        <v>0</v>
      </c>
      <c r="CX89" s="36">
        <f>IF(CX14&gt;Assumptions!$I$14, 0, -$H$89*CX60)</f>
        <v>0</v>
      </c>
      <c r="CY89" s="36">
        <f>IF(CY14&gt;Assumptions!$I$14, 0, -$H$89*CY60)</f>
        <v>0</v>
      </c>
      <c r="CZ89" s="36">
        <f>IF(CZ14&gt;Assumptions!$I$14, 0, -$H$89*CZ60)</f>
        <v>0</v>
      </c>
      <c r="DA89" s="36">
        <f>IF(DA14&gt;Assumptions!$I$14, 0, -$H$89*DA60)</f>
        <v>0</v>
      </c>
      <c r="DB89" s="36">
        <f>IF(DB14&gt;Assumptions!$I$14, 0, -$H$89*DB60)</f>
        <v>0</v>
      </c>
      <c r="DC89" s="36">
        <f>IF(DC14&gt;Assumptions!$I$14, 0, -$H$89*DC60)</f>
        <v>0</v>
      </c>
      <c r="DD89" s="36">
        <f>IF(DD14&gt;Assumptions!$I$14, 0, -$H$89*DD60)</f>
        <v>0</v>
      </c>
      <c r="DE89" s="36">
        <f>IF(DE14&gt;Assumptions!$I$14, 0, -$H$89*DE60)</f>
        <v>0</v>
      </c>
      <c r="DF89" s="36">
        <f>IF(DF14&gt;Assumptions!$I$14, 0, -$H$89*DF60)</f>
        <v>0</v>
      </c>
      <c r="DG89" s="36">
        <f>IF(DG14&gt;Assumptions!$I$14, 0, -$H$89*DG60)</f>
        <v>0</v>
      </c>
      <c r="DH89" s="36">
        <f>IF(DH14&gt;Assumptions!$I$14, 0, -$H$89*DH60)</f>
        <v>0</v>
      </c>
      <c r="DI89" s="36">
        <f>IF(DI14&gt;Assumptions!$I$14, 0, -$H$89*DI60)</f>
        <v>0</v>
      </c>
      <c r="DJ89" s="36">
        <f>IF(DJ14&gt;Assumptions!$I$14, 0, -$H$89*DJ60)</f>
        <v>0</v>
      </c>
      <c r="DK89" s="36">
        <f>IF(DK14&gt;Assumptions!$I$14, 0, -$H$89*DK60)</f>
        <v>0</v>
      </c>
      <c r="DL89" s="36">
        <f>IF(DL14&gt;Assumptions!$I$14, 0, -$H$89*DL60)</f>
        <v>0</v>
      </c>
      <c r="DM89" s="36">
        <f>IF(DM14&gt;Assumptions!$I$14, 0, -$H$89*DM60)</f>
        <v>0</v>
      </c>
      <c r="DN89" s="36">
        <f>IF(DN14&gt;Assumptions!$I$14, 0, -$H$89*DN60)</f>
        <v>0</v>
      </c>
      <c r="DO89" s="36">
        <f>IF(DO14&gt;Assumptions!$I$14, 0, -$H$89*DO60)</f>
        <v>0</v>
      </c>
      <c r="DP89" s="36">
        <f>IF(DP14&gt;Assumptions!$I$14, 0, -$H$89*DP60)</f>
        <v>0</v>
      </c>
      <c r="DQ89" s="36">
        <f>IF(DQ14&gt;Assumptions!$I$14, 0, -$H$89*DQ60)</f>
        <v>0</v>
      </c>
      <c r="DR89" s="36">
        <f>IF(DR14&gt;Assumptions!$I$14, 0, -$H$89*DR60)</f>
        <v>0</v>
      </c>
      <c r="DS89" s="36">
        <f>IF(DS14&gt;Assumptions!$I$14, 0, -$H$89*DS60)</f>
        <v>0</v>
      </c>
      <c r="DT89" s="36">
        <f>IF(DT14&gt;Assumptions!$I$14, 0, -$H$89*DT60)</f>
        <v>0</v>
      </c>
      <c r="DU89" s="36">
        <f>IF(DU14&gt;Assumptions!$I$14, 0, -$H$89*DU60)</f>
        <v>0</v>
      </c>
      <c r="DV89" s="36">
        <f>IF(DV14&gt;Assumptions!$I$14, 0, -$H$89*DV60)</f>
        <v>0</v>
      </c>
      <c r="DW89" s="36">
        <f>IF(DW14&gt;Assumptions!$I$14, 0, -$H$89*DW60)</f>
        <v>0</v>
      </c>
      <c r="DX89" s="36">
        <f>IF(DX14&gt;Assumptions!$I$14, 0, -$H$89*DX60)</f>
        <v>0</v>
      </c>
      <c r="DY89" s="36">
        <f>IF(DY14&gt;Assumptions!$I$14, 0, -$H$89*DY60)</f>
        <v>0</v>
      </c>
      <c r="DZ89" s="36">
        <f>IF(DZ14&gt;Assumptions!$I$14, 0, -$H$89*DZ60)</f>
        <v>0</v>
      </c>
      <c r="EA89" s="36">
        <f>IF(EA14&gt;Assumptions!$I$14, 0, -$H$89*EA60)</f>
        <v>0</v>
      </c>
      <c r="EB89" s="36">
        <f>IF(EB14&gt;Assumptions!$I$14, 0, -$H$89*EB60)</f>
        <v>0</v>
      </c>
      <c r="EC89" s="36">
        <f>IF(EC14&gt;Assumptions!$I$14, 0, -$H$89*EC60)</f>
        <v>0</v>
      </c>
      <c r="ED89" s="36">
        <f>IF(ED14&gt;Assumptions!$I$14, 0, -$H$89*ED60)</f>
        <v>0</v>
      </c>
      <c r="EE89" s="36">
        <f>IF(EE14&gt;Assumptions!$I$14, 0, -$H$89*EE60)</f>
        <v>0</v>
      </c>
      <c r="EF89" s="36">
        <f>IF(EF14&gt;Assumptions!$I$14, 0, -$H$89*EF60)</f>
        <v>0</v>
      </c>
      <c r="EG89" s="36">
        <f>IF(EG14&gt;Assumptions!$I$14, 0, -$H$89*EG60)</f>
        <v>0</v>
      </c>
      <c r="EH89" s="36">
        <f>IF(EH14&gt;Assumptions!$I$14, 0, -$H$89*EH60)</f>
        <v>0</v>
      </c>
      <c r="EI89" s="36">
        <f>IF(EI14&gt;Assumptions!$I$14, 0, -$H$89*EI60)</f>
        <v>0</v>
      </c>
      <c r="EJ89" s="36">
        <f>IF(EJ14&gt;Assumptions!$I$14, 0, -$H$89*EJ60)</f>
        <v>0</v>
      </c>
      <c r="EK89" s="36">
        <f>IF(EK14&gt;Assumptions!$I$14, 0, -$H$89*EK60)</f>
        <v>0</v>
      </c>
      <c r="EL89" s="36">
        <f>IF(EL14&gt;Assumptions!$I$14, 0, -$H$89*EL60)</f>
        <v>0</v>
      </c>
      <c r="EM89" s="36">
        <f>IF(EM14&gt;Assumptions!$I$14, 0, -$H$89*EM60)</f>
        <v>0</v>
      </c>
      <c r="EP89" s="36" t="s">
        <v>750</v>
      </c>
      <c r="EQ89" s="36"/>
      <c r="ER89" s="36"/>
      <c r="ES89" s="36"/>
      <c r="ET89" s="175">
        <f t="shared" ca="1" si="547"/>
        <v>0</v>
      </c>
      <c r="EU89" s="36"/>
      <c r="EV89" s="176">
        <f t="shared" si="530"/>
        <v>0</v>
      </c>
      <c r="EW89" s="174">
        <f t="shared" ca="1" si="540"/>
        <v>0</v>
      </c>
      <c r="EX89" s="174">
        <f t="shared" ca="1" si="540"/>
        <v>0</v>
      </c>
      <c r="EY89" s="174">
        <f t="shared" ca="1" si="540"/>
        <v>0</v>
      </c>
      <c r="EZ89" s="174">
        <f t="shared" si="540"/>
        <v>0</v>
      </c>
      <c r="FA89" s="174">
        <f t="shared" si="540"/>
        <v>0</v>
      </c>
      <c r="FB89" s="174">
        <f t="shared" si="540"/>
        <v>0</v>
      </c>
      <c r="FC89" s="174">
        <f t="shared" si="540"/>
        <v>0</v>
      </c>
      <c r="FD89" s="174">
        <f t="shared" si="540"/>
        <v>0</v>
      </c>
      <c r="FE89"/>
      <c r="FF89"/>
      <c r="FG89"/>
      <c r="FH89"/>
    </row>
    <row r="90" spans="2:164" ht="15" collapsed="1">
      <c r="B90" s="174"/>
      <c r="C90" s="174"/>
      <c r="D90" s="174"/>
      <c r="E90" s="174"/>
      <c r="F90" s="174"/>
      <c r="G90" s="174"/>
      <c r="H90" s="174"/>
      <c r="I90" s="175"/>
      <c r="J90" s="174"/>
      <c r="K90" s="176"/>
      <c r="L90" s="174"/>
      <c r="M90" s="174"/>
      <c r="N90" s="174"/>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c r="CD90" s="174"/>
      <c r="CE90" s="174"/>
      <c r="CF90" s="174"/>
      <c r="CG90" s="174"/>
      <c r="CH90" s="174"/>
      <c r="CI90" s="174"/>
      <c r="CJ90" s="174"/>
      <c r="CK90" s="174"/>
      <c r="CL90" s="174"/>
      <c r="CM90" s="174"/>
      <c r="CN90" s="174"/>
      <c r="CO90" s="174"/>
      <c r="CP90" s="174"/>
      <c r="CQ90" s="174"/>
      <c r="CR90" s="174"/>
      <c r="CS90" s="174"/>
      <c r="CT90" s="174"/>
      <c r="CU90" s="174"/>
      <c r="CV90" s="174"/>
      <c r="CW90" s="174"/>
      <c r="CX90" s="174"/>
      <c r="CY90" s="174"/>
      <c r="CZ90" s="174"/>
      <c r="DA90" s="174"/>
      <c r="DB90" s="174"/>
      <c r="DC90" s="174"/>
      <c r="DD90" s="174"/>
      <c r="DE90" s="174"/>
      <c r="DF90" s="174"/>
      <c r="DG90" s="174"/>
      <c r="DH90" s="174"/>
      <c r="DI90" s="174"/>
      <c r="DJ90" s="174"/>
      <c r="DK90" s="174"/>
      <c r="DL90" s="174"/>
      <c r="DM90" s="174"/>
      <c r="DN90" s="174"/>
      <c r="DO90" s="174"/>
      <c r="DP90" s="174"/>
      <c r="DQ90" s="174"/>
      <c r="DR90" s="174"/>
      <c r="DS90" s="174"/>
      <c r="DT90" s="174"/>
      <c r="DU90" s="174"/>
      <c r="DV90" s="174"/>
      <c r="DW90" s="174"/>
      <c r="DX90" s="174"/>
      <c r="DY90" s="174"/>
      <c r="DZ90" s="174"/>
      <c r="EA90" s="174"/>
      <c r="EB90" s="174"/>
      <c r="EC90" s="174"/>
      <c r="ED90" s="174"/>
      <c r="EE90" s="174"/>
      <c r="EF90" s="174"/>
      <c r="EG90" s="174"/>
      <c r="EH90" s="174"/>
      <c r="EI90" s="174"/>
      <c r="EJ90" s="174"/>
      <c r="EK90" s="174"/>
      <c r="EL90" s="174"/>
      <c r="EM90" s="174"/>
      <c r="EP90" s="174"/>
      <c r="EQ90" s="174"/>
      <c r="ER90" s="174"/>
      <c r="ES90" s="174"/>
      <c r="ET90" s="175">
        <f t="shared" si="547"/>
        <v>0</v>
      </c>
      <c r="EU90" s="174"/>
      <c r="EV90" s="176">
        <f t="shared" si="530"/>
        <v>0</v>
      </c>
      <c r="EW90" s="174">
        <f t="shared" si="540"/>
        <v>0</v>
      </c>
      <c r="EX90" s="174">
        <f t="shared" si="540"/>
        <v>0</v>
      </c>
      <c r="EY90" s="174">
        <f t="shared" si="540"/>
        <v>0</v>
      </c>
      <c r="EZ90" s="174">
        <f t="shared" si="540"/>
        <v>0</v>
      </c>
      <c r="FA90" s="174">
        <f t="shared" si="540"/>
        <v>0</v>
      </c>
      <c r="FB90" s="174">
        <f t="shared" si="540"/>
        <v>0</v>
      </c>
      <c r="FC90" s="174">
        <f t="shared" si="540"/>
        <v>0</v>
      </c>
      <c r="FD90" s="174">
        <f t="shared" si="540"/>
        <v>0</v>
      </c>
      <c r="FE90"/>
      <c r="FF90"/>
      <c r="FG90"/>
      <c r="FH90"/>
    </row>
    <row r="91" spans="2:164" ht="16" thickBot="1">
      <c r="B91" s="34" t="s">
        <v>113</v>
      </c>
      <c r="C91" s="34"/>
      <c r="D91" s="34"/>
      <c r="E91" s="34"/>
      <c r="F91" s="34"/>
      <c r="G91" s="34"/>
      <c r="H91" s="34"/>
      <c r="I91" s="140">
        <f ca="1">SUMIF($K$12:$EM$12,"&lt;="&amp;Assumptions!$L$14,'Monthly Cash Flow'!K91:EM91)</f>
        <v>17166.570565217378</v>
      </c>
      <c r="J91" s="143"/>
      <c r="K91" s="144">
        <f>-K37+K76+K81</f>
        <v>-58941.25</v>
      </c>
      <c r="L91" s="143">
        <f t="shared" ref="L91:AQ91" ca="1" si="552">-L37+L76+L81+L89</f>
        <v>290.41700000000003</v>
      </c>
      <c r="M91" s="143">
        <f t="shared" ca="1" si="552"/>
        <v>299.76300000000003</v>
      </c>
      <c r="N91" s="143">
        <f t="shared" ca="1" si="552"/>
        <v>299.76300000000003</v>
      </c>
      <c r="O91" s="143">
        <f t="shared" ca="1" si="552"/>
        <v>299.76300000000003</v>
      </c>
      <c r="P91" s="143">
        <f t="shared" ca="1" si="552"/>
        <v>300.98300000000006</v>
      </c>
      <c r="Q91" s="143">
        <f t="shared" ca="1" si="552"/>
        <v>204.35700000000008</v>
      </c>
      <c r="R91" s="143">
        <f t="shared" ca="1" si="552"/>
        <v>187.72500000000002</v>
      </c>
      <c r="S91" s="143">
        <f t="shared" ca="1" si="552"/>
        <v>174.31400000000008</v>
      </c>
      <c r="T91" s="143">
        <f t="shared" ca="1" si="552"/>
        <v>174.31400000000008</v>
      </c>
      <c r="U91" s="143">
        <f t="shared" ca="1" si="552"/>
        <v>176.66800000000003</v>
      </c>
      <c r="V91" s="143">
        <f t="shared" ca="1" si="552"/>
        <v>176.66800000000003</v>
      </c>
      <c r="W91" s="143">
        <f t="shared" ca="1" si="552"/>
        <v>156.12900000000008</v>
      </c>
      <c r="X91" s="143">
        <f t="shared" ca="1" si="552"/>
        <v>196.58000000000007</v>
      </c>
      <c r="Y91" s="143">
        <f t="shared" ca="1" si="552"/>
        <v>-69.650999999999954</v>
      </c>
      <c r="Z91" s="143">
        <f t="shared" ca="1" si="552"/>
        <v>213.76300000000006</v>
      </c>
      <c r="AA91" s="143">
        <f t="shared" ca="1" si="552"/>
        <v>-126.74399999999997</v>
      </c>
      <c r="AB91" s="143">
        <f t="shared" ca="1" si="552"/>
        <v>305.4430000000001</v>
      </c>
      <c r="AC91" s="143">
        <f t="shared" ca="1" si="552"/>
        <v>305.62299999999999</v>
      </c>
      <c r="AD91" s="143">
        <f t="shared" ca="1" si="552"/>
        <v>322.58400000000006</v>
      </c>
      <c r="AE91" s="143">
        <f t="shared" ca="1" si="552"/>
        <v>322.87700000000007</v>
      </c>
      <c r="AF91" s="143">
        <f t="shared" ca="1" si="552"/>
        <v>322.87700000000007</v>
      </c>
      <c r="AG91" s="143">
        <f t="shared" ca="1" si="552"/>
        <v>301.59400000000005</v>
      </c>
      <c r="AH91" s="143">
        <f t="shared" ca="1" si="552"/>
        <v>301.59400000000005</v>
      </c>
      <c r="AI91" s="143">
        <f t="shared" ca="1" si="552"/>
        <v>306.23900000000009</v>
      </c>
      <c r="AJ91" s="143">
        <f t="shared" ca="1" si="552"/>
        <v>306.23900000000009</v>
      </c>
      <c r="AK91" s="143">
        <f t="shared" ca="1" si="552"/>
        <v>307.9550000000001</v>
      </c>
      <c r="AL91" s="143">
        <f t="shared" ca="1" si="552"/>
        <v>307.9550000000001</v>
      </c>
      <c r="AM91" s="143">
        <f t="shared" ca="1" si="552"/>
        <v>308.92800000000005</v>
      </c>
      <c r="AN91" s="143">
        <f t="shared" ca="1" si="552"/>
        <v>310.22300000000001</v>
      </c>
      <c r="AO91" s="143">
        <f t="shared" ca="1" si="552"/>
        <v>310.40699999999998</v>
      </c>
      <c r="AP91" s="143">
        <f t="shared" ca="1" si="552"/>
        <v>310.40699999999998</v>
      </c>
      <c r="AQ91" s="143">
        <f t="shared" ca="1" si="552"/>
        <v>310.71000000000009</v>
      </c>
      <c r="AR91" s="143">
        <f t="shared" ref="AR91:BW91" ca="1" si="553">-AR37+AR76+AR81+AR89</f>
        <v>310.71000000000009</v>
      </c>
      <c r="AS91" s="143">
        <f t="shared" ca="1" si="553"/>
        <v>310.96199999999999</v>
      </c>
      <c r="AT91" s="143">
        <f t="shared" ca="1" si="553"/>
        <v>310.96199999999999</v>
      </c>
      <c r="AU91" s="143">
        <f t="shared" ca="1" si="553"/>
        <v>67258.719565217383</v>
      </c>
      <c r="AV91" s="143">
        <f t="shared" si="553"/>
        <v>0</v>
      </c>
      <c r="AW91" s="143">
        <f t="shared" si="553"/>
        <v>0</v>
      </c>
      <c r="AX91" s="143">
        <f t="shared" si="553"/>
        <v>0</v>
      </c>
      <c r="AY91" s="143">
        <f t="shared" si="553"/>
        <v>0</v>
      </c>
      <c r="AZ91" s="143">
        <f t="shared" si="553"/>
        <v>0</v>
      </c>
      <c r="BA91" s="143">
        <f t="shared" si="553"/>
        <v>0</v>
      </c>
      <c r="BB91" s="143">
        <f t="shared" si="553"/>
        <v>0</v>
      </c>
      <c r="BC91" s="143">
        <f t="shared" si="553"/>
        <v>0</v>
      </c>
      <c r="BD91" s="143">
        <f t="shared" si="553"/>
        <v>0</v>
      </c>
      <c r="BE91" s="143">
        <f t="shared" si="553"/>
        <v>0</v>
      </c>
      <c r="BF91" s="143">
        <f t="shared" si="553"/>
        <v>0</v>
      </c>
      <c r="BG91" s="143">
        <f t="shared" si="553"/>
        <v>0</v>
      </c>
      <c r="BH91" s="143">
        <f t="shared" si="553"/>
        <v>0</v>
      </c>
      <c r="BI91" s="143">
        <f t="shared" si="553"/>
        <v>0</v>
      </c>
      <c r="BJ91" s="143">
        <f t="shared" si="553"/>
        <v>0</v>
      </c>
      <c r="BK91" s="143">
        <f t="shared" si="553"/>
        <v>0</v>
      </c>
      <c r="BL91" s="143">
        <f t="shared" si="553"/>
        <v>0</v>
      </c>
      <c r="BM91" s="143">
        <f t="shared" si="553"/>
        <v>0</v>
      </c>
      <c r="BN91" s="143">
        <f t="shared" si="553"/>
        <v>0</v>
      </c>
      <c r="BO91" s="143">
        <f t="shared" si="553"/>
        <v>0</v>
      </c>
      <c r="BP91" s="143">
        <f t="shared" si="553"/>
        <v>0</v>
      </c>
      <c r="BQ91" s="143">
        <f t="shared" si="553"/>
        <v>0</v>
      </c>
      <c r="BR91" s="143">
        <f t="shared" si="553"/>
        <v>0</v>
      </c>
      <c r="BS91" s="143">
        <f t="shared" si="553"/>
        <v>0</v>
      </c>
      <c r="BT91" s="143">
        <f t="shared" si="553"/>
        <v>0</v>
      </c>
      <c r="BU91" s="143">
        <f t="shared" si="553"/>
        <v>0</v>
      </c>
      <c r="BV91" s="143">
        <f t="shared" si="553"/>
        <v>0</v>
      </c>
      <c r="BW91" s="143">
        <f t="shared" si="553"/>
        <v>0</v>
      </c>
      <c r="BX91" s="143">
        <f t="shared" ref="BX91:DC91" si="554">-BX37+BX76+BX81+BX89</f>
        <v>0</v>
      </c>
      <c r="BY91" s="143">
        <f t="shared" si="554"/>
        <v>0</v>
      </c>
      <c r="BZ91" s="143">
        <f t="shared" si="554"/>
        <v>0</v>
      </c>
      <c r="CA91" s="143">
        <f t="shared" si="554"/>
        <v>0</v>
      </c>
      <c r="CB91" s="143">
        <f t="shared" si="554"/>
        <v>0</v>
      </c>
      <c r="CC91" s="143">
        <f t="shared" si="554"/>
        <v>0</v>
      </c>
      <c r="CD91" s="143">
        <f t="shared" si="554"/>
        <v>0</v>
      </c>
      <c r="CE91" s="143">
        <f t="shared" si="554"/>
        <v>0</v>
      </c>
      <c r="CF91" s="143">
        <f t="shared" si="554"/>
        <v>0</v>
      </c>
      <c r="CG91" s="143">
        <f t="shared" si="554"/>
        <v>0</v>
      </c>
      <c r="CH91" s="143">
        <f t="shared" si="554"/>
        <v>0</v>
      </c>
      <c r="CI91" s="143">
        <f t="shared" si="554"/>
        <v>0</v>
      </c>
      <c r="CJ91" s="143">
        <f t="shared" si="554"/>
        <v>0</v>
      </c>
      <c r="CK91" s="143">
        <f t="shared" si="554"/>
        <v>0</v>
      </c>
      <c r="CL91" s="143">
        <f t="shared" si="554"/>
        <v>0</v>
      </c>
      <c r="CM91" s="143">
        <f t="shared" si="554"/>
        <v>0</v>
      </c>
      <c r="CN91" s="143">
        <f t="shared" si="554"/>
        <v>0</v>
      </c>
      <c r="CO91" s="143">
        <f t="shared" si="554"/>
        <v>0</v>
      </c>
      <c r="CP91" s="143">
        <f t="shared" si="554"/>
        <v>0</v>
      </c>
      <c r="CQ91" s="143">
        <f t="shared" si="554"/>
        <v>0</v>
      </c>
      <c r="CR91" s="143">
        <f t="shared" si="554"/>
        <v>0</v>
      </c>
      <c r="CS91" s="143">
        <f t="shared" si="554"/>
        <v>0</v>
      </c>
      <c r="CT91" s="143">
        <f t="shared" si="554"/>
        <v>0</v>
      </c>
      <c r="CU91" s="143">
        <f t="shared" si="554"/>
        <v>0</v>
      </c>
      <c r="CV91" s="143">
        <f t="shared" si="554"/>
        <v>0</v>
      </c>
      <c r="CW91" s="143">
        <f t="shared" si="554"/>
        <v>0</v>
      </c>
      <c r="CX91" s="143">
        <f t="shared" si="554"/>
        <v>0</v>
      </c>
      <c r="CY91" s="143">
        <f t="shared" si="554"/>
        <v>0</v>
      </c>
      <c r="CZ91" s="143">
        <f t="shared" si="554"/>
        <v>0</v>
      </c>
      <c r="DA91" s="143">
        <f t="shared" si="554"/>
        <v>0</v>
      </c>
      <c r="DB91" s="143">
        <f t="shared" si="554"/>
        <v>0</v>
      </c>
      <c r="DC91" s="143">
        <f t="shared" si="554"/>
        <v>0</v>
      </c>
      <c r="DD91" s="143">
        <f t="shared" ref="DD91:EM91" si="555">-DD37+DD76+DD81+DD89</f>
        <v>0</v>
      </c>
      <c r="DE91" s="143">
        <f t="shared" si="555"/>
        <v>0</v>
      </c>
      <c r="DF91" s="143">
        <f t="shared" si="555"/>
        <v>0</v>
      </c>
      <c r="DG91" s="143">
        <f t="shared" si="555"/>
        <v>0</v>
      </c>
      <c r="DH91" s="143">
        <f t="shared" si="555"/>
        <v>0</v>
      </c>
      <c r="DI91" s="143">
        <f t="shared" si="555"/>
        <v>0</v>
      </c>
      <c r="DJ91" s="143">
        <f t="shared" si="555"/>
        <v>0</v>
      </c>
      <c r="DK91" s="143">
        <f t="shared" si="555"/>
        <v>0</v>
      </c>
      <c r="DL91" s="143">
        <f t="shared" si="555"/>
        <v>0</v>
      </c>
      <c r="DM91" s="143">
        <f t="shared" si="555"/>
        <v>0</v>
      </c>
      <c r="DN91" s="143">
        <f t="shared" si="555"/>
        <v>0</v>
      </c>
      <c r="DO91" s="143">
        <f t="shared" si="555"/>
        <v>0</v>
      </c>
      <c r="DP91" s="143">
        <f t="shared" si="555"/>
        <v>0</v>
      </c>
      <c r="DQ91" s="143">
        <f t="shared" si="555"/>
        <v>0</v>
      </c>
      <c r="DR91" s="143">
        <f t="shared" si="555"/>
        <v>0</v>
      </c>
      <c r="DS91" s="143">
        <f t="shared" si="555"/>
        <v>0</v>
      </c>
      <c r="DT91" s="143">
        <f t="shared" si="555"/>
        <v>0</v>
      </c>
      <c r="DU91" s="143">
        <f t="shared" si="555"/>
        <v>0</v>
      </c>
      <c r="DV91" s="143">
        <f t="shared" si="555"/>
        <v>0</v>
      </c>
      <c r="DW91" s="143">
        <f t="shared" si="555"/>
        <v>0</v>
      </c>
      <c r="DX91" s="143">
        <f t="shared" si="555"/>
        <v>0</v>
      </c>
      <c r="DY91" s="143">
        <f t="shared" si="555"/>
        <v>0</v>
      </c>
      <c r="DZ91" s="143">
        <f t="shared" si="555"/>
        <v>0</v>
      </c>
      <c r="EA91" s="143">
        <f t="shared" si="555"/>
        <v>0</v>
      </c>
      <c r="EB91" s="143">
        <f t="shared" si="555"/>
        <v>0</v>
      </c>
      <c r="EC91" s="143">
        <f t="shared" si="555"/>
        <v>0</v>
      </c>
      <c r="ED91" s="143">
        <f t="shared" si="555"/>
        <v>0</v>
      </c>
      <c r="EE91" s="143">
        <f t="shared" si="555"/>
        <v>0</v>
      </c>
      <c r="EF91" s="143">
        <f t="shared" si="555"/>
        <v>0</v>
      </c>
      <c r="EG91" s="143">
        <f t="shared" si="555"/>
        <v>0</v>
      </c>
      <c r="EH91" s="143">
        <f t="shared" si="555"/>
        <v>0</v>
      </c>
      <c r="EI91" s="143">
        <f t="shared" si="555"/>
        <v>0</v>
      </c>
      <c r="EJ91" s="143">
        <f t="shared" si="555"/>
        <v>0</v>
      </c>
      <c r="EK91" s="143">
        <f t="shared" si="555"/>
        <v>0</v>
      </c>
      <c r="EL91" s="143">
        <f t="shared" si="555"/>
        <v>0</v>
      </c>
      <c r="EM91" s="143">
        <f t="shared" si="555"/>
        <v>0</v>
      </c>
      <c r="EP91" s="143" t="str">
        <f>B91</f>
        <v>Unleveraged Cash Flow</v>
      </c>
      <c r="EQ91" s="143"/>
      <c r="ER91" s="143"/>
      <c r="ES91" s="143"/>
      <c r="ET91" s="142">
        <f ca="1">SUM(EV91:FD91)</f>
        <v>17166.570565217386</v>
      </c>
      <c r="EU91" s="143"/>
      <c r="EV91" s="144">
        <f t="shared" si="530"/>
        <v>-58941.25</v>
      </c>
      <c r="EW91" s="143">
        <f t="shared" ca="1" si="540"/>
        <v>2740.8640000000005</v>
      </c>
      <c r="EX91" s="143">
        <f t="shared" ca="1" si="540"/>
        <v>2702.7790000000005</v>
      </c>
      <c r="EY91" s="143">
        <f t="shared" ca="1" si="540"/>
        <v>70664.177565217382</v>
      </c>
      <c r="EZ91" s="143">
        <f t="shared" si="540"/>
        <v>0</v>
      </c>
      <c r="FA91" s="143">
        <f t="shared" si="540"/>
        <v>0</v>
      </c>
      <c r="FB91" s="143">
        <f t="shared" si="540"/>
        <v>0</v>
      </c>
      <c r="FC91" s="143">
        <f t="shared" si="540"/>
        <v>0</v>
      </c>
      <c r="FD91" s="143">
        <f t="shared" si="540"/>
        <v>0</v>
      </c>
      <c r="FE91"/>
      <c r="FF91"/>
      <c r="FG91"/>
      <c r="FH91"/>
    </row>
    <row r="92" spans="2:164" ht="15">
      <c r="B92" s="177" t="s">
        <v>5</v>
      </c>
      <c r="C92" s="178"/>
      <c r="D92" s="178"/>
      <c r="E92" s="178"/>
      <c r="F92" s="178"/>
      <c r="G92" s="178"/>
      <c r="H92" s="178"/>
      <c r="I92" s="179">
        <f ca="1">I91</f>
        <v>17166.570565217378</v>
      </c>
      <c r="K92" s="137"/>
      <c r="EP92" s="180" t="str">
        <f>B92</f>
        <v>Profit</v>
      </c>
      <c r="ET92" s="179">
        <f ca="1">ET91</f>
        <v>17166.570565217386</v>
      </c>
      <c r="EV92" s="108"/>
      <c r="FE92"/>
      <c r="FF92"/>
      <c r="FG92"/>
      <c r="FH92"/>
    </row>
    <row r="93" spans="2:164" ht="15">
      <c r="B93" s="180" t="s">
        <v>6</v>
      </c>
      <c r="C93" s="35"/>
      <c r="D93" s="35"/>
      <c r="E93" s="35"/>
      <c r="F93" s="35"/>
      <c r="G93" s="35"/>
      <c r="H93" s="35"/>
      <c r="I93" s="181">
        <f ca="1">-SUMIF(K91:EM91,"&lt;0")</f>
        <v>59137.644999999997</v>
      </c>
      <c r="EP93" s="180" t="str">
        <f>B93</f>
        <v>Investment</v>
      </c>
      <c r="ET93" s="182">
        <f ca="1">-SUMIF(EV91:FD91,"&lt;0")</f>
        <v>58941.25</v>
      </c>
      <c r="EV93" s="108"/>
      <c r="FE93"/>
      <c r="FF93"/>
      <c r="FG93"/>
      <c r="FH93"/>
    </row>
    <row r="94" spans="2:164" ht="15">
      <c r="B94" s="180" t="s">
        <v>8</v>
      </c>
      <c r="C94" s="35"/>
      <c r="D94" s="35"/>
      <c r="E94" s="35"/>
      <c r="F94" s="35"/>
      <c r="G94" s="35"/>
      <c r="H94" s="35"/>
      <c r="I94" s="183">
        <f ca="1">I92/I93+1</f>
        <v>1.2902816059925515</v>
      </c>
      <c r="EP94" s="180" t="str">
        <f>B94</f>
        <v>Multiple</v>
      </c>
      <c r="ET94" s="183">
        <f ca="1">ET92/ET93+1</f>
        <v>1.2912488378719045</v>
      </c>
      <c r="EV94" s="108"/>
      <c r="FE94"/>
      <c r="FF94"/>
      <c r="FG94"/>
      <c r="FH94"/>
    </row>
    <row r="95" spans="2:164" ht="16" thickBot="1">
      <c r="B95" s="184" t="s">
        <v>9</v>
      </c>
      <c r="C95" s="12"/>
      <c r="D95" s="12"/>
      <c r="E95" s="12"/>
      <c r="F95" s="12"/>
      <c r="G95" s="12"/>
      <c r="H95" s="12"/>
      <c r="I95" s="185">
        <f ca="1">XIRR(K91:EM91,$K$14:$EM$14)</f>
        <v>9.4694969058036801E-2</v>
      </c>
      <c r="K95" s="137"/>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P95" s="184" t="str">
        <f>B95</f>
        <v>IRR</v>
      </c>
      <c r="EQ95" s="4"/>
      <c r="ER95" s="4"/>
      <c r="ES95" s="4"/>
      <c r="ET95" s="185">
        <f ca="1">I95</f>
        <v>9.4694969058036801E-2</v>
      </c>
      <c r="EV95" s="373"/>
      <c r="FE95"/>
      <c r="FF95"/>
      <c r="FG95"/>
      <c r="FH95"/>
    </row>
    <row r="96" spans="2:164" ht="15">
      <c r="I96" s="103"/>
      <c r="ET96" s="103"/>
      <c r="EV96" s="108"/>
      <c r="FE96"/>
      <c r="FF96"/>
      <c r="FG96"/>
      <c r="FH96"/>
    </row>
    <row r="97" spans="2:164" ht="15" outlineLevel="1">
      <c r="B97" s="894" t="s">
        <v>114</v>
      </c>
      <c r="C97" s="894"/>
      <c r="D97" s="894"/>
      <c r="E97" s="894"/>
      <c r="F97" s="894"/>
      <c r="G97" s="894"/>
      <c r="H97" s="894"/>
      <c r="I97" s="103"/>
      <c r="EP97" s="894" t="str">
        <f>B97</f>
        <v>Leverage Cash Flows</v>
      </c>
      <c r="EQ97" s="894"/>
      <c r="ER97" s="894"/>
      <c r="ES97" s="894"/>
      <c r="ET97" s="103"/>
      <c r="EV97" s="108"/>
      <c r="FE97"/>
      <c r="FF97"/>
      <c r="FG97"/>
      <c r="FH97"/>
    </row>
    <row r="98" spans="2:164" ht="15" outlineLevel="1">
      <c r="I98" s="103"/>
      <c r="ET98" s="103"/>
      <c r="EV98" s="108"/>
      <c r="FE98"/>
      <c r="FF98"/>
      <c r="FG98"/>
      <c r="FH98"/>
    </row>
    <row r="99" spans="2:164" ht="15" outlineLevel="1">
      <c r="I99" s="103"/>
      <c r="ET99" s="103"/>
      <c r="EV99" s="108"/>
      <c r="FE99"/>
      <c r="FF99"/>
      <c r="FG99"/>
      <c r="FH99"/>
    </row>
    <row r="100" spans="2:164" ht="15" outlineLevel="1">
      <c r="B100" s="10" t="s">
        <v>72</v>
      </c>
      <c r="I100" s="122">
        <f ca="1">SUMIF($K$12:$EM$12,"&lt;="&amp;Assumptions!$L$14,'Monthly Cash Flow'!K100:EM100)</f>
        <v>10724.956</v>
      </c>
      <c r="J100" s="19"/>
      <c r="K100" s="137">
        <f t="shared" ref="K100:AP100" si="556">MAX(0,K76)</f>
        <v>0</v>
      </c>
      <c r="L100" s="19">
        <f t="shared" ca="1" si="556"/>
        <v>292.13700000000006</v>
      </c>
      <c r="M100" s="19">
        <f t="shared" ca="1" si="556"/>
        <v>301.48300000000006</v>
      </c>
      <c r="N100" s="19">
        <f t="shared" ca="1" si="556"/>
        <v>301.48300000000006</v>
      </c>
      <c r="O100" s="19">
        <f t="shared" ca="1" si="556"/>
        <v>301.48300000000006</v>
      </c>
      <c r="P100" s="19">
        <f t="shared" ca="1" si="556"/>
        <v>302.70300000000009</v>
      </c>
      <c r="Q100" s="19">
        <f t="shared" ca="1" si="556"/>
        <v>302.87700000000007</v>
      </c>
      <c r="R100" s="19">
        <f t="shared" ca="1" si="556"/>
        <v>286.245</v>
      </c>
      <c r="S100" s="19">
        <f t="shared" ca="1" si="556"/>
        <v>272.83400000000006</v>
      </c>
      <c r="T100" s="19">
        <f t="shared" ca="1" si="556"/>
        <v>272.83400000000006</v>
      </c>
      <c r="U100" s="19">
        <f t="shared" ca="1" si="556"/>
        <v>275.23900000000003</v>
      </c>
      <c r="V100" s="19">
        <f t="shared" ca="1" si="556"/>
        <v>275.23900000000003</v>
      </c>
      <c r="W100" s="19">
        <f t="shared" ca="1" si="556"/>
        <v>245.15100000000007</v>
      </c>
      <c r="X100" s="19">
        <f t="shared" ca="1" si="556"/>
        <v>245.15100000000007</v>
      </c>
      <c r="Y100" s="19">
        <f t="shared" ca="1" si="556"/>
        <v>258.99500000000006</v>
      </c>
      <c r="Z100" s="19">
        <f t="shared" ca="1" si="556"/>
        <v>262.33400000000006</v>
      </c>
      <c r="AA100" s="19">
        <f t="shared" ca="1" si="556"/>
        <v>282.35300000000007</v>
      </c>
      <c r="AB100" s="19">
        <f t="shared" ca="1" si="556"/>
        <v>307.21400000000011</v>
      </c>
      <c r="AC100" s="19">
        <f t="shared" ca="1" si="556"/>
        <v>307.39400000000001</v>
      </c>
      <c r="AD100" s="19">
        <f t="shared" ca="1" si="556"/>
        <v>324.35500000000008</v>
      </c>
      <c r="AE100" s="19">
        <f t="shared" ca="1" si="556"/>
        <v>324.64800000000008</v>
      </c>
      <c r="AF100" s="19">
        <f t="shared" ca="1" si="556"/>
        <v>324.64800000000008</v>
      </c>
      <c r="AG100" s="19">
        <f t="shared" ca="1" si="556"/>
        <v>303.41800000000006</v>
      </c>
      <c r="AH100" s="19">
        <f t="shared" ca="1" si="556"/>
        <v>303.41800000000006</v>
      </c>
      <c r="AI100" s="19">
        <f t="shared" ca="1" si="556"/>
        <v>308.0630000000001</v>
      </c>
      <c r="AJ100" s="19">
        <f t="shared" ca="1" si="556"/>
        <v>308.0630000000001</v>
      </c>
      <c r="AK100" s="19">
        <f t="shared" ca="1" si="556"/>
        <v>309.77900000000011</v>
      </c>
      <c r="AL100" s="19">
        <f t="shared" ca="1" si="556"/>
        <v>309.77900000000011</v>
      </c>
      <c r="AM100" s="19">
        <f t="shared" ca="1" si="556"/>
        <v>310.75200000000007</v>
      </c>
      <c r="AN100" s="19">
        <f t="shared" ca="1" si="556"/>
        <v>312.04700000000003</v>
      </c>
      <c r="AO100" s="19">
        <f t="shared" ca="1" si="556"/>
        <v>312.23099999999999</v>
      </c>
      <c r="AP100" s="19">
        <f t="shared" ca="1" si="556"/>
        <v>312.23099999999999</v>
      </c>
      <c r="AQ100" s="19">
        <f t="shared" ref="AQ100:BV100" ca="1" si="557">MAX(0,AQ76)</f>
        <v>312.53400000000011</v>
      </c>
      <c r="AR100" s="19">
        <f t="shared" ca="1" si="557"/>
        <v>312.53400000000011</v>
      </c>
      <c r="AS100" s="19">
        <f t="shared" ca="1" si="557"/>
        <v>312.84100000000001</v>
      </c>
      <c r="AT100" s="19">
        <f t="shared" ca="1" si="557"/>
        <v>312.84100000000001</v>
      </c>
      <c r="AU100" s="19">
        <f t="shared" ca="1" si="557"/>
        <v>317.625</v>
      </c>
      <c r="AV100" s="19">
        <f t="shared" si="557"/>
        <v>0</v>
      </c>
      <c r="AW100" s="19">
        <f t="shared" si="557"/>
        <v>0</v>
      </c>
      <c r="AX100" s="19">
        <f t="shared" si="557"/>
        <v>0</v>
      </c>
      <c r="AY100" s="19">
        <f t="shared" si="557"/>
        <v>0</v>
      </c>
      <c r="AZ100" s="19">
        <f t="shared" si="557"/>
        <v>0</v>
      </c>
      <c r="BA100" s="19">
        <f t="shared" si="557"/>
        <v>0</v>
      </c>
      <c r="BB100" s="19">
        <f t="shared" si="557"/>
        <v>0</v>
      </c>
      <c r="BC100" s="19">
        <f t="shared" si="557"/>
        <v>0</v>
      </c>
      <c r="BD100" s="19">
        <f t="shared" si="557"/>
        <v>0</v>
      </c>
      <c r="BE100" s="19">
        <f t="shared" si="557"/>
        <v>0</v>
      </c>
      <c r="BF100" s="19">
        <f t="shared" si="557"/>
        <v>0</v>
      </c>
      <c r="BG100" s="19">
        <f t="shared" si="557"/>
        <v>0</v>
      </c>
      <c r="BH100" s="19">
        <f t="shared" si="557"/>
        <v>0</v>
      </c>
      <c r="BI100" s="19">
        <f t="shared" si="557"/>
        <v>0</v>
      </c>
      <c r="BJ100" s="19">
        <f t="shared" si="557"/>
        <v>0</v>
      </c>
      <c r="BK100" s="19">
        <f t="shared" si="557"/>
        <v>0</v>
      </c>
      <c r="BL100" s="19">
        <f t="shared" si="557"/>
        <v>0</v>
      </c>
      <c r="BM100" s="19">
        <f t="shared" si="557"/>
        <v>0</v>
      </c>
      <c r="BN100" s="19">
        <f t="shared" si="557"/>
        <v>0</v>
      </c>
      <c r="BO100" s="19">
        <f t="shared" si="557"/>
        <v>0</v>
      </c>
      <c r="BP100" s="19">
        <f t="shared" si="557"/>
        <v>0</v>
      </c>
      <c r="BQ100" s="19">
        <f t="shared" si="557"/>
        <v>0</v>
      </c>
      <c r="BR100" s="19">
        <f t="shared" si="557"/>
        <v>0</v>
      </c>
      <c r="BS100" s="19">
        <f t="shared" si="557"/>
        <v>0</v>
      </c>
      <c r="BT100" s="19">
        <f t="shared" si="557"/>
        <v>0</v>
      </c>
      <c r="BU100" s="19">
        <f t="shared" si="557"/>
        <v>0</v>
      </c>
      <c r="BV100" s="19">
        <f t="shared" si="557"/>
        <v>0</v>
      </c>
      <c r="BW100" s="19">
        <f t="shared" ref="BW100:DB100" si="558">MAX(0,BW76)</f>
        <v>0</v>
      </c>
      <c r="BX100" s="19">
        <f t="shared" si="558"/>
        <v>0</v>
      </c>
      <c r="BY100" s="19">
        <f t="shared" si="558"/>
        <v>0</v>
      </c>
      <c r="BZ100" s="19">
        <f t="shared" si="558"/>
        <v>0</v>
      </c>
      <c r="CA100" s="19">
        <f t="shared" si="558"/>
        <v>0</v>
      </c>
      <c r="CB100" s="19">
        <f t="shared" si="558"/>
        <v>0</v>
      </c>
      <c r="CC100" s="19">
        <f t="shared" si="558"/>
        <v>0</v>
      </c>
      <c r="CD100" s="19">
        <f t="shared" si="558"/>
        <v>0</v>
      </c>
      <c r="CE100" s="19">
        <f t="shared" si="558"/>
        <v>0</v>
      </c>
      <c r="CF100" s="19">
        <f t="shared" si="558"/>
        <v>0</v>
      </c>
      <c r="CG100" s="19">
        <f t="shared" si="558"/>
        <v>0</v>
      </c>
      <c r="CH100" s="19">
        <f t="shared" si="558"/>
        <v>0</v>
      </c>
      <c r="CI100" s="19">
        <f t="shared" si="558"/>
        <v>0</v>
      </c>
      <c r="CJ100" s="19">
        <f t="shared" si="558"/>
        <v>0</v>
      </c>
      <c r="CK100" s="19">
        <f t="shared" si="558"/>
        <v>0</v>
      </c>
      <c r="CL100" s="19">
        <f t="shared" si="558"/>
        <v>0</v>
      </c>
      <c r="CM100" s="19">
        <f t="shared" si="558"/>
        <v>0</v>
      </c>
      <c r="CN100" s="19">
        <f t="shared" si="558"/>
        <v>0</v>
      </c>
      <c r="CO100" s="19">
        <f t="shared" si="558"/>
        <v>0</v>
      </c>
      <c r="CP100" s="19">
        <f t="shared" si="558"/>
        <v>0</v>
      </c>
      <c r="CQ100" s="19">
        <f t="shared" si="558"/>
        <v>0</v>
      </c>
      <c r="CR100" s="19">
        <f t="shared" si="558"/>
        <v>0</v>
      </c>
      <c r="CS100" s="19">
        <f t="shared" si="558"/>
        <v>0</v>
      </c>
      <c r="CT100" s="19">
        <f t="shared" si="558"/>
        <v>0</v>
      </c>
      <c r="CU100" s="19">
        <f t="shared" si="558"/>
        <v>0</v>
      </c>
      <c r="CV100" s="19">
        <f t="shared" si="558"/>
        <v>0</v>
      </c>
      <c r="CW100" s="19">
        <f t="shared" si="558"/>
        <v>0</v>
      </c>
      <c r="CX100" s="19">
        <f t="shared" si="558"/>
        <v>0</v>
      </c>
      <c r="CY100" s="19">
        <f t="shared" si="558"/>
        <v>0</v>
      </c>
      <c r="CZ100" s="19">
        <f t="shared" si="558"/>
        <v>0</v>
      </c>
      <c r="DA100" s="19">
        <f t="shared" si="558"/>
        <v>0</v>
      </c>
      <c r="DB100" s="19">
        <f t="shared" si="558"/>
        <v>0</v>
      </c>
      <c r="DC100" s="19">
        <f t="shared" ref="DC100:EM100" si="559">MAX(0,DC76)</f>
        <v>0</v>
      </c>
      <c r="DD100" s="19">
        <f t="shared" si="559"/>
        <v>0</v>
      </c>
      <c r="DE100" s="19">
        <f t="shared" si="559"/>
        <v>0</v>
      </c>
      <c r="DF100" s="19">
        <f t="shared" si="559"/>
        <v>0</v>
      </c>
      <c r="DG100" s="19">
        <f t="shared" si="559"/>
        <v>0</v>
      </c>
      <c r="DH100" s="19">
        <f t="shared" si="559"/>
        <v>0</v>
      </c>
      <c r="DI100" s="19">
        <f t="shared" si="559"/>
        <v>0</v>
      </c>
      <c r="DJ100" s="19">
        <f t="shared" si="559"/>
        <v>0</v>
      </c>
      <c r="DK100" s="19">
        <f t="shared" si="559"/>
        <v>0</v>
      </c>
      <c r="DL100" s="19">
        <f t="shared" si="559"/>
        <v>0</v>
      </c>
      <c r="DM100" s="19">
        <f t="shared" si="559"/>
        <v>0</v>
      </c>
      <c r="DN100" s="19">
        <f t="shared" si="559"/>
        <v>0</v>
      </c>
      <c r="DO100" s="19">
        <f t="shared" si="559"/>
        <v>0</v>
      </c>
      <c r="DP100" s="19">
        <f t="shared" si="559"/>
        <v>0</v>
      </c>
      <c r="DQ100" s="19">
        <f t="shared" si="559"/>
        <v>0</v>
      </c>
      <c r="DR100" s="19">
        <f t="shared" si="559"/>
        <v>0</v>
      </c>
      <c r="DS100" s="19">
        <f t="shared" si="559"/>
        <v>0</v>
      </c>
      <c r="DT100" s="19">
        <f t="shared" si="559"/>
        <v>0</v>
      </c>
      <c r="DU100" s="19">
        <f t="shared" si="559"/>
        <v>0</v>
      </c>
      <c r="DV100" s="19">
        <f t="shared" si="559"/>
        <v>0</v>
      </c>
      <c r="DW100" s="19">
        <f t="shared" si="559"/>
        <v>0</v>
      </c>
      <c r="DX100" s="19">
        <f t="shared" si="559"/>
        <v>0</v>
      </c>
      <c r="DY100" s="19">
        <f t="shared" si="559"/>
        <v>0</v>
      </c>
      <c r="DZ100" s="19">
        <f t="shared" si="559"/>
        <v>0</v>
      </c>
      <c r="EA100" s="19">
        <f t="shared" si="559"/>
        <v>0</v>
      </c>
      <c r="EB100" s="19">
        <f t="shared" si="559"/>
        <v>0</v>
      </c>
      <c r="EC100" s="19">
        <f t="shared" si="559"/>
        <v>0</v>
      </c>
      <c r="ED100" s="19">
        <f t="shared" si="559"/>
        <v>0</v>
      </c>
      <c r="EE100" s="19">
        <f t="shared" si="559"/>
        <v>0</v>
      </c>
      <c r="EF100" s="19">
        <f t="shared" si="559"/>
        <v>0</v>
      </c>
      <c r="EG100" s="19">
        <f t="shared" si="559"/>
        <v>0</v>
      </c>
      <c r="EH100" s="19">
        <f t="shared" si="559"/>
        <v>0</v>
      </c>
      <c r="EI100" s="19">
        <f t="shared" si="559"/>
        <v>0</v>
      </c>
      <c r="EJ100" s="19">
        <f t="shared" si="559"/>
        <v>0</v>
      </c>
      <c r="EK100" s="19">
        <f t="shared" si="559"/>
        <v>0</v>
      </c>
      <c r="EL100" s="19">
        <f t="shared" si="559"/>
        <v>0</v>
      </c>
      <c r="EM100" s="19">
        <f t="shared" si="559"/>
        <v>0</v>
      </c>
      <c r="EP100" s="10" t="str">
        <f>B100</f>
        <v>NOI</v>
      </c>
      <c r="ET100" s="122">
        <f t="shared" ref="ET100:ET103" ca="1" si="560">SUM(EV100:FD100)</f>
        <v>10724.956000000002</v>
      </c>
      <c r="EU100" s="19"/>
      <c r="EV100" s="137">
        <f t="shared" ref="EV100:FD103" si="561">SUMIF($K$13:$EM$13,EV$13,$K100:$EM100)</f>
        <v>0</v>
      </c>
      <c r="EW100" s="19">
        <f t="shared" ca="1" si="561"/>
        <v>3429.7079999999996</v>
      </c>
      <c r="EX100" s="19">
        <f t="shared" ca="1" si="561"/>
        <v>3551.9910000000009</v>
      </c>
      <c r="EY100" s="19">
        <f t="shared" ca="1" si="561"/>
        <v>3743.2570000000005</v>
      </c>
      <c r="EZ100" s="19">
        <f t="shared" si="561"/>
        <v>0</v>
      </c>
      <c r="FA100" s="19">
        <f t="shared" si="561"/>
        <v>0</v>
      </c>
      <c r="FB100" s="19">
        <f t="shared" si="561"/>
        <v>0</v>
      </c>
      <c r="FC100" s="19">
        <f t="shared" si="561"/>
        <v>0</v>
      </c>
      <c r="FD100" s="19">
        <f t="shared" si="561"/>
        <v>0</v>
      </c>
      <c r="FE100"/>
      <c r="FF100"/>
      <c r="FG100"/>
      <c r="FH100"/>
    </row>
    <row r="101" spans="2:164" ht="15" outlineLevel="1">
      <c r="B101" s="10" t="s">
        <v>722</v>
      </c>
      <c r="I101" s="122">
        <f>SUMIF($K$12:$EM$12,"&lt;="&amp;Assumptions!$L$14,'Monthly Cash Flow'!K101:EM101)</f>
        <v>0</v>
      </c>
      <c r="J101" s="19"/>
      <c r="K101" s="137">
        <v>0</v>
      </c>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P101" s="10"/>
      <c r="ET101" s="122"/>
      <c r="EU101" s="19"/>
      <c r="EV101" s="137"/>
      <c r="EW101" s="19"/>
      <c r="EX101" s="19"/>
      <c r="EY101" s="19"/>
      <c r="EZ101" s="19"/>
      <c r="FA101" s="19"/>
      <c r="FB101" s="19"/>
      <c r="FC101" s="19"/>
      <c r="FD101" s="19"/>
      <c r="FE101"/>
      <c r="FF101"/>
      <c r="FG101"/>
      <c r="FH101"/>
    </row>
    <row r="102" spans="2:164" ht="15" outlineLevel="1">
      <c r="B102" s="46" t="s">
        <v>115</v>
      </c>
      <c r="C102" s="88"/>
      <c r="D102" s="88"/>
      <c r="E102" s="88"/>
      <c r="F102" s="88"/>
      <c r="G102" s="88"/>
      <c r="H102" s="88"/>
      <c r="I102" s="125">
        <f ca="1">SUMIF($K$12:$EM$12,"&lt;="&amp;Assumptions!$L$14,'Monthly Cash Flow'!K102:EM102)</f>
        <v>-5166.1187500000024</v>
      </c>
      <c r="J102" s="126"/>
      <c r="K102" s="146">
        <f>-MIN(K100,K151)</f>
        <v>0</v>
      </c>
      <c r="L102" s="516">
        <f>+L209+L210</f>
        <v>-136.81958333333336</v>
      </c>
      <c r="M102" s="516">
        <f t="shared" ref="M102:BX102" ca="1" si="562">+M209+M210</f>
        <v>-146.25541666666666</v>
      </c>
      <c r="N102" s="516">
        <f t="shared" ca="1" si="562"/>
        <v>-141.53749999999999</v>
      </c>
      <c r="O102" s="516">
        <f t="shared" ca="1" si="562"/>
        <v>-146.25541666666666</v>
      </c>
      <c r="P102" s="516">
        <f t="shared" ca="1" si="562"/>
        <v>-146.25541666666666</v>
      </c>
      <c r="Q102" s="516">
        <f t="shared" ca="1" si="562"/>
        <v>-141.53749999999999</v>
      </c>
      <c r="R102" s="516">
        <f t="shared" ca="1" si="562"/>
        <v>-146.25541666666666</v>
      </c>
      <c r="S102" s="516">
        <f t="shared" ca="1" si="562"/>
        <v>-141.53749999999999</v>
      </c>
      <c r="T102" s="516">
        <f t="shared" ca="1" si="562"/>
        <v>-146.25541666666666</v>
      </c>
      <c r="U102" s="516">
        <f t="shared" ca="1" si="562"/>
        <v>-146.25541666666666</v>
      </c>
      <c r="V102" s="516">
        <f t="shared" ca="1" si="562"/>
        <v>-132.10166666666666</v>
      </c>
      <c r="W102" s="516">
        <f t="shared" ca="1" si="562"/>
        <v>-146.25541666666666</v>
      </c>
      <c r="X102" s="516">
        <f t="shared" ca="1" si="562"/>
        <v>-141.53749999999999</v>
      </c>
      <c r="Y102" s="516">
        <f t="shared" ca="1" si="562"/>
        <v>-146.25541666666666</v>
      </c>
      <c r="Z102" s="516">
        <f t="shared" ca="1" si="562"/>
        <v>-141.53749999999999</v>
      </c>
      <c r="AA102" s="516">
        <f t="shared" ca="1" si="562"/>
        <v>-146.25541666666666</v>
      </c>
      <c r="AB102" s="516">
        <f t="shared" ca="1" si="562"/>
        <v>-146.25541666666666</v>
      </c>
      <c r="AC102" s="516">
        <f t="shared" ca="1" si="562"/>
        <v>-141.53749999999999</v>
      </c>
      <c r="AD102" s="516">
        <f t="shared" ca="1" si="562"/>
        <v>-146.25541666666666</v>
      </c>
      <c r="AE102" s="516">
        <f t="shared" ca="1" si="562"/>
        <v>-141.53749999999999</v>
      </c>
      <c r="AF102" s="516">
        <f t="shared" ca="1" si="562"/>
        <v>-146.25541666666666</v>
      </c>
      <c r="AG102" s="516">
        <f t="shared" ca="1" si="562"/>
        <v>-146.25541666666666</v>
      </c>
      <c r="AH102" s="516">
        <f t="shared" ca="1" si="562"/>
        <v>-136.81958333333336</v>
      </c>
      <c r="AI102" s="516">
        <f t="shared" ca="1" si="562"/>
        <v>-146.25541666666666</v>
      </c>
      <c r="AJ102" s="516">
        <f t="shared" ca="1" si="562"/>
        <v>-141.53749999999999</v>
      </c>
      <c r="AK102" s="516">
        <f t="shared" ca="1" si="562"/>
        <v>-146.25541666666666</v>
      </c>
      <c r="AL102" s="516">
        <f t="shared" ca="1" si="562"/>
        <v>-141.53749999999999</v>
      </c>
      <c r="AM102" s="516">
        <f t="shared" ca="1" si="562"/>
        <v>-146.25541666666666</v>
      </c>
      <c r="AN102" s="516">
        <f t="shared" ca="1" si="562"/>
        <v>-146.25541666666666</v>
      </c>
      <c r="AO102" s="516">
        <f t="shared" ca="1" si="562"/>
        <v>-141.53749999999999</v>
      </c>
      <c r="AP102" s="516">
        <f t="shared" ca="1" si="562"/>
        <v>-146.25541666666666</v>
      </c>
      <c r="AQ102" s="516">
        <f t="shared" ca="1" si="562"/>
        <v>-141.53749999999999</v>
      </c>
      <c r="AR102" s="516">
        <f t="shared" ca="1" si="562"/>
        <v>-146.25541666666666</v>
      </c>
      <c r="AS102" s="516">
        <f t="shared" ca="1" si="562"/>
        <v>-146.25541666666666</v>
      </c>
      <c r="AT102" s="516">
        <f t="shared" ca="1" si="562"/>
        <v>-132.10166666666666</v>
      </c>
      <c r="AU102" s="516">
        <f t="shared" ca="1" si="562"/>
        <v>-146.25541666666666</v>
      </c>
      <c r="AV102" s="516">
        <f t="shared" si="562"/>
        <v>0</v>
      </c>
      <c r="AW102" s="516">
        <f t="shared" si="562"/>
        <v>0</v>
      </c>
      <c r="AX102" s="516">
        <f t="shared" si="562"/>
        <v>0</v>
      </c>
      <c r="AY102" s="516">
        <f t="shared" si="562"/>
        <v>0</v>
      </c>
      <c r="AZ102" s="516">
        <f t="shared" si="562"/>
        <v>0</v>
      </c>
      <c r="BA102" s="516">
        <f t="shared" si="562"/>
        <v>0</v>
      </c>
      <c r="BB102" s="516">
        <f t="shared" si="562"/>
        <v>0</v>
      </c>
      <c r="BC102" s="516">
        <f t="shared" si="562"/>
        <v>0</v>
      </c>
      <c r="BD102" s="516">
        <f t="shared" si="562"/>
        <v>0</v>
      </c>
      <c r="BE102" s="516">
        <f t="shared" si="562"/>
        <v>0</v>
      </c>
      <c r="BF102" s="516">
        <f t="shared" si="562"/>
        <v>0</v>
      </c>
      <c r="BG102" s="516">
        <f t="shared" si="562"/>
        <v>0</v>
      </c>
      <c r="BH102" s="516">
        <f t="shared" si="562"/>
        <v>0</v>
      </c>
      <c r="BI102" s="516">
        <f t="shared" si="562"/>
        <v>0</v>
      </c>
      <c r="BJ102" s="516">
        <f t="shared" si="562"/>
        <v>0</v>
      </c>
      <c r="BK102" s="516">
        <f t="shared" si="562"/>
        <v>0</v>
      </c>
      <c r="BL102" s="516">
        <f t="shared" si="562"/>
        <v>0</v>
      </c>
      <c r="BM102" s="516">
        <f t="shared" si="562"/>
        <v>0</v>
      </c>
      <c r="BN102" s="516">
        <f t="shared" si="562"/>
        <v>0</v>
      </c>
      <c r="BO102" s="516">
        <f t="shared" si="562"/>
        <v>0</v>
      </c>
      <c r="BP102" s="516">
        <f t="shared" si="562"/>
        <v>0</v>
      </c>
      <c r="BQ102" s="516">
        <f t="shared" si="562"/>
        <v>0</v>
      </c>
      <c r="BR102" s="516">
        <f t="shared" si="562"/>
        <v>0</v>
      </c>
      <c r="BS102" s="516">
        <f t="shared" si="562"/>
        <v>0</v>
      </c>
      <c r="BT102" s="516">
        <f t="shared" si="562"/>
        <v>0</v>
      </c>
      <c r="BU102" s="516">
        <f t="shared" si="562"/>
        <v>0</v>
      </c>
      <c r="BV102" s="516">
        <f t="shared" si="562"/>
        <v>0</v>
      </c>
      <c r="BW102" s="516">
        <f t="shared" si="562"/>
        <v>0</v>
      </c>
      <c r="BX102" s="516">
        <f t="shared" si="562"/>
        <v>0</v>
      </c>
      <c r="BY102" s="516">
        <f t="shared" ref="BY102:EJ102" si="563">+BY209+BY210</f>
        <v>0</v>
      </c>
      <c r="BZ102" s="516">
        <f t="shared" si="563"/>
        <v>0</v>
      </c>
      <c r="CA102" s="516">
        <f t="shared" si="563"/>
        <v>0</v>
      </c>
      <c r="CB102" s="516">
        <f t="shared" si="563"/>
        <v>0</v>
      </c>
      <c r="CC102" s="516">
        <f t="shared" si="563"/>
        <v>0</v>
      </c>
      <c r="CD102" s="516">
        <f t="shared" si="563"/>
        <v>0</v>
      </c>
      <c r="CE102" s="516">
        <f t="shared" si="563"/>
        <v>0</v>
      </c>
      <c r="CF102" s="516">
        <f t="shared" si="563"/>
        <v>0</v>
      </c>
      <c r="CG102" s="516">
        <f t="shared" si="563"/>
        <v>0</v>
      </c>
      <c r="CH102" s="516">
        <f t="shared" si="563"/>
        <v>0</v>
      </c>
      <c r="CI102" s="516">
        <f t="shared" si="563"/>
        <v>0</v>
      </c>
      <c r="CJ102" s="516">
        <f t="shared" si="563"/>
        <v>0</v>
      </c>
      <c r="CK102" s="516">
        <f t="shared" si="563"/>
        <v>0</v>
      </c>
      <c r="CL102" s="516">
        <f t="shared" si="563"/>
        <v>0</v>
      </c>
      <c r="CM102" s="516">
        <f t="shared" si="563"/>
        <v>0</v>
      </c>
      <c r="CN102" s="516">
        <f t="shared" si="563"/>
        <v>0</v>
      </c>
      <c r="CO102" s="516">
        <f t="shared" si="563"/>
        <v>0</v>
      </c>
      <c r="CP102" s="516">
        <f t="shared" si="563"/>
        <v>0</v>
      </c>
      <c r="CQ102" s="516">
        <f t="shared" si="563"/>
        <v>0</v>
      </c>
      <c r="CR102" s="516">
        <f t="shared" si="563"/>
        <v>0</v>
      </c>
      <c r="CS102" s="516">
        <f t="shared" si="563"/>
        <v>0</v>
      </c>
      <c r="CT102" s="516">
        <f t="shared" si="563"/>
        <v>0</v>
      </c>
      <c r="CU102" s="516">
        <f t="shared" si="563"/>
        <v>0</v>
      </c>
      <c r="CV102" s="516">
        <f t="shared" si="563"/>
        <v>0</v>
      </c>
      <c r="CW102" s="516">
        <f t="shared" si="563"/>
        <v>0</v>
      </c>
      <c r="CX102" s="516">
        <f t="shared" si="563"/>
        <v>0</v>
      </c>
      <c r="CY102" s="516">
        <f t="shared" si="563"/>
        <v>0</v>
      </c>
      <c r="CZ102" s="516">
        <f t="shared" si="563"/>
        <v>0</v>
      </c>
      <c r="DA102" s="516">
        <f t="shared" si="563"/>
        <v>0</v>
      </c>
      <c r="DB102" s="516">
        <f t="shared" si="563"/>
        <v>0</v>
      </c>
      <c r="DC102" s="516">
        <f t="shared" si="563"/>
        <v>0</v>
      </c>
      <c r="DD102" s="516">
        <f t="shared" si="563"/>
        <v>0</v>
      </c>
      <c r="DE102" s="516">
        <f t="shared" si="563"/>
        <v>0</v>
      </c>
      <c r="DF102" s="516">
        <f t="shared" si="563"/>
        <v>0</v>
      </c>
      <c r="DG102" s="516">
        <f t="shared" si="563"/>
        <v>0</v>
      </c>
      <c r="DH102" s="516">
        <f t="shared" si="563"/>
        <v>0</v>
      </c>
      <c r="DI102" s="516">
        <f t="shared" si="563"/>
        <v>0</v>
      </c>
      <c r="DJ102" s="516">
        <f t="shared" si="563"/>
        <v>0</v>
      </c>
      <c r="DK102" s="516">
        <f t="shared" si="563"/>
        <v>0</v>
      </c>
      <c r="DL102" s="516">
        <f t="shared" si="563"/>
        <v>0</v>
      </c>
      <c r="DM102" s="516">
        <f t="shared" si="563"/>
        <v>0</v>
      </c>
      <c r="DN102" s="516">
        <f t="shared" si="563"/>
        <v>0</v>
      </c>
      <c r="DO102" s="516">
        <f t="shared" si="563"/>
        <v>0</v>
      </c>
      <c r="DP102" s="516">
        <f t="shared" si="563"/>
        <v>0</v>
      </c>
      <c r="DQ102" s="516">
        <f t="shared" si="563"/>
        <v>0</v>
      </c>
      <c r="DR102" s="516">
        <f t="shared" si="563"/>
        <v>0</v>
      </c>
      <c r="DS102" s="516">
        <f t="shared" si="563"/>
        <v>0</v>
      </c>
      <c r="DT102" s="516">
        <f t="shared" si="563"/>
        <v>0</v>
      </c>
      <c r="DU102" s="516">
        <f t="shared" si="563"/>
        <v>0</v>
      </c>
      <c r="DV102" s="516">
        <f t="shared" si="563"/>
        <v>0</v>
      </c>
      <c r="DW102" s="516">
        <f t="shared" si="563"/>
        <v>0</v>
      </c>
      <c r="DX102" s="516">
        <f t="shared" si="563"/>
        <v>0</v>
      </c>
      <c r="DY102" s="516">
        <f t="shared" si="563"/>
        <v>0</v>
      </c>
      <c r="DZ102" s="516">
        <f t="shared" si="563"/>
        <v>0</v>
      </c>
      <c r="EA102" s="516">
        <f t="shared" si="563"/>
        <v>0</v>
      </c>
      <c r="EB102" s="516">
        <f t="shared" si="563"/>
        <v>0</v>
      </c>
      <c r="EC102" s="516">
        <f t="shared" si="563"/>
        <v>0</v>
      </c>
      <c r="ED102" s="516">
        <f t="shared" si="563"/>
        <v>0</v>
      </c>
      <c r="EE102" s="516">
        <f t="shared" si="563"/>
        <v>0</v>
      </c>
      <c r="EF102" s="516">
        <f t="shared" si="563"/>
        <v>0</v>
      </c>
      <c r="EG102" s="516">
        <f t="shared" si="563"/>
        <v>0</v>
      </c>
      <c r="EH102" s="516">
        <f t="shared" si="563"/>
        <v>0</v>
      </c>
      <c r="EI102" s="516">
        <f t="shared" si="563"/>
        <v>0</v>
      </c>
      <c r="EJ102" s="516">
        <f t="shared" si="563"/>
        <v>0</v>
      </c>
      <c r="EK102" s="516">
        <f t="shared" ref="EK102:EM102" si="564">+EK209+EK210</f>
        <v>0</v>
      </c>
      <c r="EL102" s="516">
        <f t="shared" si="564"/>
        <v>0</v>
      </c>
      <c r="EM102" s="516">
        <f t="shared" si="564"/>
        <v>0</v>
      </c>
      <c r="EP102" s="46" t="str">
        <f>B102</f>
        <v>Less Debt Service</v>
      </c>
      <c r="EQ102" s="126"/>
      <c r="ER102" s="126"/>
      <c r="ES102" s="126"/>
      <c r="ET102" s="125">
        <f t="shared" ca="1" si="560"/>
        <v>-5166.1187499999996</v>
      </c>
      <c r="EU102" s="126"/>
      <c r="EV102" s="146">
        <f t="shared" si="561"/>
        <v>0</v>
      </c>
      <c r="EW102" s="126">
        <f t="shared" ca="1" si="561"/>
        <v>-1717.3216666666665</v>
      </c>
      <c r="EX102" s="126">
        <f t="shared" ca="1" si="561"/>
        <v>-1726.7574999999999</v>
      </c>
      <c r="EY102" s="126">
        <f t="shared" ca="1" si="561"/>
        <v>-1722.0395833333332</v>
      </c>
      <c r="EZ102" s="126">
        <f t="shared" si="561"/>
        <v>0</v>
      </c>
      <c r="FA102" s="126">
        <f t="shared" si="561"/>
        <v>0</v>
      </c>
      <c r="FB102" s="126">
        <f t="shared" si="561"/>
        <v>0</v>
      </c>
      <c r="FC102" s="126">
        <f t="shared" si="561"/>
        <v>0</v>
      </c>
      <c r="FD102" s="126">
        <f t="shared" si="561"/>
        <v>0</v>
      </c>
      <c r="FE102"/>
      <c r="FF102"/>
      <c r="FG102"/>
      <c r="FH102"/>
    </row>
    <row r="103" spans="2:164" ht="15" outlineLevel="1">
      <c r="B103" s="35" t="s">
        <v>116</v>
      </c>
      <c r="I103" s="129">
        <f ca="1">SUMIF($K$12:$EM$12,"&lt;="&amp;Assumptions!$L$14,'Monthly Cash Flow'!K103:EM103)</f>
        <v>5558.8372500000023</v>
      </c>
      <c r="J103" s="36"/>
      <c r="K103" s="130">
        <f t="shared" ref="K103:AP103" si="565">SUM(K100:K102)</f>
        <v>0</v>
      </c>
      <c r="L103" s="517">
        <f t="shared" ca="1" si="565"/>
        <v>155.3174166666667</v>
      </c>
      <c r="M103" s="517">
        <f t="shared" ca="1" si="565"/>
        <v>155.2275833333334</v>
      </c>
      <c r="N103" s="517">
        <f t="shared" ca="1" si="565"/>
        <v>159.94550000000007</v>
      </c>
      <c r="O103" s="517">
        <f t="shared" ca="1" si="565"/>
        <v>155.2275833333334</v>
      </c>
      <c r="P103" s="517">
        <f t="shared" ca="1" si="565"/>
        <v>156.44758333333343</v>
      </c>
      <c r="Q103" s="517">
        <f t="shared" ca="1" si="565"/>
        <v>161.33950000000007</v>
      </c>
      <c r="R103" s="517">
        <f t="shared" ca="1" si="565"/>
        <v>139.98958333333334</v>
      </c>
      <c r="S103" s="517">
        <f t="shared" ca="1" si="565"/>
        <v>131.29650000000007</v>
      </c>
      <c r="T103" s="517">
        <f t="shared" ca="1" si="565"/>
        <v>126.5785833333334</v>
      </c>
      <c r="U103" s="517">
        <f t="shared" ca="1" si="565"/>
        <v>128.98358333333337</v>
      </c>
      <c r="V103" s="517">
        <f t="shared" ca="1" si="565"/>
        <v>143.13733333333337</v>
      </c>
      <c r="W103" s="517">
        <f ca="1">SUM(W100:W102)</f>
        <v>98.895583333333406</v>
      </c>
      <c r="X103" s="517">
        <f t="shared" ca="1" si="565"/>
        <v>103.61350000000007</v>
      </c>
      <c r="Y103" s="517">
        <f t="shared" ca="1" si="565"/>
        <v>112.7395833333334</v>
      </c>
      <c r="Z103" s="517">
        <f t="shared" ca="1" si="565"/>
        <v>120.79650000000007</v>
      </c>
      <c r="AA103" s="517">
        <f t="shared" ca="1" si="565"/>
        <v>136.0975833333334</v>
      </c>
      <c r="AB103" s="517">
        <f t="shared" ca="1" si="565"/>
        <v>160.95858333333345</v>
      </c>
      <c r="AC103" s="517">
        <f t="shared" ca="1" si="565"/>
        <v>165.85650000000001</v>
      </c>
      <c r="AD103" s="517">
        <f t="shared" ca="1" si="565"/>
        <v>178.09958333333341</v>
      </c>
      <c r="AE103" s="517">
        <f t="shared" ca="1" si="565"/>
        <v>183.11050000000009</v>
      </c>
      <c r="AF103" s="517">
        <f t="shared" ca="1" si="565"/>
        <v>178.39258333333342</v>
      </c>
      <c r="AG103" s="517">
        <f t="shared" ca="1" si="565"/>
        <v>157.1625833333334</v>
      </c>
      <c r="AH103" s="517">
        <f t="shared" ca="1" si="565"/>
        <v>166.59841666666671</v>
      </c>
      <c r="AI103" s="517">
        <f t="shared" ca="1" si="565"/>
        <v>161.80758333333344</v>
      </c>
      <c r="AJ103" s="517">
        <f t="shared" ca="1" si="565"/>
        <v>166.52550000000011</v>
      </c>
      <c r="AK103" s="517">
        <f t="shared" ca="1" si="565"/>
        <v>163.52358333333345</v>
      </c>
      <c r="AL103" s="517">
        <f t="shared" ca="1" si="565"/>
        <v>168.24150000000012</v>
      </c>
      <c r="AM103" s="517">
        <f t="shared" ca="1" si="565"/>
        <v>164.4965833333334</v>
      </c>
      <c r="AN103" s="517">
        <f t="shared" ca="1" si="565"/>
        <v>165.79158333333336</v>
      </c>
      <c r="AO103" s="517">
        <f t="shared" ca="1" si="565"/>
        <v>170.6935</v>
      </c>
      <c r="AP103" s="517">
        <f t="shared" ca="1" si="565"/>
        <v>165.97558333333333</v>
      </c>
      <c r="AQ103" s="517">
        <f t="shared" ref="AQ103:CE103" ca="1" si="566">SUM(AQ100:AQ102)</f>
        <v>170.99650000000011</v>
      </c>
      <c r="AR103" s="517">
        <f t="shared" ca="1" si="566"/>
        <v>166.27858333333344</v>
      </c>
      <c r="AS103" s="517">
        <f t="shared" ca="1" si="566"/>
        <v>166.58558333333335</v>
      </c>
      <c r="AT103" s="517">
        <f t="shared" ca="1" si="566"/>
        <v>180.73933333333335</v>
      </c>
      <c r="AU103" s="517">
        <f t="shared" ca="1" si="566"/>
        <v>171.36958333333334</v>
      </c>
      <c r="AV103" s="517">
        <f t="shared" si="566"/>
        <v>0</v>
      </c>
      <c r="AW103" s="517">
        <f t="shared" si="566"/>
        <v>0</v>
      </c>
      <c r="AX103" s="517">
        <f t="shared" si="566"/>
        <v>0</v>
      </c>
      <c r="AY103" s="517">
        <f t="shared" si="566"/>
        <v>0</v>
      </c>
      <c r="AZ103" s="517">
        <f t="shared" si="566"/>
        <v>0</v>
      </c>
      <c r="BA103" s="517">
        <f t="shared" si="566"/>
        <v>0</v>
      </c>
      <c r="BB103" s="517">
        <f t="shared" si="566"/>
        <v>0</v>
      </c>
      <c r="BC103" s="517">
        <f t="shared" si="566"/>
        <v>0</v>
      </c>
      <c r="BD103" s="517">
        <f t="shared" si="566"/>
        <v>0</v>
      </c>
      <c r="BE103" s="517">
        <f t="shared" si="566"/>
        <v>0</v>
      </c>
      <c r="BF103" s="517">
        <f t="shared" si="566"/>
        <v>0</v>
      </c>
      <c r="BG103" s="517">
        <f t="shared" si="566"/>
        <v>0</v>
      </c>
      <c r="BH103" s="517">
        <f t="shared" si="566"/>
        <v>0</v>
      </c>
      <c r="BI103" s="517">
        <f t="shared" si="566"/>
        <v>0</v>
      </c>
      <c r="BJ103" s="517">
        <f t="shared" si="566"/>
        <v>0</v>
      </c>
      <c r="BK103" s="517">
        <f t="shared" si="566"/>
        <v>0</v>
      </c>
      <c r="BL103" s="517">
        <f t="shared" si="566"/>
        <v>0</v>
      </c>
      <c r="BM103" s="517">
        <f t="shared" si="566"/>
        <v>0</v>
      </c>
      <c r="BN103" s="517">
        <f t="shared" si="566"/>
        <v>0</v>
      </c>
      <c r="BO103" s="517">
        <f t="shared" si="566"/>
        <v>0</v>
      </c>
      <c r="BP103" s="517">
        <f t="shared" si="566"/>
        <v>0</v>
      </c>
      <c r="BQ103" s="517">
        <f t="shared" si="566"/>
        <v>0</v>
      </c>
      <c r="BR103" s="517">
        <f t="shared" si="566"/>
        <v>0</v>
      </c>
      <c r="BS103" s="517">
        <f t="shared" si="566"/>
        <v>0</v>
      </c>
      <c r="BT103" s="517">
        <f t="shared" si="566"/>
        <v>0</v>
      </c>
      <c r="BU103" s="517">
        <f t="shared" si="566"/>
        <v>0</v>
      </c>
      <c r="BV103" s="517">
        <f t="shared" si="566"/>
        <v>0</v>
      </c>
      <c r="BW103" s="517">
        <f t="shared" si="566"/>
        <v>0</v>
      </c>
      <c r="BX103" s="517">
        <f t="shared" si="566"/>
        <v>0</v>
      </c>
      <c r="BY103" s="517">
        <f t="shared" si="566"/>
        <v>0</v>
      </c>
      <c r="BZ103" s="517">
        <f t="shared" si="566"/>
        <v>0</v>
      </c>
      <c r="CA103" s="517">
        <f t="shared" si="566"/>
        <v>0</v>
      </c>
      <c r="CB103" s="517">
        <f t="shared" si="566"/>
        <v>0</v>
      </c>
      <c r="CC103" s="517">
        <f t="shared" si="566"/>
        <v>0</v>
      </c>
      <c r="CD103" s="517">
        <f t="shared" si="566"/>
        <v>0</v>
      </c>
      <c r="CE103" s="517">
        <f t="shared" si="566"/>
        <v>0</v>
      </c>
      <c r="CF103" s="517">
        <f t="shared" ref="CF103:EM103" si="567">SUM(CF100:CF102)</f>
        <v>0</v>
      </c>
      <c r="CG103" s="517">
        <f t="shared" si="567"/>
        <v>0</v>
      </c>
      <c r="CH103" s="517">
        <f t="shared" si="567"/>
        <v>0</v>
      </c>
      <c r="CI103" s="517">
        <f t="shared" si="567"/>
        <v>0</v>
      </c>
      <c r="CJ103" s="517">
        <f t="shared" si="567"/>
        <v>0</v>
      </c>
      <c r="CK103" s="517">
        <f t="shared" si="567"/>
        <v>0</v>
      </c>
      <c r="CL103" s="517">
        <f t="shared" si="567"/>
        <v>0</v>
      </c>
      <c r="CM103" s="517">
        <f t="shared" si="567"/>
        <v>0</v>
      </c>
      <c r="CN103" s="517">
        <f t="shared" si="567"/>
        <v>0</v>
      </c>
      <c r="CO103" s="517">
        <f t="shared" si="567"/>
        <v>0</v>
      </c>
      <c r="CP103" s="517">
        <f t="shared" si="567"/>
        <v>0</v>
      </c>
      <c r="CQ103" s="517">
        <f t="shared" si="567"/>
        <v>0</v>
      </c>
      <c r="CR103" s="517">
        <f t="shared" si="567"/>
        <v>0</v>
      </c>
      <c r="CS103" s="517">
        <f t="shared" si="567"/>
        <v>0</v>
      </c>
      <c r="CT103" s="517">
        <f t="shared" si="567"/>
        <v>0</v>
      </c>
      <c r="CU103" s="517">
        <f t="shared" si="567"/>
        <v>0</v>
      </c>
      <c r="CV103" s="517">
        <f t="shared" si="567"/>
        <v>0</v>
      </c>
      <c r="CW103" s="517">
        <f t="shared" si="567"/>
        <v>0</v>
      </c>
      <c r="CX103" s="517">
        <f t="shared" si="567"/>
        <v>0</v>
      </c>
      <c r="CY103" s="517">
        <f t="shared" si="567"/>
        <v>0</v>
      </c>
      <c r="CZ103" s="517">
        <f t="shared" si="567"/>
        <v>0</v>
      </c>
      <c r="DA103" s="517">
        <f t="shared" si="567"/>
        <v>0</v>
      </c>
      <c r="DB103" s="517">
        <f t="shared" si="567"/>
        <v>0</v>
      </c>
      <c r="DC103" s="517">
        <f t="shared" si="567"/>
        <v>0</v>
      </c>
      <c r="DD103" s="517">
        <f t="shared" si="567"/>
        <v>0</v>
      </c>
      <c r="DE103" s="517">
        <f t="shared" si="567"/>
        <v>0</v>
      </c>
      <c r="DF103" s="517">
        <f t="shared" si="567"/>
        <v>0</v>
      </c>
      <c r="DG103" s="517">
        <f t="shared" si="567"/>
        <v>0</v>
      </c>
      <c r="DH103" s="517">
        <f t="shared" si="567"/>
        <v>0</v>
      </c>
      <c r="DI103" s="517">
        <f t="shared" si="567"/>
        <v>0</v>
      </c>
      <c r="DJ103" s="517">
        <f t="shared" si="567"/>
        <v>0</v>
      </c>
      <c r="DK103" s="517">
        <f t="shared" si="567"/>
        <v>0</v>
      </c>
      <c r="DL103" s="517">
        <f t="shared" si="567"/>
        <v>0</v>
      </c>
      <c r="DM103" s="517">
        <f t="shared" si="567"/>
        <v>0</v>
      </c>
      <c r="DN103" s="517">
        <f t="shared" si="567"/>
        <v>0</v>
      </c>
      <c r="DO103" s="517">
        <f t="shared" si="567"/>
        <v>0</v>
      </c>
      <c r="DP103" s="517">
        <f t="shared" si="567"/>
        <v>0</v>
      </c>
      <c r="DQ103" s="517">
        <f t="shared" si="567"/>
        <v>0</v>
      </c>
      <c r="DR103" s="517">
        <f t="shared" si="567"/>
        <v>0</v>
      </c>
      <c r="DS103" s="517">
        <f t="shared" si="567"/>
        <v>0</v>
      </c>
      <c r="DT103" s="517">
        <f t="shared" si="567"/>
        <v>0</v>
      </c>
      <c r="DU103" s="517">
        <f t="shared" si="567"/>
        <v>0</v>
      </c>
      <c r="DV103" s="517">
        <f t="shared" si="567"/>
        <v>0</v>
      </c>
      <c r="DW103" s="517">
        <f t="shared" si="567"/>
        <v>0</v>
      </c>
      <c r="DX103" s="517">
        <f t="shared" si="567"/>
        <v>0</v>
      </c>
      <c r="DY103" s="517">
        <f t="shared" si="567"/>
        <v>0</v>
      </c>
      <c r="DZ103" s="517">
        <f t="shared" si="567"/>
        <v>0</v>
      </c>
      <c r="EA103" s="517">
        <f t="shared" si="567"/>
        <v>0</v>
      </c>
      <c r="EB103" s="517">
        <f t="shared" si="567"/>
        <v>0</v>
      </c>
      <c r="EC103" s="517">
        <f t="shared" si="567"/>
        <v>0</v>
      </c>
      <c r="ED103" s="517">
        <f t="shared" si="567"/>
        <v>0</v>
      </c>
      <c r="EE103" s="517">
        <f t="shared" si="567"/>
        <v>0</v>
      </c>
      <c r="EF103" s="517">
        <f t="shared" si="567"/>
        <v>0</v>
      </c>
      <c r="EG103" s="517">
        <f t="shared" si="567"/>
        <v>0</v>
      </c>
      <c r="EH103" s="517">
        <f t="shared" si="567"/>
        <v>0</v>
      </c>
      <c r="EI103" s="517">
        <f t="shared" si="567"/>
        <v>0</v>
      </c>
      <c r="EJ103" s="517">
        <f t="shared" si="567"/>
        <v>0</v>
      </c>
      <c r="EK103" s="517">
        <f t="shared" si="567"/>
        <v>0</v>
      </c>
      <c r="EL103" s="517">
        <f t="shared" si="567"/>
        <v>0</v>
      </c>
      <c r="EM103" s="517">
        <f t="shared" si="567"/>
        <v>0</v>
      </c>
      <c r="EP103" s="35" t="str">
        <f>B103</f>
        <v>Cash Flow After Debt Service</v>
      </c>
      <c r="EQ103" s="36"/>
      <c r="ER103" s="36"/>
      <c r="ES103" s="36"/>
      <c r="ET103" s="129">
        <f t="shared" ca="1" si="560"/>
        <v>5558.8372500000023</v>
      </c>
      <c r="EU103" s="36"/>
      <c r="EV103" s="130">
        <f t="shared" si="561"/>
        <v>0</v>
      </c>
      <c r="EW103" s="36">
        <f t="shared" ca="1" si="561"/>
        <v>1712.3863333333341</v>
      </c>
      <c r="EX103" s="36">
        <f t="shared" ca="1" si="561"/>
        <v>1825.233500000001</v>
      </c>
      <c r="EY103" s="36">
        <f t="shared" ca="1" si="561"/>
        <v>2021.2174166666675</v>
      </c>
      <c r="EZ103" s="36">
        <f t="shared" si="561"/>
        <v>0</v>
      </c>
      <c r="FA103" s="36">
        <f t="shared" si="561"/>
        <v>0</v>
      </c>
      <c r="FB103" s="36">
        <f t="shared" si="561"/>
        <v>0</v>
      </c>
      <c r="FC103" s="36">
        <f t="shared" si="561"/>
        <v>0</v>
      </c>
      <c r="FD103" s="36">
        <f t="shared" si="561"/>
        <v>0</v>
      </c>
      <c r="FE103"/>
      <c r="FF103"/>
      <c r="FG103"/>
      <c r="FH103"/>
    </row>
    <row r="104" spans="2:164" ht="15" outlineLevel="1">
      <c r="I104" s="186"/>
      <c r="J104" s="187"/>
      <c r="K104" s="188"/>
      <c r="L104" s="518"/>
      <c r="M104" s="518"/>
      <c r="N104" s="518"/>
      <c r="O104" s="518"/>
      <c r="P104" s="518"/>
      <c r="Q104" s="518"/>
      <c r="R104" s="518"/>
      <c r="S104" s="518"/>
      <c r="T104" s="518"/>
      <c r="U104" s="518"/>
      <c r="V104" s="518"/>
      <c r="W104" s="518"/>
      <c r="X104" s="518"/>
      <c r="Y104" s="518"/>
      <c r="Z104" s="518"/>
      <c r="AA104" s="518"/>
      <c r="AB104" s="518"/>
      <c r="AC104" s="518"/>
      <c r="AD104" s="518"/>
      <c r="AE104" s="518"/>
      <c r="AF104" s="518"/>
      <c r="AG104" s="518"/>
      <c r="AH104" s="518"/>
      <c r="AI104" s="518"/>
      <c r="AJ104" s="518"/>
      <c r="AK104" s="518"/>
      <c r="AL104" s="518"/>
      <c r="AM104" s="518"/>
      <c r="AN104" s="518"/>
      <c r="AO104" s="518"/>
      <c r="AP104" s="518"/>
      <c r="AQ104" s="518"/>
      <c r="AR104" s="518"/>
      <c r="AS104" s="518"/>
      <c r="AT104" s="518"/>
      <c r="AU104" s="518"/>
      <c r="AV104" s="518"/>
      <c r="AW104" s="518"/>
      <c r="AX104" s="518"/>
      <c r="AY104" s="518"/>
      <c r="AZ104" s="518"/>
      <c r="BA104" s="518"/>
      <c r="BB104" s="518"/>
      <c r="BC104" s="518"/>
      <c r="BD104" s="518"/>
      <c r="BE104" s="518"/>
      <c r="BF104" s="518"/>
      <c r="BG104" s="518"/>
      <c r="BH104" s="518"/>
      <c r="BI104" s="518"/>
      <c r="BJ104" s="518"/>
      <c r="BK104" s="518"/>
      <c r="BL104" s="518"/>
      <c r="BM104" s="518"/>
      <c r="BN104" s="518"/>
      <c r="BO104" s="518"/>
      <c r="BP104" s="518"/>
      <c r="BQ104" s="518"/>
      <c r="BR104" s="518"/>
      <c r="BS104" s="518"/>
      <c r="BT104" s="518"/>
      <c r="BU104" s="518"/>
      <c r="BV104" s="518"/>
      <c r="BW104" s="518"/>
      <c r="BX104" s="518"/>
      <c r="BY104" s="518"/>
      <c r="BZ104" s="518"/>
      <c r="CA104" s="518"/>
      <c r="CB104" s="518"/>
      <c r="CC104" s="518"/>
      <c r="CD104" s="518"/>
      <c r="CE104" s="518"/>
      <c r="CF104" s="518"/>
      <c r="CG104" s="518"/>
      <c r="CH104" s="518"/>
      <c r="CI104" s="518"/>
      <c r="CJ104" s="518"/>
      <c r="CK104" s="518"/>
      <c r="CL104" s="518"/>
      <c r="CM104" s="518"/>
      <c r="CN104" s="518"/>
      <c r="CO104" s="518"/>
      <c r="CP104" s="518"/>
      <c r="CQ104" s="518"/>
      <c r="CR104" s="518"/>
      <c r="CS104" s="518"/>
      <c r="CT104" s="518"/>
      <c r="CU104" s="518"/>
      <c r="CV104" s="518"/>
      <c r="CW104" s="518"/>
      <c r="CX104" s="518"/>
      <c r="CY104" s="518"/>
      <c r="CZ104" s="518"/>
      <c r="DA104" s="518"/>
      <c r="DB104" s="518"/>
      <c r="DC104" s="518"/>
      <c r="DD104" s="518"/>
      <c r="DE104" s="518"/>
      <c r="DF104" s="518"/>
      <c r="DG104" s="518"/>
      <c r="DH104" s="518"/>
      <c r="DI104" s="518"/>
      <c r="DJ104" s="518"/>
      <c r="DK104" s="518"/>
      <c r="DL104" s="518"/>
      <c r="DM104" s="518"/>
      <c r="DN104" s="518"/>
      <c r="DO104" s="518"/>
      <c r="DP104" s="518"/>
      <c r="DQ104" s="518"/>
      <c r="DR104" s="518"/>
      <c r="DS104" s="518"/>
      <c r="DT104" s="518"/>
      <c r="DU104" s="518"/>
      <c r="DV104" s="518"/>
      <c r="DW104" s="518"/>
      <c r="DX104" s="518"/>
      <c r="DY104" s="518"/>
      <c r="DZ104" s="518"/>
      <c r="EA104" s="518"/>
      <c r="EB104" s="518"/>
      <c r="EC104" s="518"/>
      <c r="ED104" s="518"/>
      <c r="EE104" s="518"/>
      <c r="EF104" s="518"/>
      <c r="EG104" s="518"/>
      <c r="EH104" s="518"/>
      <c r="EI104" s="518"/>
      <c r="EJ104" s="518"/>
      <c r="EK104" s="518"/>
      <c r="EL104" s="518"/>
      <c r="EM104" s="518"/>
      <c r="EQ104" s="187"/>
      <c r="ER104" s="187"/>
      <c r="ES104" s="187"/>
      <c r="ET104" s="186"/>
      <c r="EU104" s="187"/>
      <c r="EV104" s="188"/>
      <c r="EW104" s="187"/>
      <c r="EX104" s="187"/>
      <c r="EY104" s="187"/>
      <c r="EZ104" s="187"/>
      <c r="FA104" s="187"/>
      <c r="FB104" s="187"/>
      <c r="FC104" s="187"/>
      <c r="FD104" s="187"/>
      <c r="FE104"/>
      <c r="FF104"/>
      <c r="FG104"/>
      <c r="FH104"/>
    </row>
    <row r="105" spans="2:164" ht="15" outlineLevel="1">
      <c r="B105" s="47" t="s">
        <v>117</v>
      </c>
      <c r="C105" s="10"/>
      <c r="D105" s="10"/>
      <c r="E105" s="10"/>
      <c r="G105" s="10"/>
      <c r="H105" s="10"/>
      <c r="I105" s="189"/>
      <c r="J105" s="190"/>
      <c r="K105" s="191"/>
      <c r="L105" s="519"/>
      <c r="M105" s="519"/>
      <c r="N105" s="519"/>
      <c r="O105" s="519"/>
      <c r="P105" s="519"/>
      <c r="Q105" s="519"/>
      <c r="R105" s="519"/>
      <c r="S105" s="519"/>
      <c r="T105" s="519"/>
      <c r="U105" s="519"/>
      <c r="V105" s="519"/>
      <c r="W105" s="519"/>
      <c r="X105" s="519"/>
      <c r="Y105" s="519"/>
      <c r="Z105" s="519"/>
      <c r="AA105" s="519"/>
      <c r="AB105" s="519"/>
      <c r="AC105" s="519"/>
      <c r="AD105" s="519"/>
      <c r="AE105" s="519"/>
      <c r="AF105" s="519"/>
      <c r="AG105" s="519"/>
      <c r="AH105" s="519"/>
      <c r="AI105" s="519"/>
      <c r="AJ105" s="519"/>
      <c r="AK105" s="519"/>
      <c r="AL105" s="519"/>
      <c r="AM105" s="519"/>
      <c r="AN105" s="519"/>
      <c r="AO105" s="519"/>
      <c r="AP105" s="519"/>
      <c r="AQ105" s="519"/>
      <c r="AR105" s="519"/>
      <c r="AS105" s="519"/>
      <c r="AT105" s="519"/>
      <c r="AU105" s="519"/>
      <c r="AV105" s="519"/>
      <c r="AW105" s="519"/>
      <c r="AX105" s="519"/>
      <c r="AY105" s="519"/>
      <c r="AZ105" s="519"/>
      <c r="BA105" s="519"/>
      <c r="BB105" s="519"/>
      <c r="BC105" s="519"/>
      <c r="BD105" s="519"/>
      <c r="BE105" s="519"/>
      <c r="BF105" s="519"/>
      <c r="BG105" s="519"/>
      <c r="BH105" s="519"/>
      <c r="BI105" s="519"/>
      <c r="BJ105" s="519"/>
      <c r="BK105" s="519"/>
      <c r="BL105" s="519"/>
      <c r="BM105" s="519"/>
      <c r="BN105" s="519"/>
      <c r="BO105" s="519"/>
      <c r="BP105" s="519"/>
      <c r="BQ105" s="519"/>
      <c r="BR105" s="519"/>
      <c r="BS105" s="519"/>
      <c r="BT105" s="519"/>
      <c r="BU105" s="519"/>
      <c r="BV105" s="519"/>
      <c r="BW105" s="519"/>
      <c r="BX105" s="519"/>
      <c r="BY105" s="519"/>
      <c r="BZ105" s="519"/>
      <c r="CA105" s="519"/>
      <c r="CB105" s="519"/>
      <c r="CC105" s="519"/>
      <c r="CD105" s="519"/>
      <c r="CE105" s="519"/>
      <c r="CF105" s="519"/>
      <c r="CG105" s="519"/>
      <c r="CH105" s="519"/>
      <c r="CI105" s="519"/>
      <c r="CJ105" s="519"/>
      <c r="CK105" s="519"/>
      <c r="CL105" s="519"/>
      <c r="CM105" s="519"/>
      <c r="CN105" s="519"/>
      <c r="CO105" s="519"/>
      <c r="CP105" s="519"/>
      <c r="CQ105" s="519"/>
      <c r="CR105" s="519"/>
      <c r="CS105" s="519"/>
      <c r="CT105" s="519"/>
      <c r="CU105" s="519"/>
      <c r="CV105" s="519"/>
      <c r="CW105" s="519"/>
      <c r="CX105" s="519"/>
      <c r="CY105" s="519"/>
      <c r="CZ105" s="519"/>
      <c r="DA105" s="519"/>
      <c r="DB105" s="519"/>
      <c r="DC105" s="519"/>
      <c r="DD105" s="519"/>
      <c r="DE105" s="519"/>
      <c r="DF105" s="519"/>
      <c r="DG105" s="519"/>
      <c r="DH105" s="519"/>
      <c r="DI105" s="519"/>
      <c r="DJ105" s="519"/>
      <c r="DK105" s="519"/>
      <c r="DL105" s="519"/>
      <c r="DM105" s="519"/>
      <c r="DN105" s="519"/>
      <c r="DO105" s="519"/>
      <c r="DP105" s="519"/>
      <c r="DQ105" s="519"/>
      <c r="DR105" s="519"/>
      <c r="DS105" s="519"/>
      <c r="DT105" s="519"/>
      <c r="DU105" s="519"/>
      <c r="DV105" s="519"/>
      <c r="DW105" s="519"/>
      <c r="DX105" s="519"/>
      <c r="DY105" s="519"/>
      <c r="DZ105" s="519"/>
      <c r="EA105" s="519"/>
      <c r="EB105" s="519"/>
      <c r="EC105" s="519"/>
      <c r="ED105" s="519"/>
      <c r="EE105" s="519"/>
      <c r="EF105" s="519"/>
      <c r="EG105" s="519"/>
      <c r="EH105" s="519"/>
      <c r="EI105" s="519"/>
      <c r="EJ105" s="519"/>
      <c r="EK105" s="519"/>
      <c r="EL105" s="519"/>
      <c r="EM105" s="519"/>
      <c r="EP105" s="47" t="str">
        <f t="shared" ref="EP105:EP113" si="568">B105</f>
        <v>Loan Leveraged Costs</v>
      </c>
      <c r="EQ105" s="190"/>
      <c r="ER105" s="190"/>
      <c r="ES105" s="190"/>
      <c r="ET105" s="189"/>
      <c r="EU105" s="190"/>
      <c r="EV105" s="191"/>
      <c r="EW105" s="190"/>
      <c r="EX105" s="190"/>
      <c r="EY105" s="190"/>
      <c r="EZ105" s="190"/>
      <c r="FA105" s="190"/>
      <c r="FB105" s="190"/>
      <c r="FC105" s="190"/>
      <c r="FD105" s="190"/>
      <c r="FE105"/>
      <c r="FF105"/>
      <c r="FG105"/>
      <c r="FH105"/>
    </row>
    <row r="106" spans="2:164" ht="15" outlineLevel="1">
      <c r="B106" s="10" t="s">
        <v>97</v>
      </c>
      <c r="C106" s="10"/>
      <c r="D106" s="10"/>
      <c r="E106" s="10"/>
      <c r="F106" s="657">
        <v>0</v>
      </c>
      <c r="G106" s="10"/>
      <c r="H106" s="10"/>
      <c r="I106" s="122">
        <f ca="1">SUMIF($K$12:$EM$12,"&lt;="&amp;Assumptions!$L$14,'Monthly Cash Flow'!K106:EM106)</f>
        <v>60501.359000000019</v>
      </c>
      <c r="J106" s="19"/>
      <c r="K106" s="137">
        <f t="shared" ref="K106:AP106" si="569">K83</f>
        <v>58941.25</v>
      </c>
      <c r="L106" s="520">
        <f t="shared" ca="1" si="569"/>
        <v>1.72</v>
      </c>
      <c r="M106" s="520">
        <f t="shared" ca="1" si="569"/>
        <v>1.72</v>
      </c>
      <c r="N106" s="520">
        <f t="shared" ca="1" si="569"/>
        <v>1.72</v>
      </c>
      <c r="O106" s="520">
        <f t="shared" ca="1" si="569"/>
        <v>1.72</v>
      </c>
      <c r="P106" s="520">
        <f t="shared" ca="1" si="569"/>
        <v>1.72</v>
      </c>
      <c r="Q106" s="520">
        <f t="shared" ca="1" si="569"/>
        <v>98.52</v>
      </c>
      <c r="R106" s="520">
        <f t="shared" ca="1" si="569"/>
        <v>98.52</v>
      </c>
      <c r="S106" s="520">
        <f t="shared" ca="1" si="569"/>
        <v>98.52</v>
      </c>
      <c r="T106" s="520">
        <f t="shared" ca="1" si="569"/>
        <v>98.52</v>
      </c>
      <c r="U106" s="520">
        <f t="shared" ca="1" si="569"/>
        <v>98.570999999999998</v>
      </c>
      <c r="V106" s="520">
        <f t="shared" ca="1" si="569"/>
        <v>98.570999999999998</v>
      </c>
      <c r="W106" s="520">
        <f t="shared" ca="1" si="569"/>
        <v>89.022000000000006</v>
      </c>
      <c r="X106" s="520">
        <f t="shared" ca="1" si="569"/>
        <v>48.570999999999998</v>
      </c>
      <c r="Y106" s="520">
        <f t="shared" ca="1" si="569"/>
        <v>328.64600000000002</v>
      </c>
      <c r="Z106" s="520">
        <f t="shared" ca="1" si="569"/>
        <v>48.570999999999998</v>
      </c>
      <c r="AA106" s="520">
        <f t="shared" ca="1" si="569"/>
        <v>409.09700000000004</v>
      </c>
      <c r="AB106" s="520">
        <f t="shared" ca="1" si="569"/>
        <v>1.7709999999999999</v>
      </c>
      <c r="AC106" s="520">
        <f t="shared" ca="1" si="569"/>
        <v>1.7709999999999999</v>
      </c>
      <c r="AD106" s="520">
        <f t="shared" ca="1" si="569"/>
        <v>1.7709999999999999</v>
      </c>
      <c r="AE106" s="520">
        <f t="shared" ca="1" si="569"/>
        <v>1.7709999999999999</v>
      </c>
      <c r="AF106" s="520">
        <f t="shared" ca="1" si="569"/>
        <v>1.7709999999999999</v>
      </c>
      <c r="AG106" s="520">
        <f t="shared" ca="1" si="569"/>
        <v>1.8240000000000001</v>
      </c>
      <c r="AH106" s="520">
        <f t="shared" ca="1" si="569"/>
        <v>1.8240000000000001</v>
      </c>
      <c r="AI106" s="520">
        <f t="shared" ca="1" si="569"/>
        <v>1.8240000000000001</v>
      </c>
      <c r="AJ106" s="520">
        <f t="shared" ca="1" si="569"/>
        <v>1.8240000000000001</v>
      </c>
      <c r="AK106" s="520">
        <f t="shared" ca="1" si="569"/>
        <v>1.8240000000000001</v>
      </c>
      <c r="AL106" s="520">
        <f t="shared" ca="1" si="569"/>
        <v>1.8240000000000001</v>
      </c>
      <c r="AM106" s="520">
        <f t="shared" ca="1" si="569"/>
        <v>1.8240000000000001</v>
      </c>
      <c r="AN106" s="520">
        <f t="shared" ca="1" si="569"/>
        <v>1.8240000000000001</v>
      </c>
      <c r="AO106" s="520">
        <f t="shared" ca="1" si="569"/>
        <v>1.8240000000000001</v>
      </c>
      <c r="AP106" s="520">
        <f t="shared" ca="1" si="569"/>
        <v>1.8240000000000001</v>
      </c>
      <c r="AQ106" s="520">
        <f t="shared" ref="AQ106:BV106" ca="1" si="570">AQ83</f>
        <v>1.8240000000000001</v>
      </c>
      <c r="AR106" s="520">
        <f t="shared" ca="1" si="570"/>
        <v>1.8240000000000001</v>
      </c>
      <c r="AS106" s="520">
        <f t="shared" ca="1" si="570"/>
        <v>1.879</v>
      </c>
      <c r="AT106" s="520">
        <f t="shared" ca="1" si="570"/>
        <v>1.879</v>
      </c>
      <c r="AU106" s="520">
        <f t="shared" ca="1" si="570"/>
        <v>1.879</v>
      </c>
      <c r="AV106" s="520">
        <f t="shared" si="570"/>
        <v>0</v>
      </c>
      <c r="AW106" s="520">
        <f t="shared" si="570"/>
        <v>0</v>
      </c>
      <c r="AX106" s="520">
        <f t="shared" si="570"/>
        <v>0</v>
      </c>
      <c r="AY106" s="520">
        <f t="shared" si="570"/>
        <v>0</v>
      </c>
      <c r="AZ106" s="520">
        <f t="shared" si="570"/>
        <v>0</v>
      </c>
      <c r="BA106" s="520">
        <f t="shared" si="570"/>
        <v>0</v>
      </c>
      <c r="BB106" s="520">
        <f t="shared" si="570"/>
        <v>0</v>
      </c>
      <c r="BC106" s="520">
        <f t="shared" si="570"/>
        <v>0</v>
      </c>
      <c r="BD106" s="520">
        <f t="shared" si="570"/>
        <v>0</v>
      </c>
      <c r="BE106" s="520">
        <f t="shared" si="570"/>
        <v>0</v>
      </c>
      <c r="BF106" s="520">
        <f t="shared" si="570"/>
        <v>0</v>
      </c>
      <c r="BG106" s="520">
        <f t="shared" si="570"/>
        <v>0</v>
      </c>
      <c r="BH106" s="520">
        <f t="shared" si="570"/>
        <v>0</v>
      </c>
      <c r="BI106" s="520">
        <f t="shared" si="570"/>
        <v>0</v>
      </c>
      <c r="BJ106" s="520">
        <f t="shared" si="570"/>
        <v>0</v>
      </c>
      <c r="BK106" s="520">
        <f t="shared" si="570"/>
        <v>0</v>
      </c>
      <c r="BL106" s="520">
        <f t="shared" si="570"/>
        <v>0</v>
      </c>
      <c r="BM106" s="520">
        <f t="shared" si="570"/>
        <v>0</v>
      </c>
      <c r="BN106" s="520">
        <f t="shared" si="570"/>
        <v>0</v>
      </c>
      <c r="BO106" s="520">
        <f t="shared" si="570"/>
        <v>0</v>
      </c>
      <c r="BP106" s="520">
        <f t="shared" si="570"/>
        <v>0</v>
      </c>
      <c r="BQ106" s="520">
        <f t="shared" si="570"/>
        <v>0</v>
      </c>
      <c r="BR106" s="520">
        <f t="shared" si="570"/>
        <v>0</v>
      </c>
      <c r="BS106" s="520">
        <f t="shared" si="570"/>
        <v>0</v>
      </c>
      <c r="BT106" s="520">
        <f t="shared" si="570"/>
        <v>0</v>
      </c>
      <c r="BU106" s="520">
        <f t="shared" si="570"/>
        <v>0</v>
      </c>
      <c r="BV106" s="520">
        <f t="shared" si="570"/>
        <v>0</v>
      </c>
      <c r="BW106" s="520">
        <f t="shared" ref="BW106:DB106" si="571">BW83</f>
        <v>0</v>
      </c>
      <c r="BX106" s="520">
        <f t="shared" si="571"/>
        <v>0</v>
      </c>
      <c r="BY106" s="520">
        <f t="shared" si="571"/>
        <v>0</v>
      </c>
      <c r="BZ106" s="520">
        <f t="shared" si="571"/>
        <v>0</v>
      </c>
      <c r="CA106" s="520">
        <f t="shared" si="571"/>
        <v>0</v>
      </c>
      <c r="CB106" s="520">
        <f t="shared" si="571"/>
        <v>0</v>
      </c>
      <c r="CC106" s="520">
        <f t="shared" si="571"/>
        <v>0</v>
      </c>
      <c r="CD106" s="520">
        <f t="shared" si="571"/>
        <v>0</v>
      </c>
      <c r="CE106" s="520">
        <f t="shared" si="571"/>
        <v>0</v>
      </c>
      <c r="CF106" s="520">
        <f t="shared" si="571"/>
        <v>0</v>
      </c>
      <c r="CG106" s="520">
        <f t="shared" si="571"/>
        <v>0</v>
      </c>
      <c r="CH106" s="520">
        <f t="shared" si="571"/>
        <v>0</v>
      </c>
      <c r="CI106" s="520">
        <f t="shared" si="571"/>
        <v>0</v>
      </c>
      <c r="CJ106" s="520">
        <f t="shared" si="571"/>
        <v>0</v>
      </c>
      <c r="CK106" s="520">
        <f t="shared" si="571"/>
        <v>0</v>
      </c>
      <c r="CL106" s="520">
        <f t="shared" si="571"/>
        <v>0</v>
      </c>
      <c r="CM106" s="520">
        <f t="shared" si="571"/>
        <v>0</v>
      </c>
      <c r="CN106" s="520">
        <f t="shared" si="571"/>
        <v>0</v>
      </c>
      <c r="CO106" s="520">
        <f t="shared" si="571"/>
        <v>0</v>
      </c>
      <c r="CP106" s="520">
        <f t="shared" si="571"/>
        <v>0</v>
      </c>
      <c r="CQ106" s="520">
        <f t="shared" si="571"/>
        <v>0</v>
      </c>
      <c r="CR106" s="520">
        <f t="shared" si="571"/>
        <v>0</v>
      </c>
      <c r="CS106" s="520">
        <f t="shared" si="571"/>
        <v>0</v>
      </c>
      <c r="CT106" s="520">
        <f t="shared" si="571"/>
        <v>0</v>
      </c>
      <c r="CU106" s="520">
        <f t="shared" si="571"/>
        <v>0</v>
      </c>
      <c r="CV106" s="520">
        <f t="shared" si="571"/>
        <v>0</v>
      </c>
      <c r="CW106" s="520">
        <f t="shared" si="571"/>
        <v>0</v>
      </c>
      <c r="CX106" s="520">
        <f t="shared" si="571"/>
        <v>0</v>
      </c>
      <c r="CY106" s="520">
        <f t="shared" si="571"/>
        <v>0</v>
      </c>
      <c r="CZ106" s="520">
        <f t="shared" si="571"/>
        <v>0</v>
      </c>
      <c r="DA106" s="520">
        <f t="shared" si="571"/>
        <v>0</v>
      </c>
      <c r="DB106" s="520">
        <f t="shared" si="571"/>
        <v>0</v>
      </c>
      <c r="DC106" s="520">
        <f t="shared" ref="DC106:EM106" si="572">DC83</f>
        <v>0</v>
      </c>
      <c r="DD106" s="520">
        <f t="shared" si="572"/>
        <v>0</v>
      </c>
      <c r="DE106" s="520">
        <f t="shared" si="572"/>
        <v>0</v>
      </c>
      <c r="DF106" s="520">
        <f t="shared" si="572"/>
        <v>0</v>
      </c>
      <c r="DG106" s="520">
        <f t="shared" si="572"/>
        <v>0</v>
      </c>
      <c r="DH106" s="520">
        <f t="shared" si="572"/>
        <v>0</v>
      </c>
      <c r="DI106" s="520">
        <f t="shared" si="572"/>
        <v>0</v>
      </c>
      <c r="DJ106" s="520">
        <f t="shared" si="572"/>
        <v>0</v>
      </c>
      <c r="DK106" s="520">
        <f t="shared" si="572"/>
        <v>0</v>
      </c>
      <c r="DL106" s="520">
        <f t="shared" si="572"/>
        <v>0</v>
      </c>
      <c r="DM106" s="520">
        <f t="shared" si="572"/>
        <v>0</v>
      </c>
      <c r="DN106" s="520">
        <f t="shared" si="572"/>
        <v>0</v>
      </c>
      <c r="DO106" s="520">
        <f t="shared" si="572"/>
        <v>0</v>
      </c>
      <c r="DP106" s="520">
        <f t="shared" si="572"/>
        <v>0</v>
      </c>
      <c r="DQ106" s="520">
        <f t="shared" si="572"/>
        <v>0</v>
      </c>
      <c r="DR106" s="520">
        <f t="shared" si="572"/>
        <v>0</v>
      </c>
      <c r="DS106" s="520">
        <f t="shared" si="572"/>
        <v>0</v>
      </c>
      <c r="DT106" s="520">
        <f t="shared" si="572"/>
        <v>0</v>
      </c>
      <c r="DU106" s="520">
        <f t="shared" si="572"/>
        <v>0</v>
      </c>
      <c r="DV106" s="520">
        <f t="shared" si="572"/>
        <v>0</v>
      </c>
      <c r="DW106" s="520">
        <f t="shared" si="572"/>
        <v>0</v>
      </c>
      <c r="DX106" s="520">
        <f t="shared" si="572"/>
        <v>0</v>
      </c>
      <c r="DY106" s="520">
        <f t="shared" si="572"/>
        <v>0</v>
      </c>
      <c r="DZ106" s="520">
        <f t="shared" si="572"/>
        <v>0</v>
      </c>
      <c r="EA106" s="520">
        <f t="shared" si="572"/>
        <v>0</v>
      </c>
      <c r="EB106" s="520">
        <f t="shared" si="572"/>
        <v>0</v>
      </c>
      <c r="EC106" s="520">
        <f t="shared" si="572"/>
        <v>0</v>
      </c>
      <c r="ED106" s="520">
        <f t="shared" si="572"/>
        <v>0</v>
      </c>
      <c r="EE106" s="520">
        <f t="shared" si="572"/>
        <v>0</v>
      </c>
      <c r="EF106" s="520">
        <f t="shared" si="572"/>
        <v>0</v>
      </c>
      <c r="EG106" s="520">
        <f t="shared" si="572"/>
        <v>0</v>
      </c>
      <c r="EH106" s="520">
        <f t="shared" si="572"/>
        <v>0</v>
      </c>
      <c r="EI106" s="520">
        <f t="shared" si="572"/>
        <v>0</v>
      </c>
      <c r="EJ106" s="520">
        <f t="shared" si="572"/>
        <v>0</v>
      </c>
      <c r="EK106" s="520">
        <f t="shared" si="572"/>
        <v>0</v>
      </c>
      <c r="EL106" s="520">
        <f t="shared" si="572"/>
        <v>0</v>
      </c>
      <c r="EM106" s="520">
        <f t="shared" si="572"/>
        <v>0</v>
      </c>
      <c r="EP106" s="10" t="str">
        <f t="shared" si="568"/>
        <v>Unleveraged Costs</v>
      </c>
      <c r="EQ106" s="19"/>
      <c r="ER106" s="19"/>
      <c r="ES106" s="19"/>
      <c r="ET106" s="122">
        <f t="shared" ref="ET106:ET113" ca="1" si="573">SUM(EV106:FD106)</f>
        <v>60501.358999999997</v>
      </c>
      <c r="EU106" s="19"/>
      <c r="EV106" s="137">
        <f t="shared" ref="EV106:FD113" si="574">SUMIF($K$13:$EM$13,EV$13,$K106:$EM106)</f>
        <v>58941.25</v>
      </c>
      <c r="EW106" s="19">
        <f t="shared" ca="1" si="574"/>
        <v>688.84400000000005</v>
      </c>
      <c r="EX106" s="19">
        <f t="shared" ca="1" si="574"/>
        <v>849.21199999999965</v>
      </c>
      <c r="EY106" s="19">
        <f t="shared" ca="1" si="574"/>
        <v>22.053000000000004</v>
      </c>
      <c r="EZ106" s="19">
        <f t="shared" si="574"/>
        <v>0</v>
      </c>
      <c r="FA106" s="19">
        <f t="shared" si="574"/>
        <v>0</v>
      </c>
      <c r="FB106" s="19">
        <f t="shared" si="574"/>
        <v>0</v>
      </c>
      <c r="FC106" s="19">
        <f t="shared" si="574"/>
        <v>0</v>
      </c>
      <c r="FD106" s="19">
        <f t="shared" si="574"/>
        <v>0</v>
      </c>
      <c r="FE106"/>
      <c r="FF106"/>
      <c r="FG106"/>
      <c r="FH106"/>
    </row>
    <row r="107" spans="2:164" ht="15" outlineLevel="1">
      <c r="B107" s="10" t="s">
        <v>92</v>
      </c>
      <c r="C107" s="10"/>
      <c r="D107" s="10"/>
      <c r="E107" s="10"/>
      <c r="F107" s="10"/>
      <c r="G107" s="10"/>
      <c r="H107" s="10"/>
      <c r="I107" s="138">
        <f ca="1">SUMIF($K$12:$EM$12,"&lt;="&amp;Assumptions!$L$14,'Monthly Cash Flow'!K107:EM107)</f>
        <v>195</v>
      </c>
      <c r="J107" s="27"/>
      <c r="K107" s="139">
        <f>IF(Assumptions!$E$1=0,0,IF('Monthly Cash Flow'!K$12='Monthly Cash Flow'!$F106,Assumptions!$F$36,0))</f>
        <v>195</v>
      </c>
      <c r="L107" s="521">
        <f>IF(Assumptions!$E$1=0,0,IF('Monthly Cash Flow'!L$12='Monthly Cash Flow'!$F106,Assumptions!$F$36,0))+IF(AND(Assumptions!$F$66=1, L12&gt;Assumptions!$F$71), 0, IF(L12&lt;=Assumptions!$L$14, (L132/12)*Assumptions!$F$35/10000,0))</f>
        <v>0</v>
      </c>
      <c r="M107" s="521">
        <f ca="1">IF(Assumptions!$E$1=0,0,IF('Monthly Cash Flow'!M$12='Monthly Cash Flow'!$F106,Assumptions!$F$36,0))+IF(AND(Assumptions!$F$66=1, M12&gt;Assumptions!$F$71), 0, IF(M12&lt;=Assumptions!$L$14, (M132/12)*Assumptions!$F$35/10000,0))</f>
        <v>0</v>
      </c>
      <c r="N107" s="521">
        <f ca="1">IF(Assumptions!$E$1=0,0,IF('Monthly Cash Flow'!N$12='Monthly Cash Flow'!$F106,Assumptions!$F$36,0))+IF(AND(Assumptions!$F$66=1, N12&gt;Assumptions!$F$71), 0, IF(N12&lt;=Assumptions!$L$14, (N132/12)*Assumptions!$F$35/10000,0))</f>
        <v>0</v>
      </c>
      <c r="O107" s="521">
        <f ca="1">IF(Assumptions!$E$1=0,0,IF('Monthly Cash Flow'!O$12='Monthly Cash Flow'!$F106,Assumptions!$F$36,0))+IF(AND(Assumptions!$F$66=1, O12&gt;Assumptions!$F$71), 0, IF(O12&lt;=Assumptions!$L$14, (O132/12)*Assumptions!$F$35/10000,0))</f>
        <v>0</v>
      </c>
      <c r="P107" s="521">
        <f ca="1">IF(Assumptions!$E$1=0,0,IF('Monthly Cash Flow'!P$12='Monthly Cash Flow'!$F106,Assumptions!$F$36,0))+IF(AND(Assumptions!$F$66=1, P12&gt;Assumptions!$F$71), 0, IF(P12&lt;=Assumptions!$L$14, (P132/12)*Assumptions!$F$35/10000,0))</f>
        <v>0</v>
      </c>
      <c r="Q107" s="521">
        <f ca="1">IF(Assumptions!$E$1=0,0,IF('Monthly Cash Flow'!Q$12='Monthly Cash Flow'!$F106,Assumptions!$F$36,0))+IF(AND(Assumptions!$F$66=1, Q12&gt;Assumptions!$F$71), 0, IF(Q12&lt;=Assumptions!$L$14, (Q132/12)*Assumptions!$F$35/10000,0))</f>
        <v>0</v>
      </c>
      <c r="R107" s="521">
        <f ca="1">IF(Assumptions!$E$1=0,0,IF('Monthly Cash Flow'!R$12='Monthly Cash Flow'!$F106,Assumptions!$F$36,0))+IF(AND(Assumptions!$F$66=1, R12&gt;Assumptions!$F$71), 0, IF(R12&lt;=Assumptions!$L$14, (R132/12)*Assumptions!$F$35/10000,0))</f>
        <v>0</v>
      </c>
      <c r="S107" s="521">
        <f ca="1">IF(Assumptions!$E$1=0,0,IF('Monthly Cash Flow'!S$12='Monthly Cash Flow'!$F106,Assumptions!$F$36,0))+IF(AND(Assumptions!$F$66=1, S12&gt;Assumptions!$F$71), 0, IF(S12&lt;=Assumptions!$L$14, (S132/12)*Assumptions!$F$35/10000,0))</f>
        <v>0</v>
      </c>
      <c r="T107" s="521">
        <f ca="1">IF(Assumptions!$E$1=0,0,IF('Monthly Cash Flow'!T$12='Monthly Cash Flow'!$F106,Assumptions!$F$36,0))+IF(AND(Assumptions!$F$66=1, T12&gt;Assumptions!$F$71), 0, IF(T12&lt;=Assumptions!$L$14, (T132/12)*Assumptions!$F$35/10000,0))</f>
        <v>0</v>
      </c>
      <c r="U107" s="521">
        <f ca="1">IF(Assumptions!$E$1=0,0,IF('Monthly Cash Flow'!U$12='Monthly Cash Flow'!$F106,Assumptions!$F$36,0))+IF(AND(Assumptions!$F$66=1, U12&gt;Assumptions!$F$71), 0, IF(U12&lt;=Assumptions!$L$14, (U132/12)*Assumptions!$F$35/10000,0))</f>
        <v>0</v>
      </c>
      <c r="V107" s="521">
        <f ca="1">IF(Assumptions!$E$1=0,0,IF('Monthly Cash Flow'!V$12='Monthly Cash Flow'!$F106,Assumptions!$F$36,0))+IF(AND(Assumptions!$F$66=1, V12&gt;Assumptions!$F$71), 0, IF(V12&lt;=Assumptions!$L$14, (V132/12)*Assumptions!$F$35/10000,0))</f>
        <v>0</v>
      </c>
      <c r="W107" s="521">
        <f ca="1">IF(Assumptions!$E$1=0,0,IF('Monthly Cash Flow'!W$12='Monthly Cash Flow'!$F106,Assumptions!$F$36,0))+IF(AND(Assumptions!$F$66=1, W12&gt;Assumptions!$F$71), 0, IF(W12&lt;=Assumptions!$L$14, (W132/12)*Assumptions!$F$35/10000,0))</f>
        <v>0</v>
      </c>
      <c r="X107" s="521">
        <f ca="1">IF(Assumptions!$E$1=0,0,IF('Monthly Cash Flow'!X$12='Monthly Cash Flow'!$F106,Assumptions!$F$36,0))+IF(AND(Assumptions!$F$66=1, X12&gt;Assumptions!$F$71), 0, IF(X12&lt;=Assumptions!$L$14, (X132/12)*Assumptions!$F$35/10000,0))</f>
        <v>0</v>
      </c>
      <c r="Y107" s="521">
        <f ca="1">IF(Assumptions!$E$1=0,0,IF('Monthly Cash Flow'!Y$12='Monthly Cash Flow'!$F106,Assumptions!$F$36,0))+IF(AND(Assumptions!$F$66=1, Y12&gt;Assumptions!$F$71), 0, IF(Y12&lt;=Assumptions!$L$14, (Y132/12)*Assumptions!$F$35/10000,0))</f>
        <v>0</v>
      </c>
      <c r="Z107" s="521">
        <f ca="1">IF(Assumptions!$E$1=0,0,IF('Monthly Cash Flow'!Z$12='Monthly Cash Flow'!$F106,Assumptions!$F$36,0))+IF(AND(Assumptions!$F$66=1, Z12&gt;Assumptions!$F$71), 0, IF(Z12&lt;=Assumptions!$L$14, (Z132/12)*Assumptions!$F$35/10000,0))</f>
        <v>0</v>
      </c>
      <c r="AA107" s="521">
        <f ca="1">IF(Assumptions!$E$1=0,0,IF('Monthly Cash Flow'!AA$12='Monthly Cash Flow'!$F106,Assumptions!$F$36,0))+IF(AND(Assumptions!$F$66=1, AA12&gt;Assumptions!$F$71), 0, IF(AA12&lt;=Assumptions!$L$14, (AA132/12)*Assumptions!$F$35/10000,0))</f>
        <v>0</v>
      </c>
      <c r="AB107" s="521">
        <f ca="1">IF(Assumptions!$E$1=0,0,IF('Monthly Cash Flow'!AB$12='Monthly Cash Flow'!$F106,Assumptions!$F$36,0))+IF(AND(Assumptions!$F$66=1, AB12&gt;Assumptions!$F$71), 0, IF(AB12&lt;=Assumptions!$L$14, (AB132/12)*Assumptions!$F$35/10000,0))</f>
        <v>0</v>
      </c>
      <c r="AC107" s="521">
        <f ca="1">IF(Assumptions!$E$1=0,0,IF('Monthly Cash Flow'!AC$12='Monthly Cash Flow'!$F106,Assumptions!$F$36,0))+IF(AND(Assumptions!$F$66=1, AC12&gt;Assumptions!$F$71), 0, IF(AC12&lt;=Assumptions!$L$14, (AC132/12)*Assumptions!$F$35/10000,0))</f>
        <v>0</v>
      </c>
      <c r="AD107" s="521">
        <f ca="1">IF(Assumptions!$E$1=0,0,IF('Monthly Cash Flow'!AD$12='Monthly Cash Flow'!$F106,Assumptions!$F$36,0))+IF(AND(Assumptions!$F$66=1, AD12&gt;Assumptions!$F$71), 0, IF(AD12&lt;=Assumptions!$L$14, (AD132/12)*Assumptions!$F$35/10000,0))</f>
        <v>0</v>
      </c>
      <c r="AE107" s="521">
        <f ca="1">IF(Assumptions!$E$1=0,0,IF('Monthly Cash Flow'!AE$12='Monthly Cash Flow'!$F106,Assumptions!$F$36,0))+IF(AND(Assumptions!$F$66=1, AE12&gt;Assumptions!$F$71), 0, IF(AE12&lt;=Assumptions!$L$14, (AE132/12)*Assumptions!$F$35/10000,0))</f>
        <v>0</v>
      </c>
      <c r="AF107" s="521">
        <f ca="1">IF(Assumptions!$E$1=0,0,IF('Monthly Cash Flow'!AF$12='Monthly Cash Flow'!$F106,Assumptions!$F$36,0))+IF(AND(Assumptions!$F$66=1, AF12&gt;Assumptions!$F$71), 0, IF(AF12&lt;=Assumptions!$L$14, (AF132/12)*Assumptions!$F$35/10000,0))</f>
        <v>0</v>
      </c>
      <c r="AG107" s="521">
        <f ca="1">IF(Assumptions!$E$1=0,0,IF('Monthly Cash Flow'!AG$12='Monthly Cash Flow'!$F106,Assumptions!$F$36,0))+IF(AND(Assumptions!$F$66=1, AG12&gt;Assumptions!$F$71), 0, IF(AG12&lt;=Assumptions!$L$14, (AG132/12)*Assumptions!$F$35/10000,0))</f>
        <v>0</v>
      </c>
      <c r="AH107" s="521">
        <f ca="1">IF(Assumptions!$E$1=0,0,IF('Monthly Cash Flow'!AH$12='Monthly Cash Flow'!$F106,Assumptions!$F$36,0))+IF(AND(Assumptions!$F$66=1, AH12&gt;Assumptions!$F$71), 0, IF(AH12&lt;=Assumptions!$L$14, (AH132/12)*Assumptions!$F$35/10000,0))</f>
        <v>0</v>
      </c>
      <c r="AI107" s="521">
        <f ca="1">IF(Assumptions!$E$1=0,0,IF('Monthly Cash Flow'!AI$12='Monthly Cash Flow'!$F106,Assumptions!$F$36,0))+IF(AND(Assumptions!$F$66=1, AI12&gt;Assumptions!$F$71), 0, IF(AI12&lt;=Assumptions!$L$14, (AI132/12)*Assumptions!$F$35/10000,0))</f>
        <v>0</v>
      </c>
      <c r="AJ107" s="521">
        <f ca="1">IF(Assumptions!$E$1=0,0,IF('Monthly Cash Flow'!AJ$12='Monthly Cash Flow'!$F106,Assumptions!$F$36,0))+IF(AND(Assumptions!$F$66=1, AJ12&gt;Assumptions!$F$71), 0, IF(AJ12&lt;=Assumptions!$L$14, (AJ132/12)*Assumptions!$F$35/10000,0))</f>
        <v>0</v>
      </c>
      <c r="AK107" s="521">
        <f ca="1">IF(Assumptions!$E$1=0,0,IF('Monthly Cash Flow'!AK$12='Monthly Cash Flow'!$F106,Assumptions!$F$36,0))+IF(AND(Assumptions!$F$66=1, AK12&gt;Assumptions!$F$71), 0, IF(AK12&lt;=Assumptions!$L$14, (AK132/12)*Assumptions!$F$35/10000,0))</f>
        <v>0</v>
      </c>
      <c r="AL107" s="521">
        <f ca="1">IF(Assumptions!$E$1=0,0,IF('Monthly Cash Flow'!AL$12='Monthly Cash Flow'!$F106,Assumptions!$F$36,0))+IF(AND(Assumptions!$F$66=1, AL12&gt;Assumptions!$F$71), 0, IF(AL12&lt;=Assumptions!$L$14, (AL132/12)*Assumptions!$F$35/10000,0))</f>
        <v>0</v>
      </c>
      <c r="AM107" s="521">
        <f ca="1">IF(Assumptions!$E$1=0,0,IF('Monthly Cash Flow'!AM$12='Monthly Cash Flow'!$F106,Assumptions!$F$36,0))+IF(AND(Assumptions!$F$66=1, AM12&gt;Assumptions!$F$71), 0, IF(AM12&lt;=Assumptions!$L$14, (AM132/12)*Assumptions!$F$35/10000,0))</f>
        <v>0</v>
      </c>
      <c r="AN107" s="521">
        <f ca="1">IF(Assumptions!$E$1=0,0,IF('Monthly Cash Flow'!AN$12='Monthly Cash Flow'!$F106,Assumptions!$F$36,0))+IF(AND(Assumptions!$F$66=1, AN12&gt;Assumptions!$F$71), 0, IF(AN12&lt;=Assumptions!$L$14, (AN132/12)*Assumptions!$F$35/10000,0))</f>
        <v>0</v>
      </c>
      <c r="AO107" s="521">
        <f ca="1">IF(Assumptions!$E$1=0,0,IF('Monthly Cash Flow'!AO$12='Monthly Cash Flow'!$F106,Assumptions!$F$36,0))+IF(AND(Assumptions!$F$66=1, AO12&gt;Assumptions!$F$71), 0, IF(AO12&lt;=Assumptions!$L$14, (AO132/12)*Assumptions!$F$35/10000,0))</f>
        <v>0</v>
      </c>
      <c r="AP107" s="521">
        <f ca="1">IF(Assumptions!$E$1=0,0,IF('Monthly Cash Flow'!AP$12='Monthly Cash Flow'!$F106,Assumptions!$F$36,0))+IF(AND(Assumptions!$F$66=1, AP12&gt;Assumptions!$F$71), 0, IF(AP12&lt;=Assumptions!$L$14, (AP132/12)*Assumptions!$F$35/10000,0))</f>
        <v>0</v>
      </c>
      <c r="AQ107" s="521">
        <f ca="1">IF(Assumptions!$E$1=0,0,IF('Monthly Cash Flow'!AQ$12='Monthly Cash Flow'!$F106,Assumptions!$F$36,0))+IF(AND(Assumptions!$F$66=1, AQ12&gt;Assumptions!$F$71), 0, IF(AQ12&lt;=Assumptions!$L$14, (AQ132/12)*Assumptions!$F$35/10000,0))</f>
        <v>0</v>
      </c>
      <c r="AR107" s="521">
        <f ca="1">IF(Assumptions!$E$1=0,0,IF('Monthly Cash Flow'!AR$12='Monthly Cash Flow'!$F106,Assumptions!$F$36,0))+IF(AND(Assumptions!$F$66=1, AR12&gt;Assumptions!$F$71), 0, IF(AR12&lt;=Assumptions!$L$14, (AR132/12)*Assumptions!$F$35/10000,0))</f>
        <v>0</v>
      </c>
      <c r="AS107" s="521">
        <f ca="1">IF(Assumptions!$E$1=0,0,IF('Monthly Cash Flow'!AS$12='Monthly Cash Flow'!$F106,Assumptions!$F$36,0))+IF(AND(Assumptions!$F$66=1, AS12&gt;Assumptions!$F$71), 0, IF(AS12&lt;=Assumptions!$L$14, (AS132/12)*Assumptions!$F$35/10000,0))</f>
        <v>0</v>
      </c>
      <c r="AT107" s="521">
        <f ca="1">IF(Assumptions!$E$1=0,0,IF('Monthly Cash Flow'!AT$12='Monthly Cash Flow'!$F106,Assumptions!$F$36,0))+IF(AND(Assumptions!$F$66=1, AT12&gt;Assumptions!$F$71), 0, IF(AT12&lt;=Assumptions!$L$14, (AT132/12)*Assumptions!$F$35/10000,0))</f>
        <v>0</v>
      </c>
      <c r="AU107" s="521">
        <f ca="1">IF(Assumptions!$E$1=0,0,IF('Monthly Cash Flow'!AU$12='Monthly Cash Flow'!$F106,Assumptions!$F$36,0))+IF(AND(Assumptions!$F$66=1, AU12&gt;Assumptions!$F$71), 0, IF(AU12&lt;=Assumptions!$L$14, (AU132/12)*Assumptions!$F$35/10000,0))</f>
        <v>0</v>
      </c>
      <c r="AV107" s="521">
        <f>IF(Assumptions!$E$1=0,0,IF('Monthly Cash Flow'!AV$12='Monthly Cash Flow'!$F106,Assumptions!$F$36,0))+IF(AND(Assumptions!$F$66=1, AV12&gt;Assumptions!$F$71), 0, IF(AV12&lt;=Assumptions!$L$14, (AV132/12)*Assumptions!$F$35/10000,0))</f>
        <v>0</v>
      </c>
      <c r="AW107" s="521">
        <f>IF(Assumptions!$E$1=0,0,IF('Monthly Cash Flow'!AW$12='Monthly Cash Flow'!$F106,Assumptions!$F$36,0))+IF(AND(Assumptions!$F$66=1, AW12&gt;Assumptions!$F$71), 0, IF(AW12&lt;=Assumptions!$L$14, (AW132/12)*Assumptions!$F$35/10000,0))</f>
        <v>0</v>
      </c>
      <c r="AX107" s="521">
        <f>IF(Assumptions!$E$1=0,0,IF('Monthly Cash Flow'!AX$12='Monthly Cash Flow'!$F106,Assumptions!$F$36,0))+IF(AND(Assumptions!$F$66=1, AX12&gt;Assumptions!$F$71), 0, IF(AX12&lt;=Assumptions!$L$14, (AX132/12)*Assumptions!$F$35/10000,0))</f>
        <v>0</v>
      </c>
      <c r="AY107" s="521">
        <f>IF(Assumptions!$E$1=0,0,IF('Monthly Cash Flow'!AY$12='Monthly Cash Flow'!$F106,Assumptions!$F$36,0))+IF(AND(Assumptions!$F$66=1, AY12&gt;Assumptions!$F$71), 0, IF(AY12&lt;=Assumptions!$L$14, (AY132/12)*Assumptions!$F$35/10000,0))</f>
        <v>0</v>
      </c>
      <c r="AZ107" s="521">
        <f>IF(Assumptions!$E$1=0,0,IF('Monthly Cash Flow'!AZ$12='Monthly Cash Flow'!$F106,Assumptions!$F$36,0))+IF(AND(Assumptions!$F$66=1, AZ12&gt;Assumptions!$F$71), 0, IF(AZ12&lt;=Assumptions!$L$14, (AZ132/12)*Assumptions!$F$35/10000,0))</f>
        <v>0</v>
      </c>
      <c r="BA107" s="521">
        <f>IF(Assumptions!$E$1=0,0,IF('Monthly Cash Flow'!BA$12='Monthly Cash Flow'!$F106,Assumptions!$F$36,0))+IF(AND(Assumptions!$F$66=1, BA12&gt;Assumptions!$F$71), 0, IF(BA12&lt;=Assumptions!$L$14, (BA132/12)*Assumptions!$F$35/10000,0))</f>
        <v>0</v>
      </c>
      <c r="BB107" s="521">
        <f>IF(Assumptions!$E$1=0,0,IF('Monthly Cash Flow'!BB$12='Monthly Cash Flow'!$F106,Assumptions!$F$36,0))+IF(AND(Assumptions!$F$66=1, BB12&gt;Assumptions!$F$71), 0, IF(BB12&lt;=Assumptions!$L$14, (BB132/12)*Assumptions!$F$35/10000,0))</f>
        <v>0</v>
      </c>
      <c r="BC107" s="521">
        <f>IF(Assumptions!$E$1=0,0,IF('Monthly Cash Flow'!BC$12='Monthly Cash Flow'!$F106,Assumptions!$F$36,0))+IF(AND(Assumptions!$F$66=1, BC12&gt;Assumptions!$F$71), 0, IF(BC12&lt;=Assumptions!$L$14, (BC132/12)*Assumptions!$F$35/10000,0))</f>
        <v>0</v>
      </c>
      <c r="BD107" s="521">
        <f>IF(Assumptions!$E$1=0,0,IF('Monthly Cash Flow'!BD$12='Monthly Cash Flow'!$F106,Assumptions!$F$36,0))+IF(AND(Assumptions!$F$66=1, BD12&gt;Assumptions!$F$71), 0, IF(BD12&lt;=Assumptions!$L$14, (BD132/12)*Assumptions!$F$35/10000,0))</f>
        <v>0</v>
      </c>
      <c r="BE107" s="521">
        <f>IF(Assumptions!$E$1=0,0,IF('Monthly Cash Flow'!BE$12='Monthly Cash Flow'!$F106,Assumptions!$F$36,0))+IF(AND(Assumptions!$F$66=1, BE12&gt;Assumptions!$F$71), 0, IF(BE12&lt;=Assumptions!$L$14, (BE132/12)*Assumptions!$F$35/10000,0))</f>
        <v>0</v>
      </c>
      <c r="BF107" s="521">
        <f>IF(Assumptions!$E$1=0,0,IF('Monthly Cash Flow'!BF$12='Monthly Cash Flow'!$F106,Assumptions!$F$36,0))+IF(AND(Assumptions!$F$66=1, BF12&gt;Assumptions!$F$71), 0, IF(BF12&lt;=Assumptions!$L$14, (BF132/12)*Assumptions!$F$35/10000,0))</f>
        <v>0</v>
      </c>
      <c r="BG107" s="521">
        <f>IF(Assumptions!$E$1=0,0,IF('Monthly Cash Flow'!BG$12='Monthly Cash Flow'!$F106,Assumptions!$F$36,0))+IF(AND(Assumptions!$F$66=1, BG12&gt;Assumptions!$F$71), 0, IF(BG12&lt;=Assumptions!$L$14, (BG132/12)*Assumptions!$F$35/10000,0))</f>
        <v>0</v>
      </c>
      <c r="BH107" s="521">
        <f>IF(Assumptions!$E$1=0,0,IF('Monthly Cash Flow'!BH$12='Monthly Cash Flow'!$F106,Assumptions!$F$36,0))+IF(AND(Assumptions!$F$66=1, BH12&gt;Assumptions!$F$71), 0, IF(BH12&lt;=Assumptions!$L$14, (BH132/12)*Assumptions!$F$35/10000,0))</f>
        <v>0</v>
      </c>
      <c r="BI107" s="521">
        <f>IF(Assumptions!$E$1=0,0,IF('Monthly Cash Flow'!BI$12='Monthly Cash Flow'!$F106,Assumptions!$F$36,0))+IF(AND(Assumptions!$F$66=1, BI12&gt;Assumptions!$F$71), 0, IF(BI12&lt;=Assumptions!$L$14, (BI132/12)*Assumptions!$F$35/10000,0))</f>
        <v>0</v>
      </c>
      <c r="BJ107" s="521">
        <f>IF(Assumptions!$E$1=0,0,IF('Monthly Cash Flow'!BJ$12='Monthly Cash Flow'!$F106,Assumptions!$F$36,0))+IF(AND(Assumptions!$F$66=1, BJ12&gt;Assumptions!$F$71), 0, IF(BJ12&lt;=Assumptions!$L$14, (BJ132/12)*Assumptions!$F$35/10000,0))</f>
        <v>0</v>
      </c>
      <c r="BK107" s="521">
        <f>IF(Assumptions!$E$1=0,0,IF('Monthly Cash Flow'!BK$12='Monthly Cash Flow'!$F106,Assumptions!$F$36,0))+IF(AND(Assumptions!$F$66=1, BK12&gt;Assumptions!$F$71), 0, IF(BK12&lt;=Assumptions!$L$14, (BK132/12)*Assumptions!$F$35/10000,0))</f>
        <v>0</v>
      </c>
      <c r="BL107" s="521">
        <f>IF(Assumptions!$E$1=0,0,IF('Monthly Cash Flow'!BL$12='Monthly Cash Flow'!$F106,Assumptions!$F$36,0))+IF(AND(Assumptions!$F$66=1, BL12&gt;Assumptions!$F$71), 0, IF(BL12&lt;=Assumptions!$L$14, (BL132/12)*Assumptions!$F$35/10000,0))</f>
        <v>0</v>
      </c>
      <c r="BM107" s="521">
        <f>IF(Assumptions!$E$1=0,0,IF('Monthly Cash Flow'!BM$12='Monthly Cash Flow'!$F106,Assumptions!$F$36,0))+IF(AND(Assumptions!$F$66=1, BM12&gt;Assumptions!$F$71), 0, IF(BM12&lt;=Assumptions!$L$14, (BM132/12)*Assumptions!$F$35/10000,0))</f>
        <v>0</v>
      </c>
      <c r="BN107" s="521">
        <f>IF(Assumptions!$E$1=0,0,IF('Monthly Cash Flow'!BN$12='Monthly Cash Flow'!$F106,Assumptions!$F$36,0))+IF(AND(Assumptions!$F$66=1, BN12&gt;Assumptions!$F$71), 0, IF(BN12&lt;=Assumptions!$L$14, (BN132/12)*Assumptions!$F$35/10000,0))</f>
        <v>0</v>
      </c>
      <c r="BO107" s="521">
        <f>IF(Assumptions!$E$1=0,0,IF('Monthly Cash Flow'!BO$12='Monthly Cash Flow'!$F106,Assumptions!$F$36,0))+IF(AND(Assumptions!$F$66=1, BO12&gt;Assumptions!$F$71), 0, IF(BO12&lt;=Assumptions!$L$14, (BO132/12)*Assumptions!$F$35/10000,0))</f>
        <v>0</v>
      </c>
      <c r="BP107" s="521">
        <f>IF(Assumptions!$E$1=0,0,IF('Monthly Cash Flow'!BP$12='Monthly Cash Flow'!$F106,Assumptions!$F$36,0))+IF(AND(Assumptions!$F$66=1, BP12&gt;Assumptions!$F$71), 0, IF(BP12&lt;=Assumptions!$L$14, (BP132/12)*Assumptions!$F$35/10000,0))</f>
        <v>0</v>
      </c>
      <c r="BQ107" s="521">
        <f>IF(Assumptions!$E$1=0,0,IF('Monthly Cash Flow'!BQ$12='Monthly Cash Flow'!$F106,Assumptions!$F$36,0))+IF(AND(Assumptions!$F$66=1, BQ12&gt;Assumptions!$F$71), 0, IF(BQ12&lt;=Assumptions!$L$14, (BQ132/12)*Assumptions!$F$35/10000,0))</f>
        <v>0</v>
      </c>
      <c r="BR107" s="521">
        <f>IF(Assumptions!$E$1=0,0,IF('Monthly Cash Flow'!BR$12='Monthly Cash Flow'!$F106,Assumptions!$F$36,0))+IF(AND(Assumptions!$F$66=1, BR12&gt;Assumptions!$F$71), 0, IF(BR12&lt;=Assumptions!$L$14, (BR132/12)*Assumptions!$F$35/10000,0))</f>
        <v>0</v>
      </c>
      <c r="BS107" s="521">
        <f>IF(Assumptions!$E$1=0,0,IF('Monthly Cash Flow'!BS$12='Monthly Cash Flow'!$F106,Assumptions!$F$36,0))+IF(AND(Assumptions!$F$66=1, BS12&gt;Assumptions!$F$71), 0, IF(BS12&lt;=Assumptions!$L$14, (BS132/12)*Assumptions!$F$35/10000,0))</f>
        <v>0</v>
      </c>
      <c r="BT107" s="521">
        <f>IF(Assumptions!$E$1=0,0,IF('Monthly Cash Flow'!BT$12='Monthly Cash Flow'!$F106,Assumptions!$F$36,0))+IF(AND(Assumptions!$F$66=1, BT12&gt;Assumptions!$F$71), 0, IF(BT12&lt;=Assumptions!$L$14, (BT132/12)*Assumptions!$F$35/10000,0))</f>
        <v>0</v>
      </c>
      <c r="BU107" s="521">
        <f>IF(Assumptions!$E$1=0,0,IF('Monthly Cash Flow'!BU$12='Monthly Cash Flow'!$F106,Assumptions!$F$36,0))+IF(AND(Assumptions!$F$66=1, BU12&gt;Assumptions!$F$71), 0, IF(BU12&lt;=Assumptions!$L$14, (BU132/12)*Assumptions!$F$35/10000,0))</f>
        <v>0</v>
      </c>
      <c r="BV107" s="521">
        <f>IF(Assumptions!$E$1=0,0,IF('Monthly Cash Flow'!BV$12='Monthly Cash Flow'!$F106,Assumptions!$F$36,0))+IF(AND(Assumptions!$F$66=1, BV12&gt;Assumptions!$F$71), 0, IF(BV12&lt;=Assumptions!$L$14, (BV132/12)*Assumptions!$F$35/10000,0))</f>
        <v>0</v>
      </c>
      <c r="BW107" s="521">
        <f>IF(Assumptions!$E$1=0,0,IF('Monthly Cash Flow'!BW$12='Monthly Cash Flow'!$F106,Assumptions!$F$36,0))+IF(AND(Assumptions!$F$66=1, BW12&gt;Assumptions!$F$71), 0, IF(BW12&lt;=Assumptions!$L$14, (BW132/12)*Assumptions!$F$35/10000,0))</f>
        <v>0</v>
      </c>
      <c r="BX107" s="521">
        <f>IF(Assumptions!$E$1=0,0,IF('Monthly Cash Flow'!BX$12='Monthly Cash Flow'!$F106,Assumptions!$F$36,0))+IF(AND(Assumptions!$F$66=1, BX12&gt;Assumptions!$F$71), 0, IF(BX12&lt;=Assumptions!$L$14, (BX132/12)*Assumptions!$F$35/10000,0))</f>
        <v>0</v>
      </c>
      <c r="BY107" s="521">
        <f>IF(Assumptions!$E$1=0,0,IF('Monthly Cash Flow'!BY$12='Monthly Cash Flow'!$F106,Assumptions!$F$36,0))+IF(AND(Assumptions!$F$66=1, BY12&gt;Assumptions!$F$71), 0, IF(BY12&lt;=Assumptions!$L$14, (BY132/12)*Assumptions!$F$35/10000,0))</f>
        <v>0</v>
      </c>
      <c r="BZ107" s="521">
        <f>IF(Assumptions!$E$1=0,0,IF('Monthly Cash Flow'!BZ$12='Monthly Cash Flow'!$F106,Assumptions!$F$36,0))+IF(AND(Assumptions!$F$66=1, BZ12&gt;Assumptions!$F$71), 0, IF(BZ12&lt;=Assumptions!$L$14, (BZ132/12)*Assumptions!$F$35/10000,0))</f>
        <v>0</v>
      </c>
      <c r="CA107" s="521">
        <f>IF(Assumptions!$E$1=0,0,IF('Monthly Cash Flow'!CA$12='Monthly Cash Flow'!$F106,Assumptions!$F$36,0))+IF(AND(Assumptions!$F$66=1, CA12&gt;Assumptions!$F$71), 0, IF(CA12&lt;=Assumptions!$L$14, (CA132/12)*Assumptions!$F$35/10000,0))</f>
        <v>0</v>
      </c>
      <c r="CB107" s="521">
        <f>IF(Assumptions!$E$1=0,0,IF('Monthly Cash Flow'!CB$12='Monthly Cash Flow'!$F106,Assumptions!$F$36,0))+IF(AND(Assumptions!$F$66=1, CB12&gt;Assumptions!$F$71), 0, IF(CB12&lt;=Assumptions!$L$14, (CB132/12)*Assumptions!$F$35/10000,0))</f>
        <v>0</v>
      </c>
      <c r="CC107" s="521">
        <f>IF(Assumptions!$E$1=0,0,IF('Monthly Cash Flow'!CC$12='Monthly Cash Flow'!$F106,Assumptions!$F$36,0))+IF(AND(Assumptions!$F$66=1, CC12&gt;Assumptions!$F$71), 0, IF(CC12&lt;=Assumptions!$L$14, (CC132/12)*Assumptions!$F$35/10000,0))</f>
        <v>0</v>
      </c>
      <c r="CD107" s="521">
        <f>IF(Assumptions!$E$1=0,0,IF('Monthly Cash Flow'!CD$12='Monthly Cash Flow'!$F106,Assumptions!$F$36,0))+IF(AND(Assumptions!$F$66=1, CD12&gt;Assumptions!$F$71), 0, IF(CD12&lt;=Assumptions!$L$14, (CD132/12)*Assumptions!$F$35/10000,0))</f>
        <v>0</v>
      </c>
      <c r="CE107" s="521">
        <f>IF(Assumptions!$E$1=0,0,IF('Monthly Cash Flow'!CE$12='Monthly Cash Flow'!$F106,Assumptions!$F$36,0))+IF(AND(Assumptions!$F$66=1, CE12&gt;Assumptions!$F$71), 0, IF(CE12&lt;=Assumptions!$L$14, (CE132/12)*Assumptions!$F$35/10000,0))</f>
        <v>0</v>
      </c>
      <c r="CF107" s="521">
        <f>IF(Assumptions!$E$1=0,0,IF('Monthly Cash Flow'!CF$12='Monthly Cash Flow'!$F106,Assumptions!$F$36,0))+IF(AND(Assumptions!$F$66=1, CF12&gt;Assumptions!$F$71), 0, IF(CF12&lt;=Assumptions!$L$14, (CF132/12)*Assumptions!$F$35/10000,0))</f>
        <v>0</v>
      </c>
      <c r="CG107" s="521">
        <f>IF(Assumptions!$E$1=0,0,IF('Monthly Cash Flow'!CG$12='Monthly Cash Flow'!$F106,Assumptions!$F$36,0))+IF(AND(Assumptions!$F$66=1, CG12&gt;Assumptions!$F$71), 0, IF(CG12&lt;=Assumptions!$L$14, (CG132/12)*Assumptions!$F$35/10000,0))</f>
        <v>0</v>
      </c>
      <c r="CH107" s="521">
        <f>IF(Assumptions!$E$1=0,0,IF('Monthly Cash Flow'!CH$12='Monthly Cash Flow'!$F106,Assumptions!$F$36,0))+IF(AND(Assumptions!$F$66=1, CH12&gt;Assumptions!$F$71), 0, IF(CH12&lt;=Assumptions!$L$14, (CH132/12)*Assumptions!$F$35/10000,0))</f>
        <v>0</v>
      </c>
      <c r="CI107" s="521">
        <f>IF(Assumptions!$E$1=0,0,IF('Monthly Cash Flow'!CI$12='Monthly Cash Flow'!$F106,Assumptions!$F$36,0))+IF(AND(Assumptions!$F$66=1, CI12&gt;Assumptions!$F$71), 0, IF(CI12&lt;=Assumptions!$L$14, (CI132/12)*Assumptions!$F$35/10000,0))</f>
        <v>0</v>
      </c>
      <c r="CJ107" s="521">
        <f>IF(Assumptions!$E$1=0,0,IF('Monthly Cash Flow'!CJ$12='Monthly Cash Flow'!$F106,Assumptions!$F$36,0))+IF(AND(Assumptions!$F$66=1, CJ12&gt;Assumptions!$F$71), 0, IF(CJ12&lt;=Assumptions!$L$14, (CJ132/12)*Assumptions!$F$35/10000,0))</f>
        <v>0</v>
      </c>
      <c r="CK107" s="521">
        <f>IF(Assumptions!$E$1=0,0,IF('Monthly Cash Flow'!CK$12='Monthly Cash Flow'!$F106,Assumptions!$F$36,0))+IF(AND(Assumptions!$F$66=1, CK12&gt;Assumptions!$F$71), 0, IF(CK12&lt;=Assumptions!$L$14, (CK132/12)*Assumptions!$F$35/10000,0))</f>
        <v>0</v>
      </c>
      <c r="CL107" s="521">
        <f>IF(Assumptions!$E$1=0,0,IF('Monthly Cash Flow'!CL$12='Monthly Cash Flow'!$F106,Assumptions!$F$36,0))+IF(AND(Assumptions!$F$66=1, CL12&gt;Assumptions!$F$71), 0, IF(CL12&lt;=Assumptions!$L$14, (CL132/12)*Assumptions!$F$35/10000,0))</f>
        <v>0</v>
      </c>
      <c r="CM107" s="521">
        <f>IF(Assumptions!$E$1=0,0,IF('Monthly Cash Flow'!CM$12='Monthly Cash Flow'!$F106,Assumptions!$F$36,0))+IF(AND(Assumptions!$F$66=1, CM12&gt;Assumptions!$F$71), 0, IF(CM12&lt;=Assumptions!$L$14, (CM132/12)*Assumptions!$F$35/10000,0))</f>
        <v>0</v>
      </c>
      <c r="CN107" s="521">
        <f>IF(Assumptions!$E$1=0,0,IF('Monthly Cash Flow'!CN$12='Monthly Cash Flow'!$F106,Assumptions!$F$36,0))+IF(AND(Assumptions!$F$66=1, CN12&gt;Assumptions!$F$71), 0, IF(CN12&lt;=Assumptions!$L$14, (CN132/12)*Assumptions!$F$35/10000,0))</f>
        <v>0</v>
      </c>
      <c r="CO107" s="521">
        <f>IF(Assumptions!$E$1=0,0,IF('Monthly Cash Flow'!CO$12='Monthly Cash Flow'!$F106,Assumptions!$F$36,0))+IF(AND(Assumptions!$F$66=1, CO12&gt;Assumptions!$F$71), 0, IF(CO12&lt;=Assumptions!$L$14, (CO132/12)*Assumptions!$F$35/10000,0))</f>
        <v>0</v>
      </c>
      <c r="CP107" s="521">
        <f>IF(Assumptions!$E$1=0,0,IF('Monthly Cash Flow'!CP$12='Monthly Cash Flow'!$F106,Assumptions!$F$36,0))+IF(AND(Assumptions!$F$66=1, CP12&gt;Assumptions!$F$71), 0, IF(CP12&lt;=Assumptions!$L$14, (CP132/12)*Assumptions!$F$35/10000,0))</f>
        <v>0</v>
      </c>
      <c r="CQ107" s="521">
        <f>IF(Assumptions!$E$1=0,0,IF('Monthly Cash Flow'!CQ$12='Monthly Cash Flow'!$F106,Assumptions!$F$36,0))+IF(AND(Assumptions!$F$66=1, CQ12&gt;Assumptions!$F$71), 0, IF(CQ12&lt;=Assumptions!$L$14, (CQ132/12)*Assumptions!$F$35/10000,0))</f>
        <v>0</v>
      </c>
      <c r="CR107" s="521">
        <f>IF(Assumptions!$E$1=0,0,IF('Monthly Cash Flow'!CR$12='Monthly Cash Flow'!$F106,Assumptions!$F$36,0))+IF(AND(Assumptions!$F$66=1, CR12&gt;Assumptions!$F$71), 0, IF(CR12&lt;=Assumptions!$L$14, (CR132/12)*Assumptions!$F$35/10000,0))</f>
        <v>0</v>
      </c>
      <c r="CS107" s="521">
        <f>IF(Assumptions!$E$1=0,0,IF('Monthly Cash Flow'!CS$12='Monthly Cash Flow'!$F106,Assumptions!$F$36,0))+IF(AND(Assumptions!$F$66=1, CS12&gt;Assumptions!$F$71), 0, IF(CS12&lt;=Assumptions!$L$14, (CS132/12)*Assumptions!$F$35/10000,0))</f>
        <v>0</v>
      </c>
      <c r="CT107" s="521">
        <f>IF(Assumptions!$E$1=0,0,IF('Monthly Cash Flow'!CT$12='Monthly Cash Flow'!$F106,Assumptions!$F$36,0))+IF(AND(Assumptions!$F$66=1, CT12&gt;Assumptions!$F$71), 0, IF(CT12&lt;=Assumptions!$L$14, (CT132/12)*Assumptions!$F$35/10000,0))</f>
        <v>0</v>
      </c>
      <c r="CU107" s="521">
        <f>IF(Assumptions!$E$1=0,0,IF('Monthly Cash Flow'!CU$12='Monthly Cash Flow'!$F106,Assumptions!$F$36,0))+IF(AND(Assumptions!$F$66=1, CU12&gt;Assumptions!$F$71), 0, IF(CU12&lt;=Assumptions!$L$14, (CU132/12)*Assumptions!$F$35/10000,0))</f>
        <v>0</v>
      </c>
      <c r="CV107" s="521">
        <f>IF(Assumptions!$E$1=0,0,IF('Monthly Cash Flow'!CV$12='Monthly Cash Flow'!$F106,Assumptions!$F$36,0))+IF(AND(Assumptions!$F$66=1, CV12&gt;Assumptions!$F$71), 0, IF(CV12&lt;=Assumptions!$L$14, (CV132/12)*Assumptions!$F$35/10000,0))</f>
        <v>0</v>
      </c>
      <c r="CW107" s="521">
        <f>IF(Assumptions!$E$1=0,0,IF('Monthly Cash Flow'!CW$12='Monthly Cash Flow'!$F106,Assumptions!$F$36,0))+IF(AND(Assumptions!$F$66=1, CW12&gt;Assumptions!$F$71), 0, IF(CW12&lt;=Assumptions!$L$14, (CW132/12)*Assumptions!$F$35/10000,0))</f>
        <v>0</v>
      </c>
      <c r="CX107" s="521">
        <f>IF(Assumptions!$E$1=0,0,IF('Monthly Cash Flow'!CX$12='Monthly Cash Flow'!$F106,Assumptions!$F$36,0))+IF(AND(Assumptions!$F$66=1, CX12&gt;Assumptions!$F$71), 0, IF(CX12&lt;=Assumptions!$L$14, (CX132/12)*Assumptions!$F$35/10000,0))</f>
        <v>0</v>
      </c>
      <c r="CY107" s="521">
        <f>IF(Assumptions!$E$1=0,0,IF('Monthly Cash Flow'!CY$12='Monthly Cash Flow'!$F106,Assumptions!$F$36,0))+IF(AND(Assumptions!$F$66=1, CY12&gt;Assumptions!$F$71), 0, IF(CY12&lt;=Assumptions!$L$14, (CY132/12)*Assumptions!$F$35/10000,0))</f>
        <v>0</v>
      </c>
      <c r="CZ107" s="521">
        <f>IF(Assumptions!$E$1=0,0,IF('Monthly Cash Flow'!CZ$12='Monthly Cash Flow'!$F106,Assumptions!$F$36,0))+IF(AND(Assumptions!$F$66=1, CZ12&gt;Assumptions!$F$71), 0, IF(CZ12&lt;=Assumptions!$L$14, (CZ132/12)*Assumptions!$F$35/10000,0))</f>
        <v>0</v>
      </c>
      <c r="DA107" s="521">
        <f>IF(Assumptions!$E$1=0,0,IF('Monthly Cash Flow'!DA$12='Monthly Cash Flow'!$F106,Assumptions!$F$36,0))+IF(AND(Assumptions!$F$66=1, DA12&gt;Assumptions!$F$71), 0, IF(DA12&lt;=Assumptions!$L$14, (DA132/12)*Assumptions!$F$35/10000,0))</f>
        <v>0</v>
      </c>
      <c r="DB107" s="521">
        <f>IF(Assumptions!$E$1=0,0,IF('Monthly Cash Flow'!DB$12='Monthly Cash Flow'!$F106,Assumptions!$F$36,0))+IF(AND(Assumptions!$F$66=1, DB12&gt;Assumptions!$F$71), 0, IF(DB12&lt;=Assumptions!$L$14, (DB132/12)*Assumptions!$F$35/10000,0))</f>
        <v>0</v>
      </c>
      <c r="DC107" s="521">
        <f>IF(Assumptions!$E$1=0,0,IF('Monthly Cash Flow'!DC$12='Monthly Cash Flow'!$F106,Assumptions!$F$36,0))+IF(AND(Assumptions!$F$66=1, DC12&gt;Assumptions!$F$71), 0, IF(DC12&lt;=Assumptions!$L$14, (DC132/12)*Assumptions!$F$35/10000,0))</f>
        <v>0</v>
      </c>
      <c r="DD107" s="521">
        <f>IF(Assumptions!$E$1=0,0,IF('Monthly Cash Flow'!DD$12='Monthly Cash Flow'!$F106,Assumptions!$F$36,0))+IF(AND(Assumptions!$F$66=1, DD12&gt;Assumptions!$F$71), 0, IF(DD12&lt;=Assumptions!$L$14, (DD132/12)*Assumptions!$F$35/10000,0))</f>
        <v>0</v>
      </c>
      <c r="DE107" s="521">
        <f>IF(Assumptions!$E$1=0,0,IF('Monthly Cash Flow'!DE$12='Monthly Cash Flow'!$F106,Assumptions!$F$36,0))+IF(AND(Assumptions!$F$66=1, DE12&gt;Assumptions!$F$71), 0, IF(DE12&lt;=Assumptions!$L$14, (DE132/12)*Assumptions!$F$35/10000,0))</f>
        <v>0</v>
      </c>
      <c r="DF107" s="521">
        <f>IF(Assumptions!$E$1=0,0,IF('Monthly Cash Flow'!DF$12='Monthly Cash Flow'!$F106,Assumptions!$F$36,0))+IF(AND(Assumptions!$F$66=1, DF12&gt;Assumptions!$F$71), 0, IF(DF12&lt;=Assumptions!$L$14, (DF132/12)*Assumptions!$F$35/10000,0))</f>
        <v>0</v>
      </c>
      <c r="DG107" s="521">
        <f>IF(Assumptions!$E$1=0,0,IF('Monthly Cash Flow'!DG$12='Monthly Cash Flow'!$F106,Assumptions!$F$36,0))+IF(AND(Assumptions!$F$66=1, DG12&gt;Assumptions!$F$71), 0, IF(DG12&lt;=Assumptions!$L$14, (DG132/12)*Assumptions!$F$35/10000,0))</f>
        <v>0</v>
      </c>
      <c r="DH107" s="521">
        <f>IF(Assumptions!$E$1=0,0,IF('Monthly Cash Flow'!DH$12='Monthly Cash Flow'!$F106,Assumptions!$F$36,0))+IF(AND(Assumptions!$F$66=1, DH12&gt;Assumptions!$F$71), 0, IF(DH12&lt;=Assumptions!$L$14, (DH132/12)*Assumptions!$F$35/10000,0))</f>
        <v>0</v>
      </c>
      <c r="DI107" s="521">
        <f>IF(Assumptions!$E$1=0,0,IF('Monthly Cash Flow'!DI$12='Monthly Cash Flow'!$F106,Assumptions!$F$36,0))+IF(AND(Assumptions!$F$66=1, DI12&gt;Assumptions!$F$71), 0, IF(DI12&lt;=Assumptions!$L$14, (DI132/12)*Assumptions!$F$35/10000,0))</f>
        <v>0</v>
      </c>
      <c r="DJ107" s="521">
        <f>IF(Assumptions!$E$1=0,0,IF('Monthly Cash Flow'!DJ$12='Monthly Cash Flow'!$F106,Assumptions!$F$36,0))+IF(AND(Assumptions!$F$66=1, DJ12&gt;Assumptions!$F$71), 0, IF(DJ12&lt;=Assumptions!$L$14, (DJ132/12)*Assumptions!$F$35/10000,0))</f>
        <v>0</v>
      </c>
      <c r="DK107" s="521">
        <f>IF(Assumptions!$E$1=0,0,IF('Monthly Cash Flow'!DK$12='Monthly Cash Flow'!$F106,Assumptions!$F$36,0))+IF(AND(Assumptions!$F$66=1, DK12&gt;Assumptions!$F$71), 0, IF(DK12&lt;=Assumptions!$L$14, (DK132/12)*Assumptions!$F$35/10000,0))</f>
        <v>0</v>
      </c>
      <c r="DL107" s="521">
        <f>IF(Assumptions!$E$1=0,0,IF('Monthly Cash Flow'!DL$12='Monthly Cash Flow'!$F106,Assumptions!$F$36,0))+IF(AND(Assumptions!$F$66=1, DL12&gt;Assumptions!$F$71), 0, IF(DL12&lt;=Assumptions!$L$14, (DL132/12)*Assumptions!$F$35/10000,0))</f>
        <v>0</v>
      </c>
      <c r="DM107" s="521">
        <f>IF(Assumptions!$E$1=0,0,IF('Monthly Cash Flow'!DM$12='Monthly Cash Flow'!$F106,Assumptions!$F$36,0))+IF(AND(Assumptions!$F$66=1, DM12&gt;Assumptions!$F$71), 0, IF(DM12&lt;=Assumptions!$L$14, (DM132/12)*Assumptions!$F$35/10000,0))</f>
        <v>0</v>
      </c>
      <c r="DN107" s="521">
        <f>IF(Assumptions!$E$1=0,0,IF('Monthly Cash Flow'!DN$12='Monthly Cash Flow'!$F106,Assumptions!$F$36,0))+IF(AND(Assumptions!$F$66=1, DN12&gt;Assumptions!$F$71), 0, IF(DN12&lt;=Assumptions!$L$14, (DN132/12)*Assumptions!$F$35/10000,0))</f>
        <v>0</v>
      </c>
      <c r="DO107" s="521">
        <f>IF(Assumptions!$E$1=0,0,IF('Monthly Cash Flow'!DO$12='Monthly Cash Flow'!$F106,Assumptions!$F$36,0))+IF(AND(Assumptions!$F$66=1, DO12&gt;Assumptions!$F$71), 0, IF(DO12&lt;=Assumptions!$L$14, (DO132/12)*Assumptions!$F$35/10000,0))</f>
        <v>0</v>
      </c>
      <c r="DP107" s="521">
        <f>IF(Assumptions!$E$1=0,0,IF('Monthly Cash Flow'!DP$12='Monthly Cash Flow'!$F106,Assumptions!$F$36,0))+IF(AND(Assumptions!$F$66=1, DP12&gt;Assumptions!$F$71), 0, IF(DP12&lt;=Assumptions!$L$14, (DP132/12)*Assumptions!$F$35/10000,0))</f>
        <v>0</v>
      </c>
      <c r="DQ107" s="521">
        <f>IF(Assumptions!$E$1=0,0,IF('Monthly Cash Flow'!DQ$12='Monthly Cash Flow'!$F106,Assumptions!$F$36,0))+IF(AND(Assumptions!$F$66=1, DQ12&gt;Assumptions!$F$71), 0, IF(DQ12&lt;=Assumptions!$L$14, (DQ132/12)*Assumptions!$F$35/10000,0))</f>
        <v>0</v>
      </c>
      <c r="DR107" s="521">
        <f>IF(Assumptions!$E$1=0,0,IF('Monthly Cash Flow'!DR$12='Monthly Cash Flow'!$F106,Assumptions!$F$36,0))+IF(AND(Assumptions!$F$66=1, DR12&gt;Assumptions!$F$71), 0, IF(DR12&lt;=Assumptions!$L$14, (DR132/12)*Assumptions!$F$35/10000,0))</f>
        <v>0</v>
      </c>
      <c r="DS107" s="521">
        <f>IF(Assumptions!$E$1=0,0,IF('Monthly Cash Flow'!DS$12='Monthly Cash Flow'!$F106,Assumptions!$F$36,0))+IF(AND(Assumptions!$F$66=1, DS12&gt;Assumptions!$F$71), 0, IF(DS12&lt;=Assumptions!$L$14, (DS132/12)*Assumptions!$F$35/10000,0))</f>
        <v>0</v>
      </c>
      <c r="DT107" s="521">
        <f>IF(Assumptions!$E$1=0,0,IF('Monthly Cash Flow'!DT$12='Monthly Cash Flow'!$F106,Assumptions!$F$36,0))+IF(AND(Assumptions!$F$66=1, DT12&gt;Assumptions!$F$71), 0, IF(DT12&lt;=Assumptions!$L$14, (DT132/12)*Assumptions!$F$35/10000,0))</f>
        <v>0</v>
      </c>
      <c r="DU107" s="521">
        <f>IF(Assumptions!$E$1=0,0,IF('Monthly Cash Flow'!DU$12='Monthly Cash Flow'!$F106,Assumptions!$F$36,0))+IF(AND(Assumptions!$F$66=1, DU12&gt;Assumptions!$F$71), 0, IF(DU12&lt;=Assumptions!$L$14, (DU132/12)*Assumptions!$F$35/10000,0))</f>
        <v>0</v>
      </c>
      <c r="DV107" s="521">
        <f>IF(Assumptions!$E$1=0,0,IF('Monthly Cash Flow'!DV$12='Monthly Cash Flow'!$F106,Assumptions!$F$36,0))+IF(AND(Assumptions!$F$66=1, DV12&gt;Assumptions!$F$71), 0, IF(DV12&lt;=Assumptions!$L$14, (DV132/12)*Assumptions!$F$35/10000,0))</f>
        <v>0</v>
      </c>
      <c r="DW107" s="521">
        <f>IF(Assumptions!$E$1=0,0,IF('Monthly Cash Flow'!DW$12='Monthly Cash Flow'!$F106,Assumptions!$F$36,0))+IF(AND(Assumptions!$F$66=1, DW12&gt;Assumptions!$F$71), 0, IF(DW12&lt;=Assumptions!$L$14, (DW132/12)*Assumptions!$F$35/10000,0))</f>
        <v>0</v>
      </c>
      <c r="DX107" s="521">
        <f>IF(Assumptions!$E$1=0,0,IF('Monthly Cash Flow'!DX$12='Monthly Cash Flow'!$F106,Assumptions!$F$36,0))+IF(AND(Assumptions!$F$66=1, DX12&gt;Assumptions!$F$71), 0, IF(DX12&lt;=Assumptions!$L$14, (DX132/12)*Assumptions!$F$35/10000,0))</f>
        <v>0</v>
      </c>
      <c r="DY107" s="521">
        <f>IF(Assumptions!$E$1=0,0,IF('Monthly Cash Flow'!DY$12='Monthly Cash Flow'!$F106,Assumptions!$F$36,0))+IF(AND(Assumptions!$F$66=1, DY12&gt;Assumptions!$F$71), 0, IF(DY12&lt;=Assumptions!$L$14, (DY132/12)*Assumptions!$F$35/10000,0))</f>
        <v>0</v>
      </c>
      <c r="DZ107" s="521">
        <f>IF(Assumptions!$E$1=0,0,IF('Monthly Cash Flow'!DZ$12='Monthly Cash Flow'!$F106,Assumptions!$F$36,0))+IF(AND(Assumptions!$F$66=1, DZ12&gt;Assumptions!$F$71), 0, IF(DZ12&lt;=Assumptions!$L$14, (DZ132/12)*Assumptions!$F$35/10000,0))</f>
        <v>0</v>
      </c>
      <c r="EA107" s="521">
        <f>IF(Assumptions!$E$1=0,0,IF('Monthly Cash Flow'!EA$12='Monthly Cash Flow'!$F106,Assumptions!$F$36,0))+IF(AND(Assumptions!$F$66=1, EA12&gt;Assumptions!$F$71), 0, IF(EA12&lt;=Assumptions!$L$14, (EA132/12)*Assumptions!$F$35/10000,0))</f>
        <v>0</v>
      </c>
      <c r="EB107" s="521">
        <f>IF(Assumptions!$E$1=0,0,IF('Monthly Cash Flow'!EB$12='Monthly Cash Flow'!$F106,Assumptions!$F$36,0))+IF(AND(Assumptions!$F$66=1, EB12&gt;Assumptions!$F$71), 0, IF(EB12&lt;=Assumptions!$L$14, (EB132/12)*Assumptions!$F$35/10000,0))</f>
        <v>0</v>
      </c>
      <c r="EC107" s="521">
        <f>IF(Assumptions!$E$1=0,0,IF('Monthly Cash Flow'!EC$12='Monthly Cash Flow'!$F106,Assumptions!$F$36,0))+IF(AND(Assumptions!$F$66=1, EC12&gt;Assumptions!$F$71), 0, IF(EC12&lt;=Assumptions!$L$14, (EC132/12)*Assumptions!$F$35/10000,0))</f>
        <v>0</v>
      </c>
      <c r="ED107" s="521">
        <f>IF(Assumptions!$E$1=0,0,IF('Monthly Cash Flow'!ED$12='Monthly Cash Flow'!$F106,Assumptions!$F$36,0))+IF(AND(Assumptions!$F$66=1, ED12&gt;Assumptions!$F$71), 0, IF(ED12&lt;=Assumptions!$L$14, (ED132/12)*Assumptions!$F$35/10000,0))</f>
        <v>0</v>
      </c>
      <c r="EE107" s="521">
        <f>IF(Assumptions!$E$1=0,0,IF('Monthly Cash Flow'!EE$12='Monthly Cash Flow'!$F106,Assumptions!$F$36,0))+IF(AND(Assumptions!$F$66=1, EE12&gt;Assumptions!$F$71), 0, IF(EE12&lt;=Assumptions!$L$14, (EE132/12)*Assumptions!$F$35/10000,0))</f>
        <v>0</v>
      </c>
      <c r="EF107" s="521">
        <f>IF(Assumptions!$E$1=0,0,IF('Monthly Cash Flow'!EF$12='Monthly Cash Flow'!$F106,Assumptions!$F$36,0))+IF(AND(Assumptions!$F$66=1, EF12&gt;Assumptions!$F$71), 0, IF(EF12&lt;=Assumptions!$L$14, (EF132/12)*Assumptions!$F$35/10000,0))</f>
        <v>0</v>
      </c>
      <c r="EG107" s="521">
        <f>IF(Assumptions!$E$1=0,0,IF('Monthly Cash Flow'!EG$12='Monthly Cash Flow'!$F106,Assumptions!$F$36,0))+IF(AND(Assumptions!$F$66=1, EG12&gt;Assumptions!$F$71), 0, IF(EG12&lt;=Assumptions!$L$14, (EG132/12)*Assumptions!$F$35/10000,0))</f>
        <v>0</v>
      </c>
      <c r="EH107" s="521">
        <f>IF(Assumptions!$E$1=0,0,IF('Monthly Cash Flow'!EH$12='Monthly Cash Flow'!$F106,Assumptions!$F$36,0))+IF(AND(Assumptions!$F$66=1, EH12&gt;Assumptions!$F$71), 0, IF(EH12&lt;=Assumptions!$L$14, (EH132/12)*Assumptions!$F$35/10000,0))</f>
        <v>0</v>
      </c>
      <c r="EI107" s="521">
        <f>IF(Assumptions!$E$1=0,0,IF('Monthly Cash Flow'!EI$12='Monthly Cash Flow'!$F106,Assumptions!$F$36,0))+IF(AND(Assumptions!$F$66=1, EI12&gt;Assumptions!$F$71), 0, IF(EI12&lt;=Assumptions!$L$14, (EI132/12)*Assumptions!$F$35/10000,0))</f>
        <v>0</v>
      </c>
      <c r="EJ107" s="521">
        <f>IF(Assumptions!$E$1=0,0,IF('Monthly Cash Flow'!EJ$12='Monthly Cash Flow'!$F106,Assumptions!$F$36,0))+IF(AND(Assumptions!$F$66=1, EJ12&gt;Assumptions!$F$71), 0, IF(EJ12&lt;=Assumptions!$L$14, (EJ132/12)*Assumptions!$F$35/10000,0))</f>
        <v>0</v>
      </c>
      <c r="EK107" s="521">
        <f>IF(Assumptions!$E$1=0,0,IF('Monthly Cash Flow'!EK$12='Monthly Cash Flow'!$F106,Assumptions!$F$36,0))+IF(AND(Assumptions!$F$66=1, EK12&gt;Assumptions!$F$71), 0, IF(EK12&lt;=Assumptions!$L$14, (EK132/12)*Assumptions!$F$35/10000,0))</f>
        <v>0</v>
      </c>
      <c r="EL107" s="521">
        <f>IF(Assumptions!$E$1=0,0,IF('Monthly Cash Flow'!EL$12='Monthly Cash Flow'!$F106,Assumptions!$F$36,0))+IF(AND(Assumptions!$F$66=1, EL12&gt;Assumptions!$F$71), 0, IF(EL12&lt;=Assumptions!$L$14, (EL132/12)*Assumptions!$F$35/10000,0))</f>
        <v>0</v>
      </c>
      <c r="EM107" s="521">
        <f>IF(Assumptions!$E$1=0,0,IF('Monthly Cash Flow'!EM$12='Monthly Cash Flow'!$F106,Assumptions!$F$36,0))+IF(AND(Assumptions!$F$66=1, EM12&gt;Assumptions!$F$71), 0, IF(EM12&lt;=Assumptions!$L$14, (EM132/12)*Assumptions!$F$35/10000,0))</f>
        <v>0</v>
      </c>
      <c r="EP107" s="10" t="str">
        <f t="shared" si="568"/>
        <v>Loan Fees</v>
      </c>
      <c r="EQ107" s="27"/>
      <c r="ER107" s="27"/>
      <c r="ES107" s="27"/>
      <c r="ET107" s="138">
        <f t="shared" ca="1" si="573"/>
        <v>195</v>
      </c>
      <c r="EU107" s="27"/>
      <c r="EV107" s="139">
        <f t="shared" si="574"/>
        <v>195</v>
      </c>
      <c r="EW107" s="27">
        <f t="shared" ca="1" si="574"/>
        <v>0</v>
      </c>
      <c r="EX107" s="27">
        <f t="shared" ca="1" si="574"/>
        <v>0</v>
      </c>
      <c r="EY107" s="27">
        <f t="shared" ca="1" si="574"/>
        <v>0</v>
      </c>
      <c r="EZ107" s="27">
        <f t="shared" si="574"/>
        <v>0</v>
      </c>
      <c r="FA107" s="27">
        <f t="shared" si="574"/>
        <v>0</v>
      </c>
      <c r="FB107" s="27">
        <f t="shared" si="574"/>
        <v>0</v>
      </c>
      <c r="FC107" s="27">
        <f t="shared" si="574"/>
        <v>0</v>
      </c>
      <c r="FD107" s="27">
        <f t="shared" si="574"/>
        <v>0</v>
      </c>
      <c r="FE107"/>
      <c r="FF107"/>
      <c r="FG107"/>
      <c r="FH107"/>
    </row>
    <row r="108" spans="2:164" ht="15" outlineLevel="1">
      <c r="B108" s="10" t="s">
        <v>718</v>
      </c>
      <c r="C108" s="10"/>
      <c r="D108" s="10"/>
      <c r="E108" s="10"/>
      <c r="F108" s="192">
        <f>+Assumptions!L14</f>
        <v>36</v>
      </c>
      <c r="G108" s="10"/>
      <c r="H108" s="10"/>
      <c r="I108" s="138">
        <f>SUMIF($K$12:$EM$12,"&lt;="&amp;Assumptions!$L$14,'Monthly Cash Flow'!K108:EM108)</f>
        <v>0</v>
      </c>
      <c r="J108" s="27"/>
      <c r="K108" s="139">
        <f>IF(Assumptions!$E$1=0,0,IF('Monthly Cash Flow'!K$12='Monthly Cash Flow'!$F108,Assumptions!$F$36,0))</f>
        <v>0</v>
      </c>
      <c r="L108" s="521">
        <f>IF(Assumptions!$E$1=0,0,IF('Monthly Cash Flow'!L$12='Monthly Cash Flow'!$F108,Assumptions!$F$37,0))</f>
        <v>0</v>
      </c>
      <c r="M108" s="521">
        <f>IF(Assumptions!$E$1=0,0,IF('Monthly Cash Flow'!M$12='Monthly Cash Flow'!$F108,Assumptions!$F$37,0))</f>
        <v>0</v>
      </c>
      <c r="N108" s="521">
        <f>IF(Assumptions!$E$1=0,0,IF('Monthly Cash Flow'!N$12='Monthly Cash Flow'!$F108,Assumptions!$F$37,0))</f>
        <v>0</v>
      </c>
      <c r="O108" s="521">
        <f>IF(Assumptions!$E$1=0,0,IF('Monthly Cash Flow'!O$12='Monthly Cash Flow'!$F108,Assumptions!$F$37,0))</f>
        <v>0</v>
      </c>
      <c r="P108" s="521">
        <f>IF(Assumptions!$E$1=0,0,IF('Monthly Cash Flow'!P$12='Monthly Cash Flow'!$F108,Assumptions!$F$37,0))</f>
        <v>0</v>
      </c>
      <c r="Q108" s="521">
        <f>IF(Assumptions!$E$1=0,0,IF('Monthly Cash Flow'!Q$12='Monthly Cash Flow'!$F108,Assumptions!$F$37,0))</f>
        <v>0</v>
      </c>
      <c r="R108" s="521">
        <f>IF(Assumptions!$E$1=0,0,IF('Monthly Cash Flow'!R$12='Monthly Cash Flow'!$F108,Assumptions!$F$37,0))</f>
        <v>0</v>
      </c>
      <c r="S108" s="521">
        <f>IF(Assumptions!$E$1=0,0,IF('Monthly Cash Flow'!S$12='Monthly Cash Flow'!$F108,Assumptions!$F$37,0))</f>
        <v>0</v>
      </c>
      <c r="T108" s="521">
        <f>IF(Assumptions!$E$1=0,0,IF('Monthly Cash Flow'!T$12='Monthly Cash Flow'!$F108,Assumptions!$F$37,0))</f>
        <v>0</v>
      </c>
      <c r="U108" s="521">
        <f>IF(Assumptions!$E$1=0,0,IF('Monthly Cash Flow'!U$12='Monthly Cash Flow'!$F108,Assumptions!$F$37,0))</f>
        <v>0</v>
      </c>
      <c r="V108" s="521">
        <f>IF(Assumptions!$E$1=0,0,IF('Monthly Cash Flow'!V$12='Monthly Cash Flow'!$F108,Assumptions!$F$37,0))</f>
        <v>0</v>
      </c>
      <c r="W108" s="521">
        <f>IF(Assumptions!$E$1=0,0,IF('Monthly Cash Flow'!W$12='Monthly Cash Flow'!$F108,Assumptions!$F$37,0))</f>
        <v>0</v>
      </c>
      <c r="X108" s="521">
        <f>IF(Assumptions!$E$1=0,0,IF('Monthly Cash Flow'!X$12='Monthly Cash Flow'!$F108,Assumptions!$F$37,0))</f>
        <v>0</v>
      </c>
      <c r="Y108" s="521">
        <f>IF(Assumptions!$E$1=0,0,IF('Monthly Cash Flow'!Y$12='Monthly Cash Flow'!$F108,Assumptions!$F$37,0))</f>
        <v>0</v>
      </c>
      <c r="Z108" s="521">
        <f>IF(Assumptions!$E$1=0,0,IF('Monthly Cash Flow'!Z$12='Monthly Cash Flow'!$F108,Assumptions!$F$37,0))</f>
        <v>0</v>
      </c>
      <c r="AA108" s="521">
        <f>IF(Assumptions!$E$1=0,0,IF('Monthly Cash Flow'!AA$12='Monthly Cash Flow'!$F108,Assumptions!$F$37,0))</f>
        <v>0</v>
      </c>
      <c r="AB108" s="521">
        <f>IF(Assumptions!$E$1=0,0,IF('Monthly Cash Flow'!AB$12='Monthly Cash Flow'!$F108,Assumptions!$F$37,0))</f>
        <v>0</v>
      </c>
      <c r="AC108" s="521">
        <f>IF(Assumptions!$E$1=0,0,IF('Monthly Cash Flow'!AC$12='Monthly Cash Flow'!$F108,Assumptions!$F$37,0))</f>
        <v>0</v>
      </c>
      <c r="AD108" s="521">
        <f>IF(Assumptions!$E$1=0,0,IF('Monthly Cash Flow'!AD$12='Monthly Cash Flow'!$F108,Assumptions!$F$37,0))</f>
        <v>0</v>
      </c>
      <c r="AE108" s="521">
        <f>IF(Assumptions!$E$1=0,0,IF('Monthly Cash Flow'!AE$12='Monthly Cash Flow'!$F108,Assumptions!$F$37,0))</f>
        <v>0</v>
      </c>
      <c r="AF108" s="521">
        <f>IF(Assumptions!$E$1=0,0,IF('Monthly Cash Flow'!AF$12='Monthly Cash Flow'!$F108,Assumptions!$F$37,0))</f>
        <v>0</v>
      </c>
      <c r="AG108" s="521">
        <f>IF(Assumptions!$E$1=0,0,IF('Monthly Cash Flow'!AG$12='Monthly Cash Flow'!$F108,Assumptions!$F$37,0))</f>
        <v>0</v>
      </c>
      <c r="AH108" s="521">
        <f>IF(Assumptions!$E$1=0,0,IF('Monthly Cash Flow'!AH$12='Monthly Cash Flow'!$F108,Assumptions!$F$37,0))</f>
        <v>0</v>
      </c>
      <c r="AI108" s="521">
        <f>IF(Assumptions!$E$1=0,0,IF('Monthly Cash Flow'!AI$12='Monthly Cash Flow'!$F108,Assumptions!$F$37,0))</f>
        <v>0</v>
      </c>
      <c r="AJ108" s="521">
        <f>IF(Assumptions!$E$1=0,0,IF('Monthly Cash Flow'!AJ$12='Monthly Cash Flow'!$F108,Assumptions!$F$37,0))</f>
        <v>0</v>
      </c>
      <c r="AK108" s="521">
        <f>IF(Assumptions!$E$1=0,0,IF('Monthly Cash Flow'!AK$12='Monthly Cash Flow'!$F108,Assumptions!$F$37,0))</f>
        <v>0</v>
      </c>
      <c r="AL108" s="521">
        <f>IF(Assumptions!$E$1=0,0,IF('Monthly Cash Flow'!AL$12='Monthly Cash Flow'!$F108,Assumptions!$F$37,0))</f>
        <v>0</v>
      </c>
      <c r="AM108" s="521">
        <f>IF(Assumptions!$E$1=0,0,IF('Monthly Cash Flow'!AM$12='Monthly Cash Flow'!$F108,Assumptions!$F$37,0))</f>
        <v>0</v>
      </c>
      <c r="AN108" s="521">
        <f>IF(Assumptions!$E$1=0,0,IF('Monthly Cash Flow'!AN$12='Monthly Cash Flow'!$F108,Assumptions!$F$37,0))</f>
        <v>0</v>
      </c>
      <c r="AO108" s="521">
        <f>IF(Assumptions!$E$1=0,0,IF('Monthly Cash Flow'!AO$12='Monthly Cash Flow'!$F108,Assumptions!$F$37,0))</f>
        <v>0</v>
      </c>
      <c r="AP108" s="521">
        <f>IF(Assumptions!$E$1=0,0,IF('Monthly Cash Flow'!AP$12='Monthly Cash Flow'!$F108,Assumptions!$F$37,0))</f>
        <v>0</v>
      </c>
      <c r="AQ108" s="521">
        <f>IF(Assumptions!$E$1=0,0,IF('Monthly Cash Flow'!AQ$12='Monthly Cash Flow'!$F108,Assumptions!$F$37,0))</f>
        <v>0</v>
      </c>
      <c r="AR108" s="521">
        <f>IF(Assumptions!$E$1=0,0,IF('Monthly Cash Flow'!AR$12='Monthly Cash Flow'!$F108,Assumptions!$F$37,0))</f>
        <v>0</v>
      </c>
      <c r="AS108" s="521">
        <f>IF(Assumptions!$E$1=0,0,IF('Monthly Cash Flow'!AS$12='Monthly Cash Flow'!$F108,Assumptions!$F$37,0))</f>
        <v>0</v>
      </c>
      <c r="AT108" s="521">
        <f>IF(Assumptions!$E$1=0,0,IF('Monthly Cash Flow'!AT$12='Monthly Cash Flow'!$F108,Assumptions!$F$37,0))</f>
        <v>0</v>
      </c>
      <c r="AU108" s="521">
        <f>IF(Assumptions!$E$1=0,0,IF('Monthly Cash Flow'!AU$12='Monthly Cash Flow'!$F108,Assumptions!$F$37,0))</f>
        <v>0</v>
      </c>
      <c r="AV108" s="521">
        <f>IF(Assumptions!$E$1=0,0,IF('Monthly Cash Flow'!AV$12='Monthly Cash Flow'!$F108,Assumptions!$F$37,0))</f>
        <v>0</v>
      </c>
      <c r="AW108" s="521">
        <f>IF(Assumptions!$E$1=0,0,IF('Monthly Cash Flow'!AW$12='Monthly Cash Flow'!$F108,Assumptions!$F$37,0))</f>
        <v>0</v>
      </c>
      <c r="AX108" s="521">
        <f>IF(Assumptions!$E$1=0,0,IF('Monthly Cash Flow'!AX$12='Monthly Cash Flow'!$F108,Assumptions!$F$37,0))</f>
        <v>0</v>
      </c>
      <c r="AY108" s="521">
        <f>IF(Assumptions!$E$1=0,0,IF('Monthly Cash Flow'!AY$12='Monthly Cash Flow'!$F108,Assumptions!$F$37,0))</f>
        <v>0</v>
      </c>
      <c r="AZ108" s="521">
        <f>IF(Assumptions!$E$1=0,0,IF('Monthly Cash Flow'!AZ$12='Monthly Cash Flow'!$F108,Assumptions!$F$37,0))</f>
        <v>0</v>
      </c>
      <c r="BA108" s="521">
        <f>IF(Assumptions!$E$1=0,0,IF('Monthly Cash Flow'!BA$12='Monthly Cash Flow'!$F108,Assumptions!$F$37,0))</f>
        <v>0</v>
      </c>
      <c r="BB108" s="521">
        <f>IF(Assumptions!$E$1=0,0,IF('Monthly Cash Flow'!BB$12='Monthly Cash Flow'!$F108,Assumptions!$F$37,0))</f>
        <v>0</v>
      </c>
      <c r="BC108" s="521">
        <f>IF(Assumptions!$E$1=0,0,IF('Monthly Cash Flow'!BC$12='Monthly Cash Flow'!$F108,Assumptions!$F$37,0))</f>
        <v>0</v>
      </c>
      <c r="BD108" s="521">
        <f>IF(Assumptions!$E$1=0,0,IF('Monthly Cash Flow'!BD$12='Monthly Cash Flow'!$F108,Assumptions!$F$37,0))</f>
        <v>0</v>
      </c>
      <c r="BE108" s="521">
        <f>IF(Assumptions!$E$1=0,0,IF('Monthly Cash Flow'!BE$12='Monthly Cash Flow'!$F108,Assumptions!$F$37,0))</f>
        <v>0</v>
      </c>
      <c r="BF108" s="521">
        <f>IF(Assumptions!$E$1=0,0,IF('Monthly Cash Flow'!BF$12='Monthly Cash Flow'!$F108,Assumptions!$F$37,0))</f>
        <v>0</v>
      </c>
      <c r="BG108" s="521">
        <f>IF(Assumptions!$E$1=0,0,IF('Monthly Cash Flow'!BG$12='Monthly Cash Flow'!$F108,Assumptions!$F$37,0))</f>
        <v>0</v>
      </c>
      <c r="BH108" s="521">
        <f>IF(Assumptions!$E$1=0,0,IF('Monthly Cash Flow'!BH$12='Monthly Cash Flow'!$F108,Assumptions!$F$37,0))</f>
        <v>0</v>
      </c>
      <c r="BI108" s="521">
        <f>IF(Assumptions!$E$1=0,0,IF('Monthly Cash Flow'!BI$12='Monthly Cash Flow'!$F108,Assumptions!$F$37,0))</f>
        <v>0</v>
      </c>
      <c r="BJ108" s="521">
        <f>IF(Assumptions!$E$1=0,0,IF('Monthly Cash Flow'!BJ$12='Monthly Cash Flow'!$F108,Assumptions!$F$37,0))</f>
        <v>0</v>
      </c>
      <c r="BK108" s="521">
        <f>IF(Assumptions!$E$1=0,0,IF('Monthly Cash Flow'!BK$12='Monthly Cash Flow'!$F108,Assumptions!$F$37,0))</f>
        <v>0</v>
      </c>
      <c r="BL108" s="521">
        <f>IF(Assumptions!$E$1=0,0,IF('Monthly Cash Flow'!BL$12='Monthly Cash Flow'!$F108,Assumptions!$F$37,0))</f>
        <v>0</v>
      </c>
      <c r="BM108" s="521">
        <f>IF(Assumptions!$E$1=0,0,IF('Monthly Cash Flow'!BM$12='Monthly Cash Flow'!$F108,Assumptions!$F$37,0))</f>
        <v>0</v>
      </c>
      <c r="BN108" s="521">
        <f>IF(Assumptions!$E$1=0,0,IF('Monthly Cash Flow'!BN$12='Monthly Cash Flow'!$F108,Assumptions!$F$37,0))</f>
        <v>0</v>
      </c>
      <c r="BO108" s="521">
        <f>IF(Assumptions!$E$1=0,0,IF('Monthly Cash Flow'!BO$12='Monthly Cash Flow'!$F108,Assumptions!$F$37,0))</f>
        <v>0</v>
      </c>
      <c r="BP108" s="521">
        <f>IF(Assumptions!$E$1=0,0,IF('Monthly Cash Flow'!BP$12='Monthly Cash Flow'!$F108,Assumptions!$F$37,0))</f>
        <v>0</v>
      </c>
      <c r="BQ108" s="521">
        <f>IF(Assumptions!$E$1=0,0,IF('Monthly Cash Flow'!BQ$12='Monthly Cash Flow'!$F108,Assumptions!$F$37,0))</f>
        <v>0</v>
      </c>
      <c r="BR108" s="521">
        <f>IF(Assumptions!$E$1=0,0,IF('Monthly Cash Flow'!BR$12='Monthly Cash Flow'!$F108,Assumptions!$F$37,0))</f>
        <v>0</v>
      </c>
      <c r="BS108" s="521">
        <f>IF(Assumptions!$E$1=0,0,IF('Monthly Cash Flow'!BS$12='Monthly Cash Flow'!$F108,Assumptions!$F$37,0))</f>
        <v>0</v>
      </c>
      <c r="BT108" s="521">
        <f>IF(Assumptions!$E$1=0,0,IF('Monthly Cash Flow'!BT$12='Monthly Cash Flow'!$F108,Assumptions!$F$37,0))</f>
        <v>0</v>
      </c>
      <c r="BU108" s="521">
        <f>IF(Assumptions!$E$1=0,0,IF('Monthly Cash Flow'!BU$12='Monthly Cash Flow'!$F108,Assumptions!$F$37,0))</f>
        <v>0</v>
      </c>
      <c r="BV108" s="521">
        <f>IF(Assumptions!$E$1=0,0,IF('Monthly Cash Flow'!BV$12='Monthly Cash Flow'!$F108,Assumptions!$F$37,0))</f>
        <v>0</v>
      </c>
      <c r="BW108" s="521">
        <f>IF(Assumptions!$E$1=0,0,IF('Monthly Cash Flow'!BW$12='Monthly Cash Flow'!$F108,Assumptions!$F$37,0))</f>
        <v>0</v>
      </c>
      <c r="BX108" s="521">
        <f>IF(Assumptions!$E$1=0,0,IF('Monthly Cash Flow'!BX$12='Monthly Cash Flow'!$F108,Assumptions!$F$37,0))</f>
        <v>0</v>
      </c>
      <c r="BY108" s="521">
        <f>IF(Assumptions!$E$1=0,0,IF('Monthly Cash Flow'!BY$12='Monthly Cash Flow'!$F108,Assumptions!$F$37,0))</f>
        <v>0</v>
      </c>
      <c r="BZ108" s="521">
        <f>IF(Assumptions!$E$1=0,0,IF('Monthly Cash Flow'!BZ$12='Monthly Cash Flow'!$F108,Assumptions!$F$37,0))</f>
        <v>0</v>
      </c>
      <c r="CA108" s="521">
        <f>IF(Assumptions!$E$1=0,0,IF('Monthly Cash Flow'!CA$12='Monthly Cash Flow'!$F108,Assumptions!$F$37,0))</f>
        <v>0</v>
      </c>
      <c r="CB108" s="521">
        <f>IF(Assumptions!$E$1=0,0,IF('Monthly Cash Flow'!CB$12='Monthly Cash Flow'!$F108,Assumptions!$F$37,0))</f>
        <v>0</v>
      </c>
      <c r="CC108" s="521">
        <f>IF(Assumptions!$E$1=0,0,IF('Monthly Cash Flow'!CC$12='Monthly Cash Flow'!$F108,Assumptions!$F$37,0))</f>
        <v>0</v>
      </c>
      <c r="CD108" s="521">
        <f>IF(Assumptions!$E$1=0,0,IF('Monthly Cash Flow'!CD$12='Monthly Cash Flow'!$F108,Assumptions!$F$37,0))</f>
        <v>0</v>
      </c>
      <c r="CE108" s="521">
        <f>IF(Assumptions!$E$1=0,0,IF('Monthly Cash Flow'!CE$12='Monthly Cash Flow'!$F108,Assumptions!$F$37,0))</f>
        <v>0</v>
      </c>
      <c r="CF108" s="521">
        <f>IF(Assumptions!$E$1=0,0,IF('Monthly Cash Flow'!CF$12='Monthly Cash Flow'!$F108,Assumptions!$F$37,0))</f>
        <v>0</v>
      </c>
      <c r="CG108" s="521">
        <f>IF(Assumptions!$E$1=0,0,IF('Monthly Cash Flow'!CG$12='Monthly Cash Flow'!$F108,Assumptions!$F$37,0))</f>
        <v>0</v>
      </c>
      <c r="CH108" s="521">
        <f>IF(Assumptions!$E$1=0,0,IF('Monthly Cash Flow'!CH$12='Monthly Cash Flow'!$F108,Assumptions!$F$37,0))</f>
        <v>0</v>
      </c>
      <c r="CI108" s="521">
        <f>IF(Assumptions!$E$1=0,0,IF('Monthly Cash Flow'!CI$12='Monthly Cash Flow'!$F108,Assumptions!$F$37,0))</f>
        <v>0</v>
      </c>
      <c r="CJ108" s="521">
        <f>IF(Assumptions!$E$1=0,0,IF('Monthly Cash Flow'!CJ$12='Monthly Cash Flow'!$F108,Assumptions!$F$37,0))</f>
        <v>0</v>
      </c>
      <c r="CK108" s="521">
        <f>IF(Assumptions!$E$1=0,0,IF('Monthly Cash Flow'!CK$12='Monthly Cash Flow'!$F108,Assumptions!$F$37,0))</f>
        <v>0</v>
      </c>
      <c r="CL108" s="521">
        <f>IF(Assumptions!$E$1=0,0,IF('Monthly Cash Flow'!CL$12='Monthly Cash Flow'!$F108,Assumptions!$F$37,0))</f>
        <v>0</v>
      </c>
      <c r="CM108" s="521">
        <f>IF(Assumptions!$E$1=0,0,IF('Monthly Cash Flow'!CM$12='Monthly Cash Flow'!$F108,Assumptions!$F$37,0))</f>
        <v>0</v>
      </c>
      <c r="CN108" s="521">
        <f>IF(Assumptions!$E$1=0,0,IF('Monthly Cash Flow'!CN$12='Monthly Cash Flow'!$F108,Assumptions!$F$37,0))</f>
        <v>0</v>
      </c>
      <c r="CO108" s="521">
        <f>IF(Assumptions!$E$1=0,0,IF('Monthly Cash Flow'!CO$12='Monthly Cash Flow'!$F108,Assumptions!$F$37,0))</f>
        <v>0</v>
      </c>
      <c r="CP108" s="521">
        <f>IF(Assumptions!$E$1=0,0,IF('Monthly Cash Flow'!CP$12='Monthly Cash Flow'!$F108,Assumptions!$F$37,0))</f>
        <v>0</v>
      </c>
      <c r="CQ108" s="521">
        <f>IF(Assumptions!$E$1=0,0,IF('Monthly Cash Flow'!CQ$12='Monthly Cash Flow'!$F108,Assumptions!$F$37,0))</f>
        <v>0</v>
      </c>
      <c r="CR108" s="521">
        <f>IF(Assumptions!$E$1=0,0,IF('Monthly Cash Flow'!CR$12='Monthly Cash Flow'!$F108,Assumptions!$F$37,0))</f>
        <v>0</v>
      </c>
      <c r="CS108" s="521">
        <f>IF(Assumptions!$E$1=0,0,IF('Monthly Cash Flow'!CS$12='Monthly Cash Flow'!$F108,Assumptions!$F$37,0))</f>
        <v>0</v>
      </c>
      <c r="CT108" s="521">
        <f>IF(Assumptions!$E$1=0,0,IF('Monthly Cash Flow'!CT$12='Monthly Cash Flow'!$F108,Assumptions!$F$37,0))</f>
        <v>0</v>
      </c>
      <c r="CU108" s="521">
        <f>IF(Assumptions!$E$1=0,0,IF('Monthly Cash Flow'!CU$12='Monthly Cash Flow'!$F108,Assumptions!$F$37,0))</f>
        <v>0</v>
      </c>
      <c r="CV108" s="521">
        <f>IF(Assumptions!$E$1=0,0,IF('Monthly Cash Flow'!CV$12='Monthly Cash Flow'!$F108,Assumptions!$F$37,0))</f>
        <v>0</v>
      </c>
      <c r="CW108" s="521">
        <f>IF(Assumptions!$E$1=0,0,IF('Monthly Cash Flow'!CW$12='Monthly Cash Flow'!$F108,Assumptions!$F$37,0))</f>
        <v>0</v>
      </c>
      <c r="CX108" s="521">
        <f>IF(Assumptions!$E$1=0,0,IF('Monthly Cash Flow'!CX$12='Monthly Cash Flow'!$F108,Assumptions!$F$37,0))</f>
        <v>0</v>
      </c>
      <c r="CY108" s="521">
        <f>IF(Assumptions!$E$1=0,0,IF('Monthly Cash Flow'!CY$12='Monthly Cash Flow'!$F108,Assumptions!$F$37,0))</f>
        <v>0</v>
      </c>
      <c r="CZ108" s="521">
        <f>IF(Assumptions!$E$1=0,0,IF('Monthly Cash Flow'!CZ$12='Monthly Cash Flow'!$F108,Assumptions!$F$37,0))</f>
        <v>0</v>
      </c>
      <c r="DA108" s="521">
        <f>IF(Assumptions!$E$1=0,0,IF('Monthly Cash Flow'!DA$12='Monthly Cash Flow'!$F108,Assumptions!$F$37,0))</f>
        <v>0</v>
      </c>
      <c r="DB108" s="521">
        <f>IF(Assumptions!$E$1=0,0,IF('Monthly Cash Flow'!DB$12='Monthly Cash Flow'!$F108,Assumptions!$F$37,0))</f>
        <v>0</v>
      </c>
      <c r="DC108" s="521">
        <f>IF(Assumptions!$E$1=0,0,IF('Monthly Cash Flow'!DC$12='Monthly Cash Flow'!$F108,Assumptions!$F$37,0))</f>
        <v>0</v>
      </c>
      <c r="DD108" s="521">
        <f>IF(Assumptions!$E$1=0,0,IF('Monthly Cash Flow'!DD$12='Monthly Cash Flow'!$F108,Assumptions!$F$37,0))</f>
        <v>0</v>
      </c>
      <c r="DE108" s="521">
        <f>IF(Assumptions!$E$1=0,0,IF('Monthly Cash Flow'!DE$12='Monthly Cash Flow'!$F108,Assumptions!$F$37,0))</f>
        <v>0</v>
      </c>
      <c r="DF108" s="521">
        <f>IF(Assumptions!$E$1=0,0,IF('Monthly Cash Flow'!DF$12='Monthly Cash Flow'!$F108,Assumptions!$F$37,0))</f>
        <v>0</v>
      </c>
      <c r="DG108" s="521">
        <f>IF(Assumptions!$E$1=0,0,IF('Monthly Cash Flow'!DG$12='Monthly Cash Flow'!$F108,Assumptions!$F$37,0))</f>
        <v>0</v>
      </c>
      <c r="DH108" s="521">
        <f>IF(Assumptions!$E$1=0,0,IF('Monthly Cash Flow'!DH$12='Monthly Cash Flow'!$F108,Assumptions!$F$37,0))</f>
        <v>0</v>
      </c>
      <c r="DI108" s="521">
        <f>IF(Assumptions!$E$1=0,0,IF('Monthly Cash Flow'!DI$12='Monthly Cash Flow'!$F108,Assumptions!$F$37,0))</f>
        <v>0</v>
      </c>
      <c r="DJ108" s="521">
        <f>IF(Assumptions!$E$1=0,0,IF('Monthly Cash Flow'!DJ$12='Monthly Cash Flow'!$F108,Assumptions!$F$37,0))</f>
        <v>0</v>
      </c>
      <c r="DK108" s="521">
        <f>IF(Assumptions!$E$1=0,0,IF('Monthly Cash Flow'!DK$12='Monthly Cash Flow'!$F108,Assumptions!$F$37,0))</f>
        <v>0</v>
      </c>
      <c r="DL108" s="521">
        <f>IF(Assumptions!$E$1=0,0,IF('Monthly Cash Flow'!DL$12='Monthly Cash Flow'!$F108,Assumptions!$F$37,0))</f>
        <v>0</v>
      </c>
      <c r="DM108" s="521">
        <f>IF(Assumptions!$E$1=0,0,IF('Monthly Cash Flow'!DM$12='Monthly Cash Flow'!$F108,Assumptions!$F$37,0))</f>
        <v>0</v>
      </c>
      <c r="DN108" s="521">
        <f>IF(Assumptions!$E$1=0,0,IF('Monthly Cash Flow'!DN$12='Monthly Cash Flow'!$F108,Assumptions!$F$37,0))</f>
        <v>0</v>
      </c>
      <c r="DO108" s="521">
        <f>IF(Assumptions!$E$1=0,0,IF('Monthly Cash Flow'!DO$12='Monthly Cash Flow'!$F108,Assumptions!$F$37,0))</f>
        <v>0</v>
      </c>
      <c r="DP108" s="521">
        <f>IF(Assumptions!$E$1=0,0,IF('Monthly Cash Flow'!DP$12='Monthly Cash Flow'!$F108,Assumptions!$F$37,0))</f>
        <v>0</v>
      </c>
      <c r="DQ108" s="521">
        <f>IF(Assumptions!$E$1=0,0,IF('Monthly Cash Flow'!DQ$12='Monthly Cash Flow'!$F108,Assumptions!$F$37,0))</f>
        <v>0</v>
      </c>
      <c r="DR108" s="521">
        <f>IF(Assumptions!$E$1=0,0,IF('Monthly Cash Flow'!DR$12='Monthly Cash Flow'!$F108,Assumptions!$F$37,0))</f>
        <v>0</v>
      </c>
      <c r="DS108" s="521">
        <f>IF(Assumptions!$E$1=0,0,IF('Monthly Cash Flow'!DS$12='Monthly Cash Flow'!$F108,Assumptions!$F$37,0))</f>
        <v>0</v>
      </c>
      <c r="DT108" s="521">
        <f>IF(Assumptions!$E$1=0,0,IF('Monthly Cash Flow'!DT$12='Monthly Cash Flow'!$F108,Assumptions!$F$37,0))</f>
        <v>0</v>
      </c>
      <c r="DU108" s="521">
        <f>IF(Assumptions!$E$1=0,0,IF('Monthly Cash Flow'!DU$12='Monthly Cash Flow'!$F108,Assumptions!$F$37,0))</f>
        <v>0</v>
      </c>
      <c r="DV108" s="521">
        <f>IF(Assumptions!$E$1=0,0,IF('Monthly Cash Flow'!DV$12='Monthly Cash Flow'!$F108,Assumptions!$F$37,0))</f>
        <v>0</v>
      </c>
      <c r="DW108" s="521">
        <f>IF(Assumptions!$E$1=0,0,IF('Monthly Cash Flow'!DW$12='Monthly Cash Flow'!$F108,Assumptions!$F$37,0))</f>
        <v>0</v>
      </c>
      <c r="DX108" s="521">
        <f>IF(Assumptions!$E$1=0,0,IF('Monthly Cash Flow'!DX$12='Monthly Cash Flow'!$F108,Assumptions!$F$37,0))</f>
        <v>0</v>
      </c>
      <c r="DY108" s="521">
        <f>IF(Assumptions!$E$1=0,0,IF('Monthly Cash Flow'!DY$12='Monthly Cash Flow'!$F108,Assumptions!$F$37,0))</f>
        <v>0</v>
      </c>
      <c r="DZ108" s="521">
        <f>IF(Assumptions!$E$1=0,0,IF('Monthly Cash Flow'!DZ$12='Monthly Cash Flow'!$F108,Assumptions!$F$37,0))</f>
        <v>0</v>
      </c>
      <c r="EA108" s="521">
        <f>IF(Assumptions!$E$1=0,0,IF('Monthly Cash Flow'!EA$12='Monthly Cash Flow'!$F108,Assumptions!$F$37,0))</f>
        <v>0</v>
      </c>
      <c r="EB108" s="521">
        <f>IF(Assumptions!$E$1=0,0,IF('Monthly Cash Flow'!EB$12='Monthly Cash Flow'!$F108,Assumptions!$F$37,0))</f>
        <v>0</v>
      </c>
      <c r="EC108" s="521">
        <f>IF(Assumptions!$E$1=0,0,IF('Monthly Cash Flow'!EC$12='Monthly Cash Flow'!$F108,Assumptions!$F$37,0))</f>
        <v>0</v>
      </c>
      <c r="ED108" s="521">
        <f>IF(Assumptions!$E$1=0,0,IF('Monthly Cash Flow'!ED$12='Monthly Cash Flow'!$F108,Assumptions!$F$37,0))</f>
        <v>0</v>
      </c>
      <c r="EE108" s="521">
        <f>IF(Assumptions!$E$1=0,0,IF('Monthly Cash Flow'!EE$12='Monthly Cash Flow'!$F108,Assumptions!$F$37,0))</f>
        <v>0</v>
      </c>
      <c r="EF108" s="521">
        <f>IF(Assumptions!$E$1=0,0,IF('Monthly Cash Flow'!EF$12='Monthly Cash Flow'!$F108,Assumptions!$F$37,0))</f>
        <v>0</v>
      </c>
      <c r="EG108" s="521">
        <f>IF(Assumptions!$E$1=0,0,IF('Monthly Cash Flow'!EG$12='Monthly Cash Flow'!$F108,Assumptions!$F$37,0))</f>
        <v>0</v>
      </c>
      <c r="EH108" s="521">
        <f>IF(Assumptions!$E$1=0,0,IF('Monthly Cash Flow'!EH$12='Monthly Cash Flow'!$F108,Assumptions!$F$37,0))</f>
        <v>0</v>
      </c>
      <c r="EI108" s="521">
        <f>IF(Assumptions!$E$1=0,0,IF('Monthly Cash Flow'!EI$12='Monthly Cash Flow'!$F108,Assumptions!$F$37,0))</f>
        <v>0</v>
      </c>
      <c r="EJ108" s="521">
        <f>IF(Assumptions!$E$1=0,0,IF('Monthly Cash Flow'!EJ$12='Monthly Cash Flow'!$F108,Assumptions!$F$37,0))</f>
        <v>0</v>
      </c>
      <c r="EK108" s="521">
        <f>IF(Assumptions!$E$1=0,0,IF('Monthly Cash Flow'!EK$12='Monthly Cash Flow'!$F108,Assumptions!$F$37,0))</f>
        <v>0</v>
      </c>
      <c r="EL108" s="521">
        <f>IF(Assumptions!$E$1=0,0,IF('Monthly Cash Flow'!EL$12='Monthly Cash Flow'!$F108,Assumptions!$F$37,0))</f>
        <v>0</v>
      </c>
      <c r="EM108" s="521">
        <f>IF(Assumptions!$E$1=0,0,IF('Monthly Cash Flow'!EM$12='Monthly Cash Flow'!$F108,Assumptions!$F$37,0))</f>
        <v>0</v>
      </c>
      <c r="EP108" s="10" t="str">
        <f t="shared" ref="EP108" si="575">B108</f>
        <v>Exit Fee</v>
      </c>
      <c r="EQ108" s="27"/>
      <c r="ER108" s="27"/>
      <c r="ES108" s="27"/>
      <c r="ET108" s="138">
        <f t="shared" ref="ET108" si="576">SUM(EV108:FD108)</f>
        <v>0</v>
      </c>
      <c r="EU108" s="27"/>
      <c r="EV108" s="139">
        <f t="shared" si="574"/>
        <v>0</v>
      </c>
      <c r="EW108" s="27">
        <f t="shared" si="574"/>
        <v>0</v>
      </c>
      <c r="EX108" s="27">
        <f t="shared" si="574"/>
        <v>0</v>
      </c>
      <c r="EY108" s="27">
        <f t="shared" si="574"/>
        <v>0</v>
      </c>
      <c r="EZ108" s="27">
        <f t="shared" si="574"/>
        <v>0</v>
      </c>
      <c r="FA108" s="27">
        <f t="shared" si="574"/>
        <v>0</v>
      </c>
      <c r="FB108" s="27">
        <f t="shared" si="574"/>
        <v>0</v>
      </c>
      <c r="FC108" s="27">
        <f t="shared" si="574"/>
        <v>0</v>
      </c>
      <c r="FD108" s="27">
        <f t="shared" si="574"/>
        <v>0</v>
      </c>
      <c r="FE108"/>
      <c r="FF108"/>
      <c r="FG108"/>
      <c r="FH108"/>
    </row>
    <row r="109" spans="2:164" ht="15" outlineLevel="1">
      <c r="B109" s="10" t="s">
        <v>51</v>
      </c>
      <c r="C109" s="10"/>
      <c r="D109" s="10"/>
      <c r="E109" s="10"/>
      <c r="F109" s="10"/>
      <c r="G109" s="10"/>
      <c r="H109" s="10"/>
      <c r="I109" s="138">
        <f>SUMIF($K$12:$EM$12,"&lt;="&amp;Assumptions!$L$14,'Monthly Cash Flow'!K109:EM109)</f>
        <v>0</v>
      </c>
      <c r="J109" s="27"/>
      <c r="K109" s="139">
        <f>IF(Assumptions!$E$1=0,0,IF('Monthly Cash Flow'!K$12='Monthly Cash Flow'!$F106,Assumptions!$F$38,0))</f>
        <v>0</v>
      </c>
      <c r="L109" s="521">
        <f>IF(Assumptions!$E$1=0,0,IF('Monthly Cash Flow'!L$12='Monthly Cash Flow'!$F106,Assumptions!$F$38,0))</f>
        <v>0</v>
      </c>
      <c r="M109" s="521">
        <f>IF(Assumptions!$E$1=0,0,IF('Monthly Cash Flow'!M$12='Monthly Cash Flow'!$F106,Assumptions!$F$38,0))</f>
        <v>0</v>
      </c>
      <c r="N109" s="521">
        <f>IF(Assumptions!$E$1=0,0,IF('Monthly Cash Flow'!N$12='Monthly Cash Flow'!$F106,Assumptions!$F$38,0))</f>
        <v>0</v>
      </c>
      <c r="O109" s="521">
        <f>IF(Assumptions!$E$1=0,0,IF('Monthly Cash Flow'!O$12='Monthly Cash Flow'!$F106,Assumptions!$F$38,0))</f>
        <v>0</v>
      </c>
      <c r="P109" s="521">
        <f>IF(Assumptions!$E$1=0,0,IF('Monthly Cash Flow'!P$12='Monthly Cash Flow'!$F106,Assumptions!$F$38,0))</f>
        <v>0</v>
      </c>
      <c r="Q109" s="521">
        <f>IF(Assumptions!$E$1=0,0,IF('Monthly Cash Flow'!Q$12='Monthly Cash Flow'!$F106,Assumptions!$F$38,0))</f>
        <v>0</v>
      </c>
      <c r="R109" s="521">
        <f>IF(Assumptions!$E$1=0,0,IF('Monthly Cash Flow'!R$12='Monthly Cash Flow'!$F106,Assumptions!$F$38,0))</f>
        <v>0</v>
      </c>
      <c r="S109" s="521">
        <f>IF(Assumptions!$E$1=0,0,IF('Monthly Cash Flow'!S$12='Monthly Cash Flow'!$F106,Assumptions!$F$38,0))</f>
        <v>0</v>
      </c>
      <c r="T109" s="521">
        <f>IF(Assumptions!$E$1=0,0,IF('Monthly Cash Flow'!T$12='Monthly Cash Flow'!$F106,Assumptions!$F$38,0))</f>
        <v>0</v>
      </c>
      <c r="U109" s="521">
        <f>IF(Assumptions!$E$1=0,0,IF('Monthly Cash Flow'!U$12='Monthly Cash Flow'!$F106,Assumptions!$F$38,0))</f>
        <v>0</v>
      </c>
      <c r="V109" s="521">
        <f>IF(Assumptions!$E$1=0,0,IF('Monthly Cash Flow'!V$12='Monthly Cash Flow'!$F106,Assumptions!$F$38,0))</f>
        <v>0</v>
      </c>
      <c r="W109" s="521">
        <f>IF(Assumptions!$E$1=0,0,IF('Monthly Cash Flow'!W$12='Monthly Cash Flow'!$F106,Assumptions!$F$38,0))</f>
        <v>0</v>
      </c>
      <c r="X109" s="521">
        <f>IF(Assumptions!$E$1=0,0,IF('Monthly Cash Flow'!X$12='Monthly Cash Flow'!$F106,Assumptions!$F$38,0))</f>
        <v>0</v>
      </c>
      <c r="Y109" s="521">
        <f>IF(Assumptions!$E$1=0,0,IF('Monthly Cash Flow'!Y$12='Monthly Cash Flow'!$F106,Assumptions!$F$38,0))</f>
        <v>0</v>
      </c>
      <c r="Z109" s="521">
        <f>IF(Assumptions!$E$1=0,0,IF('Monthly Cash Flow'!Z$12='Monthly Cash Flow'!$F106,Assumptions!$F$38,0))</f>
        <v>0</v>
      </c>
      <c r="AA109" s="521">
        <f>IF(Assumptions!$E$1=0,0,IF('Monthly Cash Flow'!AA$12='Monthly Cash Flow'!$F106,Assumptions!$F$38,0))</f>
        <v>0</v>
      </c>
      <c r="AB109" s="521">
        <f>IF(Assumptions!$E$1=0,0,IF('Monthly Cash Flow'!AB$12='Monthly Cash Flow'!$F106,Assumptions!$F$38,0))</f>
        <v>0</v>
      </c>
      <c r="AC109" s="521">
        <f>IF(Assumptions!$E$1=0,0,IF('Monthly Cash Flow'!AC$12='Monthly Cash Flow'!$F106,Assumptions!$F$38,0))</f>
        <v>0</v>
      </c>
      <c r="AD109" s="521">
        <f>IF(Assumptions!$E$1=0,0,IF('Monthly Cash Flow'!AD$12='Monthly Cash Flow'!$F106,Assumptions!$F$38,0))</f>
        <v>0</v>
      </c>
      <c r="AE109" s="521">
        <f>IF(Assumptions!$E$1=0,0,IF('Monthly Cash Flow'!AE$12='Monthly Cash Flow'!$F106,Assumptions!$F$38,0))</f>
        <v>0</v>
      </c>
      <c r="AF109" s="521">
        <f>IF(Assumptions!$E$1=0,0,IF('Monthly Cash Flow'!AF$12='Monthly Cash Flow'!$F106,Assumptions!$F$38,0))</f>
        <v>0</v>
      </c>
      <c r="AG109" s="521">
        <f>IF(Assumptions!$E$1=0,0,IF('Monthly Cash Flow'!AG$12='Monthly Cash Flow'!$F106,Assumptions!$F$38,0))</f>
        <v>0</v>
      </c>
      <c r="AH109" s="521">
        <f>IF(Assumptions!$E$1=0,0,IF('Monthly Cash Flow'!AH$12='Monthly Cash Flow'!$F106,Assumptions!$F$38,0))</f>
        <v>0</v>
      </c>
      <c r="AI109" s="521">
        <f>IF(Assumptions!$E$1=0,0,IF('Monthly Cash Flow'!AI$12='Monthly Cash Flow'!$F106,Assumptions!$F$38,0))</f>
        <v>0</v>
      </c>
      <c r="AJ109" s="521">
        <f>IF(Assumptions!$E$1=0,0,IF('Monthly Cash Flow'!AJ$12='Monthly Cash Flow'!$F106,Assumptions!$F$38,0))</f>
        <v>0</v>
      </c>
      <c r="AK109" s="521">
        <f>IF(Assumptions!$E$1=0,0,IF('Monthly Cash Flow'!AK$12='Monthly Cash Flow'!$F106,Assumptions!$F$38,0))</f>
        <v>0</v>
      </c>
      <c r="AL109" s="521">
        <f>IF(Assumptions!$E$1=0,0,IF('Monthly Cash Flow'!AL$12='Monthly Cash Flow'!$F106,Assumptions!$F$38,0))</f>
        <v>0</v>
      </c>
      <c r="AM109" s="521">
        <f>IF(Assumptions!$E$1=0,0,IF('Monthly Cash Flow'!AM$12='Monthly Cash Flow'!$F106,Assumptions!$F$38,0))</f>
        <v>0</v>
      </c>
      <c r="AN109" s="521">
        <f>IF(Assumptions!$E$1=0,0,IF('Monthly Cash Flow'!AN$12='Monthly Cash Flow'!$F106,Assumptions!$F$38,0))</f>
        <v>0</v>
      </c>
      <c r="AO109" s="521">
        <f>IF(Assumptions!$E$1=0,0,IF('Monthly Cash Flow'!AO$12='Monthly Cash Flow'!$F106,Assumptions!$F$38,0))</f>
        <v>0</v>
      </c>
      <c r="AP109" s="521">
        <f>IF(Assumptions!$E$1=0,0,IF('Monthly Cash Flow'!AP$12='Monthly Cash Flow'!$F106,Assumptions!$F$38,0))</f>
        <v>0</v>
      </c>
      <c r="AQ109" s="521">
        <f>IF(Assumptions!$E$1=0,0,IF('Monthly Cash Flow'!AQ$12='Monthly Cash Flow'!$F106,Assumptions!$F$38,0))</f>
        <v>0</v>
      </c>
      <c r="AR109" s="521">
        <f>IF(Assumptions!$E$1=0,0,IF('Monthly Cash Flow'!AR$12='Monthly Cash Flow'!$F106,Assumptions!$F$38,0))</f>
        <v>0</v>
      </c>
      <c r="AS109" s="521">
        <f>IF(Assumptions!$E$1=0,0,IF('Monthly Cash Flow'!AS$12='Monthly Cash Flow'!$F106,Assumptions!$F$38,0))</f>
        <v>0</v>
      </c>
      <c r="AT109" s="521">
        <f>IF(Assumptions!$E$1=0,0,IF('Monthly Cash Flow'!AT$12='Monthly Cash Flow'!$F106,Assumptions!$F$38,0))</f>
        <v>0</v>
      </c>
      <c r="AU109" s="521">
        <f>IF(Assumptions!$E$1=0,0,IF('Monthly Cash Flow'!AU$12='Monthly Cash Flow'!$F106,Assumptions!$F$38,0))</f>
        <v>0</v>
      </c>
      <c r="AV109" s="521">
        <f>IF(Assumptions!$E$1=0,0,IF('Monthly Cash Flow'!AV$12='Monthly Cash Flow'!$F106,Assumptions!$F$38,0))</f>
        <v>0</v>
      </c>
      <c r="AW109" s="521">
        <f>IF(Assumptions!$E$1=0,0,IF('Monthly Cash Flow'!AW$12='Monthly Cash Flow'!$F106,Assumptions!$F$38,0))</f>
        <v>0</v>
      </c>
      <c r="AX109" s="521">
        <f>IF(Assumptions!$E$1=0,0,IF('Monthly Cash Flow'!AX$12='Monthly Cash Flow'!$F106,Assumptions!$F$38,0))</f>
        <v>0</v>
      </c>
      <c r="AY109" s="521">
        <f>IF(Assumptions!$E$1=0,0,IF('Monthly Cash Flow'!AY$12='Monthly Cash Flow'!$F106,Assumptions!$F$38,0))</f>
        <v>0</v>
      </c>
      <c r="AZ109" s="521">
        <f>IF(Assumptions!$E$1=0,0,IF('Monthly Cash Flow'!AZ$12='Monthly Cash Flow'!$F106,Assumptions!$F$38,0))</f>
        <v>0</v>
      </c>
      <c r="BA109" s="521">
        <f>IF(Assumptions!$E$1=0,0,IF('Monthly Cash Flow'!BA$12='Monthly Cash Flow'!$F106,Assumptions!$F$38,0))</f>
        <v>0</v>
      </c>
      <c r="BB109" s="521">
        <f>IF(Assumptions!$E$1=0,0,IF('Monthly Cash Flow'!BB$12='Monthly Cash Flow'!$F106,Assumptions!$F$38,0))</f>
        <v>0</v>
      </c>
      <c r="BC109" s="521">
        <f>IF(Assumptions!$E$1=0,0,IF('Monthly Cash Flow'!BC$12='Monthly Cash Flow'!$F106,Assumptions!$F$38,0))</f>
        <v>0</v>
      </c>
      <c r="BD109" s="521">
        <f>IF(Assumptions!$E$1=0,0,IF('Monthly Cash Flow'!BD$12='Monthly Cash Flow'!$F106,Assumptions!$F$38,0))</f>
        <v>0</v>
      </c>
      <c r="BE109" s="521">
        <f>IF(Assumptions!$E$1=0,0,IF('Monthly Cash Flow'!BE$12='Monthly Cash Flow'!$F106,Assumptions!$F$38,0))</f>
        <v>0</v>
      </c>
      <c r="BF109" s="521">
        <f>IF(Assumptions!$E$1=0,0,IF('Monthly Cash Flow'!BF$12='Monthly Cash Flow'!$F106,Assumptions!$F$38,0))</f>
        <v>0</v>
      </c>
      <c r="BG109" s="521">
        <f>IF(Assumptions!$E$1=0,0,IF('Monthly Cash Flow'!BG$12='Monthly Cash Flow'!$F106,Assumptions!$F$38,0))</f>
        <v>0</v>
      </c>
      <c r="BH109" s="521">
        <f>IF(Assumptions!$E$1=0,0,IF('Monthly Cash Flow'!BH$12='Monthly Cash Flow'!$F106,Assumptions!$F$38,0))</f>
        <v>0</v>
      </c>
      <c r="BI109" s="521">
        <f>IF(Assumptions!$E$1=0,0,IF('Monthly Cash Flow'!BI$12='Monthly Cash Flow'!$F106,Assumptions!$F$38,0))</f>
        <v>0</v>
      </c>
      <c r="BJ109" s="521">
        <f>IF(Assumptions!$E$1=0,0,IF('Monthly Cash Flow'!BJ$12='Monthly Cash Flow'!$F106,Assumptions!$F$38,0))</f>
        <v>0</v>
      </c>
      <c r="BK109" s="521">
        <f>IF(Assumptions!$E$1=0,0,IF('Monthly Cash Flow'!BK$12='Monthly Cash Flow'!$F106,Assumptions!$F$38,0))</f>
        <v>0</v>
      </c>
      <c r="BL109" s="521">
        <f>IF(Assumptions!$E$1=0,0,IF('Monthly Cash Flow'!BL$12='Monthly Cash Flow'!$F106,Assumptions!$F$38,0))</f>
        <v>0</v>
      </c>
      <c r="BM109" s="521">
        <f>IF(Assumptions!$E$1=0,0,IF('Monthly Cash Flow'!BM$12='Monthly Cash Flow'!$F106,Assumptions!$F$38,0))</f>
        <v>0</v>
      </c>
      <c r="BN109" s="521">
        <f>IF(Assumptions!$E$1=0,0,IF('Monthly Cash Flow'!BN$12='Monthly Cash Flow'!$F106,Assumptions!$F$38,0))</f>
        <v>0</v>
      </c>
      <c r="BO109" s="521">
        <f>IF(Assumptions!$E$1=0,0,IF('Monthly Cash Flow'!BO$12='Monthly Cash Flow'!$F106,Assumptions!$F$38,0))</f>
        <v>0</v>
      </c>
      <c r="BP109" s="521">
        <f>IF(Assumptions!$E$1=0,0,IF('Monthly Cash Flow'!BP$12='Monthly Cash Flow'!$F106,Assumptions!$F$38,0))</f>
        <v>0</v>
      </c>
      <c r="BQ109" s="521">
        <f>IF(Assumptions!$E$1=0,0,IF('Monthly Cash Flow'!BQ$12='Monthly Cash Flow'!$F106,Assumptions!$F$38,0))</f>
        <v>0</v>
      </c>
      <c r="BR109" s="521">
        <f>IF(Assumptions!$E$1=0,0,IF('Monthly Cash Flow'!BR$12='Monthly Cash Flow'!$F106,Assumptions!$F$38,0))</f>
        <v>0</v>
      </c>
      <c r="BS109" s="521">
        <f>IF(Assumptions!$E$1=0,0,IF('Monthly Cash Flow'!BS$12='Monthly Cash Flow'!$F106,Assumptions!$F$38,0))</f>
        <v>0</v>
      </c>
      <c r="BT109" s="521">
        <f>IF(Assumptions!$E$1=0,0,IF('Monthly Cash Flow'!BT$12='Monthly Cash Flow'!$F106,Assumptions!$F$38,0))</f>
        <v>0</v>
      </c>
      <c r="BU109" s="521">
        <f>IF(Assumptions!$E$1=0,0,IF('Monthly Cash Flow'!BU$12='Monthly Cash Flow'!$F106,Assumptions!$F$38,0))</f>
        <v>0</v>
      </c>
      <c r="BV109" s="521">
        <f>IF(Assumptions!$E$1=0,0,IF('Monthly Cash Flow'!BV$12='Monthly Cash Flow'!$F106,Assumptions!$F$38,0))</f>
        <v>0</v>
      </c>
      <c r="BW109" s="521">
        <f>IF(Assumptions!$E$1=0,0,IF('Monthly Cash Flow'!BW$12='Monthly Cash Flow'!$F106,Assumptions!$F$38,0))</f>
        <v>0</v>
      </c>
      <c r="BX109" s="521">
        <f>IF(Assumptions!$E$1=0,0,IF('Monthly Cash Flow'!BX$12='Monthly Cash Flow'!$F106,Assumptions!$F$38,0))</f>
        <v>0</v>
      </c>
      <c r="BY109" s="521">
        <f>IF(Assumptions!$E$1=0,0,IF('Monthly Cash Flow'!BY$12='Monthly Cash Flow'!$F106,Assumptions!$F$38,0))</f>
        <v>0</v>
      </c>
      <c r="BZ109" s="521">
        <f>IF(Assumptions!$E$1=0,0,IF('Monthly Cash Flow'!BZ$12='Monthly Cash Flow'!$F106,Assumptions!$F$38,0))</f>
        <v>0</v>
      </c>
      <c r="CA109" s="521">
        <f>IF(Assumptions!$E$1=0,0,IF('Monthly Cash Flow'!CA$12='Monthly Cash Flow'!$F106,Assumptions!$F$38,0))</f>
        <v>0</v>
      </c>
      <c r="CB109" s="521">
        <f>IF(Assumptions!$E$1=0,0,IF('Monthly Cash Flow'!CB$12='Monthly Cash Flow'!$F106,Assumptions!$F$38,0))</f>
        <v>0</v>
      </c>
      <c r="CC109" s="521">
        <f>IF(Assumptions!$E$1=0,0,IF('Monthly Cash Flow'!CC$12='Monthly Cash Flow'!$F106,Assumptions!$F$38,0))</f>
        <v>0</v>
      </c>
      <c r="CD109" s="521">
        <f>IF(Assumptions!$E$1=0,0,IF('Monthly Cash Flow'!CD$12='Monthly Cash Flow'!$F106,Assumptions!$F$38,0))</f>
        <v>0</v>
      </c>
      <c r="CE109" s="521">
        <f>IF(Assumptions!$E$1=0,0,IF('Monthly Cash Flow'!CE$12='Monthly Cash Flow'!$F106,Assumptions!$F$38,0))</f>
        <v>0</v>
      </c>
      <c r="CF109" s="521">
        <f>IF(Assumptions!$E$1=0,0,IF('Monthly Cash Flow'!CF$12='Monthly Cash Flow'!$F106,Assumptions!$F$38,0))</f>
        <v>0</v>
      </c>
      <c r="CG109" s="521">
        <f>IF(Assumptions!$E$1=0,0,IF('Monthly Cash Flow'!CG$12='Monthly Cash Flow'!$F106,Assumptions!$F$38,0))</f>
        <v>0</v>
      </c>
      <c r="CH109" s="521">
        <f>IF(Assumptions!$E$1=0,0,IF('Monthly Cash Flow'!CH$12='Monthly Cash Flow'!$F106,Assumptions!$F$38,0))</f>
        <v>0</v>
      </c>
      <c r="CI109" s="521">
        <f>IF(Assumptions!$E$1=0,0,IF('Monthly Cash Flow'!CI$12='Monthly Cash Flow'!$F106,Assumptions!$F$38,0))</f>
        <v>0</v>
      </c>
      <c r="CJ109" s="521">
        <f>IF(Assumptions!$E$1=0,0,IF('Monthly Cash Flow'!CJ$12='Monthly Cash Flow'!$F106,Assumptions!$F$38,0))</f>
        <v>0</v>
      </c>
      <c r="CK109" s="521">
        <f>IF(Assumptions!$E$1=0,0,IF('Monthly Cash Flow'!CK$12='Monthly Cash Flow'!$F106,Assumptions!$F$38,0))</f>
        <v>0</v>
      </c>
      <c r="CL109" s="521">
        <f>IF(Assumptions!$E$1=0,0,IF('Monthly Cash Flow'!CL$12='Monthly Cash Flow'!$F106,Assumptions!$F$38,0))</f>
        <v>0</v>
      </c>
      <c r="CM109" s="521">
        <f>IF(Assumptions!$E$1=0,0,IF('Monthly Cash Flow'!CM$12='Monthly Cash Flow'!$F106,Assumptions!$F$38,0))</f>
        <v>0</v>
      </c>
      <c r="CN109" s="521">
        <f>IF(Assumptions!$E$1=0,0,IF('Monthly Cash Flow'!CN$12='Monthly Cash Flow'!$F106,Assumptions!$F$38,0))</f>
        <v>0</v>
      </c>
      <c r="CO109" s="521">
        <f>IF(Assumptions!$E$1=0,0,IF('Monthly Cash Flow'!CO$12='Monthly Cash Flow'!$F106,Assumptions!$F$38,0))</f>
        <v>0</v>
      </c>
      <c r="CP109" s="521">
        <f>IF(Assumptions!$E$1=0,0,IF('Monthly Cash Flow'!CP$12='Monthly Cash Flow'!$F106,Assumptions!$F$38,0))</f>
        <v>0</v>
      </c>
      <c r="CQ109" s="521">
        <f>IF(Assumptions!$E$1=0,0,IF('Monthly Cash Flow'!CQ$12='Monthly Cash Flow'!$F106,Assumptions!$F$38,0))</f>
        <v>0</v>
      </c>
      <c r="CR109" s="521">
        <f>IF(Assumptions!$E$1=0,0,IF('Monthly Cash Flow'!CR$12='Monthly Cash Flow'!$F106,Assumptions!$F$38,0))</f>
        <v>0</v>
      </c>
      <c r="CS109" s="521">
        <f>IF(Assumptions!$E$1=0,0,IF('Monthly Cash Flow'!CS$12='Monthly Cash Flow'!$F106,Assumptions!$F$38,0))</f>
        <v>0</v>
      </c>
      <c r="CT109" s="521">
        <f>IF(Assumptions!$E$1=0,0,IF('Monthly Cash Flow'!CT$12='Monthly Cash Flow'!$F106,Assumptions!$F$38,0))</f>
        <v>0</v>
      </c>
      <c r="CU109" s="521">
        <f>IF(Assumptions!$E$1=0,0,IF('Monthly Cash Flow'!CU$12='Monthly Cash Flow'!$F106,Assumptions!$F$38,0))</f>
        <v>0</v>
      </c>
      <c r="CV109" s="521">
        <f>IF(Assumptions!$E$1=0,0,IF('Monthly Cash Flow'!CV$12='Monthly Cash Flow'!$F106,Assumptions!$F$38,0))</f>
        <v>0</v>
      </c>
      <c r="CW109" s="521">
        <f>IF(Assumptions!$E$1=0,0,IF('Monthly Cash Flow'!CW$12='Monthly Cash Flow'!$F106,Assumptions!$F$38,0))</f>
        <v>0</v>
      </c>
      <c r="CX109" s="521">
        <f>IF(Assumptions!$E$1=0,0,IF('Monthly Cash Flow'!CX$12='Monthly Cash Flow'!$F106,Assumptions!$F$38,0))</f>
        <v>0</v>
      </c>
      <c r="CY109" s="521">
        <f>IF(Assumptions!$E$1=0,0,IF('Monthly Cash Flow'!CY$12='Monthly Cash Flow'!$F106,Assumptions!$F$38,0))</f>
        <v>0</v>
      </c>
      <c r="CZ109" s="521">
        <f>IF(Assumptions!$E$1=0,0,IF('Monthly Cash Flow'!CZ$12='Monthly Cash Flow'!$F106,Assumptions!$F$38,0))</f>
        <v>0</v>
      </c>
      <c r="DA109" s="521">
        <f>IF(Assumptions!$E$1=0,0,IF('Monthly Cash Flow'!DA$12='Monthly Cash Flow'!$F106,Assumptions!$F$38,0))</f>
        <v>0</v>
      </c>
      <c r="DB109" s="521">
        <f>IF(Assumptions!$E$1=0,0,IF('Monthly Cash Flow'!DB$12='Monthly Cash Flow'!$F106,Assumptions!$F$38,0))</f>
        <v>0</v>
      </c>
      <c r="DC109" s="521">
        <f>IF(Assumptions!$E$1=0,0,IF('Monthly Cash Flow'!DC$12='Monthly Cash Flow'!$F106,Assumptions!$F$38,0))</f>
        <v>0</v>
      </c>
      <c r="DD109" s="521">
        <f>IF(Assumptions!$E$1=0,0,IF('Monthly Cash Flow'!DD$12='Monthly Cash Flow'!$F106,Assumptions!$F$38,0))</f>
        <v>0</v>
      </c>
      <c r="DE109" s="521">
        <f>IF(Assumptions!$E$1=0,0,IF('Monthly Cash Flow'!DE$12='Monthly Cash Flow'!$F106,Assumptions!$F$38,0))</f>
        <v>0</v>
      </c>
      <c r="DF109" s="521">
        <f>IF(Assumptions!$E$1=0,0,IF('Monthly Cash Flow'!DF$12='Monthly Cash Flow'!$F106,Assumptions!$F$38,0))</f>
        <v>0</v>
      </c>
      <c r="DG109" s="521">
        <f>IF(Assumptions!$E$1=0,0,IF('Monthly Cash Flow'!DG$12='Monthly Cash Flow'!$F106,Assumptions!$F$38,0))</f>
        <v>0</v>
      </c>
      <c r="DH109" s="521">
        <f>IF(Assumptions!$E$1=0,0,IF('Monthly Cash Flow'!DH$12='Monthly Cash Flow'!$F106,Assumptions!$F$38,0))</f>
        <v>0</v>
      </c>
      <c r="DI109" s="521">
        <f>IF(Assumptions!$E$1=0,0,IF('Monthly Cash Flow'!DI$12='Monthly Cash Flow'!$F106,Assumptions!$F$38,0))</f>
        <v>0</v>
      </c>
      <c r="DJ109" s="521">
        <f>IF(Assumptions!$E$1=0,0,IF('Monthly Cash Flow'!DJ$12='Monthly Cash Flow'!$F106,Assumptions!$F$38,0))</f>
        <v>0</v>
      </c>
      <c r="DK109" s="521">
        <f>IF(Assumptions!$E$1=0,0,IF('Monthly Cash Flow'!DK$12='Monthly Cash Flow'!$F106,Assumptions!$F$38,0))</f>
        <v>0</v>
      </c>
      <c r="DL109" s="521">
        <f>IF(Assumptions!$E$1=0,0,IF('Monthly Cash Flow'!DL$12='Monthly Cash Flow'!$F106,Assumptions!$F$38,0))</f>
        <v>0</v>
      </c>
      <c r="DM109" s="521">
        <f>IF(Assumptions!$E$1=0,0,IF('Monthly Cash Flow'!DM$12='Monthly Cash Flow'!$F106,Assumptions!$F$38,0))</f>
        <v>0</v>
      </c>
      <c r="DN109" s="521">
        <f>IF(Assumptions!$E$1=0,0,IF('Monthly Cash Flow'!DN$12='Monthly Cash Flow'!$F106,Assumptions!$F$38,0))</f>
        <v>0</v>
      </c>
      <c r="DO109" s="521">
        <f>IF(Assumptions!$E$1=0,0,IF('Monthly Cash Flow'!DO$12='Monthly Cash Flow'!$F106,Assumptions!$F$38,0))</f>
        <v>0</v>
      </c>
      <c r="DP109" s="521">
        <f>IF(Assumptions!$E$1=0,0,IF('Monthly Cash Flow'!DP$12='Monthly Cash Flow'!$F106,Assumptions!$F$38,0))</f>
        <v>0</v>
      </c>
      <c r="DQ109" s="521">
        <f>IF(Assumptions!$E$1=0,0,IF('Monthly Cash Flow'!DQ$12='Monthly Cash Flow'!$F106,Assumptions!$F$38,0))</f>
        <v>0</v>
      </c>
      <c r="DR109" s="521">
        <f>IF(Assumptions!$E$1=0,0,IF('Monthly Cash Flow'!DR$12='Monthly Cash Flow'!$F106,Assumptions!$F$38,0))</f>
        <v>0</v>
      </c>
      <c r="DS109" s="521">
        <f>IF(Assumptions!$E$1=0,0,IF('Monthly Cash Flow'!DS$12='Monthly Cash Flow'!$F106,Assumptions!$F$38,0))</f>
        <v>0</v>
      </c>
      <c r="DT109" s="521">
        <f>IF(Assumptions!$E$1=0,0,IF('Monthly Cash Flow'!DT$12='Monthly Cash Flow'!$F106,Assumptions!$F$38,0))</f>
        <v>0</v>
      </c>
      <c r="DU109" s="521">
        <f>IF(Assumptions!$E$1=0,0,IF('Monthly Cash Flow'!DU$12='Monthly Cash Flow'!$F106,Assumptions!$F$38,0))</f>
        <v>0</v>
      </c>
      <c r="DV109" s="521">
        <f>IF(Assumptions!$E$1=0,0,IF('Monthly Cash Flow'!DV$12='Monthly Cash Flow'!$F106,Assumptions!$F$38,0))</f>
        <v>0</v>
      </c>
      <c r="DW109" s="521">
        <f>IF(Assumptions!$E$1=0,0,IF('Monthly Cash Flow'!DW$12='Monthly Cash Flow'!$F106,Assumptions!$F$38,0))</f>
        <v>0</v>
      </c>
      <c r="DX109" s="521">
        <f>IF(Assumptions!$E$1=0,0,IF('Monthly Cash Flow'!DX$12='Monthly Cash Flow'!$F106,Assumptions!$F$38,0))</f>
        <v>0</v>
      </c>
      <c r="DY109" s="521">
        <f>IF(Assumptions!$E$1=0,0,IF('Monthly Cash Flow'!DY$12='Monthly Cash Flow'!$F106,Assumptions!$F$38,0))</f>
        <v>0</v>
      </c>
      <c r="DZ109" s="521">
        <f>IF(Assumptions!$E$1=0,0,IF('Monthly Cash Flow'!DZ$12='Monthly Cash Flow'!$F106,Assumptions!$F$38,0))</f>
        <v>0</v>
      </c>
      <c r="EA109" s="521">
        <f>IF(Assumptions!$E$1=0,0,IF('Monthly Cash Flow'!EA$12='Monthly Cash Flow'!$F106,Assumptions!$F$38,0))</f>
        <v>0</v>
      </c>
      <c r="EB109" s="521">
        <f>IF(Assumptions!$E$1=0,0,IF('Monthly Cash Flow'!EB$12='Monthly Cash Flow'!$F106,Assumptions!$F$38,0))</f>
        <v>0</v>
      </c>
      <c r="EC109" s="521">
        <f>IF(Assumptions!$E$1=0,0,IF('Monthly Cash Flow'!EC$12='Monthly Cash Flow'!$F106,Assumptions!$F$38,0))</f>
        <v>0</v>
      </c>
      <c r="ED109" s="521">
        <f>IF(Assumptions!$E$1=0,0,IF('Monthly Cash Flow'!ED$12='Monthly Cash Flow'!$F106,Assumptions!$F$38,0))</f>
        <v>0</v>
      </c>
      <c r="EE109" s="521">
        <f>IF(Assumptions!$E$1=0,0,IF('Monthly Cash Flow'!EE$12='Monthly Cash Flow'!$F106,Assumptions!$F$38,0))</f>
        <v>0</v>
      </c>
      <c r="EF109" s="521">
        <f>IF(Assumptions!$E$1=0,0,IF('Monthly Cash Flow'!EF$12='Monthly Cash Flow'!$F106,Assumptions!$F$38,0))</f>
        <v>0</v>
      </c>
      <c r="EG109" s="521">
        <f>IF(Assumptions!$E$1=0,0,IF('Monthly Cash Flow'!EG$12='Monthly Cash Flow'!$F106,Assumptions!$F$38,0))</f>
        <v>0</v>
      </c>
      <c r="EH109" s="521">
        <f>IF(Assumptions!$E$1=0,0,IF('Monthly Cash Flow'!EH$12='Monthly Cash Flow'!$F106,Assumptions!$F$38,0))</f>
        <v>0</v>
      </c>
      <c r="EI109" s="521">
        <f>IF(Assumptions!$E$1=0,0,IF('Monthly Cash Flow'!EI$12='Monthly Cash Flow'!$F106,Assumptions!$F$38,0))</f>
        <v>0</v>
      </c>
      <c r="EJ109" s="521">
        <f>IF(Assumptions!$E$1=0,0,IF('Monthly Cash Flow'!EJ$12='Monthly Cash Flow'!$F106,Assumptions!$F$38,0))</f>
        <v>0</v>
      </c>
      <c r="EK109" s="521">
        <f>IF(Assumptions!$E$1=0,0,IF('Monthly Cash Flow'!EK$12='Monthly Cash Flow'!$F106,Assumptions!$F$38,0))</f>
        <v>0</v>
      </c>
      <c r="EL109" s="521">
        <f>IF(Assumptions!$E$1=0,0,IF('Monthly Cash Flow'!EL$12='Monthly Cash Flow'!$F106,Assumptions!$F$38,0))</f>
        <v>0</v>
      </c>
      <c r="EM109" s="521">
        <f>IF(Assumptions!$E$1=0,0,IF('Monthly Cash Flow'!EM$12='Monthly Cash Flow'!$F106,Assumptions!$F$38,0))</f>
        <v>0</v>
      </c>
      <c r="EP109" s="10" t="str">
        <f t="shared" si="568"/>
        <v>Loan Closing Costs</v>
      </c>
      <c r="EQ109" s="27"/>
      <c r="ER109" s="27"/>
      <c r="ES109" s="27"/>
      <c r="ET109" s="138">
        <f t="shared" si="573"/>
        <v>0</v>
      </c>
      <c r="EU109" s="27"/>
      <c r="EV109" s="139">
        <f t="shared" si="574"/>
        <v>0</v>
      </c>
      <c r="EW109" s="27">
        <f t="shared" si="574"/>
        <v>0</v>
      </c>
      <c r="EX109" s="27">
        <f t="shared" si="574"/>
        <v>0</v>
      </c>
      <c r="EY109" s="27">
        <f t="shared" si="574"/>
        <v>0</v>
      </c>
      <c r="EZ109" s="27">
        <f t="shared" si="574"/>
        <v>0</v>
      </c>
      <c r="FA109" s="27">
        <f t="shared" si="574"/>
        <v>0</v>
      </c>
      <c r="FB109" s="27">
        <f t="shared" si="574"/>
        <v>0</v>
      </c>
      <c r="FC109" s="27">
        <f t="shared" si="574"/>
        <v>0</v>
      </c>
      <c r="FD109" s="27">
        <f t="shared" si="574"/>
        <v>0</v>
      </c>
      <c r="FE109"/>
      <c r="FF109"/>
      <c r="FG109"/>
      <c r="FH109"/>
    </row>
    <row r="110" spans="2:164" ht="15" outlineLevel="1">
      <c r="B110" s="10" t="s">
        <v>118</v>
      </c>
      <c r="C110" s="10"/>
      <c r="D110" s="10"/>
      <c r="E110" s="192">
        <f>Assumptions!C39</f>
        <v>37</v>
      </c>
      <c r="F110" s="192">
        <f>Assumptions!D39</f>
        <v>49</v>
      </c>
      <c r="G110" s="353">
        <f>Assumptions!F39</f>
        <v>0</v>
      </c>
      <c r="H110" s="1" t="s">
        <v>119</v>
      </c>
      <c r="I110" s="138">
        <f>SUMIF($K$12:$EM$12,"&lt;="&amp;Assumptions!$L$14,'Monthly Cash Flow'!K110:EM110)</f>
        <v>0</v>
      </c>
      <c r="J110" s="27"/>
      <c r="K110" s="139">
        <f>IF(OR(K$12=$E$110,K$12=$F$110),$G$110,0)</f>
        <v>0</v>
      </c>
      <c r="L110" s="521">
        <f>IF(AND(L12&gt;$F$164, $F$163=1), 0, IF(L12&gt;Assumptions!$L$14, 0, IF(OR(L$12=$E$110,L$12=$F$110),$G$110,0)))</f>
        <v>0</v>
      </c>
      <c r="M110" s="521">
        <f>IF(AND(M12&gt;$F$164, $F$163=1), 0, IF(M12&gt;Assumptions!$L$14, 0, IF(OR(M$12=$E$110,M$12=$F$110),$G$110,0)))</f>
        <v>0</v>
      </c>
      <c r="N110" s="521">
        <f>IF(AND(N12&gt;$F$164, $F$163=1), 0, IF(N12&gt;Assumptions!$L$14, 0, IF(OR(N$12=$E$110,N$12=$F$110),$G$110,0)))</f>
        <v>0</v>
      </c>
      <c r="O110" s="521">
        <f>IF(AND(O12&gt;$F$164, $F$163=1), 0, IF(O12&gt;Assumptions!$L$14, 0, IF(OR(O$12=$E$110,O$12=$F$110),$G$110,0)))</f>
        <v>0</v>
      </c>
      <c r="P110" s="521">
        <f>IF(AND(P12&gt;$F$164, $F$163=1), 0, IF(P12&gt;Assumptions!$L$14, 0, IF(OR(P$12=$E$110,P$12=$F$110),$G$110,0)))</f>
        <v>0</v>
      </c>
      <c r="Q110" s="521">
        <f>IF(AND(Q12&gt;$F$164, $F$163=1), 0, IF(Q12&gt;Assumptions!$L$14, 0, IF(OR(Q$12=$E$110,Q$12=$F$110),$G$110,0)))</f>
        <v>0</v>
      </c>
      <c r="R110" s="521">
        <f>IF(AND(R12&gt;$F$164, $F$163=1), 0, IF(R12&gt;Assumptions!$L$14, 0, IF(OR(R$12=$E$110,R$12=$F$110),$G$110,0)))</f>
        <v>0</v>
      </c>
      <c r="S110" s="521">
        <f>IF(AND(S12&gt;$F$164, $F$163=1), 0, IF(S12&gt;Assumptions!$L$14, 0, IF(OR(S$12=$E$110,S$12=$F$110),$G$110,0)))</f>
        <v>0</v>
      </c>
      <c r="T110" s="521">
        <f>IF(AND(T12&gt;$F$164, $F$163=1), 0, IF(T12&gt;Assumptions!$L$14, 0, IF(OR(T$12=$E$110,T$12=$F$110),$G$110,0)))</f>
        <v>0</v>
      </c>
      <c r="U110" s="521">
        <f>IF(AND(U12&gt;$F$164, $F$163=1), 0, IF(U12&gt;Assumptions!$L$14, 0, IF(OR(U$12=$E$110,U$12=$F$110),$G$110,0)))</f>
        <v>0</v>
      </c>
      <c r="V110" s="521">
        <f>IF(AND(V12&gt;$F$164, $F$163=1), 0, IF(V12&gt;Assumptions!$L$14, 0, IF(OR(V$12=$E$110,V$12=$F$110),$G$110,0)))</f>
        <v>0</v>
      </c>
      <c r="W110" s="521">
        <f>IF(AND(W12&gt;$F$164, $F$163=1), 0, IF(W12&gt;Assumptions!$L$14, 0, IF(OR(W$12=$E$110,W$12=$F$110),$G$110,0)))</f>
        <v>0</v>
      </c>
      <c r="X110" s="521">
        <f>IF(AND(X12&gt;$F$164, $F$163=1), 0, IF(X12&gt;Assumptions!$L$14, 0, IF(OR(X$12=$E$110,X$12=$F$110),$G$110,0)))</f>
        <v>0</v>
      </c>
      <c r="Y110" s="521">
        <f>IF(AND(Y12&gt;$F$164, $F$163=1), 0, IF(Y12&gt;Assumptions!$L$14, 0, IF(OR(Y$12=$E$110,Y$12=$F$110),$G$110,0)))</f>
        <v>0</v>
      </c>
      <c r="Z110" s="521">
        <f>IF(AND(Z12&gt;$F$164, $F$163=1), 0, IF(Z12&gt;Assumptions!$L$14, 0, IF(OR(Z$12=$E$110,Z$12=$F$110),$G$110,0)))</f>
        <v>0</v>
      </c>
      <c r="AA110" s="521">
        <f>IF(AND(AA12&gt;$F$164, $F$163=1), 0, IF(AA12&gt;Assumptions!$L$14, 0, IF(OR(AA$12=$E$110,AA$12=$F$110),$G$110,0)))</f>
        <v>0</v>
      </c>
      <c r="AB110" s="521">
        <f>IF(AND(AB12&gt;$F$164, $F$163=1), 0, IF(AB12&gt;Assumptions!$L$14, 0, IF(OR(AB$12=$E$110,AB$12=$F$110),$G$110,0)))</f>
        <v>0</v>
      </c>
      <c r="AC110" s="521">
        <f>IF(AND(AC12&gt;$F$164, $F$163=1), 0, IF(AC12&gt;Assumptions!$L$14, 0, IF(OR(AC$12=$E$110,AC$12=$F$110),$G$110,0)))</f>
        <v>0</v>
      </c>
      <c r="AD110" s="521">
        <f>IF(AND(AD12&gt;$F$164, $F$163=1), 0, IF(AD12&gt;Assumptions!$L$14, 0, IF(OR(AD$12=$E$110,AD$12=$F$110),$G$110,0)))</f>
        <v>0</v>
      </c>
      <c r="AE110" s="521">
        <f>IF(AND(AE12&gt;$F$164, $F$163=1), 0, IF(AE12&gt;Assumptions!$L$14, 0, IF(OR(AE$12=$E$110,AE$12=$F$110),$G$110,0)))</f>
        <v>0</v>
      </c>
      <c r="AF110" s="521">
        <f>IF(AND(AF12&gt;$F$164, $F$163=1), 0, IF(AF12&gt;Assumptions!$L$14, 0, IF(OR(AF$12=$E$110,AF$12=$F$110),$G$110,0)))</f>
        <v>0</v>
      </c>
      <c r="AG110" s="521">
        <f>IF(AND(AG12&gt;$F$164, $F$163=1), 0, IF(AG12&gt;Assumptions!$L$14, 0, IF(OR(AG$12=$E$110,AG$12=$F$110),$G$110,0)))</f>
        <v>0</v>
      </c>
      <c r="AH110" s="521">
        <f>IF(AND(AH12&gt;$F$164, $F$163=1), 0, IF(AH12&gt;Assumptions!$L$14, 0, IF(OR(AH$12=$E$110,AH$12=$F$110),$G$110,0)))</f>
        <v>0</v>
      </c>
      <c r="AI110" s="521">
        <f>IF(AND(AI12&gt;$F$164, $F$163=1), 0, IF(AI12&gt;Assumptions!$L$14, 0, IF(OR(AI$12=$E$110,AI$12=$F$110),$G$110,0)))</f>
        <v>0</v>
      </c>
      <c r="AJ110" s="521">
        <f>IF(AND(AJ12&gt;$F$164, $F$163=1), 0, IF(AJ12&gt;Assumptions!$L$14, 0, IF(OR(AJ$12=$E$110,AJ$12=$F$110),$G$110,0)))</f>
        <v>0</v>
      </c>
      <c r="AK110" s="521">
        <f>IF(AND(AK12&gt;$F$164, $F$163=1), 0, IF(AK12&gt;Assumptions!$L$14, 0, IF(OR(AK$12=$E$110,AK$12=$F$110),$G$110,0)))</f>
        <v>0</v>
      </c>
      <c r="AL110" s="521">
        <f>IF(AND(AL12&gt;$F$164, $F$163=1), 0, IF(AL12&gt;Assumptions!$L$14, 0, IF(OR(AL$12=$E$110,AL$12=$F$110),$G$110,0)))</f>
        <v>0</v>
      </c>
      <c r="AM110" s="521">
        <f>IF(AND(AM12&gt;$F$164, $F$163=1), 0, IF(AM12&gt;Assumptions!$L$14, 0, IF(OR(AM$12=$E$110,AM$12=$F$110),$G$110,0)))</f>
        <v>0</v>
      </c>
      <c r="AN110" s="521">
        <f>IF(AND(AN12&gt;$F$164, $F$163=1), 0, IF(AN12&gt;Assumptions!$L$14, 0, IF(OR(AN$12=$E$110,AN$12=$F$110),$G$110,0)))</f>
        <v>0</v>
      </c>
      <c r="AO110" s="521">
        <f>IF(AND(AO12&gt;$F$164, $F$163=1), 0, IF(AO12&gt;Assumptions!$L$14, 0, IF(OR(AO$12=$E$110,AO$12=$F$110),$G$110,0)))</f>
        <v>0</v>
      </c>
      <c r="AP110" s="521">
        <f>IF(AND(AP12&gt;$F$164, $F$163=1), 0, IF(AP12&gt;Assumptions!$L$14, 0, IF(OR(AP$12=$E$110,AP$12=$F$110),$G$110,0)))</f>
        <v>0</v>
      </c>
      <c r="AQ110" s="521">
        <f>IF(AND(AQ12&gt;$F$164, $F$163=1), 0, IF(AQ12&gt;Assumptions!$L$14, 0, IF(OR(AQ$12=$E$110,AQ$12=$F$110),$G$110,0)))</f>
        <v>0</v>
      </c>
      <c r="AR110" s="521">
        <f>IF(AND(AR12&gt;$F$164, $F$163=1), 0, IF(AR12&gt;Assumptions!$L$14, 0, IF(OR(AR$12=$E$110,AR$12=$F$110),$G$110,0)))</f>
        <v>0</v>
      </c>
      <c r="AS110" s="521">
        <f>IF(AND(AS12&gt;$F$164, $F$163=1), 0, IF(AS12&gt;Assumptions!$L$14, 0, IF(OR(AS$12=$E$110,AS$12=$F$110),$G$110,0)))</f>
        <v>0</v>
      </c>
      <c r="AT110" s="521">
        <f>IF(AND(AT12&gt;$F$164, $F$163=1), 0, IF(AT12&gt;Assumptions!$L$14, 0, IF(OR(AT$12=$E$110,AT$12=$F$110),$G$110,0)))</f>
        <v>0</v>
      </c>
      <c r="AU110" s="521">
        <f>IF(AND(AU12&gt;$F$164, $F$163=1), 0, IF(AU12&gt;Assumptions!$L$14, 0, IF(OR(AU$12=$E$110,AU$12=$F$110),$G$110,0)))</f>
        <v>0</v>
      </c>
      <c r="AV110" s="521">
        <f>IF(AND(AV12&gt;$F$164, $F$163=1), 0, IF(AV12&gt;Assumptions!$L$14, 0, IF(OR(AV$12=$E$110,AV$12=$F$110),$G$110,0)))</f>
        <v>0</v>
      </c>
      <c r="AW110" s="521">
        <f>IF(AND(AW12&gt;$F$164, $F$163=1), 0, IF(AW12&gt;Assumptions!$L$14, 0, IF(OR(AW$12=$E$110,AW$12=$F$110),$G$110,0)))</f>
        <v>0</v>
      </c>
      <c r="AX110" s="521">
        <f>IF(AND(AX12&gt;$F$164, $F$163=1), 0, IF(AX12&gt;Assumptions!$L$14, 0, IF(OR(AX$12=$E$110,AX$12=$F$110),$G$110,0)))</f>
        <v>0</v>
      </c>
      <c r="AY110" s="521">
        <f>IF(AND(AY12&gt;$F$164, $F$163=1), 0, IF(AY12&gt;Assumptions!$L$14, 0, IF(OR(AY$12=$E$110,AY$12=$F$110),$G$110,0)))</f>
        <v>0</v>
      </c>
      <c r="AZ110" s="521">
        <f>IF(AND(AZ12&gt;$F$164, $F$163=1), 0, IF(AZ12&gt;Assumptions!$L$14, 0, IF(OR(AZ$12=$E$110,AZ$12=$F$110),$G$110,0)))</f>
        <v>0</v>
      </c>
      <c r="BA110" s="521">
        <f>IF(AND(BA12&gt;$F$164, $F$163=1), 0, IF(BA12&gt;Assumptions!$L$14, 0, IF(OR(BA$12=$E$110,BA$12=$F$110),$G$110,0)))</f>
        <v>0</v>
      </c>
      <c r="BB110" s="521">
        <f>IF(AND(BB12&gt;$F$164, $F$163=1), 0, IF(BB12&gt;Assumptions!$L$14, 0, IF(OR(BB$12=$E$110,BB$12=$F$110),$G$110,0)))</f>
        <v>0</v>
      </c>
      <c r="BC110" s="521">
        <f>IF(AND(BC12&gt;$F$164, $F$163=1), 0, IF(BC12&gt;Assumptions!$L$14, 0, IF(OR(BC$12=$E$110,BC$12=$F$110),$G$110,0)))</f>
        <v>0</v>
      </c>
      <c r="BD110" s="521">
        <f>IF(AND(BD12&gt;$F$164, $F$163=1), 0, IF(BD12&gt;Assumptions!$L$14, 0, IF(OR(BD$12=$E$110,BD$12=$F$110),$G$110,0)))</f>
        <v>0</v>
      </c>
      <c r="BE110" s="521">
        <f>IF(AND(BE12&gt;$F$164, $F$163=1), 0, IF(BE12&gt;Assumptions!$L$14, 0, IF(OR(BE$12=$E$110,BE$12=$F$110),$G$110,0)))</f>
        <v>0</v>
      </c>
      <c r="BF110" s="521">
        <f>IF(AND(BF12&gt;$F$164, $F$163=1), 0, IF(BF12&gt;Assumptions!$L$14, 0, IF(OR(BF$12=$E$110,BF$12=$F$110),$G$110,0)))</f>
        <v>0</v>
      </c>
      <c r="BG110" s="521">
        <f>IF(AND(BG12&gt;$F$164, $F$163=1), 0, IF(BG12&gt;Assumptions!$L$14, 0, IF(OR(BG$12=$E$110,BG$12=$F$110),$G$110,0)))</f>
        <v>0</v>
      </c>
      <c r="BH110" s="521">
        <f>IF(AND(BH12&gt;$F$164, $F$163=1), 0, IF(BH12&gt;Assumptions!$L$14, 0, IF(OR(BH$12=$E$110,BH$12=$F$110),$G$110,0)))</f>
        <v>0</v>
      </c>
      <c r="BI110" s="521">
        <f>IF(AND(BI12&gt;$F$164, $F$163=1), 0, IF(BI12&gt;Assumptions!$L$14, 0, IF(OR(BI$12=$E$110,BI$12=$F$110),$G$110,0)))</f>
        <v>0</v>
      </c>
      <c r="BJ110" s="521">
        <f>IF(AND(BJ12&gt;$F$164, $F$163=1), 0, IF(BJ12&gt;Assumptions!$L$14, 0, IF(OR(BJ$12=$E$110,BJ$12=$F$110),$G$110,0)))</f>
        <v>0</v>
      </c>
      <c r="BK110" s="521">
        <f>IF(AND(BK12&gt;$F$164, $F$163=1), 0, IF(BK12&gt;Assumptions!$L$14, 0, IF(OR(BK$12=$E$110,BK$12=$F$110),$G$110,0)))</f>
        <v>0</v>
      </c>
      <c r="BL110" s="521">
        <f>IF(AND(BL12&gt;$F$164, $F$163=1), 0, IF(BL12&gt;Assumptions!$L$14, 0, IF(OR(BL$12=$E$110,BL$12=$F$110),$G$110,0)))</f>
        <v>0</v>
      </c>
      <c r="BM110" s="521">
        <f>IF(AND(BM12&gt;$F$164, $F$163=1), 0, IF(BM12&gt;Assumptions!$L$14, 0, IF(OR(BM$12=$E$110,BM$12=$F$110),$G$110,0)))</f>
        <v>0</v>
      </c>
      <c r="BN110" s="521">
        <f>IF(AND(BN12&gt;$F$164, $F$163=1), 0, IF(BN12&gt;Assumptions!$L$14, 0, IF(OR(BN$12=$E$110,BN$12=$F$110),$G$110,0)))</f>
        <v>0</v>
      </c>
      <c r="BO110" s="521">
        <f>IF(AND(BO12&gt;$F$164, $F$163=1), 0, IF(BO12&gt;Assumptions!$L$14, 0, IF(OR(BO$12=$E$110,BO$12=$F$110),$G$110,0)))</f>
        <v>0</v>
      </c>
      <c r="BP110" s="521">
        <f>IF(AND(BP12&gt;$F$164, $F$163=1), 0, IF(BP12&gt;Assumptions!$L$14, 0, IF(OR(BP$12=$E$110,BP$12=$F$110),$G$110,0)))</f>
        <v>0</v>
      </c>
      <c r="BQ110" s="521">
        <f>IF(AND(BQ12&gt;$F$164, $F$163=1), 0, IF(BQ12&gt;Assumptions!$L$14, 0, IF(OR(BQ$12=$E$110,BQ$12=$F$110),$G$110,0)))</f>
        <v>0</v>
      </c>
      <c r="BR110" s="521">
        <f>IF(AND(BR12&gt;$F$164, $F$163=1), 0, IF(BR12&gt;Assumptions!$L$14, 0, IF(OR(BR$12=$E$110,BR$12=$F$110),$G$110,0)))</f>
        <v>0</v>
      </c>
      <c r="BS110" s="521">
        <f>IF(AND(BS12&gt;$F$164, $F$163=1), 0, IF(BS12&gt;Assumptions!$L$14, 0, IF(OR(BS$12=$E$110,BS$12=$F$110),$G$110,0)))</f>
        <v>0</v>
      </c>
      <c r="BT110" s="521">
        <f>IF(AND(BT12&gt;$F$164, $F$163=1), 0, IF(BT12&gt;Assumptions!$L$14, 0, IF(OR(BT$12=$E$110,BT$12=$F$110),$G$110,0)))</f>
        <v>0</v>
      </c>
      <c r="BU110" s="521">
        <f>IF(AND(BU12&gt;$F$164, $F$163=1), 0, IF(BU12&gt;Assumptions!$L$14, 0, IF(OR(BU$12=$E$110,BU$12=$F$110),$G$110,0)))</f>
        <v>0</v>
      </c>
      <c r="BV110" s="521">
        <f>IF(AND(BV12&gt;$F$164, $F$163=1), 0, IF(BV12&gt;Assumptions!$L$14, 0, IF(OR(BV$12=$E$110,BV$12=$F$110),$G$110,0)))</f>
        <v>0</v>
      </c>
      <c r="BW110" s="521">
        <f>IF(AND(BW12&gt;$F$164, $F$163=1), 0, IF(BW12&gt;Assumptions!$L$14, 0, IF(OR(BW$12=$E$110,BW$12=$F$110),$G$110,0)))</f>
        <v>0</v>
      </c>
      <c r="BX110" s="521">
        <f>IF(AND(BX12&gt;$F$164, $F$163=1), 0, IF(BX12&gt;Assumptions!$L$14, 0, IF(OR(BX$12=$E$110,BX$12=$F$110),$G$110,0)))</f>
        <v>0</v>
      </c>
      <c r="BY110" s="521">
        <f>IF(AND(BY12&gt;$F$164, $F$163=1), 0, IF(BY12&gt;Assumptions!$L$14, 0, IF(OR(BY$12=$E$110,BY$12=$F$110),$G$110,0)))</f>
        <v>0</v>
      </c>
      <c r="BZ110" s="521">
        <f>IF(AND(BZ12&gt;$F$164, $F$163=1), 0, IF(BZ12&gt;Assumptions!$L$14, 0, IF(OR(BZ$12=$E$110,BZ$12=$F$110),$G$110,0)))</f>
        <v>0</v>
      </c>
      <c r="CA110" s="521">
        <f>IF(AND(CA12&gt;$F$164, $F$163=1), 0, IF(CA12&gt;Assumptions!$L$14, 0, IF(OR(CA$12=$E$110,CA$12=$F$110),$G$110,0)))</f>
        <v>0</v>
      </c>
      <c r="CB110" s="521">
        <f>IF(AND(CB12&gt;$F$164, $F$163=1), 0, IF(CB12&gt;Assumptions!$L$14, 0, IF(OR(CB$12=$E$110,CB$12=$F$110),$G$110,0)))</f>
        <v>0</v>
      </c>
      <c r="CC110" s="521">
        <f>IF(AND(CC12&gt;$F$164, $F$163=1), 0, IF(CC12&gt;Assumptions!$L$14, 0, IF(OR(CC$12=$E$110,CC$12=$F$110),$G$110,0)))</f>
        <v>0</v>
      </c>
      <c r="CD110" s="521">
        <f>IF(AND(CD12&gt;$F$164, $F$163=1), 0, IF(CD12&gt;Assumptions!$L$14, 0, IF(OR(CD$12=$E$110,CD$12=$F$110),$G$110,0)))</f>
        <v>0</v>
      </c>
      <c r="CE110" s="521">
        <f>IF(AND(CE12&gt;$F$164, $F$163=1), 0, IF(CE12&gt;Assumptions!$L$14, 0, IF(OR(CE$12=$E$110,CE$12=$F$110),$G$110,0)))</f>
        <v>0</v>
      </c>
      <c r="CF110" s="521">
        <f>IF(AND(CF12&gt;$F$164, $F$163=1), 0, IF(CF12&gt;Assumptions!$L$14, 0, IF(OR(CF$12=$E$110,CF$12=$F$110),$G$110,0)))</f>
        <v>0</v>
      </c>
      <c r="CG110" s="521">
        <f>IF(AND(CG12&gt;$F$164, $F$163=1), 0, IF(CG12&gt;Assumptions!$L$14, 0, IF(OR(CG$12=$E$110,CG$12=$F$110),$G$110,0)))</f>
        <v>0</v>
      </c>
      <c r="CH110" s="521">
        <f>IF(AND(CH12&gt;$F$164, $F$163=1), 0, IF(CH12&gt;Assumptions!$L$14, 0, IF(OR(CH$12=$E$110,CH$12=$F$110),$G$110,0)))</f>
        <v>0</v>
      </c>
      <c r="CI110" s="521">
        <f>IF(AND(CI12&gt;$F$164, $F$163=1), 0, IF(CI12&gt;Assumptions!$L$14, 0, IF(OR(CI$12=$E$110,CI$12=$F$110),$G$110,0)))</f>
        <v>0</v>
      </c>
      <c r="CJ110" s="521">
        <f>IF(AND(CJ12&gt;$F$164, $F$163=1), 0, IF(CJ12&gt;Assumptions!$L$14, 0, IF(OR(CJ$12=$E$110,CJ$12=$F$110),$G$110,0)))</f>
        <v>0</v>
      </c>
      <c r="CK110" s="521">
        <f>IF(AND(CK12&gt;$F$164, $F$163=1), 0, IF(CK12&gt;Assumptions!$L$14, 0, IF(OR(CK$12=$E$110,CK$12=$F$110),$G$110,0)))</f>
        <v>0</v>
      </c>
      <c r="CL110" s="521">
        <f>IF(AND(CL12&gt;$F$164, $F$163=1), 0, IF(CL12&gt;Assumptions!$L$14, 0, IF(OR(CL$12=$E$110,CL$12=$F$110),$G$110,0)))</f>
        <v>0</v>
      </c>
      <c r="CM110" s="521">
        <f>IF(AND(CM12&gt;$F$164, $F$163=1), 0, IF(CM12&gt;Assumptions!$L$14, 0, IF(OR(CM$12=$E$110,CM$12=$F$110),$G$110,0)))</f>
        <v>0</v>
      </c>
      <c r="CN110" s="521">
        <f>IF(AND(CN12&gt;$F$164, $F$163=1), 0, IF(CN12&gt;Assumptions!$L$14, 0, IF(OR(CN$12=$E$110,CN$12=$F$110),$G$110,0)))</f>
        <v>0</v>
      </c>
      <c r="CO110" s="521">
        <f>IF(AND(CO12&gt;$F$164, $F$163=1), 0, IF(CO12&gt;Assumptions!$L$14, 0, IF(OR(CO$12=$E$110,CO$12=$F$110),$G$110,0)))</f>
        <v>0</v>
      </c>
      <c r="CP110" s="521">
        <f>IF(AND(CP12&gt;$F$164, $F$163=1), 0, IF(CP12&gt;Assumptions!$L$14, 0, IF(OR(CP$12=$E$110,CP$12=$F$110),$G$110,0)))</f>
        <v>0</v>
      </c>
      <c r="CQ110" s="521">
        <f>IF(AND(CQ12&gt;$F$164, $F$163=1), 0, IF(CQ12&gt;Assumptions!$L$14, 0, IF(OR(CQ$12=$E$110,CQ$12=$F$110),$G$110,0)))</f>
        <v>0</v>
      </c>
      <c r="CR110" s="521">
        <f>IF(AND(CR12&gt;$F$164, $F$163=1), 0, IF(CR12&gt;Assumptions!$L$14, 0, IF(OR(CR$12=$E$110,CR$12=$F$110),$G$110,0)))</f>
        <v>0</v>
      </c>
      <c r="CS110" s="521">
        <f>IF(AND(CS12&gt;$F$164, $F$163=1), 0, IF(CS12&gt;Assumptions!$L$14, 0, IF(OR(CS$12=$E$110,CS$12=$F$110),$G$110,0)))</f>
        <v>0</v>
      </c>
      <c r="CT110" s="521">
        <f>IF(AND(CT12&gt;$F$164, $F$163=1), 0, IF(CT12&gt;Assumptions!$L$14, 0, IF(OR(CT$12=$E$110,CT$12=$F$110),$G$110,0)))</f>
        <v>0</v>
      </c>
      <c r="CU110" s="521">
        <f>IF(AND(CU12&gt;$F$164, $F$163=1), 0, IF(CU12&gt;Assumptions!$L$14, 0, IF(OR(CU$12=$E$110,CU$12=$F$110),$G$110,0)))</f>
        <v>0</v>
      </c>
      <c r="CV110" s="521">
        <f>IF(AND(CV12&gt;$F$164, $F$163=1), 0, IF(CV12&gt;Assumptions!$L$14, 0, IF(OR(CV$12=$E$110,CV$12=$F$110),$G$110,0)))</f>
        <v>0</v>
      </c>
      <c r="CW110" s="521">
        <f>IF(AND(CW12&gt;$F$164, $F$163=1), 0, IF(CW12&gt;Assumptions!$L$14, 0, IF(OR(CW$12=$E$110,CW$12=$F$110),$G$110,0)))</f>
        <v>0</v>
      </c>
      <c r="CX110" s="521">
        <f>IF(AND(CX12&gt;$F$164, $F$163=1), 0, IF(CX12&gt;Assumptions!$L$14, 0, IF(OR(CX$12=$E$110,CX$12=$F$110),$G$110,0)))</f>
        <v>0</v>
      </c>
      <c r="CY110" s="521">
        <f>IF(AND(CY12&gt;$F$164, $F$163=1), 0, IF(CY12&gt;Assumptions!$L$14, 0, IF(OR(CY$12=$E$110,CY$12=$F$110),$G$110,0)))</f>
        <v>0</v>
      </c>
      <c r="CZ110" s="521">
        <f>IF(AND(CZ12&gt;$F$164, $F$163=1), 0, IF(CZ12&gt;Assumptions!$L$14, 0, IF(OR(CZ$12=$E$110,CZ$12=$F$110),$G$110,0)))</f>
        <v>0</v>
      </c>
      <c r="DA110" s="521">
        <f>IF(AND(DA12&gt;$F$164, $F$163=1), 0, IF(DA12&gt;Assumptions!$L$14, 0, IF(OR(DA$12=$E$110,DA$12=$F$110),$G$110,0)))</f>
        <v>0</v>
      </c>
      <c r="DB110" s="521">
        <f>IF(AND(DB12&gt;$F$164, $F$163=1), 0, IF(DB12&gt;Assumptions!$L$14, 0, IF(OR(DB$12=$E$110,DB$12=$F$110),$G$110,0)))</f>
        <v>0</v>
      </c>
      <c r="DC110" s="521">
        <f>IF(AND(DC12&gt;$F$164, $F$163=1), 0, IF(DC12&gt;Assumptions!$L$14, 0, IF(OR(DC$12=$E$110,DC$12=$F$110),$G$110,0)))</f>
        <v>0</v>
      </c>
      <c r="DD110" s="521">
        <f>IF(AND(DD12&gt;$F$164, $F$163=1), 0, IF(DD12&gt;Assumptions!$L$14, 0, IF(OR(DD$12=$E$110,DD$12=$F$110),$G$110,0)))</f>
        <v>0</v>
      </c>
      <c r="DE110" s="521">
        <f>IF(AND(DE12&gt;$F$164, $F$163=1), 0, IF(DE12&gt;Assumptions!$L$14, 0, IF(OR(DE$12=$E$110,DE$12=$F$110),$G$110,0)))</f>
        <v>0</v>
      </c>
      <c r="DF110" s="521">
        <f>IF(AND(DF12&gt;$F$164, $F$163=1), 0, IF(DF12&gt;Assumptions!$L$14, 0, IF(OR(DF$12=$E$110,DF$12=$F$110),$G$110,0)))</f>
        <v>0</v>
      </c>
      <c r="DG110" s="521">
        <f>IF(AND(DG12&gt;$F$164, $F$163=1), 0, IF(DG12&gt;Assumptions!$L$14, 0, IF(OR(DG$12=$E$110,DG$12=$F$110),$G$110,0)))</f>
        <v>0</v>
      </c>
      <c r="DH110" s="521">
        <f>IF(AND(DH12&gt;$F$164, $F$163=1), 0, IF(DH12&gt;Assumptions!$L$14, 0, IF(OR(DH$12=$E$110,DH$12=$F$110),$G$110,0)))</f>
        <v>0</v>
      </c>
      <c r="DI110" s="521">
        <f>IF(AND(DI12&gt;$F$164, $F$163=1), 0, IF(DI12&gt;Assumptions!$L$14, 0, IF(OR(DI$12=$E$110,DI$12=$F$110),$G$110,0)))</f>
        <v>0</v>
      </c>
      <c r="DJ110" s="521">
        <f>IF(AND(DJ12&gt;$F$164, $F$163=1), 0, IF(DJ12&gt;Assumptions!$L$14, 0, IF(OR(DJ$12=$E$110,DJ$12=$F$110),$G$110,0)))</f>
        <v>0</v>
      </c>
      <c r="DK110" s="521">
        <f>IF(AND(DK12&gt;$F$164, $F$163=1), 0, IF(DK12&gt;Assumptions!$L$14, 0, IF(OR(DK$12=$E$110,DK$12=$F$110),$G$110,0)))</f>
        <v>0</v>
      </c>
      <c r="DL110" s="521">
        <f>IF(AND(DL12&gt;$F$164, $F$163=1), 0, IF(DL12&gt;Assumptions!$L$14, 0, IF(OR(DL$12=$E$110,DL$12=$F$110),$G$110,0)))</f>
        <v>0</v>
      </c>
      <c r="DM110" s="521">
        <f>IF(AND(DM12&gt;$F$164, $F$163=1), 0, IF(DM12&gt;Assumptions!$L$14, 0, IF(OR(DM$12=$E$110,DM$12=$F$110),$G$110,0)))</f>
        <v>0</v>
      </c>
      <c r="DN110" s="521">
        <f>IF(AND(DN12&gt;$F$164, $F$163=1), 0, IF(DN12&gt;Assumptions!$L$14, 0, IF(OR(DN$12=$E$110,DN$12=$F$110),$G$110,0)))</f>
        <v>0</v>
      </c>
      <c r="DO110" s="521">
        <f>IF(AND(DO12&gt;$F$164, $F$163=1), 0, IF(DO12&gt;Assumptions!$L$14, 0, IF(OR(DO$12=$E$110,DO$12=$F$110),$G$110,0)))</f>
        <v>0</v>
      </c>
      <c r="DP110" s="521">
        <f>IF(AND(DP12&gt;$F$164, $F$163=1), 0, IF(DP12&gt;Assumptions!$L$14, 0, IF(OR(DP$12=$E$110,DP$12=$F$110),$G$110,0)))</f>
        <v>0</v>
      </c>
      <c r="DQ110" s="521">
        <f>IF(AND(DQ12&gt;$F$164, $F$163=1), 0, IF(DQ12&gt;Assumptions!$L$14, 0, IF(OR(DQ$12=$E$110,DQ$12=$F$110),$G$110,0)))</f>
        <v>0</v>
      </c>
      <c r="DR110" s="521">
        <f>IF(AND(DR12&gt;$F$164, $F$163=1), 0, IF(DR12&gt;Assumptions!$L$14, 0, IF(OR(DR$12=$E$110,DR$12=$F$110),$G$110,0)))</f>
        <v>0</v>
      </c>
      <c r="DS110" s="521">
        <f>IF(AND(DS12&gt;$F$164, $F$163=1), 0, IF(DS12&gt;Assumptions!$L$14, 0, IF(OR(DS$12=$E$110,DS$12=$F$110),$G$110,0)))</f>
        <v>0</v>
      </c>
      <c r="DT110" s="521">
        <f>IF(AND(DT12&gt;$F$164, $F$163=1), 0, IF(DT12&gt;Assumptions!$L$14, 0, IF(OR(DT$12=$E$110,DT$12=$F$110),$G$110,0)))</f>
        <v>0</v>
      </c>
      <c r="DU110" s="521">
        <f>IF(AND(DU12&gt;$F$164, $F$163=1), 0, IF(DU12&gt;Assumptions!$L$14, 0, IF(OR(DU$12=$E$110,DU$12=$F$110),$G$110,0)))</f>
        <v>0</v>
      </c>
      <c r="DV110" s="521">
        <f>IF(AND(DV12&gt;$F$164, $F$163=1), 0, IF(DV12&gt;Assumptions!$L$14, 0, IF(OR(DV$12=$E$110,DV$12=$F$110),$G$110,0)))</f>
        <v>0</v>
      </c>
      <c r="DW110" s="521">
        <f>IF(AND(DW12&gt;$F$164, $F$163=1), 0, IF(DW12&gt;Assumptions!$L$14, 0, IF(OR(DW$12=$E$110,DW$12=$F$110),$G$110,0)))</f>
        <v>0</v>
      </c>
      <c r="DX110" s="521">
        <f>IF(AND(DX12&gt;$F$164, $F$163=1), 0, IF(DX12&gt;Assumptions!$L$14, 0, IF(OR(DX$12=$E$110,DX$12=$F$110),$G$110,0)))</f>
        <v>0</v>
      </c>
      <c r="DY110" s="521">
        <f>IF(AND(DY12&gt;$F$164, $F$163=1), 0, IF(DY12&gt;Assumptions!$L$14, 0, IF(OR(DY$12=$E$110,DY$12=$F$110),$G$110,0)))</f>
        <v>0</v>
      </c>
      <c r="DZ110" s="521">
        <f>IF(AND(DZ12&gt;$F$164, $F$163=1), 0, IF(DZ12&gt;Assumptions!$L$14, 0, IF(OR(DZ$12=$E$110,DZ$12=$F$110),$G$110,0)))</f>
        <v>0</v>
      </c>
      <c r="EA110" s="521">
        <f>IF(AND(EA12&gt;$F$164, $F$163=1), 0, IF(EA12&gt;Assumptions!$L$14, 0, IF(OR(EA$12=$E$110,EA$12=$F$110),$G$110,0)))</f>
        <v>0</v>
      </c>
      <c r="EB110" s="521">
        <f>IF(AND(EB12&gt;$F$164, $F$163=1), 0, IF(EB12&gt;Assumptions!$L$14, 0, IF(OR(EB$12=$E$110,EB$12=$F$110),$G$110,0)))</f>
        <v>0</v>
      </c>
      <c r="EC110" s="521">
        <f>IF(AND(EC12&gt;$F$164, $F$163=1), 0, IF(EC12&gt;Assumptions!$L$14, 0, IF(OR(EC$12=$E$110,EC$12=$F$110),$G$110,0)))</f>
        <v>0</v>
      </c>
      <c r="ED110" s="521">
        <f>IF(AND(ED12&gt;$F$164, $F$163=1), 0, IF(ED12&gt;Assumptions!$L$14, 0, IF(OR(ED$12=$E$110,ED$12=$F$110),$G$110,0)))</f>
        <v>0</v>
      </c>
      <c r="EE110" s="521">
        <f>IF(AND(EE12&gt;$F$164, $F$163=1), 0, IF(EE12&gt;Assumptions!$L$14, 0, IF(OR(EE$12=$E$110,EE$12=$F$110),$G$110,0)))</f>
        <v>0</v>
      </c>
      <c r="EF110" s="521">
        <f>IF(AND(EF12&gt;$F$164, $F$163=1), 0, IF(EF12&gt;Assumptions!$L$14, 0, IF(OR(EF$12=$E$110,EF$12=$F$110),$G$110,0)))</f>
        <v>0</v>
      </c>
      <c r="EG110" s="521">
        <f>IF(AND(EG12&gt;$F$164, $F$163=1), 0, IF(EG12&gt;Assumptions!$L$14, 0, IF(OR(EG$12=$E$110,EG$12=$F$110),$G$110,0)))</f>
        <v>0</v>
      </c>
      <c r="EH110" s="521">
        <f>IF(AND(EH12&gt;$F$164, $F$163=1), 0, IF(EH12&gt;Assumptions!$L$14, 0, IF(OR(EH$12=$E$110,EH$12=$F$110),$G$110,0)))</f>
        <v>0</v>
      </c>
      <c r="EI110" s="521">
        <f>IF(AND(EI12&gt;$F$164, $F$163=1), 0, IF(EI12&gt;Assumptions!$L$14, 0, IF(OR(EI$12=$E$110,EI$12=$F$110),$G$110,0)))</f>
        <v>0</v>
      </c>
      <c r="EJ110" s="521">
        <f>IF(AND(EJ12&gt;$F$164, $F$163=1), 0, IF(EJ12&gt;Assumptions!$L$14, 0, IF(OR(EJ$12=$E$110,EJ$12=$F$110),$G$110,0)))</f>
        <v>0</v>
      </c>
      <c r="EK110" s="521">
        <f>IF(AND(EK12&gt;$F$164, $F$163=1), 0, IF(EK12&gt;Assumptions!$L$14, 0, IF(OR(EK$12=$E$110,EK$12=$F$110),$G$110,0)))</f>
        <v>0</v>
      </c>
      <c r="EL110" s="521">
        <f>IF(AND(EL12&gt;$F$164, $F$163=1), 0, IF(EL12&gt;Assumptions!$L$14, 0, IF(OR(EL$12=$E$110,EL$12=$F$110),$G$110,0)))</f>
        <v>0</v>
      </c>
      <c r="EM110" s="521">
        <f>IF(AND(EM12&gt;$F$164, $F$163=1), 0, IF(EM12&gt;Assumptions!$L$14, 0, IF(OR(EM$12=$E$110,EM$12=$F$110),$G$110,0)))</f>
        <v>0</v>
      </c>
      <c r="EP110" s="10" t="str">
        <f t="shared" si="568"/>
        <v>Loan Extension Fee(s)</v>
      </c>
      <c r="EQ110" s="27"/>
      <c r="ER110" s="27"/>
      <c r="ES110" s="27"/>
      <c r="ET110" s="138">
        <f t="shared" si="573"/>
        <v>0</v>
      </c>
      <c r="EU110" s="27"/>
      <c r="EV110" s="139">
        <f t="shared" si="574"/>
        <v>0</v>
      </c>
      <c r="EW110" s="27">
        <f t="shared" si="574"/>
        <v>0</v>
      </c>
      <c r="EX110" s="27">
        <f t="shared" si="574"/>
        <v>0</v>
      </c>
      <c r="EY110" s="27">
        <f t="shared" si="574"/>
        <v>0</v>
      </c>
      <c r="EZ110" s="27">
        <f t="shared" si="574"/>
        <v>0</v>
      </c>
      <c r="FA110" s="27">
        <f t="shared" si="574"/>
        <v>0</v>
      </c>
      <c r="FB110" s="27">
        <f t="shared" si="574"/>
        <v>0</v>
      </c>
      <c r="FC110" s="27">
        <f t="shared" si="574"/>
        <v>0</v>
      </c>
      <c r="FD110" s="27">
        <f t="shared" si="574"/>
        <v>0</v>
      </c>
      <c r="FE110"/>
      <c r="FF110"/>
      <c r="FG110"/>
      <c r="FH110"/>
    </row>
    <row r="111" spans="2:164" ht="15" outlineLevel="1">
      <c r="B111" s="10" t="s">
        <v>24</v>
      </c>
      <c r="C111" s="10"/>
      <c r="D111" s="10"/>
      <c r="E111" s="10"/>
      <c r="F111" s="10"/>
      <c r="G111" s="10"/>
      <c r="H111" s="10"/>
      <c r="I111" s="138">
        <f ca="1">SUMIF($K$12:$EM$12,"&lt;="&amp;Assumptions!$L$14,'Monthly Cash Flow'!K111:EM111)</f>
        <v>0</v>
      </c>
      <c r="J111" s="27"/>
      <c r="K111" s="139">
        <f t="shared" ref="K111:AP111" si="577">K85</f>
        <v>0</v>
      </c>
      <c r="L111" s="521">
        <f t="shared" ca="1" si="577"/>
        <v>0</v>
      </c>
      <c r="M111" s="521">
        <f t="shared" ca="1" si="577"/>
        <v>0</v>
      </c>
      <c r="N111" s="521">
        <f t="shared" ca="1" si="577"/>
        <v>0</v>
      </c>
      <c r="O111" s="521">
        <f t="shared" ca="1" si="577"/>
        <v>0</v>
      </c>
      <c r="P111" s="521">
        <f t="shared" ca="1" si="577"/>
        <v>0</v>
      </c>
      <c r="Q111" s="521">
        <f t="shared" ca="1" si="577"/>
        <v>0</v>
      </c>
      <c r="R111" s="521">
        <f t="shared" ca="1" si="577"/>
        <v>0</v>
      </c>
      <c r="S111" s="521">
        <f t="shared" ca="1" si="577"/>
        <v>0</v>
      </c>
      <c r="T111" s="521">
        <f t="shared" ca="1" si="577"/>
        <v>0</v>
      </c>
      <c r="U111" s="521">
        <f t="shared" ca="1" si="577"/>
        <v>0</v>
      </c>
      <c r="V111" s="521">
        <f t="shared" ca="1" si="577"/>
        <v>0</v>
      </c>
      <c r="W111" s="521">
        <f t="shared" ca="1" si="577"/>
        <v>0</v>
      </c>
      <c r="X111" s="521">
        <f t="shared" ca="1" si="577"/>
        <v>0</v>
      </c>
      <c r="Y111" s="521">
        <f t="shared" ca="1" si="577"/>
        <v>0</v>
      </c>
      <c r="Z111" s="521">
        <f t="shared" ca="1" si="577"/>
        <v>0</v>
      </c>
      <c r="AA111" s="521">
        <f t="shared" ca="1" si="577"/>
        <v>0</v>
      </c>
      <c r="AB111" s="521">
        <f t="shared" ca="1" si="577"/>
        <v>0</v>
      </c>
      <c r="AC111" s="521">
        <f t="shared" ca="1" si="577"/>
        <v>0</v>
      </c>
      <c r="AD111" s="521">
        <f t="shared" ca="1" si="577"/>
        <v>0</v>
      </c>
      <c r="AE111" s="521">
        <f t="shared" ca="1" si="577"/>
        <v>0</v>
      </c>
      <c r="AF111" s="521">
        <f t="shared" ca="1" si="577"/>
        <v>0</v>
      </c>
      <c r="AG111" s="521">
        <f t="shared" ca="1" si="577"/>
        <v>0</v>
      </c>
      <c r="AH111" s="521">
        <f t="shared" ca="1" si="577"/>
        <v>0</v>
      </c>
      <c r="AI111" s="521">
        <f t="shared" ca="1" si="577"/>
        <v>0</v>
      </c>
      <c r="AJ111" s="521">
        <f t="shared" ca="1" si="577"/>
        <v>0</v>
      </c>
      <c r="AK111" s="521">
        <f t="shared" ca="1" si="577"/>
        <v>0</v>
      </c>
      <c r="AL111" s="521">
        <f t="shared" ca="1" si="577"/>
        <v>0</v>
      </c>
      <c r="AM111" s="521">
        <f t="shared" ca="1" si="577"/>
        <v>0</v>
      </c>
      <c r="AN111" s="521">
        <f t="shared" ca="1" si="577"/>
        <v>0</v>
      </c>
      <c r="AO111" s="521">
        <f t="shared" ca="1" si="577"/>
        <v>0</v>
      </c>
      <c r="AP111" s="521">
        <f t="shared" ca="1" si="577"/>
        <v>0</v>
      </c>
      <c r="AQ111" s="521">
        <f t="shared" ref="AQ111:BV111" ca="1" si="578">AQ85</f>
        <v>0</v>
      </c>
      <c r="AR111" s="521">
        <f t="shared" ca="1" si="578"/>
        <v>0</v>
      </c>
      <c r="AS111" s="521">
        <f t="shared" ca="1" si="578"/>
        <v>0</v>
      </c>
      <c r="AT111" s="521">
        <f t="shared" ca="1" si="578"/>
        <v>0</v>
      </c>
      <c r="AU111" s="521">
        <f t="shared" ca="1" si="578"/>
        <v>0</v>
      </c>
      <c r="AV111" s="521">
        <f t="shared" si="578"/>
        <v>0</v>
      </c>
      <c r="AW111" s="521">
        <f t="shared" si="578"/>
        <v>0</v>
      </c>
      <c r="AX111" s="521">
        <f t="shared" si="578"/>
        <v>0</v>
      </c>
      <c r="AY111" s="521">
        <f t="shared" si="578"/>
        <v>0</v>
      </c>
      <c r="AZ111" s="521">
        <f t="shared" si="578"/>
        <v>0</v>
      </c>
      <c r="BA111" s="521">
        <f t="shared" si="578"/>
        <v>0</v>
      </c>
      <c r="BB111" s="521">
        <f t="shared" si="578"/>
        <v>0</v>
      </c>
      <c r="BC111" s="521">
        <f t="shared" si="578"/>
        <v>0</v>
      </c>
      <c r="BD111" s="521">
        <f t="shared" si="578"/>
        <v>0</v>
      </c>
      <c r="BE111" s="521">
        <f t="shared" si="578"/>
        <v>0</v>
      </c>
      <c r="BF111" s="521">
        <f t="shared" si="578"/>
        <v>0</v>
      </c>
      <c r="BG111" s="521">
        <f t="shared" si="578"/>
        <v>0</v>
      </c>
      <c r="BH111" s="521">
        <f t="shared" si="578"/>
        <v>0</v>
      </c>
      <c r="BI111" s="521">
        <f t="shared" si="578"/>
        <v>0</v>
      </c>
      <c r="BJ111" s="521">
        <f t="shared" si="578"/>
        <v>0</v>
      </c>
      <c r="BK111" s="521">
        <f t="shared" si="578"/>
        <v>0</v>
      </c>
      <c r="BL111" s="521">
        <f t="shared" si="578"/>
        <v>0</v>
      </c>
      <c r="BM111" s="521">
        <f t="shared" si="578"/>
        <v>0</v>
      </c>
      <c r="BN111" s="521">
        <f t="shared" si="578"/>
        <v>0</v>
      </c>
      <c r="BO111" s="521">
        <f t="shared" si="578"/>
        <v>0</v>
      </c>
      <c r="BP111" s="521">
        <f t="shared" si="578"/>
        <v>0</v>
      </c>
      <c r="BQ111" s="521">
        <f t="shared" si="578"/>
        <v>0</v>
      </c>
      <c r="BR111" s="521">
        <f t="shared" si="578"/>
        <v>0</v>
      </c>
      <c r="BS111" s="521">
        <f t="shared" si="578"/>
        <v>0</v>
      </c>
      <c r="BT111" s="521">
        <f t="shared" si="578"/>
        <v>0</v>
      </c>
      <c r="BU111" s="521">
        <f t="shared" si="578"/>
        <v>0</v>
      </c>
      <c r="BV111" s="521">
        <f t="shared" si="578"/>
        <v>0</v>
      </c>
      <c r="BW111" s="521">
        <f t="shared" ref="BW111:DB111" si="579">BW85</f>
        <v>0</v>
      </c>
      <c r="BX111" s="521">
        <f t="shared" si="579"/>
        <v>0</v>
      </c>
      <c r="BY111" s="521">
        <f t="shared" si="579"/>
        <v>0</v>
      </c>
      <c r="BZ111" s="521">
        <f t="shared" si="579"/>
        <v>0</v>
      </c>
      <c r="CA111" s="521">
        <f t="shared" si="579"/>
        <v>0</v>
      </c>
      <c r="CB111" s="521">
        <f t="shared" si="579"/>
        <v>0</v>
      </c>
      <c r="CC111" s="521">
        <f t="shared" si="579"/>
        <v>0</v>
      </c>
      <c r="CD111" s="521">
        <f t="shared" si="579"/>
        <v>0</v>
      </c>
      <c r="CE111" s="521">
        <f t="shared" si="579"/>
        <v>0</v>
      </c>
      <c r="CF111" s="521">
        <f t="shared" si="579"/>
        <v>0</v>
      </c>
      <c r="CG111" s="521">
        <f t="shared" si="579"/>
        <v>0</v>
      </c>
      <c r="CH111" s="521">
        <f t="shared" si="579"/>
        <v>0</v>
      </c>
      <c r="CI111" s="521">
        <f t="shared" si="579"/>
        <v>0</v>
      </c>
      <c r="CJ111" s="521">
        <f t="shared" si="579"/>
        <v>0</v>
      </c>
      <c r="CK111" s="521">
        <f t="shared" si="579"/>
        <v>0</v>
      </c>
      <c r="CL111" s="521">
        <f t="shared" si="579"/>
        <v>0</v>
      </c>
      <c r="CM111" s="521">
        <f t="shared" si="579"/>
        <v>0</v>
      </c>
      <c r="CN111" s="521">
        <f t="shared" si="579"/>
        <v>0</v>
      </c>
      <c r="CO111" s="521">
        <f t="shared" si="579"/>
        <v>0</v>
      </c>
      <c r="CP111" s="521">
        <f t="shared" si="579"/>
        <v>0</v>
      </c>
      <c r="CQ111" s="521">
        <f t="shared" si="579"/>
        <v>0</v>
      </c>
      <c r="CR111" s="521">
        <f t="shared" si="579"/>
        <v>0</v>
      </c>
      <c r="CS111" s="521">
        <f t="shared" si="579"/>
        <v>0</v>
      </c>
      <c r="CT111" s="521">
        <f t="shared" si="579"/>
        <v>0</v>
      </c>
      <c r="CU111" s="521">
        <f t="shared" si="579"/>
        <v>0</v>
      </c>
      <c r="CV111" s="521">
        <f t="shared" si="579"/>
        <v>0</v>
      </c>
      <c r="CW111" s="521">
        <f t="shared" si="579"/>
        <v>0</v>
      </c>
      <c r="CX111" s="521">
        <f t="shared" si="579"/>
        <v>0</v>
      </c>
      <c r="CY111" s="521">
        <f t="shared" si="579"/>
        <v>0</v>
      </c>
      <c r="CZ111" s="521">
        <f t="shared" si="579"/>
        <v>0</v>
      </c>
      <c r="DA111" s="521">
        <f t="shared" si="579"/>
        <v>0</v>
      </c>
      <c r="DB111" s="521">
        <f t="shared" si="579"/>
        <v>0</v>
      </c>
      <c r="DC111" s="521">
        <f t="shared" ref="DC111:EM111" si="580">DC85</f>
        <v>0</v>
      </c>
      <c r="DD111" s="521">
        <f t="shared" si="580"/>
        <v>0</v>
      </c>
      <c r="DE111" s="521">
        <f t="shared" si="580"/>
        <v>0</v>
      </c>
      <c r="DF111" s="521">
        <f t="shared" si="580"/>
        <v>0</v>
      </c>
      <c r="DG111" s="521">
        <f t="shared" si="580"/>
        <v>0</v>
      </c>
      <c r="DH111" s="521">
        <f t="shared" si="580"/>
        <v>0</v>
      </c>
      <c r="DI111" s="521">
        <f t="shared" si="580"/>
        <v>0</v>
      </c>
      <c r="DJ111" s="521">
        <f t="shared" si="580"/>
        <v>0</v>
      </c>
      <c r="DK111" s="521">
        <f t="shared" si="580"/>
        <v>0</v>
      </c>
      <c r="DL111" s="521">
        <f t="shared" si="580"/>
        <v>0</v>
      </c>
      <c r="DM111" s="521">
        <f t="shared" si="580"/>
        <v>0</v>
      </c>
      <c r="DN111" s="521">
        <f t="shared" si="580"/>
        <v>0</v>
      </c>
      <c r="DO111" s="521">
        <f t="shared" si="580"/>
        <v>0</v>
      </c>
      <c r="DP111" s="521">
        <f t="shared" si="580"/>
        <v>0</v>
      </c>
      <c r="DQ111" s="521">
        <f t="shared" si="580"/>
        <v>0</v>
      </c>
      <c r="DR111" s="521">
        <f t="shared" si="580"/>
        <v>0</v>
      </c>
      <c r="DS111" s="521">
        <f t="shared" si="580"/>
        <v>0</v>
      </c>
      <c r="DT111" s="521">
        <f t="shared" si="580"/>
        <v>0</v>
      </c>
      <c r="DU111" s="521">
        <f t="shared" si="580"/>
        <v>0</v>
      </c>
      <c r="DV111" s="521">
        <f t="shared" si="580"/>
        <v>0</v>
      </c>
      <c r="DW111" s="521">
        <f t="shared" si="580"/>
        <v>0</v>
      </c>
      <c r="DX111" s="521">
        <f t="shared" si="580"/>
        <v>0</v>
      </c>
      <c r="DY111" s="521">
        <f t="shared" si="580"/>
        <v>0</v>
      </c>
      <c r="DZ111" s="521">
        <f t="shared" si="580"/>
        <v>0</v>
      </c>
      <c r="EA111" s="521">
        <f t="shared" si="580"/>
        <v>0</v>
      </c>
      <c r="EB111" s="521">
        <f t="shared" si="580"/>
        <v>0</v>
      </c>
      <c r="EC111" s="521">
        <f t="shared" si="580"/>
        <v>0</v>
      </c>
      <c r="ED111" s="521">
        <f t="shared" si="580"/>
        <v>0</v>
      </c>
      <c r="EE111" s="521">
        <f t="shared" si="580"/>
        <v>0</v>
      </c>
      <c r="EF111" s="521">
        <f t="shared" si="580"/>
        <v>0</v>
      </c>
      <c r="EG111" s="521">
        <f t="shared" si="580"/>
        <v>0</v>
      </c>
      <c r="EH111" s="521">
        <f t="shared" si="580"/>
        <v>0</v>
      </c>
      <c r="EI111" s="521">
        <f t="shared" si="580"/>
        <v>0</v>
      </c>
      <c r="EJ111" s="521">
        <f t="shared" si="580"/>
        <v>0</v>
      </c>
      <c r="EK111" s="521">
        <f t="shared" si="580"/>
        <v>0</v>
      </c>
      <c r="EL111" s="521">
        <f t="shared" si="580"/>
        <v>0</v>
      </c>
      <c r="EM111" s="521">
        <f t="shared" si="580"/>
        <v>0</v>
      </c>
      <c r="EP111" s="10" t="str">
        <f t="shared" si="568"/>
        <v>Operating Losses</v>
      </c>
      <c r="EQ111" s="27"/>
      <c r="ER111" s="27"/>
      <c r="ES111" s="27"/>
      <c r="ET111" s="138">
        <f t="shared" ca="1" si="573"/>
        <v>0</v>
      </c>
      <c r="EU111" s="27"/>
      <c r="EV111" s="139">
        <f t="shared" si="574"/>
        <v>0</v>
      </c>
      <c r="EW111" s="27">
        <f t="shared" ca="1" si="574"/>
        <v>0</v>
      </c>
      <c r="EX111" s="27">
        <f t="shared" ca="1" si="574"/>
        <v>0</v>
      </c>
      <c r="EY111" s="27">
        <f t="shared" ca="1" si="574"/>
        <v>0</v>
      </c>
      <c r="EZ111" s="27">
        <f t="shared" si="574"/>
        <v>0</v>
      </c>
      <c r="FA111" s="27">
        <f t="shared" si="574"/>
        <v>0</v>
      </c>
      <c r="FB111" s="27">
        <f t="shared" si="574"/>
        <v>0</v>
      </c>
      <c r="FC111" s="27">
        <f t="shared" si="574"/>
        <v>0</v>
      </c>
      <c r="FD111" s="27">
        <f t="shared" si="574"/>
        <v>0</v>
      </c>
      <c r="FE111"/>
      <c r="FF111"/>
      <c r="FG111"/>
      <c r="FH111"/>
    </row>
    <row r="112" spans="2:164" ht="15" outlineLevel="1">
      <c r="B112" s="46" t="s">
        <v>424</v>
      </c>
      <c r="C112" s="46"/>
      <c r="D112" s="46"/>
      <c r="E112" s="46"/>
      <c r="F112" s="46"/>
      <c r="G112" s="46"/>
      <c r="H112" s="46"/>
      <c r="I112" s="125">
        <f ca="1">SUMIF($K$12:$EM$12,"&lt;="&amp;Assumptions!$L$14,'Monthly Cash Flow'!K112:EM112)</f>
        <v>0</v>
      </c>
      <c r="J112" s="126"/>
      <c r="K112" s="146">
        <f t="shared" ref="K112" si="581">K153</f>
        <v>0</v>
      </c>
      <c r="L112" s="516">
        <f ca="1">+L153</f>
        <v>0</v>
      </c>
      <c r="M112" s="516">
        <f t="shared" ref="M112:BX112" ca="1" si="582">+M153</f>
        <v>0</v>
      </c>
      <c r="N112" s="516">
        <f t="shared" ca="1" si="582"/>
        <v>0</v>
      </c>
      <c r="O112" s="516">
        <f t="shared" ca="1" si="582"/>
        <v>0</v>
      </c>
      <c r="P112" s="516">
        <f t="shared" ca="1" si="582"/>
        <v>0</v>
      </c>
      <c r="Q112" s="516">
        <f t="shared" ca="1" si="582"/>
        <v>0</v>
      </c>
      <c r="R112" s="516">
        <f t="shared" ca="1" si="582"/>
        <v>0</v>
      </c>
      <c r="S112" s="516">
        <f t="shared" ca="1" si="582"/>
        <v>0</v>
      </c>
      <c r="T112" s="516">
        <f t="shared" ca="1" si="582"/>
        <v>0</v>
      </c>
      <c r="U112" s="516">
        <f t="shared" ca="1" si="582"/>
        <v>0</v>
      </c>
      <c r="V112" s="516">
        <f t="shared" ca="1" si="582"/>
        <v>0</v>
      </c>
      <c r="W112" s="516">
        <f t="shared" ca="1" si="582"/>
        <v>0</v>
      </c>
      <c r="X112" s="516">
        <f t="shared" ca="1" si="582"/>
        <v>0</v>
      </c>
      <c r="Y112" s="516">
        <f t="shared" ca="1" si="582"/>
        <v>0</v>
      </c>
      <c r="Z112" s="516">
        <f t="shared" ca="1" si="582"/>
        <v>0</v>
      </c>
      <c r="AA112" s="516">
        <f t="shared" ca="1" si="582"/>
        <v>0</v>
      </c>
      <c r="AB112" s="516">
        <f t="shared" ca="1" si="582"/>
        <v>0</v>
      </c>
      <c r="AC112" s="516">
        <f t="shared" ca="1" si="582"/>
        <v>0</v>
      </c>
      <c r="AD112" s="516">
        <f t="shared" ca="1" si="582"/>
        <v>0</v>
      </c>
      <c r="AE112" s="516">
        <f t="shared" ca="1" si="582"/>
        <v>0</v>
      </c>
      <c r="AF112" s="516">
        <f t="shared" ca="1" si="582"/>
        <v>0</v>
      </c>
      <c r="AG112" s="516">
        <f t="shared" ca="1" si="582"/>
        <v>0</v>
      </c>
      <c r="AH112" s="516">
        <f t="shared" ca="1" si="582"/>
        <v>0</v>
      </c>
      <c r="AI112" s="516">
        <f t="shared" ca="1" si="582"/>
        <v>0</v>
      </c>
      <c r="AJ112" s="516">
        <f t="shared" ca="1" si="582"/>
        <v>0</v>
      </c>
      <c r="AK112" s="516">
        <f t="shared" ca="1" si="582"/>
        <v>0</v>
      </c>
      <c r="AL112" s="516">
        <f t="shared" ca="1" si="582"/>
        <v>0</v>
      </c>
      <c r="AM112" s="516">
        <f t="shared" ca="1" si="582"/>
        <v>0</v>
      </c>
      <c r="AN112" s="516">
        <f t="shared" ca="1" si="582"/>
        <v>0</v>
      </c>
      <c r="AO112" s="516">
        <f t="shared" ca="1" si="582"/>
        <v>0</v>
      </c>
      <c r="AP112" s="516">
        <f t="shared" ca="1" si="582"/>
        <v>0</v>
      </c>
      <c r="AQ112" s="516">
        <f t="shared" ca="1" si="582"/>
        <v>0</v>
      </c>
      <c r="AR112" s="516">
        <f t="shared" ca="1" si="582"/>
        <v>0</v>
      </c>
      <c r="AS112" s="516">
        <f t="shared" ca="1" si="582"/>
        <v>0</v>
      </c>
      <c r="AT112" s="516">
        <f t="shared" ca="1" si="582"/>
        <v>0</v>
      </c>
      <c r="AU112" s="516">
        <f t="shared" ca="1" si="582"/>
        <v>0</v>
      </c>
      <c r="AV112" s="516">
        <f t="shared" si="582"/>
        <v>0</v>
      </c>
      <c r="AW112" s="516">
        <f t="shared" si="582"/>
        <v>0</v>
      </c>
      <c r="AX112" s="516">
        <f t="shared" si="582"/>
        <v>0</v>
      </c>
      <c r="AY112" s="516">
        <f t="shared" si="582"/>
        <v>0</v>
      </c>
      <c r="AZ112" s="516">
        <f t="shared" si="582"/>
        <v>0</v>
      </c>
      <c r="BA112" s="516">
        <f t="shared" si="582"/>
        <v>0</v>
      </c>
      <c r="BB112" s="516">
        <f t="shared" si="582"/>
        <v>0</v>
      </c>
      <c r="BC112" s="516">
        <f t="shared" si="582"/>
        <v>0</v>
      </c>
      <c r="BD112" s="516">
        <f t="shared" si="582"/>
        <v>0</v>
      </c>
      <c r="BE112" s="516">
        <f t="shared" si="582"/>
        <v>0</v>
      </c>
      <c r="BF112" s="516">
        <f t="shared" si="582"/>
        <v>0</v>
      </c>
      <c r="BG112" s="516">
        <f t="shared" si="582"/>
        <v>0</v>
      </c>
      <c r="BH112" s="516">
        <f t="shared" si="582"/>
        <v>0</v>
      </c>
      <c r="BI112" s="516">
        <f t="shared" si="582"/>
        <v>0</v>
      </c>
      <c r="BJ112" s="516">
        <f t="shared" si="582"/>
        <v>0</v>
      </c>
      <c r="BK112" s="516">
        <f t="shared" si="582"/>
        <v>0</v>
      </c>
      <c r="BL112" s="516">
        <f t="shared" si="582"/>
        <v>0</v>
      </c>
      <c r="BM112" s="516">
        <f t="shared" si="582"/>
        <v>0</v>
      </c>
      <c r="BN112" s="516">
        <f t="shared" si="582"/>
        <v>0</v>
      </c>
      <c r="BO112" s="516">
        <f t="shared" si="582"/>
        <v>0</v>
      </c>
      <c r="BP112" s="516">
        <f t="shared" si="582"/>
        <v>0</v>
      </c>
      <c r="BQ112" s="516">
        <f t="shared" si="582"/>
        <v>0</v>
      </c>
      <c r="BR112" s="516">
        <f t="shared" si="582"/>
        <v>0</v>
      </c>
      <c r="BS112" s="516">
        <f t="shared" si="582"/>
        <v>0</v>
      </c>
      <c r="BT112" s="516">
        <f t="shared" si="582"/>
        <v>0</v>
      </c>
      <c r="BU112" s="516">
        <f t="shared" si="582"/>
        <v>0</v>
      </c>
      <c r="BV112" s="516">
        <f t="shared" si="582"/>
        <v>0</v>
      </c>
      <c r="BW112" s="516">
        <f t="shared" si="582"/>
        <v>0</v>
      </c>
      <c r="BX112" s="516">
        <f t="shared" si="582"/>
        <v>0</v>
      </c>
      <c r="BY112" s="516">
        <f t="shared" ref="BY112:EJ112" si="583">+BY153</f>
        <v>0</v>
      </c>
      <c r="BZ112" s="516">
        <f t="shared" si="583"/>
        <v>0</v>
      </c>
      <c r="CA112" s="516">
        <f t="shared" si="583"/>
        <v>0</v>
      </c>
      <c r="CB112" s="516">
        <f t="shared" si="583"/>
        <v>0</v>
      </c>
      <c r="CC112" s="516">
        <f t="shared" si="583"/>
        <v>0</v>
      </c>
      <c r="CD112" s="516">
        <f t="shared" si="583"/>
        <v>0</v>
      </c>
      <c r="CE112" s="516">
        <f t="shared" si="583"/>
        <v>0</v>
      </c>
      <c r="CF112" s="516">
        <f t="shared" si="583"/>
        <v>0</v>
      </c>
      <c r="CG112" s="516">
        <f t="shared" si="583"/>
        <v>0</v>
      </c>
      <c r="CH112" s="516">
        <f t="shared" si="583"/>
        <v>0</v>
      </c>
      <c r="CI112" s="516">
        <f t="shared" si="583"/>
        <v>0</v>
      </c>
      <c r="CJ112" s="516">
        <f t="shared" si="583"/>
        <v>0</v>
      </c>
      <c r="CK112" s="516">
        <f t="shared" si="583"/>
        <v>0</v>
      </c>
      <c r="CL112" s="516">
        <f t="shared" si="583"/>
        <v>0</v>
      </c>
      <c r="CM112" s="516">
        <f t="shared" si="583"/>
        <v>0</v>
      </c>
      <c r="CN112" s="516">
        <f t="shared" si="583"/>
        <v>0</v>
      </c>
      <c r="CO112" s="516">
        <f t="shared" si="583"/>
        <v>0</v>
      </c>
      <c r="CP112" s="516">
        <f t="shared" si="583"/>
        <v>0</v>
      </c>
      <c r="CQ112" s="516">
        <f t="shared" si="583"/>
        <v>0</v>
      </c>
      <c r="CR112" s="516">
        <f t="shared" si="583"/>
        <v>0</v>
      </c>
      <c r="CS112" s="516">
        <f t="shared" si="583"/>
        <v>0</v>
      </c>
      <c r="CT112" s="516">
        <f t="shared" si="583"/>
        <v>0</v>
      </c>
      <c r="CU112" s="516">
        <f t="shared" si="583"/>
        <v>0</v>
      </c>
      <c r="CV112" s="516">
        <f t="shared" si="583"/>
        <v>0</v>
      </c>
      <c r="CW112" s="516">
        <f t="shared" si="583"/>
        <v>0</v>
      </c>
      <c r="CX112" s="516">
        <f t="shared" si="583"/>
        <v>0</v>
      </c>
      <c r="CY112" s="516">
        <f t="shared" si="583"/>
        <v>0</v>
      </c>
      <c r="CZ112" s="516">
        <f t="shared" si="583"/>
        <v>0</v>
      </c>
      <c r="DA112" s="516">
        <f t="shared" si="583"/>
        <v>0</v>
      </c>
      <c r="DB112" s="516">
        <f t="shared" si="583"/>
        <v>0</v>
      </c>
      <c r="DC112" s="516">
        <f t="shared" si="583"/>
        <v>0</v>
      </c>
      <c r="DD112" s="516">
        <f t="shared" si="583"/>
        <v>0</v>
      </c>
      <c r="DE112" s="516">
        <f t="shared" si="583"/>
        <v>0</v>
      </c>
      <c r="DF112" s="516">
        <f t="shared" si="583"/>
        <v>0</v>
      </c>
      <c r="DG112" s="516">
        <f t="shared" si="583"/>
        <v>0</v>
      </c>
      <c r="DH112" s="516">
        <f t="shared" si="583"/>
        <v>0</v>
      </c>
      <c r="DI112" s="516">
        <f t="shared" si="583"/>
        <v>0</v>
      </c>
      <c r="DJ112" s="516">
        <f t="shared" si="583"/>
        <v>0</v>
      </c>
      <c r="DK112" s="516">
        <f t="shared" si="583"/>
        <v>0</v>
      </c>
      <c r="DL112" s="516">
        <f t="shared" si="583"/>
        <v>0</v>
      </c>
      <c r="DM112" s="516">
        <f t="shared" si="583"/>
        <v>0</v>
      </c>
      <c r="DN112" s="516">
        <f t="shared" si="583"/>
        <v>0</v>
      </c>
      <c r="DO112" s="516">
        <f t="shared" si="583"/>
        <v>0</v>
      </c>
      <c r="DP112" s="516">
        <f t="shared" si="583"/>
        <v>0</v>
      </c>
      <c r="DQ112" s="516">
        <f t="shared" si="583"/>
        <v>0</v>
      </c>
      <c r="DR112" s="516">
        <f t="shared" si="583"/>
        <v>0</v>
      </c>
      <c r="DS112" s="516">
        <f t="shared" si="583"/>
        <v>0</v>
      </c>
      <c r="DT112" s="516">
        <f t="shared" si="583"/>
        <v>0</v>
      </c>
      <c r="DU112" s="516">
        <f t="shared" si="583"/>
        <v>0</v>
      </c>
      <c r="DV112" s="516">
        <f t="shared" si="583"/>
        <v>0</v>
      </c>
      <c r="DW112" s="516">
        <f t="shared" si="583"/>
        <v>0</v>
      </c>
      <c r="DX112" s="516">
        <f t="shared" si="583"/>
        <v>0</v>
      </c>
      <c r="DY112" s="516">
        <f t="shared" si="583"/>
        <v>0</v>
      </c>
      <c r="DZ112" s="516">
        <f t="shared" si="583"/>
        <v>0</v>
      </c>
      <c r="EA112" s="516">
        <f t="shared" si="583"/>
        <v>0</v>
      </c>
      <c r="EB112" s="516">
        <f t="shared" si="583"/>
        <v>0</v>
      </c>
      <c r="EC112" s="516">
        <f t="shared" si="583"/>
        <v>0</v>
      </c>
      <c r="ED112" s="516">
        <f t="shared" si="583"/>
        <v>0</v>
      </c>
      <c r="EE112" s="516">
        <f t="shared" si="583"/>
        <v>0</v>
      </c>
      <c r="EF112" s="516">
        <f t="shared" si="583"/>
        <v>0</v>
      </c>
      <c r="EG112" s="516">
        <f t="shared" si="583"/>
        <v>0</v>
      </c>
      <c r="EH112" s="516">
        <f t="shared" si="583"/>
        <v>0</v>
      </c>
      <c r="EI112" s="516">
        <f t="shared" si="583"/>
        <v>0</v>
      </c>
      <c r="EJ112" s="516">
        <f t="shared" si="583"/>
        <v>0</v>
      </c>
      <c r="EK112" s="516">
        <f t="shared" ref="EK112:EM112" si="584">+EK153</f>
        <v>0</v>
      </c>
      <c r="EL112" s="516">
        <f t="shared" si="584"/>
        <v>0</v>
      </c>
      <c r="EM112" s="516">
        <f t="shared" si="584"/>
        <v>0</v>
      </c>
      <c r="EP112" s="46" t="str">
        <f t="shared" si="568"/>
        <v xml:space="preserve"> Interest Reserve</v>
      </c>
      <c r="EQ112" s="126"/>
      <c r="ER112" s="126"/>
      <c r="ES112" s="126"/>
      <c r="ET112" s="125">
        <f t="shared" ca="1" si="573"/>
        <v>0</v>
      </c>
      <c r="EU112" s="126"/>
      <c r="EV112" s="146">
        <f t="shared" si="574"/>
        <v>0</v>
      </c>
      <c r="EW112" s="126">
        <f t="shared" ca="1" si="574"/>
        <v>0</v>
      </c>
      <c r="EX112" s="126">
        <f t="shared" ca="1" si="574"/>
        <v>0</v>
      </c>
      <c r="EY112" s="126">
        <f t="shared" ca="1" si="574"/>
        <v>0</v>
      </c>
      <c r="EZ112" s="126">
        <f t="shared" si="574"/>
        <v>0</v>
      </c>
      <c r="FA112" s="126">
        <f t="shared" si="574"/>
        <v>0</v>
      </c>
      <c r="FB112" s="126">
        <f t="shared" si="574"/>
        <v>0</v>
      </c>
      <c r="FC112" s="126">
        <f t="shared" si="574"/>
        <v>0</v>
      </c>
      <c r="FD112" s="126">
        <f t="shared" si="574"/>
        <v>0</v>
      </c>
      <c r="FE112"/>
      <c r="FF112"/>
      <c r="FG112"/>
      <c r="FH112"/>
    </row>
    <row r="113" spans="2:164" ht="15" outlineLevel="1">
      <c r="B113" s="35" t="s">
        <v>120</v>
      </c>
      <c r="C113" s="35"/>
      <c r="D113" s="35"/>
      <c r="E113" s="35"/>
      <c r="F113" s="35"/>
      <c r="G113" s="35"/>
      <c r="H113" s="35"/>
      <c r="I113" s="129">
        <f ca="1">SUMIF($K$12:$EM$12,"&lt;="&amp;Assumptions!$L$14,'Monthly Cash Flow'!K113:EM113)</f>
        <v>60696.359000000019</v>
      </c>
      <c r="J113" s="36"/>
      <c r="K113" s="130">
        <f t="shared" ref="K113:BV113" si="585">SUBTOTAL(9,K106:K112)</f>
        <v>59136.25</v>
      </c>
      <c r="L113" s="517">
        <f t="shared" ca="1" si="585"/>
        <v>1.72</v>
      </c>
      <c r="M113" s="517">
        <f t="shared" ca="1" si="585"/>
        <v>1.72</v>
      </c>
      <c r="N113" s="517">
        <f t="shared" ca="1" si="585"/>
        <v>1.72</v>
      </c>
      <c r="O113" s="517">
        <f t="shared" ca="1" si="585"/>
        <v>1.72</v>
      </c>
      <c r="P113" s="517">
        <f t="shared" ca="1" si="585"/>
        <v>1.72</v>
      </c>
      <c r="Q113" s="517">
        <f t="shared" ca="1" si="585"/>
        <v>98.52</v>
      </c>
      <c r="R113" s="517">
        <f t="shared" ca="1" si="585"/>
        <v>98.52</v>
      </c>
      <c r="S113" s="517">
        <f t="shared" ca="1" si="585"/>
        <v>98.52</v>
      </c>
      <c r="T113" s="517">
        <f t="shared" ca="1" si="585"/>
        <v>98.52</v>
      </c>
      <c r="U113" s="517">
        <f t="shared" ca="1" si="585"/>
        <v>98.570999999999998</v>
      </c>
      <c r="V113" s="517">
        <f t="shared" ca="1" si="585"/>
        <v>98.570999999999998</v>
      </c>
      <c r="W113" s="517">
        <f t="shared" ca="1" si="585"/>
        <v>89.022000000000006</v>
      </c>
      <c r="X113" s="517">
        <f t="shared" ca="1" si="585"/>
        <v>48.570999999999998</v>
      </c>
      <c r="Y113" s="517">
        <f t="shared" ca="1" si="585"/>
        <v>328.64600000000002</v>
      </c>
      <c r="Z113" s="517">
        <f t="shared" ca="1" si="585"/>
        <v>48.570999999999998</v>
      </c>
      <c r="AA113" s="517">
        <f t="shared" ca="1" si="585"/>
        <v>409.09700000000004</v>
      </c>
      <c r="AB113" s="517">
        <f t="shared" ca="1" si="585"/>
        <v>1.7709999999999999</v>
      </c>
      <c r="AC113" s="517">
        <f t="shared" ca="1" si="585"/>
        <v>1.7709999999999999</v>
      </c>
      <c r="AD113" s="517">
        <f t="shared" ca="1" si="585"/>
        <v>1.7709999999999999</v>
      </c>
      <c r="AE113" s="517">
        <f t="shared" ca="1" si="585"/>
        <v>1.7709999999999999</v>
      </c>
      <c r="AF113" s="517">
        <f t="shared" ca="1" si="585"/>
        <v>1.7709999999999999</v>
      </c>
      <c r="AG113" s="517">
        <f t="shared" ca="1" si="585"/>
        <v>1.8240000000000001</v>
      </c>
      <c r="AH113" s="517">
        <f t="shared" ca="1" si="585"/>
        <v>1.8240000000000001</v>
      </c>
      <c r="AI113" s="517">
        <f t="shared" ca="1" si="585"/>
        <v>1.8240000000000001</v>
      </c>
      <c r="AJ113" s="517">
        <f t="shared" ca="1" si="585"/>
        <v>1.8240000000000001</v>
      </c>
      <c r="AK113" s="517">
        <f t="shared" ca="1" si="585"/>
        <v>1.8240000000000001</v>
      </c>
      <c r="AL113" s="517">
        <f t="shared" ca="1" si="585"/>
        <v>1.8240000000000001</v>
      </c>
      <c r="AM113" s="517">
        <f t="shared" ca="1" si="585"/>
        <v>1.8240000000000001</v>
      </c>
      <c r="AN113" s="517">
        <f t="shared" ca="1" si="585"/>
        <v>1.8240000000000001</v>
      </c>
      <c r="AO113" s="517">
        <f t="shared" ca="1" si="585"/>
        <v>1.8240000000000001</v>
      </c>
      <c r="AP113" s="517">
        <f t="shared" ca="1" si="585"/>
        <v>1.8240000000000001</v>
      </c>
      <c r="AQ113" s="517">
        <f t="shared" ca="1" si="585"/>
        <v>1.8240000000000001</v>
      </c>
      <c r="AR113" s="517">
        <f t="shared" ca="1" si="585"/>
        <v>1.8240000000000001</v>
      </c>
      <c r="AS113" s="517">
        <f t="shared" ca="1" si="585"/>
        <v>1.879</v>
      </c>
      <c r="AT113" s="517">
        <f t="shared" ca="1" si="585"/>
        <v>1.879</v>
      </c>
      <c r="AU113" s="517">
        <f t="shared" ca="1" si="585"/>
        <v>1.879</v>
      </c>
      <c r="AV113" s="517">
        <f>SUBTOTAL(9,AV106:AV112)</f>
        <v>0</v>
      </c>
      <c r="AW113" s="517">
        <f t="shared" si="585"/>
        <v>0</v>
      </c>
      <c r="AX113" s="517">
        <f t="shared" si="585"/>
        <v>0</v>
      </c>
      <c r="AY113" s="517">
        <f t="shared" si="585"/>
        <v>0</v>
      </c>
      <c r="AZ113" s="517">
        <f t="shared" si="585"/>
        <v>0</v>
      </c>
      <c r="BA113" s="517">
        <f t="shared" si="585"/>
        <v>0</v>
      </c>
      <c r="BB113" s="517">
        <f t="shared" si="585"/>
        <v>0</v>
      </c>
      <c r="BC113" s="517">
        <f t="shared" si="585"/>
        <v>0</v>
      </c>
      <c r="BD113" s="517">
        <f t="shared" si="585"/>
        <v>0</v>
      </c>
      <c r="BE113" s="517">
        <f t="shared" si="585"/>
        <v>0</v>
      </c>
      <c r="BF113" s="517">
        <f t="shared" si="585"/>
        <v>0</v>
      </c>
      <c r="BG113" s="517">
        <f t="shared" si="585"/>
        <v>0</v>
      </c>
      <c r="BH113" s="517">
        <f t="shared" si="585"/>
        <v>0</v>
      </c>
      <c r="BI113" s="517">
        <f t="shared" si="585"/>
        <v>0</v>
      </c>
      <c r="BJ113" s="517">
        <f t="shared" si="585"/>
        <v>0</v>
      </c>
      <c r="BK113" s="517">
        <f t="shared" si="585"/>
        <v>0</v>
      </c>
      <c r="BL113" s="517">
        <f t="shared" si="585"/>
        <v>0</v>
      </c>
      <c r="BM113" s="517">
        <f t="shared" si="585"/>
        <v>0</v>
      </c>
      <c r="BN113" s="517">
        <f t="shared" si="585"/>
        <v>0</v>
      </c>
      <c r="BO113" s="517">
        <f t="shared" si="585"/>
        <v>0</v>
      </c>
      <c r="BP113" s="517">
        <f t="shared" si="585"/>
        <v>0</v>
      </c>
      <c r="BQ113" s="517">
        <f t="shared" si="585"/>
        <v>0</v>
      </c>
      <c r="BR113" s="517">
        <f t="shared" si="585"/>
        <v>0</v>
      </c>
      <c r="BS113" s="517">
        <f t="shared" si="585"/>
        <v>0</v>
      </c>
      <c r="BT113" s="517">
        <f t="shared" si="585"/>
        <v>0</v>
      </c>
      <c r="BU113" s="517">
        <f t="shared" si="585"/>
        <v>0</v>
      </c>
      <c r="BV113" s="517">
        <f t="shared" si="585"/>
        <v>0</v>
      </c>
      <c r="BW113" s="517">
        <f t="shared" ref="BW113:CE113" si="586">SUBTOTAL(9,BW106:BW112)</f>
        <v>0</v>
      </c>
      <c r="BX113" s="517">
        <f t="shared" si="586"/>
        <v>0</v>
      </c>
      <c r="BY113" s="517">
        <f t="shared" si="586"/>
        <v>0</v>
      </c>
      <c r="BZ113" s="517">
        <f t="shared" si="586"/>
        <v>0</v>
      </c>
      <c r="CA113" s="517">
        <f t="shared" si="586"/>
        <v>0</v>
      </c>
      <c r="CB113" s="517">
        <f t="shared" si="586"/>
        <v>0</v>
      </c>
      <c r="CC113" s="517">
        <f t="shared" si="586"/>
        <v>0</v>
      </c>
      <c r="CD113" s="517">
        <f t="shared" si="586"/>
        <v>0</v>
      </c>
      <c r="CE113" s="517">
        <f t="shared" si="586"/>
        <v>0</v>
      </c>
      <c r="CF113" s="517">
        <f t="shared" ref="CF113:EM113" si="587">SUBTOTAL(9,CF106:CF112)</f>
        <v>0</v>
      </c>
      <c r="CG113" s="517">
        <f t="shared" si="587"/>
        <v>0</v>
      </c>
      <c r="CH113" s="517">
        <f t="shared" si="587"/>
        <v>0</v>
      </c>
      <c r="CI113" s="517">
        <f t="shared" si="587"/>
        <v>0</v>
      </c>
      <c r="CJ113" s="517">
        <f t="shared" si="587"/>
        <v>0</v>
      </c>
      <c r="CK113" s="517">
        <f t="shared" si="587"/>
        <v>0</v>
      </c>
      <c r="CL113" s="517">
        <f t="shared" si="587"/>
        <v>0</v>
      </c>
      <c r="CM113" s="517">
        <f t="shared" si="587"/>
        <v>0</v>
      </c>
      <c r="CN113" s="517">
        <f t="shared" si="587"/>
        <v>0</v>
      </c>
      <c r="CO113" s="517">
        <f t="shared" si="587"/>
        <v>0</v>
      </c>
      <c r="CP113" s="517">
        <f t="shared" si="587"/>
        <v>0</v>
      </c>
      <c r="CQ113" s="517">
        <f t="shared" si="587"/>
        <v>0</v>
      </c>
      <c r="CR113" s="517">
        <f t="shared" si="587"/>
        <v>0</v>
      </c>
      <c r="CS113" s="517">
        <f t="shared" si="587"/>
        <v>0</v>
      </c>
      <c r="CT113" s="517">
        <f t="shared" si="587"/>
        <v>0</v>
      </c>
      <c r="CU113" s="517">
        <f t="shared" si="587"/>
        <v>0</v>
      </c>
      <c r="CV113" s="517">
        <f t="shared" si="587"/>
        <v>0</v>
      </c>
      <c r="CW113" s="517">
        <f t="shared" si="587"/>
        <v>0</v>
      </c>
      <c r="CX113" s="517">
        <f t="shared" si="587"/>
        <v>0</v>
      </c>
      <c r="CY113" s="517">
        <f t="shared" si="587"/>
        <v>0</v>
      </c>
      <c r="CZ113" s="517">
        <f t="shared" si="587"/>
        <v>0</v>
      </c>
      <c r="DA113" s="517">
        <f t="shared" si="587"/>
        <v>0</v>
      </c>
      <c r="DB113" s="517">
        <f t="shared" si="587"/>
        <v>0</v>
      </c>
      <c r="DC113" s="517">
        <f t="shared" si="587"/>
        <v>0</v>
      </c>
      <c r="DD113" s="517">
        <f t="shared" si="587"/>
        <v>0</v>
      </c>
      <c r="DE113" s="517">
        <f t="shared" si="587"/>
        <v>0</v>
      </c>
      <c r="DF113" s="517">
        <f t="shared" si="587"/>
        <v>0</v>
      </c>
      <c r="DG113" s="517">
        <f t="shared" si="587"/>
        <v>0</v>
      </c>
      <c r="DH113" s="517">
        <f t="shared" si="587"/>
        <v>0</v>
      </c>
      <c r="DI113" s="517">
        <f t="shared" si="587"/>
        <v>0</v>
      </c>
      <c r="DJ113" s="517">
        <f t="shared" si="587"/>
        <v>0</v>
      </c>
      <c r="DK113" s="517">
        <f t="shared" si="587"/>
        <v>0</v>
      </c>
      <c r="DL113" s="517">
        <f t="shared" si="587"/>
        <v>0</v>
      </c>
      <c r="DM113" s="517">
        <f t="shared" si="587"/>
        <v>0</v>
      </c>
      <c r="DN113" s="517">
        <f t="shared" si="587"/>
        <v>0</v>
      </c>
      <c r="DO113" s="517">
        <f t="shared" si="587"/>
        <v>0</v>
      </c>
      <c r="DP113" s="517">
        <f t="shared" si="587"/>
        <v>0</v>
      </c>
      <c r="DQ113" s="517">
        <f t="shared" si="587"/>
        <v>0</v>
      </c>
      <c r="DR113" s="517">
        <f t="shared" si="587"/>
        <v>0</v>
      </c>
      <c r="DS113" s="517">
        <f t="shared" si="587"/>
        <v>0</v>
      </c>
      <c r="DT113" s="517">
        <f t="shared" si="587"/>
        <v>0</v>
      </c>
      <c r="DU113" s="517">
        <f t="shared" si="587"/>
        <v>0</v>
      </c>
      <c r="DV113" s="517">
        <f t="shared" si="587"/>
        <v>0</v>
      </c>
      <c r="DW113" s="517">
        <f t="shared" si="587"/>
        <v>0</v>
      </c>
      <c r="DX113" s="517">
        <f t="shared" si="587"/>
        <v>0</v>
      </c>
      <c r="DY113" s="517">
        <f t="shared" si="587"/>
        <v>0</v>
      </c>
      <c r="DZ113" s="517">
        <f t="shared" si="587"/>
        <v>0</v>
      </c>
      <c r="EA113" s="517">
        <f t="shared" si="587"/>
        <v>0</v>
      </c>
      <c r="EB113" s="517">
        <f t="shared" si="587"/>
        <v>0</v>
      </c>
      <c r="EC113" s="517">
        <f t="shared" si="587"/>
        <v>0</v>
      </c>
      <c r="ED113" s="517">
        <f t="shared" si="587"/>
        <v>0</v>
      </c>
      <c r="EE113" s="517">
        <f t="shared" si="587"/>
        <v>0</v>
      </c>
      <c r="EF113" s="517">
        <f t="shared" si="587"/>
        <v>0</v>
      </c>
      <c r="EG113" s="517">
        <f t="shared" si="587"/>
        <v>0</v>
      </c>
      <c r="EH113" s="517">
        <f t="shared" si="587"/>
        <v>0</v>
      </c>
      <c r="EI113" s="517">
        <f t="shared" si="587"/>
        <v>0</v>
      </c>
      <c r="EJ113" s="517">
        <f t="shared" si="587"/>
        <v>0</v>
      </c>
      <c r="EK113" s="517">
        <f t="shared" si="587"/>
        <v>0</v>
      </c>
      <c r="EL113" s="517">
        <f t="shared" si="587"/>
        <v>0</v>
      </c>
      <c r="EM113" s="517">
        <f t="shared" si="587"/>
        <v>0</v>
      </c>
      <c r="EP113" s="35" t="str">
        <f t="shared" si="568"/>
        <v>Total Acquisition Leveraged Costs</v>
      </c>
      <c r="EQ113" s="36"/>
      <c r="ER113" s="36"/>
      <c r="ES113" s="36"/>
      <c r="ET113" s="129">
        <f t="shared" ca="1" si="573"/>
        <v>60696.358999999997</v>
      </c>
      <c r="EU113" s="36"/>
      <c r="EV113" s="130">
        <f t="shared" si="574"/>
        <v>59136.25</v>
      </c>
      <c r="EW113" s="36">
        <f t="shared" ca="1" si="574"/>
        <v>688.84400000000005</v>
      </c>
      <c r="EX113" s="36">
        <f t="shared" ca="1" si="574"/>
        <v>849.21199999999965</v>
      </c>
      <c r="EY113" s="36">
        <f t="shared" ca="1" si="574"/>
        <v>22.053000000000004</v>
      </c>
      <c r="EZ113" s="36">
        <f t="shared" si="574"/>
        <v>0</v>
      </c>
      <c r="FA113" s="36">
        <f t="shared" si="574"/>
        <v>0</v>
      </c>
      <c r="FB113" s="36">
        <f t="shared" si="574"/>
        <v>0</v>
      </c>
      <c r="FC113" s="36">
        <f t="shared" si="574"/>
        <v>0</v>
      </c>
      <c r="FD113" s="36">
        <f t="shared" si="574"/>
        <v>0</v>
      </c>
      <c r="FE113"/>
      <c r="FF113"/>
      <c r="FG113"/>
      <c r="FH113"/>
    </row>
    <row r="114" spans="2:164" ht="15" outlineLevel="1">
      <c r="I114" s="425"/>
      <c r="L114" s="514"/>
      <c r="M114" s="514"/>
      <c r="N114" s="514"/>
      <c r="O114" s="514"/>
      <c r="P114" s="514"/>
      <c r="Q114" s="514"/>
      <c r="R114" s="514"/>
      <c r="S114" s="514"/>
      <c r="T114" s="514"/>
      <c r="U114" s="514"/>
      <c r="V114" s="514"/>
      <c r="W114" s="514"/>
      <c r="X114" s="514"/>
      <c r="Y114" s="514"/>
      <c r="Z114" s="514"/>
      <c r="AA114" s="514"/>
      <c r="AB114" s="514"/>
      <c r="AC114" s="514"/>
      <c r="AD114" s="514"/>
      <c r="AE114" s="514"/>
      <c r="AF114" s="514"/>
      <c r="AG114" s="514"/>
      <c r="AH114" s="514"/>
      <c r="AI114" s="514"/>
      <c r="AJ114" s="514"/>
      <c r="AK114" s="514"/>
      <c r="AL114" s="514"/>
      <c r="AM114" s="514"/>
      <c r="AN114" s="514"/>
      <c r="AO114" s="514"/>
      <c r="AP114" s="514"/>
      <c r="AQ114" s="514"/>
      <c r="AR114" s="514"/>
      <c r="AS114" s="514"/>
      <c r="AT114" s="514"/>
      <c r="AU114" s="514"/>
      <c r="AV114" s="514"/>
      <c r="AW114" s="514"/>
      <c r="AX114" s="514"/>
      <c r="AY114" s="514"/>
      <c r="AZ114" s="514"/>
      <c r="BA114" s="514"/>
      <c r="BB114" s="514"/>
      <c r="BC114" s="514"/>
      <c r="BD114" s="514"/>
      <c r="BE114" s="514"/>
      <c r="BF114" s="514"/>
      <c r="BG114" s="514"/>
      <c r="BH114" s="514"/>
      <c r="BI114" s="514"/>
      <c r="BJ114" s="514"/>
      <c r="BK114" s="514"/>
      <c r="BL114" s="514"/>
      <c r="BM114" s="514"/>
      <c r="BN114" s="514"/>
      <c r="BO114" s="514"/>
      <c r="BP114" s="514"/>
      <c r="BQ114" s="514"/>
      <c r="BR114" s="514"/>
      <c r="BS114" s="514"/>
      <c r="BT114" s="514"/>
      <c r="BU114" s="514"/>
      <c r="BV114" s="514"/>
      <c r="BW114" s="514"/>
      <c r="BX114" s="514"/>
      <c r="BY114" s="514"/>
      <c r="BZ114" s="514"/>
      <c r="CA114" s="514"/>
      <c r="CB114" s="514"/>
      <c r="CC114" s="514"/>
      <c r="CD114" s="514"/>
      <c r="CE114" s="514"/>
      <c r="CF114" s="514"/>
      <c r="CG114" s="514"/>
      <c r="CH114" s="514"/>
      <c r="CI114" s="514"/>
      <c r="CJ114" s="514"/>
      <c r="CK114" s="514"/>
      <c r="CL114" s="514"/>
      <c r="CM114" s="514"/>
      <c r="CN114" s="514"/>
      <c r="CO114" s="514"/>
      <c r="CP114" s="514"/>
      <c r="CQ114" s="514"/>
      <c r="CR114" s="514"/>
      <c r="CS114" s="514"/>
      <c r="CT114" s="514"/>
      <c r="CU114" s="514"/>
      <c r="CV114" s="514"/>
      <c r="CW114" s="514"/>
      <c r="CX114" s="514"/>
      <c r="CY114" s="514"/>
      <c r="CZ114" s="514"/>
      <c r="DA114" s="514"/>
      <c r="DB114" s="514"/>
      <c r="DC114" s="514"/>
      <c r="DD114" s="514"/>
      <c r="DE114" s="514"/>
      <c r="DF114" s="514"/>
      <c r="DG114" s="514"/>
      <c r="DH114" s="514"/>
      <c r="DI114" s="514"/>
      <c r="DJ114" s="514"/>
      <c r="DK114" s="514"/>
      <c r="DL114" s="514"/>
      <c r="DM114" s="514"/>
      <c r="DN114" s="514"/>
      <c r="DO114" s="514"/>
      <c r="DP114" s="514"/>
      <c r="DQ114" s="514"/>
      <c r="DR114" s="514"/>
      <c r="DS114" s="514"/>
      <c r="DT114" s="514"/>
      <c r="DU114" s="514"/>
      <c r="DV114" s="514"/>
      <c r="DW114" s="514"/>
      <c r="DX114" s="514"/>
      <c r="DY114" s="514"/>
      <c r="DZ114" s="514"/>
      <c r="EA114" s="514"/>
      <c r="EB114" s="514"/>
      <c r="EC114" s="514"/>
      <c r="ED114" s="514"/>
      <c r="EE114" s="514"/>
      <c r="EF114" s="514"/>
      <c r="EG114" s="514"/>
      <c r="EH114" s="514"/>
      <c r="EI114" s="514"/>
      <c r="EJ114" s="514"/>
      <c r="EK114" s="514"/>
      <c r="EL114" s="514"/>
      <c r="EM114" s="514"/>
      <c r="ET114" s="103"/>
      <c r="EV114" s="139"/>
      <c r="EW114" s="27"/>
      <c r="EX114" s="27"/>
      <c r="EY114" s="27"/>
      <c r="EZ114" s="27"/>
      <c r="FA114" s="27"/>
      <c r="FB114" s="27"/>
      <c r="FC114" s="27"/>
      <c r="FD114" s="27"/>
      <c r="FE114"/>
      <c r="FF114"/>
      <c r="FG114"/>
      <c r="FH114"/>
    </row>
    <row r="115" spans="2:164" ht="15" outlineLevel="1">
      <c r="B115" s="1" t="s">
        <v>121</v>
      </c>
      <c r="I115" s="138">
        <f ca="1">SUMIF($K$12:$EM$12,"&lt;="&amp;Assumptions!$L$14,'Monthly Cash Flow'!K115:EM115)</f>
        <v>5558.8372500000023</v>
      </c>
      <c r="J115" s="27"/>
      <c r="K115" s="139">
        <f t="shared" ref="K115:BV115" si="588">K103</f>
        <v>0</v>
      </c>
      <c r="L115" s="521">
        <f t="shared" ca="1" si="588"/>
        <v>155.3174166666667</v>
      </c>
      <c r="M115" s="521">
        <f t="shared" ca="1" si="588"/>
        <v>155.2275833333334</v>
      </c>
      <c r="N115" s="521">
        <f t="shared" ca="1" si="588"/>
        <v>159.94550000000007</v>
      </c>
      <c r="O115" s="521">
        <f t="shared" ca="1" si="588"/>
        <v>155.2275833333334</v>
      </c>
      <c r="P115" s="521">
        <f t="shared" ca="1" si="588"/>
        <v>156.44758333333343</v>
      </c>
      <c r="Q115" s="521">
        <f t="shared" ca="1" si="588"/>
        <v>161.33950000000007</v>
      </c>
      <c r="R115" s="521">
        <f t="shared" ca="1" si="588"/>
        <v>139.98958333333334</v>
      </c>
      <c r="S115" s="521">
        <f t="shared" ca="1" si="588"/>
        <v>131.29650000000007</v>
      </c>
      <c r="T115" s="521">
        <f t="shared" ca="1" si="588"/>
        <v>126.5785833333334</v>
      </c>
      <c r="U115" s="521">
        <f t="shared" ca="1" si="588"/>
        <v>128.98358333333337</v>
      </c>
      <c r="V115" s="521">
        <f t="shared" ca="1" si="588"/>
        <v>143.13733333333337</v>
      </c>
      <c r="W115" s="521">
        <f t="shared" ca="1" si="588"/>
        <v>98.895583333333406</v>
      </c>
      <c r="X115" s="521">
        <f t="shared" ca="1" si="588"/>
        <v>103.61350000000007</v>
      </c>
      <c r="Y115" s="521">
        <f t="shared" ca="1" si="588"/>
        <v>112.7395833333334</v>
      </c>
      <c r="Z115" s="521">
        <f t="shared" ca="1" si="588"/>
        <v>120.79650000000007</v>
      </c>
      <c r="AA115" s="521">
        <f t="shared" ca="1" si="588"/>
        <v>136.0975833333334</v>
      </c>
      <c r="AB115" s="521">
        <f t="shared" ca="1" si="588"/>
        <v>160.95858333333345</v>
      </c>
      <c r="AC115" s="521">
        <f t="shared" ca="1" si="588"/>
        <v>165.85650000000001</v>
      </c>
      <c r="AD115" s="521">
        <f t="shared" ca="1" si="588"/>
        <v>178.09958333333341</v>
      </c>
      <c r="AE115" s="521">
        <f t="shared" ca="1" si="588"/>
        <v>183.11050000000009</v>
      </c>
      <c r="AF115" s="521">
        <f t="shared" ca="1" si="588"/>
        <v>178.39258333333342</v>
      </c>
      <c r="AG115" s="521">
        <f t="shared" ca="1" si="588"/>
        <v>157.1625833333334</v>
      </c>
      <c r="AH115" s="521">
        <f t="shared" ca="1" si="588"/>
        <v>166.59841666666671</v>
      </c>
      <c r="AI115" s="521">
        <f t="shared" ca="1" si="588"/>
        <v>161.80758333333344</v>
      </c>
      <c r="AJ115" s="521">
        <f t="shared" ca="1" si="588"/>
        <v>166.52550000000011</v>
      </c>
      <c r="AK115" s="521">
        <f t="shared" ca="1" si="588"/>
        <v>163.52358333333345</v>
      </c>
      <c r="AL115" s="521">
        <f t="shared" ca="1" si="588"/>
        <v>168.24150000000012</v>
      </c>
      <c r="AM115" s="521">
        <f t="shared" ca="1" si="588"/>
        <v>164.4965833333334</v>
      </c>
      <c r="AN115" s="521">
        <f t="shared" ca="1" si="588"/>
        <v>165.79158333333336</v>
      </c>
      <c r="AO115" s="521">
        <f t="shared" ca="1" si="588"/>
        <v>170.6935</v>
      </c>
      <c r="AP115" s="521">
        <f t="shared" ca="1" si="588"/>
        <v>165.97558333333333</v>
      </c>
      <c r="AQ115" s="521">
        <f t="shared" ca="1" si="588"/>
        <v>170.99650000000011</v>
      </c>
      <c r="AR115" s="521">
        <f ca="1">AR103</f>
        <v>166.27858333333344</v>
      </c>
      <c r="AS115" s="521">
        <f t="shared" ca="1" si="588"/>
        <v>166.58558333333335</v>
      </c>
      <c r="AT115" s="521">
        <f t="shared" ca="1" si="588"/>
        <v>180.73933333333335</v>
      </c>
      <c r="AU115" s="521">
        <f ca="1">AU103</f>
        <v>171.36958333333334</v>
      </c>
      <c r="AV115" s="521">
        <f t="shared" si="588"/>
        <v>0</v>
      </c>
      <c r="AW115" s="521">
        <f t="shared" si="588"/>
        <v>0</v>
      </c>
      <c r="AX115" s="521">
        <f t="shared" si="588"/>
        <v>0</v>
      </c>
      <c r="AY115" s="521">
        <f t="shared" si="588"/>
        <v>0</v>
      </c>
      <c r="AZ115" s="521">
        <f t="shared" si="588"/>
        <v>0</v>
      </c>
      <c r="BA115" s="521">
        <f t="shared" si="588"/>
        <v>0</v>
      </c>
      <c r="BB115" s="521">
        <f>BB103</f>
        <v>0</v>
      </c>
      <c r="BC115" s="521">
        <f t="shared" si="588"/>
        <v>0</v>
      </c>
      <c r="BD115" s="521">
        <f t="shared" si="588"/>
        <v>0</v>
      </c>
      <c r="BE115" s="521">
        <f t="shared" si="588"/>
        <v>0</v>
      </c>
      <c r="BF115" s="521">
        <f t="shared" si="588"/>
        <v>0</v>
      </c>
      <c r="BG115" s="521">
        <f t="shared" si="588"/>
        <v>0</v>
      </c>
      <c r="BH115" s="521">
        <f t="shared" si="588"/>
        <v>0</v>
      </c>
      <c r="BI115" s="521">
        <f t="shared" si="588"/>
        <v>0</v>
      </c>
      <c r="BJ115" s="521">
        <f t="shared" si="588"/>
        <v>0</v>
      </c>
      <c r="BK115" s="521">
        <f t="shared" si="588"/>
        <v>0</v>
      </c>
      <c r="BL115" s="521">
        <f t="shared" si="588"/>
        <v>0</v>
      </c>
      <c r="BM115" s="521">
        <f t="shared" si="588"/>
        <v>0</v>
      </c>
      <c r="BN115" s="521">
        <f t="shared" si="588"/>
        <v>0</v>
      </c>
      <c r="BO115" s="521">
        <f t="shared" si="588"/>
        <v>0</v>
      </c>
      <c r="BP115" s="521">
        <f t="shared" si="588"/>
        <v>0</v>
      </c>
      <c r="BQ115" s="521">
        <f t="shared" si="588"/>
        <v>0</v>
      </c>
      <c r="BR115" s="521">
        <f t="shared" si="588"/>
        <v>0</v>
      </c>
      <c r="BS115" s="521">
        <f t="shared" si="588"/>
        <v>0</v>
      </c>
      <c r="BT115" s="521">
        <f t="shared" si="588"/>
        <v>0</v>
      </c>
      <c r="BU115" s="521">
        <f t="shared" si="588"/>
        <v>0</v>
      </c>
      <c r="BV115" s="521">
        <f t="shared" si="588"/>
        <v>0</v>
      </c>
      <c r="BW115" s="521">
        <f t="shared" ref="BW115:CE115" si="589">BW103</f>
        <v>0</v>
      </c>
      <c r="BX115" s="521">
        <f t="shared" si="589"/>
        <v>0</v>
      </c>
      <c r="BY115" s="521">
        <f t="shared" si="589"/>
        <v>0</v>
      </c>
      <c r="BZ115" s="521">
        <f t="shared" si="589"/>
        <v>0</v>
      </c>
      <c r="CA115" s="521">
        <f t="shared" si="589"/>
        <v>0</v>
      </c>
      <c r="CB115" s="521">
        <f t="shared" si="589"/>
        <v>0</v>
      </c>
      <c r="CC115" s="521">
        <f t="shared" si="589"/>
        <v>0</v>
      </c>
      <c r="CD115" s="521">
        <f t="shared" si="589"/>
        <v>0</v>
      </c>
      <c r="CE115" s="521">
        <f t="shared" si="589"/>
        <v>0</v>
      </c>
      <c r="CF115" s="521">
        <f t="shared" ref="CF115:EM115" si="590">CF103</f>
        <v>0</v>
      </c>
      <c r="CG115" s="521">
        <f t="shared" si="590"/>
        <v>0</v>
      </c>
      <c r="CH115" s="521">
        <f t="shared" si="590"/>
        <v>0</v>
      </c>
      <c r="CI115" s="521">
        <f t="shared" si="590"/>
        <v>0</v>
      </c>
      <c r="CJ115" s="521">
        <f t="shared" si="590"/>
        <v>0</v>
      </c>
      <c r="CK115" s="521">
        <f t="shared" si="590"/>
        <v>0</v>
      </c>
      <c r="CL115" s="521">
        <f t="shared" si="590"/>
        <v>0</v>
      </c>
      <c r="CM115" s="521">
        <f t="shared" si="590"/>
        <v>0</v>
      </c>
      <c r="CN115" s="521">
        <f t="shared" si="590"/>
        <v>0</v>
      </c>
      <c r="CO115" s="521">
        <f t="shared" si="590"/>
        <v>0</v>
      </c>
      <c r="CP115" s="521">
        <f t="shared" si="590"/>
        <v>0</v>
      </c>
      <c r="CQ115" s="521">
        <f t="shared" si="590"/>
        <v>0</v>
      </c>
      <c r="CR115" s="521">
        <f t="shared" si="590"/>
        <v>0</v>
      </c>
      <c r="CS115" s="521">
        <f t="shared" si="590"/>
        <v>0</v>
      </c>
      <c r="CT115" s="521">
        <f t="shared" si="590"/>
        <v>0</v>
      </c>
      <c r="CU115" s="521">
        <f t="shared" si="590"/>
        <v>0</v>
      </c>
      <c r="CV115" s="521">
        <f t="shared" si="590"/>
        <v>0</v>
      </c>
      <c r="CW115" s="521">
        <f t="shared" si="590"/>
        <v>0</v>
      </c>
      <c r="CX115" s="521">
        <f t="shared" si="590"/>
        <v>0</v>
      </c>
      <c r="CY115" s="521">
        <f t="shared" si="590"/>
        <v>0</v>
      </c>
      <c r="CZ115" s="521">
        <f t="shared" si="590"/>
        <v>0</v>
      </c>
      <c r="DA115" s="521">
        <f t="shared" si="590"/>
        <v>0</v>
      </c>
      <c r="DB115" s="521">
        <f t="shared" si="590"/>
        <v>0</v>
      </c>
      <c r="DC115" s="521">
        <f t="shared" si="590"/>
        <v>0</v>
      </c>
      <c r="DD115" s="521">
        <f t="shared" si="590"/>
        <v>0</v>
      </c>
      <c r="DE115" s="521">
        <f t="shared" si="590"/>
        <v>0</v>
      </c>
      <c r="DF115" s="521">
        <f t="shared" si="590"/>
        <v>0</v>
      </c>
      <c r="DG115" s="521">
        <f t="shared" si="590"/>
        <v>0</v>
      </c>
      <c r="DH115" s="521">
        <f t="shared" si="590"/>
        <v>0</v>
      </c>
      <c r="DI115" s="521">
        <f t="shared" si="590"/>
        <v>0</v>
      </c>
      <c r="DJ115" s="521">
        <f t="shared" si="590"/>
        <v>0</v>
      </c>
      <c r="DK115" s="521">
        <f t="shared" si="590"/>
        <v>0</v>
      </c>
      <c r="DL115" s="521">
        <f t="shared" si="590"/>
        <v>0</v>
      </c>
      <c r="DM115" s="521">
        <f t="shared" si="590"/>
        <v>0</v>
      </c>
      <c r="DN115" s="521">
        <f t="shared" si="590"/>
        <v>0</v>
      </c>
      <c r="DO115" s="521">
        <f t="shared" si="590"/>
        <v>0</v>
      </c>
      <c r="DP115" s="521">
        <f t="shared" si="590"/>
        <v>0</v>
      </c>
      <c r="DQ115" s="521">
        <f t="shared" si="590"/>
        <v>0</v>
      </c>
      <c r="DR115" s="521">
        <f t="shared" si="590"/>
        <v>0</v>
      </c>
      <c r="DS115" s="521">
        <f t="shared" si="590"/>
        <v>0</v>
      </c>
      <c r="DT115" s="521">
        <f t="shared" si="590"/>
        <v>0</v>
      </c>
      <c r="DU115" s="521">
        <f t="shared" si="590"/>
        <v>0</v>
      </c>
      <c r="DV115" s="521">
        <f t="shared" si="590"/>
        <v>0</v>
      </c>
      <c r="DW115" s="521">
        <f t="shared" si="590"/>
        <v>0</v>
      </c>
      <c r="DX115" s="521">
        <f t="shared" si="590"/>
        <v>0</v>
      </c>
      <c r="DY115" s="521">
        <f t="shared" si="590"/>
        <v>0</v>
      </c>
      <c r="DZ115" s="521">
        <f t="shared" si="590"/>
        <v>0</v>
      </c>
      <c r="EA115" s="521">
        <f t="shared" si="590"/>
        <v>0</v>
      </c>
      <c r="EB115" s="521">
        <f t="shared" si="590"/>
        <v>0</v>
      </c>
      <c r="EC115" s="521">
        <f t="shared" si="590"/>
        <v>0</v>
      </c>
      <c r="ED115" s="521">
        <f t="shared" si="590"/>
        <v>0</v>
      </c>
      <c r="EE115" s="521">
        <f t="shared" si="590"/>
        <v>0</v>
      </c>
      <c r="EF115" s="521">
        <f t="shared" si="590"/>
        <v>0</v>
      </c>
      <c r="EG115" s="521">
        <f t="shared" si="590"/>
        <v>0</v>
      </c>
      <c r="EH115" s="521">
        <f t="shared" si="590"/>
        <v>0</v>
      </c>
      <c r="EI115" s="521">
        <f t="shared" si="590"/>
        <v>0</v>
      </c>
      <c r="EJ115" s="521">
        <f t="shared" si="590"/>
        <v>0</v>
      </c>
      <c r="EK115" s="521">
        <f t="shared" si="590"/>
        <v>0</v>
      </c>
      <c r="EL115" s="521">
        <f t="shared" si="590"/>
        <v>0</v>
      </c>
      <c r="EM115" s="521">
        <f t="shared" si="590"/>
        <v>0</v>
      </c>
      <c r="EP115" s="1" t="str">
        <f>B115</f>
        <v>Cash Flow Available as a Source</v>
      </c>
      <c r="EQ115" s="27"/>
      <c r="ER115" s="27"/>
      <c r="ES115" s="27"/>
      <c r="ET115" s="138">
        <f t="shared" ref="ET115:ET116" ca="1" si="591">SUM(EV115:FD115)</f>
        <v>5558.8372500000023</v>
      </c>
      <c r="EU115" s="27"/>
      <c r="EV115" s="139">
        <f t="shared" ref="EV115:FD116" si="592">SUMIF($K$13:$EM$13,EV$13,$K115:$EM115)</f>
        <v>0</v>
      </c>
      <c r="EW115" s="27">
        <f t="shared" ca="1" si="592"/>
        <v>1712.3863333333341</v>
      </c>
      <c r="EX115" s="27">
        <f t="shared" ca="1" si="592"/>
        <v>1825.233500000001</v>
      </c>
      <c r="EY115" s="27">
        <f t="shared" ca="1" si="592"/>
        <v>2021.2174166666675</v>
      </c>
      <c r="EZ115" s="27">
        <f t="shared" si="592"/>
        <v>0</v>
      </c>
      <c r="FA115" s="27">
        <f t="shared" si="592"/>
        <v>0</v>
      </c>
      <c r="FB115" s="27">
        <f t="shared" si="592"/>
        <v>0</v>
      </c>
      <c r="FC115" s="27">
        <f t="shared" si="592"/>
        <v>0</v>
      </c>
      <c r="FD115" s="27">
        <f t="shared" si="592"/>
        <v>0</v>
      </c>
      <c r="FE115"/>
      <c r="FF115"/>
      <c r="FG115"/>
      <c r="FH115"/>
    </row>
    <row r="116" spans="2:164" ht="15" outlineLevel="1">
      <c r="B116" s="1" t="s">
        <v>122</v>
      </c>
      <c r="I116" s="138">
        <f ca="1">SUMIF($K$12:$EM$12,"&lt;="&amp;Assumptions!$L$14,'Monthly Cash Flow'!K116:EM116)</f>
        <v>198.58358333333348</v>
      </c>
      <c r="J116" s="27"/>
      <c r="K116" s="139">
        <f t="shared" ref="K116" si="593">-MIN(K113,K115)</f>
        <v>0</v>
      </c>
      <c r="L116" s="521">
        <f ca="1">+MIN(MAX(0,IF(L12=Assumptions!$L$14, L215, L103)), L113-L138)</f>
        <v>1.72</v>
      </c>
      <c r="M116" s="521">
        <f ca="1">+MIN(MAX(0,IF(M12=Assumptions!$L$14, M215, M103)), M113-M138)</f>
        <v>1.72</v>
      </c>
      <c r="N116" s="521">
        <f ca="1">+MIN(MAX(0,IF(N12=Assumptions!$L$14, N215, N103)), N113-N138)</f>
        <v>1.72</v>
      </c>
      <c r="O116" s="521">
        <f ca="1">+MIN(MAX(0,IF(O12=Assumptions!$L$14, O215, O103)), O113-O138)</f>
        <v>1.72</v>
      </c>
      <c r="P116" s="521">
        <f ca="1">+MIN(MAX(0,IF(P12=Assumptions!$L$14, P215, P103)), P113-P138)</f>
        <v>1.72</v>
      </c>
      <c r="Q116" s="521">
        <f ca="1">+MIN(MAX(0,IF(Q12=Assumptions!$L$14, Q215, Q103)), Q113-Q138)</f>
        <v>1.7199999999999989</v>
      </c>
      <c r="R116" s="521">
        <f ca="1">+MIN(MAX(0,IF(R12=Assumptions!$L$14, R215, R103)), R113-R138)</f>
        <v>1.7199999999999989</v>
      </c>
      <c r="S116" s="521">
        <f ca="1">+MIN(MAX(0,IF(S12=Assumptions!$L$14, S215, S103)), S113-S138)</f>
        <v>1.7199999999999989</v>
      </c>
      <c r="T116" s="521">
        <f ca="1">+MIN(MAX(0,IF(T12=Assumptions!$L$14, T215, T103)), T113-T138)</f>
        <v>1.7199999999999989</v>
      </c>
      <c r="U116" s="521">
        <f ca="1">+MIN(MAX(0,IF(U12=Assumptions!$L$14, U215, U103)), U113-U138)</f>
        <v>1.7710000000000008</v>
      </c>
      <c r="V116" s="521">
        <f ca="1">+MIN(MAX(0,IF(V12=Assumptions!$L$14, V215, V103)), V113-V138)</f>
        <v>1.7710000000000008</v>
      </c>
      <c r="W116" s="521">
        <f ca="1">+MIN(MAX(0,IF(W12=Assumptions!$L$14, W215, W103)), W113-W138)</f>
        <v>1.7710000000000008</v>
      </c>
      <c r="X116" s="521">
        <f ca="1">+MIN(MAX(0,IF(X12=Assumptions!$L$14, X215, X103)), X113-X138)</f>
        <v>1.7710000000000008</v>
      </c>
      <c r="Y116" s="521">
        <f ca="1">+MIN(MAX(0,IF(Y12=Assumptions!$L$14, Y215, Y103)), Y113-Y138)</f>
        <v>1.771000000000015</v>
      </c>
      <c r="Z116" s="521">
        <f ca="1">+MIN(MAX(0,IF(Z12=Assumptions!$L$14, Z215, Z103)), Z113-Z138)</f>
        <v>1.7710000000000008</v>
      </c>
      <c r="AA116" s="521">
        <f ca="1">+MIN(MAX(0,IF(AA12=Assumptions!$L$14, AA215, AA103)), AA113-AA138)</f>
        <v>136.0975833333334</v>
      </c>
      <c r="AB116" s="521">
        <f ca="1">+MIN(MAX(0,IF(AB12=Assumptions!$L$14, AB215, AB103)), AB113-AB138)</f>
        <v>1.7709999999999999</v>
      </c>
      <c r="AC116" s="521">
        <f ca="1">+MIN(MAX(0,IF(AC12=Assumptions!$L$14, AC215, AC103)), AC113-AC138)</f>
        <v>1.7709999999999999</v>
      </c>
      <c r="AD116" s="521">
        <f ca="1">+MIN(MAX(0,IF(AD12=Assumptions!$L$14, AD215, AD103)), AD113-AD138)</f>
        <v>1.7709999999999999</v>
      </c>
      <c r="AE116" s="521">
        <f ca="1">+MIN(MAX(0,IF(AE12=Assumptions!$L$14, AE215, AE103)), AE113-AE138)</f>
        <v>1.7709999999999999</v>
      </c>
      <c r="AF116" s="521">
        <f ca="1">+MIN(MAX(0,IF(AF12=Assumptions!$L$14, AF215, AF103)), AF113-AF138)</f>
        <v>1.7709999999999999</v>
      </c>
      <c r="AG116" s="521">
        <f ca="1">+MIN(MAX(0,IF(AG12=Assumptions!$L$14, AG215, AG103)), AG113-AG138)</f>
        <v>1.8240000000000001</v>
      </c>
      <c r="AH116" s="521">
        <f ca="1">+MIN(MAX(0,IF(AH12=Assumptions!$L$14, AH215, AH103)), AH113-AH138)</f>
        <v>1.8240000000000001</v>
      </c>
      <c r="AI116" s="521">
        <f ca="1">+MIN(MAX(0,IF(AI12=Assumptions!$L$14, AI215, AI103)), AI113-AI138)</f>
        <v>1.8240000000000001</v>
      </c>
      <c r="AJ116" s="521">
        <f ca="1">+MIN(MAX(0,IF(AJ12=Assumptions!$L$14, AJ215, AJ103)), AJ113-AJ138)</f>
        <v>1.8240000000000001</v>
      </c>
      <c r="AK116" s="521">
        <f ca="1">+MIN(MAX(0,IF(AK12=Assumptions!$L$14, AK215, AK103)), AK113-AK138)</f>
        <v>1.8240000000000001</v>
      </c>
      <c r="AL116" s="521">
        <f ca="1">+MIN(MAX(0,IF(AL12=Assumptions!$L$14, AL215, AL103)), AL113-AL138)</f>
        <v>1.8240000000000001</v>
      </c>
      <c r="AM116" s="521">
        <f ca="1">+MIN(MAX(0,IF(AM12=Assumptions!$L$14, AM215, AM103)), AM113-AM138)</f>
        <v>1.8240000000000001</v>
      </c>
      <c r="AN116" s="521">
        <f ca="1">+MIN(MAX(0,IF(AN12=Assumptions!$L$14, AN215, AN103)), AN113-AN138)</f>
        <v>1.8240000000000001</v>
      </c>
      <c r="AO116" s="521">
        <f ca="1">+MIN(MAX(0,IF(AO12=Assumptions!$L$14, AO215, AO103)), AO113-AO138)</f>
        <v>1.8240000000000001</v>
      </c>
      <c r="AP116" s="521">
        <f ca="1">+MIN(MAX(0,IF(AP12=Assumptions!$L$14, AP215, AP103)), AP113-AP138)</f>
        <v>1.8240000000000001</v>
      </c>
      <c r="AQ116" s="521">
        <f ca="1">+MIN(MAX(0,IF(AQ12=Assumptions!$L$14, AQ215, AQ103)), AQ113-AQ138)</f>
        <v>1.8240000000000001</v>
      </c>
      <c r="AR116" s="521">
        <f ca="1">+MIN(MAX(0,IF(AR12=Assumptions!$L$14, AR215, AR103)), AR113-AR138)</f>
        <v>1.8240000000000001</v>
      </c>
      <c r="AS116" s="521">
        <f ca="1">+MIN(MAX(0,IF(AS12=Assumptions!$L$14, AS215, AS103)), AS113-AS138)</f>
        <v>1.879</v>
      </c>
      <c r="AT116" s="521">
        <f ca="1">+MIN(MAX(0,IF(AT12=Assumptions!$L$14, AT215, AT103)), AT113-AT138)</f>
        <v>1.879</v>
      </c>
      <c r="AU116" s="521">
        <f ca="1">+MIN(MAX(0,IF(AU12=Assumptions!$L$14, AU215, AU103)), AU113-AU138)</f>
        <v>1.879</v>
      </c>
      <c r="AV116" s="521">
        <f ca="1">+MIN(MAX(0,IF(AV12=Assumptions!$L$14, AV215, AV103)), AV113-AV138)</f>
        <v>0</v>
      </c>
      <c r="AW116" s="521">
        <f ca="1">+MIN(MAX(0,IF(AW12=Assumptions!$L$14, AW215, AW103)), AW113-AW138)</f>
        <v>0</v>
      </c>
      <c r="AX116" s="521">
        <f ca="1">+MIN(MAX(0,IF(AX12=Assumptions!$L$14, AX215, AX103)), AX113-AX138)</f>
        <v>0</v>
      </c>
      <c r="AY116" s="521">
        <f ca="1">+MIN(MAX(0,IF(AY12=Assumptions!$L$14, AY215, AY103)), AY113-AY138)</f>
        <v>0</v>
      </c>
      <c r="AZ116" s="521">
        <f ca="1">+MIN(MAX(0,IF(AZ12=Assumptions!$L$14, AZ215, AZ103)), AZ113-AZ138)</f>
        <v>0</v>
      </c>
      <c r="BA116" s="521">
        <f ca="1">+MIN(MAX(0,IF(BA12=Assumptions!$L$14, BA215, BA103)), BA113-BA138)</f>
        <v>0</v>
      </c>
      <c r="BB116" s="521">
        <f ca="1">+MIN(MAX(0,IF(BB12=Assumptions!$L$14, BB215, BB103)), BB113-BB138)</f>
        <v>0</v>
      </c>
      <c r="BC116" s="521">
        <f ca="1">+MIN(MAX(0,IF(BC12=Assumptions!$L$14, BC215, BC103)), BC113-BC138)</f>
        <v>0</v>
      </c>
      <c r="BD116" s="521">
        <f ca="1">+MIN(MAX(0,IF(BD12=Assumptions!$L$14, BD215, BD103)), BD113-BD138)</f>
        <v>0</v>
      </c>
      <c r="BE116" s="521">
        <f ca="1">+MIN(MAX(0,IF(BE12=Assumptions!$L$14, BE215, BE103)), BE113-BE138)</f>
        <v>0</v>
      </c>
      <c r="BF116" s="521">
        <f ca="1">+MIN(MAX(0,IF(BF12=Assumptions!$L$14, BF215, BF103)), BF113-BF138)</f>
        <v>0</v>
      </c>
      <c r="BG116" s="521">
        <f ca="1">+MIN(MAX(0,IF(BG12=Assumptions!$L$14, BG215, BG103)), BG113-BG138)</f>
        <v>0</v>
      </c>
      <c r="BH116" s="521">
        <f ca="1">+MIN(MAX(0,IF(BH12=Assumptions!$L$14, BH215, BH103)), BH113-BH138)</f>
        <v>0</v>
      </c>
      <c r="BI116" s="521">
        <f ca="1">+MIN(MAX(0,IF(BI12=Assumptions!$L$14, BI215, BI103)), BI113-BI138)</f>
        <v>0</v>
      </c>
      <c r="BJ116" s="521">
        <f ca="1">+MIN(MAX(0,IF(BJ12=Assumptions!$L$14, BJ215, BJ103)), BJ113-BJ138)</f>
        <v>0</v>
      </c>
      <c r="BK116" s="521">
        <f ca="1">+MIN(MAX(0,IF(BK12=Assumptions!$L$14, BK215, BK103)), BK113-BK138)</f>
        <v>0</v>
      </c>
      <c r="BL116" s="521">
        <f ca="1">+MIN(MAX(0,IF(BL12=Assumptions!$L$14, BL215, BL103)), BL113-BL138)</f>
        <v>0</v>
      </c>
      <c r="BM116" s="521">
        <f ca="1">+MIN(MAX(0,IF(BM12=Assumptions!$L$14, BM215, BM103)), BM113-BM138)</f>
        <v>0</v>
      </c>
      <c r="BN116" s="521">
        <f ca="1">+MIN(MAX(0,IF(BN12=Assumptions!$L$14, BN215, BN103)), BN113-BN138)</f>
        <v>0</v>
      </c>
      <c r="BO116" s="521">
        <f ca="1">+MIN(MAX(0,IF(BO12=Assumptions!$L$14, BO215, BO103)), BO113-BO138)</f>
        <v>0</v>
      </c>
      <c r="BP116" s="521">
        <f ca="1">+MIN(MAX(0,IF(BP12=Assumptions!$L$14, BP215, BP103)), BP113-BP138)</f>
        <v>0</v>
      </c>
      <c r="BQ116" s="521">
        <f ca="1">+MIN(MAX(0,IF(BQ12=Assumptions!$L$14, BQ215, BQ103)), BQ113-BQ138)</f>
        <v>0</v>
      </c>
      <c r="BR116" s="521">
        <f ca="1">+MIN(MAX(0,IF(BR12=Assumptions!$L$14, BR215, BR103)), BR113-BR138)</f>
        <v>0</v>
      </c>
      <c r="BS116" s="521">
        <f ca="1">+MIN(MAX(0,IF(BS12=Assumptions!$L$14, BS215, BS103)), BS113-BS138)</f>
        <v>0</v>
      </c>
      <c r="BT116" s="521">
        <f ca="1">+MIN(MAX(0,IF(BT12=Assumptions!$L$14, BT215, BT103)), BT113-BT138)</f>
        <v>0</v>
      </c>
      <c r="BU116" s="521">
        <f ca="1">+MIN(MAX(0,IF(BU12=Assumptions!$L$14, BU215, BU103)), BU113-BU138)</f>
        <v>0</v>
      </c>
      <c r="BV116" s="521">
        <f ca="1">+MIN(MAX(0,IF(BV12=Assumptions!$L$14, BV215, BV103)), BV113-BV138)</f>
        <v>0</v>
      </c>
      <c r="BW116" s="521">
        <f ca="1">+MIN(MAX(0,IF(BW12=Assumptions!$L$14, BW215, BW103)), BW113-BW138)</f>
        <v>0</v>
      </c>
      <c r="BX116" s="521">
        <f ca="1">+MIN(MAX(0,IF(BX12=Assumptions!$L$14, BX215, BX103)), BX113-BX138)</f>
        <v>0</v>
      </c>
      <c r="BY116" s="521">
        <f ca="1">+MIN(MAX(0,IF(BY12=Assumptions!$L$14, BY215, BY103)), BY113-BY138)</f>
        <v>0</v>
      </c>
      <c r="BZ116" s="521">
        <f ca="1">+MIN(MAX(0,IF(BZ12=Assumptions!$L$14, BZ215, BZ103)), BZ113-BZ138)</f>
        <v>0</v>
      </c>
      <c r="CA116" s="521">
        <f ca="1">+MIN(MAX(0,IF(CA12=Assumptions!$L$14, CA215, CA103)), CA113-CA138)</f>
        <v>0</v>
      </c>
      <c r="CB116" s="521">
        <f ca="1">+MIN(MAX(0,IF(CB12=Assumptions!$L$14, CB215, CB103)), CB113-CB138)</f>
        <v>0</v>
      </c>
      <c r="CC116" s="521">
        <f ca="1">+MIN(MAX(0,IF(CC12=Assumptions!$L$14, CC215, CC103)), CC113-CC138)</f>
        <v>0</v>
      </c>
      <c r="CD116" s="521">
        <f ca="1">+MIN(MAX(0,IF(CD12=Assumptions!$L$14, CD215, CD103)), CD113-CD138)</f>
        <v>0</v>
      </c>
      <c r="CE116" s="521">
        <f ca="1">+MIN(MAX(0,IF(CE12=Assumptions!$L$14, CE215, CE103)), CE113-CE138)</f>
        <v>0</v>
      </c>
      <c r="CF116" s="521">
        <f ca="1">+MIN(MAX(0,IF(CF12=Assumptions!$L$14, CF215, CF103)), CF113-CF138)</f>
        <v>0</v>
      </c>
      <c r="CG116" s="521">
        <f ca="1">+MIN(MAX(0,IF(CG12=Assumptions!$L$14, CG215, CG103)), CG113-CG138)</f>
        <v>0</v>
      </c>
      <c r="CH116" s="521">
        <f ca="1">+MIN(MAX(0,IF(CH12=Assumptions!$L$14, CH215, CH103)), CH113-CH138)</f>
        <v>0</v>
      </c>
      <c r="CI116" s="521">
        <f ca="1">+MIN(MAX(0,IF(CI12=Assumptions!$L$14, CI215, CI103)), CI113-CI138)</f>
        <v>0</v>
      </c>
      <c r="CJ116" s="521">
        <f ca="1">+MIN(MAX(0,IF(CJ12=Assumptions!$L$14, CJ215, CJ103)), CJ113-CJ138)</f>
        <v>0</v>
      </c>
      <c r="CK116" s="521">
        <f ca="1">+MIN(MAX(0,IF(CK12=Assumptions!$L$14, CK215, CK103)), CK113-CK138)</f>
        <v>0</v>
      </c>
      <c r="CL116" s="521">
        <f ca="1">+MIN(MAX(0,IF(CL12=Assumptions!$L$14, CL215, CL103)), CL113-CL138)</f>
        <v>0</v>
      </c>
      <c r="CM116" s="521">
        <f ca="1">+MIN(MAX(0,IF(CM12=Assumptions!$L$14, CM215, CM103)), CM113-CM138)</f>
        <v>0</v>
      </c>
      <c r="CN116" s="521">
        <f ca="1">+MIN(MAX(0,IF(CN12=Assumptions!$L$14, CN215, CN103)), CN113-CN138)</f>
        <v>0</v>
      </c>
      <c r="CO116" s="521">
        <f ca="1">+MIN(MAX(0,IF(CO12=Assumptions!$L$14, CO215, CO103)), CO113-CO138)</f>
        <v>0</v>
      </c>
      <c r="CP116" s="521">
        <f ca="1">+MIN(MAX(0,IF(CP12=Assumptions!$L$14, CP215, CP103)), CP113-CP138)</f>
        <v>0</v>
      </c>
      <c r="CQ116" s="521">
        <f ca="1">+MIN(MAX(0,IF(CQ12=Assumptions!$L$14, CQ215, CQ103)), CQ113-CQ138)</f>
        <v>0</v>
      </c>
      <c r="CR116" s="521">
        <f ca="1">+MIN(MAX(0,IF(CR12=Assumptions!$L$14, CR215, CR103)), CR113-CR138)</f>
        <v>0</v>
      </c>
      <c r="CS116" s="521">
        <f ca="1">+MIN(MAX(0,IF(CS12=Assumptions!$L$14, CS215, CS103)), CS113-CS138)</f>
        <v>0</v>
      </c>
      <c r="CT116" s="521">
        <f ca="1">+MIN(MAX(0,IF(CT12=Assumptions!$L$14, CT215, CT103)), CT113-CT138)</f>
        <v>0</v>
      </c>
      <c r="CU116" s="521">
        <f ca="1">+MIN(MAX(0,IF(CU12=Assumptions!$L$14, CU215, CU103)), CU113-CU138)</f>
        <v>0</v>
      </c>
      <c r="CV116" s="521">
        <f ca="1">+MIN(MAX(0,IF(CV12=Assumptions!$L$14, CV215, CV103)), CV113-CV138)</f>
        <v>0</v>
      </c>
      <c r="CW116" s="521">
        <f ca="1">+MIN(MAX(0,IF(CW12=Assumptions!$L$14, CW215, CW103)), CW113-CW138)</f>
        <v>0</v>
      </c>
      <c r="CX116" s="521">
        <f ca="1">+MIN(MAX(0,IF(CX12=Assumptions!$L$14, CX215, CX103)), CX113-CX138)</f>
        <v>0</v>
      </c>
      <c r="CY116" s="521">
        <f ca="1">+MIN(MAX(0,IF(CY12=Assumptions!$L$14, CY215, CY103)), CY113-CY138)</f>
        <v>0</v>
      </c>
      <c r="CZ116" s="521">
        <f ca="1">+MIN(MAX(0,IF(CZ12=Assumptions!$L$14, CZ215, CZ103)), CZ113-CZ138)</f>
        <v>0</v>
      </c>
      <c r="DA116" s="521">
        <f ca="1">+MIN(MAX(0,IF(DA12=Assumptions!$L$14, DA215, DA103)), DA113-DA138)</f>
        <v>0</v>
      </c>
      <c r="DB116" s="521">
        <f ca="1">+MIN(MAX(0,IF(DB12=Assumptions!$L$14, DB215, DB103)), DB113-DB138)</f>
        <v>0</v>
      </c>
      <c r="DC116" s="521">
        <f ca="1">+MIN(MAX(0,IF(DC12=Assumptions!$L$14, DC215, DC103)), DC113-DC138)</f>
        <v>0</v>
      </c>
      <c r="DD116" s="521">
        <f ca="1">+MIN(MAX(0,IF(DD12=Assumptions!$L$14, DD215, DD103)), DD113-DD138)</f>
        <v>0</v>
      </c>
      <c r="DE116" s="521">
        <f ca="1">+MIN(MAX(0,IF(DE12=Assumptions!$L$14, DE215, DE103)), DE113-DE138)</f>
        <v>0</v>
      </c>
      <c r="DF116" s="521">
        <f ca="1">+MIN(MAX(0,IF(DF12=Assumptions!$L$14, DF215, DF103)), DF113-DF138)</f>
        <v>0</v>
      </c>
      <c r="DG116" s="521">
        <f ca="1">+MIN(MAX(0,IF(DG12=Assumptions!$L$14, DG215, DG103)), DG113-DG138)</f>
        <v>0</v>
      </c>
      <c r="DH116" s="521">
        <f ca="1">+MIN(MAX(0,IF(DH12=Assumptions!$L$14, DH215, DH103)), DH113-DH138)</f>
        <v>0</v>
      </c>
      <c r="DI116" s="521">
        <f ca="1">+MIN(MAX(0,IF(DI12=Assumptions!$L$14, DI215, DI103)), DI113-DI138)</f>
        <v>0</v>
      </c>
      <c r="DJ116" s="521">
        <f ca="1">+MIN(MAX(0,IF(DJ12=Assumptions!$L$14, DJ215, DJ103)), DJ113-DJ138)</f>
        <v>0</v>
      </c>
      <c r="DK116" s="521">
        <f ca="1">+MIN(MAX(0,IF(DK12=Assumptions!$L$14, DK215, DK103)), DK113-DK138)</f>
        <v>0</v>
      </c>
      <c r="DL116" s="521">
        <f ca="1">+MIN(MAX(0,IF(DL12=Assumptions!$L$14, DL215, DL103)), DL113-DL138)</f>
        <v>0</v>
      </c>
      <c r="DM116" s="521">
        <f ca="1">+MIN(MAX(0,IF(DM12=Assumptions!$L$14, DM215, DM103)), DM113-DM138)</f>
        <v>0</v>
      </c>
      <c r="DN116" s="521">
        <f ca="1">+MIN(MAX(0,IF(DN12=Assumptions!$L$14, DN215, DN103)), DN113-DN138)</f>
        <v>0</v>
      </c>
      <c r="DO116" s="521">
        <f ca="1">+MIN(MAX(0,IF(DO12=Assumptions!$L$14, DO215, DO103)), DO113-DO138)</f>
        <v>0</v>
      </c>
      <c r="DP116" s="521">
        <f ca="1">+MIN(MAX(0,IF(DP12=Assumptions!$L$14, DP215, DP103)), DP113-DP138)</f>
        <v>0</v>
      </c>
      <c r="DQ116" s="521">
        <f ca="1">+MIN(MAX(0,IF(DQ12=Assumptions!$L$14, DQ215, DQ103)), DQ113-DQ138)</f>
        <v>0</v>
      </c>
      <c r="DR116" s="521">
        <f ca="1">+MIN(MAX(0,IF(DR12=Assumptions!$L$14, DR215, DR103)), DR113-DR138)</f>
        <v>0</v>
      </c>
      <c r="DS116" s="521">
        <f ca="1">+MIN(MAX(0,IF(DS12=Assumptions!$L$14, DS215, DS103)), DS113-DS138)</f>
        <v>0</v>
      </c>
      <c r="DT116" s="521">
        <f ca="1">+MIN(MAX(0,IF(DT12=Assumptions!$L$14, DT215, DT103)), DT113-DT138)</f>
        <v>0</v>
      </c>
      <c r="DU116" s="521">
        <f ca="1">+MIN(MAX(0,IF(DU12=Assumptions!$L$14, DU215, DU103)), DU113-DU138)</f>
        <v>0</v>
      </c>
      <c r="DV116" s="521">
        <f ca="1">+MIN(MAX(0,IF(DV12=Assumptions!$L$14, DV215, DV103)), DV113-DV138)</f>
        <v>0</v>
      </c>
      <c r="DW116" s="521">
        <f ca="1">+MIN(MAX(0,IF(DW12=Assumptions!$L$14, DW215, DW103)), DW113-DW138)</f>
        <v>0</v>
      </c>
      <c r="DX116" s="521">
        <f ca="1">+MIN(MAX(0,IF(DX12=Assumptions!$L$14, DX215, DX103)), DX113-DX138)</f>
        <v>0</v>
      </c>
      <c r="DY116" s="521">
        <f ca="1">+MIN(MAX(0,IF(DY12=Assumptions!$L$14, DY215, DY103)), DY113-DY138)</f>
        <v>0</v>
      </c>
      <c r="DZ116" s="521">
        <f ca="1">+MIN(MAX(0,IF(DZ12=Assumptions!$L$14, DZ215, DZ103)), DZ113-DZ138)</f>
        <v>0</v>
      </c>
      <c r="EA116" s="521">
        <f ca="1">+MIN(MAX(0,IF(EA12=Assumptions!$L$14, EA215, EA103)), EA113-EA138)</f>
        <v>0</v>
      </c>
      <c r="EB116" s="521">
        <f ca="1">+MIN(MAX(0,IF(EB12=Assumptions!$L$14, EB215, EB103)), EB113-EB138)</f>
        <v>0</v>
      </c>
      <c r="EC116" s="521">
        <f ca="1">+MIN(MAX(0,IF(EC12=Assumptions!$L$14, EC215, EC103)), EC113-EC138)</f>
        <v>0</v>
      </c>
      <c r="ED116" s="521">
        <f ca="1">+MIN(MAX(0,IF(ED12=Assumptions!$L$14, ED215, ED103)), ED113-ED138)</f>
        <v>0</v>
      </c>
      <c r="EE116" s="521">
        <f ca="1">+MIN(MAX(0,IF(EE12=Assumptions!$L$14, EE215, EE103)), EE113-EE138)</f>
        <v>0</v>
      </c>
      <c r="EF116" s="521">
        <f ca="1">+MIN(MAX(0,IF(EF12=Assumptions!$L$14, EF215, EF103)), EF113-EF138)</f>
        <v>0</v>
      </c>
      <c r="EG116" s="521">
        <f ca="1">+MIN(MAX(0,IF(EG12=Assumptions!$L$14, EG215, EG103)), EG113-EG138)</f>
        <v>0</v>
      </c>
      <c r="EH116" s="521">
        <f ca="1">+MIN(MAX(0,IF(EH12=Assumptions!$L$14, EH215, EH103)), EH113-EH138)</f>
        <v>0</v>
      </c>
      <c r="EI116" s="521">
        <f ca="1">+MIN(MAX(0,IF(EI12=Assumptions!$L$14, EI215, EI103)), EI113-EI138)</f>
        <v>0</v>
      </c>
      <c r="EJ116" s="521">
        <f ca="1">+MIN(MAX(0,IF(EJ12=Assumptions!$L$14, EJ215, EJ103)), EJ113-EJ138)</f>
        <v>0</v>
      </c>
      <c r="EK116" s="521">
        <f ca="1">+MIN(MAX(0,IF(EK12=Assumptions!$L$14, EK215, EK103)), EK113-EK138)</f>
        <v>0</v>
      </c>
      <c r="EL116" s="521">
        <f ca="1">+MIN(MAX(0,IF(EL12=Assumptions!$L$14, EL215, EL103)), EL113-EL138)</f>
        <v>0</v>
      </c>
      <c r="EM116" s="521">
        <f ca="1">+MIN(MAX(0,IF(EM12=Assumptions!$L$14, EM215, EM103)), EM113-EM138)</f>
        <v>0</v>
      </c>
      <c r="EP116" s="1" t="str">
        <f>B116</f>
        <v>Cash Flow Used as a Source</v>
      </c>
      <c r="EQ116" s="27"/>
      <c r="ER116" s="27"/>
      <c r="ES116" s="27"/>
      <c r="ET116" s="138">
        <f t="shared" ca="1" si="591"/>
        <v>198.58358333333339</v>
      </c>
      <c r="EU116" s="27"/>
      <c r="EV116" s="139">
        <f t="shared" si="592"/>
        <v>0</v>
      </c>
      <c r="EW116" s="27">
        <f t="shared" ca="1" si="592"/>
        <v>20.792999999999999</v>
      </c>
      <c r="EX116" s="27">
        <f t="shared" ca="1" si="592"/>
        <v>155.73758333333339</v>
      </c>
      <c r="EY116" s="27">
        <f t="shared" ca="1" si="592"/>
        <v>22.053000000000004</v>
      </c>
      <c r="EZ116" s="27">
        <f t="shared" ca="1" si="592"/>
        <v>0</v>
      </c>
      <c r="FA116" s="27">
        <f t="shared" ca="1" si="592"/>
        <v>0</v>
      </c>
      <c r="FB116" s="27">
        <f t="shared" ca="1" si="592"/>
        <v>0</v>
      </c>
      <c r="FC116" s="27">
        <f t="shared" ca="1" si="592"/>
        <v>0</v>
      </c>
      <c r="FD116" s="27">
        <f t="shared" ca="1" si="592"/>
        <v>0</v>
      </c>
      <c r="FE116"/>
      <c r="FF116"/>
      <c r="FG116"/>
      <c r="FH116"/>
    </row>
    <row r="117" spans="2:164" ht="15" outlineLevel="1">
      <c r="I117" s="103"/>
      <c r="L117" s="514"/>
      <c r="M117" s="514"/>
      <c r="N117" s="514"/>
      <c r="O117" s="514"/>
      <c r="P117" s="514"/>
      <c r="Q117" s="514"/>
      <c r="R117" s="514"/>
      <c r="S117" s="514"/>
      <c r="T117" s="514"/>
      <c r="U117" s="514"/>
      <c r="V117" s="514"/>
      <c r="W117" s="514"/>
      <c r="X117" s="514"/>
      <c r="Y117" s="514"/>
      <c r="Z117" s="514"/>
      <c r="AA117" s="514"/>
      <c r="AB117" s="514"/>
      <c r="AC117" s="514"/>
      <c r="AD117" s="514"/>
      <c r="AE117" s="514"/>
      <c r="AF117" s="514"/>
      <c r="AG117" s="514"/>
      <c r="AH117" s="514"/>
      <c r="AI117" s="514"/>
      <c r="AJ117" s="514"/>
      <c r="AK117" s="514"/>
      <c r="AL117" s="514"/>
      <c r="AM117" s="514"/>
      <c r="AN117" s="514"/>
      <c r="AO117" s="514"/>
      <c r="AP117" s="514"/>
      <c r="AQ117" s="514"/>
      <c r="AR117" s="514"/>
      <c r="AS117" s="514"/>
      <c r="AT117" s="514"/>
      <c r="AU117" s="514"/>
      <c r="AV117" s="514"/>
      <c r="AW117" s="514"/>
      <c r="AX117" s="514"/>
      <c r="AY117" s="514"/>
      <c r="AZ117" s="514"/>
      <c r="BA117" s="514"/>
      <c r="BB117" s="514"/>
      <c r="BC117" s="514"/>
      <c r="BD117" s="514"/>
      <c r="BE117" s="514"/>
      <c r="BF117" s="514"/>
      <c r="BG117" s="514"/>
      <c r="BH117" s="514"/>
      <c r="BI117" s="514"/>
      <c r="BJ117" s="514"/>
      <c r="BK117" s="514"/>
      <c r="BL117" s="514"/>
      <c r="BM117" s="514"/>
      <c r="BN117" s="514"/>
      <c r="BO117" s="514"/>
      <c r="BP117" s="514"/>
      <c r="BQ117" s="514"/>
      <c r="BR117" s="514"/>
      <c r="BS117" s="514"/>
      <c r="BT117" s="514"/>
      <c r="BU117" s="514"/>
      <c r="BV117" s="514"/>
      <c r="BW117" s="514"/>
      <c r="BX117" s="514"/>
      <c r="BY117" s="514"/>
      <c r="BZ117" s="514"/>
      <c r="CA117" s="514"/>
      <c r="CB117" s="514"/>
      <c r="CC117" s="514"/>
      <c r="CD117" s="514"/>
      <c r="CE117" s="514"/>
      <c r="CF117" s="514"/>
      <c r="CG117" s="514"/>
      <c r="CH117" s="514"/>
      <c r="CI117" s="514"/>
      <c r="CJ117" s="514"/>
      <c r="CK117" s="514"/>
      <c r="CL117" s="514"/>
      <c r="CM117" s="514"/>
      <c r="CN117" s="514"/>
      <c r="CO117" s="514"/>
      <c r="CP117" s="514"/>
      <c r="CQ117" s="514"/>
      <c r="CR117" s="514"/>
      <c r="CS117" s="514"/>
      <c r="CT117" s="514"/>
      <c r="CU117" s="514"/>
      <c r="CV117" s="514"/>
      <c r="CW117" s="514"/>
      <c r="CX117" s="514"/>
      <c r="CY117" s="514"/>
      <c r="CZ117" s="514"/>
      <c r="DA117" s="514"/>
      <c r="DB117" s="514"/>
      <c r="DC117" s="514"/>
      <c r="DD117" s="514"/>
      <c r="DE117" s="514"/>
      <c r="DF117" s="514"/>
      <c r="DG117" s="514"/>
      <c r="DH117" s="514"/>
      <c r="DI117" s="514"/>
      <c r="DJ117" s="514"/>
      <c r="DK117" s="514"/>
      <c r="DL117" s="514"/>
      <c r="DM117" s="514"/>
      <c r="DN117" s="514"/>
      <c r="DO117" s="514"/>
      <c r="DP117" s="514"/>
      <c r="DQ117" s="514"/>
      <c r="DR117" s="514"/>
      <c r="DS117" s="514"/>
      <c r="DT117" s="514"/>
      <c r="DU117" s="514"/>
      <c r="DV117" s="514"/>
      <c r="DW117" s="514"/>
      <c r="DX117" s="514"/>
      <c r="DY117" s="514"/>
      <c r="DZ117" s="514"/>
      <c r="EA117" s="514"/>
      <c r="EB117" s="514"/>
      <c r="EC117" s="514"/>
      <c r="ED117" s="514"/>
      <c r="EE117" s="514"/>
      <c r="EF117" s="514"/>
      <c r="EG117" s="514"/>
      <c r="EH117" s="514"/>
      <c r="EI117" s="514"/>
      <c r="EJ117" s="514"/>
      <c r="EK117" s="514"/>
      <c r="EL117" s="514"/>
      <c r="EM117" s="514"/>
      <c r="ET117" s="103"/>
      <c r="EV117" s="139"/>
      <c r="EW117" s="27"/>
      <c r="EX117" s="27"/>
      <c r="EY117" s="27"/>
      <c r="EZ117" s="27"/>
      <c r="FA117" s="27"/>
      <c r="FB117" s="27"/>
      <c r="FC117" s="27"/>
      <c r="FD117" s="27"/>
      <c r="FE117"/>
      <c r="FF117"/>
      <c r="FG117"/>
      <c r="FH117"/>
    </row>
    <row r="118" spans="2:164" ht="15" outlineLevel="1">
      <c r="B118" s="168" t="s">
        <v>74</v>
      </c>
      <c r="C118" s="76"/>
      <c r="D118" s="76"/>
      <c r="E118" s="76"/>
      <c r="F118" s="76"/>
      <c r="G118" s="76"/>
      <c r="H118" s="76"/>
      <c r="I118" s="152">
        <f ca="1">SUMIF($K$12:$EM$12,"&lt;="&amp;Assumptions!$L$14,'Monthly Cash Flow'!K118:EM118)</f>
        <v>60497.775416666685</v>
      </c>
      <c r="J118" s="153"/>
      <c r="K118" s="169">
        <f t="shared" ref="K118" si="594">K113+K116</f>
        <v>59136.25</v>
      </c>
      <c r="L118" s="522">
        <f t="shared" ref="L118:AU118" ca="1" si="595">L113-L116</f>
        <v>0</v>
      </c>
      <c r="M118" s="522">
        <f t="shared" ca="1" si="595"/>
        <v>0</v>
      </c>
      <c r="N118" s="522">
        <f t="shared" ca="1" si="595"/>
        <v>0</v>
      </c>
      <c r="O118" s="522">
        <f t="shared" ca="1" si="595"/>
        <v>0</v>
      </c>
      <c r="P118" s="522">
        <f t="shared" ca="1" si="595"/>
        <v>0</v>
      </c>
      <c r="Q118" s="522">
        <f t="shared" ca="1" si="595"/>
        <v>96.8</v>
      </c>
      <c r="R118" s="522">
        <f t="shared" ca="1" si="595"/>
        <v>96.8</v>
      </c>
      <c r="S118" s="522">
        <f t="shared" ca="1" si="595"/>
        <v>96.8</v>
      </c>
      <c r="T118" s="522">
        <f t="shared" ca="1" si="595"/>
        <v>96.8</v>
      </c>
      <c r="U118" s="522">
        <f t="shared" ca="1" si="595"/>
        <v>96.8</v>
      </c>
      <c r="V118" s="522">
        <f t="shared" ca="1" si="595"/>
        <v>96.8</v>
      </c>
      <c r="W118" s="522">
        <f t="shared" ca="1" si="595"/>
        <v>87.251000000000005</v>
      </c>
      <c r="X118" s="522">
        <f t="shared" ca="1" si="595"/>
        <v>46.8</v>
      </c>
      <c r="Y118" s="522">
        <f t="shared" ca="1" si="595"/>
        <v>326.875</v>
      </c>
      <c r="Z118" s="522">
        <f t="shared" ca="1" si="595"/>
        <v>46.8</v>
      </c>
      <c r="AA118" s="522">
        <f t="shared" ca="1" si="595"/>
        <v>272.99941666666666</v>
      </c>
      <c r="AB118" s="522">
        <f t="shared" ca="1" si="595"/>
        <v>0</v>
      </c>
      <c r="AC118" s="522">
        <f t="shared" ca="1" si="595"/>
        <v>0</v>
      </c>
      <c r="AD118" s="522">
        <f t="shared" ca="1" si="595"/>
        <v>0</v>
      </c>
      <c r="AE118" s="522">
        <f t="shared" ca="1" si="595"/>
        <v>0</v>
      </c>
      <c r="AF118" s="522">
        <f t="shared" ca="1" si="595"/>
        <v>0</v>
      </c>
      <c r="AG118" s="522">
        <f t="shared" ca="1" si="595"/>
        <v>0</v>
      </c>
      <c r="AH118" s="522">
        <f t="shared" ca="1" si="595"/>
        <v>0</v>
      </c>
      <c r="AI118" s="522">
        <f t="shared" ca="1" si="595"/>
        <v>0</v>
      </c>
      <c r="AJ118" s="522">
        <f t="shared" ca="1" si="595"/>
        <v>0</v>
      </c>
      <c r="AK118" s="522">
        <f t="shared" ca="1" si="595"/>
        <v>0</v>
      </c>
      <c r="AL118" s="522">
        <f t="shared" ca="1" si="595"/>
        <v>0</v>
      </c>
      <c r="AM118" s="522">
        <f t="shared" ca="1" si="595"/>
        <v>0</v>
      </c>
      <c r="AN118" s="522">
        <f t="shared" ca="1" si="595"/>
        <v>0</v>
      </c>
      <c r="AO118" s="522">
        <f t="shared" ca="1" si="595"/>
        <v>0</v>
      </c>
      <c r="AP118" s="522">
        <f t="shared" ca="1" si="595"/>
        <v>0</v>
      </c>
      <c r="AQ118" s="522">
        <f t="shared" ca="1" si="595"/>
        <v>0</v>
      </c>
      <c r="AR118" s="522">
        <f t="shared" ca="1" si="595"/>
        <v>0</v>
      </c>
      <c r="AS118" s="522">
        <f t="shared" ca="1" si="595"/>
        <v>0</v>
      </c>
      <c r="AT118" s="522">
        <f t="shared" ca="1" si="595"/>
        <v>0</v>
      </c>
      <c r="AU118" s="522">
        <f t="shared" ca="1" si="595"/>
        <v>0</v>
      </c>
      <c r="AV118" s="522">
        <f ca="1">AV113-AV116</f>
        <v>0</v>
      </c>
      <c r="AW118" s="522">
        <f t="shared" ref="AW118:DH118" ca="1" si="596">AW113-AW116</f>
        <v>0</v>
      </c>
      <c r="AX118" s="522">
        <f t="shared" ca="1" si="596"/>
        <v>0</v>
      </c>
      <c r="AY118" s="522">
        <f t="shared" ca="1" si="596"/>
        <v>0</v>
      </c>
      <c r="AZ118" s="522">
        <f t="shared" ca="1" si="596"/>
        <v>0</v>
      </c>
      <c r="BA118" s="522">
        <f t="shared" ca="1" si="596"/>
        <v>0</v>
      </c>
      <c r="BB118" s="522">
        <f t="shared" ca="1" si="596"/>
        <v>0</v>
      </c>
      <c r="BC118" s="522">
        <f t="shared" ca="1" si="596"/>
        <v>0</v>
      </c>
      <c r="BD118" s="522">
        <f t="shared" ca="1" si="596"/>
        <v>0</v>
      </c>
      <c r="BE118" s="522">
        <f t="shared" ca="1" si="596"/>
        <v>0</v>
      </c>
      <c r="BF118" s="522">
        <f t="shared" ca="1" si="596"/>
        <v>0</v>
      </c>
      <c r="BG118" s="522">
        <f t="shared" ca="1" si="596"/>
        <v>0</v>
      </c>
      <c r="BH118" s="522">
        <f t="shared" ca="1" si="596"/>
        <v>0</v>
      </c>
      <c r="BI118" s="522">
        <f t="shared" ca="1" si="596"/>
        <v>0</v>
      </c>
      <c r="BJ118" s="522">
        <f t="shared" ca="1" si="596"/>
        <v>0</v>
      </c>
      <c r="BK118" s="522">
        <f t="shared" ca="1" si="596"/>
        <v>0</v>
      </c>
      <c r="BL118" s="522">
        <f t="shared" ca="1" si="596"/>
        <v>0</v>
      </c>
      <c r="BM118" s="522">
        <f t="shared" ca="1" si="596"/>
        <v>0</v>
      </c>
      <c r="BN118" s="522">
        <f t="shared" ca="1" si="596"/>
        <v>0</v>
      </c>
      <c r="BO118" s="522">
        <f t="shared" ca="1" si="596"/>
        <v>0</v>
      </c>
      <c r="BP118" s="522">
        <f t="shared" ca="1" si="596"/>
        <v>0</v>
      </c>
      <c r="BQ118" s="522">
        <f t="shared" ca="1" si="596"/>
        <v>0</v>
      </c>
      <c r="BR118" s="522">
        <f t="shared" ca="1" si="596"/>
        <v>0</v>
      </c>
      <c r="BS118" s="522">
        <f t="shared" ca="1" si="596"/>
        <v>0</v>
      </c>
      <c r="BT118" s="522">
        <f t="shared" ca="1" si="596"/>
        <v>0</v>
      </c>
      <c r="BU118" s="522">
        <f t="shared" ca="1" si="596"/>
        <v>0</v>
      </c>
      <c r="BV118" s="522">
        <f t="shared" ca="1" si="596"/>
        <v>0</v>
      </c>
      <c r="BW118" s="522">
        <f t="shared" ca="1" si="596"/>
        <v>0</v>
      </c>
      <c r="BX118" s="522">
        <f t="shared" ca="1" si="596"/>
        <v>0</v>
      </c>
      <c r="BY118" s="522">
        <f t="shared" ca="1" si="596"/>
        <v>0</v>
      </c>
      <c r="BZ118" s="522">
        <f t="shared" ca="1" si="596"/>
        <v>0</v>
      </c>
      <c r="CA118" s="522">
        <f t="shared" ca="1" si="596"/>
        <v>0</v>
      </c>
      <c r="CB118" s="522">
        <f t="shared" ca="1" si="596"/>
        <v>0</v>
      </c>
      <c r="CC118" s="522">
        <f t="shared" ca="1" si="596"/>
        <v>0</v>
      </c>
      <c r="CD118" s="522">
        <f t="shared" ca="1" si="596"/>
        <v>0</v>
      </c>
      <c r="CE118" s="522">
        <f t="shared" ca="1" si="596"/>
        <v>0</v>
      </c>
      <c r="CF118" s="522">
        <f t="shared" ca="1" si="596"/>
        <v>0</v>
      </c>
      <c r="CG118" s="522">
        <f t="shared" ca="1" si="596"/>
        <v>0</v>
      </c>
      <c r="CH118" s="522">
        <f t="shared" ca="1" si="596"/>
        <v>0</v>
      </c>
      <c r="CI118" s="522">
        <f t="shared" ca="1" si="596"/>
        <v>0</v>
      </c>
      <c r="CJ118" s="522">
        <f t="shared" ca="1" si="596"/>
        <v>0</v>
      </c>
      <c r="CK118" s="522">
        <f t="shared" ca="1" si="596"/>
        <v>0</v>
      </c>
      <c r="CL118" s="522">
        <f t="shared" ca="1" si="596"/>
        <v>0</v>
      </c>
      <c r="CM118" s="522">
        <f t="shared" ca="1" si="596"/>
        <v>0</v>
      </c>
      <c r="CN118" s="522">
        <f t="shared" ca="1" si="596"/>
        <v>0</v>
      </c>
      <c r="CO118" s="522">
        <f t="shared" ca="1" si="596"/>
        <v>0</v>
      </c>
      <c r="CP118" s="522">
        <f t="shared" ca="1" si="596"/>
        <v>0</v>
      </c>
      <c r="CQ118" s="522">
        <f t="shared" ca="1" si="596"/>
        <v>0</v>
      </c>
      <c r="CR118" s="522">
        <f t="shared" ca="1" si="596"/>
        <v>0</v>
      </c>
      <c r="CS118" s="522">
        <f t="shared" ca="1" si="596"/>
        <v>0</v>
      </c>
      <c r="CT118" s="522">
        <f t="shared" ca="1" si="596"/>
        <v>0</v>
      </c>
      <c r="CU118" s="522">
        <f t="shared" ca="1" si="596"/>
        <v>0</v>
      </c>
      <c r="CV118" s="522">
        <f t="shared" ca="1" si="596"/>
        <v>0</v>
      </c>
      <c r="CW118" s="522">
        <f t="shared" ca="1" si="596"/>
        <v>0</v>
      </c>
      <c r="CX118" s="522">
        <f t="shared" ca="1" si="596"/>
        <v>0</v>
      </c>
      <c r="CY118" s="522">
        <f t="shared" ca="1" si="596"/>
        <v>0</v>
      </c>
      <c r="CZ118" s="522">
        <f t="shared" ca="1" si="596"/>
        <v>0</v>
      </c>
      <c r="DA118" s="522">
        <f t="shared" ca="1" si="596"/>
        <v>0</v>
      </c>
      <c r="DB118" s="522">
        <f t="shared" ca="1" si="596"/>
        <v>0</v>
      </c>
      <c r="DC118" s="522">
        <f t="shared" ca="1" si="596"/>
        <v>0</v>
      </c>
      <c r="DD118" s="522">
        <f t="shared" ca="1" si="596"/>
        <v>0</v>
      </c>
      <c r="DE118" s="522">
        <f t="shared" ca="1" si="596"/>
        <v>0</v>
      </c>
      <c r="DF118" s="522">
        <f t="shared" ca="1" si="596"/>
        <v>0</v>
      </c>
      <c r="DG118" s="522">
        <f t="shared" ca="1" si="596"/>
        <v>0</v>
      </c>
      <c r="DH118" s="522">
        <f t="shared" ca="1" si="596"/>
        <v>0</v>
      </c>
      <c r="DI118" s="522">
        <f t="shared" ref="DI118:EM118" ca="1" si="597">DI113-DI116</f>
        <v>0</v>
      </c>
      <c r="DJ118" s="522">
        <f t="shared" ca="1" si="597"/>
        <v>0</v>
      </c>
      <c r="DK118" s="522">
        <f t="shared" ca="1" si="597"/>
        <v>0</v>
      </c>
      <c r="DL118" s="522">
        <f t="shared" ca="1" si="597"/>
        <v>0</v>
      </c>
      <c r="DM118" s="522">
        <f t="shared" ca="1" si="597"/>
        <v>0</v>
      </c>
      <c r="DN118" s="522">
        <f t="shared" ca="1" si="597"/>
        <v>0</v>
      </c>
      <c r="DO118" s="522">
        <f t="shared" ca="1" si="597"/>
        <v>0</v>
      </c>
      <c r="DP118" s="522">
        <f t="shared" ca="1" si="597"/>
        <v>0</v>
      </c>
      <c r="DQ118" s="522">
        <f t="shared" ca="1" si="597"/>
        <v>0</v>
      </c>
      <c r="DR118" s="522">
        <f t="shared" ca="1" si="597"/>
        <v>0</v>
      </c>
      <c r="DS118" s="522">
        <f t="shared" ca="1" si="597"/>
        <v>0</v>
      </c>
      <c r="DT118" s="522">
        <f t="shared" ca="1" si="597"/>
        <v>0</v>
      </c>
      <c r="DU118" s="522">
        <f t="shared" ca="1" si="597"/>
        <v>0</v>
      </c>
      <c r="DV118" s="522">
        <f t="shared" ca="1" si="597"/>
        <v>0</v>
      </c>
      <c r="DW118" s="522">
        <f t="shared" ca="1" si="597"/>
        <v>0</v>
      </c>
      <c r="DX118" s="522">
        <f t="shared" ca="1" si="597"/>
        <v>0</v>
      </c>
      <c r="DY118" s="522">
        <f t="shared" ca="1" si="597"/>
        <v>0</v>
      </c>
      <c r="DZ118" s="522">
        <f t="shared" ca="1" si="597"/>
        <v>0</v>
      </c>
      <c r="EA118" s="522">
        <f t="shared" ca="1" si="597"/>
        <v>0</v>
      </c>
      <c r="EB118" s="522">
        <f t="shared" ca="1" si="597"/>
        <v>0</v>
      </c>
      <c r="EC118" s="522">
        <f t="shared" ca="1" si="597"/>
        <v>0</v>
      </c>
      <c r="ED118" s="522">
        <f t="shared" ca="1" si="597"/>
        <v>0</v>
      </c>
      <c r="EE118" s="522">
        <f t="shared" ca="1" si="597"/>
        <v>0</v>
      </c>
      <c r="EF118" s="522">
        <f t="shared" ca="1" si="597"/>
        <v>0</v>
      </c>
      <c r="EG118" s="522">
        <f t="shared" ca="1" si="597"/>
        <v>0</v>
      </c>
      <c r="EH118" s="522">
        <f t="shared" ca="1" si="597"/>
        <v>0</v>
      </c>
      <c r="EI118" s="522">
        <f t="shared" ca="1" si="597"/>
        <v>0</v>
      </c>
      <c r="EJ118" s="522">
        <f t="shared" ca="1" si="597"/>
        <v>0</v>
      </c>
      <c r="EK118" s="522">
        <f t="shared" ca="1" si="597"/>
        <v>0</v>
      </c>
      <c r="EL118" s="522">
        <f t="shared" ca="1" si="597"/>
        <v>0</v>
      </c>
      <c r="EM118" s="522">
        <f t="shared" ca="1" si="597"/>
        <v>0</v>
      </c>
      <c r="EP118" s="168" t="str">
        <f>B118</f>
        <v>Variable Contribution</v>
      </c>
      <c r="EQ118" s="153"/>
      <c r="ER118" s="153"/>
      <c r="ES118" s="153"/>
      <c r="ET118" s="152">
        <f ca="1">SUM(EV118:FD118)</f>
        <v>60497.775416666664</v>
      </c>
      <c r="EU118" s="153"/>
      <c r="EV118" s="169">
        <f t="shared" ref="EV118:FD118" si="598">SUMIF($K$13:$EM$13,EV$13,$K118:$EM118)</f>
        <v>59136.25</v>
      </c>
      <c r="EW118" s="153">
        <f t="shared" ca="1" si="598"/>
        <v>668.05099999999993</v>
      </c>
      <c r="EX118" s="153">
        <f t="shared" ca="1" si="598"/>
        <v>693.47441666666668</v>
      </c>
      <c r="EY118" s="153">
        <f t="shared" ca="1" si="598"/>
        <v>0</v>
      </c>
      <c r="EZ118" s="153">
        <f t="shared" ca="1" si="598"/>
        <v>0</v>
      </c>
      <c r="FA118" s="153">
        <f t="shared" ca="1" si="598"/>
        <v>0</v>
      </c>
      <c r="FB118" s="153">
        <f t="shared" ca="1" si="598"/>
        <v>0</v>
      </c>
      <c r="FC118" s="153">
        <f t="shared" ca="1" si="598"/>
        <v>0</v>
      </c>
      <c r="FD118" s="153">
        <f t="shared" ca="1" si="598"/>
        <v>0</v>
      </c>
      <c r="FE118"/>
      <c r="FF118"/>
      <c r="FG118"/>
      <c r="FH118"/>
    </row>
    <row r="119" spans="2:164" ht="16" outlineLevel="1" thickBot="1">
      <c r="I119" s="193"/>
      <c r="J119" s="194"/>
      <c r="K119" s="195"/>
      <c r="L119" s="523"/>
      <c r="M119" s="523"/>
      <c r="N119" s="523"/>
      <c r="O119" s="523"/>
      <c r="P119" s="523"/>
      <c r="Q119" s="523"/>
      <c r="R119" s="523"/>
      <c r="S119" s="523"/>
      <c r="T119" s="523"/>
      <c r="U119" s="523"/>
      <c r="V119" s="523"/>
      <c r="W119" s="523"/>
      <c r="X119" s="523"/>
      <c r="Y119" s="523"/>
      <c r="Z119" s="523"/>
      <c r="AA119" s="523"/>
      <c r="AB119" s="523"/>
      <c r="AC119" s="523"/>
      <c r="AD119" s="523"/>
      <c r="AE119" s="523"/>
      <c r="AF119" s="523"/>
      <c r="AG119" s="523"/>
      <c r="AH119" s="523"/>
      <c r="AI119" s="523"/>
      <c r="AJ119" s="523"/>
      <c r="AK119" s="523"/>
      <c r="AL119" s="523"/>
      <c r="AM119" s="523"/>
      <c r="AN119" s="523"/>
      <c r="AO119" s="523"/>
      <c r="AP119" s="523"/>
      <c r="AQ119" s="523"/>
      <c r="AR119" s="523"/>
      <c r="AS119" s="523"/>
      <c r="AT119" s="523"/>
      <c r="AU119" s="523"/>
      <c r="AV119" s="523"/>
      <c r="AW119" s="523"/>
      <c r="AX119" s="523"/>
      <c r="AY119" s="523"/>
      <c r="AZ119" s="523"/>
      <c r="BA119" s="523"/>
      <c r="BB119" s="523"/>
      <c r="BC119" s="523"/>
      <c r="BD119" s="523"/>
      <c r="BE119" s="523"/>
      <c r="BF119" s="523"/>
      <c r="BG119" s="523"/>
      <c r="BH119" s="523"/>
      <c r="BI119" s="523"/>
      <c r="BJ119" s="523"/>
      <c r="BK119" s="523"/>
      <c r="BL119" s="523"/>
      <c r="BM119" s="523"/>
      <c r="BN119" s="523"/>
      <c r="BO119" s="523"/>
      <c r="BP119" s="523"/>
      <c r="BQ119" s="523"/>
      <c r="BR119" s="523"/>
      <c r="BS119" s="523"/>
      <c r="BT119" s="523"/>
      <c r="BU119" s="523"/>
      <c r="BV119" s="523"/>
      <c r="BW119" s="523"/>
      <c r="BX119" s="523"/>
      <c r="BY119" s="523"/>
      <c r="BZ119" s="523"/>
      <c r="CA119" s="523"/>
      <c r="CB119" s="523"/>
      <c r="CC119" s="523"/>
      <c r="CD119" s="523"/>
      <c r="CE119" s="523"/>
      <c r="CF119" s="523"/>
      <c r="CG119" s="523"/>
      <c r="CH119" s="523"/>
      <c r="CI119" s="523"/>
      <c r="CJ119" s="523"/>
      <c r="CK119" s="523"/>
      <c r="CL119" s="523"/>
      <c r="CM119" s="523"/>
      <c r="CN119" s="523"/>
      <c r="CO119" s="523"/>
      <c r="CP119" s="523"/>
      <c r="CQ119" s="523"/>
      <c r="CR119" s="523"/>
      <c r="CS119" s="523"/>
      <c r="CT119" s="523"/>
      <c r="CU119" s="523"/>
      <c r="CV119" s="523"/>
      <c r="CW119" s="523"/>
      <c r="CX119" s="523"/>
      <c r="CY119" s="523"/>
      <c r="CZ119" s="523"/>
      <c r="DA119" s="523"/>
      <c r="DB119" s="523"/>
      <c r="DC119" s="523"/>
      <c r="DD119" s="523"/>
      <c r="DE119" s="523"/>
      <c r="DF119" s="523"/>
      <c r="DG119" s="523"/>
      <c r="DH119" s="523"/>
      <c r="DI119" s="523"/>
      <c r="DJ119" s="523"/>
      <c r="DK119" s="523"/>
      <c r="DL119" s="523"/>
      <c r="DM119" s="523"/>
      <c r="DN119" s="523"/>
      <c r="DO119" s="523"/>
      <c r="DP119" s="523"/>
      <c r="DQ119" s="523"/>
      <c r="DR119" s="523"/>
      <c r="DS119" s="523"/>
      <c r="DT119" s="523"/>
      <c r="DU119" s="523"/>
      <c r="DV119" s="523"/>
      <c r="DW119" s="523"/>
      <c r="DX119" s="523"/>
      <c r="DY119" s="523"/>
      <c r="DZ119" s="523"/>
      <c r="EA119" s="523"/>
      <c r="EB119" s="523"/>
      <c r="EC119" s="523"/>
      <c r="ED119" s="523"/>
      <c r="EE119" s="523"/>
      <c r="EF119" s="523"/>
      <c r="EG119" s="523"/>
      <c r="EH119" s="523"/>
      <c r="EI119" s="523"/>
      <c r="EJ119" s="523"/>
      <c r="EK119" s="523"/>
      <c r="EL119" s="523"/>
      <c r="EM119" s="523"/>
      <c r="EQ119" s="194"/>
      <c r="ER119" s="194"/>
      <c r="ES119" s="194"/>
      <c r="ET119" s="193"/>
      <c r="EU119" s="194"/>
      <c r="EV119" s="195"/>
      <c r="EW119" s="194"/>
      <c r="EX119" s="194"/>
      <c r="EY119" s="194"/>
      <c r="EZ119" s="194"/>
      <c r="FA119" s="194"/>
      <c r="FB119" s="194"/>
      <c r="FC119" s="194"/>
      <c r="FD119" s="194"/>
      <c r="FE119"/>
      <c r="FF119"/>
      <c r="FG119"/>
      <c r="FH119"/>
    </row>
    <row r="120" spans="2:164" ht="16" outlineLevel="1" thickBot="1">
      <c r="B120" s="17" t="s">
        <v>91</v>
      </c>
      <c r="G120" s="355">
        <f>Assumptions!F56</f>
        <v>0</v>
      </c>
      <c r="I120" s="193"/>
      <c r="J120" s="194"/>
      <c r="K120" s="195"/>
      <c r="L120" s="523"/>
      <c r="M120" s="523"/>
      <c r="N120" s="523"/>
      <c r="O120" s="523"/>
      <c r="P120" s="523"/>
      <c r="Q120" s="523"/>
      <c r="R120" s="523"/>
      <c r="S120" s="523"/>
      <c r="T120" s="523"/>
      <c r="U120" s="523"/>
      <c r="V120" s="523"/>
      <c r="W120" s="523"/>
      <c r="X120" s="523"/>
      <c r="Y120" s="523"/>
      <c r="Z120" s="523"/>
      <c r="AA120" s="523"/>
      <c r="AB120" s="523"/>
      <c r="AC120" s="523"/>
      <c r="AD120" s="523"/>
      <c r="AE120" s="523"/>
      <c r="AF120" s="523"/>
      <c r="AG120" s="523"/>
      <c r="AH120" s="523"/>
      <c r="AI120" s="523"/>
      <c r="AJ120" s="523"/>
      <c r="AK120" s="523"/>
      <c r="AL120" s="523"/>
      <c r="AM120" s="523"/>
      <c r="AN120" s="523"/>
      <c r="AO120" s="523"/>
      <c r="AP120" s="523"/>
      <c r="AQ120" s="523"/>
      <c r="AR120" s="523"/>
      <c r="AS120" s="523"/>
      <c r="AT120" s="523"/>
      <c r="AU120" s="523"/>
      <c r="AV120" s="523"/>
      <c r="AW120" s="523"/>
      <c r="AX120" s="523"/>
      <c r="AY120" s="523"/>
      <c r="AZ120" s="523"/>
      <c r="BA120" s="523"/>
      <c r="BB120" s="523"/>
      <c r="BC120" s="523"/>
      <c r="BD120" s="523"/>
      <c r="BE120" s="523"/>
      <c r="BF120" s="523"/>
      <c r="BG120" s="523"/>
      <c r="BH120" s="523"/>
      <c r="BI120" s="523"/>
      <c r="BJ120" s="523"/>
      <c r="BK120" s="523"/>
      <c r="BL120" s="523"/>
      <c r="BM120" s="523"/>
      <c r="BN120" s="523"/>
      <c r="BO120" s="523"/>
      <c r="BP120" s="523"/>
      <c r="BQ120" s="523"/>
      <c r="BR120" s="523"/>
      <c r="BS120" s="523"/>
      <c r="BT120" s="523"/>
      <c r="BU120" s="523"/>
      <c r="BV120" s="523"/>
      <c r="BW120" s="523"/>
      <c r="BX120" s="523"/>
      <c r="BY120" s="523"/>
      <c r="BZ120" s="523"/>
      <c r="CA120" s="523"/>
      <c r="CB120" s="523"/>
      <c r="CC120" s="523"/>
      <c r="CD120" s="523"/>
      <c r="CE120" s="523"/>
      <c r="CF120" s="523"/>
      <c r="CG120" s="523"/>
      <c r="CH120" s="523"/>
      <c r="CI120" s="523"/>
      <c r="CJ120" s="523"/>
      <c r="CK120" s="523"/>
      <c r="CL120" s="523"/>
      <c r="CM120" s="523"/>
      <c r="CN120" s="523"/>
      <c r="CO120" s="523"/>
      <c r="CP120" s="523"/>
      <c r="CQ120" s="523"/>
      <c r="CR120" s="523"/>
      <c r="CS120" s="523"/>
      <c r="CT120" s="523"/>
      <c r="CU120" s="523"/>
      <c r="CV120" s="523"/>
      <c r="CW120" s="523"/>
      <c r="CX120" s="523"/>
      <c r="CY120" s="523"/>
      <c r="CZ120" s="523"/>
      <c r="DA120" s="523"/>
      <c r="DB120" s="523"/>
      <c r="DC120" s="523"/>
      <c r="DD120" s="523"/>
      <c r="DE120" s="523"/>
      <c r="DF120" s="523"/>
      <c r="DG120" s="523"/>
      <c r="DH120" s="523"/>
      <c r="DI120" s="523"/>
      <c r="DJ120" s="523"/>
      <c r="DK120" s="523"/>
      <c r="DL120" s="523"/>
      <c r="DM120" s="523"/>
      <c r="DN120" s="523"/>
      <c r="DO120" s="523"/>
      <c r="DP120" s="523"/>
      <c r="DQ120" s="523"/>
      <c r="DR120" s="523"/>
      <c r="DS120" s="523"/>
      <c r="DT120" s="523"/>
      <c r="DU120" s="523"/>
      <c r="DV120" s="523"/>
      <c r="DW120" s="523"/>
      <c r="DX120" s="523"/>
      <c r="DY120" s="523"/>
      <c r="DZ120" s="523"/>
      <c r="EA120" s="523"/>
      <c r="EB120" s="523"/>
      <c r="EC120" s="523"/>
      <c r="ED120" s="523"/>
      <c r="EE120" s="523"/>
      <c r="EF120" s="523"/>
      <c r="EG120" s="523"/>
      <c r="EH120" s="523"/>
      <c r="EI120" s="523"/>
      <c r="EJ120" s="523"/>
      <c r="EK120" s="523"/>
      <c r="EL120" s="523"/>
      <c r="EM120" s="523"/>
      <c r="EP120" s="17" t="str">
        <f>B120</f>
        <v>Equity</v>
      </c>
      <c r="EQ120" s="194"/>
      <c r="ER120" s="194"/>
      <c r="ES120" s="194"/>
      <c r="ET120" s="193"/>
      <c r="EU120" s="194"/>
      <c r="EV120" s="195"/>
      <c r="EW120" s="194"/>
      <c r="EX120" s="194"/>
      <c r="EY120" s="194"/>
      <c r="EZ120" s="194"/>
      <c r="FA120" s="194"/>
      <c r="FB120" s="194"/>
      <c r="FC120" s="194"/>
      <c r="FD120" s="194"/>
      <c r="FE120"/>
      <c r="FF120"/>
      <c r="FG120"/>
      <c r="FH120"/>
    </row>
    <row r="121" spans="2:164" ht="15" outlineLevel="1">
      <c r="B121" s="1" t="s">
        <v>102</v>
      </c>
      <c r="G121" s="163">
        <f ca="1">Assumptions!F31</f>
        <v>21696.358999999997</v>
      </c>
      <c r="I121" s="131"/>
      <c r="J121" s="194"/>
      <c r="K121" s="137">
        <f t="shared" ref="K121" si="599">J124</f>
        <v>0</v>
      </c>
      <c r="L121" s="520">
        <f>+K124</f>
        <v>21436.25</v>
      </c>
      <c r="M121" s="520">
        <f t="shared" ref="M121:BX121" ca="1" si="600">+L124</f>
        <v>21436.25</v>
      </c>
      <c r="N121" s="520">
        <f t="shared" ca="1" si="600"/>
        <v>21436.25</v>
      </c>
      <c r="O121" s="520">
        <f t="shared" ca="1" si="600"/>
        <v>21436.25</v>
      </c>
      <c r="P121" s="520">
        <f t="shared" ca="1" si="600"/>
        <v>21436.25</v>
      </c>
      <c r="Q121" s="520">
        <f t="shared" ca="1" si="600"/>
        <v>21436.25</v>
      </c>
      <c r="R121" s="520">
        <f t="shared" ca="1" si="600"/>
        <v>21436.25</v>
      </c>
      <c r="S121" s="520">
        <f t="shared" ca="1" si="600"/>
        <v>21436.25</v>
      </c>
      <c r="T121" s="520">
        <f t="shared" ca="1" si="600"/>
        <v>21436.25</v>
      </c>
      <c r="U121" s="520">
        <f t="shared" ca="1" si="600"/>
        <v>21436.25</v>
      </c>
      <c r="V121" s="520">
        <f t="shared" ca="1" si="600"/>
        <v>21436.25</v>
      </c>
      <c r="W121" s="520">
        <f t="shared" ca="1" si="600"/>
        <v>21436.25</v>
      </c>
      <c r="X121" s="520">
        <f t="shared" ca="1" si="600"/>
        <v>21436.25</v>
      </c>
      <c r="Y121" s="520">
        <f t="shared" ca="1" si="600"/>
        <v>21436.25</v>
      </c>
      <c r="Z121" s="520">
        <f t="shared" ca="1" si="600"/>
        <v>21436.25</v>
      </c>
      <c r="AA121" s="520">
        <f t="shared" ca="1" si="600"/>
        <v>21436.25</v>
      </c>
      <c r="AB121" s="520">
        <f t="shared" ca="1" si="600"/>
        <v>21497.775416666667</v>
      </c>
      <c r="AC121" s="520">
        <f t="shared" ca="1" si="600"/>
        <v>21497.775416666667</v>
      </c>
      <c r="AD121" s="520">
        <f t="shared" ca="1" si="600"/>
        <v>21497.775416666667</v>
      </c>
      <c r="AE121" s="520">
        <f t="shared" ca="1" si="600"/>
        <v>21497.775416666667</v>
      </c>
      <c r="AF121" s="520">
        <f t="shared" ca="1" si="600"/>
        <v>21497.775416666667</v>
      </c>
      <c r="AG121" s="520">
        <f t="shared" ca="1" si="600"/>
        <v>21497.775416666667</v>
      </c>
      <c r="AH121" s="520">
        <f t="shared" ca="1" si="600"/>
        <v>21497.775416666667</v>
      </c>
      <c r="AI121" s="520">
        <f t="shared" ca="1" si="600"/>
        <v>21497.775416666667</v>
      </c>
      <c r="AJ121" s="520">
        <f t="shared" ca="1" si="600"/>
        <v>21497.775416666667</v>
      </c>
      <c r="AK121" s="520">
        <f t="shared" ca="1" si="600"/>
        <v>21497.775416666667</v>
      </c>
      <c r="AL121" s="520">
        <f t="shared" ca="1" si="600"/>
        <v>21497.775416666667</v>
      </c>
      <c r="AM121" s="520">
        <f t="shared" ca="1" si="600"/>
        <v>21497.775416666667</v>
      </c>
      <c r="AN121" s="520">
        <f t="shared" ca="1" si="600"/>
        <v>21497.775416666667</v>
      </c>
      <c r="AO121" s="520">
        <f t="shared" ca="1" si="600"/>
        <v>21497.775416666667</v>
      </c>
      <c r="AP121" s="520">
        <f t="shared" ca="1" si="600"/>
        <v>21497.775416666667</v>
      </c>
      <c r="AQ121" s="520">
        <f t="shared" ca="1" si="600"/>
        <v>21497.775416666667</v>
      </c>
      <c r="AR121" s="520">
        <f t="shared" ca="1" si="600"/>
        <v>21497.775416666667</v>
      </c>
      <c r="AS121" s="520">
        <f t="shared" ca="1" si="600"/>
        <v>21497.775416666667</v>
      </c>
      <c r="AT121" s="520">
        <f t="shared" ca="1" si="600"/>
        <v>21497.775416666667</v>
      </c>
      <c r="AU121" s="520">
        <f t="shared" ca="1" si="600"/>
        <v>21497.775416666667</v>
      </c>
      <c r="AV121" s="520">
        <f t="shared" ca="1" si="600"/>
        <v>21497.775416666667</v>
      </c>
      <c r="AW121" s="520">
        <f t="shared" ca="1" si="600"/>
        <v>21497.775416666667</v>
      </c>
      <c r="AX121" s="520">
        <f t="shared" ca="1" si="600"/>
        <v>21497.775416666667</v>
      </c>
      <c r="AY121" s="520">
        <f t="shared" ca="1" si="600"/>
        <v>21497.775416666667</v>
      </c>
      <c r="AZ121" s="520">
        <f t="shared" ca="1" si="600"/>
        <v>21497.775416666667</v>
      </c>
      <c r="BA121" s="520">
        <f t="shared" ca="1" si="600"/>
        <v>21497.775416666667</v>
      </c>
      <c r="BB121" s="520">
        <f t="shared" ca="1" si="600"/>
        <v>21497.775416666667</v>
      </c>
      <c r="BC121" s="520">
        <f t="shared" ca="1" si="600"/>
        <v>21497.775416666667</v>
      </c>
      <c r="BD121" s="520">
        <f t="shared" ca="1" si="600"/>
        <v>21497.775416666667</v>
      </c>
      <c r="BE121" s="520">
        <f t="shared" ca="1" si="600"/>
        <v>21497.775416666667</v>
      </c>
      <c r="BF121" s="520">
        <f t="shared" ca="1" si="600"/>
        <v>21497.775416666667</v>
      </c>
      <c r="BG121" s="520">
        <f t="shared" ca="1" si="600"/>
        <v>21497.775416666667</v>
      </c>
      <c r="BH121" s="520">
        <f t="shared" ca="1" si="600"/>
        <v>21497.775416666667</v>
      </c>
      <c r="BI121" s="520">
        <f t="shared" ca="1" si="600"/>
        <v>21497.775416666667</v>
      </c>
      <c r="BJ121" s="520">
        <f t="shared" ca="1" si="600"/>
        <v>21497.775416666667</v>
      </c>
      <c r="BK121" s="520">
        <f t="shared" ca="1" si="600"/>
        <v>21497.775416666667</v>
      </c>
      <c r="BL121" s="520">
        <f t="shared" ca="1" si="600"/>
        <v>21497.775416666667</v>
      </c>
      <c r="BM121" s="520">
        <f t="shared" ca="1" si="600"/>
        <v>21497.775416666667</v>
      </c>
      <c r="BN121" s="520">
        <f t="shared" ca="1" si="600"/>
        <v>21497.775416666667</v>
      </c>
      <c r="BO121" s="520">
        <f t="shared" ca="1" si="600"/>
        <v>21497.775416666667</v>
      </c>
      <c r="BP121" s="520">
        <f t="shared" ca="1" si="600"/>
        <v>21497.775416666667</v>
      </c>
      <c r="BQ121" s="520">
        <f t="shared" ca="1" si="600"/>
        <v>21497.775416666667</v>
      </c>
      <c r="BR121" s="520">
        <f t="shared" ca="1" si="600"/>
        <v>21497.775416666667</v>
      </c>
      <c r="BS121" s="520">
        <f t="shared" ca="1" si="600"/>
        <v>21497.775416666667</v>
      </c>
      <c r="BT121" s="520">
        <f t="shared" ca="1" si="600"/>
        <v>21497.775416666667</v>
      </c>
      <c r="BU121" s="520">
        <f t="shared" ca="1" si="600"/>
        <v>21497.775416666667</v>
      </c>
      <c r="BV121" s="520">
        <f t="shared" ca="1" si="600"/>
        <v>21497.775416666667</v>
      </c>
      <c r="BW121" s="520">
        <f t="shared" ca="1" si="600"/>
        <v>21497.775416666667</v>
      </c>
      <c r="BX121" s="520">
        <f t="shared" ca="1" si="600"/>
        <v>21497.775416666667</v>
      </c>
      <c r="BY121" s="520">
        <f t="shared" ref="BY121:EJ121" ca="1" si="601">+BX124</f>
        <v>21497.775416666667</v>
      </c>
      <c r="BZ121" s="520">
        <f t="shared" ca="1" si="601"/>
        <v>21497.775416666667</v>
      </c>
      <c r="CA121" s="520">
        <f t="shared" ca="1" si="601"/>
        <v>21497.775416666667</v>
      </c>
      <c r="CB121" s="520">
        <f t="shared" ca="1" si="601"/>
        <v>21497.775416666667</v>
      </c>
      <c r="CC121" s="520">
        <f t="shared" ca="1" si="601"/>
        <v>21497.775416666667</v>
      </c>
      <c r="CD121" s="520">
        <f t="shared" ca="1" si="601"/>
        <v>21497.775416666667</v>
      </c>
      <c r="CE121" s="520">
        <f t="shared" ca="1" si="601"/>
        <v>21497.775416666667</v>
      </c>
      <c r="CF121" s="520">
        <f t="shared" ca="1" si="601"/>
        <v>21497.775416666667</v>
      </c>
      <c r="CG121" s="520">
        <f t="shared" ca="1" si="601"/>
        <v>21497.775416666667</v>
      </c>
      <c r="CH121" s="520">
        <f t="shared" ca="1" si="601"/>
        <v>21497.775416666667</v>
      </c>
      <c r="CI121" s="520">
        <f t="shared" ca="1" si="601"/>
        <v>21497.775416666667</v>
      </c>
      <c r="CJ121" s="520">
        <f t="shared" ca="1" si="601"/>
        <v>21497.775416666667</v>
      </c>
      <c r="CK121" s="520">
        <f t="shared" ca="1" si="601"/>
        <v>21497.775416666667</v>
      </c>
      <c r="CL121" s="520">
        <f t="shared" ca="1" si="601"/>
        <v>21497.775416666667</v>
      </c>
      <c r="CM121" s="520">
        <f t="shared" ca="1" si="601"/>
        <v>21497.775416666667</v>
      </c>
      <c r="CN121" s="520">
        <f t="shared" ca="1" si="601"/>
        <v>21497.775416666667</v>
      </c>
      <c r="CO121" s="520">
        <f t="shared" ca="1" si="601"/>
        <v>21497.775416666667</v>
      </c>
      <c r="CP121" s="520">
        <f t="shared" ca="1" si="601"/>
        <v>21497.775416666667</v>
      </c>
      <c r="CQ121" s="520">
        <f t="shared" ca="1" si="601"/>
        <v>21497.775416666667</v>
      </c>
      <c r="CR121" s="520">
        <f t="shared" ca="1" si="601"/>
        <v>21497.775416666667</v>
      </c>
      <c r="CS121" s="520">
        <f t="shared" ca="1" si="601"/>
        <v>21497.775416666667</v>
      </c>
      <c r="CT121" s="520">
        <f t="shared" ca="1" si="601"/>
        <v>21497.775416666667</v>
      </c>
      <c r="CU121" s="520">
        <f t="shared" ca="1" si="601"/>
        <v>21497.775416666667</v>
      </c>
      <c r="CV121" s="520">
        <f t="shared" ca="1" si="601"/>
        <v>21497.775416666667</v>
      </c>
      <c r="CW121" s="520">
        <f t="shared" ca="1" si="601"/>
        <v>21497.775416666667</v>
      </c>
      <c r="CX121" s="520">
        <f t="shared" ca="1" si="601"/>
        <v>21497.775416666667</v>
      </c>
      <c r="CY121" s="520">
        <f t="shared" ca="1" si="601"/>
        <v>21497.775416666667</v>
      </c>
      <c r="CZ121" s="520">
        <f t="shared" ca="1" si="601"/>
        <v>21497.775416666667</v>
      </c>
      <c r="DA121" s="520">
        <f t="shared" ca="1" si="601"/>
        <v>21497.775416666667</v>
      </c>
      <c r="DB121" s="520">
        <f t="shared" ca="1" si="601"/>
        <v>21497.775416666667</v>
      </c>
      <c r="DC121" s="520">
        <f t="shared" ca="1" si="601"/>
        <v>21497.775416666667</v>
      </c>
      <c r="DD121" s="520">
        <f t="shared" ca="1" si="601"/>
        <v>21497.775416666667</v>
      </c>
      <c r="DE121" s="520">
        <f t="shared" ca="1" si="601"/>
        <v>21497.775416666667</v>
      </c>
      <c r="DF121" s="520">
        <f t="shared" ca="1" si="601"/>
        <v>21497.775416666667</v>
      </c>
      <c r="DG121" s="520">
        <f t="shared" ca="1" si="601"/>
        <v>21497.775416666667</v>
      </c>
      <c r="DH121" s="520">
        <f t="shared" ca="1" si="601"/>
        <v>21497.775416666667</v>
      </c>
      <c r="DI121" s="520">
        <f t="shared" ca="1" si="601"/>
        <v>21497.775416666667</v>
      </c>
      <c r="DJ121" s="520">
        <f t="shared" ca="1" si="601"/>
        <v>21497.775416666667</v>
      </c>
      <c r="DK121" s="520">
        <f t="shared" ca="1" si="601"/>
        <v>21497.775416666667</v>
      </c>
      <c r="DL121" s="520">
        <f t="shared" ca="1" si="601"/>
        <v>21497.775416666667</v>
      </c>
      <c r="DM121" s="520">
        <f t="shared" ca="1" si="601"/>
        <v>21497.775416666667</v>
      </c>
      <c r="DN121" s="520">
        <f t="shared" ca="1" si="601"/>
        <v>21497.775416666667</v>
      </c>
      <c r="DO121" s="520">
        <f t="shared" ca="1" si="601"/>
        <v>21497.775416666667</v>
      </c>
      <c r="DP121" s="520">
        <f t="shared" ca="1" si="601"/>
        <v>21497.775416666667</v>
      </c>
      <c r="DQ121" s="520">
        <f t="shared" ca="1" si="601"/>
        <v>21497.775416666667</v>
      </c>
      <c r="DR121" s="520">
        <f t="shared" ca="1" si="601"/>
        <v>21497.775416666667</v>
      </c>
      <c r="DS121" s="520">
        <f t="shared" ca="1" si="601"/>
        <v>21497.775416666667</v>
      </c>
      <c r="DT121" s="520">
        <f t="shared" ca="1" si="601"/>
        <v>21497.775416666667</v>
      </c>
      <c r="DU121" s="520">
        <f t="shared" ca="1" si="601"/>
        <v>21497.775416666667</v>
      </c>
      <c r="DV121" s="520">
        <f t="shared" ca="1" si="601"/>
        <v>21497.775416666667</v>
      </c>
      <c r="DW121" s="520">
        <f t="shared" ca="1" si="601"/>
        <v>21497.775416666667</v>
      </c>
      <c r="DX121" s="520">
        <f t="shared" ca="1" si="601"/>
        <v>21497.775416666667</v>
      </c>
      <c r="DY121" s="520">
        <f t="shared" ca="1" si="601"/>
        <v>21497.775416666667</v>
      </c>
      <c r="DZ121" s="520">
        <f t="shared" ca="1" si="601"/>
        <v>21497.775416666667</v>
      </c>
      <c r="EA121" s="520">
        <f t="shared" ca="1" si="601"/>
        <v>21497.775416666667</v>
      </c>
      <c r="EB121" s="520">
        <f t="shared" ca="1" si="601"/>
        <v>21497.775416666667</v>
      </c>
      <c r="EC121" s="520">
        <f t="shared" ca="1" si="601"/>
        <v>21497.775416666667</v>
      </c>
      <c r="ED121" s="520">
        <f t="shared" ca="1" si="601"/>
        <v>21497.775416666667</v>
      </c>
      <c r="EE121" s="520">
        <f t="shared" ca="1" si="601"/>
        <v>21497.775416666667</v>
      </c>
      <c r="EF121" s="520">
        <f t="shared" ca="1" si="601"/>
        <v>21497.775416666667</v>
      </c>
      <c r="EG121" s="520">
        <f t="shared" ca="1" si="601"/>
        <v>21497.775416666667</v>
      </c>
      <c r="EH121" s="520">
        <f t="shared" ca="1" si="601"/>
        <v>21497.775416666667</v>
      </c>
      <c r="EI121" s="520">
        <f t="shared" ca="1" si="601"/>
        <v>21497.775416666667</v>
      </c>
      <c r="EJ121" s="520">
        <f t="shared" ca="1" si="601"/>
        <v>21497.775416666667</v>
      </c>
      <c r="EK121" s="520">
        <f t="shared" ref="EK121:EM121" ca="1" si="602">+EJ124</f>
        <v>21497.775416666667</v>
      </c>
      <c r="EL121" s="520">
        <f t="shared" ca="1" si="602"/>
        <v>21497.775416666667</v>
      </c>
      <c r="EM121" s="520">
        <f t="shared" ca="1" si="602"/>
        <v>21497.775416666667</v>
      </c>
      <c r="EP121" s="1" t="str">
        <f>B121</f>
        <v>Beginning Balance</v>
      </c>
      <c r="EQ121" s="134"/>
      <c r="ER121" s="134"/>
      <c r="ES121" s="134"/>
      <c r="ET121" s="131"/>
      <c r="EU121" s="194"/>
      <c r="EV121" s="137">
        <f t="shared" ref="EV121:FD123" si="603">SUMIF($K$13:$EM$13,EV$13,$K121:$EM121)</f>
        <v>0</v>
      </c>
      <c r="EW121" s="19">
        <f>+EV124</f>
        <v>21436.25</v>
      </c>
      <c r="EX121" s="19">
        <f t="shared" ref="EX121:FD121" ca="1" si="604">+EW124</f>
        <v>21436.25</v>
      </c>
      <c r="EY121" s="19">
        <f t="shared" ca="1" si="604"/>
        <v>21497.775416666667</v>
      </c>
      <c r="EZ121" s="19">
        <f t="shared" ca="1" si="604"/>
        <v>21497.775416666667</v>
      </c>
      <c r="FA121" s="19">
        <f t="shared" ca="1" si="604"/>
        <v>21497.775416666667</v>
      </c>
      <c r="FB121" s="19">
        <f t="shared" ca="1" si="604"/>
        <v>21497.775416666667</v>
      </c>
      <c r="FC121" s="19">
        <f t="shared" ca="1" si="604"/>
        <v>21497.775416666667</v>
      </c>
      <c r="FD121" s="19">
        <f t="shared" ca="1" si="604"/>
        <v>21497.775416666667</v>
      </c>
      <c r="FE121"/>
      <c r="FF121"/>
      <c r="FG121"/>
      <c r="FH121"/>
    </row>
    <row r="122" spans="2:164" ht="15" outlineLevel="1">
      <c r="B122" s="10" t="s">
        <v>123</v>
      </c>
      <c r="I122" s="138">
        <f ca="1">SUMIF($K$12:$EM$12,"&lt;="&amp;Assumptions!$L$14,'Monthly Cash Flow'!K122:EM122)</f>
        <v>60497.775416666685</v>
      </c>
      <c r="J122" s="27"/>
      <c r="K122" s="139">
        <f>K118</f>
        <v>59136.25</v>
      </c>
      <c r="L122" s="521">
        <f ca="1">L118</f>
        <v>0</v>
      </c>
      <c r="M122" s="521">
        <f t="shared" ref="M122:BV122" ca="1" si="605">M118</f>
        <v>0</v>
      </c>
      <c r="N122" s="521">
        <f t="shared" ca="1" si="605"/>
        <v>0</v>
      </c>
      <c r="O122" s="521">
        <f t="shared" ca="1" si="605"/>
        <v>0</v>
      </c>
      <c r="P122" s="521">
        <f t="shared" ca="1" si="605"/>
        <v>0</v>
      </c>
      <c r="Q122" s="521">
        <f t="shared" ca="1" si="605"/>
        <v>96.8</v>
      </c>
      <c r="R122" s="521">
        <f t="shared" ca="1" si="605"/>
        <v>96.8</v>
      </c>
      <c r="S122" s="521">
        <f t="shared" ca="1" si="605"/>
        <v>96.8</v>
      </c>
      <c r="T122" s="521">
        <f t="shared" ca="1" si="605"/>
        <v>96.8</v>
      </c>
      <c r="U122" s="521">
        <f t="shared" ca="1" si="605"/>
        <v>96.8</v>
      </c>
      <c r="V122" s="521">
        <f t="shared" ca="1" si="605"/>
        <v>96.8</v>
      </c>
      <c r="W122" s="521">
        <f t="shared" ca="1" si="605"/>
        <v>87.251000000000005</v>
      </c>
      <c r="X122" s="521">
        <f t="shared" ca="1" si="605"/>
        <v>46.8</v>
      </c>
      <c r="Y122" s="521">
        <f t="shared" ca="1" si="605"/>
        <v>326.875</v>
      </c>
      <c r="Z122" s="521">
        <f t="shared" ca="1" si="605"/>
        <v>46.8</v>
      </c>
      <c r="AA122" s="521">
        <f t="shared" ca="1" si="605"/>
        <v>272.99941666666666</v>
      </c>
      <c r="AB122" s="521">
        <f t="shared" ca="1" si="605"/>
        <v>0</v>
      </c>
      <c r="AC122" s="521">
        <f t="shared" ca="1" si="605"/>
        <v>0</v>
      </c>
      <c r="AD122" s="521">
        <f t="shared" ca="1" si="605"/>
        <v>0</v>
      </c>
      <c r="AE122" s="521">
        <f t="shared" ca="1" si="605"/>
        <v>0</v>
      </c>
      <c r="AF122" s="521">
        <f t="shared" ca="1" si="605"/>
        <v>0</v>
      </c>
      <c r="AG122" s="521">
        <f t="shared" ca="1" si="605"/>
        <v>0</v>
      </c>
      <c r="AH122" s="521">
        <f t="shared" ca="1" si="605"/>
        <v>0</v>
      </c>
      <c r="AI122" s="521">
        <f t="shared" ca="1" si="605"/>
        <v>0</v>
      </c>
      <c r="AJ122" s="521">
        <f t="shared" ca="1" si="605"/>
        <v>0</v>
      </c>
      <c r="AK122" s="521">
        <f t="shared" ca="1" si="605"/>
        <v>0</v>
      </c>
      <c r="AL122" s="521">
        <f t="shared" ca="1" si="605"/>
        <v>0</v>
      </c>
      <c r="AM122" s="521">
        <f t="shared" ca="1" si="605"/>
        <v>0</v>
      </c>
      <c r="AN122" s="521">
        <f t="shared" ca="1" si="605"/>
        <v>0</v>
      </c>
      <c r="AO122" s="521">
        <f t="shared" ca="1" si="605"/>
        <v>0</v>
      </c>
      <c r="AP122" s="521">
        <f t="shared" ca="1" si="605"/>
        <v>0</v>
      </c>
      <c r="AQ122" s="521">
        <f t="shared" ca="1" si="605"/>
        <v>0</v>
      </c>
      <c r="AR122" s="521">
        <f t="shared" ca="1" si="605"/>
        <v>0</v>
      </c>
      <c r="AS122" s="521">
        <f t="shared" ca="1" si="605"/>
        <v>0</v>
      </c>
      <c r="AT122" s="521">
        <f t="shared" ca="1" si="605"/>
        <v>0</v>
      </c>
      <c r="AU122" s="521">
        <f t="shared" ca="1" si="605"/>
        <v>0</v>
      </c>
      <c r="AV122" s="521">
        <f t="shared" ca="1" si="605"/>
        <v>0</v>
      </c>
      <c r="AW122" s="521">
        <f t="shared" ca="1" si="605"/>
        <v>0</v>
      </c>
      <c r="AX122" s="521">
        <f t="shared" ca="1" si="605"/>
        <v>0</v>
      </c>
      <c r="AY122" s="521">
        <f t="shared" ca="1" si="605"/>
        <v>0</v>
      </c>
      <c r="AZ122" s="521">
        <f t="shared" ca="1" si="605"/>
        <v>0</v>
      </c>
      <c r="BA122" s="521">
        <f t="shared" ca="1" si="605"/>
        <v>0</v>
      </c>
      <c r="BB122" s="521">
        <f t="shared" ca="1" si="605"/>
        <v>0</v>
      </c>
      <c r="BC122" s="521">
        <f t="shared" ca="1" si="605"/>
        <v>0</v>
      </c>
      <c r="BD122" s="521">
        <f t="shared" ca="1" si="605"/>
        <v>0</v>
      </c>
      <c r="BE122" s="521">
        <f t="shared" ca="1" si="605"/>
        <v>0</v>
      </c>
      <c r="BF122" s="521">
        <f t="shared" ca="1" si="605"/>
        <v>0</v>
      </c>
      <c r="BG122" s="521">
        <f t="shared" ca="1" si="605"/>
        <v>0</v>
      </c>
      <c r="BH122" s="521">
        <f t="shared" ca="1" si="605"/>
        <v>0</v>
      </c>
      <c r="BI122" s="521">
        <f t="shared" ca="1" si="605"/>
        <v>0</v>
      </c>
      <c r="BJ122" s="521">
        <f t="shared" ca="1" si="605"/>
        <v>0</v>
      </c>
      <c r="BK122" s="521">
        <f t="shared" ca="1" si="605"/>
        <v>0</v>
      </c>
      <c r="BL122" s="521">
        <f t="shared" ca="1" si="605"/>
        <v>0</v>
      </c>
      <c r="BM122" s="521">
        <f t="shared" ca="1" si="605"/>
        <v>0</v>
      </c>
      <c r="BN122" s="521">
        <f t="shared" ca="1" si="605"/>
        <v>0</v>
      </c>
      <c r="BO122" s="521">
        <f t="shared" ca="1" si="605"/>
        <v>0</v>
      </c>
      <c r="BP122" s="521">
        <f t="shared" ca="1" si="605"/>
        <v>0</v>
      </c>
      <c r="BQ122" s="521">
        <f t="shared" ca="1" si="605"/>
        <v>0</v>
      </c>
      <c r="BR122" s="521">
        <f t="shared" ca="1" si="605"/>
        <v>0</v>
      </c>
      <c r="BS122" s="521">
        <f t="shared" ca="1" si="605"/>
        <v>0</v>
      </c>
      <c r="BT122" s="521">
        <f t="shared" ca="1" si="605"/>
        <v>0</v>
      </c>
      <c r="BU122" s="521">
        <f t="shared" ca="1" si="605"/>
        <v>0</v>
      </c>
      <c r="BV122" s="521">
        <f t="shared" ca="1" si="605"/>
        <v>0</v>
      </c>
      <c r="BW122" s="521">
        <f t="shared" ref="BW122:CE122" ca="1" si="606">BW118</f>
        <v>0</v>
      </c>
      <c r="BX122" s="521">
        <f t="shared" ca="1" si="606"/>
        <v>0</v>
      </c>
      <c r="BY122" s="521">
        <f t="shared" ca="1" si="606"/>
        <v>0</v>
      </c>
      <c r="BZ122" s="521">
        <f t="shared" ca="1" si="606"/>
        <v>0</v>
      </c>
      <c r="CA122" s="521">
        <f t="shared" ca="1" si="606"/>
        <v>0</v>
      </c>
      <c r="CB122" s="521">
        <f t="shared" ca="1" si="606"/>
        <v>0</v>
      </c>
      <c r="CC122" s="521">
        <f t="shared" ca="1" si="606"/>
        <v>0</v>
      </c>
      <c r="CD122" s="521">
        <f t="shared" ca="1" si="606"/>
        <v>0</v>
      </c>
      <c r="CE122" s="521">
        <f t="shared" ca="1" si="606"/>
        <v>0</v>
      </c>
      <c r="CF122" s="521">
        <f t="shared" ref="CF122:EM122" ca="1" si="607">CF118</f>
        <v>0</v>
      </c>
      <c r="CG122" s="521">
        <f t="shared" ca="1" si="607"/>
        <v>0</v>
      </c>
      <c r="CH122" s="521">
        <f t="shared" ca="1" si="607"/>
        <v>0</v>
      </c>
      <c r="CI122" s="521">
        <f t="shared" ca="1" si="607"/>
        <v>0</v>
      </c>
      <c r="CJ122" s="521">
        <f t="shared" ca="1" si="607"/>
        <v>0</v>
      </c>
      <c r="CK122" s="521">
        <f t="shared" ca="1" si="607"/>
        <v>0</v>
      </c>
      <c r="CL122" s="521">
        <f t="shared" ca="1" si="607"/>
        <v>0</v>
      </c>
      <c r="CM122" s="521">
        <f t="shared" ca="1" si="607"/>
        <v>0</v>
      </c>
      <c r="CN122" s="521">
        <f t="shared" ca="1" si="607"/>
        <v>0</v>
      </c>
      <c r="CO122" s="521">
        <f t="shared" ca="1" si="607"/>
        <v>0</v>
      </c>
      <c r="CP122" s="521">
        <f t="shared" ca="1" si="607"/>
        <v>0</v>
      </c>
      <c r="CQ122" s="521">
        <f t="shared" ca="1" si="607"/>
        <v>0</v>
      </c>
      <c r="CR122" s="521">
        <f t="shared" ca="1" si="607"/>
        <v>0</v>
      </c>
      <c r="CS122" s="521">
        <f t="shared" ca="1" si="607"/>
        <v>0</v>
      </c>
      <c r="CT122" s="521">
        <f t="shared" ca="1" si="607"/>
        <v>0</v>
      </c>
      <c r="CU122" s="521">
        <f t="shared" ca="1" si="607"/>
        <v>0</v>
      </c>
      <c r="CV122" s="521">
        <f t="shared" ca="1" si="607"/>
        <v>0</v>
      </c>
      <c r="CW122" s="521">
        <f t="shared" ca="1" si="607"/>
        <v>0</v>
      </c>
      <c r="CX122" s="521">
        <f t="shared" ca="1" si="607"/>
        <v>0</v>
      </c>
      <c r="CY122" s="521">
        <f t="shared" ca="1" si="607"/>
        <v>0</v>
      </c>
      <c r="CZ122" s="521">
        <f t="shared" ca="1" si="607"/>
        <v>0</v>
      </c>
      <c r="DA122" s="521">
        <f t="shared" ca="1" si="607"/>
        <v>0</v>
      </c>
      <c r="DB122" s="521">
        <f t="shared" ca="1" si="607"/>
        <v>0</v>
      </c>
      <c r="DC122" s="521">
        <f t="shared" ca="1" si="607"/>
        <v>0</v>
      </c>
      <c r="DD122" s="521">
        <f t="shared" ca="1" si="607"/>
        <v>0</v>
      </c>
      <c r="DE122" s="521">
        <f t="shared" ca="1" si="607"/>
        <v>0</v>
      </c>
      <c r="DF122" s="521">
        <f t="shared" ca="1" si="607"/>
        <v>0</v>
      </c>
      <c r="DG122" s="521">
        <f t="shared" ca="1" si="607"/>
        <v>0</v>
      </c>
      <c r="DH122" s="521">
        <f t="shared" ca="1" si="607"/>
        <v>0</v>
      </c>
      <c r="DI122" s="521">
        <f t="shared" ca="1" si="607"/>
        <v>0</v>
      </c>
      <c r="DJ122" s="521">
        <f t="shared" ca="1" si="607"/>
        <v>0</v>
      </c>
      <c r="DK122" s="521">
        <f t="shared" ca="1" si="607"/>
        <v>0</v>
      </c>
      <c r="DL122" s="521">
        <f t="shared" ca="1" si="607"/>
        <v>0</v>
      </c>
      <c r="DM122" s="521">
        <f t="shared" ca="1" si="607"/>
        <v>0</v>
      </c>
      <c r="DN122" s="521">
        <f t="shared" ca="1" si="607"/>
        <v>0</v>
      </c>
      <c r="DO122" s="521">
        <f t="shared" ca="1" si="607"/>
        <v>0</v>
      </c>
      <c r="DP122" s="521">
        <f t="shared" ca="1" si="607"/>
        <v>0</v>
      </c>
      <c r="DQ122" s="521">
        <f t="shared" ca="1" si="607"/>
        <v>0</v>
      </c>
      <c r="DR122" s="521">
        <f t="shared" ca="1" si="607"/>
        <v>0</v>
      </c>
      <c r="DS122" s="521">
        <f t="shared" ca="1" si="607"/>
        <v>0</v>
      </c>
      <c r="DT122" s="521">
        <f t="shared" ca="1" si="607"/>
        <v>0</v>
      </c>
      <c r="DU122" s="521">
        <f t="shared" ca="1" si="607"/>
        <v>0</v>
      </c>
      <c r="DV122" s="521">
        <f t="shared" ca="1" si="607"/>
        <v>0</v>
      </c>
      <c r="DW122" s="521">
        <f t="shared" ca="1" si="607"/>
        <v>0</v>
      </c>
      <c r="DX122" s="521">
        <f t="shared" ca="1" si="607"/>
        <v>0</v>
      </c>
      <c r="DY122" s="521">
        <f t="shared" ca="1" si="607"/>
        <v>0</v>
      </c>
      <c r="DZ122" s="521">
        <f t="shared" ca="1" si="607"/>
        <v>0</v>
      </c>
      <c r="EA122" s="521">
        <f t="shared" ca="1" si="607"/>
        <v>0</v>
      </c>
      <c r="EB122" s="521">
        <f t="shared" ca="1" si="607"/>
        <v>0</v>
      </c>
      <c r="EC122" s="521">
        <f t="shared" ca="1" si="607"/>
        <v>0</v>
      </c>
      <c r="ED122" s="521">
        <f t="shared" ca="1" si="607"/>
        <v>0</v>
      </c>
      <c r="EE122" s="521">
        <f t="shared" ca="1" si="607"/>
        <v>0</v>
      </c>
      <c r="EF122" s="521">
        <f t="shared" ca="1" si="607"/>
        <v>0</v>
      </c>
      <c r="EG122" s="521">
        <f t="shared" ca="1" si="607"/>
        <v>0</v>
      </c>
      <c r="EH122" s="521">
        <f t="shared" ca="1" si="607"/>
        <v>0</v>
      </c>
      <c r="EI122" s="521">
        <f t="shared" ca="1" si="607"/>
        <v>0</v>
      </c>
      <c r="EJ122" s="521">
        <f t="shared" ca="1" si="607"/>
        <v>0</v>
      </c>
      <c r="EK122" s="521">
        <f t="shared" ca="1" si="607"/>
        <v>0</v>
      </c>
      <c r="EL122" s="521">
        <f t="shared" ca="1" si="607"/>
        <v>0</v>
      </c>
      <c r="EM122" s="521">
        <f t="shared" ca="1" si="607"/>
        <v>0</v>
      </c>
      <c r="EP122" s="10" t="str">
        <f>B122</f>
        <v>Required Funding</v>
      </c>
      <c r="EQ122" s="27"/>
      <c r="ER122" s="27"/>
      <c r="ES122" s="27"/>
      <c r="ET122" s="138">
        <f t="shared" ref="ET122:ET123" ca="1" si="608">SUM(EV122:FD122)</f>
        <v>60497.775416666664</v>
      </c>
      <c r="EU122" s="27"/>
      <c r="EV122" s="139">
        <f t="shared" si="603"/>
        <v>59136.25</v>
      </c>
      <c r="EW122" s="27">
        <f t="shared" ca="1" si="603"/>
        <v>668.05099999999993</v>
      </c>
      <c r="EX122" s="27">
        <f t="shared" ca="1" si="603"/>
        <v>693.47441666666668</v>
      </c>
      <c r="EY122" s="27">
        <f t="shared" ca="1" si="603"/>
        <v>0</v>
      </c>
      <c r="EZ122" s="27">
        <f t="shared" ca="1" si="603"/>
        <v>0</v>
      </c>
      <c r="FA122" s="27">
        <f t="shared" ca="1" si="603"/>
        <v>0</v>
      </c>
      <c r="FB122" s="27">
        <f t="shared" ca="1" si="603"/>
        <v>0</v>
      </c>
      <c r="FC122" s="27">
        <f t="shared" ca="1" si="603"/>
        <v>0</v>
      </c>
      <c r="FD122" s="27">
        <f t="shared" ca="1" si="603"/>
        <v>0</v>
      </c>
      <c r="FE122"/>
      <c r="FF122"/>
      <c r="FG122"/>
      <c r="FH122"/>
    </row>
    <row r="123" spans="2:164" ht="15" outlineLevel="1">
      <c r="B123" s="46" t="s">
        <v>124</v>
      </c>
      <c r="C123" s="88"/>
      <c r="D123" s="88"/>
      <c r="E123" s="88"/>
      <c r="F123" s="88"/>
      <c r="G123" s="197">
        <f>1-Assumptions!F47</f>
        <v>0.36248916696611644</v>
      </c>
      <c r="H123" s="495">
        <f>1-G137</f>
        <v>1</v>
      </c>
      <c r="I123" s="125">
        <f ca="1">SUMIF($K$12:$EM$12,"&lt;="&amp;Assumptions!$L$14,'Monthly Cash Flow'!K123:EM123)</f>
        <v>21497.775416666667</v>
      </c>
      <c r="J123" s="126"/>
      <c r="K123" s="146">
        <f>K118-K138</f>
        <v>21436.25</v>
      </c>
      <c r="L123" s="516">
        <f t="shared" ref="L123:AQ123" ca="1" si="609">+MAX(0,L118-L138)</f>
        <v>0</v>
      </c>
      <c r="M123" s="516">
        <f t="shared" ca="1" si="609"/>
        <v>0</v>
      </c>
      <c r="N123" s="516">
        <f t="shared" ca="1" si="609"/>
        <v>0</v>
      </c>
      <c r="O123" s="516">
        <f t="shared" ca="1" si="609"/>
        <v>0</v>
      </c>
      <c r="P123" s="516">
        <f t="shared" ca="1" si="609"/>
        <v>0</v>
      </c>
      <c r="Q123" s="516">
        <f t="shared" ca="1" si="609"/>
        <v>0</v>
      </c>
      <c r="R123" s="516">
        <f t="shared" ca="1" si="609"/>
        <v>0</v>
      </c>
      <c r="S123" s="516">
        <f t="shared" ca="1" si="609"/>
        <v>0</v>
      </c>
      <c r="T123" s="516">
        <f t="shared" ca="1" si="609"/>
        <v>0</v>
      </c>
      <c r="U123" s="516">
        <f t="shared" ca="1" si="609"/>
        <v>0</v>
      </c>
      <c r="V123" s="516">
        <f t="shared" ca="1" si="609"/>
        <v>0</v>
      </c>
      <c r="W123" s="516">
        <f t="shared" ca="1" si="609"/>
        <v>0</v>
      </c>
      <c r="X123" s="516">
        <f t="shared" ca="1" si="609"/>
        <v>0</v>
      </c>
      <c r="Y123" s="516">
        <f t="shared" ca="1" si="609"/>
        <v>0</v>
      </c>
      <c r="Z123" s="516">
        <f t="shared" ca="1" si="609"/>
        <v>0</v>
      </c>
      <c r="AA123" s="516">
        <f t="shared" ca="1" si="609"/>
        <v>61.525416666666729</v>
      </c>
      <c r="AB123" s="516">
        <f t="shared" ca="1" si="609"/>
        <v>0</v>
      </c>
      <c r="AC123" s="516">
        <f t="shared" ca="1" si="609"/>
        <v>0</v>
      </c>
      <c r="AD123" s="516">
        <f t="shared" ca="1" si="609"/>
        <v>0</v>
      </c>
      <c r="AE123" s="516">
        <f t="shared" ca="1" si="609"/>
        <v>0</v>
      </c>
      <c r="AF123" s="516">
        <f t="shared" ca="1" si="609"/>
        <v>0</v>
      </c>
      <c r="AG123" s="516">
        <f t="shared" ca="1" si="609"/>
        <v>0</v>
      </c>
      <c r="AH123" s="516">
        <f t="shared" ca="1" si="609"/>
        <v>0</v>
      </c>
      <c r="AI123" s="516">
        <f t="shared" ca="1" si="609"/>
        <v>0</v>
      </c>
      <c r="AJ123" s="516">
        <f t="shared" ca="1" si="609"/>
        <v>0</v>
      </c>
      <c r="AK123" s="516">
        <f t="shared" ca="1" si="609"/>
        <v>0</v>
      </c>
      <c r="AL123" s="516">
        <f t="shared" ca="1" si="609"/>
        <v>0</v>
      </c>
      <c r="AM123" s="516">
        <f t="shared" ca="1" si="609"/>
        <v>0</v>
      </c>
      <c r="AN123" s="516">
        <f t="shared" ca="1" si="609"/>
        <v>0</v>
      </c>
      <c r="AO123" s="516">
        <f t="shared" ca="1" si="609"/>
        <v>0</v>
      </c>
      <c r="AP123" s="516">
        <f t="shared" ca="1" si="609"/>
        <v>0</v>
      </c>
      <c r="AQ123" s="516">
        <f t="shared" ca="1" si="609"/>
        <v>0</v>
      </c>
      <c r="AR123" s="516">
        <f t="shared" ref="AR123:BW123" ca="1" si="610">+MAX(0,AR118-AR138)</f>
        <v>0</v>
      </c>
      <c r="AS123" s="516">
        <f t="shared" ca="1" si="610"/>
        <v>0</v>
      </c>
      <c r="AT123" s="516">
        <f t="shared" ca="1" si="610"/>
        <v>0</v>
      </c>
      <c r="AU123" s="516">
        <f t="shared" ca="1" si="610"/>
        <v>0</v>
      </c>
      <c r="AV123" s="516">
        <f t="shared" ca="1" si="610"/>
        <v>0</v>
      </c>
      <c r="AW123" s="516">
        <f t="shared" ca="1" si="610"/>
        <v>0</v>
      </c>
      <c r="AX123" s="516">
        <f t="shared" ca="1" si="610"/>
        <v>0</v>
      </c>
      <c r="AY123" s="516">
        <f t="shared" ca="1" si="610"/>
        <v>0</v>
      </c>
      <c r="AZ123" s="516">
        <f t="shared" ca="1" si="610"/>
        <v>0</v>
      </c>
      <c r="BA123" s="516">
        <f t="shared" ca="1" si="610"/>
        <v>0</v>
      </c>
      <c r="BB123" s="516">
        <f t="shared" ca="1" si="610"/>
        <v>0</v>
      </c>
      <c r="BC123" s="516">
        <f t="shared" ca="1" si="610"/>
        <v>0</v>
      </c>
      <c r="BD123" s="516">
        <f t="shared" ca="1" si="610"/>
        <v>0</v>
      </c>
      <c r="BE123" s="516">
        <f t="shared" ca="1" si="610"/>
        <v>0</v>
      </c>
      <c r="BF123" s="516">
        <f t="shared" ca="1" si="610"/>
        <v>0</v>
      </c>
      <c r="BG123" s="516">
        <f t="shared" ca="1" si="610"/>
        <v>0</v>
      </c>
      <c r="BH123" s="516">
        <f t="shared" ca="1" si="610"/>
        <v>0</v>
      </c>
      <c r="BI123" s="516">
        <f t="shared" ca="1" si="610"/>
        <v>0</v>
      </c>
      <c r="BJ123" s="516">
        <f t="shared" ca="1" si="610"/>
        <v>0</v>
      </c>
      <c r="BK123" s="516">
        <f t="shared" ca="1" si="610"/>
        <v>0</v>
      </c>
      <c r="BL123" s="516">
        <f t="shared" ca="1" si="610"/>
        <v>0</v>
      </c>
      <c r="BM123" s="516">
        <f t="shared" ca="1" si="610"/>
        <v>0</v>
      </c>
      <c r="BN123" s="516">
        <f t="shared" ca="1" si="610"/>
        <v>0</v>
      </c>
      <c r="BO123" s="516">
        <f t="shared" ca="1" si="610"/>
        <v>0</v>
      </c>
      <c r="BP123" s="516">
        <f t="shared" ca="1" si="610"/>
        <v>0</v>
      </c>
      <c r="BQ123" s="516">
        <f t="shared" ca="1" si="610"/>
        <v>0</v>
      </c>
      <c r="BR123" s="516">
        <f t="shared" ca="1" si="610"/>
        <v>0</v>
      </c>
      <c r="BS123" s="516">
        <f t="shared" ca="1" si="610"/>
        <v>0</v>
      </c>
      <c r="BT123" s="516">
        <f t="shared" ca="1" si="610"/>
        <v>0</v>
      </c>
      <c r="BU123" s="516">
        <f t="shared" ca="1" si="610"/>
        <v>0</v>
      </c>
      <c r="BV123" s="516">
        <f t="shared" ca="1" si="610"/>
        <v>0</v>
      </c>
      <c r="BW123" s="516">
        <f t="shared" ca="1" si="610"/>
        <v>0</v>
      </c>
      <c r="BX123" s="516">
        <f t="shared" ref="BX123:DC123" ca="1" si="611">+MAX(0,BX118-BX138)</f>
        <v>0</v>
      </c>
      <c r="BY123" s="516">
        <f t="shared" ca="1" si="611"/>
        <v>0</v>
      </c>
      <c r="BZ123" s="516">
        <f t="shared" ca="1" si="611"/>
        <v>0</v>
      </c>
      <c r="CA123" s="516">
        <f t="shared" ca="1" si="611"/>
        <v>0</v>
      </c>
      <c r="CB123" s="516">
        <f t="shared" ca="1" si="611"/>
        <v>0</v>
      </c>
      <c r="CC123" s="516">
        <f t="shared" ca="1" si="611"/>
        <v>0</v>
      </c>
      <c r="CD123" s="516">
        <f t="shared" ca="1" si="611"/>
        <v>0</v>
      </c>
      <c r="CE123" s="516">
        <f t="shared" ca="1" si="611"/>
        <v>0</v>
      </c>
      <c r="CF123" s="516">
        <f t="shared" ca="1" si="611"/>
        <v>0</v>
      </c>
      <c r="CG123" s="516">
        <f t="shared" ca="1" si="611"/>
        <v>0</v>
      </c>
      <c r="CH123" s="516">
        <f t="shared" ca="1" si="611"/>
        <v>0</v>
      </c>
      <c r="CI123" s="516">
        <f t="shared" ca="1" si="611"/>
        <v>0</v>
      </c>
      <c r="CJ123" s="516">
        <f t="shared" ca="1" si="611"/>
        <v>0</v>
      </c>
      <c r="CK123" s="516">
        <f t="shared" ca="1" si="611"/>
        <v>0</v>
      </c>
      <c r="CL123" s="516">
        <f t="shared" ca="1" si="611"/>
        <v>0</v>
      </c>
      <c r="CM123" s="516">
        <f t="shared" ca="1" si="611"/>
        <v>0</v>
      </c>
      <c r="CN123" s="516">
        <f t="shared" ca="1" si="611"/>
        <v>0</v>
      </c>
      <c r="CO123" s="516">
        <f t="shared" ca="1" si="611"/>
        <v>0</v>
      </c>
      <c r="CP123" s="516">
        <f t="shared" ca="1" si="611"/>
        <v>0</v>
      </c>
      <c r="CQ123" s="516">
        <f t="shared" ca="1" si="611"/>
        <v>0</v>
      </c>
      <c r="CR123" s="516">
        <f t="shared" ca="1" si="611"/>
        <v>0</v>
      </c>
      <c r="CS123" s="516">
        <f t="shared" ca="1" si="611"/>
        <v>0</v>
      </c>
      <c r="CT123" s="516">
        <f t="shared" ca="1" si="611"/>
        <v>0</v>
      </c>
      <c r="CU123" s="516">
        <f t="shared" ca="1" si="611"/>
        <v>0</v>
      </c>
      <c r="CV123" s="516">
        <f t="shared" ca="1" si="611"/>
        <v>0</v>
      </c>
      <c r="CW123" s="516">
        <f t="shared" ca="1" si="611"/>
        <v>0</v>
      </c>
      <c r="CX123" s="516">
        <f t="shared" ca="1" si="611"/>
        <v>0</v>
      </c>
      <c r="CY123" s="516">
        <f t="shared" ca="1" si="611"/>
        <v>0</v>
      </c>
      <c r="CZ123" s="516">
        <f t="shared" ca="1" si="611"/>
        <v>0</v>
      </c>
      <c r="DA123" s="516">
        <f t="shared" ca="1" si="611"/>
        <v>0</v>
      </c>
      <c r="DB123" s="516">
        <f t="shared" ca="1" si="611"/>
        <v>0</v>
      </c>
      <c r="DC123" s="516">
        <f t="shared" ca="1" si="611"/>
        <v>0</v>
      </c>
      <c r="DD123" s="516">
        <f t="shared" ref="DD123:EM123" ca="1" si="612">+MAX(0,DD118-DD138)</f>
        <v>0</v>
      </c>
      <c r="DE123" s="516">
        <f t="shared" ca="1" si="612"/>
        <v>0</v>
      </c>
      <c r="DF123" s="516">
        <f t="shared" ca="1" si="612"/>
        <v>0</v>
      </c>
      <c r="DG123" s="516">
        <f t="shared" ca="1" si="612"/>
        <v>0</v>
      </c>
      <c r="DH123" s="516">
        <f t="shared" ca="1" si="612"/>
        <v>0</v>
      </c>
      <c r="DI123" s="516">
        <f t="shared" ca="1" si="612"/>
        <v>0</v>
      </c>
      <c r="DJ123" s="516">
        <f t="shared" ca="1" si="612"/>
        <v>0</v>
      </c>
      <c r="DK123" s="516">
        <f t="shared" ca="1" si="612"/>
        <v>0</v>
      </c>
      <c r="DL123" s="516">
        <f t="shared" ca="1" si="612"/>
        <v>0</v>
      </c>
      <c r="DM123" s="516">
        <f t="shared" ca="1" si="612"/>
        <v>0</v>
      </c>
      <c r="DN123" s="516">
        <f t="shared" ca="1" si="612"/>
        <v>0</v>
      </c>
      <c r="DO123" s="516">
        <f t="shared" ca="1" si="612"/>
        <v>0</v>
      </c>
      <c r="DP123" s="516">
        <f t="shared" ca="1" si="612"/>
        <v>0</v>
      </c>
      <c r="DQ123" s="516">
        <f t="shared" ca="1" si="612"/>
        <v>0</v>
      </c>
      <c r="DR123" s="516">
        <f t="shared" ca="1" si="612"/>
        <v>0</v>
      </c>
      <c r="DS123" s="516">
        <f t="shared" ca="1" si="612"/>
        <v>0</v>
      </c>
      <c r="DT123" s="516">
        <f t="shared" ca="1" si="612"/>
        <v>0</v>
      </c>
      <c r="DU123" s="516">
        <f t="shared" ca="1" si="612"/>
        <v>0</v>
      </c>
      <c r="DV123" s="516">
        <f t="shared" ca="1" si="612"/>
        <v>0</v>
      </c>
      <c r="DW123" s="516">
        <f t="shared" ca="1" si="612"/>
        <v>0</v>
      </c>
      <c r="DX123" s="516">
        <f t="shared" ca="1" si="612"/>
        <v>0</v>
      </c>
      <c r="DY123" s="516">
        <f t="shared" ca="1" si="612"/>
        <v>0</v>
      </c>
      <c r="DZ123" s="516">
        <f t="shared" ca="1" si="612"/>
        <v>0</v>
      </c>
      <c r="EA123" s="516">
        <f t="shared" ca="1" si="612"/>
        <v>0</v>
      </c>
      <c r="EB123" s="516">
        <f t="shared" ca="1" si="612"/>
        <v>0</v>
      </c>
      <c r="EC123" s="516">
        <f t="shared" ca="1" si="612"/>
        <v>0</v>
      </c>
      <c r="ED123" s="516">
        <f t="shared" ca="1" si="612"/>
        <v>0</v>
      </c>
      <c r="EE123" s="516">
        <f t="shared" ca="1" si="612"/>
        <v>0</v>
      </c>
      <c r="EF123" s="516">
        <f t="shared" ca="1" si="612"/>
        <v>0</v>
      </c>
      <c r="EG123" s="516">
        <f t="shared" ca="1" si="612"/>
        <v>0</v>
      </c>
      <c r="EH123" s="516">
        <f t="shared" ca="1" si="612"/>
        <v>0</v>
      </c>
      <c r="EI123" s="516">
        <f t="shared" ca="1" si="612"/>
        <v>0</v>
      </c>
      <c r="EJ123" s="516">
        <f t="shared" ca="1" si="612"/>
        <v>0</v>
      </c>
      <c r="EK123" s="516">
        <f t="shared" ca="1" si="612"/>
        <v>0</v>
      </c>
      <c r="EL123" s="516">
        <f t="shared" ca="1" si="612"/>
        <v>0</v>
      </c>
      <c r="EM123" s="516">
        <f t="shared" ca="1" si="612"/>
        <v>0</v>
      </c>
      <c r="EP123" s="46" t="str">
        <f>B123</f>
        <v>Equity Draws</v>
      </c>
      <c r="EQ123" s="126"/>
      <c r="ER123" s="126"/>
      <c r="ES123" s="126"/>
      <c r="ET123" s="125">
        <f t="shared" ca="1" si="608"/>
        <v>21497.775416666667</v>
      </c>
      <c r="EU123" s="126"/>
      <c r="EV123" s="146">
        <f t="shared" si="603"/>
        <v>21436.25</v>
      </c>
      <c r="EW123" s="126">
        <f t="shared" ca="1" si="603"/>
        <v>0</v>
      </c>
      <c r="EX123" s="126">
        <f t="shared" ca="1" si="603"/>
        <v>61.525416666666729</v>
      </c>
      <c r="EY123" s="126">
        <f t="shared" ca="1" si="603"/>
        <v>0</v>
      </c>
      <c r="EZ123" s="126">
        <f t="shared" ca="1" si="603"/>
        <v>0</v>
      </c>
      <c r="FA123" s="126">
        <f t="shared" ca="1" si="603"/>
        <v>0</v>
      </c>
      <c r="FB123" s="126">
        <f t="shared" ca="1" si="603"/>
        <v>0</v>
      </c>
      <c r="FC123" s="126">
        <f t="shared" ca="1" si="603"/>
        <v>0</v>
      </c>
      <c r="FD123" s="126">
        <f t="shared" ca="1" si="603"/>
        <v>0</v>
      </c>
      <c r="FE123"/>
      <c r="FF123"/>
      <c r="FG123"/>
      <c r="FH123"/>
    </row>
    <row r="124" spans="2:164" ht="15" outlineLevel="1">
      <c r="B124" s="168" t="s">
        <v>125</v>
      </c>
      <c r="C124" s="76"/>
      <c r="D124" s="76"/>
      <c r="E124" s="76"/>
      <c r="F124" s="76"/>
      <c r="G124" s="76"/>
      <c r="H124" s="76"/>
      <c r="I124" s="198"/>
      <c r="J124" s="199"/>
      <c r="K124" s="130">
        <f>K121+K123</f>
        <v>21436.25</v>
      </c>
      <c r="L124" s="36">
        <f ca="1">L121+L123</f>
        <v>21436.25</v>
      </c>
      <c r="M124" s="36">
        <f t="shared" ref="M124:BV124" ca="1" si="613">M121+M123</f>
        <v>21436.25</v>
      </c>
      <c r="N124" s="36">
        <f t="shared" ca="1" si="613"/>
        <v>21436.25</v>
      </c>
      <c r="O124" s="36">
        <f t="shared" ca="1" si="613"/>
        <v>21436.25</v>
      </c>
      <c r="P124" s="36">
        <f t="shared" ca="1" si="613"/>
        <v>21436.25</v>
      </c>
      <c r="Q124" s="36">
        <f t="shared" ca="1" si="613"/>
        <v>21436.25</v>
      </c>
      <c r="R124" s="36">
        <f t="shared" ca="1" si="613"/>
        <v>21436.25</v>
      </c>
      <c r="S124" s="36">
        <f t="shared" ca="1" si="613"/>
        <v>21436.25</v>
      </c>
      <c r="T124" s="36">
        <f t="shared" ca="1" si="613"/>
        <v>21436.25</v>
      </c>
      <c r="U124" s="36">
        <f t="shared" ca="1" si="613"/>
        <v>21436.25</v>
      </c>
      <c r="V124" s="36">
        <f t="shared" ca="1" si="613"/>
        <v>21436.25</v>
      </c>
      <c r="W124" s="36">
        <f t="shared" ca="1" si="613"/>
        <v>21436.25</v>
      </c>
      <c r="X124" s="36">
        <f t="shared" ca="1" si="613"/>
        <v>21436.25</v>
      </c>
      <c r="Y124" s="36">
        <f t="shared" ca="1" si="613"/>
        <v>21436.25</v>
      </c>
      <c r="Z124" s="36">
        <f t="shared" ca="1" si="613"/>
        <v>21436.25</v>
      </c>
      <c r="AA124" s="36">
        <f t="shared" ca="1" si="613"/>
        <v>21497.775416666667</v>
      </c>
      <c r="AB124" s="36">
        <f t="shared" ca="1" si="613"/>
        <v>21497.775416666667</v>
      </c>
      <c r="AC124" s="36">
        <f t="shared" ca="1" si="613"/>
        <v>21497.775416666667</v>
      </c>
      <c r="AD124" s="36">
        <f t="shared" ca="1" si="613"/>
        <v>21497.775416666667</v>
      </c>
      <c r="AE124" s="36">
        <f t="shared" ca="1" si="613"/>
        <v>21497.775416666667</v>
      </c>
      <c r="AF124" s="36">
        <f t="shared" ca="1" si="613"/>
        <v>21497.775416666667</v>
      </c>
      <c r="AG124" s="36">
        <f t="shared" ca="1" si="613"/>
        <v>21497.775416666667</v>
      </c>
      <c r="AH124" s="36">
        <f t="shared" ca="1" si="613"/>
        <v>21497.775416666667</v>
      </c>
      <c r="AI124" s="36">
        <f t="shared" ca="1" si="613"/>
        <v>21497.775416666667</v>
      </c>
      <c r="AJ124" s="36">
        <f t="shared" ca="1" si="613"/>
        <v>21497.775416666667</v>
      </c>
      <c r="AK124" s="36">
        <f t="shared" ca="1" si="613"/>
        <v>21497.775416666667</v>
      </c>
      <c r="AL124" s="36">
        <f t="shared" ca="1" si="613"/>
        <v>21497.775416666667</v>
      </c>
      <c r="AM124" s="36">
        <f t="shared" ca="1" si="613"/>
        <v>21497.775416666667</v>
      </c>
      <c r="AN124" s="36">
        <f t="shared" ca="1" si="613"/>
        <v>21497.775416666667</v>
      </c>
      <c r="AO124" s="36">
        <f t="shared" ca="1" si="613"/>
        <v>21497.775416666667</v>
      </c>
      <c r="AP124" s="36">
        <f t="shared" ca="1" si="613"/>
        <v>21497.775416666667</v>
      </c>
      <c r="AQ124" s="36">
        <f t="shared" ca="1" si="613"/>
        <v>21497.775416666667</v>
      </c>
      <c r="AR124" s="36">
        <f t="shared" ca="1" si="613"/>
        <v>21497.775416666667</v>
      </c>
      <c r="AS124" s="36">
        <f t="shared" ca="1" si="613"/>
        <v>21497.775416666667</v>
      </c>
      <c r="AT124" s="36">
        <f t="shared" ca="1" si="613"/>
        <v>21497.775416666667</v>
      </c>
      <c r="AU124" s="36">
        <f t="shared" ca="1" si="613"/>
        <v>21497.775416666667</v>
      </c>
      <c r="AV124" s="36">
        <f t="shared" ca="1" si="613"/>
        <v>21497.775416666667</v>
      </c>
      <c r="AW124" s="36">
        <f t="shared" ca="1" si="613"/>
        <v>21497.775416666667</v>
      </c>
      <c r="AX124" s="36">
        <f t="shared" ca="1" si="613"/>
        <v>21497.775416666667</v>
      </c>
      <c r="AY124" s="36">
        <f t="shared" ca="1" si="613"/>
        <v>21497.775416666667</v>
      </c>
      <c r="AZ124" s="36">
        <f t="shared" ca="1" si="613"/>
        <v>21497.775416666667</v>
      </c>
      <c r="BA124" s="36">
        <f t="shared" ca="1" si="613"/>
        <v>21497.775416666667</v>
      </c>
      <c r="BB124" s="36">
        <f t="shared" ca="1" si="613"/>
        <v>21497.775416666667</v>
      </c>
      <c r="BC124" s="36">
        <f t="shared" ca="1" si="613"/>
        <v>21497.775416666667</v>
      </c>
      <c r="BD124" s="36">
        <f t="shared" ca="1" si="613"/>
        <v>21497.775416666667</v>
      </c>
      <c r="BE124" s="36">
        <f t="shared" ca="1" si="613"/>
        <v>21497.775416666667</v>
      </c>
      <c r="BF124" s="36">
        <f t="shared" ca="1" si="613"/>
        <v>21497.775416666667</v>
      </c>
      <c r="BG124" s="36">
        <f t="shared" ca="1" si="613"/>
        <v>21497.775416666667</v>
      </c>
      <c r="BH124" s="36">
        <f t="shared" ca="1" si="613"/>
        <v>21497.775416666667</v>
      </c>
      <c r="BI124" s="36">
        <f t="shared" ca="1" si="613"/>
        <v>21497.775416666667</v>
      </c>
      <c r="BJ124" s="36">
        <f t="shared" ca="1" si="613"/>
        <v>21497.775416666667</v>
      </c>
      <c r="BK124" s="36">
        <f t="shared" ca="1" si="613"/>
        <v>21497.775416666667</v>
      </c>
      <c r="BL124" s="36">
        <f t="shared" ca="1" si="613"/>
        <v>21497.775416666667</v>
      </c>
      <c r="BM124" s="36">
        <f t="shared" ca="1" si="613"/>
        <v>21497.775416666667</v>
      </c>
      <c r="BN124" s="36">
        <f t="shared" ca="1" si="613"/>
        <v>21497.775416666667</v>
      </c>
      <c r="BO124" s="36">
        <f t="shared" ca="1" si="613"/>
        <v>21497.775416666667</v>
      </c>
      <c r="BP124" s="36">
        <f t="shared" ca="1" si="613"/>
        <v>21497.775416666667</v>
      </c>
      <c r="BQ124" s="36">
        <f t="shared" ca="1" si="613"/>
        <v>21497.775416666667</v>
      </c>
      <c r="BR124" s="36">
        <f t="shared" ca="1" si="613"/>
        <v>21497.775416666667</v>
      </c>
      <c r="BS124" s="36">
        <f t="shared" ca="1" si="613"/>
        <v>21497.775416666667</v>
      </c>
      <c r="BT124" s="36">
        <f t="shared" ca="1" si="613"/>
        <v>21497.775416666667</v>
      </c>
      <c r="BU124" s="36">
        <f t="shared" ca="1" si="613"/>
        <v>21497.775416666667</v>
      </c>
      <c r="BV124" s="36">
        <f t="shared" ca="1" si="613"/>
        <v>21497.775416666667</v>
      </c>
      <c r="BW124" s="36">
        <f t="shared" ref="BW124:CE124" ca="1" si="614">BW121+BW123</f>
        <v>21497.775416666667</v>
      </c>
      <c r="BX124" s="36">
        <f t="shared" ca="1" si="614"/>
        <v>21497.775416666667</v>
      </c>
      <c r="BY124" s="36">
        <f t="shared" ca="1" si="614"/>
        <v>21497.775416666667</v>
      </c>
      <c r="BZ124" s="36">
        <f t="shared" ca="1" si="614"/>
        <v>21497.775416666667</v>
      </c>
      <c r="CA124" s="36">
        <f t="shared" ca="1" si="614"/>
        <v>21497.775416666667</v>
      </c>
      <c r="CB124" s="36">
        <f t="shared" ca="1" si="614"/>
        <v>21497.775416666667</v>
      </c>
      <c r="CC124" s="36">
        <f t="shared" ca="1" si="614"/>
        <v>21497.775416666667</v>
      </c>
      <c r="CD124" s="36">
        <f t="shared" ca="1" si="614"/>
        <v>21497.775416666667</v>
      </c>
      <c r="CE124" s="36">
        <f t="shared" ca="1" si="614"/>
        <v>21497.775416666667</v>
      </c>
      <c r="CF124" s="36">
        <f t="shared" ref="CF124:EM124" ca="1" si="615">CF121+CF123</f>
        <v>21497.775416666667</v>
      </c>
      <c r="CG124" s="36">
        <f t="shared" ca="1" si="615"/>
        <v>21497.775416666667</v>
      </c>
      <c r="CH124" s="36">
        <f t="shared" ca="1" si="615"/>
        <v>21497.775416666667</v>
      </c>
      <c r="CI124" s="36">
        <f t="shared" ca="1" si="615"/>
        <v>21497.775416666667</v>
      </c>
      <c r="CJ124" s="36">
        <f t="shared" ca="1" si="615"/>
        <v>21497.775416666667</v>
      </c>
      <c r="CK124" s="36">
        <f t="shared" ca="1" si="615"/>
        <v>21497.775416666667</v>
      </c>
      <c r="CL124" s="36">
        <f t="shared" ca="1" si="615"/>
        <v>21497.775416666667</v>
      </c>
      <c r="CM124" s="36">
        <f t="shared" ca="1" si="615"/>
        <v>21497.775416666667</v>
      </c>
      <c r="CN124" s="36">
        <f t="shared" ca="1" si="615"/>
        <v>21497.775416666667</v>
      </c>
      <c r="CO124" s="36">
        <f t="shared" ca="1" si="615"/>
        <v>21497.775416666667</v>
      </c>
      <c r="CP124" s="36">
        <f t="shared" ca="1" si="615"/>
        <v>21497.775416666667</v>
      </c>
      <c r="CQ124" s="36">
        <f t="shared" ca="1" si="615"/>
        <v>21497.775416666667</v>
      </c>
      <c r="CR124" s="36">
        <f t="shared" ca="1" si="615"/>
        <v>21497.775416666667</v>
      </c>
      <c r="CS124" s="36">
        <f t="shared" ca="1" si="615"/>
        <v>21497.775416666667</v>
      </c>
      <c r="CT124" s="36">
        <f t="shared" ca="1" si="615"/>
        <v>21497.775416666667</v>
      </c>
      <c r="CU124" s="36">
        <f t="shared" ca="1" si="615"/>
        <v>21497.775416666667</v>
      </c>
      <c r="CV124" s="36">
        <f t="shared" ca="1" si="615"/>
        <v>21497.775416666667</v>
      </c>
      <c r="CW124" s="36">
        <f t="shared" ca="1" si="615"/>
        <v>21497.775416666667</v>
      </c>
      <c r="CX124" s="36">
        <f t="shared" ca="1" si="615"/>
        <v>21497.775416666667</v>
      </c>
      <c r="CY124" s="36">
        <f t="shared" ca="1" si="615"/>
        <v>21497.775416666667</v>
      </c>
      <c r="CZ124" s="36">
        <f t="shared" ca="1" si="615"/>
        <v>21497.775416666667</v>
      </c>
      <c r="DA124" s="36">
        <f t="shared" ca="1" si="615"/>
        <v>21497.775416666667</v>
      </c>
      <c r="DB124" s="36">
        <f t="shared" ca="1" si="615"/>
        <v>21497.775416666667</v>
      </c>
      <c r="DC124" s="36">
        <f t="shared" ca="1" si="615"/>
        <v>21497.775416666667</v>
      </c>
      <c r="DD124" s="36">
        <f t="shared" ca="1" si="615"/>
        <v>21497.775416666667</v>
      </c>
      <c r="DE124" s="36">
        <f t="shared" ca="1" si="615"/>
        <v>21497.775416666667</v>
      </c>
      <c r="DF124" s="36">
        <f t="shared" ca="1" si="615"/>
        <v>21497.775416666667</v>
      </c>
      <c r="DG124" s="36">
        <f t="shared" ca="1" si="615"/>
        <v>21497.775416666667</v>
      </c>
      <c r="DH124" s="36">
        <f t="shared" ca="1" si="615"/>
        <v>21497.775416666667</v>
      </c>
      <c r="DI124" s="36">
        <f t="shared" ca="1" si="615"/>
        <v>21497.775416666667</v>
      </c>
      <c r="DJ124" s="36">
        <f t="shared" ca="1" si="615"/>
        <v>21497.775416666667</v>
      </c>
      <c r="DK124" s="36">
        <f t="shared" ca="1" si="615"/>
        <v>21497.775416666667</v>
      </c>
      <c r="DL124" s="36">
        <f t="shared" ca="1" si="615"/>
        <v>21497.775416666667</v>
      </c>
      <c r="DM124" s="36">
        <f t="shared" ca="1" si="615"/>
        <v>21497.775416666667</v>
      </c>
      <c r="DN124" s="36">
        <f t="shared" ca="1" si="615"/>
        <v>21497.775416666667</v>
      </c>
      <c r="DO124" s="36">
        <f t="shared" ca="1" si="615"/>
        <v>21497.775416666667</v>
      </c>
      <c r="DP124" s="36">
        <f t="shared" ca="1" si="615"/>
        <v>21497.775416666667</v>
      </c>
      <c r="DQ124" s="36">
        <f t="shared" ca="1" si="615"/>
        <v>21497.775416666667</v>
      </c>
      <c r="DR124" s="36">
        <f t="shared" ca="1" si="615"/>
        <v>21497.775416666667</v>
      </c>
      <c r="DS124" s="36">
        <f t="shared" ca="1" si="615"/>
        <v>21497.775416666667</v>
      </c>
      <c r="DT124" s="36">
        <f t="shared" ca="1" si="615"/>
        <v>21497.775416666667</v>
      </c>
      <c r="DU124" s="36">
        <f t="shared" ca="1" si="615"/>
        <v>21497.775416666667</v>
      </c>
      <c r="DV124" s="36">
        <f t="shared" ca="1" si="615"/>
        <v>21497.775416666667</v>
      </c>
      <c r="DW124" s="36">
        <f t="shared" ca="1" si="615"/>
        <v>21497.775416666667</v>
      </c>
      <c r="DX124" s="36">
        <f t="shared" ca="1" si="615"/>
        <v>21497.775416666667</v>
      </c>
      <c r="DY124" s="36">
        <f t="shared" ca="1" si="615"/>
        <v>21497.775416666667</v>
      </c>
      <c r="DZ124" s="36">
        <f t="shared" ca="1" si="615"/>
        <v>21497.775416666667</v>
      </c>
      <c r="EA124" s="36">
        <f t="shared" ca="1" si="615"/>
        <v>21497.775416666667</v>
      </c>
      <c r="EB124" s="36">
        <f t="shared" ca="1" si="615"/>
        <v>21497.775416666667</v>
      </c>
      <c r="EC124" s="36">
        <f t="shared" ca="1" si="615"/>
        <v>21497.775416666667</v>
      </c>
      <c r="ED124" s="36">
        <f t="shared" ca="1" si="615"/>
        <v>21497.775416666667</v>
      </c>
      <c r="EE124" s="36">
        <f t="shared" ca="1" si="615"/>
        <v>21497.775416666667</v>
      </c>
      <c r="EF124" s="36">
        <f t="shared" ca="1" si="615"/>
        <v>21497.775416666667</v>
      </c>
      <c r="EG124" s="36">
        <f t="shared" ca="1" si="615"/>
        <v>21497.775416666667</v>
      </c>
      <c r="EH124" s="36">
        <f t="shared" ca="1" si="615"/>
        <v>21497.775416666667</v>
      </c>
      <c r="EI124" s="36">
        <f t="shared" ca="1" si="615"/>
        <v>21497.775416666667</v>
      </c>
      <c r="EJ124" s="36">
        <f t="shared" ca="1" si="615"/>
        <v>21497.775416666667</v>
      </c>
      <c r="EK124" s="36">
        <f t="shared" ca="1" si="615"/>
        <v>21497.775416666667</v>
      </c>
      <c r="EL124" s="36">
        <f t="shared" ca="1" si="615"/>
        <v>21497.775416666667</v>
      </c>
      <c r="EM124" s="36">
        <f t="shared" ca="1" si="615"/>
        <v>21497.775416666667</v>
      </c>
      <c r="EP124" s="168" t="str">
        <f>B124</f>
        <v>Ending Balance</v>
      </c>
      <c r="EQ124" s="199"/>
      <c r="ER124" s="199"/>
      <c r="ES124" s="199"/>
      <c r="ET124" s="198"/>
      <c r="EU124" s="199"/>
      <c r="EV124" s="130">
        <f t="shared" ref="EV124:FD124" si="616">EV121+EV123</f>
        <v>21436.25</v>
      </c>
      <c r="EW124" s="36">
        <f t="shared" ca="1" si="616"/>
        <v>21436.25</v>
      </c>
      <c r="EX124" s="36">
        <f t="shared" ca="1" si="616"/>
        <v>21497.775416666667</v>
      </c>
      <c r="EY124" s="36">
        <f t="shared" ca="1" si="616"/>
        <v>21497.775416666667</v>
      </c>
      <c r="EZ124" s="36">
        <f t="shared" ca="1" si="616"/>
        <v>21497.775416666667</v>
      </c>
      <c r="FA124" s="36">
        <f t="shared" ca="1" si="616"/>
        <v>21497.775416666667</v>
      </c>
      <c r="FB124" s="36">
        <f t="shared" ca="1" si="616"/>
        <v>21497.775416666667</v>
      </c>
      <c r="FC124" s="36">
        <f t="shared" ca="1" si="616"/>
        <v>21497.775416666667</v>
      </c>
      <c r="FD124" s="36">
        <f t="shared" ca="1" si="616"/>
        <v>21497.775416666667</v>
      </c>
      <c r="FE124"/>
      <c r="FF124"/>
      <c r="FG124"/>
      <c r="FH124"/>
    </row>
    <row r="125" spans="2:164" ht="15" outlineLevel="1">
      <c r="B125" s="9"/>
      <c r="C125" s="9"/>
      <c r="D125" s="9"/>
      <c r="E125" s="9"/>
      <c r="F125" s="9"/>
      <c r="G125" s="9"/>
      <c r="H125" s="9"/>
      <c r="I125" s="200"/>
      <c r="J125" s="201"/>
      <c r="K125" s="202"/>
      <c r="L125" s="201">
        <f t="shared" ref="L125:AQ125" ca="1" si="617">+L123+(IF(L240&lt;0, L240, 0))</f>
        <v>0</v>
      </c>
      <c r="M125" s="201">
        <f t="shared" ca="1" si="617"/>
        <v>0</v>
      </c>
      <c r="N125" s="201">
        <f t="shared" ca="1" si="617"/>
        <v>0</v>
      </c>
      <c r="O125" s="201">
        <f t="shared" ca="1" si="617"/>
        <v>0</v>
      </c>
      <c r="P125" s="201">
        <f t="shared" ca="1" si="617"/>
        <v>0</v>
      </c>
      <c r="Q125" s="201">
        <f t="shared" ca="1" si="617"/>
        <v>0</v>
      </c>
      <c r="R125" s="201">
        <f t="shared" ca="1" si="617"/>
        <v>0</v>
      </c>
      <c r="S125" s="201">
        <f t="shared" ca="1" si="617"/>
        <v>0</v>
      </c>
      <c r="T125" s="201">
        <f t="shared" ca="1" si="617"/>
        <v>0</v>
      </c>
      <c r="U125" s="201">
        <f t="shared" ca="1" si="617"/>
        <v>0</v>
      </c>
      <c r="V125" s="201">
        <f t="shared" ca="1" si="617"/>
        <v>0</v>
      </c>
      <c r="W125" s="201">
        <f t="shared" ca="1" si="617"/>
        <v>0</v>
      </c>
      <c r="X125" s="201">
        <f t="shared" ca="1" si="617"/>
        <v>0</v>
      </c>
      <c r="Y125" s="201">
        <f t="shared" ca="1" si="617"/>
        <v>0</v>
      </c>
      <c r="Z125" s="201">
        <f t="shared" ca="1" si="617"/>
        <v>0</v>
      </c>
      <c r="AA125" s="201">
        <f t="shared" ca="1" si="617"/>
        <v>0</v>
      </c>
      <c r="AB125" s="201">
        <f t="shared" ca="1" si="617"/>
        <v>0</v>
      </c>
      <c r="AC125" s="201">
        <f t="shared" ca="1" si="617"/>
        <v>0</v>
      </c>
      <c r="AD125" s="201">
        <f t="shared" ca="1" si="617"/>
        <v>0</v>
      </c>
      <c r="AE125" s="201">
        <f t="shared" ca="1" si="617"/>
        <v>0</v>
      </c>
      <c r="AF125" s="201">
        <f t="shared" ca="1" si="617"/>
        <v>0</v>
      </c>
      <c r="AG125" s="201">
        <f t="shared" ca="1" si="617"/>
        <v>0</v>
      </c>
      <c r="AH125" s="201">
        <f t="shared" ca="1" si="617"/>
        <v>0</v>
      </c>
      <c r="AI125" s="201">
        <f t="shared" ca="1" si="617"/>
        <v>0</v>
      </c>
      <c r="AJ125" s="201">
        <f t="shared" ca="1" si="617"/>
        <v>0</v>
      </c>
      <c r="AK125" s="201">
        <f t="shared" ca="1" si="617"/>
        <v>0</v>
      </c>
      <c r="AL125" s="201">
        <f t="shared" ca="1" si="617"/>
        <v>0</v>
      </c>
      <c r="AM125" s="201">
        <f t="shared" ca="1" si="617"/>
        <v>0</v>
      </c>
      <c r="AN125" s="201">
        <f t="shared" ca="1" si="617"/>
        <v>0</v>
      </c>
      <c r="AO125" s="201">
        <f t="shared" ca="1" si="617"/>
        <v>0</v>
      </c>
      <c r="AP125" s="201">
        <f t="shared" ca="1" si="617"/>
        <v>0</v>
      </c>
      <c r="AQ125" s="201">
        <f t="shared" ca="1" si="617"/>
        <v>0</v>
      </c>
      <c r="AR125" s="201">
        <f t="shared" ref="AR125:BJ125" ca="1" si="618">+AR123+(IF(AR240&lt;0, AR240, 0))</f>
        <v>0</v>
      </c>
      <c r="AS125" s="201">
        <f t="shared" ca="1" si="618"/>
        <v>0</v>
      </c>
      <c r="AT125" s="201">
        <f t="shared" ca="1" si="618"/>
        <v>0</v>
      </c>
      <c r="AU125" s="201">
        <f t="shared" ca="1" si="618"/>
        <v>0</v>
      </c>
      <c r="AV125" s="201">
        <f t="shared" ca="1" si="618"/>
        <v>0</v>
      </c>
      <c r="AW125" s="201">
        <f t="shared" ca="1" si="618"/>
        <v>0</v>
      </c>
      <c r="AX125" s="201">
        <f t="shared" ca="1" si="618"/>
        <v>0</v>
      </c>
      <c r="AY125" s="201">
        <f t="shared" ca="1" si="618"/>
        <v>0</v>
      </c>
      <c r="AZ125" s="201">
        <f t="shared" ca="1" si="618"/>
        <v>0</v>
      </c>
      <c r="BA125" s="201">
        <f t="shared" ca="1" si="618"/>
        <v>0</v>
      </c>
      <c r="BB125" s="201">
        <f t="shared" ca="1" si="618"/>
        <v>0</v>
      </c>
      <c r="BC125" s="201">
        <f t="shared" ca="1" si="618"/>
        <v>0</v>
      </c>
      <c r="BD125" s="201">
        <f t="shared" ca="1" si="618"/>
        <v>0</v>
      </c>
      <c r="BE125" s="201">
        <f t="shared" ca="1" si="618"/>
        <v>0</v>
      </c>
      <c r="BF125" s="201">
        <f t="shared" ca="1" si="618"/>
        <v>0</v>
      </c>
      <c r="BG125" s="201">
        <f t="shared" ca="1" si="618"/>
        <v>0</v>
      </c>
      <c r="BH125" s="201">
        <f t="shared" ca="1" si="618"/>
        <v>0</v>
      </c>
      <c r="BI125" s="201">
        <f t="shared" ca="1" si="618"/>
        <v>0</v>
      </c>
      <c r="BJ125" s="201">
        <f t="shared" ca="1" si="618"/>
        <v>0</v>
      </c>
      <c r="BK125" s="201"/>
      <c r="BL125" s="201"/>
      <c r="BM125" s="201"/>
      <c r="BN125" s="201"/>
      <c r="BO125" s="201"/>
      <c r="BP125" s="201"/>
      <c r="BQ125" s="201"/>
      <c r="BR125" s="201"/>
      <c r="BS125" s="201"/>
      <c r="BT125" s="201"/>
      <c r="BU125" s="201"/>
      <c r="BV125" s="201"/>
      <c r="BW125" s="201"/>
      <c r="BX125" s="201"/>
      <c r="BY125" s="201"/>
      <c r="BZ125" s="201"/>
      <c r="CA125" s="201"/>
      <c r="CB125" s="201"/>
      <c r="CC125" s="201"/>
      <c r="CD125" s="201"/>
      <c r="CE125" s="201"/>
      <c r="CF125" s="201"/>
      <c r="CG125" s="201"/>
      <c r="CH125" s="201"/>
      <c r="CI125" s="201"/>
      <c r="CJ125" s="201"/>
      <c r="CK125" s="201"/>
      <c r="CL125" s="201"/>
      <c r="CM125" s="201"/>
      <c r="CN125" s="201"/>
      <c r="CO125" s="201"/>
      <c r="CP125" s="201"/>
      <c r="CQ125" s="201"/>
      <c r="CR125" s="201"/>
      <c r="CS125" s="201"/>
      <c r="CT125" s="201"/>
      <c r="CU125" s="201"/>
      <c r="CV125" s="201"/>
      <c r="CW125" s="201"/>
      <c r="CX125" s="201"/>
      <c r="CY125" s="201"/>
      <c r="CZ125" s="201"/>
      <c r="DA125" s="201"/>
      <c r="DB125" s="201"/>
      <c r="DC125" s="201"/>
      <c r="DD125" s="201"/>
      <c r="DE125" s="201"/>
      <c r="DF125" s="201"/>
      <c r="DG125" s="201"/>
      <c r="DH125" s="201"/>
      <c r="DI125" s="201"/>
      <c r="DJ125" s="201"/>
      <c r="DK125" s="201"/>
      <c r="DL125" s="201"/>
      <c r="DM125" s="201"/>
      <c r="DN125" s="201"/>
      <c r="DO125" s="201"/>
      <c r="DP125" s="201"/>
      <c r="DQ125" s="201"/>
      <c r="DR125" s="201"/>
      <c r="DS125" s="201"/>
      <c r="DT125" s="201"/>
      <c r="DU125" s="201"/>
      <c r="DV125" s="201"/>
      <c r="DW125" s="201"/>
      <c r="DX125" s="201"/>
      <c r="DY125" s="201"/>
      <c r="DZ125" s="201"/>
      <c r="EA125" s="201"/>
      <c r="EB125" s="201"/>
      <c r="EC125" s="201"/>
      <c r="ED125" s="201"/>
      <c r="EE125" s="201"/>
      <c r="EF125" s="201"/>
      <c r="EG125" s="201"/>
      <c r="EH125" s="201"/>
      <c r="EI125" s="201"/>
      <c r="EJ125" s="201"/>
      <c r="EK125" s="201"/>
      <c r="EL125" s="201"/>
      <c r="EM125" s="201"/>
      <c r="EP125" s="9"/>
      <c r="EQ125" s="201"/>
      <c r="ER125" s="201"/>
      <c r="ES125" s="201"/>
      <c r="ET125" s="200"/>
      <c r="EU125" s="201"/>
      <c r="EV125" s="202"/>
      <c r="EW125" s="201"/>
      <c r="EX125" s="201"/>
      <c r="EY125" s="201"/>
      <c r="EZ125" s="201"/>
      <c r="FA125" s="201"/>
      <c r="FB125" s="201"/>
      <c r="FC125" s="201"/>
      <c r="FD125" s="201"/>
      <c r="FE125"/>
      <c r="FF125"/>
      <c r="FG125"/>
      <c r="FH125"/>
    </row>
    <row r="126" spans="2:164" ht="15" outlineLevel="1">
      <c r="B126" s="1" t="s">
        <v>126</v>
      </c>
      <c r="I126" s="103"/>
      <c r="K126" s="203">
        <f t="shared" ref="K126:AP126" si="619">K14</f>
        <v>44652</v>
      </c>
      <c r="L126" s="102">
        <f t="shared" si="619"/>
        <v>44681</v>
      </c>
      <c r="M126" s="102">
        <f t="shared" si="619"/>
        <v>44712</v>
      </c>
      <c r="N126" s="102">
        <f t="shared" si="619"/>
        <v>44742</v>
      </c>
      <c r="O126" s="102">
        <f t="shared" si="619"/>
        <v>44773</v>
      </c>
      <c r="P126" s="102">
        <f t="shared" si="619"/>
        <v>44804</v>
      </c>
      <c r="Q126" s="102">
        <f t="shared" si="619"/>
        <v>44834</v>
      </c>
      <c r="R126" s="102">
        <f t="shared" si="619"/>
        <v>44865</v>
      </c>
      <c r="S126" s="102">
        <f t="shared" si="619"/>
        <v>44895</v>
      </c>
      <c r="T126" s="102">
        <f t="shared" si="619"/>
        <v>44926</v>
      </c>
      <c r="U126" s="102">
        <f t="shared" si="619"/>
        <v>44957</v>
      </c>
      <c r="V126" s="102">
        <f t="shared" si="619"/>
        <v>44985</v>
      </c>
      <c r="W126" s="102">
        <f t="shared" si="619"/>
        <v>45016</v>
      </c>
      <c r="X126" s="102">
        <f t="shared" si="619"/>
        <v>45046</v>
      </c>
      <c r="Y126" s="102">
        <f t="shared" si="619"/>
        <v>45077</v>
      </c>
      <c r="Z126" s="102">
        <f t="shared" si="619"/>
        <v>45107</v>
      </c>
      <c r="AA126" s="102">
        <f t="shared" si="619"/>
        <v>45138</v>
      </c>
      <c r="AB126" s="102">
        <f t="shared" si="619"/>
        <v>45169</v>
      </c>
      <c r="AC126" s="102">
        <f t="shared" si="619"/>
        <v>45199</v>
      </c>
      <c r="AD126" s="102">
        <f t="shared" si="619"/>
        <v>45230</v>
      </c>
      <c r="AE126" s="102">
        <f t="shared" si="619"/>
        <v>45260</v>
      </c>
      <c r="AF126" s="102">
        <f t="shared" si="619"/>
        <v>45291</v>
      </c>
      <c r="AG126" s="102">
        <f t="shared" si="619"/>
        <v>45322</v>
      </c>
      <c r="AH126" s="102">
        <f t="shared" si="619"/>
        <v>45351</v>
      </c>
      <c r="AI126" s="102">
        <f t="shared" si="619"/>
        <v>45382</v>
      </c>
      <c r="AJ126" s="102">
        <f t="shared" si="619"/>
        <v>45412</v>
      </c>
      <c r="AK126" s="102">
        <f t="shared" si="619"/>
        <v>45443</v>
      </c>
      <c r="AL126" s="102">
        <f t="shared" si="619"/>
        <v>45473</v>
      </c>
      <c r="AM126" s="102">
        <f t="shared" si="619"/>
        <v>45504</v>
      </c>
      <c r="AN126" s="102">
        <f t="shared" si="619"/>
        <v>45535</v>
      </c>
      <c r="AO126" s="102">
        <f t="shared" si="619"/>
        <v>45565</v>
      </c>
      <c r="AP126" s="102">
        <f t="shared" si="619"/>
        <v>45596</v>
      </c>
      <c r="AQ126" s="102">
        <f t="shared" ref="AQ126:BV126" si="620">AQ14</f>
        <v>45626</v>
      </c>
      <c r="AR126" s="102">
        <f t="shared" si="620"/>
        <v>45657</v>
      </c>
      <c r="AS126" s="102">
        <f t="shared" si="620"/>
        <v>45688</v>
      </c>
      <c r="AT126" s="102">
        <f t="shared" si="620"/>
        <v>45716</v>
      </c>
      <c r="AU126" s="102">
        <f t="shared" si="620"/>
        <v>45747</v>
      </c>
      <c r="AV126" s="102">
        <f t="shared" si="620"/>
        <v>45777</v>
      </c>
      <c r="AW126" s="102">
        <f t="shared" si="620"/>
        <v>45808</v>
      </c>
      <c r="AX126" s="102">
        <f t="shared" si="620"/>
        <v>45838</v>
      </c>
      <c r="AY126" s="102">
        <f t="shared" si="620"/>
        <v>45869</v>
      </c>
      <c r="AZ126" s="102">
        <f t="shared" si="620"/>
        <v>45900</v>
      </c>
      <c r="BA126" s="102">
        <f t="shared" si="620"/>
        <v>45930</v>
      </c>
      <c r="BB126" s="102">
        <f t="shared" si="620"/>
        <v>45961</v>
      </c>
      <c r="BC126" s="102">
        <f t="shared" si="620"/>
        <v>45991</v>
      </c>
      <c r="BD126" s="102">
        <f t="shared" si="620"/>
        <v>46022</v>
      </c>
      <c r="BE126" s="102">
        <f t="shared" si="620"/>
        <v>46053</v>
      </c>
      <c r="BF126" s="102">
        <f t="shared" si="620"/>
        <v>46081</v>
      </c>
      <c r="BG126" s="102">
        <f t="shared" si="620"/>
        <v>46112</v>
      </c>
      <c r="BH126" s="102">
        <f t="shared" si="620"/>
        <v>46142</v>
      </c>
      <c r="BI126" s="102">
        <f t="shared" si="620"/>
        <v>46173</v>
      </c>
      <c r="BJ126" s="102">
        <f t="shared" si="620"/>
        <v>46203</v>
      </c>
      <c r="BK126" s="102">
        <f t="shared" si="620"/>
        <v>46234</v>
      </c>
      <c r="BL126" s="102">
        <f t="shared" si="620"/>
        <v>46265</v>
      </c>
      <c r="BM126" s="102">
        <f t="shared" si="620"/>
        <v>46295</v>
      </c>
      <c r="BN126" s="102">
        <f t="shared" si="620"/>
        <v>46326</v>
      </c>
      <c r="BO126" s="102">
        <f t="shared" si="620"/>
        <v>46356</v>
      </c>
      <c r="BP126" s="102">
        <f t="shared" si="620"/>
        <v>46387</v>
      </c>
      <c r="BQ126" s="102">
        <f t="shared" si="620"/>
        <v>46418</v>
      </c>
      <c r="BR126" s="102">
        <f t="shared" si="620"/>
        <v>46446</v>
      </c>
      <c r="BS126" s="102">
        <f t="shared" si="620"/>
        <v>46477</v>
      </c>
      <c r="BT126" s="102">
        <f t="shared" si="620"/>
        <v>46507</v>
      </c>
      <c r="BU126" s="102">
        <f t="shared" si="620"/>
        <v>46538</v>
      </c>
      <c r="BV126" s="102">
        <f t="shared" si="620"/>
        <v>46568</v>
      </c>
      <c r="BW126" s="102">
        <f t="shared" ref="BW126:DB126" si="621">BW14</f>
        <v>46599</v>
      </c>
      <c r="BX126" s="102">
        <f t="shared" si="621"/>
        <v>46630</v>
      </c>
      <c r="BY126" s="102">
        <f t="shared" si="621"/>
        <v>46660</v>
      </c>
      <c r="BZ126" s="102">
        <f t="shared" si="621"/>
        <v>46691</v>
      </c>
      <c r="CA126" s="102">
        <f t="shared" si="621"/>
        <v>46721</v>
      </c>
      <c r="CB126" s="102">
        <f t="shared" si="621"/>
        <v>46752</v>
      </c>
      <c r="CC126" s="102">
        <f t="shared" si="621"/>
        <v>46783</v>
      </c>
      <c r="CD126" s="102">
        <f t="shared" si="621"/>
        <v>46812</v>
      </c>
      <c r="CE126" s="102">
        <f t="shared" si="621"/>
        <v>46843</v>
      </c>
      <c r="CF126" s="102">
        <f t="shared" si="621"/>
        <v>46873</v>
      </c>
      <c r="CG126" s="102">
        <f t="shared" si="621"/>
        <v>46904</v>
      </c>
      <c r="CH126" s="102">
        <f t="shared" si="621"/>
        <v>46934</v>
      </c>
      <c r="CI126" s="102">
        <f t="shared" si="621"/>
        <v>46965</v>
      </c>
      <c r="CJ126" s="102">
        <f t="shared" si="621"/>
        <v>46996</v>
      </c>
      <c r="CK126" s="102">
        <f t="shared" si="621"/>
        <v>47026</v>
      </c>
      <c r="CL126" s="102">
        <f t="shared" si="621"/>
        <v>47057</v>
      </c>
      <c r="CM126" s="102">
        <f t="shared" si="621"/>
        <v>47087</v>
      </c>
      <c r="CN126" s="102">
        <f t="shared" si="621"/>
        <v>47118</v>
      </c>
      <c r="CO126" s="102">
        <f t="shared" si="621"/>
        <v>47149</v>
      </c>
      <c r="CP126" s="102">
        <f t="shared" si="621"/>
        <v>47177</v>
      </c>
      <c r="CQ126" s="102">
        <f t="shared" si="621"/>
        <v>47208</v>
      </c>
      <c r="CR126" s="102">
        <f t="shared" si="621"/>
        <v>47238</v>
      </c>
      <c r="CS126" s="102">
        <f t="shared" si="621"/>
        <v>47269</v>
      </c>
      <c r="CT126" s="102">
        <f t="shared" si="621"/>
        <v>47299</v>
      </c>
      <c r="CU126" s="102">
        <f t="shared" si="621"/>
        <v>47330</v>
      </c>
      <c r="CV126" s="102">
        <f t="shared" si="621"/>
        <v>47361</v>
      </c>
      <c r="CW126" s="102">
        <f t="shared" si="621"/>
        <v>47391</v>
      </c>
      <c r="CX126" s="102">
        <f t="shared" si="621"/>
        <v>47422</v>
      </c>
      <c r="CY126" s="102">
        <f t="shared" si="621"/>
        <v>47452</v>
      </c>
      <c r="CZ126" s="102">
        <f t="shared" si="621"/>
        <v>47483</v>
      </c>
      <c r="DA126" s="102">
        <f t="shared" si="621"/>
        <v>47514</v>
      </c>
      <c r="DB126" s="102">
        <f t="shared" si="621"/>
        <v>47542</v>
      </c>
      <c r="DC126" s="102">
        <f t="shared" ref="DC126:EM126" si="622">DC14</f>
        <v>47573</v>
      </c>
      <c r="DD126" s="102">
        <f t="shared" si="622"/>
        <v>47603</v>
      </c>
      <c r="DE126" s="102">
        <f t="shared" si="622"/>
        <v>47634</v>
      </c>
      <c r="DF126" s="102">
        <f t="shared" si="622"/>
        <v>47664</v>
      </c>
      <c r="DG126" s="102">
        <f t="shared" si="622"/>
        <v>47695</v>
      </c>
      <c r="DH126" s="102">
        <f t="shared" si="622"/>
        <v>47726</v>
      </c>
      <c r="DI126" s="102">
        <f t="shared" si="622"/>
        <v>47756</v>
      </c>
      <c r="DJ126" s="102">
        <f t="shared" si="622"/>
        <v>47787</v>
      </c>
      <c r="DK126" s="102">
        <f t="shared" si="622"/>
        <v>47817</v>
      </c>
      <c r="DL126" s="102">
        <f t="shared" si="622"/>
        <v>47848</v>
      </c>
      <c r="DM126" s="102">
        <f t="shared" si="622"/>
        <v>47879</v>
      </c>
      <c r="DN126" s="102">
        <f t="shared" si="622"/>
        <v>47907</v>
      </c>
      <c r="DO126" s="102">
        <f t="shared" si="622"/>
        <v>47938</v>
      </c>
      <c r="DP126" s="102">
        <f t="shared" si="622"/>
        <v>47968</v>
      </c>
      <c r="DQ126" s="102">
        <f t="shared" si="622"/>
        <v>47999</v>
      </c>
      <c r="DR126" s="102">
        <f t="shared" si="622"/>
        <v>48029</v>
      </c>
      <c r="DS126" s="102">
        <f t="shared" si="622"/>
        <v>48060</v>
      </c>
      <c r="DT126" s="102">
        <f t="shared" si="622"/>
        <v>48091</v>
      </c>
      <c r="DU126" s="102">
        <f t="shared" si="622"/>
        <v>48121</v>
      </c>
      <c r="DV126" s="102">
        <f t="shared" si="622"/>
        <v>48152</v>
      </c>
      <c r="DW126" s="102">
        <f t="shared" si="622"/>
        <v>48182</v>
      </c>
      <c r="DX126" s="102">
        <f t="shared" si="622"/>
        <v>48213</v>
      </c>
      <c r="DY126" s="102">
        <f t="shared" si="622"/>
        <v>48244</v>
      </c>
      <c r="DZ126" s="102">
        <f t="shared" si="622"/>
        <v>48273</v>
      </c>
      <c r="EA126" s="102">
        <f t="shared" si="622"/>
        <v>48304</v>
      </c>
      <c r="EB126" s="102">
        <f t="shared" si="622"/>
        <v>48334</v>
      </c>
      <c r="EC126" s="102">
        <f t="shared" si="622"/>
        <v>48365</v>
      </c>
      <c r="ED126" s="102">
        <f t="shared" si="622"/>
        <v>48395</v>
      </c>
      <c r="EE126" s="102">
        <f t="shared" si="622"/>
        <v>48426</v>
      </c>
      <c r="EF126" s="102">
        <f t="shared" si="622"/>
        <v>48457</v>
      </c>
      <c r="EG126" s="102">
        <f t="shared" si="622"/>
        <v>48487</v>
      </c>
      <c r="EH126" s="102">
        <f t="shared" si="622"/>
        <v>48518</v>
      </c>
      <c r="EI126" s="102">
        <f t="shared" si="622"/>
        <v>48548</v>
      </c>
      <c r="EJ126" s="102">
        <f t="shared" si="622"/>
        <v>48579</v>
      </c>
      <c r="EK126" s="102">
        <f t="shared" si="622"/>
        <v>48610</v>
      </c>
      <c r="EL126" s="102">
        <f t="shared" si="622"/>
        <v>48638</v>
      </c>
      <c r="EM126" s="102">
        <f t="shared" si="622"/>
        <v>48669</v>
      </c>
      <c r="ET126" s="103"/>
      <c r="EV126" s="203"/>
      <c r="EW126" s="102"/>
      <c r="EX126" s="102"/>
      <c r="EY126" s="102"/>
      <c r="EZ126" s="102"/>
      <c r="FA126" s="102"/>
      <c r="FB126" s="102"/>
      <c r="FC126" s="102"/>
      <c r="FD126" s="102"/>
      <c r="FE126"/>
      <c r="FF126"/>
      <c r="FG126"/>
      <c r="FH126"/>
    </row>
    <row r="127" spans="2:164" ht="15" outlineLevel="1">
      <c r="B127" s="10" t="s">
        <v>93</v>
      </c>
      <c r="I127" s="103"/>
      <c r="K127" s="106">
        <f>K7</f>
        <v>0</v>
      </c>
      <c r="L127" s="204">
        <f>MAX(L7, Assumptions!$D$34)</f>
        <v>4.3549999999999998E-2</v>
      </c>
      <c r="M127" s="204">
        <f>MAX(M7, Assumptions!$D$34)</f>
        <v>4.3549999999999998E-2</v>
      </c>
      <c r="N127" s="204">
        <f>MAX(N7, Assumptions!$D$34)</f>
        <v>4.3549999999999998E-2</v>
      </c>
      <c r="O127" s="204">
        <f>MAX(O7, Assumptions!$D$34)</f>
        <v>4.3549999999999998E-2</v>
      </c>
      <c r="P127" s="204">
        <f>MAX(P7, Assumptions!$D$34)</f>
        <v>4.3549999999999998E-2</v>
      </c>
      <c r="Q127" s="204">
        <f>MAX(Q7, Assumptions!$D$34)</f>
        <v>4.3549999999999998E-2</v>
      </c>
      <c r="R127" s="204">
        <f>MAX(R7, Assumptions!$D$34)</f>
        <v>4.3549999999999998E-2</v>
      </c>
      <c r="S127" s="204">
        <f>MAX(S7, Assumptions!$D$34)</f>
        <v>4.3549999999999998E-2</v>
      </c>
      <c r="T127" s="204">
        <f>MAX(T7, Assumptions!$D$34)</f>
        <v>4.3549999999999998E-2</v>
      </c>
      <c r="U127" s="204">
        <f>MAX(U7, Assumptions!$D$34)</f>
        <v>4.3549999999999998E-2</v>
      </c>
      <c r="V127" s="204">
        <f>MAX(V7, Assumptions!$D$34)</f>
        <v>4.3549999999999998E-2</v>
      </c>
      <c r="W127" s="204">
        <f>MAX(W7, Assumptions!$D$34)</f>
        <v>4.3549999999999998E-2</v>
      </c>
      <c r="X127" s="204">
        <f>MAX(X7, Assumptions!$D$34)</f>
        <v>4.3549999999999998E-2</v>
      </c>
      <c r="Y127" s="204">
        <f>MAX(Y7, Assumptions!$D$34)</f>
        <v>4.3549999999999998E-2</v>
      </c>
      <c r="Z127" s="204">
        <f>MAX(Z7, Assumptions!$D$34)</f>
        <v>4.3549999999999998E-2</v>
      </c>
      <c r="AA127" s="204">
        <f>MAX(AA7, Assumptions!$D$34)</f>
        <v>4.3549999999999998E-2</v>
      </c>
      <c r="AB127" s="204">
        <f>MAX(AB7, Assumptions!$D$34)</f>
        <v>4.3549999999999998E-2</v>
      </c>
      <c r="AC127" s="204">
        <f>MAX(AC7, Assumptions!$D$34)</f>
        <v>4.3549999999999998E-2</v>
      </c>
      <c r="AD127" s="204">
        <f>MAX(AD7, Assumptions!$D$34)</f>
        <v>4.3549999999999998E-2</v>
      </c>
      <c r="AE127" s="204">
        <f>MAX(AE7, Assumptions!$D$34)</f>
        <v>4.3549999999999998E-2</v>
      </c>
      <c r="AF127" s="204">
        <f>MAX(AF7, Assumptions!$D$34)</f>
        <v>4.3549999999999998E-2</v>
      </c>
      <c r="AG127" s="204">
        <f>MAX(AG7, Assumptions!$D$34)</f>
        <v>4.3549999999999998E-2</v>
      </c>
      <c r="AH127" s="204">
        <f>MAX(AH7, Assumptions!$D$34)</f>
        <v>4.3549999999999998E-2</v>
      </c>
      <c r="AI127" s="204">
        <f>MAX(AI7, Assumptions!$D$34)</f>
        <v>4.3549999999999998E-2</v>
      </c>
      <c r="AJ127" s="204">
        <f>MAX(AJ7, Assumptions!$D$34)</f>
        <v>4.3549999999999998E-2</v>
      </c>
      <c r="AK127" s="204">
        <f>MAX(AK7, Assumptions!$D$34)</f>
        <v>4.3549999999999998E-2</v>
      </c>
      <c r="AL127" s="204">
        <f>MAX(AL7, Assumptions!$D$34)</f>
        <v>4.3549999999999998E-2</v>
      </c>
      <c r="AM127" s="204">
        <f>MAX(AM7, Assumptions!$D$34)</f>
        <v>4.3549999999999998E-2</v>
      </c>
      <c r="AN127" s="204">
        <f>MAX(AN7, Assumptions!$D$34)</f>
        <v>4.3549999999999998E-2</v>
      </c>
      <c r="AO127" s="204">
        <f>MAX(AO7, Assumptions!$D$34)</f>
        <v>4.3549999999999998E-2</v>
      </c>
      <c r="AP127" s="204">
        <f>MAX(AP7, Assumptions!$D$34)</f>
        <v>4.3549999999999998E-2</v>
      </c>
      <c r="AQ127" s="204">
        <f>MAX(AQ7, Assumptions!$D$34)</f>
        <v>4.3549999999999998E-2</v>
      </c>
      <c r="AR127" s="204">
        <f>MAX(AR7, Assumptions!$D$34)</f>
        <v>4.3549999999999998E-2</v>
      </c>
      <c r="AS127" s="204">
        <f>MAX(AS7, Assumptions!$D$34)</f>
        <v>4.3549999999999998E-2</v>
      </c>
      <c r="AT127" s="204">
        <f>MAX(AT7, Assumptions!$D$34)</f>
        <v>4.3549999999999998E-2</v>
      </c>
      <c r="AU127" s="204">
        <f>MAX(AU7, Assumptions!$D$34)</f>
        <v>4.3549999999999998E-2</v>
      </c>
      <c r="AV127" s="204">
        <f>MAX(AV7, Assumptions!$D$34)</f>
        <v>4.3549999999999998E-2</v>
      </c>
      <c r="AW127" s="204">
        <f>MAX(AW7, Assumptions!$D$34)</f>
        <v>4.3549999999999998E-2</v>
      </c>
      <c r="AX127" s="204">
        <f>MAX(AX7, Assumptions!$D$34)</f>
        <v>4.3549999999999998E-2</v>
      </c>
      <c r="AY127" s="204">
        <f>MAX(AY7, Assumptions!$D$34)</f>
        <v>4.3549999999999998E-2</v>
      </c>
      <c r="AZ127" s="204">
        <f>MAX(AZ7, Assumptions!$D$34)</f>
        <v>4.3549999999999998E-2</v>
      </c>
      <c r="BA127" s="204">
        <f>MAX(BA7, Assumptions!$D$34)</f>
        <v>4.3549999999999998E-2</v>
      </c>
      <c r="BB127" s="204">
        <f>MAX(BB7, Assumptions!$D$34)</f>
        <v>4.3549999999999998E-2</v>
      </c>
      <c r="BC127" s="204">
        <f>MAX(BC7, Assumptions!$D$34)</f>
        <v>4.3549999999999998E-2</v>
      </c>
      <c r="BD127" s="204">
        <f>MAX(BD7, Assumptions!$D$34)</f>
        <v>4.3549999999999998E-2</v>
      </c>
      <c r="BE127" s="204">
        <f>MAX(BE7, Assumptions!$D$34)</f>
        <v>4.3549999999999998E-2</v>
      </c>
      <c r="BF127" s="204">
        <f>MAX(BF7, Assumptions!$D$34)</f>
        <v>4.3549999999999998E-2</v>
      </c>
      <c r="BG127" s="204">
        <f>MAX(BG7, Assumptions!$D$34)</f>
        <v>4.3549999999999998E-2</v>
      </c>
      <c r="BH127" s="204">
        <f>MAX(BH7, Assumptions!$D$34)</f>
        <v>4.3549999999999998E-2</v>
      </c>
      <c r="BI127" s="204">
        <f>MAX(BI7, Assumptions!$D$34)</f>
        <v>4.3549999999999998E-2</v>
      </c>
      <c r="BJ127" s="204">
        <f>MAX(BJ7, Assumptions!$D$34)</f>
        <v>4.3549999999999998E-2</v>
      </c>
      <c r="BK127" s="204">
        <f>MAX(BK7, Assumptions!$D$34)</f>
        <v>4.3549999999999998E-2</v>
      </c>
      <c r="BL127" s="204">
        <f>MAX(BL7, Assumptions!$D$34)</f>
        <v>4.3549999999999998E-2</v>
      </c>
      <c r="BM127" s="204">
        <f>MAX(BM7, Assumptions!$D$34)</f>
        <v>4.3549999999999998E-2</v>
      </c>
      <c r="BN127" s="204">
        <f>MAX(BN7, Assumptions!$D$34)</f>
        <v>4.3549999999999998E-2</v>
      </c>
      <c r="BO127" s="204">
        <f>MAX(BO7, Assumptions!$D$34)</f>
        <v>4.3549999999999998E-2</v>
      </c>
      <c r="BP127" s="204">
        <f>MAX(BP7, Assumptions!$D$34)</f>
        <v>4.3549999999999998E-2</v>
      </c>
      <c r="BQ127" s="204">
        <f>MAX(BQ7, Assumptions!$D$34)</f>
        <v>4.3549999999999998E-2</v>
      </c>
      <c r="BR127" s="204">
        <f>MAX(BR7, Assumptions!$D$34)</f>
        <v>4.3549999999999998E-2</v>
      </c>
      <c r="BS127" s="204">
        <f>MAX(BS7, Assumptions!$D$34)</f>
        <v>4.3549999999999998E-2</v>
      </c>
      <c r="BT127" s="204">
        <f>MAX(BT7, Assumptions!$D$34)</f>
        <v>4.3549999999999998E-2</v>
      </c>
      <c r="BU127" s="204">
        <f>MAX(BU7, Assumptions!$D$34)</f>
        <v>4.3549999999999998E-2</v>
      </c>
      <c r="BV127" s="204">
        <f>MAX(BV7, Assumptions!$D$34)</f>
        <v>4.3549999999999998E-2</v>
      </c>
      <c r="BW127" s="204">
        <f>MAX(BW7, Assumptions!$D$34)</f>
        <v>4.3549999999999998E-2</v>
      </c>
      <c r="BX127" s="204">
        <f>MAX(BX7, Assumptions!$D$34)</f>
        <v>4.3549999999999998E-2</v>
      </c>
      <c r="BY127" s="204">
        <f>MAX(BY7, Assumptions!$D$34)</f>
        <v>4.3549999999999998E-2</v>
      </c>
      <c r="BZ127" s="204">
        <f>MAX(BZ7, Assumptions!$D$34)</f>
        <v>4.3549999999999998E-2</v>
      </c>
      <c r="CA127" s="204">
        <f>MAX(CA7, Assumptions!$D$34)</f>
        <v>4.3549999999999998E-2</v>
      </c>
      <c r="CB127" s="204">
        <f>MAX(CB7, Assumptions!$D$34)</f>
        <v>4.3549999999999998E-2</v>
      </c>
      <c r="CC127" s="204">
        <f>MAX(CC7, Assumptions!$D$34)</f>
        <v>4.3549999999999998E-2</v>
      </c>
      <c r="CD127" s="204">
        <f>MAX(CD7, Assumptions!$D$34)</f>
        <v>4.3549999999999998E-2</v>
      </c>
      <c r="CE127" s="204">
        <f>MAX(CE7, Assumptions!$D$34)</f>
        <v>4.3549999999999998E-2</v>
      </c>
      <c r="CF127" s="204">
        <f>MAX(CF7, Assumptions!$D$34)</f>
        <v>4.3549999999999998E-2</v>
      </c>
      <c r="CG127" s="204">
        <f>MAX(CG7, Assumptions!$D$34)</f>
        <v>4.3549999999999998E-2</v>
      </c>
      <c r="CH127" s="204">
        <f>MAX(CH7, Assumptions!$D$34)</f>
        <v>4.3549999999999998E-2</v>
      </c>
      <c r="CI127" s="204">
        <f>MAX(CI7, Assumptions!$D$34)</f>
        <v>4.3549999999999998E-2</v>
      </c>
      <c r="CJ127" s="204">
        <f>MAX(CJ7, Assumptions!$D$34)</f>
        <v>4.3549999999999998E-2</v>
      </c>
      <c r="CK127" s="204">
        <f>MAX(CK7, Assumptions!$D$34)</f>
        <v>4.3549999999999998E-2</v>
      </c>
      <c r="CL127" s="204">
        <f>MAX(CL7, Assumptions!$D$34)</f>
        <v>4.3549999999999998E-2</v>
      </c>
      <c r="CM127" s="204">
        <f>MAX(CM7, Assumptions!$D$34)</f>
        <v>4.3549999999999998E-2</v>
      </c>
      <c r="CN127" s="204">
        <f>MAX(CN7, Assumptions!$D$34)</f>
        <v>4.3549999999999998E-2</v>
      </c>
      <c r="CO127" s="204">
        <f>MAX(CO7, Assumptions!$D$34)</f>
        <v>4.3549999999999998E-2</v>
      </c>
      <c r="CP127" s="204">
        <f>MAX(CP7, Assumptions!$D$34)</f>
        <v>4.3549999999999998E-2</v>
      </c>
      <c r="CQ127" s="204">
        <f>MAX(CQ7, Assumptions!$D$34)</f>
        <v>4.3549999999999998E-2</v>
      </c>
      <c r="CR127" s="204">
        <f>MAX(CR7, Assumptions!$D$34)</f>
        <v>4.3549999999999998E-2</v>
      </c>
      <c r="CS127" s="204">
        <f>MAX(CS7, Assumptions!$D$34)</f>
        <v>4.3549999999999998E-2</v>
      </c>
      <c r="CT127" s="204">
        <f>MAX(CT7, Assumptions!$D$34)</f>
        <v>4.3549999999999998E-2</v>
      </c>
      <c r="CU127" s="204">
        <f>MAX(CU7, Assumptions!$D$34)</f>
        <v>4.3549999999999998E-2</v>
      </c>
      <c r="CV127" s="204">
        <f>MAX(CV7, Assumptions!$D$34)</f>
        <v>4.3549999999999998E-2</v>
      </c>
      <c r="CW127" s="204">
        <f>MAX(CW7, Assumptions!$D$34)</f>
        <v>4.3549999999999998E-2</v>
      </c>
      <c r="CX127" s="204">
        <f>MAX(CX7, Assumptions!$D$34)</f>
        <v>4.3549999999999998E-2</v>
      </c>
      <c r="CY127" s="204">
        <f>MAX(CY7, Assumptions!$D$34)</f>
        <v>4.3549999999999998E-2</v>
      </c>
      <c r="CZ127" s="204">
        <f>MAX(CZ7, Assumptions!$D$34)</f>
        <v>4.3549999999999998E-2</v>
      </c>
      <c r="DA127" s="204">
        <f>MAX(DA7, Assumptions!$D$34)</f>
        <v>4.3549999999999998E-2</v>
      </c>
      <c r="DB127" s="204">
        <f>MAX(DB7, Assumptions!$D$34)</f>
        <v>4.3549999999999998E-2</v>
      </c>
      <c r="DC127" s="204">
        <f>MAX(DC7, Assumptions!$D$34)</f>
        <v>4.3549999999999998E-2</v>
      </c>
      <c r="DD127" s="204">
        <f>MAX(DD7, Assumptions!$D$34)</f>
        <v>4.3549999999999998E-2</v>
      </c>
      <c r="DE127" s="204">
        <f>MAX(DE7, Assumptions!$D$34)</f>
        <v>4.3549999999999998E-2</v>
      </c>
      <c r="DF127" s="204">
        <f>MAX(DF7, Assumptions!$D$34)</f>
        <v>4.3549999999999998E-2</v>
      </c>
      <c r="DG127" s="204">
        <f>MAX(DG7, Assumptions!$D$34)</f>
        <v>4.3549999999999998E-2</v>
      </c>
      <c r="DH127" s="204">
        <f>MAX(DH7, Assumptions!$D$34)</f>
        <v>4.3549999999999998E-2</v>
      </c>
      <c r="DI127" s="204">
        <f>MAX(DI7, Assumptions!$D$34)</f>
        <v>4.3549999999999998E-2</v>
      </c>
      <c r="DJ127" s="204">
        <f>MAX(DJ7, Assumptions!$D$34)</f>
        <v>4.3549999999999998E-2</v>
      </c>
      <c r="DK127" s="204">
        <f>MAX(DK7, Assumptions!$D$34)</f>
        <v>4.3549999999999998E-2</v>
      </c>
      <c r="DL127" s="204">
        <f>MAX(DL7, Assumptions!$D$34)</f>
        <v>4.3549999999999998E-2</v>
      </c>
      <c r="DM127" s="204">
        <f>MAX(DM7, Assumptions!$D$34)</f>
        <v>4.3549999999999998E-2</v>
      </c>
      <c r="DN127" s="204">
        <f>MAX(DN7, Assumptions!$D$34)</f>
        <v>4.3549999999999998E-2</v>
      </c>
      <c r="DO127" s="204">
        <f>MAX(DO7, Assumptions!$D$34)</f>
        <v>4.3549999999999998E-2</v>
      </c>
      <c r="DP127" s="204">
        <f>MAX(DP7, Assumptions!$D$34)</f>
        <v>4.3549999999999998E-2</v>
      </c>
      <c r="DQ127" s="204">
        <f>MAX(DQ7, Assumptions!$D$34)</f>
        <v>4.3549999999999998E-2</v>
      </c>
      <c r="DR127" s="204">
        <f>MAX(DR7, Assumptions!$D$34)</f>
        <v>4.3549999999999998E-2</v>
      </c>
      <c r="DS127" s="204">
        <f>MAX(DS7, Assumptions!$D$34)</f>
        <v>4.3549999999999998E-2</v>
      </c>
      <c r="DT127" s="204">
        <f>MAX(DT7, Assumptions!$D$34)</f>
        <v>4.3549999999999998E-2</v>
      </c>
      <c r="DU127" s="204">
        <f>MAX(DU7, Assumptions!$D$34)</f>
        <v>4.3549999999999998E-2</v>
      </c>
      <c r="DV127" s="204">
        <f>MAX(DV7, Assumptions!$D$34)</f>
        <v>4.3549999999999998E-2</v>
      </c>
      <c r="DW127" s="204">
        <f>MAX(DW7, Assumptions!$D$34)</f>
        <v>4.3549999999999998E-2</v>
      </c>
      <c r="DX127" s="204">
        <f>MAX(DX7, Assumptions!$D$34)</f>
        <v>4.3549999999999998E-2</v>
      </c>
      <c r="DY127" s="204">
        <f>MAX(DY7, Assumptions!$D$34)</f>
        <v>4.3549999999999998E-2</v>
      </c>
      <c r="DZ127" s="204">
        <f>MAX(DZ7, Assumptions!$D$34)</f>
        <v>4.3549999999999998E-2</v>
      </c>
      <c r="EA127" s="204">
        <f>MAX(EA7, Assumptions!$D$34)</f>
        <v>4.3549999999999998E-2</v>
      </c>
      <c r="EB127" s="204">
        <f>MAX(EB7, Assumptions!$D$34)</f>
        <v>4.3549999999999998E-2</v>
      </c>
      <c r="EC127" s="204">
        <f>MAX(EC7, Assumptions!$D$34)</f>
        <v>4.3549999999999998E-2</v>
      </c>
      <c r="ED127" s="204">
        <f>MAX(ED7, Assumptions!$D$34)</f>
        <v>4.3549999999999998E-2</v>
      </c>
      <c r="EE127" s="204">
        <f>MAX(EE7, Assumptions!$D$34)</f>
        <v>4.3549999999999998E-2</v>
      </c>
      <c r="EF127" s="204">
        <f>MAX(EF7, Assumptions!$D$34)</f>
        <v>4.3549999999999998E-2</v>
      </c>
      <c r="EG127" s="204">
        <f>MAX(EG7, Assumptions!$D$34)</f>
        <v>4.3549999999999998E-2</v>
      </c>
      <c r="EH127" s="204">
        <f>MAX(EH7, Assumptions!$D$34)</f>
        <v>4.3549999999999998E-2</v>
      </c>
      <c r="EI127" s="204">
        <f>MAX(EI7, Assumptions!$D$34)</f>
        <v>4.3549999999999998E-2</v>
      </c>
      <c r="EJ127" s="204">
        <f>MAX(EJ7, Assumptions!$D$34)</f>
        <v>4.3549999999999998E-2</v>
      </c>
      <c r="EK127" s="204">
        <f>MAX(EK7, Assumptions!$D$34)</f>
        <v>4.3549999999999998E-2</v>
      </c>
      <c r="EL127" s="204">
        <f>MAX(EL7, Assumptions!$D$34)</f>
        <v>4.3549999999999998E-2</v>
      </c>
      <c r="EM127" s="204">
        <f>MAX(EM7, Assumptions!$D$34)</f>
        <v>4.3549999999999998E-2</v>
      </c>
      <c r="EP127" s="10"/>
      <c r="ET127" s="103"/>
      <c r="EV127" s="106"/>
      <c r="EW127" s="204"/>
      <c r="EX127" s="204"/>
      <c r="EY127" s="204"/>
      <c r="EZ127" s="204"/>
      <c r="FA127" s="204"/>
      <c r="FB127" s="204"/>
      <c r="FC127" s="204"/>
      <c r="FD127" s="204"/>
      <c r="FE127"/>
      <c r="FF127"/>
      <c r="FG127"/>
      <c r="FH127"/>
    </row>
    <row r="128" spans="2:164" ht="15" outlineLevel="1">
      <c r="B128" s="46" t="s">
        <v>127</v>
      </c>
      <c r="C128" s="88"/>
      <c r="D128" s="88"/>
      <c r="E128" s="88"/>
      <c r="F128" s="88"/>
      <c r="G128" s="88"/>
      <c r="H128" s="88"/>
      <c r="I128" s="170"/>
      <c r="J128" s="88"/>
      <c r="K128" s="205">
        <f>Assumptions!$D$32/10000</f>
        <v>0</v>
      </c>
      <c r="L128" s="206">
        <f>Assumptions!$D$32/10000</f>
        <v>0</v>
      </c>
      <c r="M128" s="206">
        <f>Assumptions!$D$32/10000</f>
        <v>0</v>
      </c>
      <c r="N128" s="206">
        <f>Assumptions!$D$32/10000</f>
        <v>0</v>
      </c>
      <c r="O128" s="206">
        <f>Assumptions!$D$32/10000</f>
        <v>0</v>
      </c>
      <c r="P128" s="206">
        <f>Assumptions!$D$32/10000</f>
        <v>0</v>
      </c>
      <c r="Q128" s="206">
        <f>Assumptions!$D$32/10000</f>
        <v>0</v>
      </c>
      <c r="R128" s="206">
        <f>Assumptions!$D$32/10000</f>
        <v>0</v>
      </c>
      <c r="S128" s="206">
        <f>Assumptions!$D$32/10000</f>
        <v>0</v>
      </c>
      <c r="T128" s="206">
        <f>Assumptions!$D$32/10000</f>
        <v>0</v>
      </c>
      <c r="U128" s="206">
        <f>Assumptions!$D$32/10000</f>
        <v>0</v>
      </c>
      <c r="V128" s="206">
        <f>Assumptions!$D$32/10000</f>
        <v>0</v>
      </c>
      <c r="W128" s="206">
        <f>Assumptions!$D$32/10000</f>
        <v>0</v>
      </c>
      <c r="X128" s="206">
        <f>Assumptions!$D$32/10000</f>
        <v>0</v>
      </c>
      <c r="Y128" s="206">
        <f>Assumptions!$D$32/10000</f>
        <v>0</v>
      </c>
      <c r="Z128" s="206">
        <f>Assumptions!$D$32/10000</f>
        <v>0</v>
      </c>
      <c r="AA128" s="206">
        <f>Assumptions!$D$32/10000</f>
        <v>0</v>
      </c>
      <c r="AB128" s="206">
        <f>Assumptions!$D$32/10000</f>
        <v>0</v>
      </c>
      <c r="AC128" s="206">
        <f>Assumptions!$D$32/10000</f>
        <v>0</v>
      </c>
      <c r="AD128" s="206">
        <f>Assumptions!$D$32/10000</f>
        <v>0</v>
      </c>
      <c r="AE128" s="206">
        <f>Assumptions!$D$32/10000</f>
        <v>0</v>
      </c>
      <c r="AF128" s="206">
        <f>Assumptions!$D$32/10000</f>
        <v>0</v>
      </c>
      <c r="AG128" s="206">
        <f>Assumptions!$D$32/10000</f>
        <v>0</v>
      </c>
      <c r="AH128" s="206">
        <f>Assumptions!$D$32/10000</f>
        <v>0</v>
      </c>
      <c r="AI128" s="206">
        <f>Assumptions!$D$32/10000</f>
        <v>0</v>
      </c>
      <c r="AJ128" s="206">
        <f>Assumptions!$D$32/10000</f>
        <v>0</v>
      </c>
      <c r="AK128" s="206">
        <f>Assumptions!$D$32/10000</f>
        <v>0</v>
      </c>
      <c r="AL128" s="206">
        <f>Assumptions!$D$32/10000</f>
        <v>0</v>
      </c>
      <c r="AM128" s="206">
        <f>Assumptions!$D$32/10000</f>
        <v>0</v>
      </c>
      <c r="AN128" s="206">
        <f>Assumptions!$D$32/10000</f>
        <v>0</v>
      </c>
      <c r="AO128" s="206">
        <f>Assumptions!$D$32/10000</f>
        <v>0</v>
      </c>
      <c r="AP128" s="206">
        <f>Assumptions!$D$32/10000</f>
        <v>0</v>
      </c>
      <c r="AQ128" s="206">
        <f>Assumptions!$D$32/10000</f>
        <v>0</v>
      </c>
      <c r="AR128" s="206">
        <f>Assumptions!$D$32/10000</f>
        <v>0</v>
      </c>
      <c r="AS128" s="206">
        <f>Assumptions!$D$32/10000</f>
        <v>0</v>
      </c>
      <c r="AT128" s="206">
        <f>Assumptions!$D$32/10000</f>
        <v>0</v>
      </c>
      <c r="AU128" s="206">
        <f>Assumptions!$D$32/10000</f>
        <v>0</v>
      </c>
      <c r="AV128" s="206">
        <f>Assumptions!$D$32/10000</f>
        <v>0</v>
      </c>
      <c r="AW128" s="206">
        <f>Assumptions!$D$32/10000</f>
        <v>0</v>
      </c>
      <c r="AX128" s="206">
        <f>Assumptions!$D$32/10000</f>
        <v>0</v>
      </c>
      <c r="AY128" s="206">
        <f>Assumptions!$D$32/10000</f>
        <v>0</v>
      </c>
      <c r="AZ128" s="206">
        <f>Assumptions!$D$32/10000</f>
        <v>0</v>
      </c>
      <c r="BA128" s="206">
        <f>Assumptions!$D$32/10000</f>
        <v>0</v>
      </c>
      <c r="BB128" s="206">
        <f>Assumptions!$D$32/10000</f>
        <v>0</v>
      </c>
      <c r="BC128" s="206">
        <f>Assumptions!$D$32/10000</f>
        <v>0</v>
      </c>
      <c r="BD128" s="206">
        <f>Assumptions!$D$32/10000</f>
        <v>0</v>
      </c>
      <c r="BE128" s="206">
        <f>Assumptions!$D$32/10000</f>
        <v>0</v>
      </c>
      <c r="BF128" s="206">
        <f>Assumptions!$D$32/10000</f>
        <v>0</v>
      </c>
      <c r="BG128" s="206">
        <f>Assumptions!$D$32/10000</f>
        <v>0</v>
      </c>
      <c r="BH128" s="206">
        <f>Assumptions!$D$32/10000</f>
        <v>0</v>
      </c>
      <c r="BI128" s="206">
        <f>Assumptions!$D$32/10000</f>
        <v>0</v>
      </c>
      <c r="BJ128" s="206">
        <f>Assumptions!$D$32/10000</f>
        <v>0</v>
      </c>
      <c r="BK128" s="206">
        <f>Assumptions!$D$32/10000</f>
        <v>0</v>
      </c>
      <c r="BL128" s="206">
        <f>Assumptions!$D$32/10000</f>
        <v>0</v>
      </c>
      <c r="BM128" s="206">
        <f>Assumptions!$D$32/10000</f>
        <v>0</v>
      </c>
      <c r="BN128" s="206">
        <f>Assumptions!$D$32/10000</f>
        <v>0</v>
      </c>
      <c r="BO128" s="206">
        <f>Assumptions!$D$32/10000</f>
        <v>0</v>
      </c>
      <c r="BP128" s="206">
        <f>Assumptions!$D$32/10000</f>
        <v>0</v>
      </c>
      <c r="BQ128" s="206">
        <f>Assumptions!$D$32/10000</f>
        <v>0</v>
      </c>
      <c r="BR128" s="206">
        <f>Assumptions!$D$32/10000</f>
        <v>0</v>
      </c>
      <c r="BS128" s="206">
        <f>Assumptions!$D$32/10000</f>
        <v>0</v>
      </c>
      <c r="BT128" s="206">
        <f>Assumptions!$D$32/10000</f>
        <v>0</v>
      </c>
      <c r="BU128" s="206">
        <f>Assumptions!$D$32/10000</f>
        <v>0</v>
      </c>
      <c r="BV128" s="206">
        <f>Assumptions!$D$32/10000</f>
        <v>0</v>
      </c>
      <c r="BW128" s="206">
        <f>Assumptions!$D$32/10000</f>
        <v>0</v>
      </c>
      <c r="BX128" s="206">
        <f>Assumptions!$D$32/10000</f>
        <v>0</v>
      </c>
      <c r="BY128" s="206">
        <f>Assumptions!$D$32/10000</f>
        <v>0</v>
      </c>
      <c r="BZ128" s="206">
        <f>Assumptions!$D$32/10000</f>
        <v>0</v>
      </c>
      <c r="CA128" s="206">
        <f>Assumptions!$D$32/10000</f>
        <v>0</v>
      </c>
      <c r="CB128" s="206">
        <f>Assumptions!$D$32/10000</f>
        <v>0</v>
      </c>
      <c r="CC128" s="206">
        <f>Assumptions!$D$32/10000</f>
        <v>0</v>
      </c>
      <c r="CD128" s="206">
        <f>Assumptions!$D$32/10000</f>
        <v>0</v>
      </c>
      <c r="CE128" s="206">
        <f>Assumptions!$D$32/10000</f>
        <v>0</v>
      </c>
      <c r="CF128" s="206">
        <f>Assumptions!$D$32/10000</f>
        <v>0</v>
      </c>
      <c r="CG128" s="206">
        <f>Assumptions!$D$32/10000</f>
        <v>0</v>
      </c>
      <c r="CH128" s="206">
        <f>Assumptions!$D$32/10000</f>
        <v>0</v>
      </c>
      <c r="CI128" s="206">
        <f>Assumptions!$D$32/10000</f>
        <v>0</v>
      </c>
      <c r="CJ128" s="206">
        <f>Assumptions!$D$32/10000</f>
        <v>0</v>
      </c>
      <c r="CK128" s="206">
        <f>Assumptions!$D$32/10000</f>
        <v>0</v>
      </c>
      <c r="CL128" s="206">
        <f>Assumptions!$D$32/10000</f>
        <v>0</v>
      </c>
      <c r="CM128" s="206">
        <f>Assumptions!$D$32/10000</f>
        <v>0</v>
      </c>
      <c r="CN128" s="206">
        <f>Assumptions!$D$32/10000</f>
        <v>0</v>
      </c>
      <c r="CO128" s="206">
        <f>Assumptions!$D$32/10000</f>
        <v>0</v>
      </c>
      <c r="CP128" s="206">
        <f>Assumptions!$D$32/10000</f>
        <v>0</v>
      </c>
      <c r="CQ128" s="206">
        <f>Assumptions!$D$32/10000</f>
        <v>0</v>
      </c>
      <c r="CR128" s="206">
        <f>Assumptions!$D$32/10000</f>
        <v>0</v>
      </c>
      <c r="CS128" s="206">
        <f>Assumptions!$D$32/10000</f>
        <v>0</v>
      </c>
      <c r="CT128" s="206">
        <f>Assumptions!$D$32/10000</f>
        <v>0</v>
      </c>
      <c r="CU128" s="206">
        <f>Assumptions!$D$32/10000</f>
        <v>0</v>
      </c>
      <c r="CV128" s="206">
        <f>Assumptions!$D$32/10000</f>
        <v>0</v>
      </c>
      <c r="CW128" s="206">
        <f>Assumptions!$D$32/10000</f>
        <v>0</v>
      </c>
      <c r="CX128" s="206">
        <f>Assumptions!$D$32/10000</f>
        <v>0</v>
      </c>
      <c r="CY128" s="206">
        <f>Assumptions!$D$32/10000</f>
        <v>0</v>
      </c>
      <c r="CZ128" s="206">
        <f>Assumptions!$D$32/10000</f>
        <v>0</v>
      </c>
      <c r="DA128" s="206">
        <f>Assumptions!$D$32/10000</f>
        <v>0</v>
      </c>
      <c r="DB128" s="206">
        <f>Assumptions!$D$32/10000</f>
        <v>0</v>
      </c>
      <c r="DC128" s="206">
        <f>Assumptions!$D$32/10000</f>
        <v>0</v>
      </c>
      <c r="DD128" s="206">
        <f>Assumptions!$D$32/10000</f>
        <v>0</v>
      </c>
      <c r="DE128" s="206">
        <f>Assumptions!$D$32/10000</f>
        <v>0</v>
      </c>
      <c r="DF128" s="206">
        <f>Assumptions!$D$32/10000</f>
        <v>0</v>
      </c>
      <c r="DG128" s="206">
        <f>Assumptions!$D$32/10000</f>
        <v>0</v>
      </c>
      <c r="DH128" s="206">
        <f>Assumptions!$D$32/10000</f>
        <v>0</v>
      </c>
      <c r="DI128" s="206">
        <f>Assumptions!$D$32/10000</f>
        <v>0</v>
      </c>
      <c r="DJ128" s="206">
        <f>Assumptions!$D$32/10000</f>
        <v>0</v>
      </c>
      <c r="DK128" s="206">
        <f>Assumptions!$D$32/10000</f>
        <v>0</v>
      </c>
      <c r="DL128" s="206">
        <f>Assumptions!$D$32/10000</f>
        <v>0</v>
      </c>
      <c r="DM128" s="206">
        <f>Assumptions!$D$32/10000</f>
        <v>0</v>
      </c>
      <c r="DN128" s="206">
        <f>Assumptions!$D$32/10000</f>
        <v>0</v>
      </c>
      <c r="DO128" s="206">
        <f>Assumptions!$D$32/10000</f>
        <v>0</v>
      </c>
      <c r="DP128" s="206">
        <f>Assumptions!$D$32/10000</f>
        <v>0</v>
      </c>
      <c r="DQ128" s="206">
        <f>Assumptions!$D$32/10000</f>
        <v>0</v>
      </c>
      <c r="DR128" s="206">
        <f>Assumptions!$D$32/10000</f>
        <v>0</v>
      </c>
      <c r="DS128" s="206">
        <f>Assumptions!$D$32/10000</f>
        <v>0</v>
      </c>
      <c r="DT128" s="206">
        <f>Assumptions!$D$32/10000</f>
        <v>0</v>
      </c>
      <c r="DU128" s="206">
        <f>Assumptions!$D$32/10000</f>
        <v>0</v>
      </c>
      <c r="DV128" s="206">
        <f>Assumptions!$D$32/10000</f>
        <v>0</v>
      </c>
      <c r="DW128" s="206">
        <f>Assumptions!$D$32/10000</f>
        <v>0</v>
      </c>
      <c r="DX128" s="206">
        <f>Assumptions!$D$32/10000</f>
        <v>0</v>
      </c>
      <c r="DY128" s="206">
        <f>Assumptions!$D$32/10000</f>
        <v>0</v>
      </c>
      <c r="DZ128" s="206">
        <f>Assumptions!$D$32/10000</f>
        <v>0</v>
      </c>
      <c r="EA128" s="206">
        <f>Assumptions!$D$32/10000</f>
        <v>0</v>
      </c>
      <c r="EB128" s="206">
        <f>Assumptions!$D$32/10000</f>
        <v>0</v>
      </c>
      <c r="EC128" s="206">
        <f>Assumptions!$D$32/10000</f>
        <v>0</v>
      </c>
      <c r="ED128" s="206">
        <f>Assumptions!$D$32/10000</f>
        <v>0</v>
      </c>
      <c r="EE128" s="206">
        <f>Assumptions!$D$32/10000</f>
        <v>0</v>
      </c>
      <c r="EF128" s="206">
        <f>Assumptions!$D$32/10000</f>
        <v>0</v>
      </c>
      <c r="EG128" s="206">
        <f>Assumptions!$D$32/10000</f>
        <v>0</v>
      </c>
      <c r="EH128" s="206">
        <f>Assumptions!$D$32/10000</f>
        <v>0</v>
      </c>
      <c r="EI128" s="206">
        <f>Assumptions!$D$32/10000</f>
        <v>0</v>
      </c>
      <c r="EJ128" s="206">
        <f>Assumptions!$D$32/10000</f>
        <v>0</v>
      </c>
      <c r="EK128" s="206">
        <f>Assumptions!$D$32/10000</f>
        <v>0</v>
      </c>
      <c r="EL128" s="206">
        <f>Assumptions!$D$32/10000</f>
        <v>0</v>
      </c>
      <c r="EM128" s="206">
        <f>Assumptions!$D$32/10000</f>
        <v>0</v>
      </c>
      <c r="EP128" s="10"/>
      <c r="ET128" s="103"/>
      <c r="EV128" s="106"/>
      <c r="EW128" s="204"/>
      <c r="EX128" s="204"/>
      <c r="EY128" s="204"/>
      <c r="EZ128" s="204"/>
      <c r="FA128" s="204"/>
      <c r="FB128" s="204"/>
      <c r="FC128" s="204"/>
      <c r="FD128" s="204"/>
      <c r="FE128"/>
      <c r="FF128"/>
      <c r="FG128"/>
      <c r="FH128"/>
    </row>
    <row r="129" spans="1:164" ht="15" outlineLevel="1">
      <c r="B129" s="35" t="s">
        <v>128</v>
      </c>
      <c r="F129" s="207" t="str">
        <f>Assumptions!C33</f>
        <v>Fixed  Rate</v>
      </c>
      <c r="G129" s="208">
        <f>Assumptions!D33</f>
        <v>0</v>
      </c>
      <c r="I129" s="103"/>
      <c r="K129" s="209">
        <f t="shared" ref="K129:AP129" si="623">IF($G$149=0,$G$129,K127+K128)</f>
        <v>0</v>
      </c>
      <c r="L129" s="513">
        <f t="shared" si="623"/>
        <v>4.3549999999999998E-2</v>
      </c>
      <c r="M129" s="204">
        <f t="shared" si="623"/>
        <v>4.3549999999999998E-2</v>
      </c>
      <c r="N129" s="204">
        <f t="shared" si="623"/>
        <v>4.3549999999999998E-2</v>
      </c>
      <c r="O129" s="204">
        <f t="shared" si="623"/>
        <v>4.3549999999999998E-2</v>
      </c>
      <c r="P129" s="204">
        <f t="shared" si="623"/>
        <v>4.3549999999999998E-2</v>
      </c>
      <c r="Q129" s="204">
        <f t="shared" si="623"/>
        <v>4.3549999999999998E-2</v>
      </c>
      <c r="R129" s="204">
        <f t="shared" si="623"/>
        <v>4.3549999999999998E-2</v>
      </c>
      <c r="S129" s="204">
        <f t="shared" si="623"/>
        <v>4.3549999999999998E-2</v>
      </c>
      <c r="T129" s="204">
        <f t="shared" si="623"/>
        <v>4.3549999999999998E-2</v>
      </c>
      <c r="U129" s="204">
        <f t="shared" si="623"/>
        <v>4.3549999999999998E-2</v>
      </c>
      <c r="V129" s="204">
        <f t="shared" si="623"/>
        <v>4.3549999999999998E-2</v>
      </c>
      <c r="W129" s="204">
        <f t="shared" si="623"/>
        <v>4.3549999999999998E-2</v>
      </c>
      <c r="X129" s="204">
        <f t="shared" si="623"/>
        <v>4.3549999999999998E-2</v>
      </c>
      <c r="Y129" s="204">
        <f t="shared" si="623"/>
        <v>4.3549999999999998E-2</v>
      </c>
      <c r="Z129" s="204">
        <f t="shared" si="623"/>
        <v>4.3549999999999998E-2</v>
      </c>
      <c r="AA129" s="204">
        <f t="shared" si="623"/>
        <v>4.3549999999999998E-2</v>
      </c>
      <c r="AB129" s="204">
        <f t="shared" si="623"/>
        <v>4.3549999999999998E-2</v>
      </c>
      <c r="AC129" s="204">
        <f t="shared" si="623"/>
        <v>4.3549999999999998E-2</v>
      </c>
      <c r="AD129" s="204">
        <f t="shared" si="623"/>
        <v>4.3549999999999998E-2</v>
      </c>
      <c r="AE129" s="204">
        <f t="shared" si="623"/>
        <v>4.3549999999999998E-2</v>
      </c>
      <c r="AF129" s="204">
        <f t="shared" si="623"/>
        <v>4.3549999999999998E-2</v>
      </c>
      <c r="AG129" s="204">
        <f t="shared" si="623"/>
        <v>4.3549999999999998E-2</v>
      </c>
      <c r="AH129" s="204">
        <f t="shared" si="623"/>
        <v>4.3549999999999998E-2</v>
      </c>
      <c r="AI129" s="204">
        <f t="shared" si="623"/>
        <v>4.3549999999999998E-2</v>
      </c>
      <c r="AJ129" s="204">
        <f t="shared" si="623"/>
        <v>4.3549999999999998E-2</v>
      </c>
      <c r="AK129" s="204">
        <f t="shared" si="623"/>
        <v>4.3549999999999998E-2</v>
      </c>
      <c r="AL129" s="204">
        <f t="shared" si="623"/>
        <v>4.3549999999999998E-2</v>
      </c>
      <c r="AM129" s="204">
        <f t="shared" si="623"/>
        <v>4.3549999999999998E-2</v>
      </c>
      <c r="AN129" s="204">
        <f t="shared" si="623"/>
        <v>4.3549999999999998E-2</v>
      </c>
      <c r="AO129" s="204">
        <f t="shared" si="623"/>
        <v>4.3549999999999998E-2</v>
      </c>
      <c r="AP129" s="204">
        <f t="shared" si="623"/>
        <v>4.3549999999999998E-2</v>
      </c>
      <c r="AQ129" s="204">
        <f t="shared" ref="AQ129:BV129" si="624">IF($G$149=0,$G$129,AQ127+AQ128)</f>
        <v>4.3549999999999998E-2</v>
      </c>
      <c r="AR129" s="204">
        <f t="shared" si="624"/>
        <v>4.3549999999999998E-2</v>
      </c>
      <c r="AS129" s="204">
        <f t="shared" si="624"/>
        <v>4.3549999999999998E-2</v>
      </c>
      <c r="AT129" s="204">
        <f t="shared" si="624"/>
        <v>4.3549999999999998E-2</v>
      </c>
      <c r="AU129" s="204">
        <f t="shared" si="624"/>
        <v>4.3549999999999998E-2</v>
      </c>
      <c r="AV129" s="204">
        <f t="shared" si="624"/>
        <v>4.3549999999999998E-2</v>
      </c>
      <c r="AW129" s="204">
        <f t="shared" si="624"/>
        <v>4.3549999999999998E-2</v>
      </c>
      <c r="AX129" s="204">
        <f t="shared" si="624"/>
        <v>4.3549999999999998E-2</v>
      </c>
      <c r="AY129" s="204">
        <f t="shared" si="624"/>
        <v>4.3549999999999998E-2</v>
      </c>
      <c r="AZ129" s="204">
        <f t="shared" si="624"/>
        <v>4.3549999999999998E-2</v>
      </c>
      <c r="BA129" s="204">
        <f t="shared" si="624"/>
        <v>4.3549999999999998E-2</v>
      </c>
      <c r="BB129" s="204">
        <f t="shared" si="624"/>
        <v>4.3549999999999998E-2</v>
      </c>
      <c r="BC129" s="204">
        <f t="shared" si="624"/>
        <v>4.3549999999999998E-2</v>
      </c>
      <c r="BD129" s="204">
        <f t="shared" si="624"/>
        <v>4.3549999999999998E-2</v>
      </c>
      <c r="BE129" s="204">
        <f t="shared" si="624"/>
        <v>4.3549999999999998E-2</v>
      </c>
      <c r="BF129" s="204">
        <f t="shared" si="624"/>
        <v>4.3549999999999998E-2</v>
      </c>
      <c r="BG129" s="204">
        <f t="shared" si="624"/>
        <v>4.3549999999999998E-2</v>
      </c>
      <c r="BH129" s="204">
        <f t="shared" si="624"/>
        <v>4.3549999999999998E-2</v>
      </c>
      <c r="BI129" s="204">
        <f t="shared" si="624"/>
        <v>4.3549999999999998E-2</v>
      </c>
      <c r="BJ129" s="204">
        <f t="shared" si="624"/>
        <v>4.3549999999999998E-2</v>
      </c>
      <c r="BK129" s="204">
        <f t="shared" si="624"/>
        <v>4.3549999999999998E-2</v>
      </c>
      <c r="BL129" s="204">
        <f t="shared" si="624"/>
        <v>4.3549999999999998E-2</v>
      </c>
      <c r="BM129" s="204">
        <f t="shared" si="624"/>
        <v>4.3549999999999998E-2</v>
      </c>
      <c r="BN129" s="204">
        <f t="shared" si="624"/>
        <v>4.3549999999999998E-2</v>
      </c>
      <c r="BO129" s="204">
        <f t="shared" si="624"/>
        <v>4.3549999999999998E-2</v>
      </c>
      <c r="BP129" s="204">
        <f t="shared" si="624"/>
        <v>4.3549999999999998E-2</v>
      </c>
      <c r="BQ129" s="204">
        <f t="shared" si="624"/>
        <v>4.3549999999999998E-2</v>
      </c>
      <c r="BR129" s="204">
        <f t="shared" si="624"/>
        <v>4.3549999999999998E-2</v>
      </c>
      <c r="BS129" s="204">
        <f t="shared" si="624"/>
        <v>4.3549999999999998E-2</v>
      </c>
      <c r="BT129" s="204">
        <f t="shared" si="624"/>
        <v>4.3549999999999998E-2</v>
      </c>
      <c r="BU129" s="204">
        <f t="shared" si="624"/>
        <v>4.3549999999999998E-2</v>
      </c>
      <c r="BV129" s="204">
        <f t="shared" si="624"/>
        <v>4.3549999999999998E-2</v>
      </c>
      <c r="BW129" s="204">
        <f t="shared" ref="BW129:DB129" si="625">IF($G$149=0,$G$129,BW127+BW128)</f>
        <v>4.3549999999999998E-2</v>
      </c>
      <c r="BX129" s="204">
        <f t="shared" si="625"/>
        <v>4.3549999999999998E-2</v>
      </c>
      <c r="BY129" s="204">
        <f t="shared" si="625"/>
        <v>4.3549999999999998E-2</v>
      </c>
      <c r="BZ129" s="204">
        <f t="shared" si="625"/>
        <v>4.3549999999999998E-2</v>
      </c>
      <c r="CA129" s="204">
        <f t="shared" si="625"/>
        <v>4.3549999999999998E-2</v>
      </c>
      <c r="CB129" s="204">
        <f t="shared" si="625"/>
        <v>4.3549999999999998E-2</v>
      </c>
      <c r="CC129" s="204">
        <f t="shared" si="625"/>
        <v>4.3549999999999998E-2</v>
      </c>
      <c r="CD129" s="204">
        <f t="shared" si="625"/>
        <v>4.3549999999999998E-2</v>
      </c>
      <c r="CE129" s="204">
        <f t="shared" si="625"/>
        <v>4.3549999999999998E-2</v>
      </c>
      <c r="CF129" s="204">
        <f t="shared" si="625"/>
        <v>4.3549999999999998E-2</v>
      </c>
      <c r="CG129" s="204">
        <f t="shared" si="625"/>
        <v>4.3549999999999998E-2</v>
      </c>
      <c r="CH129" s="204">
        <f t="shared" si="625"/>
        <v>4.3549999999999998E-2</v>
      </c>
      <c r="CI129" s="204">
        <f t="shared" si="625"/>
        <v>4.3549999999999998E-2</v>
      </c>
      <c r="CJ129" s="204">
        <f t="shared" si="625"/>
        <v>4.3549999999999998E-2</v>
      </c>
      <c r="CK129" s="204">
        <f t="shared" si="625"/>
        <v>4.3549999999999998E-2</v>
      </c>
      <c r="CL129" s="204">
        <f t="shared" si="625"/>
        <v>4.3549999999999998E-2</v>
      </c>
      <c r="CM129" s="204">
        <f t="shared" si="625"/>
        <v>4.3549999999999998E-2</v>
      </c>
      <c r="CN129" s="204">
        <f t="shared" si="625"/>
        <v>4.3549999999999998E-2</v>
      </c>
      <c r="CO129" s="204">
        <f t="shared" si="625"/>
        <v>4.3549999999999998E-2</v>
      </c>
      <c r="CP129" s="204">
        <f t="shared" si="625"/>
        <v>4.3549999999999998E-2</v>
      </c>
      <c r="CQ129" s="204">
        <f t="shared" si="625"/>
        <v>4.3549999999999998E-2</v>
      </c>
      <c r="CR129" s="204">
        <f t="shared" si="625"/>
        <v>4.3549999999999998E-2</v>
      </c>
      <c r="CS129" s="204">
        <f t="shared" si="625"/>
        <v>4.3549999999999998E-2</v>
      </c>
      <c r="CT129" s="204">
        <f t="shared" si="625"/>
        <v>4.3549999999999998E-2</v>
      </c>
      <c r="CU129" s="204">
        <f t="shared" si="625"/>
        <v>4.3549999999999998E-2</v>
      </c>
      <c r="CV129" s="204">
        <f t="shared" si="625"/>
        <v>4.3549999999999998E-2</v>
      </c>
      <c r="CW129" s="204">
        <f t="shared" si="625"/>
        <v>4.3549999999999998E-2</v>
      </c>
      <c r="CX129" s="204">
        <f t="shared" si="625"/>
        <v>4.3549999999999998E-2</v>
      </c>
      <c r="CY129" s="204">
        <f t="shared" si="625"/>
        <v>4.3549999999999998E-2</v>
      </c>
      <c r="CZ129" s="204">
        <f t="shared" si="625"/>
        <v>4.3549999999999998E-2</v>
      </c>
      <c r="DA129" s="204">
        <f t="shared" si="625"/>
        <v>4.3549999999999998E-2</v>
      </c>
      <c r="DB129" s="204">
        <f t="shared" si="625"/>
        <v>4.3549999999999998E-2</v>
      </c>
      <c r="DC129" s="204">
        <f t="shared" ref="DC129:EH129" si="626">IF($G$149=0,$G$129,DC127+DC128)</f>
        <v>4.3549999999999998E-2</v>
      </c>
      <c r="DD129" s="204">
        <f t="shared" si="626"/>
        <v>4.3549999999999998E-2</v>
      </c>
      <c r="DE129" s="204">
        <f t="shared" si="626"/>
        <v>4.3549999999999998E-2</v>
      </c>
      <c r="DF129" s="204">
        <f t="shared" si="626"/>
        <v>4.3549999999999998E-2</v>
      </c>
      <c r="DG129" s="204">
        <f t="shared" si="626"/>
        <v>4.3549999999999998E-2</v>
      </c>
      <c r="DH129" s="204">
        <f t="shared" si="626"/>
        <v>4.3549999999999998E-2</v>
      </c>
      <c r="DI129" s="204">
        <f t="shared" si="626"/>
        <v>4.3549999999999998E-2</v>
      </c>
      <c r="DJ129" s="204">
        <f t="shared" si="626"/>
        <v>4.3549999999999998E-2</v>
      </c>
      <c r="DK129" s="204">
        <f t="shared" si="626"/>
        <v>4.3549999999999998E-2</v>
      </c>
      <c r="DL129" s="204">
        <f t="shared" si="626"/>
        <v>4.3549999999999998E-2</v>
      </c>
      <c r="DM129" s="204">
        <f t="shared" si="626"/>
        <v>4.3549999999999998E-2</v>
      </c>
      <c r="DN129" s="204">
        <f t="shared" si="626"/>
        <v>4.3549999999999998E-2</v>
      </c>
      <c r="DO129" s="204">
        <f t="shared" si="626"/>
        <v>4.3549999999999998E-2</v>
      </c>
      <c r="DP129" s="204">
        <f t="shared" si="626"/>
        <v>4.3549999999999998E-2</v>
      </c>
      <c r="DQ129" s="204">
        <f t="shared" si="626"/>
        <v>4.3549999999999998E-2</v>
      </c>
      <c r="DR129" s="204">
        <f t="shared" si="626"/>
        <v>4.3549999999999998E-2</v>
      </c>
      <c r="DS129" s="204">
        <f t="shared" si="626"/>
        <v>4.3549999999999998E-2</v>
      </c>
      <c r="DT129" s="204">
        <f t="shared" si="626"/>
        <v>4.3549999999999998E-2</v>
      </c>
      <c r="DU129" s="204">
        <f t="shared" si="626"/>
        <v>4.3549999999999998E-2</v>
      </c>
      <c r="DV129" s="204">
        <f t="shared" si="626"/>
        <v>4.3549999999999998E-2</v>
      </c>
      <c r="DW129" s="204">
        <f t="shared" si="626"/>
        <v>4.3549999999999998E-2</v>
      </c>
      <c r="DX129" s="204">
        <f t="shared" si="626"/>
        <v>4.3549999999999998E-2</v>
      </c>
      <c r="DY129" s="204">
        <f t="shared" si="626"/>
        <v>4.3549999999999998E-2</v>
      </c>
      <c r="DZ129" s="204">
        <f t="shared" si="626"/>
        <v>4.3549999999999998E-2</v>
      </c>
      <c r="EA129" s="204">
        <f t="shared" si="626"/>
        <v>4.3549999999999998E-2</v>
      </c>
      <c r="EB129" s="204">
        <f t="shared" si="626"/>
        <v>4.3549999999999998E-2</v>
      </c>
      <c r="EC129" s="204">
        <f t="shared" si="626"/>
        <v>4.3549999999999998E-2</v>
      </c>
      <c r="ED129" s="204">
        <f t="shared" si="626"/>
        <v>4.3549999999999998E-2</v>
      </c>
      <c r="EE129" s="204">
        <f t="shared" si="626"/>
        <v>4.3549999999999998E-2</v>
      </c>
      <c r="EF129" s="204">
        <f t="shared" si="626"/>
        <v>4.3549999999999998E-2</v>
      </c>
      <c r="EG129" s="204">
        <f t="shared" si="626"/>
        <v>4.3549999999999998E-2</v>
      </c>
      <c r="EH129" s="204">
        <f t="shared" si="626"/>
        <v>4.3549999999999998E-2</v>
      </c>
      <c r="EI129" s="204">
        <f t="shared" ref="EI129:EM129" si="627">IF($G$149=0,$G$129,EI127+EI128)</f>
        <v>4.3549999999999998E-2</v>
      </c>
      <c r="EJ129" s="204">
        <f t="shared" si="627"/>
        <v>4.3549999999999998E-2</v>
      </c>
      <c r="EK129" s="204">
        <f t="shared" si="627"/>
        <v>4.3549999999999998E-2</v>
      </c>
      <c r="EL129" s="204">
        <f t="shared" si="627"/>
        <v>4.3549999999999998E-2</v>
      </c>
      <c r="EM129" s="204">
        <f t="shared" si="627"/>
        <v>4.3549999999999998E-2</v>
      </c>
      <c r="EP129" s="35"/>
      <c r="ET129" s="103"/>
      <c r="EV129" s="209"/>
      <c r="EW129" s="204"/>
      <c r="EX129" s="204"/>
      <c r="EY129" s="204"/>
      <c r="EZ129" s="204"/>
      <c r="FA129" s="204"/>
      <c r="FB129" s="204"/>
      <c r="FC129" s="204"/>
      <c r="FD129" s="204"/>
      <c r="FE129"/>
      <c r="FF129"/>
      <c r="FG129"/>
      <c r="FH129"/>
    </row>
    <row r="130" spans="1:164" ht="15" outlineLevel="1">
      <c r="I130" s="103"/>
      <c r="L130" s="514"/>
      <c r="ET130" s="103"/>
      <c r="EV130" s="108"/>
      <c r="FE130"/>
      <c r="FF130"/>
      <c r="FG130"/>
      <c r="FH130"/>
    </row>
    <row r="131" spans="1:164" ht="15" outlineLevel="1">
      <c r="B131" s="17" t="s">
        <v>129</v>
      </c>
      <c r="I131" s="103"/>
      <c r="L131" s="514"/>
      <c r="EP131" s="17" t="str">
        <f t="shared" ref="EP131:EP155" si="628">B131</f>
        <v>Acquisition Debt</v>
      </c>
      <c r="ET131" s="103"/>
      <c r="EV131" s="108"/>
      <c r="FE131"/>
      <c r="FF131"/>
      <c r="FG131"/>
      <c r="FH131"/>
    </row>
    <row r="132" spans="1:164" ht="15" outlineLevel="1">
      <c r="B132" s="403" t="s">
        <v>102</v>
      </c>
      <c r="C132" s="403"/>
      <c r="D132" s="403"/>
      <c r="E132" s="403"/>
      <c r="F132" s="403"/>
      <c r="G132" s="403"/>
      <c r="H132" s="403"/>
      <c r="I132" s="483"/>
      <c r="J132" s="484"/>
      <c r="K132" s="485">
        <f>J155</f>
        <v>0</v>
      </c>
      <c r="L132" s="515">
        <f>K155</f>
        <v>37700</v>
      </c>
      <c r="M132" s="515">
        <f t="shared" ref="M132:BX132" ca="1" si="629">L155</f>
        <v>37700</v>
      </c>
      <c r="N132" s="515">
        <f t="shared" ca="1" si="629"/>
        <v>37700</v>
      </c>
      <c r="O132" s="515">
        <f t="shared" ca="1" si="629"/>
        <v>37700</v>
      </c>
      <c r="P132" s="515">
        <f t="shared" ca="1" si="629"/>
        <v>37700</v>
      </c>
      <c r="Q132" s="515">
        <f t="shared" ca="1" si="629"/>
        <v>37700</v>
      </c>
      <c r="R132" s="515">
        <f t="shared" ca="1" si="629"/>
        <v>37796.800000000003</v>
      </c>
      <c r="S132" s="515">
        <f t="shared" ca="1" si="629"/>
        <v>37893.600000000006</v>
      </c>
      <c r="T132" s="515">
        <f t="shared" ca="1" si="629"/>
        <v>37990.400000000009</v>
      </c>
      <c r="U132" s="515">
        <f t="shared" ca="1" si="629"/>
        <v>38087.200000000012</v>
      </c>
      <c r="V132" s="515">
        <f t="shared" ca="1" si="629"/>
        <v>38184.000000000015</v>
      </c>
      <c r="W132" s="515">
        <f t="shared" ca="1" si="629"/>
        <v>38280.800000000017</v>
      </c>
      <c r="X132" s="515">
        <f t="shared" ca="1" si="629"/>
        <v>38368.051000000014</v>
      </c>
      <c r="Y132" s="515">
        <f t="shared" ca="1" si="629"/>
        <v>38414.851000000017</v>
      </c>
      <c r="Z132" s="515">
        <f t="shared" ca="1" si="629"/>
        <v>38741.726000000017</v>
      </c>
      <c r="AA132" s="515">
        <f t="shared" ca="1" si="629"/>
        <v>38788.52600000002</v>
      </c>
      <c r="AB132" s="515">
        <f t="shared" ca="1" si="629"/>
        <v>39000.000000000022</v>
      </c>
      <c r="AC132" s="515">
        <f t="shared" ca="1" si="629"/>
        <v>39000.000000000022</v>
      </c>
      <c r="AD132" s="515">
        <f t="shared" ca="1" si="629"/>
        <v>39000.000000000022</v>
      </c>
      <c r="AE132" s="515">
        <f t="shared" ca="1" si="629"/>
        <v>39000.000000000022</v>
      </c>
      <c r="AF132" s="515">
        <f t="shared" ca="1" si="629"/>
        <v>39000.000000000022</v>
      </c>
      <c r="AG132" s="515">
        <f t="shared" ca="1" si="629"/>
        <v>39000.000000000022</v>
      </c>
      <c r="AH132" s="515">
        <f t="shared" ca="1" si="629"/>
        <v>39000.000000000022</v>
      </c>
      <c r="AI132" s="515">
        <f t="shared" ca="1" si="629"/>
        <v>39000.000000000022</v>
      </c>
      <c r="AJ132" s="515">
        <f t="shared" ca="1" si="629"/>
        <v>39000.000000000022</v>
      </c>
      <c r="AK132" s="515">
        <f t="shared" ca="1" si="629"/>
        <v>39000.000000000022</v>
      </c>
      <c r="AL132" s="515">
        <f t="shared" ca="1" si="629"/>
        <v>39000.000000000022</v>
      </c>
      <c r="AM132" s="515">
        <f t="shared" ca="1" si="629"/>
        <v>39000.000000000022</v>
      </c>
      <c r="AN132" s="515">
        <f t="shared" ca="1" si="629"/>
        <v>39000.000000000022</v>
      </c>
      <c r="AO132" s="515">
        <f t="shared" ca="1" si="629"/>
        <v>39000.000000000022</v>
      </c>
      <c r="AP132" s="515">
        <f t="shared" ca="1" si="629"/>
        <v>39000.000000000022</v>
      </c>
      <c r="AQ132" s="515">
        <f t="shared" ca="1" si="629"/>
        <v>39000.000000000022</v>
      </c>
      <c r="AR132" s="515">
        <f t="shared" ca="1" si="629"/>
        <v>39000.000000000022</v>
      </c>
      <c r="AS132" s="515">
        <f t="shared" ca="1" si="629"/>
        <v>39000.000000000022</v>
      </c>
      <c r="AT132" s="515">
        <f t="shared" ca="1" si="629"/>
        <v>39000.000000000022</v>
      </c>
      <c r="AU132" s="515">
        <f t="shared" ca="1" si="629"/>
        <v>39000.000000000022</v>
      </c>
      <c r="AV132" s="515">
        <f t="shared" ca="1" si="629"/>
        <v>0</v>
      </c>
      <c r="AW132" s="515">
        <f t="shared" ca="1" si="629"/>
        <v>0</v>
      </c>
      <c r="AX132" s="515">
        <f t="shared" ca="1" si="629"/>
        <v>0</v>
      </c>
      <c r="AY132" s="515">
        <f t="shared" ca="1" si="629"/>
        <v>0</v>
      </c>
      <c r="AZ132" s="515">
        <f t="shared" ca="1" si="629"/>
        <v>0</v>
      </c>
      <c r="BA132" s="515">
        <f t="shared" ca="1" si="629"/>
        <v>0</v>
      </c>
      <c r="BB132" s="515">
        <f t="shared" ca="1" si="629"/>
        <v>0</v>
      </c>
      <c r="BC132" s="515">
        <f t="shared" ca="1" si="629"/>
        <v>0</v>
      </c>
      <c r="BD132" s="515">
        <f t="shared" ca="1" si="629"/>
        <v>0</v>
      </c>
      <c r="BE132" s="515">
        <f t="shared" ca="1" si="629"/>
        <v>0</v>
      </c>
      <c r="BF132" s="515">
        <f t="shared" ca="1" si="629"/>
        <v>0</v>
      </c>
      <c r="BG132" s="515">
        <f t="shared" ca="1" si="629"/>
        <v>0</v>
      </c>
      <c r="BH132" s="515">
        <f t="shared" ca="1" si="629"/>
        <v>0</v>
      </c>
      <c r="BI132" s="515">
        <f t="shared" ca="1" si="629"/>
        <v>0</v>
      </c>
      <c r="BJ132" s="515">
        <f t="shared" ca="1" si="629"/>
        <v>0</v>
      </c>
      <c r="BK132" s="515">
        <f t="shared" ca="1" si="629"/>
        <v>0</v>
      </c>
      <c r="BL132" s="515">
        <f t="shared" ca="1" si="629"/>
        <v>0</v>
      </c>
      <c r="BM132" s="515">
        <f t="shared" ca="1" si="629"/>
        <v>0</v>
      </c>
      <c r="BN132" s="515">
        <f t="shared" ca="1" si="629"/>
        <v>0</v>
      </c>
      <c r="BO132" s="515">
        <f t="shared" ca="1" si="629"/>
        <v>0</v>
      </c>
      <c r="BP132" s="515">
        <f t="shared" ca="1" si="629"/>
        <v>0</v>
      </c>
      <c r="BQ132" s="515">
        <f t="shared" ca="1" si="629"/>
        <v>0</v>
      </c>
      <c r="BR132" s="515">
        <f t="shared" ca="1" si="629"/>
        <v>0</v>
      </c>
      <c r="BS132" s="515">
        <f t="shared" ca="1" si="629"/>
        <v>0</v>
      </c>
      <c r="BT132" s="515">
        <f t="shared" ca="1" si="629"/>
        <v>0</v>
      </c>
      <c r="BU132" s="515">
        <f t="shared" ca="1" si="629"/>
        <v>0</v>
      </c>
      <c r="BV132" s="515">
        <f t="shared" ca="1" si="629"/>
        <v>0</v>
      </c>
      <c r="BW132" s="515">
        <f t="shared" ca="1" si="629"/>
        <v>0</v>
      </c>
      <c r="BX132" s="515">
        <f t="shared" ca="1" si="629"/>
        <v>0</v>
      </c>
      <c r="BY132" s="515">
        <f t="shared" ref="BY132:EJ132" ca="1" si="630">BX155</f>
        <v>0</v>
      </c>
      <c r="BZ132" s="515">
        <f t="shared" ca="1" si="630"/>
        <v>0</v>
      </c>
      <c r="CA132" s="515">
        <f t="shared" ca="1" si="630"/>
        <v>0</v>
      </c>
      <c r="CB132" s="515">
        <f t="shared" ca="1" si="630"/>
        <v>0</v>
      </c>
      <c r="CC132" s="515">
        <f t="shared" ca="1" si="630"/>
        <v>0</v>
      </c>
      <c r="CD132" s="515">
        <f t="shared" ca="1" si="630"/>
        <v>0</v>
      </c>
      <c r="CE132" s="515">
        <f t="shared" ca="1" si="630"/>
        <v>0</v>
      </c>
      <c r="CF132" s="515">
        <f t="shared" ca="1" si="630"/>
        <v>0</v>
      </c>
      <c r="CG132" s="515">
        <f t="shared" ca="1" si="630"/>
        <v>0</v>
      </c>
      <c r="CH132" s="515">
        <f t="shared" ca="1" si="630"/>
        <v>0</v>
      </c>
      <c r="CI132" s="515">
        <f t="shared" ca="1" si="630"/>
        <v>0</v>
      </c>
      <c r="CJ132" s="515">
        <f t="shared" ca="1" si="630"/>
        <v>0</v>
      </c>
      <c r="CK132" s="515">
        <f t="shared" ca="1" si="630"/>
        <v>0</v>
      </c>
      <c r="CL132" s="515">
        <f t="shared" ca="1" si="630"/>
        <v>0</v>
      </c>
      <c r="CM132" s="515">
        <f t="shared" ca="1" si="630"/>
        <v>0</v>
      </c>
      <c r="CN132" s="515">
        <f t="shared" ca="1" si="630"/>
        <v>0</v>
      </c>
      <c r="CO132" s="515">
        <f t="shared" ca="1" si="630"/>
        <v>0</v>
      </c>
      <c r="CP132" s="515">
        <f t="shared" ca="1" si="630"/>
        <v>0</v>
      </c>
      <c r="CQ132" s="515">
        <f t="shared" ca="1" si="630"/>
        <v>0</v>
      </c>
      <c r="CR132" s="515">
        <f t="shared" ca="1" si="630"/>
        <v>0</v>
      </c>
      <c r="CS132" s="515">
        <f t="shared" ca="1" si="630"/>
        <v>0</v>
      </c>
      <c r="CT132" s="515">
        <f t="shared" ca="1" si="630"/>
        <v>0</v>
      </c>
      <c r="CU132" s="515">
        <f t="shared" ca="1" si="630"/>
        <v>0</v>
      </c>
      <c r="CV132" s="515">
        <f t="shared" ca="1" si="630"/>
        <v>0</v>
      </c>
      <c r="CW132" s="515">
        <f t="shared" ca="1" si="630"/>
        <v>0</v>
      </c>
      <c r="CX132" s="515">
        <f t="shared" ca="1" si="630"/>
        <v>0</v>
      </c>
      <c r="CY132" s="515">
        <f t="shared" ca="1" si="630"/>
        <v>0</v>
      </c>
      <c r="CZ132" s="515">
        <f t="shared" ca="1" si="630"/>
        <v>0</v>
      </c>
      <c r="DA132" s="515">
        <f t="shared" ca="1" si="630"/>
        <v>0</v>
      </c>
      <c r="DB132" s="515">
        <f t="shared" ca="1" si="630"/>
        <v>0</v>
      </c>
      <c r="DC132" s="515">
        <f t="shared" ca="1" si="630"/>
        <v>0</v>
      </c>
      <c r="DD132" s="515">
        <f t="shared" ca="1" si="630"/>
        <v>0</v>
      </c>
      <c r="DE132" s="515">
        <f t="shared" ca="1" si="630"/>
        <v>0</v>
      </c>
      <c r="DF132" s="515">
        <f t="shared" ca="1" si="630"/>
        <v>0</v>
      </c>
      <c r="DG132" s="515">
        <f t="shared" ca="1" si="630"/>
        <v>0</v>
      </c>
      <c r="DH132" s="515">
        <f t="shared" ca="1" si="630"/>
        <v>0</v>
      </c>
      <c r="DI132" s="515">
        <f t="shared" ca="1" si="630"/>
        <v>0</v>
      </c>
      <c r="DJ132" s="515">
        <f t="shared" ca="1" si="630"/>
        <v>0</v>
      </c>
      <c r="DK132" s="515">
        <f t="shared" ca="1" si="630"/>
        <v>0</v>
      </c>
      <c r="DL132" s="515">
        <f t="shared" ca="1" si="630"/>
        <v>0</v>
      </c>
      <c r="DM132" s="515">
        <f t="shared" ca="1" si="630"/>
        <v>0</v>
      </c>
      <c r="DN132" s="515">
        <f t="shared" ca="1" si="630"/>
        <v>0</v>
      </c>
      <c r="DO132" s="515">
        <f t="shared" ca="1" si="630"/>
        <v>0</v>
      </c>
      <c r="DP132" s="515">
        <f t="shared" ca="1" si="630"/>
        <v>0</v>
      </c>
      <c r="DQ132" s="515">
        <f t="shared" ca="1" si="630"/>
        <v>0</v>
      </c>
      <c r="DR132" s="515">
        <f t="shared" ca="1" si="630"/>
        <v>0</v>
      </c>
      <c r="DS132" s="515">
        <f t="shared" ca="1" si="630"/>
        <v>0</v>
      </c>
      <c r="DT132" s="515">
        <f t="shared" ca="1" si="630"/>
        <v>0</v>
      </c>
      <c r="DU132" s="515">
        <f t="shared" ca="1" si="630"/>
        <v>0</v>
      </c>
      <c r="DV132" s="515">
        <f t="shared" ca="1" si="630"/>
        <v>0</v>
      </c>
      <c r="DW132" s="515">
        <f t="shared" ca="1" si="630"/>
        <v>0</v>
      </c>
      <c r="DX132" s="515">
        <f t="shared" ca="1" si="630"/>
        <v>0</v>
      </c>
      <c r="DY132" s="515">
        <f t="shared" ca="1" si="630"/>
        <v>0</v>
      </c>
      <c r="DZ132" s="515">
        <f t="shared" ca="1" si="630"/>
        <v>0</v>
      </c>
      <c r="EA132" s="515">
        <f t="shared" ca="1" si="630"/>
        <v>0</v>
      </c>
      <c r="EB132" s="515">
        <f t="shared" ca="1" si="630"/>
        <v>0</v>
      </c>
      <c r="EC132" s="515">
        <f t="shared" ca="1" si="630"/>
        <v>0</v>
      </c>
      <c r="ED132" s="515">
        <f t="shared" ca="1" si="630"/>
        <v>0</v>
      </c>
      <c r="EE132" s="515">
        <f t="shared" ca="1" si="630"/>
        <v>0</v>
      </c>
      <c r="EF132" s="515">
        <f t="shared" ca="1" si="630"/>
        <v>0</v>
      </c>
      <c r="EG132" s="515">
        <f t="shared" ca="1" si="630"/>
        <v>0</v>
      </c>
      <c r="EH132" s="515">
        <f t="shared" ca="1" si="630"/>
        <v>0</v>
      </c>
      <c r="EI132" s="515">
        <f t="shared" ca="1" si="630"/>
        <v>0</v>
      </c>
      <c r="EJ132" s="515">
        <f t="shared" ca="1" si="630"/>
        <v>0</v>
      </c>
      <c r="EK132" s="515">
        <f t="shared" ref="EK132:EM132" ca="1" si="631">EJ155</f>
        <v>0</v>
      </c>
      <c r="EL132" s="515">
        <f t="shared" ca="1" si="631"/>
        <v>0</v>
      </c>
      <c r="EM132" s="515">
        <f t="shared" ca="1" si="631"/>
        <v>0</v>
      </c>
      <c r="EP132" s="1" t="str">
        <f t="shared" si="628"/>
        <v>Beginning Balance</v>
      </c>
      <c r="EQ132" s="134"/>
      <c r="ER132" s="134"/>
      <c r="ES132" s="134"/>
      <c r="ET132" s="131"/>
      <c r="EU132" s="194"/>
      <c r="EV132" s="137">
        <f>EU155</f>
        <v>0</v>
      </c>
      <c r="EW132" s="19">
        <f>EV155</f>
        <v>37700</v>
      </c>
      <c r="EX132" s="19">
        <f t="shared" ref="EX132:FD132" ca="1" si="632">EW155</f>
        <v>38368</v>
      </c>
      <c r="EY132" s="19">
        <f t="shared" ca="1" si="632"/>
        <v>39000</v>
      </c>
      <c r="EZ132" s="19">
        <f t="shared" ca="1" si="632"/>
        <v>0</v>
      </c>
      <c r="FA132" s="19">
        <f t="shared" ca="1" si="632"/>
        <v>0</v>
      </c>
      <c r="FB132" s="19">
        <f t="shared" ca="1" si="632"/>
        <v>0</v>
      </c>
      <c r="FC132" s="19">
        <f t="shared" ca="1" si="632"/>
        <v>0</v>
      </c>
      <c r="FD132" s="19">
        <f t="shared" ca="1" si="632"/>
        <v>0</v>
      </c>
      <c r="FE132"/>
      <c r="FF132"/>
      <c r="FG132"/>
      <c r="FH132"/>
    </row>
    <row r="133" spans="1:164" ht="15" outlineLevel="1">
      <c r="B133" s="479" t="s">
        <v>130</v>
      </c>
      <c r="C133" s="403"/>
      <c r="D133" s="403"/>
      <c r="E133" s="487" t="s">
        <v>10</v>
      </c>
      <c r="F133" s="351">
        <f>$K$19</f>
        <v>58941.25</v>
      </c>
      <c r="G133" s="602">
        <f>Assumptions!F47</f>
        <v>0.63751083303388356</v>
      </c>
      <c r="H133" s="489" t="s">
        <v>66</v>
      </c>
      <c r="I133" s="490">
        <f>SUMIF($K$12:$EM$12,"&lt;="&amp;Assumptions!$L$14,'Monthly Cash Flow'!K133:EM133)</f>
        <v>37700</v>
      </c>
      <c r="J133" s="238"/>
      <c r="K133" s="491">
        <f>IF(K$12=Assumptions!$J$7,Assumptions!$F$48,0)</f>
        <v>37700</v>
      </c>
      <c r="L133" s="508">
        <f>IF(L$12=Assumptions!$J$7,Assumptions!$F$48,0)</f>
        <v>0</v>
      </c>
      <c r="M133" s="508">
        <f>IF(M$12=Assumptions!$J$7,Assumptions!$F$48,0)</f>
        <v>0</v>
      </c>
      <c r="N133" s="508">
        <f>IF(N$12=Assumptions!$J$7,Assumptions!$F$48,0)</f>
        <v>0</v>
      </c>
      <c r="O133" s="508">
        <f>IF(O$12=Assumptions!$J$7,Assumptions!$F$48,0)</f>
        <v>0</v>
      </c>
      <c r="P133" s="508">
        <f>IF(P$12=Assumptions!$J$7,Assumptions!$F$48,0)</f>
        <v>0</v>
      </c>
      <c r="Q133" s="508">
        <f>IF(Q$12=Assumptions!$J$7,Assumptions!$F$48,0)</f>
        <v>0</v>
      </c>
      <c r="R133" s="508">
        <f>IF(R$12=Assumptions!$J$7,Assumptions!$F$48,0)</f>
        <v>0</v>
      </c>
      <c r="S133" s="508">
        <f>IF(S$12=Assumptions!$J$7,Assumptions!$F$48,0)</f>
        <v>0</v>
      </c>
      <c r="T133" s="508">
        <f>IF(T$12=Assumptions!$J$7,Assumptions!$F$48,0)</f>
        <v>0</v>
      </c>
      <c r="U133" s="508">
        <f>IF(U$12=Assumptions!$J$7,Assumptions!$F$48,0)</f>
        <v>0</v>
      </c>
      <c r="V133" s="508">
        <f>IF(V$12=Assumptions!$J$7,Assumptions!$F$48,0)</f>
        <v>0</v>
      </c>
      <c r="W133" s="508">
        <f>IF(W$12=Assumptions!$J$7,Assumptions!$F$48,0)</f>
        <v>0</v>
      </c>
      <c r="X133" s="508">
        <f>IF(X$12=Assumptions!$J$7,Assumptions!$F$48,0)</f>
        <v>0</v>
      </c>
      <c r="Y133" s="508">
        <f>IF(Y$12=Assumptions!$J$7,Assumptions!$F$48,0)</f>
        <v>0</v>
      </c>
      <c r="Z133" s="508">
        <f>IF(Z$12=Assumptions!$J$7,Assumptions!$F$48,0)</f>
        <v>0</v>
      </c>
      <c r="AA133" s="508">
        <f>IF(AA$12=Assumptions!$J$7,Assumptions!$F$48,0)</f>
        <v>0</v>
      </c>
      <c r="AB133" s="508">
        <f>IF(AB$12=Assumptions!$J$7,Assumptions!$F$48,0)</f>
        <v>0</v>
      </c>
      <c r="AC133" s="508">
        <f>IF(AC$12=Assumptions!$J$7,Assumptions!$F$48,0)</f>
        <v>0</v>
      </c>
      <c r="AD133" s="508">
        <f>IF(AD$12=Assumptions!$J$7,Assumptions!$F$48,0)</f>
        <v>0</v>
      </c>
      <c r="AE133" s="508">
        <f>IF(AE$12=Assumptions!$J$7,Assumptions!$F$48,0)</f>
        <v>0</v>
      </c>
      <c r="AF133" s="508">
        <f>IF(AF$12=Assumptions!$J$7,Assumptions!$F$48,0)</f>
        <v>0</v>
      </c>
      <c r="AG133" s="508">
        <f>IF(AG$12=Assumptions!$J$7,Assumptions!$F$48,0)</f>
        <v>0</v>
      </c>
      <c r="AH133" s="508">
        <f>IF(AH$12=Assumptions!$J$7,Assumptions!$F$48,0)</f>
        <v>0</v>
      </c>
      <c r="AI133" s="508">
        <f>IF(AI$12=Assumptions!$J$7,Assumptions!$F$48,0)</f>
        <v>0</v>
      </c>
      <c r="AJ133" s="508">
        <f>IF(AJ$12=Assumptions!$J$7,Assumptions!$F$48,0)</f>
        <v>0</v>
      </c>
      <c r="AK133" s="508">
        <f>IF(AK$12=Assumptions!$J$7,Assumptions!$F$48,0)</f>
        <v>0</v>
      </c>
      <c r="AL133" s="508">
        <f>IF(AL$12=Assumptions!$J$7,Assumptions!$F$48,0)</f>
        <v>0</v>
      </c>
      <c r="AM133" s="508">
        <f>IF(AM$12=Assumptions!$J$7,Assumptions!$F$48,0)</f>
        <v>0</v>
      </c>
      <c r="AN133" s="508">
        <f>IF(AN$12=Assumptions!$J$7,Assumptions!$F$48,0)</f>
        <v>0</v>
      </c>
      <c r="AO133" s="508">
        <f>IF(AO$12=Assumptions!$J$7,Assumptions!$F$48,0)</f>
        <v>0</v>
      </c>
      <c r="AP133" s="508">
        <f>IF(AP$12=Assumptions!$J$7,Assumptions!$F$48,0)</f>
        <v>0</v>
      </c>
      <c r="AQ133" s="508">
        <f>IF(AQ$12=Assumptions!$J$7,Assumptions!$F$48,0)</f>
        <v>0</v>
      </c>
      <c r="AR133" s="508">
        <f>IF(AR$12=Assumptions!$J$7,Assumptions!$F$48,0)</f>
        <v>0</v>
      </c>
      <c r="AS133" s="508">
        <f>IF(AS$12=Assumptions!$J$7,Assumptions!$F$48,0)</f>
        <v>0</v>
      </c>
      <c r="AT133" s="508">
        <f>IF(AT$12=Assumptions!$J$7,Assumptions!$F$48,0)</f>
        <v>0</v>
      </c>
      <c r="AU133" s="508">
        <f>IF(AU$12=Assumptions!$J$7,Assumptions!$F$48,0)</f>
        <v>0</v>
      </c>
      <c r="AV133" s="508">
        <f>IF(AV$12=Assumptions!$J$7,Assumptions!$F$48,0)</f>
        <v>0</v>
      </c>
      <c r="AW133" s="508">
        <f>IF(AW$12=Assumptions!$J$7,Assumptions!$F$48,0)</f>
        <v>0</v>
      </c>
      <c r="AX133" s="508">
        <f>IF(AX$12=Assumptions!$J$7,Assumptions!$F$48,0)</f>
        <v>0</v>
      </c>
      <c r="AY133" s="508">
        <f>IF(AY$12=Assumptions!$J$7,Assumptions!$F$48,0)</f>
        <v>0</v>
      </c>
      <c r="AZ133" s="508">
        <f>IF(AZ$12=Assumptions!$J$7,Assumptions!$F$48,0)</f>
        <v>0</v>
      </c>
      <c r="BA133" s="508">
        <f>IF(BA$12=Assumptions!$J$7,Assumptions!$F$48,0)</f>
        <v>0</v>
      </c>
      <c r="BB133" s="508">
        <f>IF(BB$12=Assumptions!$J$7,Assumptions!$F$48,0)</f>
        <v>0</v>
      </c>
      <c r="BC133" s="508">
        <f>IF(BC$12=Assumptions!$J$7,Assumptions!$F$48,0)</f>
        <v>0</v>
      </c>
      <c r="BD133" s="508">
        <f>IF(BD$12=Assumptions!$J$7,Assumptions!$F$48,0)</f>
        <v>0</v>
      </c>
      <c r="BE133" s="508">
        <f>IF(BE$12=Assumptions!$J$7,Assumptions!$F$48,0)</f>
        <v>0</v>
      </c>
      <c r="BF133" s="508">
        <f>IF(BF$12=Assumptions!$J$7,Assumptions!$F$48,0)</f>
        <v>0</v>
      </c>
      <c r="BG133" s="508">
        <f>IF(BG$12=Assumptions!$J$7,Assumptions!$F$48,0)</f>
        <v>0</v>
      </c>
      <c r="BH133" s="508">
        <f>IF(BH$12=Assumptions!$J$7,Assumptions!$F$48,0)</f>
        <v>0</v>
      </c>
      <c r="BI133" s="508">
        <f>IF(BI$12=Assumptions!$J$7,Assumptions!$F$48,0)</f>
        <v>0</v>
      </c>
      <c r="BJ133" s="508">
        <f>IF(BJ$12=Assumptions!$J$7,Assumptions!$F$48,0)</f>
        <v>0</v>
      </c>
      <c r="BK133" s="508">
        <f>IF(BK$12=Assumptions!$J$7,Assumptions!$F$48,0)</f>
        <v>0</v>
      </c>
      <c r="BL133" s="508">
        <f>IF(BL$12=Assumptions!$J$7,Assumptions!$F$48,0)</f>
        <v>0</v>
      </c>
      <c r="BM133" s="508">
        <f>IF(BM$12=Assumptions!$J$7,Assumptions!$F$48,0)</f>
        <v>0</v>
      </c>
      <c r="BN133" s="508">
        <f>IF(BN$12=Assumptions!$J$7,Assumptions!$F$48,0)</f>
        <v>0</v>
      </c>
      <c r="BO133" s="508">
        <f>IF(BO$12=Assumptions!$J$7,Assumptions!$F$48,0)</f>
        <v>0</v>
      </c>
      <c r="BP133" s="508">
        <f>IF(BP$12=Assumptions!$J$7,Assumptions!$F$48,0)</f>
        <v>0</v>
      </c>
      <c r="BQ133" s="508">
        <f>IF(BQ$12=Assumptions!$J$7,Assumptions!$F$48,0)</f>
        <v>0</v>
      </c>
      <c r="BR133" s="508">
        <f>IF(BR$12=Assumptions!$J$7,Assumptions!$F$48,0)</f>
        <v>0</v>
      </c>
      <c r="BS133" s="508">
        <f>IF(BS$12=Assumptions!$J$7,Assumptions!$F$48,0)</f>
        <v>0</v>
      </c>
      <c r="BT133" s="508">
        <f>IF(BT$12=Assumptions!$J$7,Assumptions!$F$48,0)</f>
        <v>0</v>
      </c>
      <c r="BU133" s="508">
        <f>IF(BU$12=Assumptions!$J$7,Assumptions!$F$48,0)</f>
        <v>0</v>
      </c>
      <c r="BV133" s="508">
        <f>IF(BV$12=Assumptions!$J$7,Assumptions!$F$48,0)</f>
        <v>0</v>
      </c>
      <c r="BW133" s="508">
        <f>IF(BW$12=Assumptions!$J$7,Assumptions!$F$48,0)</f>
        <v>0</v>
      </c>
      <c r="BX133" s="508">
        <f>IF(BX$12=Assumptions!$J$7,Assumptions!$F$48,0)</f>
        <v>0</v>
      </c>
      <c r="BY133" s="508">
        <f>IF(BY$12=Assumptions!$J$7,Assumptions!$F$48,0)</f>
        <v>0</v>
      </c>
      <c r="BZ133" s="508">
        <f>IF(BZ$12=Assumptions!$J$7,Assumptions!$F$48,0)</f>
        <v>0</v>
      </c>
      <c r="CA133" s="508">
        <f>IF(CA$12=Assumptions!$J$7,Assumptions!$F$48,0)</f>
        <v>0</v>
      </c>
      <c r="CB133" s="508">
        <f>IF(CB$12=Assumptions!$J$7,Assumptions!$F$48,0)</f>
        <v>0</v>
      </c>
      <c r="CC133" s="508">
        <f>IF(CC$12=Assumptions!$J$7,Assumptions!$F$48,0)</f>
        <v>0</v>
      </c>
      <c r="CD133" s="508">
        <f>IF(CD$12=Assumptions!$J$7,Assumptions!$F$48,0)</f>
        <v>0</v>
      </c>
      <c r="CE133" s="508">
        <f>IF(CE$12=Assumptions!$J$7,Assumptions!$F$48,0)</f>
        <v>0</v>
      </c>
      <c r="CF133" s="508">
        <f>IF(CF$12=Assumptions!$J$7,Assumptions!$F$48,0)</f>
        <v>0</v>
      </c>
      <c r="CG133" s="508">
        <f>IF(CG$12=Assumptions!$J$7,Assumptions!$F$48,0)</f>
        <v>0</v>
      </c>
      <c r="CH133" s="508">
        <f>IF(CH$12=Assumptions!$J$7,Assumptions!$F$48,0)</f>
        <v>0</v>
      </c>
      <c r="CI133" s="508">
        <f>IF(CI$12=Assumptions!$J$7,Assumptions!$F$48,0)</f>
        <v>0</v>
      </c>
      <c r="CJ133" s="508">
        <f>IF(CJ$12=Assumptions!$J$7,Assumptions!$F$48,0)</f>
        <v>0</v>
      </c>
      <c r="CK133" s="508">
        <f>IF(CK$12=Assumptions!$J$7,Assumptions!$F$48,0)</f>
        <v>0</v>
      </c>
      <c r="CL133" s="508">
        <f>IF(CL$12=Assumptions!$J$7,Assumptions!$F$48,0)</f>
        <v>0</v>
      </c>
      <c r="CM133" s="508">
        <f>IF(CM$12=Assumptions!$J$7,Assumptions!$F$48,0)</f>
        <v>0</v>
      </c>
      <c r="CN133" s="508">
        <f>IF(CN$12=Assumptions!$J$7,Assumptions!$F$48,0)</f>
        <v>0</v>
      </c>
      <c r="CO133" s="508">
        <f>IF(CO$12=Assumptions!$J$7,Assumptions!$F$48,0)</f>
        <v>0</v>
      </c>
      <c r="CP133" s="508">
        <f>IF(CP$12=Assumptions!$J$7,Assumptions!$F$48,0)</f>
        <v>0</v>
      </c>
      <c r="CQ133" s="508">
        <f>IF(CQ$12=Assumptions!$J$7,Assumptions!$F$48,0)</f>
        <v>0</v>
      </c>
      <c r="CR133" s="508">
        <f>IF(CR$12=Assumptions!$J$7,Assumptions!$F$48,0)</f>
        <v>0</v>
      </c>
      <c r="CS133" s="508">
        <f>IF(CS$12=Assumptions!$J$7,Assumptions!$F$48,0)</f>
        <v>0</v>
      </c>
      <c r="CT133" s="508">
        <f>IF(CT$12=Assumptions!$J$7,Assumptions!$F$48,0)</f>
        <v>0</v>
      </c>
      <c r="CU133" s="508">
        <f>IF(CU$12=Assumptions!$J$7,Assumptions!$F$48,0)</f>
        <v>0</v>
      </c>
      <c r="CV133" s="508">
        <f>IF(CV$12=Assumptions!$J$7,Assumptions!$F$48,0)</f>
        <v>0</v>
      </c>
      <c r="CW133" s="508">
        <f>IF(CW$12=Assumptions!$J$7,Assumptions!$F$48,0)</f>
        <v>0</v>
      </c>
      <c r="CX133" s="508">
        <f>IF(CX$12=Assumptions!$J$7,Assumptions!$F$48,0)</f>
        <v>0</v>
      </c>
      <c r="CY133" s="508">
        <f>IF(CY$12=Assumptions!$J$7,Assumptions!$F$48,0)</f>
        <v>0</v>
      </c>
      <c r="CZ133" s="508">
        <f>IF(CZ$12=Assumptions!$J$7,Assumptions!$F$48,0)</f>
        <v>0</v>
      </c>
      <c r="DA133" s="508">
        <f>IF(DA$12=Assumptions!$J$7,Assumptions!$F$48,0)</f>
        <v>0</v>
      </c>
      <c r="DB133" s="508">
        <f>IF(DB$12=Assumptions!$J$7,Assumptions!$F$48,0)</f>
        <v>0</v>
      </c>
      <c r="DC133" s="508">
        <f>IF(DC$12=Assumptions!$J$7,Assumptions!$F$48,0)</f>
        <v>0</v>
      </c>
      <c r="DD133" s="508">
        <f>IF(DD$12=Assumptions!$J$7,Assumptions!$F$48,0)</f>
        <v>0</v>
      </c>
      <c r="DE133" s="508">
        <f>IF(DE$12=Assumptions!$J$7,Assumptions!$F$48,0)</f>
        <v>0</v>
      </c>
      <c r="DF133" s="508">
        <f>IF(DF$12=Assumptions!$J$7,Assumptions!$F$48,0)</f>
        <v>0</v>
      </c>
      <c r="DG133" s="508">
        <f>IF(DG$12=Assumptions!$J$7,Assumptions!$F$48,0)</f>
        <v>0</v>
      </c>
      <c r="DH133" s="508">
        <f>IF(DH$12=Assumptions!$J$7,Assumptions!$F$48,0)</f>
        <v>0</v>
      </c>
      <c r="DI133" s="508">
        <f>IF(DI$12=Assumptions!$J$7,Assumptions!$F$48,0)</f>
        <v>0</v>
      </c>
      <c r="DJ133" s="508">
        <f>IF(DJ$12=Assumptions!$J$7,Assumptions!$F$48,0)</f>
        <v>0</v>
      </c>
      <c r="DK133" s="508">
        <f>IF(DK$12=Assumptions!$J$7,Assumptions!$F$48,0)</f>
        <v>0</v>
      </c>
      <c r="DL133" s="508">
        <f>IF(DL$12=Assumptions!$J$7,Assumptions!$F$48,0)</f>
        <v>0</v>
      </c>
      <c r="DM133" s="508">
        <f>IF(DM$12=Assumptions!$J$7,Assumptions!$F$48,0)</f>
        <v>0</v>
      </c>
      <c r="DN133" s="508">
        <f>IF(DN$12=Assumptions!$J$7,Assumptions!$F$48,0)</f>
        <v>0</v>
      </c>
      <c r="DO133" s="508">
        <f>IF(DO$12=Assumptions!$J$7,Assumptions!$F$48,0)</f>
        <v>0</v>
      </c>
      <c r="DP133" s="508">
        <f>IF(DP$12=Assumptions!$J$7,Assumptions!$F$48,0)</f>
        <v>0</v>
      </c>
      <c r="DQ133" s="508">
        <f>IF(DQ$12=Assumptions!$J$7,Assumptions!$F$48,0)</f>
        <v>0</v>
      </c>
      <c r="DR133" s="508">
        <f>IF(DR$12=Assumptions!$J$7,Assumptions!$F$48,0)</f>
        <v>0</v>
      </c>
      <c r="DS133" s="508">
        <f>IF(DS$12=Assumptions!$J$7,Assumptions!$F$48,0)</f>
        <v>0</v>
      </c>
      <c r="DT133" s="508">
        <f>IF(DT$12=Assumptions!$J$7,Assumptions!$F$48,0)</f>
        <v>0</v>
      </c>
      <c r="DU133" s="508">
        <f>IF(DU$12=Assumptions!$J$7,Assumptions!$F$48,0)</f>
        <v>0</v>
      </c>
      <c r="DV133" s="508">
        <f>IF(DV$12=Assumptions!$J$7,Assumptions!$F$48,0)</f>
        <v>0</v>
      </c>
      <c r="DW133" s="508">
        <f>IF(DW$12=Assumptions!$J$7,Assumptions!$F$48,0)</f>
        <v>0</v>
      </c>
      <c r="DX133" s="508">
        <f>IF(DX$12=Assumptions!$J$7,Assumptions!$F$48,0)</f>
        <v>0</v>
      </c>
      <c r="DY133" s="508">
        <f>IF(DY$12=Assumptions!$J$7,Assumptions!$F$48,0)</f>
        <v>0</v>
      </c>
      <c r="DZ133" s="508">
        <f>IF(DZ$12=Assumptions!$J$7,Assumptions!$F$48,0)</f>
        <v>0</v>
      </c>
      <c r="EA133" s="508">
        <f>IF(EA$12=Assumptions!$J$7,Assumptions!$F$48,0)</f>
        <v>0</v>
      </c>
      <c r="EB133" s="508">
        <f>IF(EB$12=Assumptions!$J$7,Assumptions!$F$48,0)</f>
        <v>0</v>
      </c>
      <c r="EC133" s="508">
        <f>IF(EC$12=Assumptions!$J$7,Assumptions!$F$48,0)</f>
        <v>0</v>
      </c>
      <c r="ED133" s="508">
        <f>IF(ED$12=Assumptions!$J$7,Assumptions!$F$48,0)</f>
        <v>0</v>
      </c>
      <c r="EE133" s="508">
        <f>IF(EE$12=Assumptions!$J$7,Assumptions!$F$48,0)</f>
        <v>0</v>
      </c>
      <c r="EF133" s="508">
        <f>IF(EF$12=Assumptions!$J$7,Assumptions!$F$48,0)</f>
        <v>0</v>
      </c>
      <c r="EG133" s="508">
        <f>IF(EG$12=Assumptions!$J$7,Assumptions!$F$48,0)</f>
        <v>0</v>
      </c>
      <c r="EH133" s="508">
        <f>IF(EH$12=Assumptions!$J$7,Assumptions!$F$48,0)</f>
        <v>0</v>
      </c>
      <c r="EI133" s="508">
        <f>IF(EI$12=Assumptions!$J$7,Assumptions!$F$48,0)</f>
        <v>0</v>
      </c>
      <c r="EJ133" s="508">
        <f>IF(EJ$12=Assumptions!$J$7,Assumptions!$F$48,0)</f>
        <v>0</v>
      </c>
      <c r="EK133" s="508">
        <f>IF(EK$12=Assumptions!$J$7,Assumptions!$F$48,0)</f>
        <v>0</v>
      </c>
      <c r="EL133" s="508">
        <f>IF(EL$12=Assumptions!$J$7,Assumptions!$F$48,0)</f>
        <v>0</v>
      </c>
      <c r="EM133" s="508">
        <f>IF(EM$12=Assumptions!$J$7,Assumptions!$F$48,0)</f>
        <v>0</v>
      </c>
      <c r="EN133" s="134"/>
      <c r="EP133" s="10" t="str">
        <f t="shared" si="628"/>
        <v>Initial Debt Draw</v>
      </c>
      <c r="EQ133" s="27"/>
      <c r="ER133" s="27"/>
      <c r="ES133" s="27"/>
      <c r="ET133" s="138">
        <f t="shared" ref="ET133:ET155" si="633">SUM(EV133:FD133)</f>
        <v>37700</v>
      </c>
      <c r="EU133" s="27"/>
      <c r="EV133" s="139">
        <f t="shared" ref="EV133:FD154" si="634">SUMIF($K$13:$EM$13,EV$13,$K133:$EM133)</f>
        <v>37700</v>
      </c>
      <c r="EW133" s="27">
        <f t="shared" si="634"/>
        <v>0</v>
      </c>
      <c r="EX133" s="27">
        <f t="shared" si="634"/>
        <v>0</v>
      </c>
      <c r="EY133" s="27">
        <f t="shared" si="634"/>
        <v>0</v>
      </c>
      <c r="EZ133" s="27">
        <f t="shared" si="634"/>
        <v>0</v>
      </c>
      <c r="FA133" s="27">
        <f t="shared" si="634"/>
        <v>0</v>
      </c>
      <c r="FB133" s="27">
        <f t="shared" si="634"/>
        <v>0</v>
      </c>
      <c r="FC133" s="27">
        <f t="shared" si="634"/>
        <v>0</v>
      </c>
      <c r="FD133" s="27">
        <f t="shared" si="634"/>
        <v>0</v>
      </c>
      <c r="FE133"/>
      <c r="FF133"/>
      <c r="FG133"/>
      <c r="FH133"/>
    </row>
    <row r="134" spans="1:164" ht="15" outlineLevel="1">
      <c r="B134" s="480" t="s">
        <v>428</v>
      </c>
      <c r="C134" s="403"/>
      <c r="D134" s="403"/>
      <c r="E134" s="492" t="s">
        <v>427</v>
      </c>
      <c r="F134" s="351"/>
      <c r="G134" s="488">
        <f>+G137</f>
        <v>0</v>
      </c>
      <c r="H134" s="508"/>
      <c r="I134" s="490">
        <f ca="1">SUMIF($K$12:$EM$12,"&lt;="&amp;Assumptions!$L$14,'Monthly Cash Flow'!K134:EM134)</f>
        <v>0</v>
      </c>
      <c r="J134" s="238"/>
      <c r="K134" s="491"/>
      <c r="L134" s="508">
        <f ca="1">+IF(AND($F$163=1, L12&gt;=$F$164), 0, IF(L12&lt;=Assumptions!$L$14, $G$134*(L111+L112), 0))</f>
        <v>0</v>
      </c>
      <c r="M134" s="508">
        <f ca="1">+IF(M12&lt;=Assumptions!$L$14, IF(M12&lt;=Assumptions!$F$71, $G$134*(M111+M112), 0), 0)</f>
        <v>0</v>
      </c>
      <c r="N134" s="508">
        <f ca="1">+IF(N12&lt;=Assumptions!$L$14, IF(N12&lt;=Assumptions!$F$71, $G$134*(N111+N112), 0), 0)</f>
        <v>0</v>
      </c>
      <c r="O134" s="508">
        <f ca="1">+IF(O12&lt;=Assumptions!$L$14, IF(O12&lt;=Assumptions!$F$71, $G$134*(O111+O112), 0), 0)</f>
        <v>0</v>
      </c>
      <c r="P134" s="508">
        <f ca="1">+IF(P12&lt;=Assumptions!$L$14, IF(P12&lt;=Assumptions!$F$71, $G$134*(P111+P112), 0), 0)</f>
        <v>0</v>
      </c>
      <c r="Q134" s="508">
        <f ca="1">+IF(Q12&lt;=Assumptions!$L$14, IF(Q12&lt;=Assumptions!$F$71, $G$134*(Q111+Q112), 0), 0)</f>
        <v>0</v>
      </c>
      <c r="R134" s="508">
        <f ca="1">+IF(R12&lt;=Assumptions!$L$14, IF(R12&lt;=Assumptions!$F$71, $G$134*(R111+R112), 0), 0)</f>
        <v>0</v>
      </c>
      <c r="S134" s="508">
        <f ca="1">+IF(S12&lt;=Assumptions!$L$14, IF(S12&lt;=Assumptions!$F$71, $G$134*(S111+S112), 0), 0)</f>
        <v>0</v>
      </c>
      <c r="T134" s="508">
        <f ca="1">+IF(T12&lt;=Assumptions!$L$14, IF(T12&lt;=Assumptions!$F$71, $G$134*(T111+T112), 0), 0)</f>
        <v>0</v>
      </c>
      <c r="U134" s="508">
        <f ca="1">+IF(U12&lt;=Assumptions!$L$14, IF(U12&lt;=Assumptions!$F$71, $G$134*(U111+U112), 0), 0)</f>
        <v>0</v>
      </c>
      <c r="V134" s="508">
        <f ca="1">+IF(V12&lt;=Assumptions!$L$14, IF(V12&lt;=Assumptions!$F$71, $G$134*(V111+V112), 0), 0)</f>
        <v>0</v>
      </c>
      <c r="W134" s="508">
        <f ca="1">+IF(W12&lt;=Assumptions!$L$14, IF(W12&lt;=Assumptions!$F$71, $G$134*(W111+W112), 0), 0)</f>
        <v>0</v>
      </c>
      <c r="X134" s="508">
        <f ca="1">+IF(X12&lt;=Assumptions!$L$14, IF(X12&lt;=Assumptions!$F$71, $G$134*(X111+X112), 0), 0)</f>
        <v>0</v>
      </c>
      <c r="Y134" s="508">
        <f ca="1">+IF(Y12&lt;=Assumptions!$L$14, IF(Y12&lt;=Assumptions!$F$71, $G$134*(Y111+Y112), 0), 0)</f>
        <v>0</v>
      </c>
      <c r="Z134" s="508">
        <f ca="1">+IF(Z12&lt;=Assumptions!$L$14, IF(Z12&lt;=Assumptions!$F$71, $G$134*(Z111+Z112), 0), 0)</f>
        <v>0</v>
      </c>
      <c r="AA134" s="508">
        <f ca="1">+IF(AA12&lt;=Assumptions!$L$14, IF(AA12&lt;=Assumptions!$F$71, $G$134*(AA111+AA112), 0), 0)</f>
        <v>0</v>
      </c>
      <c r="AB134" s="508">
        <f ca="1">+IF(AB12&lt;=Assumptions!$L$14, IF(AB12&lt;=Assumptions!$F$71, $G$134*(AB111+AB112), 0), 0)</f>
        <v>0</v>
      </c>
      <c r="AC134" s="508">
        <f ca="1">+IF(AC12&lt;=Assumptions!$L$14, IF(AC12&lt;=Assumptions!$F$71, $G$134*(AC111+AC112), 0), 0)</f>
        <v>0</v>
      </c>
      <c r="AD134" s="508">
        <f ca="1">+IF(AD12&lt;=Assumptions!$L$14, IF(AD12&lt;=Assumptions!$F$71, $G$134*(AD111+AD112), 0), 0)</f>
        <v>0</v>
      </c>
      <c r="AE134" s="508">
        <f ca="1">+IF(AE12&lt;=Assumptions!$L$14, IF(AE12&lt;=Assumptions!$F$71, $G$134*(AE111+AE112), 0), 0)</f>
        <v>0</v>
      </c>
      <c r="AF134" s="508">
        <f ca="1">+IF(AF12&lt;=Assumptions!$L$14, IF(AF12&lt;=Assumptions!$F$71, $G$134*(AF111+AF112), 0), 0)</f>
        <v>0</v>
      </c>
      <c r="AG134" s="508">
        <f ca="1">+IF(AG12&lt;=Assumptions!$L$14, IF(AG12&lt;=Assumptions!$F$71, $G$134*(AG111+AG112), 0), 0)</f>
        <v>0</v>
      </c>
      <c r="AH134" s="508">
        <f ca="1">+IF(AH12&lt;=Assumptions!$L$14, IF(AH12&lt;=Assumptions!$F$71, $G$134*(AH111+AH112), 0), 0)</f>
        <v>0</v>
      </c>
      <c r="AI134" s="508">
        <f ca="1">+IF(AI12&lt;=Assumptions!$L$14, IF(AI12&lt;=Assumptions!$F$71, $G$134*(AI111+AI112), 0), 0)</f>
        <v>0</v>
      </c>
      <c r="AJ134" s="508">
        <f ca="1">+IF(AJ12&lt;=Assumptions!$L$14, IF(AJ12&lt;=Assumptions!$F$71, $G$134*(AJ111+AJ112), 0), 0)</f>
        <v>0</v>
      </c>
      <c r="AK134" s="508">
        <f>+IF(AK12&lt;=Assumptions!$L$14, IF(AK12&lt;=Assumptions!$F$71, $G$134*(AK111+AK112), 0), 0)</f>
        <v>0</v>
      </c>
      <c r="AL134" s="508">
        <f>+IF(AL12&lt;=Assumptions!$L$14, IF(AL12&lt;=Assumptions!$F$71, $G$134*(AL111+AL112), 0), 0)</f>
        <v>0</v>
      </c>
      <c r="AM134" s="508">
        <f>+IF(AM12&lt;=Assumptions!$L$14, IF(AM12&lt;=Assumptions!$F$71, $G$134*(AM111+AM112), 0), 0)</f>
        <v>0</v>
      </c>
      <c r="AN134" s="508">
        <f>+IF(AN12&lt;=Assumptions!$L$14, IF(AN12&lt;=Assumptions!$F$71, $G$134*(AN111+AN112), 0), 0)</f>
        <v>0</v>
      </c>
      <c r="AO134" s="508">
        <f>+IF(AO12&lt;=Assumptions!$L$14, IF(AO12&lt;=Assumptions!$F$71, $G$134*(AO111+AO112), 0), 0)</f>
        <v>0</v>
      </c>
      <c r="AP134" s="508">
        <f>+IF(AP12&lt;=Assumptions!$L$14, IF(AP12&lt;=Assumptions!$F$71, $G$134*(AP111+AP112), 0), 0)</f>
        <v>0</v>
      </c>
      <c r="AQ134" s="508">
        <f>+IF(AQ12&lt;=Assumptions!$L$14, IF(AQ12&lt;=Assumptions!$F$71, $G$134*(AQ111+AQ112), 0), 0)</f>
        <v>0</v>
      </c>
      <c r="AR134" s="508">
        <f>+IF(AR12&lt;=Assumptions!$L$14, IF(AR12&lt;=Assumptions!$F$71, $G$134*(AR111+AR112), 0), 0)</f>
        <v>0</v>
      </c>
      <c r="AS134" s="508">
        <f>+IF(AS12&lt;=Assumptions!$L$14, IF(AS12&lt;=Assumptions!$F$71, $G$134*(AS111+AS112), 0), 0)</f>
        <v>0</v>
      </c>
      <c r="AT134" s="508">
        <f>+IF(AT12&lt;=Assumptions!$L$14, IF(AT12&lt;=Assumptions!$F$71, $G$134*(AT111+AT112), 0), 0)</f>
        <v>0</v>
      </c>
      <c r="AU134" s="508">
        <f>+IF(AU12&lt;=Assumptions!$L$14, IF(AU12&lt;=Assumptions!$F$71, $G$134*(AU111+AU112), 0), 0)</f>
        <v>0</v>
      </c>
      <c r="AV134" s="508">
        <f>+IF(AV12&lt;=Assumptions!$L$14, IF(AV12&lt;=Assumptions!$F$71, $G$134*(AV111+AV112), 0), 0)</f>
        <v>0</v>
      </c>
      <c r="AW134" s="508">
        <f>+IF(AW12&lt;=Assumptions!$L$14, IF(AW12&lt;=Assumptions!$F$71, $G$134*(AW111+AW112), 0), 0)</f>
        <v>0</v>
      </c>
      <c r="AX134" s="508">
        <f>+IF(AX12&lt;=Assumptions!$L$14, IF(AX12&lt;=Assumptions!$F$71, $G$134*(AX111+AX112), 0), 0)</f>
        <v>0</v>
      </c>
      <c r="AY134" s="508">
        <f>+IF(AY12&lt;=Assumptions!$L$14, IF(AY12&lt;=Assumptions!$F$71, $G$134*(AY111+AY112), 0), 0)</f>
        <v>0</v>
      </c>
      <c r="AZ134" s="508">
        <f>+IF(AZ12&lt;=Assumptions!$L$14, IF(AZ12&lt;=Assumptions!$F$71, $G$134*(AZ111+AZ112), 0), 0)</f>
        <v>0</v>
      </c>
      <c r="BA134" s="508">
        <f>+IF(BA12&lt;=Assumptions!$L$14, IF(BA12&lt;=Assumptions!$F$71, $G$134*(BA111+BA112), 0), 0)</f>
        <v>0</v>
      </c>
      <c r="BB134" s="508">
        <f>+IF(BB12&lt;=Assumptions!$L$14, IF(BB12&lt;=Assumptions!$F$71, $G$134*(BB111+BB112), 0), 0)</f>
        <v>0</v>
      </c>
      <c r="BC134" s="508">
        <f>+IF(BC12&lt;=Assumptions!$L$14, IF(BC12&lt;=Assumptions!$F$71, $G$134*(BC111+BC112), 0), 0)</f>
        <v>0</v>
      </c>
      <c r="BD134" s="508">
        <f>+IF(BD12&lt;=Assumptions!$L$14, IF(BD12&lt;=Assumptions!$F$71, $G$134*(BD111+BD112), 0), 0)</f>
        <v>0</v>
      </c>
      <c r="BE134" s="508">
        <f>+IF(BE12&lt;=Assumptions!$L$14, IF(BE12&lt;=Assumptions!$F$71, $G$134*(BE111+BE112), 0), 0)</f>
        <v>0</v>
      </c>
      <c r="BF134" s="508">
        <f>+IF(BF12&lt;=Assumptions!$L$14, IF(BF12&lt;=Assumptions!$F$71, $G$134*(BF111+BF112), 0), 0)</f>
        <v>0</v>
      </c>
      <c r="BG134" s="508">
        <f>+IF(BG12&lt;=Assumptions!$L$14, IF(BG12&lt;=Assumptions!$F$71, $G$134*(BG111+BG112), 0), 0)</f>
        <v>0</v>
      </c>
      <c r="BH134" s="508">
        <f>+IF(BH12&lt;=Assumptions!$L$14, IF(BH12&lt;=Assumptions!$F$71, $G$134*(BH111+BH112), 0), 0)</f>
        <v>0</v>
      </c>
      <c r="BI134" s="508">
        <f>+IF(BI12&lt;=Assumptions!$L$14, IF(BI12&lt;=Assumptions!$F$71, $G$134*(BI111+BI112), 0), 0)</f>
        <v>0</v>
      </c>
      <c r="BJ134" s="508">
        <f>+IF(BJ12&lt;=Assumptions!$L$14, IF(BJ12&lt;=Assumptions!$F$71, $G$134*(BJ111+BJ112), 0), 0)</f>
        <v>0</v>
      </c>
      <c r="BK134" s="508">
        <f>+IF(BK12&lt;=Assumptions!$L$14, IF(BK12&lt;=Assumptions!$F$71, $G$134*(BK111+BK112), 0), 0)</f>
        <v>0</v>
      </c>
      <c r="BL134" s="508">
        <f>+IF(BL12&lt;=Assumptions!$L$14, IF(BL12&lt;=Assumptions!$F$71, $G$134*(BL111+BL112), 0), 0)</f>
        <v>0</v>
      </c>
      <c r="BM134" s="508">
        <f>+IF(BM12&lt;=Assumptions!$L$14, IF(BM12&lt;=Assumptions!$F$71, $G$134*(BM111+BM112), 0), 0)</f>
        <v>0</v>
      </c>
      <c r="BN134" s="508">
        <f>+IF(BN12&lt;=Assumptions!$L$14, IF(BN12&lt;=Assumptions!$F$71, $G$134*(BN111+BN112), 0), 0)</f>
        <v>0</v>
      </c>
      <c r="BO134" s="508">
        <f>+IF(BO12&lt;=Assumptions!$L$14, IF(BO12&lt;=Assumptions!$F$71, $G$134*(BO111+BO112), 0), 0)</f>
        <v>0</v>
      </c>
      <c r="BP134" s="508">
        <f>+IF(BP12&lt;=Assumptions!$L$14, IF(BP12&lt;=Assumptions!$F$71, $G$134*(BP111+BP112), 0), 0)</f>
        <v>0</v>
      </c>
      <c r="BQ134" s="508">
        <f>+IF(BQ12&lt;=Assumptions!$L$14, IF(BQ12&lt;=Assumptions!$F$71, $G$134*(BQ111+BQ112), 0), 0)</f>
        <v>0</v>
      </c>
      <c r="BR134" s="508">
        <f>+IF(BR12&lt;=Assumptions!$L$14, IF(BR12&lt;=Assumptions!$F$71, $G$134*(BR111+BR112), 0), 0)</f>
        <v>0</v>
      </c>
      <c r="BS134" s="508">
        <f>+IF(BS12&lt;=Assumptions!$L$14, IF(BS12&lt;=Assumptions!$F$71, $G$134*(BS111+BS112), 0), 0)</f>
        <v>0</v>
      </c>
      <c r="BT134" s="508">
        <f>+IF(BT12&lt;=Assumptions!$L$14, IF(BT12&lt;=Assumptions!$F$71, $G$134*(BT111+BT112), 0), 0)</f>
        <v>0</v>
      </c>
      <c r="BU134" s="508">
        <f>+IF(BU12&lt;=Assumptions!$L$14, IF(BU12&lt;=Assumptions!$F$71, $G$134*(BU111+BU112), 0), 0)</f>
        <v>0</v>
      </c>
      <c r="BV134" s="508">
        <f>+IF(BV12&lt;=Assumptions!$L$14, IF(BV12&lt;=Assumptions!$F$71, $G$134*(BV111+BV112), 0), 0)</f>
        <v>0</v>
      </c>
      <c r="BW134" s="508">
        <f>+IF(BW12&lt;=Assumptions!$L$14, IF(BW12&lt;=Assumptions!$F$71, $G$134*(BW111+BW112), 0), 0)</f>
        <v>0</v>
      </c>
      <c r="BX134" s="508">
        <f>+IF(BX12&lt;=Assumptions!$L$14, IF(BX12&lt;=Assumptions!$F$71, $G$134*(BX111+BX112), 0), 0)</f>
        <v>0</v>
      </c>
      <c r="BY134" s="508">
        <f>+IF(BY12&lt;=Assumptions!$L$14, IF(BY12&lt;=Assumptions!$F$71, $G$134*(BY111+BY112), 0), 0)</f>
        <v>0</v>
      </c>
      <c r="BZ134" s="508">
        <f>+IF(BZ12&lt;=Assumptions!$L$14, IF(BZ12&lt;=Assumptions!$F$71, $G$134*(BZ111+BZ112), 0), 0)</f>
        <v>0</v>
      </c>
      <c r="CA134" s="508">
        <f>+IF(CA12&lt;=Assumptions!$L$14, IF(CA12&lt;=Assumptions!$F$71, $G$134*(CA111+CA112), 0), 0)</f>
        <v>0</v>
      </c>
      <c r="CB134" s="508">
        <f>+IF(CB12&lt;=Assumptions!$L$14, IF(CB12&lt;=Assumptions!$F$71, $G$134*(CB111+CB112), 0), 0)</f>
        <v>0</v>
      </c>
      <c r="CC134" s="508">
        <f>+IF(CC12&lt;=Assumptions!$L$14, IF(CC12&lt;=Assumptions!$F$71, $G$134*(CC111+CC112), 0), 0)</f>
        <v>0</v>
      </c>
      <c r="CD134" s="508">
        <f>+IF(CD12&lt;=Assumptions!$L$14, IF(CD12&lt;=Assumptions!$F$71, $G$134*(CD111+CD112), 0), 0)</f>
        <v>0</v>
      </c>
      <c r="CE134" s="508">
        <f>+IF(CE12&lt;=Assumptions!$L$14, IF(CE12&lt;=Assumptions!$F$71, $G$134*(CE111+CE112), 0), 0)</f>
        <v>0</v>
      </c>
      <c r="CF134" s="508">
        <f>+IF(CF12&lt;=Assumptions!$L$14, IF(CF12&lt;=Assumptions!$F$71, $G$134*(CF111+CF112), 0), 0)</f>
        <v>0</v>
      </c>
      <c r="CG134" s="508">
        <f>+IF(CG12&lt;=Assumptions!$L$14, IF(CG12&lt;=Assumptions!$F$71, $G$134*(CG111+CG112), 0), 0)</f>
        <v>0</v>
      </c>
      <c r="CH134" s="508">
        <f>+IF(CH12&lt;=Assumptions!$L$14, IF(CH12&lt;=Assumptions!$F$71, $G$134*(CH111+CH112), 0), 0)</f>
        <v>0</v>
      </c>
      <c r="CI134" s="508">
        <f>+IF(CI12&lt;=Assumptions!$L$14, IF(CI12&lt;=Assumptions!$F$71, $G$134*(CI111+CI112), 0), 0)</f>
        <v>0</v>
      </c>
      <c r="CJ134" s="508">
        <f>+IF(CJ12&lt;=Assumptions!$L$14, IF(CJ12&lt;=Assumptions!$F$71, $G$134*(CJ111+CJ112), 0), 0)</f>
        <v>0</v>
      </c>
      <c r="CK134" s="508">
        <f>+IF(CK12&lt;=Assumptions!$L$14, IF(CK12&lt;=Assumptions!$F$71, $G$134*(CK111+CK112), 0), 0)</f>
        <v>0</v>
      </c>
      <c r="CL134" s="508">
        <f>+IF(CL12&lt;=Assumptions!$L$14, IF(CL12&lt;=Assumptions!$F$71, $G$134*(CL111+CL112), 0), 0)</f>
        <v>0</v>
      </c>
      <c r="CM134" s="508">
        <f>+IF(CM12&lt;=Assumptions!$L$14, IF(CM12&lt;=Assumptions!$F$71, $G$134*(CM111+CM112), 0), 0)</f>
        <v>0</v>
      </c>
      <c r="CN134" s="508">
        <f>+IF(CN12&lt;=Assumptions!$L$14, IF(CN12&lt;=Assumptions!$F$71, $G$134*(CN111+CN112), 0), 0)</f>
        <v>0</v>
      </c>
      <c r="CO134" s="508">
        <f>+IF(CO12&lt;=Assumptions!$L$14, IF(CO12&lt;=Assumptions!$F$71, $G$134*(CO111+CO112), 0), 0)</f>
        <v>0</v>
      </c>
      <c r="CP134" s="508">
        <f>+IF(CP12&lt;=Assumptions!$L$14, IF(CP12&lt;=Assumptions!$F$71, $G$134*(CP111+CP112), 0), 0)</f>
        <v>0</v>
      </c>
      <c r="CQ134" s="508">
        <f>+IF(CQ12&lt;=Assumptions!$L$14, IF(CQ12&lt;=Assumptions!$F$71, $G$134*(CQ111+CQ112), 0), 0)</f>
        <v>0</v>
      </c>
      <c r="CR134" s="508">
        <f>+IF(CR12&lt;=Assumptions!$L$14, IF(CR12&lt;=Assumptions!$F$71, $G$134*(CR111+CR112), 0), 0)</f>
        <v>0</v>
      </c>
      <c r="CS134" s="508">
        <f>+IF(CS12&lt;=Assumptions!$L$14, IF(CS12&lt;=Assumptions!$F$71, $G$134*(CS111+CS112), 0), 0)</f>
        <v>0</v>
      </c>
      <c r="CT134" s="508">
        <f>+IF(CT12&lt;=Assumptions!$L$14, IF(CT12&lt;=Assumptions!$F$71, $G$134*(CT111+CT112), 0), 0)</f>
        <v>0</v>
      </c>
      <c r="CU134" s="508">
        <f>+IF(CU12&lt;=Assumptions!$L$14, IF(CU12&lt;=Assumptions!$F$71, $G$134*(CU111+CU112), 0), 0)</f>
        <v>0</v>
      </c>
      <c r="CV134" s="508">
        <f>+IF(CV12&lt;=Assumptions!$L$14, IF(CV12&lt;=Assumptions!$F$71, $G$134*(CV111+CV112), 0), 0)</f>
        <v>0</v>
      </c>
      <c r="CW134" s="508">
        <f>+IF(CW12&lt;=Assumptions!$L$14, IF(CW12&lt;=Assumptions!$F$71, $G$134*(CW111+CW112), 0), 0)</f>
        <v>0</v>
      </c>
      <c r="CX134" s="508">
        <f>+IF(CX12&lt;=Assumptions!$L$14, IF(CX12&lt;=Assumptions!$F$71, $G$134*(CX111+CX112), 0), 0)</f>
        <v>0</v>
      </c>
      <c r="CY134" s="508">
        <f>+IF(CY12&lt;=Assumptions!$L$14, IF(CY12&lt;=Assumptions!$F$71, $G$134*(CY111+CY112), 0), 0)</f>
        <v>0</v>
      </c>
      <c r="CZ134" s="508">
        <f>+IF(CZ12&lt;=Assumptions!$L$14, IF(CZ12&lt;=Assumptions!$F$71, $G$134*(CZ111+CZ112), 0), 0)</f>
        <v>0</v>
      </c>
      <c r="DA134" s="508">
        <f>+IF(DA12&lt;=Assumptions!$L$14, IF(DA12&lt;=Assumptions!$F$71, $G$134*(DA111+DA112), 0), 0)</f>
        <v>0</v>
      </c>
      <c r="DB134" s="508">
        <f>+IF(DB12&lt;=Assumptions!$L$14, IF(DB12&lt;=Assumptions!$F$71, $G$134*(DB111+DB112), 0), 0)</f>
        <v>0</v>
      </c>
      <c r="DC134" s="508">
        <f>+IF(DC12&lt;=Assumptions!$L$14, IF(DC12&lt;=Assumptions!$F$71, $G$134*(DC111+DC112), 0), 0)</f>
        <v>0</v>
      </c>
      <c r="DD134" s="508">
        <f>+IF(DD12&lt;=Assumptions!$L$14, IF(DD12&lt;=Assumptions!$F$71, $G$134*(DD111+DD112), 0), 0)</f>
        <v>0</v>
      </c>
      <c r="DE134" s="508">
        <f>+IF(DE12&lt;=Assumptions!$L$14, IF(DE12&lt;=Assumptions!$F$71, $G$134*(DE111+DE112), 0), 0)</f>
        <v>0</v>
      </c>
      <c r="DF134" s="508">
        <f>+IF(DF12&lt;=Assumptions!$L$14, IF(DF12&lt;=Assumptions!$F$71, $G$134*(DF111+DF112), 0), 0)</f>
        <v>0</v>
      </c>
      <c r="DG134" s="508">
        <f>+IF(DG12&lt;=Assumptions!$L$14, IF(DG12&lt;=Assumptions!$F$71, $G$134*(DG111+DG112), 0), 0)</f>
        <v>0</v>
      </c>
      <c r="DH134" s="508">
        <f>+IF(DH12&lt;=Assumptions!$L$14, IF(DH12&lt;=Assumptions!$F$71, $G$134*(DH111+DH112), 0), 0)</f>
        <v>0</v>
      </c>
      <c r="DI134" s="508">
        <f>+IF(DI12&lt;=Assumptions!$L$14, IF(DI12&lt;=Assumptions!$F$71, $G$134*(DI111+DI112), 0), 0)</f>
        <v>0</v>
      </c>
      <c r="DJ134" s="508">
        <f>+IF(DJ12&lt;=Assumptions!$L$14, IF(DJ12&lt;=Assumptions!$F$71, $G$134*(DJ111+DJ112), 0), 0)</f>
        <v>0</v>
      </c>
      <c r="DK134" s="508">
        <f>+IF(DK12&lt;=Assumptions!$L$14, IF(DK12&lt;=Assumptions!$F$71, $G$134*(DK111+DK112), 0), 0)</f>
        <v>0</v>
      </c>
      <c r="DL134" s="508">
        <f>+IF(DL12&lt;=Assumptions!$L$14, IF(DL12&lt;=Assumptions!$F$71, $G$134*(DL111+DL112), 0), 0)</f>
        <v>0</v>
      </c>
      <c r="DM134" s="508">
        <f>+IF(DM12&lt;=Assumptions!$L$14, IF(DM12&lt;=Assumptions!$F$71, $G$134*(DM111+DM112), 0), 0)</f>
        <v>0</v>
      </c>
      <c r="DN134" s="508">
        <f>+IF(DN12&lt;=Assumptions!$L$14, IF(DN12&lt;=Assumptions!$F$71, $G$134*(DN111+DN112), 0), 0)</f>
        <v>0</v>
      </c>
      <c r="DO134" s="508">
        <f>+IF(DO12&lt;=Assumptions!$L$14, IF(DO12&lt;=Assumptions!$F$71, $G$134*(DO111+DO112), 0), 0)</f>
        <v>0</v>
      </c>
      <c r="DP134" s="508">
        <f>+IF(DP12&lt;=Assumptions!$L$14, IF(DP12&lt;=Assumptions!$F$71, $G$134*(DP111+DP112), 0), 0)</f>
        <v>0</v>
      </c>
      <c r="DQ134" s="508">
        <f>+IF(DQ12&lt;=Assumptions!$L$14, IF(DQ12&lt;=Assumptions!$F$71, $G$134*(DQ111+DQ112), 0), 0)</f>
        <v>0</v>
      </c>
      <c r="DR134" s="508">
        <f>+IF(DR12&lt;=Assumptions!$L$14, IF(DR12&lt;=Assumptions!$F$71, $G$134*(DR111+DR112), 0), 0)</f>
        <v>0</v>
      </c>
      <c r="DS134" s="508">
        <f>+IF(DS12&lt;=Assumptions!$L$14, IF(DS12&lt;=Assumptions!$F$71, $G$134*(DS111+DS112), 0), 0)</f>
        <v>0</v>
      </c>
      <c r="DT134" s="508">
        <f>+IF(DT12&lt;=Assumptions!$L$14, IF(DT12&lt;=Assumptions!$F$71, $G$134*(DT111+DT112), 0), 0)</f>
        <v>0</v>
      </c>
      <c r="DU134" s="508">
        <f>+IF(DU12&lt;=Assumptions!$L$14, IF(DU12&lt;=Assumptions!$F$71, $G$134*(DU111+DU112), 0), 0)</f>
        <v>0</v>
      </c>
      <c r="DV134" s="508">
        <f>+IF(DV12&lt;=Assumptions!$L$14, IF(DV12&lt;=Assumptions!$F$71, $G$134*(DV111+DV112), 0), 0)</f>
        <v>0</v>
      </c>
      <c r="DW134" s="508">
        <f>+IF(DW12&lt;=Assumptions!$L$14, IF(DW12&lt;=Assumptions!$F$71, $G$134*(DW111+DW112), 0), 0)</f>
        <v>0</v>
      </c>
      <c r="DX134" s="508">
        <f>+IF(DX12&lt;=Assumptions!$L$14, IF(DX12&lt;=Assumptions!$F$71, $G$134*(DX111+DX112), 0), 0)</f>
        <v>0</v>
      </c>
      <c r="DY134" s="508">
        <f>+IF(DY12&lt;=Assumptions!$L$14, IF(DY12&lt;=Assumptions!$F$71, $G$134*(DY111+DY112), 0), 0)</f>
        <v>0</v>
      </c>
      <c r="DZ134" s="508">
        <f>+IF(DZ12&lt;=Assumptions!$L$14, IF(DZ12&lt;=Assumptions!$F$71, $G$134*(DZ111+DZ112), 0), 0)</f>
        <v>0</v>
      </c>
      <c r="EA134" s="508">
        <f>+IF(EA12&lt;=Assumptions!$L$14, IF(EA12&lt;=Assumptions!$F$71, $G$134*(EA111+EA112), 0), 0)</f>
        <v>0</v>
      </c>
      <c r="EB134" s="508">
        <f>+IF(EB12&lt;=Assumptions!$L$14, IF(EB12&lt;=Assumptions!$F$71, $G$134*(EB111+EB112), 0), 0)</f>
        <v>0</v>
      </c>
      <c r="EC134" s="508">
        <f>+IF(EC12&lt;=Assumptions!$L$14, IF(EC12&lt;=Assumptions!$F$71, $G$134*(EC111+EC112), 0), 0)</f>
        <v>0</v>
      </c>
      <c r="ED134" s="508">
        <f>+IF(ED12&lt;=Assumptions!$L$14, IF(ED12&lt;=Assumptions!$F$71, $G$134*(ED111+ED112), 0), 0)</f>
        <v>0</v>
      </c>
      <c r="EE134" s="508">
        <f>+IF(EE12&lt;=Assumptions!$L$14, IF(EE12&lt;=Assumptions!$F$71, $G$134*(EE111+EE112), 0), 0)</f>
        <v>0</v>
      </c>
      <c r="EF134" s="508">
        <f>+IF(EF12&lt;=Assumptions!$L$14, IF(EF12&lt;=Assumptions!$F$71, $G$134*(EF111+EF112), 0), 0)</f>
        <v>0</v>
      </c>
      <c r="EG134" s="508">
        <f>+IF(EG12&lt;=Assumptions!$L$14, IF(EG12&lt;=Assumptions!$F$71, $G$134*(EG111+EG112), 0), 0)</f>
        <v>0</v>
      </c>
      <c r="EH134" s="508">
        <f>+IF(EH12&lt;=Assumptions!$L$14, IF(EH12&lt;=Assumptions!$F$71, $G$134*(EH111+EH112), 0), 0)</f>
        <v>0</v>
      </c>
      <c r="EI134" s="508">
        <f>+IF(EI12&lt;=Assumptions!$L$14, IF(EI12&lt;=Assumptions!$F$71, $G$134*(EI111+EI112), 0), 0)</f>
        <v>0</v>
      </c>
      <c r="EJ134" s="508">
        <f>+IF(EJ12&lt;=Assumptions!$L$14, IF(EJ12&lt;=Assumptions!$F$71, $G$134*(EJ111+EJ112), 0), 0)</f>
        <v>0</v>
      </c>
      <c r="EK134" s="508">
        <f>+IF(EK12&lt;=Assumptions!$L$14, IF(EK12&lt;=Assumptions!$F$71, $G$134*(EK111+EK112), 0), 0)</f>
        <v>0</v>
      </c>
      <c r="EL134" s="508">
        <f>+IF(EL12&lt;=Assumptions!$L$14, IF(EL12&lt;=Assumptions!$F$71, $G$134*(EL111+EL112), 0), 0)</f>
        <v>0</v>
      </c>
      <c r="EM134" s="508">
        <f>+IF(EM12&lt;=Assumptions!$L$14, IF(EM12&lt;=Assumptions!$F$71, $G$134*(EM111+EM112), 0), 0)</f>
        <v>0</v>
      </c>
      <c r="EN134" s="134"/>
      <c r="EP134" s="10" t="str">
        <f t="shared" si="628"/>
        <v>Interest Reserve Draw and OPEX Loss Reserve</v>
      </c>
      <c r="EQ134" s="27"/>
      <c r="ER134" s="27"/>
      <c r="ES134" s="27"/>
      <c r="ET134" s="138">
        <f t="shared" ca="1" si="633"/>
        <v>0</v>
      </c>
      <c r="EU134" s="27"/>
      <c r="EV134" s="139">
        <f t="shared" si="634"/>
        <v>0</v>
      </c>
      <c r="EW134" s="27">
        <f t="shared" ca="1" si="634"/>
        <v>0</v>
      </c>
      <c r="EX134" s="27">
        <f t="shared" ca="1" si="634"/>
        <v>0</v>
      </c>
      <c r="EY134" s="27">
        <f t="shared" ca="1" si="634"/>
        <v>0</v>
      </c>
      <c r="EZ134" s="27">
        <f t="shared" si="634"/>
        <v>0</v>
      </c>
      <c r="FA134" s="27">
        <f t="shared" si="634"/>
        <v>0</v>
      </c>
      <c r="FB134" s="27">
        <f t="shared" si="634"/>
        <v>0</v>
      </c>
      <c r="FC134" s="27">
        <f t="shared" si="634"/>
        <v>0</v>
      </c>
      <c r="FD134" s="27">
        <f t="shared" si="634"/>
        <v>0</v>
      </c>
      <c r="FE134"/>
      <c r="FF134"/>
      <c r="FG134"/>
      <c r="FH134"/>
    </row>
    <row r="135" spans="1:164" ht="15" outlineLevel="1">
      <c r="B135" s="480" t="s">
        <v>425</v>
      </c>
      <c r="C135" s="403"/>
      <c r="D135" s="403"/>
      <c r="E135" s="493"/>
      <c r="F135" s="351">
        <f>+Assumptions!F51</f>
        <v>300</v>
      </c>
      <c r="G135" s="746">
        <v>1</v>
      </c>
      <c r="H135" s="508"/>
      <c r="I135" s="490">
        <f ca="1">SUMIF($K$12:$EM$12,"&lt;="&amp;Assumptions!$L$14,'Monthly Cash Flow'!K135:EM135)</f>
        <v>300</v>
      </c>
      <c r="J135" s="238"/>
      <c r="K135" s="491"/>
      <c r="L135" s="508">
        <f ca="1">MIN(IF(AND($F$163=1,L12&gt;=$F$164),0, IF(L12&lt;=Assumptions!$L$14, $G$135*(L21+L22+L23+L24+L25), 0)), $F$135-SUM(K$135:$L135))</f>
        <v>0</v>
      </c>
      <c r="M135" s="508">
        <f ca="1">MIN(IF(AND($F$163=1,M12&gt;=$F$164),0, IF(M12&lt;=Assumptions!$L$14, $G$135*(M21+M22+M23+M24+M25), 0)), $F$135-SUM(L$135:$L135))</f>
        <v>0</v>
      </c>
      <c r="N135" s="508">
        <f ca="1">MIN(IF(AND($F$163=1,N12&gt;=$F$164),0, IF(N12&lt;=Assumptions!$L$14, $G$135*(N21+N22+N23+N24+N25), 0)), $F$135-SUM($L$135:M135))</f>
        <v>0</v>
      </c>
      <c r="O135" s="508">
        <f ca="1">MIN(IF(AND($F$163=1,O12&gt;=$F$164),0, IF(O12&lt;=Assumptions!$L$14, $G$135*(O21+O22+O23+O24+O25), 0)), $F$135-SUM($L$135:N135))</f>
        <v>0</v>
      </c>
      <c r="P135" s="508">
        <f ca="1">MIN(IF(AND($F$163=1,P12&gt;=$F$164),0, IF(P12&lt;=Assumptions!$L$14, $G$135*(P21+P22+P23+P24+P25), 0)), $F$135-SUM($L$135:O135))</f>
        <v>0</v>
      </c>
      <c r="Q135" s="508">
        <f ca="1">MIN(IF(AND($F$163=1,Q12&gt;=$F$164),0, IF(Q12&lt;=Assumptions!$L$14, $G$135*(Q21+Q22+Q23+Q24+Q25), 0)), $F$135-SUM($L$135:P135))</f>
        <v>50</v>
      </c>
      <c r="R135" s="508">
        <f ca="1">MIN(IF(AND($F$163=1,R12&gt;=$F$164),0, IF(R12&lt;=Assumptions!$L$14, $G$135*(R21+R22+R23+R24+R25), 0)), $F$135-SUM($L$135:Q135))</f>
        <v>50</v>
      </c>
      <c r="S135" s="508">
        <f ca="1">MIN(IF(AND($F$163=1,S12&gt;=$F$164),0, IF(S12&lt;=Assumptions!$L$14, $G$135*(S21+S22+S23+S24+S25), 0)), $F$135-SUM($L$135:R135))</f>
        <v>50</v>
      </c>
      <c r="T135" s="508">
        <f ca="1">MIN(IF(AND($F$163=1,T12&gt;=$F$164),0, IF(T12&lt;=Assumptions!$L$14, $G$135*(T21+T22+T23+T24+T25), 0)), $F$135-SUM($L$135:S135))</f>
        <v>50</v>
      </c>
      <c r="U135" s="508">
        <f ca="1">MIN(IF(AND($F$163=1,U12&gt;=$F$164),0, IF(U12&lt;=Assumptions!$L$14, $G$135*(U21+U22+U23+U24+U25), 0)), $F$135-SUM($L$135:T135))</f>
        <v>50</v>
      </c>
      <c r="V135" s="508">
        <f ca="1">MIN(IF(AND($F$163=1,V12&gt;=$F$164),0, IF(V12&lt;=Assumptions!$L$14, $G$135*(V21+V22+V23+V24+V25), 0)), $F$135-SUM($L$135:U135))</f>
        <v>50</v>
      </c>
      <c r="W135" s="508">
        <f ca="1">MIN(IF(AND($F$163=1,W12&gt;=$F$164),0, IF(W12&lt;=Assumptions!$L$14, $G$135*(W21+W22+W23+W24+W25), 0)), $F$135-SUM($L$135:V135))</f>
        <v>0</v>
      </c>
      <c r="X135" s="508">
        <f ca="1">MIN(IF(AND($F$163=1,X12&gt;=$F$164),0, IF(X12&lt;=Assumptions!$L$14, $G$135*(X21+X22+X23+X24+X25), 0)), $F$135-SUM($L$135:W135))</f>
        <v>0</v>
      </c>
      <c r="Y135" s="508">
        <f ca="1">MIN(IF(AND($F$163=1,Y12&gt;=$F$164),0, IF(Y12&lt;=Assumptions!$L$14, $G$135*(Y21+Y22+Y23+Y24+Y25), 0)), $F$135-SUM($L$135:X135))</f>
        <v>0</v>
      </c>
      <c r="Z135" s="508">
        <f ca="1">MIN(IF(AND($F$163=1,Z12&gt;=$F$164),0, IF(Z12&lt;=Assumptions!$L$14, $G$135*(Z21+Z22+Z23+Z24+Z25), 0)), $F$135-SUM($L$135:Y135))</f>
        <v>0</v>
      </c>
      <c r="AA135" s="508">
        <f ca="1">MIN(IF(AND($F$163=1,AA12&gt;=$F$164),0, IF(AA12&lt;=Assumptions!$L$14, $G$135*(AA21+AA22+AA23+AA24+AA25), 0)), $F$135-SUM($L$135:Z135))</f>
        <v>0</v>
      </c>
      <c r="AB135" s="508">
        <f ca="1">MIN(IF(AND($F$163=1,AB12&gt;=$F$164),0, IF(AB12&lt;=Assumptions!$L$14, $G$135*(AB21+AB22+AB23+AB24+AB25), 0)), $F$135-SUM($L$135:AA135))</f>
        <v>0</v>
      </c>
      <c r="AC135" s="508">
        <f ca="1">MIN(IF(AND($F$163=1,AC12&gt;=$F$164),0, IF(AC12&lt;=Assumptions!$L$14, $G$135*(AC21+AC22+AC23+AC24+AC25), 0)), $F$135-SUM($L$135:AB135))</f>
        <v>0</v>
      </c>
      <c r="AD135" s="508">
        <f ca="1">MIN(IF(AND($F$163=1,AD12&gt;=$F$164),0, IF(AD12&lt;=Assumptions!$L$14, $G$135*(AD21+AD22+AD23+AD24+AD25), 0)), $F$135-SUM($L$135:AC135))</f>
        <v>0</v>
      </c>
      <c r="AE135" s="508">
        <f ca="1">MIN(IF(AND($F$163=1,AE12&gt;=$F$164),0, IF(AE12&lt;=Assumptions!$L$14, $G$135*(AE21+AE22+AE23+AE24+AE25), 0)), $F$135-SUM($L$135:AD135))</f>
        <v>0</v>
      </c>
      <c r="AF135" s="508">
        <f ca="1">MIN(IF(AND($F$163=1,AF12&gt;=$F$164),0, IF(AF12&lt;=Assumptions!$L$14, $G$135*(AF21+AF22+AF23+AF24+AF25), 0)), $F$135-SUM($L$135:AE135))</f>
        <v>0</v>
      </c>
      <c r="AG135" s="508">
        <f ca="1">MIN(IF(AND($F$163=1,AG12&gt;=$F$164),0, IF(AG12&lt;=Assumptions!$L$14, $G$135*(AG21+AG22+AG23+AG24+AG25), 0)), $F$135-SUM($L$135:AF135))</f>
        <v>0</v>
      </c>
      <c r="AH135" s="508">
        <f ca="1">MIN(IF(AND($F$163=1,AH12&gt;=$F$164),0, IF(AH12&lt;=Assumptions!$L$14, $G$135*(AH21+AH22+AH23+AH24+AH25), 0)), $F$135-SUM($L$135:AG135))</f>
        <v>0</v>
      </c>
      <c r="AI135" s="508">
        <f ca="1">MIN(IF(AND($F$163=1,AI12&gt;=$F$164),0, IF(AI12&lt;=Assumptions!$L$14, $G$135*(AI21+AI22+AI23+AI24+AI25), 0)), $F$135-SUM($L$135:AH135))</f>
        <v>0</v>
      </c>
      <c r="AJ135" s="508">
        <f ca="1">MIN(IF(AND($F$163=1,AJ12&gt;=$F$164),0, IF(AJ12&lt;=Assumptions!$L$14, $G$135*(AJ21+AJ22+AJ23+AJ24+AJ25), 0)), $F$135-SUM($L$135:AI135))</f>
        <v>0</v>
      </c>
      <c r="AK135" s="508">
        <f ca="1">MIN(IF(AND($F$163=1,AK12&gt;=$F$164),0, IF(AK12&lt;=Assumptions!$L$14, $G$135*(AK21+AK22+AK23+AK24+AK25), 0)), $F$135-SUM($L$135:AJ135))</f>
        <v>0</v>
      </c>
      <c r="AL135" s="508">
        <f ca="1">MIN(IF(AND($F$163=1,AL12&gt;=$F$164),0, IF(AL12&lt;=Assumptions!$L$14, $G$135*(AL21+AL22+AL23+AL24+AL25), 0)), $F$135-SUM($L$135:AK135))</f>
        <v>0</v>
      </c>
      <c r="AM135" s="508">
        <f ca="1">MIN(IF(AND($F$163=1,AM12&gt;=$F$164),0, IF(AM12&lt;=Assumptions!$L$14, $G$135*(AM21+AM22+AM23+AM24+AM25), 0)), $F$135-SUM($L$135:AL135))</f>
        <v>0</v>
      </c>
      <c r="AN135" s="508">
        <f ca="1">MIN(IF(AND($F$163=1,AN12&gt;=$F$164),0, IF(AN12&lt;=Assumptions!$L$14, $G$135*(AN21+AN22+AN23+AN24+AN25), 0)), $F$135-SUM($L$135:AM135))</f>
        <v>0</v>
      </c>
      <c r="AO135" s="508">
        <f ca="1">MIN(IF(AND($F$163=1,AO12&gt;=$F$164),0, IF(AO12&lt;=Assumptions!$L$14, $G$135*(AO21+AO22+AO23+AO24+AO25), 0)), $F$135-SUM($L$135:AN135))</f>
        <v>0</v>
      </c>
      <c r="AP135" s="508">
        <f ca="1">MIN(IF(AND($F$163=1,AP12&gt;=$F$164),0, IF(AP12&lt;=Assumptions!$L$14, $G$135*(AP21+AP22+AP23+AP24+AP25), 0)), $F$135-SUM($L$135:AO135))</f>
        <v>0</v>
      </c>
      <c r="AQ135" s="508">
        <f ca="1">MIN(IF(AND($F$163=1,AQ12&gt;=$F$164),0, IF(AQ12&lt;=Assumptions!$L$14, $G$135*(AQ21+AQ22+AQ23+AQ24+AQ25), 0)), $F$135-SUM($L$135:AP135))</f>
        <v>0</v>
      </c>
      <c r="AR135" s="508">
        <f ca="1">MIN(IF(AND($F$163=1,AR12&gt;=$F$164),0, IF(AR12&lt;=Assumptions!$L$14, $G$135*(AR21+AR22+AR23+AR24+AR25), 0)), $F$135-SUM($L$135:AQ135))</f>
        <v>0</v>
      </c>
      <c r="AS135" s="508">
        <f ca="1">MIN(IF(AND($F$163=1,AS12&gt;=$F$164),0, IF(AS12&lt;=Assumptions!$L$14, $G$135*(AS21+AS22+AS23+AS24+AS25), 0)), $F$135-SUM($L$135:AR135))</f>
        <v>0</v>
      </c>
      <c r="AT135" s="508">
        <f ca="1">MIN(IF(AND($F$163=1,AT12&gt;=$F$164),0, IF(AT12&lt;=Assumptions!$L$14, $G$135*(AT21+AT22+AT23+AT24+AT25), 0)), $F$135-SUM($L$135:AS135))</f>
        <v>0</v>
      </c>
      <c r="AU135" s="508">
        <f ca="1">MIN(IF(AND($F$163=1,AU12&gt;=$F$164),0, IF(AU12&lt;=Assumptions!$L$14, $G$135*(AU21+AU22+AU23+AU24+AU25), 0)), $F$135-SUM($L$135:AT135))</f>
        <v>0</v>
      </c>
      <c r="AV135" s="508">
        <f ca="1">MIN(IF(AND($F$163=1,AV12&gt;=$F$164),0, IF(AV12&lt;=Assumptions!$L$14, $G$135*(AV21+AV22+AV23+AV24+AV25), 0)), $F$135-SUM($L$135:AU135))</f>
        <v>0</v>
      </c>
      <c r="AW135" s="508">
        <f ca="1">MIN(IF(AND($F$163=1,AW12&gt;=$F$164),0, IF(AW12&lt;=Assumptions!$L$14, $G$135*(AW21+AW22+AW23+AW24+AW25), 0)), $F$135-SUM($L$135:AV135))</f>
        <v>0</v>
      </c>
      <c r="AX135" s="508">
        <f ca="1">MIN(IF(AND($F$163=1,AX12&gt;=$F$164),0, IF(AX12&lt;=Assumptions!$L$14, $G$135*(AX21+AX22+AX23+AX24+AX25), 0)), $F$135-SUM($L$135:AW135))</f>
        <v>0</v>
      </c>
      <c r="AY135" s="508">
        <f ca="1">MIN(IF(AND($F$163=1,AY12&gt;=$F$164),0, IF(AY12&lt;=Assumptions!$L$14, $G$135*(AY21+AY22+AY23+AY24+AY25), 0)), $F$135-SUM($L$135:AX135))</f>
        <v>0</v>
      </c>
      <c r="AZ135" s="508">
        <f ca="1">MIN(IF(AND($F$163=1,AZ12&gt;=$F$164),0, IF(AZ12&lt;=Assumptions!$L$14, $G$135*(AZ21+AZ22+AZ23+AZ24+AZ25), 0)), $F$135-SUM($L$135:AY135))</f>
        <v>0</v>
      </c>
      <c r="BA135" s="508">
        <f ca="1">MIN(IF(AND($F$163=1,BA12&gt;=$F$164),0, IF(BA12&lt;=Assumptions!$L$14, $G$135*(BA21+BA22+BA23+BA24+BA25), 0)), $F$135-SUM($L$135:AZ135))</f>
        <v>0</v>
      </c>
      <c r="BB135" s="508">
        <f ca="1">MIN(IF(AND($F$163=1,BB12&gt;=$F$164),0, IF(BB12&lt;=Assumptions!$L$14, $G$135*(BB21+BB22+BB23+BB24+BB25), 0)), $F$135-SUM($L$135:BA135))</f>
        <v>0</v>
      </c>
      <c r="BC135" s="508">
        <f ca="1">MIN(IF(AND($F$163=1,BC12&gt;=$F$164),0, IF(BC12&lt;=Assumptions!$L$14, $G$135*(BC21+BC22+BC23+BC24+BC25), 0)), $F$135-SUM($L$135:BB135))</f>
        <v>0</v>
      </c>
      <c r="BD135" s="508">
        <f ca="1">MIN(IF(AND($F$163=1,BD12&gt;=$F$164),0, IF(BD12&lt;=Assumptions!$L$14, $G$135*(BD21+BD22+BD23+BD24+BD25), 0)), $F$135-SUM($L$135:BC135))</f>
        <v>0</v>
      </c>
      <c r="BE135" s="508">
        <f ca="1">MIN(IF(AND($F$163=1,BE12&gt;=$F$164),0, IF(BE12&lt;=Assumptions!$L$14, $G$135*(BE21+BE22+BE23+BE24+BE25), 0)), $F$135-SUM($L$135:BD135))</f>
        <v>0</v>
      </c>
      <c r="BF135" s="508">
        <f ca="1">MIN(IF(AND($F$163=1,BF12&gt;=$F$164),0, IF(BF12&lt;=Assumptions!$L$14, $G$135*(BF21+BF22+BF23+BF24+BF25), 0)), $F$135-SUM($L$135:BE135))</f>
        <v>0</v>
      </c>
      <c r="BG135" s="508">
        <f ca="1">MIN(IF(AND($F$163=1,BG12&gt;=$F$164),0, IF(BG12&lt;=Assumptions!$L$14, $G$135*(BG21+BG22+BG23+BG24+BG25), 0)), $F$135-SUM($L$135:BF135))</f>
        <v>0</v>
      </c>
      <c r="BH135" s="508">
        <f ca="1">MIN(IF(AND($F$163=1,BH12&gt;=$F$164),0, IF(BH12&lt;=Assumptions!$L$14, $G$135*(BH21+BH22+BH23+BH24+BH25), 0)), $F$135-SUM($L$135:BG135))</f>
        <v>0</v>
      </c>
      <c r="BI135" s="508">
        <f ca="1">MIN(IF(AND($F$163=1,BI12&gt;=$F$164),0, IF(BI12&lt;=Assumptions!$L$14, $G$135*(BI21+BI22+BI23+BI24+BI25), 0)), $F$135-SUM($L$135:BH135))</f>
        <v>0</v>
      </c>
      <c r="BJ135" s="508">
        <f ca="1">MIN(IF(AND($F$163=1,BJ12&gt;=$F$164),0, IF(BJ12&lt;=Assumptions!$L$14, $G$135*(BJ21+BJ22+BJ23+BJ24+BJ25), 0)), $F$135-SUM($L$135:BI135))</f>
        <v>0</v>
      </c>
      <c r="BK135" s="508">
        <f ca="1">MIN(IF(AND($F$163=1,BK12&gt;=$F$164),0, IF(BK12&lt;=Assumptions!$L$14, $G$135*(BK21+BK22+BK23+BK24+BK25), 0)), $F$135-SUM($L$135:BJ135))</f>
        <v>0</v>
      </c>
      <c r="BL135" s="508">
        <f ca="1">MIN(IF(AND($F$163=1,BL12&gt;=$F$164),0, IF(BL12&lt;=Assumptions!$L$14, $G$135*(BL21+BL22+BL23+BL24+BL25), 0)), $F$135-SUM($L$135:BK135))</f>
        <v>0</v>
      </c>
      <c r="BM135" s="508">
        <f ca="1">MIN(IF(AND($F$163=1,BM12&gt;=$F$164),0, IF(BM12&lt;=Assumptions!$L$14, $G$135*(BM21+BM22+BM23+BM24+BM25), 0)), $F$135-SUM($L$135:BL135))</f>
        <v>0</v>
      </c>
      <c r="BN135" s="508">
        <f ca="1">MIN(IF(AND($F$163=1,BN12&gt;=$F$164),0, IF(BN12&lt;=Assumptions!$L$14, $G$135*(BN21+BN22+BN23+BN24+BN25), 0)), $F$135-SUM($L$135:BM135))</f>
        <v>0</v>
      </c>
      <c r="BO135" s="508">
        <f ca="1">MIN(IF(AND($F$163=1,BO12&gt;=$F$164),0, IF(BO12&lt;=Assumptions!$L$14, $G$135*(BO21+BO22+BO23+BO24+BO25), 0)), $F$135-SUM($L$135:BN135))</f>
        <v>0</v>
      </c>
      <c r="BP135" s="508">
        <f ca="1">MIN(IF(AND($F$163=1,BP12&gt;=$F$164),0, IF(BP12&lt;=Assumptions!$L$14, $G$135*(BP21+BP22+BP23+BP24+BP25), 0)), $F$135-SUM($L$135:BO135))</f>
        <v>0</v>
      </c>
      <c r="BQ135" s="508">
        <f ca="1">MIN(IF(AND($F$163=1,BQ12&gt;=$F$164),0, IF(BQ12&lt;=Assumptions!$L$14, $G$135*(BQ21+BQ22+BQ23+BQ24+BQ25), 0)), $F$135-SUM($L$135:BP135))</f>
        <v>0</v>
      </c>
      <c r="BR135" s="508">
        <f ca="1">MIN(IF(AND($F$163=1,BR12&gt;=$F$164),0, IF(BR12&lt;=Assumptions!$L$14, $G$135*(BR21+BR22+BR23+BR24+BR25), 0)), $F$135-SUM($L$135:BQ135))</f>
        <v>0</v>
      </c>
      <c r="BS135" s="508">
        <f ca="1">MIN(IF(AND($F$163=1,BS12&gt;=$F$164),0, IF(BS12&lt;=Assumptions!$L$14, $G$135*(BS21+BS22+BS23+BS24+BS25), 0)), $F$135-SUM($L$135:BR135))</f>
        <v>0</v>
      </c>
      <c r="BT135" s="508">
        <f ca="1">MIN(IF(AND($F$163=1,BT12&gt;=$F$164),0, IF(BT12&lt;=Assumptions!$L$14, $G$135*(BT21+BT22+BT23+BT24+BT25), 0)), $F$135-SUM($L$135:BS135))</f>
        <v>0</v>
      </c>
      <c r="BU135" s="508">
        <f ca="1">MIN(IF(AND($F$163=1,BU12&gt;=$F$164),0, IF(BU12&lt;=Assumptions!$L$14, $G$135*(BU21+BU22+BU23+BU24+BU25), 0)), $F$135-SUM($L$135:BT135))</f>
        <v>0</v>
      </c>
      <c r="BV135" s="508">
        <f ca="1">MIN(IF(AND($F$163=1,BV12&gt;=$F$164),0, IF(BV12&lt;=Assumptions!$L$14, $G$135*(BV21+BV22+BV23+BV24+BV25), 0)), $F$135-SUM($L$135:BU135))</f>
        <v>0</v>
      </c>
      <c r="BW135" s="508">
        <f ca="1">MIN(IF(AND($F$163=1,BW12&gt;=$F$164),0, IF(BW12&lt;=Assumptions!$L$14, $G$135*(BW21+BW22+BW23+BW24+BW25), 0)), $F$135-SUM($L$135:BV135))</f>
        <v>0</v>
      </c>
      <c r="BX135" s="508">
        <f ca="1">MIN(IF(AND($F$163=1,BX12&gt;=$F$164),0, IF(BX12&lt;=Assumptions!$L$14, $G$135*(BX21+BX22+BX23+BX24+BX25), 0)), $F$135-SUM($L$135:BW135))</f>
        <v>0</v>
      </c>
      <c r="BY135" s="508">
        <f ca="1">MIN(IF(AND($F$163=1,BY12&gt;=$F$164),0, IF(BY12&lt;=Assumptions!$L$14, $G$135*(BY21+BY22+BY23+BY24+BY25), 0)), $F$135-SUM($L$135:BX135))</f>
        <v>0</v>
      </c>
      <c r="BZ135" s="508">
        <f ca="1">MIN(IF(AND($F$163=1,BZ12&gt;=$F$164),0, IF(BZ12&lt;=Assumptions!$L$14, $G$135*(BZ21+BZ22+BZ23+BZ24+BZ25), 0)), $F$135-SUM($L$135:BY135))</f>
        <v>0</v>
      </c>
      <c r="CA135" s="508">
        <f ca="1">MIN(IF(AND($F$163=1,CA12&gt;=$F$164),0, IF(CA12&lt;=Assumptions!$L$14, $G$135*(CA21+CA22+CA23+CA24+CA25), 0)), $F$135-SUM($L$135:BZ135))</f>
        <v>0</v>
      </c>
      <c r="CB135" s="508">
        <f ca="1">MIN(IF(AND($F$163=1,CB12&gt;=$F$164),0, IF(CB12&lt;=Assumptions!$L$14, $G$135*(CB21+CB22+CB23+CB24+CB25), 0)), $F$135-SUM($L$135:CA135))</f>
        <v>0</v>
      </c>
      <c r="CC135" s="508">
        <f ca="1">MIN(IF(AND($F$163=1,CC12&gt;=$F$164),0, IF(CC12&lt;=Assumptions!$L$14, $G$135*(CC21+CC22+CC23+CC24+CC25), 0)), $F$135-SUM($L$135:CB135))</f>
        <v>0</v>
      </c>
      <c r="CD135" s="508">
        <f ca="1">MIN(IF(AND($F$163=1,CD12&gt;=$F$164),0, IF(CD12&lt;=Assumptions!$L$14, $G$135*(CD21+CD22+CD23+CD24+CD25), 0)), $F$135-SUM($L$135:CC135))</f>
        <v>0</v>
      </c>
      <c r="CE135" s="508">
        <f ca="1">MIN(IF(AND($F$163=1,CE12&gt;=$F$164),0, IF(CE12&lt;=Assumptions!$L$14, $G$135*(CE21+CE22+CE23+CE24+CE25), 0)), $F$135-SUM($L$135:CD135))</f>
        <v>0</v>
      </c>
      <c r="CF135" s="508">
        <f ca="1">MIN(IF(AND($F$163=1,CF12&gt;=$F$164),0, IF(CF12&lt;=Assumptions!$L$14, $G$135*(CF21+CF22+CF23+CF24+CF25), 0)), $F$135-SUM($L$135:CE135))</f>
        <v>0</v>
      </c>
      <c r="CG135" s="508">
        <f ca="1">MIN(IF(AND($F$163=1,CG12&gt;=$F$164),0, IF(CG12&lt;=Assumptions!$L$14, $G$135*(CG21+CG22+CG23+CG24+CG25), 0)), $F$135-SUM($L$135:CF135))</f>
        <v>0</v>
      </c>
      <c r="CH135" s="508">
        <f ca="1">MIN(IF(AND($F$163=1,CH12&gt;=$F$164),0, IF(CH12&lt;=Assumptions!$L$14, $G$135*(CH21+CH22+CH23+CH24+CH25), 0)), $F$135-SUM($L$135:CG135))</f>
        <v>0</v>
      </c>
      <c r="CI135" s="508">
        <f ca="1">MIN(IF(AND($F$163=1,CI12&gt;=$F$164),0, IF(CI12&lt;=Assumptions!$L$14, $G$135*(CI21+CI22+CI23+CI24+CI25), 0)), $F$135-SUM($L$135:CH135))</f>
        <v>0</v>
      </c>
      <c r="CJ135" s="508">
        <f ca="1">MIN(IF(AND($F$163=1,CJ12&gt;=$F$164),0, IF(CJ12&lt;=Assumptions!$L$14, $G$135*(CJ21+CJ22+CJ23+CJ24+CJ25), 0)), $F$135-SUM($L$135:CI135))</f>
        <v>0</v>
      </c>
      <c r="CK135" s="508">
        <f ca="1">MIN(IF(AND($F$163=1,CK12&gt;=$F$164),0, IF(CK12&lt;=Assumptions!$L$14, $G$135*(CK21+CK22+CK23+CK24+CK25), 0)), $F$135-SUM($L$135:CJ135))</f>
        <v>0</v>
      </c>
      <c r="CL135" s="508">
        <f ca="1">MIN(IF(AND($F$163=1,CL12&gt;=$F$164),0, IF(CL12&lt;=Assumptions!$L$14, $G$135*(CL21+CL22+CL23+CL24+CL25), 0)), $F$135-SUM($L$135:CK135))</f>
        <v>0</v>
      </c>
      <c r="CM135" s="508">
        <f ca="1">MIN(IF(AND($F$163=1,CM12&gt;=$F$164),0, IF(CM12&lt;=Assumptions!$L$14, $G$135*(CM21+CM22+CM23+CM24+CM25), 0)), $F$135-SUM($L$135:CL135))</f>
        <v>0</v>
      </c>
      <c r="CN135" s="508">
        <f ca="1">MIN(IF(AND($F$163=1,CN12&gt;=$F$164),0, IF(CN12&lt;=Assumptions!$L$14, $G$135*(CN21+CN22+CN23+CN24+CN25), 0)), $F$135-SUM($L$135:CM135))</f>
        <v>0</v>
      </c>
      <c r="CO135" s="508">
        <f ca="1">MIN(IF(AND($F$163=1,CO12&gt;=$F$164),0, IF(CO12&lt;=Assumptions!$L$14, $G$135*(CO21+CO22+CO23+CO24+CO25), 0)), $F$135-SUM($L$135:CN135))</f>
        <v>0</v>
      </c>
      <c r="CP135" s="508">
        <f ca="1">MIN(IF(AND($F$163=1,CP12&gt;=$F$164),0, IF(CP12&lt;=Assumptions!$L$14, $G$135*(CP21+CP22+CP23+CP24+CP25), 0)), $F$135-SUM($L$135:CO135))</f>
        <v>0</v>
      </c>
      <c r="CQ135" s="508">
        <f ca="1">MIN(IF(AND($F$163=1,CQ12&gt;=$F$164),0, IF(CQ12&lt;=Assumptions!$L$14, $G$135*(CQ21+CQ22+CQ23+CQ24+CQ25), 0)), $F$135-SUM($L$135:CP135))</f>
        <v>0</v>
      </c>
      <c r="CR135" s="508">
        <f ca="1">MIN(IF(AND($F$163=1,CR12&gt;=$F$164),0, IF(CR12&lt;=Assumptions!$L$14, $G$135*(CR21+CR22+CR23+CR24+CR25), 0)), $F$135-SUM($L$135:CQ135))</f>
        <v>0</v>
      </c>
      <c r="CS135" s="508">
        <f ca="1">MIN(IF(AND($F$163=1,CS12&gt;=$F$164),0, IF(CS12&lt;=Assumptions!$L$14, $G$135*(CS21+CS22+CS23+CS24+CS25), 0)), $F$135-SUM($L$135:CR135))</f>
        <v>0</v>
      </c>
      <c r="CT135" s="508">
        <f ca="1">MIN(IF(AND($F$163=1,CT12&gt;=$F$164),0, IF(CT12&lt;=Assumptions!$L$14, $G$135*(CT21+CT22+CT23+CT24+CT25), 0)), $F$135-SUM($L$135:CS135))</f>
        <v>0</v>
      </c>
      <c r="CU135" s="508">
        <f ca="1">MIN(IF(AND($F$163=1,CU12&gt;=$F$164),0, IF(CU12&lt;=Assumptions!$L$14, $G$135*(CU21+CU22+CU23+CU24+CU25), 0)), $F$135-SUM($L$135:CT135))</f>
        <v>0</v>
      </c>
      <c r="CV135" s="508">
        <f ca="1">MIN(IF(AND($F$163=1,CV12&gt;=$F$164),0, IF(CV12&lt;=Assumptions!$L$14, $G$135*(CV21+CV22+CV23+CV24+CV25), 0)), $F$135-SUM($L$135:CU135))</f>
        <v>0</v>
      </c>
      <c r="CW135" s="508">
        <f ca="1">MIN(IF(AND($F$163=1,CW12&gt;=$F$164),0, IF(CW12&lt;=Assumptions!$L$14, $G$135*(CW21+CW22+CW23+CW24+CW25), 0)), $F$135-SUM($L$135:CV135))</f>
        <v>0</v>
      </c>
      <c r="CX135" s="508">
        <f ca="1">MIN(IF(AND($F$163=1,CX12&gt;=$F$164),0, IF(CX12&lt;=Assumptions!$L$14, $G$135*(CX21+CX22+CX23+CX24+CX25), 0)), $F$135-SUM($L$135:CW135))</f>
        <v>0</v>
      </c>
      <c r="CY135" s="508">
        <f ca="1">MIN(IF(AND($F$163=1,CY12&gt;=$F$164),0, IF(CY12&lt;=Assumptions!$L$14, $G$135*(CY21+CY22+CY23+CY24+CY25), 0)), $F$135-SUM($L$135:CX135))</f>
        <v>0</v>
      </c>
      <c r="CZ135" s="508">
        <f ca="1">MIN(IF(AND($F$163=1,CZ12&gt;=$F$164),0, IF(CZ12&lt;=Assumptions!$L$14, $G$135*(CZ21+CZ22+CZ23+CZ24+CZ25), 0)), $F$135-SUM($L$135:CY135))</f>
        <v>0</v>
      </c>
      <c r="DA135" s="508">
        <f ca="1">MIN(IF(AND($F$163=1,DA12&gt;=$F$164),0, IF(DA12&lt;=Assumptions!$L$14, $G$135*(DA21+DA22+DA23+DA24+DA25), 0)), $F$135-SUM($L$135:CZ135))</f>
        <v>0</v>
      </c>
      <c r="DB135" s="508">
        <f ca="1">MIN(IF(AND($F$163=1,DB12&gt;=$F$164),0, IF(DB12&lt;=Assumptions!$L$14, $G$135*(DB21+DB22+DB23+DB24+DB25), 0)), $F$135-SUM($L$135:DA135))</f>
        <v>0</v>
      </c>
      <c r="DC135" s="508">
        <f ca="1">MIN(IF(AND($F$163=1,DC12&gt;=$F$164),0, IF(DC12&lt;=Assumptions!$L$14, $G$135*(DC21+DC22+DC23+DC24+DC25), 0)), $F$135-SUM($L$135:DB135))</f>
        <v>0</v>
      </c>
      <c r="DD135" s="508">
        <f ca="1">MIN(IF(AND($F$163=1,DD12&gt;=$F$164),0, IF(DD12&lt;=Assumptions!$L$14, $G$135*(DD21+DD22+DD23+DD24+DD25), 0)), $F$135-SUM($L$135:DC135))</f>
        <v>0</v>
      </c>
      <c r="DE135" s="508">
        <f ca="1">MIN(IF(AND($F$163=1,DE12&gt;=$F$164),0, IF(DE12&lt;=Assumptions!$L$14, $G$135*(DE21+DE22+DE23+DE24+DE25), 0)), $F$135-SUM($L$135:DD135))</f>
        <v>0</v>
      </c>
      <c r="DF135" s="508">
        <f ca="1">MIN(IF(AND($F$163=1,DF12&gt;=$F$164),0, IF(DF12&lt;=Assumptions!$L$14, $G$135*(DF21+DF22+DF23+DF24+DF25), 0)), $F$135-SUM($L$135:DE135))</f>
        <v>0</v>
      </c>
      <c r="DG135" s="508">
        <f ca="1">MIN(IF(AND($F$163=1,DG12&gt;=$F$164),0, IF(DG12&lt;=Assumptions!$L$14, $G$135*(DG21+DG22+DG23+DG24+DG25), 0)), $F$135-SUM($L$135:DF135))</f>
        <v>0</v>
      </c>
      <c r="DH135" s="508">
        <f ca="1">MIN(IF(AND($F$163=1,DH12&gt;=$F$164),0, IF(DH12&lt;=Assumptions!$L$14, $G$135*(DH21+DH22+DH23+DH24+DH25), 0)), $F$135-SUM($L$135:DG135))</f>
        <v>0</v>
      </c>
      <c r="DI135" s="508">
        <f ca="1">MIN(IF(AND($F$163=1,DI12&gt;=$F$164),0, IF(DI12&lt;=Assumptions!$L$14, $G$135*(DI21+DI22+DI23+DI24+DI25), 0)), $F$135-SUM($L$135:DH135))</f>
        <v>0</v>
      </c>
      <c r="DJ135" s="508">
        <f ca="1">MIN(IF(AND($F$163=1,DJ12&gt;=$F$164),0, IF(DJ12&lt;=Assumptions!$L$14, $G$135*(DJ21+DJ22+DJ23+DJ24+DJ25), 0)), $F$135-SUM($L$135:DI135))</f>
        <v>0</v>
      </c>
      <c r="DK135" s="508">
        <f ca="1">MIN(IF(AND($F$163=1,DK12&gt;=$F$164),0, IF(DK12&lt;=Assumptions!$L$14, $G$135*(DK21+DK22+DK23+DK24+DK25), 0)), $F$135-SUM($L$135:DJ135))</f>
        <v>0</v>
      </c>
      <c r="DL135" s="508">
        <f ca="1">MIN(IF(AND($F$163=1,DL12&gt;=$F$164),0, IF(DL12&lt;=Assumptions!$L$14, $G$135*(DL21+DL22+DL23+DL24+DL25), 0)), $F$135-SUM($L$135:DK135))</f>
        <v>0</v>
      </c>
      <c r="DM135" s="508">
        <f ca="1">MIN(IF(AND($F$163=1,DM12&gt;=$F$164),0, IF(DM12&lt;=Assumptions!$L$14, $G$135*(DM21+DM22+DM23+DM24+DM25), 0)), $F$135-SUM($L$135:DL135))</f>
        <v>0</v>
      </c>
      <c r="DN135" s="508">
        <f ca="1">MIN(IF(AND($F$163=1,DN12&gt;=$F$164),0, IF(DN12&lt;=Assumptions!$L$14, $G$135*(DN21+DN22+DN23+DN24+DN25), 0)), $F$135-SUM($L$135:DM135))</f>
        <v>0</v>
      </c>
      <c r="DO135" s="508">
        <f ca="1">MIN(IF(AND($F$163=1,DO12&gt;=$F$164),0, IF(DO12&lt;=Assumptions!$L$14, $G$135*(DO21+DO22+DO23+DO24+DO25), 0)), $F$135-SUM($L$135:DN135))</f>
        <v>0</v>
      </c>
      <c r="DP135" s="508">
        <f ca="1">MIN(IF(AND($F$163=1,DP12&gt;=$F$164),0, IF(DP12&lt;=Assumptions!$L$14, $G$135*(DP21+DP22+DP23+DP24+DP25), 0)), $F$135-SUM($L$135:DO135))</f>
        <v>0</v>
      </c>
      <c r="DQ135" s="508">
        <f ca="1">MIN(IF(AND($F$163=1,DQ12&gt;=$F$164),0, IF(DQ12&lt;=Assumptions!$L$14, $G$135*(DQ21+DQ22+DQ23+DQ24+DQ25), 0)), $F$135-SUM($L$135:DP135))</f>
        <v>0</v>
      </c>
      <c r="DR135" s="508">
        <f ca="1">MIN(IF(AND($F$163=1,DR12&gt;=$F$164),0, IF(DR12&lt;=Assumptions!$L$14, $G$135*(DR21+DR22+DR23+DR24+DR25), 0)), $F$135-SUM($L$135:DQ135))</f>
        <v>0</v>
      </c>
      <c r="DS135" s="508">
        <f ca="1">MIN(IF(AND($F$163=1,DS12&gt;=$F$164),0, IF(DS12&lt;=Assumptions!$L$14, $G$135*(DS21+DS22+DS23+DS24+DS25), 0)), $F$135-SUM($L$135:DR135))</f>
        <v>0</v>
      </c>
      <c r="DT135" s="508">
        <f ca="1">MIN(IF(AND($F$163=1,DT12&gt;=$F$164),0, IF(DT12&lt;=Assumptions!$L$14, $G$135*(DT21+DT22+DT23+DT24+DT25), 0)), $F$135-SUM($L$135:DS135))</f>
        <v>0</v>
      </c>
      <c r="DU135" s="508">
        <f ca="1">MIN(IF(AND($F$163=1,DU12&gt;=$F$164),0, IF(DU12&lt;=Assumptions!$L$14, $G$135*(DU21+DU22+DU23+DU24+DU25), 0)), $F$135-SUM($L$135:DT135))</f>
        <v>0</v>
      </c>
      <c r="DV135" s="508">
        <f ca="1">MIN(IF(AND($F$163=1,DV12&gt;=$F$164),0, IF(DV12&lt;=Assumptions!$L$14, $G$135*(DV21+DV22+DV23+DV24+DV25), 0)), $F$135-SUM($L$135:DU135))</f>
        <v>0</v>
      </c>
      <c r="DW135" s="508">
        <f ca="1">MIN(IF(AND($F$163=1,DW12&gt;=$F$164),0, IF(DW12&lt;=Assumptions!$L$14, $G$135*(DW21+DW22+DW23+DW24+DW25), 0)), $F$135-SUM($L$135:DV135))</f>
        <v>0</v>
      </c>
      <c r="DX135" s="508">
        <f ca="1">MIN(IF(AND($F$163=1,DX12&gt;=$F$164),0, IF(DX12&lt;=Assumptions!$L$14, $G$135*(DX21+DX22+DX23+DX24+DX25), 0)), $F$135-SUM($L$135:DW135))</f>
        <v>0</v>
      </c>
      <c r="DY135" s="508">
        <f ca="1">MIN(IF(AND($F$163=1,DY12&gt;=$F$164),0, IF(DY12&lt;=Assumptions!$L$14, $G$135*(DY21+DY22+DY23+DY24+DY25), 0)), $F$135-SUM($L$135:DX135))</f>
        <v>0</v>
      </c>
      <c r="DZ135" s="508">
        <f ca="1">MIN(IF(AND($F$163=1,DZ12&gt;=$F$164),0, IF(DZ12&lt;=Assumptions!$L$14, $G$135*(DZ21+DZ22+DZ23+DZ24+DZ25), 0)), $F$135-SUM($L$135:DY135))</f>
        <v>0</v>
      </c>
      <c r="EA135" s="508">
        <f ca="1">MIN(IF(AND($F$163=1,EA12&gt;=$F$164),0, IF(EA12&lt;=Assumptions!$L$14, $G$135*(EA21+EA22+EA23+EA24+EA25), 0)), $F$135-SUM($L$135:DZ135))</f>
        <v>0</v>
      </c>
      <c r="EB135" s="508">
        <f ca="1">MIN(IF(AND($F$163=1,EB12&gt;=$F$164),0, IF(EB12&lt;=Assumptions!$L$14, $G$135*(EB21+EB22+EB23+EB24+EB25), 0)), $F$135-SUM($L$135:EA135))</f>
        <v>0</v>
      </c>
      <c r="EC135" s="508">
        <f ca="1">MIN(IF(AND($F$163=1,EC12&gt;=$F$164),0, IF(EC12&lt;=Assumptions!$L$14, $G$135*(EC21+EC22+EC23+EC24+EC25), 0)), $F$135-SUM($L$135:EB135))</f>
        <v>0</v>
      </c>
      <c r="ED135" s="508">
        <f ca="1">MIN(IF(AND($F$163=1,ED12&gt;=$F$164),0, IF(ED12&lt;=Assumptions!$L$14, $G$135*(ED21+ED22+ED23+ED24+ED25), 0)), $F$135-SUM($L$135:EC135))</f>
        <v>0</v>
      </c>
      <c r="EE135" s="508">
        <f ca="1">MIN(IF(AND($F$163=1,EE12&gt;=$F$164),0, IF(EE12&lt;=Assumptions!$L$14, $G$135*(EE21+EE22+EE23+EE24+EE25), 0)), $F$135-SUM($L$135:ED135))</f>
        <v>0</v>
      </c>
      <c r="EF135" s="508">
        <f ca="1">MIN(IF(AND($F$163=1,EF12&gt;=$F$164),0, IF(EF12&lt;=Assumptions!$L$14, $G$135*(EF21+EF22+EF23+EF24+EF25), 0)), $F$135-SUM($L$135:EE135))</f>
        <v>0</v>
      </c>
      <c r="EG135" s="508">
        <f ca="1">MIN(IF(AND($F$163=1,EG12&gt;=$F$164),0, IF(EG12&lt;=Assumptions!$L$14, $G$135*(EG21+EG22+EG23+EG24+EG25), 0)), $F$135-SUM($L$135:EF135))</f>
        <v>0</v>
      </c>
      <c r="EH135" s="508">
        <f ca="1">MIN(IF(AND($F$163=1,EH12&gt;=$F$164),0, IF(EH12&lt;=Assumptions!$L$14, $G$135*(EH21+EH22+EH23+EH24+EH25), 0)), $F$135-SUM($L$135:EG135))</f>
        <v>0</v>
      </c>
      <c r="EI135" s="508">
        <f ca="1">MIN(IF(AND($F$163=1,EI12&gt;=$F$164),0, IF(EI12&lt;=Assumptions!$L$14, $G$135*(EI21+EI22+EI23+EI24+EI25), 0)), $F$135-SUM($L$135:EH135))</f>
        <v>0</v>
      </c>
      <c r="EJ135" s="508">
        <f ca="1">MIN(IF(AND($F$163=1,EJ12&gt;=$F$164),0, IF(EJ12&lt;=Assumptions!$L$14, $G$135*(EJ21+EJ22+EJ23+EJ24+EJ25), 0)), $F$135-SUM($L$135:EI135))</f>
        <v>0</v>
      </c>
      <c r="EK135" s="508">
        <f ca="1">MIN(IF(AND($F$163=1,EK12&gt;=$F$164),0, IF(EK12&lt;=Assumptions!$L$14, $G$135*(EK21+EK22+EK23+EK24+EK25), 0)), $F$135-SUM($L$135:EJ135))</f>
        <v>0</v>
      </c>
      <c r="EL135" s="508">
        <f ca="1">MIN(IF(AND($F$163=1,EL12&gt;=$F$164),0, IF(EL12&lt;=Assumptions!$L$14, $G$135*(EL21+EL22+EL23+EL24+EL25), 0)), $F$135-SUM($L$135:EK135))</f>
        <v>0</v>
      </c>
      <c r="EM135" s="508">
        <f ca="1">MIN(IF(AND($F$163=1,EM12&gt;=$F$164),0, IF(EM12&lt;=Assumptions!$L$14, $G$135*(EM21+EM22+EM23+EM24+EM25), 0)), $F$135-SUM($L$135:EL135))</f>
        <v>0</v>
      </c>
      <c r="EN135" s="134"/>
      <c r="EP135" s="10" t="str">
        <f t="shared" si="628"/>
        <v>CapEx Reserve Draw</v>
      </c>
      <c r="EQ135" s="27"/>
      <c r="ER135" s="27"/>
      <c r="ES135" s="27"/>
      <c r="ET135" s="138">
        <f t="shared" ca="1" si="633"/>
        <v>300</v>
      </c>
      <c r="EU135" s="27"/>
      <c r="EV135" s="139">
        <f t="shared" si="634"/>
        <v>0</v>
      </c>
      <c r="EW135" s="27">
        <f t="shared" ca="1" si="634"/>
        <v>300</v>
      </c>
      <c r="EX135" s="27">
        <f t="shared" ca="1" si="634"/>
        <v>0</v>
      </c>
      <c r="EY135" s="27">
        <f t="shared" ca="1" si="634"/>
        <v>0</v>
      </c>
      <c r="EZ135" s="27">
        <f t="shared" ca="1" si="634"/>
        <v>0</v>
      </c>
      <c r="FA135" s="27">
        <f t="shared" ca="1" si="634"/>
        <v>0</v>
      </c>
      <c r="FB135" s="27">
        <f t="shared" ca="1" si="634"/>
        <v>0</v>
      </c>
      <c r="FC135" s="27">
        <f t="shared" ca="1" si="634"/>
        <v>0</v>
      </c>
      <c r="FD135" s="27">
        <f t="shared" ca="1" si="634"/>
        <v>0</v>
      </c>
      <c r="FE135"/>
      <c r="FF135"/>
      <c r="FG135"/>
      <c r="FH135"/>
    </row>
    <row r="136" spans="1:164" ht="15" outlineLevel="1">
      <c r="B136" s="480" t="s">
        <v>426</v>
      </c>
      <c r="C136" s="403"/>
      <c r="D136" s="403"/>
      <c r="E136" s="493"/>
      <c r="F136" s="351">
        <f>+Assumptions!F52</f>
        <v>1000</v>
      </c>
      <c r="G136" s="746">
        <v>1</v>
      </c>
      <c r="H136" s="508"/>
      <c r="I136" s="490">
        <f ca="1">SUMIF($K$12:$EM$12,"&lt;="&amp;Assumptions!$L$14,'Monthly Cash Flow'!K136:EM136)</f>
        <v>1000</v>
      </c>
      <c r="J136" s="238"/>
      <c r="K136" s="491"/>
      <c r="L136" s="508">
        <f ca="1">MIN(IF(AND($F$163=1,L12&gt;=$F$164),0, IF(L12&lt;=Assumptions!$L$14, $G$136*(L30+L33), 0)), $F$136-SUM(K$136:$L136))</f>
        <v>0</v>
      </c>
      <c r="M136" s="508">
        <f ca="1">MIN(IF(AND($F$163=1,M12&gt;=$F$164),0, IF(M12&lt;=Assumptions!$L$14, $G$136*(M30+M33), 0)), $F$136-SUM($L$136:L136))</f>
        <v>0</v>
      </c>
      <c r="N136" s="508">
        <f ca="1">MIN(IF(AND($F$163=1,N12&gt;=$F$164),0, IF(N12&lt;=Assumptions!$L$14, $G$136*(N30+N33), 0)), $F$136-SUM($L$136:M136))</f>
        <v>0</v>
      </c>
      <c r="O136" s="508">
        <f ca="1">MIN(IF(AND($F$163=1,O12&gt;=$F$164),0, IF(O12&lt;=Assumptions!$L$14, $G$136*(O30+O33), 0)), $F$136-SUM($L$136:N136))</f>
        <v>0</v>
      </c>
      <c r="P136" s="508">
        <f ca="1">MIN(IF(AND($F$163=1,P12&gt;=$F$164),0, IF(P12&lt;=Assumptions!$L$14, $G$136*(P30+P33), 0)), $F$136-SUM($L$136:O136))</f>
        <v>0</v>
      </c>
      <c r="Q136" s="508">
        <f ca="1">MIN(IF(AND($F$163=1,Q12&gt;=$F$164),0, IF(Q12&lt;=Assumptions!$L$14, $G$136*(Q30+Q33), 0)), $F$136-SUM($L$136:P136))</f>
        <v>46.8</v>
      </c>
      <c r="R136" s="508">
        <f ca="1">MIN(IF(AND($F$163=1,R12&gt;=$F$164),0, IF(R12&lt;=Assumptions!$L$14, $G$136*(R30+R33), 0)), $F$136-SUM($L$136:Q136))</f>
        <v>46.8</v>
      </c>
      <c r="S136" s="508">
        <f ca="1">MIN(IF(AND($F$163=1,S12&gt;=$F$164),0, IF(S12&lt;=Assumptions!$L$14, $G$136*(S30+S33), 0)), $F$136-SUM($L$136:R136))</f>
        <v>46.8</v>
      </c>
      <c r="T136" s="508">
        <f ca="1">MIN(IF(AND($F$163=1,T12&gt;=$F$164),0, IF(T12&lt;=Assumptions!$L$14, $G$136*(T30+T33), 0)), $F$136-SUM($L$136:S136))</f>
        <v>46.8</v>
      </c>
      <c r="U136" s="508">
        <f ca="1">MIN(IF(AND($F$163=1,U12&gt;=$F$164),0, IF(U12&lt;=Assumptions!$L$14, $G$136*(U30+U33), 0)), $F$136-SUM($L$136:T136))</f>
        <v>46.8</v>
      </c>
      <c r="V136" s="508">
        <f ca="1">MIN(IF(AND($F$163=1,V12&gt;=$F$164),0, IF(V12&lt;=Assumptions!$L$14, $G$136*(V30+V33), 0)), $F$136-SUM($L$136:U136))</f>
        <v>46.8</v>
      </c>
      <c r="W136" s="508">
        <f ca="1">MIN(IF(AND($F$163=1,W12&gt;=$F$164),0, IF(W12&lt;=Assumptions!$L$14, $G$136*(W30+W33), 0)), $F$136-SUM($L$136:V136))</f>
        <v>87.251000000000005</v>
      </c>
      <c r="X136" s="508">
        <f ca="1">MIN(IF(AND($F$163=1,X12&gt;=$F$164),0, IF(X12&lt;=Assumptions!$L$14, $G$136*(X30+X33), 0)), $F$136-SUM($L$136:W136))</f>
        <v>46.8</v>
      </c>
      <c r="Y136" s="508">
        <f ca="1">MIN(IF(AND($F$163=1,Y12&gt;=$F$164),0, IF(Y12&lt;=Assumptions!$L$14, $G$136*(Y30+Y33), 0)), $F$136-SUM($L$136:X136))</f>
        <v>326.875</v>
      </c>
      <c r="Z136" s="508">
        <f ca="1">MIN(IF(AND($F$163=1,Z12&gt;=$F$164),0, IF(Z12&lt;=Assumptions!$L$14, $G$136*(Z30+Z33), 0)), $F$136-SUM($L$136:Y136))</f>
        <v>46.8</v>
      </c>
      <c r="AA136" s="508">
        <f ca="1">MIN(IF(AND($F$163=1,AA12&gt;=$F$164),0, IF(AA12&lt;=Assumptions!$L$14, $G$136*(AA30+AA33), 0)), $F$136-SUM($L$136:Z136))</f>
        <v>211.47399999999993</v>
      </c>
      <c r="AB136" s="508">
        <f ca="1">MIN(IF(AND($F$163=1,AB12&gt;=$F$164),0, IF(AB12&lt;=Assumptions!$L$14, $G$136*(AB30+AB33), 0)), $F$136-SUM($L$136:AA136))</f>
        <v>0</v>
      </c>
      <c r="AC136" s="508">
        <f ca="1">MIN(IF(AND($F$163=1,AC12&gt;=$F$164),0, IF(AC12&lt;=Assumptions!$L$14, $G$136*(AC30+AC33), 0)), $F$136-SUM($L$136:AB136))</f>
        <v>0</v>
      </c>
      <c r="AD136" s="508">
        <f ca="1">MIN(IF(AND($F$163=1,AD12&gt;=$F$164),0, IF(AD12&lt;=Assumptions!$L$14, $G$136*(AD30+AD33), 0)), $F$136-SUM($L$136:AC136))</f>
        <v>0</v>
      </c>
      <c r="AE136" s="508">
        <f ca="1">MIN(IF(AND($F$163=1,AE12&gt;=$F$164),0, IF(AE12&lt;=Assumptions!$L$14, $G$136*(AE30+AE33), 0)), $F$136-SUM($L$136:AD136))</f>
        <v>0</v>
      </c>
      <c r="AF136" s="508">
        <f ca="1">MIN(IF(AND($F$163=1,AF12&gt;=$F$164),0, IF(AF12&lt;=Assumptions!$L$14, $G$136*(AF30+AF33), 0)), $F$136-SUM($L$136:AE136))</f>
        <v>0</v>
      </c>
      <c r="AG136" s="508">
        <f ca="1">MIN(IF(AND($F$163=1,AG12&gt;=$F$164),0, IF(AG12&lt;=Assumptions!$L$14, $G$136*(AG30+AG33), 0)), $F$136-SUM($L$136:AF136))</f>
        <v>0</v>
      </c>
      <c r="AH136" s="508">
        <f ca="1">MIN(IF(AND($F$163=1,AH12&gt;=$F$164),0, IF(AH12&lt;=Assumptions!$L$14, $G$136*(AH30+AH33), 0)), $F$136-SUM($L$136:AG136))</f>
        <v>0</v>
      </c>
      <c r="AI136" s="508">
        <f ca="1">MIN(IF(AND($F$163=1,AI12&gt;=$F$164),0, IF(AI12&lt;=Assumptions!$L$14, $G$136*(AI30+AI33), 0)), $F$136-SUM($L$136:AH136))</f>
        <v>0</v>
      </c>
      <c r="AJ136" s="508">
        <f ca="1">MIN(IF(AND($F$163=1,AJ12&gt;=$F$164),0, IF(AJ12&lt;=Assumptions!$L$14, $G$136*(AJ30+AJ33), 0)), $F$136-SUM($L$136:AI136))</f>
        <v>0</v>
      </c>
      <c r="AK136" s="508">
        <f ca="1">MIN(IF(AND($F$163=1,AK12&gt;=$F$164),0, IF(AK12&lt;=Assumptions!$L$14, $G$136*(AK30+AK33), 0)), $F$136-SUM($L$136:AJ136))</f>
        <v>0</v>
      </c>
      <c r="AL136" s="508">
        <f ca="1">MIN(IF(AND($F$163=1,AL12&gt;=$F$164),0, IF(AL12&lt;=Assumptions!$L$14, $G$136*(AL30+AL33), 0)), $F$136-SUM($L$136:AK136))</f>
        <v>0</v>
      </c>
      <c r="AM136" s="508">
        <f ca="1">MIN(IF(AND($F$163=1,AM12&gt;=$F$164),0, IF(AM12&lt;=Assumptions!$L$14, $G$136*(AM30+AM33), 0)), $F$136-SUM($L$136:AL136))</f>
        <v>0</v>
      </c>
      <c r="AN136" s="508">
        <f ca="1">MIN(IF(AND($F$163=1,AN12&gt;=$F$164),0, IF(AN12&lt;=Assumptions!$L$14, $G$136*(AN30+AN33), 0)), $F$136-SUM($L$136:AM136))</f>
        <v>0</v>
      </c>
      <c r="AO136" s="508">
        <f ca="1">MIN(IF(AND($F$163=1,AO12&gt;=$F$164),0, IF(AO12&lt;=Assumptions!$L$14, $G$136*(AO30+AO33), 0)), $F$136-SUM($L$136:AN136))</f>
        <v>0</v>
      </c>
      <c r="AP136" s="508">
        <f ca="1">MIN(IF(AND($F$163=1,AP12&gt;=$F$164),0, IF(AP12&lt;=Assumptions!$L$14, $G$136*(AP30+AP33), 0)), $F$136-SUM($L$136:AO136))</f>
        <v>0</v>
      </c>
      <c r="AQ136" s="508">
        <f ca="1">MIN(IF(AND($F$163=1,AQ12&gt;=$F$164),0, IF(AQ12&lt;=Assumptions!$L$14, $G$136*(AQ30+AQ33), 0)), $F$136-SUM($L$136:AP136))</f>
        <v>0</v>
      </c>
      <c r="AR136" s="508">
        <f ca="1">MIN(IF(AND($F$163=1,AR12&gt;=$F$164),0, IF(AR12&lt;=Assumptions!$L$14, $G$136*(AR30+AR33), 0)), $F$136-SUM($L$136:AQ136))</f>
        <v>0</v>
      </c>
      <c r="AS136" s="508">
        <f ca="1">MIN(IF(AND($F$163=1,AS12&gt;=$F$164),0, IF(AS12&lt;=Assumptions!$L$14, $G$136*(AS30+AS33), 0)), $F$136-SUM($L$136:AR136))</f>
        <v>0</v>
      </c>
      <c r="AT136" s="508">
        <f ca="1">MIN(IF(AND($F$163=1,AT12&gt;=$F$164),0, IF(AT12&lt;=Assumptions!$L$14, $G$136*(AT30+AT33), 0)), $F$136-SUM($L$136:AS136))</f>
        <v>0</v>
      </c>
      <c r="AU136" s="508">
        <f ca="1">MIN(IF(AND($F$163=1,AU12&gt;=$F$164),0, IF(AU12&lt;=Assumptions!$L$14, $G$136*(AU30+AU33), 0)), $F$136-SUM($L$136:AT136))</f>
        <v>0</v>
      </c>
      <c r="AV136" s="508">
        <f ca="1">MIN(IF(AND($F$163=1,AV12&gt;=$F$164),0, IF(AV12&lt;=Assumptions!$L$14, $G$136*(AV30+AV33), 0)), $F$136-SUM($L$136:AU136))</f>
        <v>0</v>
      </c>
      <c r="AW136" s="508">
        <f ca="1">MIN(IF(AND($F$163=1,AW12&gt;=$F$164),0, IF(AW12&lt;=Assumptions!$L$14, $G$136*(AW30+AW33), 0)), $F$136-SUM($L$136:AV136))</f>
        <v>0</v>
      </c>
      <c r="AX136" s="508">
        <f ca="1">MIN(IF(AND($F$163=1,AX12&gt;=$F$164),0, IF(AX12&lt;=Assumptions!$L$14, $G$136*(AX30+AX33), 0)), $F$136-SUM($L$136:AW136))</f>
        <v>0</v>
      </c>
      <c r="AY136" s="508">
        <f ca="1">MIN(IF(AND($F$163=1,AY12&gt;=$F$164),0, IF(AY12&lt;=Assumptions!$L$14, $G$136*(AY30+AY33), 0)), $F$136-SUM($L$136:AX136))</f>
        <v>0</v>
      </c>
      <c r="AZ136" s="508">
        <f ca="1">MIN(IF(AND($F$163=1,AZ12&gt;=$F$164),0, IF(AZ12&lt;=Assumptions!$L$14, $G$136*(AZ30+AZ33), 0)), $F$136-SUM($L$136:AY136))</f>
        <v>0</v>
      </c>
      <c r="BA136" s="508">
        <f ca="1">MIN(IF(AND($F$163=1,BA12&gt;=$F$164),0, IF(BA12&lt;=Assumptions!$L$14, $G$136*(BA30+BA33), 0)), $F$136-SUM($L$136:AZ136))</f>
        <v>0</v>
      </c>
      <c r="BB136" s="508">
        <f ca="1">MIN(IF(AND($F$163=1,BB12&gt;=$F$164),0, IF(BB12&lt;=Assumptions!$L$14, $G$136*(BB30+BB33), 0)), $F$136-SUM($L$136:BA136))</f>
        <v>0</v>
      </c>
      <c r="BC136" s="508">
        <f ca="1">MIN(IF(AND($F$163=1,BC12&gt;=$F$164),0, IF(BC12&lt;=Assumptions!$L$14, $G$136*(BC30+BC33), 0)), $F$136-SUM($L$136:BB136))</f>
        <v>0</v>
      </c>
      <c r="BD136" s="508">
        <f ca="1">MIN(IF(AND($F$163=1,BD12&gt;=$F$164),0, IF(BD12&lt;=Assumptions!$L$14, $G$136*(BD30+BD33), 0)), $F$136-SUM($L$136:BC136))</f>
        <v>0</v>
      </c>
      <c r="BE136" s="508">
        <f ca="1">MIN(IF(AND($F$163=1,BE12&gt;=$F$164),0, IF(BE12&lt;=Assumptions!$L$14, $G$136*(BE30+BE33), 0)), $F$136-SUM($L$136:BD136))</f>
        <v>0</v>
      </c>
      <c r="BF136" s="508">
        <f ca="1">MIN(IF(AND($F$163=1,BF12&gt;=$F$164),0, IF(BF12&lt;=Assumptions!$L$14, $G$136*(BF30+BF33), 0)), $F$136-SUM($L$136:BE136))</f>
        <v>0</v>
      </c>
      <c r="BG136" s="508">
        <f ca="1">MIN(IF(AND($F$163=1,BG12&gt;=$F$164),0, IF(BG12&lt;=Assumptions!$L$14, $G$136*(BG30+BG33), 0)), $F$136-SUM($L$136:BF136))</f>
        <v>0</v>
      </c>
      <c r="BH136" s="508">
        <f ca="1">MIN(IF(AND($F$163=1,BH12&gt;=$F$164),0, IF(BH12&lt;=Assumptions!$L$14, $G$136*(BH30+BH33), 0)), $F$136-SUM($L$136:BG136))</f>
        <v>0</v>
      </c>
      <c r="BI136" s="508">
        <f ca="1">MIN(IF(AND($F$163=1,BI12&gt;=$F$164),0, IF(BI12&lt;=Assumptions!$L$14, $G$136*(BI30+BI33), 0)), $F$136-SUM($L$136:BH136))</f>
        <v>0</v>
      </c>
      <c r="BJ136" s="508">
        <f ca="1">MIN(IF(AND($F$163=1,BJ12&gt;=$F$164),0, IF(BJ12&lt;=Assumptions!$L$14, $G$136*(BJ30+BJ33), 0)), $F$136-SUM($L$136:BI136))</f>
        <v>0</v>
      </c>
      <c r="BK136" s="508">
        <f ca="1">MIN(IF(AND($F$163=1,BK12&gt;=$F$164),0, IF(BK12&lt;=Assumptions!$L$14, $G$136*(BK30+BK33), 0)), $F$136-SUM($L$136:BJ136))</f>
        <v>0</v>
      </c>
      <c r="BL136" s="508">
        <f ca="1">MIN(IF(AND($F$163=1,BL12&gt;=$F$164),0, IF(BL12&lt;=Assumptions!$L$14, $G$136*(BL30+BL33), 0)), $F$136-SUM($L$136:BK136))</f>
        <v>0</v>
      </c>
      <c r="BM136" s="508">
        <f ca="1">MIN(IF(AND($F$163=1,BM12&gt;=$F$164),0, IF(BM12&lt;=Assumptions!$L$14, $G$136*(BM30+BM33), 0)), $F$136-SUM($L$136:BL136))</f>
        <v>0</v>
      </c>
      <c r="BN136" s="508">
        <f ca="1">MIN(IF(AND($F$163=1,BN12&gt;=$F$164),0, IF(BN12&lt;=Assumptions!$L$14, $G$136*(BN30+BN33), 0)), $F$136-SUM($L$136:BM136))</f>
        <v>0</v>
      </c>
      <c r="BO136" s="508">
        <f ca="1">MIN(IF(AND($F$163=1,BO12&gt;=$F$164),0, IF(BO12&lt;=Assumptions!$L$14, $G$136*(BO30+BO33), 0)), $F$136-SUM($L$136:BN136))</f>
        <v>0</v>
      </c>
      <c r="BP136" s="508">
        <f ca="1">MIN(IF(AND($F$163=1,BP12&gt;=$F$164),0, IF(BP12&lt;=Assumptions!$L$14, $G$136*(BP30+BP33), 0)), $F$136-SUM($L$136:BO136))</f>
        <v>0</v>
      </c>
      <c r="BQ136" s="508">
        <f ca="1">MIN(IF(AND($F$163=1,BQ12&gt;=$F$164),0, IF(BQ12&lt;=Assumptions!$L$14, $G$136*(BQ30+BQ33), 0)), $F$136-SUM($L$136:BP136))</f>
        <v>0</v>
      </c>
      <c r="BR136" s="508">
        <f ca="1">MIN(IF(AND($F$163=1,BR12&gt;=$F$164),0, IF(BR12&lt;=Assumptions!$L$14, $G$136*(BR30+BR33), 0)), $F$136-SUM($L$136:BQ136))</f>
        <v>0</v>
      </c>
      <c r="BS136" s="508">
        <f ca="1">MIN(IF(AND($F$163=1,BS12&gt;=$F$164),0, IF(BS12&lt;=Assumptions!$L$14, $G$136*(BS30+BS33), 0)), $F$136-SUM($L$136:BR136))</f>
        <v>0</v>
      </c>
      <c r="BT136" s="508">
        <f ca="1">MIN(IF(AND($F$163=1,BT12&gt;=$F$164),0, IF(BT12&lt;=Assumptions!$L$14, $G$136*(BT30+BT33), 0)), $F$136-SUM($L$136:BS136))</f>
        <v>0</v>
      </c>
      <c r="BU136" s="508">
        <f ca="1">MIN(IF(AND($F$163=1,BU12&gt;=$F$164),0, IF(BU12&lt;=Assumptions!$L$14, $G$136*(BU30+BU33), 0)), $F$136-SUM($L$136:BT136))</f>
        <v>0</v>
      </c>
      <c r="BV136" s="508">
        <f ca="1">MIN(IF(AND($F$163=1,BV12&gt;=$F$164),0, IF(BV12&lt;=Assumptions!$L$14, $G$136*(BV30+BV33), 0)), $F$136-SUM($L$136:BU136))</f>
        <v>0</v>
      </c>
      <c r="BW136" s="508">
        <f ca="1">MIN(IF(AND($F$163=1,BW12&gt;=$F$164),0, IF(BW12&lt;=Assumptions!$L$14, $G$136*(BW30+BW33), 0)), $F$136-SUM($L$136:BV136))</f>
        <v>0</v>
      </c>
      <c r="BX136" s="508">
        <f ca="1">MIN(IF(AND($F$163=1,BX12&gt;=$F$164),0, IF(BX12&lt;=Assumptions!$L$14, $G$136*(BX30+BX33), 0)), $F$136-SUM($L$136:BW136))</f>
        <v>0</v>
      </c>
      <c r="BY136" s="508">
        <f ca="1">MIN(IF(AND($F$163=1,BY12&gt;=$F$164),0, IF(BY12&lt;=Assumptions!$L$14, $G$136*(BY30+BY33), 0)), $F$136-SUM($L$136:BX136))</f>
        <v>0</v>
      </c>
      <c r="BZ136" s="508">
        <f ca="1">MIN(IF(AND($F$163=1,BZ12&gt;=$F$164),0, IF(BZ12&lt;=Assumptions!$L$14, $G$136*(BZ30+BZ33), 0)), $F$136-SUM($L$136:BY136))</f>
        <v>0</v>
      </c>
      <c r="CA136" s="508">
        <f ca="1">MIN(IF(AND($F$163=1,CA12&gt;=$F$164),0, IF(CA12&lt;=Assumptions!$L$14, $G$136*(CA30+CA33), 0)), $F$136-SUM($L$136:BZ136))</f>
        <v>0</v>
      </c>
      <c r="CB136" s="508">
        <f ca="1">MIN(IF(AND($F$163=1,CB12&gt;=$F$164),0, IF(CB12&lt;=Assumptions!$L$14, $G$136*(CB30+CB33), 0)), $F$136-SUM($L$136:CA136))</f>
        <v>0</v>
      </c>
      <c r="CC136" s="508">
        <f ca="1">MIN(IF(AND($F$163=1,CC12&gt;=$F$164),0, IF(CC12&lt;=Assumptions!$L$14, $G$136*(CC30+CC33), 0)), $F$136-SUM($L$136:CB136))</f>
        <v>0</v>
      </c>
      <c r="CD136" s="508">
        <f ca="1">MIN(IF(AND($F$163=1,CD12&gt;=$F$164),0, IF(CD12&lt;=Assumptions!$L$14, $G$136*(CD30+CD33), 0)), $F$136-SUM($L$136:CC136))</f>
        <v>0</v>
      </c>
      <c r="CE136" s="508">
        <f ca="1">MIN(IF(AND($F$163=1,CE12&gt;=$F$164),0, IF(CE12&lt;=Assumptions!$L$14, $G$136*(CE30+CE33), 0)), $F$136-SUM($L$136:CD136))</f>
        <v>0</v>
      </c>
      <c r="CF136" s="508">
        <f ca="1">MIN(IF(AND($F$163=1,CF12&gt;=$F$164),0, IF(CF12&lt;=Assumptions!$L$14, $G$136*(CF30+CF33), 0)), $F$136-SUM($L$136:CE136))</f>
        <v>0</v>
      </c>
      <c r="CG136" s="508">
        <f ca="1">MIN(IF(AND($F$163=1,CG12&gt;=$F$164),0, IF(CG12&lt;=Assumptions!$L$14, $G$136*(CG30+CG33), 0)), $F$136-SUM($L$136:CF136))</f>
        <v>0</v>
      </c>
      <c r="CH136" s="508">
        <f ca="1">MIN(IF(AND($F$163=1,CH12&gt;=$F$164),0, IF(CH12&lt;=Assumptions!$L$14, $G$136*(CH30+CH33), 0)), $F$136-SUM($L$136:CG136))</f>
        <v>0</v>
      </c>
      <c r="CI136" s="508">
        <f ca="1">MIN(IF(AND($F$163=1,CI12&gt;=$F$164),0, IF(CI12&lt;=Assumptions!$L$14, $G$136*(CI30+CI33), 0)), $F$136-SUM($L$136:CH136))</f>
        <v>0</v>
      </c>
      <c r="CJ136" s="508">
        <f ca="1">MIN(IF(AND($F$163=1,CJ12&gt;=$F$164),0, IF(CJ12&lt;=Assumptions!$L$14, $G$136*(CJ30+CJ33), 0)), $F$136-SUM($L$136:CI136))</f>
        <v>0</v>
      </c>
      <c r="CK136" s="508">
        <f ca="1">MIN(IF(AND($F$163=1,CK12&gt;=$F$164),0, IF(CK12&lt;=Assumptions!$L$14, $G$136*(CK30+CK33), 0)), $F$136-SUM($L$136:CJ136))</f>
        <v>0</v>
      </c>
      <c r="CL136" s="508">
        <f ca="1">MIN(IF(AND($F$163=1,CL12&gt;=$F$164),0, IF(CL12&lt;=Assumptions!$L$14, $G$136*(CL30+CL33), 0)), $F$136-SUM($L$136:CK136))</f>
        <v>0</v>
      </c>
      <c r="CM136" s="508">
        <f ca="1">MIN(IF(AND($F$163=1,CM12&gt;=$F$164),0, IF(CM12&lt;=Assumptions!$L$14, $G$136*(CM30+CM33), 0)), $F$136-SUM($L$136:CL136))</f>
        <v>0</v>
      </c>
      <c r="CN136" s="508">
        <f ca="1">MIN(IF(AND($F$163=1,CN12&gt;=$F$164),0, IF(CN12&lt;=Assumptions!$L$14, $G$136*(CN30+CN33), 0)), $F$136-SUM($L$136:CM136))</f>
        <v>0</v>
      </c>
      <c r="CO136" s="508">
        <f ca="1">MIN(IF(AND($F$163=1,CO12&gt;=$F$164),0, IF(CO12&lt;=Assumptions!$L$14, $G$136*(CO30+CO33), 0)), $F$136-SUM($L$136:CN136))</f>
        <v>0</v>
      </c>
      <c r="CP136" s="508">
        <f ca="1">MIN(IF(AND($F$163=1,CP12&gt;=$F$164),0, IF(CP12&lt;=Assumptions!$L$14, $G$136*(CP30+CP33), 0)), $F$136-SUM($L$136:CO136))</f>
        <v>0</v>
      </c>
      <c r="CQ136" s="508">
        <f ca="1">MIN(IF(AND($F$163=1,CQ12&gt;=$F$164),0, IF(CQ12&lt;=Assumptions!$L$14, $G$136*(CQ30+CQ33), 0)), $F$136-SUM($L$136:CP136))</f>
        <v>0</v>
      </c>
      <c r="CR136" s="508">
        <f ca="1">MIN(IF(AND($F$163=1,CR12&gt;=$F$164),0, IF(CR12&lt;=Assumptions!$L$14, $G$136*(CR30+CR33), 0)), $F$136-SUM($L$136:CQ136))</f>
        <v>0</v>
      </c>
      <c r="CS136" s="508">
        <f ca="1">MIN(IF(AND($F$163=1,CS12&gt;=$F$164),0, IF(CS12&lt;=Assumptions!$L$14, $G$136*(CS30+CS33), 0)), $F$136-SUM($L$136:CR136))</f>
        <v>0</v>
      </c>
      <c r="CT136" s="508">
        <f ca="1">MIN(IF(AND($F$163=1,CT12&gt;=$F$164),0, IF(CT12&lt;=Assumptions!$L$14, $G$136*(CT30+CT33), 0)), $F$136-SUM($L$136:CS136))</f>
        <v>0</v>
      </c>
      <c r="CU136" s="508">
        <f ca="1">MIN(IF(AND($F$163=1,CU12&gt;=$F$164),0, IF(CU12&lt;=Assumptions!$L$14, $G$136*(CU30+CU33), 0)), $F$136-SUM($L$136:CT136))</f>
        <v>0</v>
      </c>
      <c r="CV136" s="508">
        <f ca="1">MIN(IF(AND($F$163=1,CV12&gt;=$F$164),0, IF(CV12&lt;=Assumptions!$L$14, $G$136*(CV30+CV33), 0)), $F$136-SUM($L$136:CU136))</f>
        <v>0</v>
      </c>
      <c r="CW136" s="508">
        <f ca="1">MIN(IF(AND($F$163=1,CW12&gt;=$F$164),0, IF(CW12&lt;=Assumptions!$L$14, $G$136*(CW30+CW33), 0)), $F$136-SUM($L$136:CV136))</f>
        <v>0</v>
      </c>
      <c r="CX136" s="508">
        <f ca="1">MIN(IF(AND($F$163=1,CX12&gt;=$F$164),0, IF(CX12&lt;=Assumptions!$L$14, $G$136*(CX30+CX33), 0)), $F$136-SUM($L$136:CW136))</f>
        <v>0</v>
      </c>
      <c r="CY136" s="508">
        <f ca="1">MIN(IF(AND($F$163=1,CY12&gt;=$F$164),0, IF(CY12&lt;=Assumptions!$L$14, $G$136*(CY30+CY33), 0)), $F$136-SUM($L$136:CX136))</f>
        <v>0</v>
      </c>
      <c r="CZ136" s="508">
        <f ca="1">MIN(IF(AND($F$163=1,CZ12&gt;=$F$164),0, IF(CZ12&lt;=Assumptions!$L$14, $G$136*(CZ30+CZ33), 0)), $F$136-SUM($L$136:CY136))</f>
        <v>0</v>
      </c>
      <c r="DA136" s="508">
        <f ca="1">MIN(IF(AND($F$163=1,DA12&gt;=$F$164),0, IF(DA12&lt;=Assumptions!$L$14, $G$136*(DA30+DA33), 0)), $F$136-SUM($L$136:CZ136))</f>
        <v>0</v>
      </c>
      <c r="DB136" s="508">
        <f ca="1">MIN(IF(AND($F$163=1,DB12&gt;=$F$164),0, IF(DB12&lt;=Assumptions!$L$14, $G$136*(DB30+DB33), 0)), $F$136-SUM($L$136:DA136))</f>
        <v>0</v>
      </c>
      <c r="DC136" s="508">
        <f ca="1">MIN(IF(AND($F$163=1,DC12&gt;=$F$164),0, IF(DC12&lt;=Assumptions!$L$14, $G$136*(DC30+DC33), 0)), $F$136-SUM($L$136:DB136))</f>
        <v>0</v>
      </c>
      <c r="DD136" s="508">
        <f ca="1">MIN(IF(AND($F$163=1,DD12&gt;=$F$164),0, IF(DD12&lt;=Assumptions!$L$14, $G$136*(DD30+DD33), 0)), $F$136-SUM($L$136:DC136))</f>
        <v>0</v>
      </c>
      <c r="DE136" s="508">
        <f ca="1">MIN(IF(AND($F$163=1,DE12&gt;=$F$164),0, IF(DE12&lt;=Assumptions!$L$14, $G$136*(DE30+DE33), 0)), $F$136-SUM($L$136:DD136))</f>
        <v>0</v>
      </c>
      <c r="DF136" s="508">
        <f ca="1">MIN(IF(AND($F$163=1,DF12&gt;=$F$164),0, IF(DF12&lt;=Assumptions!$L$14, $G$136*(DF30+DF33), 0)), $F$136-SUM($L$136:DE136))</f>
        <v>0</v>
      </c>
      <c r="DG136" s="508">
        <f ca="1">MIN(IF(AND($F$163=1,DG12&gt;=$F$164),0, IF(DG12&lt;=Assumptions!$L$14, $G$136*(DG30+DG33), 0)), $F$136-SUM($L$136:DF136))</f>
        <v>0</v>
      </c>
      <c r="DH136" s="508">
        <f ca="1">MIN(IF(AND($F$163=1,DH12&gt;=$F$164),0, IF(DH12&lt;=Assumptions!$L$14, $G$136*(DH30+DH33), 0)), $F$136-SUM($L$136:DG136))</f>
        <v>0</v>
      </c>
      <c r="DI136" s="508">
        <f ca="1">MIN(IF(AND($F$163=1,DI12&gt;=$F$164),0, IF(DI12&lt;=Assumptions!$L$14, $G$136*(DI30+DI33), 0)), $F$136-SUM($L$136:DH136))</f>
        <v>0</v>
      </c>
      <c r="DJ136" s="508">
        <f ca="1">MIN(IF(AND($F$163=1,DJ12&gt;=$F$164),0, IF(DJ12&lt;=Assumptions!$L$14, $G$136*(DJ30+DJ33), 0)), $F$136-SUM($L$136:DI136))</f>
        <v>0</v>
      </c>
      <c r="DK136" s="508">
        <f ca="1">MIN(IF(AND($F$163=1,DK12&gt;=$F$164),0, IF(DK12&lt;=Assumptions!$L$14, $G$136*(DK30+DK33), 0)), $F$136-SUM($L$136:DJ136))</f>
        <v>0</v>
      </c>
      <c r="DL136" s="508">
        <f ca="1">MIN(IF(AND($F$163=1,DL12&gt;=$F$164),0, IF(DL12&lt;=Assumptions!$L$14, $G$136*(DL30+DL33), 0)), $F$136-SUM($L$136:DK136))</f>
        <v>0</v>
      </c>
      <c r="DM136" s="508">
        <f ca="1">MIN(IF(AND($F$163=1,DM12&gt;=$F$164),0, IF(DM12&lt;=Assumptions!$L$14, $G$136*(DM30+DM33), 0)), $F$136-SUM($L$136:DL136))</f>
        <v>0</v>
      </c>
      <c r="DN136" s="508">
        <f ca="1">MIN(IF(AND($F$163=1,DN12&gt;=$F$164),0, IF(DN12&lt;=Assumptions!$L$14, $G$136*(DN30+DN33), 0)), $F$136-SUM($L$136:DM136))</f>
        <v>0</v>
      </c>
      <c r="DO136" s="508">
        <f ca="1">MIN(IF(AND($F$163=1,DO12&gt;=$F$164),0, IF(DO12&lt;=Assumptions!$L$14, $G$136*(DO30+DO33), 0)), $F$136-SUM($L$136:DN136))</f>
        <v>0</v>
      </c>
      <c r="DP136" s="508">
        <f ca="1">MIN(IF(AND($F$163=1,DP12&gt;=$F$164),0, IF(DP12&lt;=Assumptions!$L$14, $G$136*(DP30+DP33), 0)), $F$136-SUM($L$136:DO136))</f>
        <v>0</v>
      </c>
      <c r="DQ136" s="508">
        <f ca="1">MIN(IF(AND($F$163=1,DQ12&gt;=$F$164),0, IF(DQ12&lt;=Assumptions!$L$14, $G$136*(DQ30+DQ33), 0)), $F$136-SUM($L$136:DP136))</f>
        <v>0</v>
      </c>
      <c r="DR136" s="508">
        <f ca="1">MIN(IF(AND($F$163=1,DR12&gt;=$F$164),0, IF(DR12&lt;=Assumptions!$L$14, $G$136*(DR30+DR33), 0)), $F$136-SUM($L$136:DQ136))</f>
        <v>0</v>
      </c>
      <c r="DS136" s="508">
        <f ca="1">MIN(IF(AND($F$163=1,DS12&gt;=$F$164),0, IF(DS12&lt;=Assumptions!$L$14, $G$136*(DS30+DS33), 0)), $F$136-SUM($L$136:DR136))</f>
        <v>0</v>
      </c>
      <c r="DT136" s="508">
        <f ca="1">MIN(IF(AND($F$163=1,DT12&gt;=$F$164),0, IF(DT12&lt;=Assumptions!$L$14, $G$136*(DT30+DT33), 0)), $F$136-SUM($L$136:DS136))</f>
        <v>0</v>
      </c>
      <c r="DU136" s="508">
        <f ca="1">MIN(IF(AND($F$163=1,DU12&gt;=$F$164),0, IF(DU12&lt;=Assumptions!$L$14, $G$136*(DU30+DU33), 0)), $F$136-SUM($L$136:DT136))</f>
        <v>0</v>
      </c>
      <c r="DV136" s="508">
        <f ca="1">MIN(IF(AND($F$163=1,DV12&gt;=$F$164),0, IF(DV12&lt;=Assumptions!$L$14, $G$136*(DV30+DV33), 0)), $F$136-SUM($L$136:DU136))</f>
        <v>0</v>
      </c>
      <c r="DW136" s="508">
        <f ca="1">MIN(IF(AND($F$163=1,DW12&gt;=$F$164),0, IF(DW12&lt;=Assumptions!$L$14, $G$136*(DW30+DW33), 0)), $F$136-SUM($L$136:DV136))</f>
        <v>0</v>
      </c>
      <c r="DX136" s="508">
        <f ca="1">MIN(IF(AND($F$163=1,DX12&gt;=$F$164),0, IF(DX12&lt;=Assumptions!$L$14, $G$136*(DX30+DX33), 0)), $F$136-SUM($L$136:DW136))</f>
        <v>0</v>
      </c>
      <c r="DY136" s="508">
        <f ca="1">MIN(IF(AND($F$163=1,DY12&gt;=$F$164),0, IF(DY12&lt;=Assumptions!$L$14, $G$136*(DY30+DY33), 0)), $F$136-SUM($L$136:DX136))</f>
        <v>0</v>
      </c>
      <c r="DZ136" s="508">
        <f ca="1">MIN(IF(AND($F$163=1,DZ12&gt;=$F$164),0, IF(DZ12&lt;=Assumptions!$L$14, $G$136*(DZ30+DZ33), 0)), $F$136-SUM($L$136:DY136))</f>
        <v>0</v>
      </c>
      <c r="EA136" s="508">
        <f ca="1">MIN(IF(AND($F$163=1,EA12&gt;=$F$164),0, IF(EA12&lt;=Assumptions!$L$14, $G$136*(EA30+EA33), 0)), $F$136-SUM($L$136:DZ136))</f>
        <v>0</v>
      </c>
      <c r="EB136" s="508">
        <f ca="1">MIN(IF(AND($F$163=1,EB12&gt;=$F$164),0, IF(EB12&lt;=Assumptions!$L$14, $G$136*(EB30+EB33), 0)), $F$136-SUM($L$136:EA136))</f>
        <v>0</v>
      </c>
      <c r="EC136" s="508">
        <f ca="1">MIN(IF(AND($F$163=1,EC12&gt;=$F$164),0, IF(EC12&lt;=Assumptions!$L$14, $G$136*(EC30+EC33), 0)), $F$136-SUM($L$136:EB136))</f>
        <v>0</v>
      </c>
      <c r="ED136" s="508">
        <f ca="1">MIN(IF(AND($F$163=1,ED12&gt;=$F$164),0, IF(ED12&lt;=Assumptions!$L$14, $G$136*(ED30+ED33), 0)), $F$136-SUM($L$136:EC136))</f>
        <v>0</v>
      </c>
      <c r="EE136" s="508">
        <f ca="1">MIN(IF(AND($F$163=1,EE12&gt;=$F$164),0, IF(EE12&lt;=Assumptions!$L$14, $G$136*(EE30+EE33), 0)), $F$136-SUM($L$136:ED136))</f>
        <v>0</v>
      </c>
      <c r="EF136" s="508">
        <f ca="1">MIN(IF(AND($F$163=1,EF12&gt;=$F$164),0, IF(EF12&lt;=Assumptions!$L$14, $G$136*(EF30+EF33), 0)), $F$136-SUM($L$136:EE136))</f>
        <v>0</v>
      </c>
      <c r="EG136" s="508">
        <f ca="1">MIN(IF(AND($F$163=1,EG12&gt;=$F$164),0, IF(EG12&lt;=Assumptions!$L$14, $G$136*(EG30+EG33), 0)), $F$136-SUM($L$136:EF136))</f>
        <v>0</v>
      </c>
      <c r="EH136" s="508">
        <f ca="1">MIN(IF(AND($F$163=1,EH12&gt;=$F$164),0, IF(EH12&lt;=Assumptions!$L$14, $G$136*(EH30+EH33), 0)), $F$136-SUM($L$136:EG136))</f>
        <v>0</v>
      </c>
      <c r="EI136" s="508">
        <f ca="1">MIN(IF(AND($F$163=1,EI12&gt;=$F$164),0, IF(EI12&lt;=Assumptions!$L$14, $G$136*(EI30+EI33), 0)), $F$136-SUM($L$136:EH136))</f>
        <v>0</v>
      </c>
      <c r="EJ136" s="508">
        <f ca="1">MIN(IF(AND($F$163=1,EJ12&gt;=$F$164),0, IF(EJ12&lt;=Assumptions!$L$14, $G$136*(EJ30+EJ33), 0)), $F$136-SUM($L$136:EI136))</f>
        <v>0</v>
      </c>
      <c r="EK136" s="508">
        <f ca="1">MIN(IF(AND($F$163=1,EK12&gt;=$F$164),0, IF(EK12&lt;=Assumptions!$L$14, $G$136*(EK30+EK33), 0)), $F$136-SUM($L$136:EJ136))</f>
        <v>0</v>
      </c>
      <c r="EL136" s="508">
        <f ca="1">MIN(IF(AND($F$163=1,EL12&gt;=$F$164),0, IF(EL12&lt;=Assumptions!$L$14, $G$136*(EL30+EL33), 0)), $F$136-SUM($L$136:EK136))</f>
        <v>0</v>
      </c>
      <c r="EM136" s="508">
        <f ca="1">MIN(IF(AND($F$163=1,EM12&gt;=$F$164),0, IF(EM12&lt;=Assumptions!$L$14, $G$136*(EM30+EM33), 0)), $F$136-SUM($L$136:EL136))</f>
        <v>0</v>
      </c>
      <c r="EN136" s="134"/>
      <c r="EP136" s="10" t="str">
        <f t="shared" si="628"/>
        <v>TI/LC Holdback Draw</v>
      </c>
      <c r="EQ136" s="27"/>
      <c r="ER136" s="27"/>
      <c r="ES136" s="27"/>
      <c r="ET136" s="138">
        <f t="shared" ca="1" si="633"/>
        <v>1000</v>
      </c>
      <c r="EU136" s="27"/>
      <c r="EV136" s="139">
        <f t="shared" si="634"/>
        <v>0</v>
      </c>
      <c r="EW136" s="27">
        <f t="shared" ca="1" si="634"/>
        <v>368.05100000000004</v>
      </c>
      <c r="EX136" s="27">
        <f t="shared" ca="1" si="634"/>
        <v>631.94899999999996</v>
      </c>
      <c r="EY136" s="27">
        <f t="shared" ca="1" si="634"/>
        <v>0</v>
      </c>
      <c r="EZ136" s="27">
        <f t="shared" ca="1" si="634"/>
        <v>0</v>
      </c>
      <c r="FA136" s="27">
        <f t="shared" ca="1" si="634"/>
        <v>0</v>
      </c>
      <c r="FB136" s="27">
        <f t="shared" ca="1" si="634"/>
        <v>0</v>
      </c>
      <c r="FC136" s="27">
        <f t="shared" ca="1" si="634"/>
        <v>0</v>
      </c>
      <c r="FD136" s="27">
        <f t="shared" ca="1" si="634"/>
        <v>0</v>
      </c>
      <c r="FE136"/>
      <c r="FF136"/>
      <c r="FG136"/>
      <c r="FH136"/>
    </row>
    <row r="137" spans="1:164" s="53" customFormat="1" ht="15" outlineLevel="1">
      <c r="A137" s="426"/>
      <c r="B137" s="481" t="s">
        <v>131</v>
      </c>
      <c r="C137" s="482"/>
      <c r="D137" s="482"/>
      <c r="E137" s="492">
        <f>Assumptions!E50</f>
        <v>1</v>
      </c>
      <c r="F137" s="494">
        <f>Assumptions!F52-H134</f>
        <v>1000</v>
      </c>
      <c r="G137" s="495">
        <f>+Assumptions!E52</f>
        <v>0</v>
      </c>
      <c r="H137" s="496"/>
      <c r="I137" s="497">
        <f>SUMIF($K$12:$EM$12,"&lt;="&amp;Assumptions!$L$14,'Monthly Cash Flow'!K137:EM137)</f>
        <v>0</v>
      </c>
      <c r="J137" s="498"/>
      <c r="K137" s="499">
        <v>0</v>
      </c>
      <c r="L137" s="498">
        <v>0</v>
      </c>
      <c r="M137" s="498">
        <v>0</v>
      </c>
      <c r="N137" s="498">
        <v>0</v>
      </c>
      <c r="O137" s="498">
        <v>0</v>
      </c>
      <c r="P137" s="498">
        <v>0</v>
      </c>
      <c r="Q137" s="498">
        <v>0</v>
      </c>
      <c r="R137" s="498">
        <v>0</v>
      </c>
      <c r="S137" s="498">
        <v>0</v>
      </c>
      <c r="T137" s="498">
        <v>0</v>
      </c>
      <c r="U137" s="498">
        <v>0</v>
      </c>
      <c r="V137" s="498">
        <v>0</v>
      </c>
      <c r="W137" s="498">
        <v>0</v>
      </c>
      <c r="X137" s="498">
        <v>0</v>
      </c>
      <c r="Y137" s="498">
        <v>0</v>
      </c>
      <c r="Z137" s="498">
        <v>0</v>
      </c>
      <c r="AA137" s="498">
        <v>0</v>
      </c>
      <c r="AB137" s="498">
        <v>0</v>
      </c>
      <c r="AC137" s="498">
        <v>0</v>
      </c>
      <c r="AD137" s="498">
        <v>0</v>
      </c>
      <c r="AE137" s="498">
        <v>0</v>
      </c>
      <c r="AF137" s="498">
        <v>0</v>
      </c>
      <c r="AG137" s="498">
        <v>0</v>
      </c>
      <c r="AH137" s="498">
        <v>0</v>
      </c>
      <c r="AI137" s="498">
        <v>0</v>
      </c>
      <c r="AJ137" s="498">
        <v>0</v>
      </c>
      <c r="AK137" s="498">
        <v>0</v>
      </c>
      <c r="AL137" s="498">
        <v>0</v>
      </c>
      <c r="AM137" s="498">
        <v>0</v>
      </c>
      <c r="AN137" s="498">
        <v>0</v>
      </c>
      <c r="AO137" s="498">
        <v>0</v>
      </c>
      <c r="AP137" s="498">
        <v>0</v>
      </c>
      <c r="AQ137" s="498">
        <v>0</v>
      </c>
      <c r="AR137" s="498">
        <v>0</v>
      </c>
      <c r="AS137" s="498">
        <v>0</v>
      </c>
      <c r="AT137" s="498">
        <v>0</v>
      </c>
      <c r="AU137" s="498">
        <v>0</v>
      </c>
      <c r="AV137" s="498">
        <v>0</v>
      </c>
      <c r="AW137" s="498">
        <v>0</v>
      </c>
      <c r="AX137" s="498">
        <v>0</v>
      </c>
      <c r="AY137" s="498">
        <v>0</v>
      </c>
      <c r="AZ137" s="498">
        <v>0</v>
      </c>
      <c r="BA137" s="498">
        <v>0</v>
      </c>
      <c r="BB137" s="498">
        <v>0</v>
      </c>
      <c r="BC137" s="498">
        <v>0</v>
      </c>
      <c r="BD137" s="498">
        <v>0</v>
      </c>
      <c r="BE137" s="498">
        <v>0</v>
      </c>
      <c r="BF137" s="498">
        <v>0</v>
      </c>
      <c r="BG137" s="498">
        <v>0</v>
      </c>
      <c r="BH137" s="498">
        <v>0</v>
      </c>
      <c r="BI137" s="498">
        <v>0</v>
      </c>
      <c r="BJ137" s="498">
        <v>0</v>
      </c>
      <c r="BK137" s="498">
        <v>0</v>
      </c>
      <c r="BL137" s="498">
        <v>0</v>
      </c>
      <c r="BM137" s="498">
        <v>0</v>
      </c>
      <c r="BN137" s="498">
        <v>0</v>
      </c>
      <c r="BO137" s="498">
        <v>0</v>
      </c>
      <c r="BP137" s="498">
        <v>0</v>
      </c>
      <c r="BQ137" s="498">
        <v>0</v>
      </c>
      <c r="BR137" s="498">
        <v>0</v>
      </c>
      <c r="BS137" s="498">
        <v>0</v>
      </c>
      <c r="BT137" s="498">
        <v>0</v>
      </c>
      <c r="BU137" s="498">
        <v>0</v>
      </c>
      <c r="BV137" s="498">
        <v>0</v>
      </c>
      <c r="BW137" s="498">
        <v>0</v>
      </c>
      <c r="BX137" s="498">
        <v>0</v>
      </c>
      <c r="BY137" s="498">
        <v>0</v>
      </c>
      <c r="BZ137" s="498">
        <v>0</v>
      </c>
      <c r="CA137" s="498">
        <v>0</v>
      </c>
      <c r="CB137" s="498">
        <v>0</v>
      </c>
      <c r="CC137" s="498">
        <v>0</v>
      </c>
      <c r="CD137" s="498">
        <v>0</v>
      </c>
      <c r="CE137" s="498">
        <v>0</v>
      </c>
      <c r="CF137" s="498">
        <v>0</v>
      </c>
      <c r="CG137" s="498">
        <v>0</v>
      </c>
      <c r="CH137" s="498">
        <v>0</v>
      </c>
      <c r="CI137" s="498">
        <v>0</v>
      </c>
      <c r="CJ137" s="498">
        <v>0</v>
      </c>
      <c r="CK137" s="498">
        <v>0</v>
      </c>
      <c r="CL137" s="498">
        <v>0</v>
      </c>
      <c r="CM137" s="498">
        <v>0</v>
      </c>
      <c r="CN137" s="498">
        <v>0</v>
      </c>
      <c r="CO137" s="498">
        <v>0</v>
      </c>
      <c r="CP137" s="498">
        <v>0</v>
      </c>
      <c r="CQ137" s="498">
        <v>0</v>
      </c>
      <c r="CR137" s="498">
        <v>0</v>
      </c>
      <c r="CS137" s="498">
        <v>0</v>
      </c>
      <c r="CT137" s="498">
        <v>0</v>
      </c>
      <c r="CU137" s="498">
        <v>0</v>
      </c>
      <c r="CV137" s="498">
        <v>0</v>
      </c>
      <c r="CW137" s="498">
        <v>0</v>
      </c>
      <c r="CX137" s="498">
        <v>0</v>
      </c>
      <c r="CY137" s="498">
        <v>0</v>
      </c>
      <c r="CZ137" s="498">
        <v>0</v>
      </c>
      <c r="DA137" s="498">
        <v>0</v>
      </c>
      <c r="DB137" s="498">
        <v>0</v>
      </c>
      <c r="DC137" s="498">
        <v>0</v>
      </c>
      <c r="DD137" s="498">
        <v>0</v>
      </c>
      <c r="DE137" s="498">
        <v>0</v>
      </c>
      <c r="DF137" s="498">
        <v>0</v>
      </c>
      <c r="DG137" s="498">
        <v>0</v>
      </c>
      <c r="DH137" s="498">
        <v>0</v>
      </c>
      <c r="DI137" s="498">
        <v>0</v>
      </c>
      <c r="DJ137" s="498">
        <v>0</v>
      </c>
      <c r="DK137" s="498">
        <v>0</v>
      </c>
      <c r="DL137" s="498">
        <v>0</v>
      </c>
      <c r="DM137" s="498">
        <v>0</v>
      </c>
      <c r="DN137" s="498">
        <v>0</v>
      </c>
      <c r="DO137" s="498">
        <v>0</v>
      </c>
      <c r="DP137" s="498">
        <v>0</v>
      </c>
      <c r="DQ137" s="498">
        <v>0</v>
      </c>
      <c r="DR137" s="498">
        <v>0</v>
      </c>
      <c r="DS137" s="498">
        <v>0</v>
      </c>
      <c r="DT137" s="498">
        <v>0</v>
      </c>
      <c r="DU137" s="498">
        <v>0</v>
      </c>
      <c r="DV137" s="498">
        <v>0</v>
      </c>
      <c r="DW137" s="498">
        <v>0</v>
      </c>
      <c r="DX137" s="498">
        <v>0</v>
      </c>
      <c r="DY137" s="498">
        <v>0</v>
      </c>
      <c r="DZ137" s="498">
        <v>0</v>
      </c>
      <c r="EA137" s="498">
        <v>0</v>
      </c>
      <c r="EB137" s="498">
        <v>0</v>
      </c>
      <c r="EC137" s="498">
        <v>0</v>
      </c>
      <c r="ED137" s="498">
        <v>0</v>
      </c>
      <c r="EE137" s="498">
        <v>0</v>
      </c>
      <c r="EF137" s="498">
        <v>0</v>
      </c>
      <c r="EG137" s="498">
        <v>0</v>
      </c>
      <c r="EH137" s="498">
        <v>0</v>
      </c>
      <c r="EI137" s="498">
        <v>0</v>
      </c>
      <c r="EJ137" s="498">
        <v>0</v>
      </c>
      <c r="EK137" s="498">
        <v>0</v>
      </c>
      <c r="EL137" s="498">
        <v>0</v>
      </c>
      <c r="EM137" s="498">
        <v>0</v>
      </c>
      <c r="EN137" s="435"/>
      <c r="EP137" s="431" t="str">
        <f>B137</f>
        <v>Future Debt Draw</v>
      </c>
      <c r="EQ137" s="433"/>
      <c r="ER137" s="433"/>
      <c r="ES137" s="433"/>
      <c r="ET137" s="432">
        <f>SUM(EV137:FD137)</f>
        <v>0</v>
      </c>
      <c r="EU137" s="433"/>
      <c r="EV137" s="434">
        <f t="shared" ref="EV137:FD137" si="635">SUMIF($K$13:$EM$13,EV$13,$K137:$EM137)</f>
        <v>0</v>
      </c>
      <c r="EW137" s="433">
        <f t="shared" si="635"/>
        <v>0</v>
      </c>
      <c r="EX137" s="433">
        <f t="shared" si="635"/>
        <v>0</v>
      </c>
      <c r="EY137" s="433">
        <f t="shared" si="635"/>
        <v>0</v>
      </c>
      <c r="EZ137" s="433">
        <f t="shared" si="635"/>
        <v>0</v>
      </c>
      <c r="FA137" s="433">
        <f t="shared" si="635"/>
        <v>0</v>
      </c>
      <c r="FB137" s="433">
        <f t="shared" si="635"/>
        <v>0</v>
      </c>
      <c r="FC137" s="433">
        <f t="shared" si="635"/>
        <v>0</v>
      </c>
      <c r="FD137" s="433">
        <f t="shared" si="635"/>
        <v>0</v>
      </c>
      <c r="FE137" s="430"/>
      <c r="FF137" s="430"/>
      <c r="FG137" s="430"/>
      <c r="FH137" s="430"/>
    </row>
    <row r="138" spans="1:164" ht="15" outlineLevel="1">
      <c r="B138" s="244" t="s">
        <v>132</v>
      </c>
      <c r="E138" s="9"/>
      <c r="F138" s="210"/>
      <c r="G138" s="104"/>
      <c r="H138" s="478"/>
      <c r="I138" s="129">
        <f ca="1">SUMIF($K$12:$EM$12,"&lt;="&amp;Assumptions!$L$14,'Monthly Cash Flow'!K138:EM138)</f>
        <v>39000.000000000022</v>
      </c>
      <c r="J138" s="36"/>
      <c r="K138" s="130">
        <f t="shared" ref="K138:AP138" si="636">SUM(K133:K137)</f>
        <v>37700</v>
      </c>
      <c r="L138" s="36">
        <f t="shared" ca="1" si="636"/>
        <v>0</v>
      </c>
      <c r="M138" s="36">
        <f ca="1">SUM(M133:M137)</f>
        <v>0</v>
      </c>
      <c r="N138" s="36">
        <f t="shared" ca="1" si="636"/>
        <v>0</v>
      </c>
      <c r="O138" s="36">
        <f t="shared" ca="1" si="636"/>
        <v>0</v>
      </c>
      <c r="P138" s="36">
        <f t="shared" ca="1" si="636"/>
        <v>0</v>
      </c>
      <c r="Q138" s="36">
        <f t="shared" ca="1" si="636"/>
        <v>96.8</v>
      </c>
      <c r="R138" s="36">
        <f t="shared" ca="1" si="636"/>
        <v>96.8</v>
      </c>
      <c r="S138" s="36">
        <f t="shared" ca="1" si="636"/>
        <v>96.8</v>
      </c>
      <c r="T138" s="36">
        <f t="shared" ca="1" si="636"/>
        <v>96.8</v>
      </c>
      <c r="U138" s="36">
        <f t="shared" ca="1" si="636"/>
        <v>96.8</v>
      </c>
      <c r="V138" s="36">
        <f t="shared" ca="1" si="636"/>
        <v>96.8</v>
      </c>
      <c r="W138" s="36">
        <f t="shared" ca="1" si="636"/>
        <v>87.251000000000005</v>
      </c>
      <c r="X138" s="36">
        <f t="shared" ca="1" si="636"/>
        <v>46.8</v>
      </c>
      <c r="Y138" s="36">
        <f t="shared" ca="1" si="636"/>
        <v>326.875</v>
      </c>
      <c r="Z138" s="36">
        <f t="shared" ca="1" si="636"/>
        <v>46.8</v>
      </c>
      <c r="AA138" s="36">
        <f t="shared" ca="1" si="636"/>
        <v>211.47399999999993</v>
      </c>
      <c r="AB138" s="36">
        <f t="shared" ca="1" si="636"/>
        <v>0</v>
      </c>
      <c r="AC138" s="36">
        <f t="shared" ca="1" si="636"/>
        <v>0</v>
      </c>
      <c r="AD138" s="36">
        <f t="shared" ca="1" si="636"/>
        <v>0</v>
      </c>
      <c r="AE138" s="36">
        <f t="shared" ca="1" si="636"/>
        <v>0</v>
      </c>
      <c r="AF138" s="36">
        <f t="shared" ca="1" si="636"/>
        <v>0</v>
      </c>
      <c r="AG138" s="36">
        <f t="shared" ca="1" si="636"/>
        <v>0</v>
      </c>
      <c r="AH138" s="36">
        <f t="shared" ca="1" si="636"/>
        <v>0</v>
      </c>
      <c r="AI138" s="36">
        <f t="shared" ca="1" si="636"/>
        <v>0</v>
      </c>
      <c r="AJ138" s="36">
        <f t="shared" ca="1" si="636"/>
        <v>0</v>
      </c>
      <c r="AK138" s="36">
        <f t="shared" ca="1" si="636"/>
        <v>0</v>
      </c>
      <c r="AL138" s="36">
        <f t="shared" ca="1" si="636"/>
        <v>0</v>
      </c>
      <c r="AM138" s="36">
        <f t="shared" ca="1" si="636"/>
        <v>0</v>
      </c>
      <c r="AN138" s="36">
        <f t="shared" ca="1" si="636"/>
        <v>0</v>
      </c>
      <c r="AO138" s="36">
        <f t="shared" ca="1" si="636"/>
        <v>0</v>
      </c>
      <c r="AP138" s="36">
        <f t="shared" ca="1" si="636"/>
        <v>0</v>
      </c>
      <c r="AQ138" s="36">
        <f t="shared" ref="AQ138:BV138" ca="1" si="637">SUM(AQ133:AQ137)</f>
        <v>0</v>
      </c>
      <c r="AR138" s="36">
        <f t="shared" ca="1" si="637"/>
        <v>0</v>
      </c>
      <c r="AS138" s="36">
        <f t="shared" ca="1" si="637"/>
        <v>0</v>
      </c>
      <c r="AT138" s="36">
        <f t="shared" ca="1" si="637"/>
        <v>0</v>
      </c>
      <c r="AU138" s="36">
        <f t="shared" ca="1" si="637"/>
        <v>0</v>
      </c>
      <c r="AV138" s="36">
        <f t="shared" ca="1" si="637"/>
        <v>0</v>
      </c>
      <c r="AW138" s="36">
        <f t="shared" ca="1" si="637"/>
        <v>0</v>
      </c>
      <c r="AX138" s="36">
        <f t="shared" ca="1" si="637"/>
        <v>0</v>
      </c>
      <c r="AY138" s="36">
        <f t="shared" ca="1" si="637"/>
        <v>0</v>
      </c>
      <c r="AZ138" s="36">
        <f t="shared" ca="1" si="637"/>
        <v>0</v>
      </c>
      <c r="BA138" s="36">
        <f t="shared" ca="1" si="637"/>
        <v>0</v>
      </c>
      <c r="BB138" s="36">
        <f t="shared" ca="1" si="637"/>
        <v>0</v>
      </c>
      <c r="BC138" s="36">
        <f t="shared" ca="1" si="637"/>
        <v>0</v>
      </c>
      <c r="BD138" s="36">
        <f t="shared" ca="1" si="637"/>
        <v>0</v>
      </c>
      <c r="BE138" s="36">
        <f t="shared" ca="1" si="637"/>
        <v>0</v>
      </c>
      <c r="BF138" s="36">
        <f t="shared" ca="1" si="637"/>
        <v>0</v>
      </c>
      <c r="BG138" s="36">
        <f t="shared" ca="1" si="637"/>
        <v>0</v>
      </c>
      <c r="BH138" s="36">
        <f t="shared" ca="1" si="637"/>
        <v>0</v>
      </c>
      <c r="BI138" s="36">
        <f t="shared" ca="1" si="637"/>
        <v>0</v>
      </c>
      <c r="BJ138" s="36">
        <f t="shared" ca="1" si="637"/>
        <v>0</v>
      </c>
      <c r="BK138" s="36">
        <f t="shared" ca="1" si="637"/>
        <v>0</v>
      </c>
      <c r="BL138" s="36">
        <f t="shared" ca="1" si="637"/>
        <v>0</v>
      </c>
      <c r="BM138" s="36">
        <f t="shared" ca="1" si="637"/>
        <v>0</v>
      </c>
      <c r="BN138" s="36">
        <f t="shared" ca="1" si="637"/>
        <v>0</v>
      </c>
      <c r="BO138" s="36">
        <f t="shared" ca="1" si="637"/>
        <v>0</v>
      </c>
      <c r="BP138" s="36">
        <f t="shared" ca="1" si="637"/>
        <v>0</v>
      </c>
      <c r="BQ138" s="36">
        <f t="shared" ca="1" si="637"/>
        <v>0</v>
      </c>
      <c r="BR138" s="36">
        <f t="shared" ca="1" si="637"/>
        <v>0</v>
      </c>
      <c r="BS138" s="36">
        <f t="shared" ca="1" si="637"/>
        <v>0</v>
      </c>
      <c r="BT138" s="36">
        <f t="shared" ca="1" si="637"/>
        <v>0</v>
      </c>
      <c r="BU138" s="36">
        <f t="shared" ca="1" si="637"/>
        <v>0</v>
      </c>
      <c r="BV138" s="36">
        <f t="shared" ca="1" si="637"/>
        <v>0</v>
      </c>
      <c r="BW138" s="36">
        <f t="shared" ref="BW138:DB138" ca="1" si="638">SUM(BW133:BW137)</f>
        <v>0</v>
      </c>
      <c r="BX138" s="36">
        <f t="shared" ca="1" si="638"/>
        <v>0</v>
      </c>
      <c r="BY138" s="36">
        <f t="shared" ca="1" si="638"/>
        <v>0</v>
      </c>
      <c r="BZ138" s="36">
        <f t="shared" ca="1" si="638"/>
        <v>0</v>
      </c>
      <c r="CA138" s="36">
        <f t="shared" ca="1" si="638"/>
        <v>0</v>
      </c>
      <c r="CB138" s="36">
        <f t="shared" ca="1" si="638"/>
        <v>0</v>
      </c>
      <c r="CC138" s="36">
        <f t="shared" ca="1" si="638"/>
        <v>0</v>
      </c>
      <c r="CD138" s="36">
        <f t="shared" ca="1" si="638"/>
        <v>0</v>
      </c>
      <c r="CE138" s="36">
        <f t="shared" ca="1" si="638"/>
        <v>0</v>
      </c>
      <c r="CF138" s="36">
        <f t="shared" ca="1" si="638"/>
        <v>0</v>
      </c>
      <c r="CG138" s="36">
        <f t="shared" ca="1" si="638"/>
        <v>0</v>
      </c>
      <c r="CH138" s="36">
        <f t="shared" ca="1" si="638"/>
        <v>0</v>
      </c>
      <c r="CI138" s="36">
        <f t="shared" ca="1" si="638"/>
        <v>0</v>
      </c>
      <c r="CJ138" s="36">
        <f t="shared" ca="1" si="638"/>
        <v>0</v>
      </c>
      <c r="CK138" s="36">
        <f t="shared" ca="1" si="638"/>
        <v>0</v>
      </c>
      <c r="CL138" s="36">
        <f t="shared" ca="1" si="638"/>
        <v>0</v>
      </c>
      <c r="CM138" s="36">
        <f t="shared" ca="1" si="638"/>
        <v>0</v>
      </c>
      <c r="CN138" s="36">
        <f t="shared" ca="1" si="638"/>
        <v>0</v>
      </c>
      <c r="CO138" s="36">
        <f t="shared" ca="1" si="638"/>
        <v>0</v>
      </c>
      <c r="CP138" s="36">
        <f t="shared" ca="1" si="638"/>
        <v>0</v>
      </c>
      <c r="CQ138" s="36">
        <f t="shared" ca="1" si="638"/>
        <v>0</v>
      </c>
      <c r="CR138" s="36">
        <f t="shared" ca="1" si="638"/>
        <v>0</v>
      </c>
      <c r="CS138" s="36">
        <f t="shared" ca="1" si="638"/>
        <v>0</v>
      </c>
      <c r="CT138" s="36">
        <f t="shared" ca="1" si="638"/>
        <v>0</v>
      </c>
      <c r="CU138" s="36">
        <f t="shared" ca="1" si="638"/>
        <v>0</v>
      </c>
      <c r="CV138" s="36">
        <f t="shared" ca="1" si="638"/>
        <v>0</v>
      </c>
      <c r="CW138" s="36">
        <f t="shared" ca="1" si="638"/>
        <v>0</v>
      </c>
      <c r="CX138" s="36">
        <f t="shared" ca="1" si="638"/>
        <v>0</v>
      </c>
      <c r="CY138" s="36">
        <f t="shared" ca="1" si="638"/>
        <v>0</v>
      </c>
      <c r="CZ138" s="36">
        <f t="shared" ca="1" si="638"/>
        <v>0</v>
      </c>
      <c r="DA138" s="36">
        <f t="shared" ca="1" si="638"/>
        <v>0</v>
      </c>
      <c r="DB138" s="36">
        <f t="shared" ca="1" si="638"/>
        <v>0</v>
      </c>
      <c r="DC138" s="36">
        <f t="shared" ref="DC138:EH138" ca="1" si="639">SUM(DC133:DC137)</f>
        <v>0</v>
      </c>
      <c r="DD138" s="36">
        <f t="shared" ca="1" si="639"/>
        <v>0</v>
      </c>
      <c r="DE138" s="36">
        <f t="shared" ca="1" si="639"/>
        <v>0</v>
      </c>
      <c r="DF138" s="36">
        <f t="shared" ca="1" si="639"/>
        <v>0</v>
      </c>
      <c r="DG138" s="36">
        <f t="shared" ca="1" si="639"/>
        <v>0</v>
      </c>
      <c r="DH138" s="36">
        <f t="shared" ca="1" si="639"/>
        <v>0</v>
      </c>
      <c r="DI138" s="36">
        <f t="shared" ca="1" si="639"/>
        <v>0</v>
      </c>
      <c r="DJ138" s="36">
        <f t="shared" ca="1" si="639"/>
        <v>0</v>
      </c>
      <c r="DK138" s="36">
        <f t="shared" ca="1" si="639"/>
        <v>0</v>
      </c>
      <c r="DL138" s="36">
        <f t="shared" ca="1" si="639"/>
        <v>0</v>
      </c>
      <c r="DM138" s="36">
        <f t="shared" ca="1" si="639"/>
        <v>0</v>
      </c>
      <c r="DN138" s="36">
        <f t="shared" ca="1" si="639"/>
        <v>0</v>
      </c>
      <c r="DO138" s="36">
        <f t="shared" ca="1" si="639"/>
        <v>0</v>
      </c>
      <c r="DP138" s="36">
        <f t="shared" ca="1" si="639"/>
        <v>0</v>
      </c>
      <c r="DQ138" s="36">
        <f t="shared" ca="1" si="639"/>
        <v>0</v>
      </c>
      <c r="DR138" s="36">
        <f t="shared" ca="1" si="639"/>
        <v>0</v>
      </c>
      <c r="DS138" s="36">
        <f t="shared" ca="1" si="639"/>
        <v>0</v>
      </c>
      <c r="DT138" s="36">
        <f t="shared" ca="1" si="639"/>
        <v>0</v>
      </c>
      <c r="DU138" s="36">
        <f t="shared" ca="1" si="639"/>
        <v>0</v>
      </c>
      <c r="DV138" s="36">
        <f t="shared" ca="1" si="639"/>
        <v>0</v>
      </c>
      <c r="DW138" s="36">
        <f t="shared" ca="1" si="639"/>
        <v>0</v>
      </c>
      <c r="DX138" s="36">
        <f t="shared" ca="1" si="639"/>
        <v>0</v>
      </c>
      <c r="DY138" s="36">
        <f t="shared" ca="1" si="639"/>
        <v>0</v>
      </c>
      <c r="DZ138" s="36">
        <f t="shared" ca="1" si="639"/>
        <v>0</v>
      </c>
      <c r="EA138" s="36">
        <f t="shared" ca="1" si="639"/>
        <v>0</v>
      </c>
      <c r="EB138" s="36">
        <f t="shared" ca="1" si="639"/>
        <v>0</v>
      </c>
      <c r="EC138" s="36">
        <f t="shared" ca="1" si="639"/>
        <v>0</v>
      </c>
      <c r="ED138" s="36">
        <f t="shared" ca="1" si="639"/>
        <v>0</v>
      </c>
      <c r="EE138" s="36">
        <f t="shared" ca="1" si="639"/>
        <v>0</v>
      </c>
      <c r="EF138" s="36">
        <f t="shared" ca="1" si="639"/>
        <v>0</v>
      </c>
      <c r="EG138" s="36">
        <f t="shared" ca="1" si="639"/>
        <v>0</v>
      </c>
      <c r="EH138" s="36">
        <f t="shared" ca="1" si="639"/>
        <v>0</v>
      </c>
      <c r="EI138" s="36">
        <f t="shared" ref="EI138:EM138" ca="1" si="640">SUM(EI133:EI137)</f>
        <v>0</v>
      </c>
      <c r="EJ138" s="36">
        <f t="shared" ca="1" si="640"/>
        <v>0</v>
      </c>
      <c r="EK138" s="36">
        <f t="shared" ca="1" si="640"/>
        <v>0</v>
      </c>
      <c r="EL138" s="36">
        <f t="shared" ca="1" si="640"/>
        <v>0</v>
      </c>
      <c r="EM138" s="36">
        <f t="shared" ca="1" si="640"/>
        <v>0</v>
      </c>
      <c r="EN138" s="194"/>
      <c r="EP138" s="211" t="str">
        <f t="shared" si="628"/>
        <v>Debt Draws (Acquisition Loan)</v>
      </c>
      <c r="EQ138" s="36"/>
      <c r="ER138" s="36"/>
      <c r="ES138" s="36"/>
      <c r="ET138" s="129">
        <f t="shared" ca="1" si="633"/>
        <v>39000</v>
      </c>
      <c r="EU138" s="36"/>
      <c r="EV138" s="130">
        <f t="shared" si="634"/>
        <v>37700</v>
      </c>
      <c r="EW138" s="36">
        <f t="shared" ca="1" si="634"/>
        <v>668.05099999999993</v>
      </c>
      <c r="EX138" s="36">
        <f t="shared" ca="1" si="634"/>
        <v>631.94899999999996</v>
      </c>
      <c r="EY138" s="36">
        <f t="shared" ca="1" si="634"/>
        <v>0</v>
      </c>
      <c r="EZ138" s="36">
        <f t="shared" ca="1" si="634"/>
        <v>0</v>
      </c>
      <c r="FA138" s="36">
        <f t="shared" ca="1" si="634"/>
        <v>0</v>
      </c>
      <c r="FB138" s="36">
        <f t="shared" ca="1" si="634"/>
        <v>0</v>
      </c>
      <c r="FC138" s="36">
        <f t="shared" ca="1" si="634"/>
        <v>0</v>
      </c>
      <c r="FD138" s="36">
        <f t="shared" ca="1" si="634"/>
        <v>0</v>
      </c>
      <c r="FE138"/>
      <c r="FF138"/>
      <c r="FG138"/>
      <c r="FH138"/>
    </row>
    <row r="139" spans="1:164" ht="15" outlineLevel="1">
      <c r="B139" s="244"/>
      <c r="F139" s="210"/>
      <c r="G139" s="104"/>
      <c r="H139" s="478"/>
      <c r="I139" s="129"/>
      <c r="J139" s="36"/>
      <c r="K139" s="130"/>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c r="DD139" s="36"/>
      <c r="DE139" s="36"/>
      <c r="DF139" s="36"/>
      <c r="DG139" s="36"/>
      <c r="DH139" s="36"/>
      <c r="DI139" s="36"/>
      <c r="DJ139" s="36"/>
      <c r="DK139" s="36"/>
      <c r="DL139" s="36"/>
      <c r="DM139" s="36"/>
      <c r="DN139" s="36"/>
      <c r="DO139" s="36"/>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194"/>
      <c r="EP139" s="211"/>
      <c r="EQ139" s="36"/>
      <c r="ER139" s="36"/>
      <c r="ES139" s="36"/>
      <c r="ET139" s="129"/>
      <c r="EU139" s="36"/>
      <c r="EV139" s="130"/>
      <c r="EW139" s="36"/>
      <c r="EX139" s="36"/>
      <c r="EY139" s="36"/>
      <c r="EZ139" s="36"/>
      <c r="FA139" s="36"/>
      <c r="FB139" s="36"/>
      <c r="FC139" s="36"/>
      <c r="FD139" s="36"/>
      <c r="FE139"/>
      <c r="FF139"/>
      <c r="FG139"/>
      <c r="FH139"/>
    </row>
    <row r="140" spans="1:164" ht="15" outlineLevel="1">
      <c r="B140" s="10" t="s">
        <v>730</v>
      </c>
      <c r="F140" s="210"/>
      <c r="G140" s="104"/>
      <c r="H140" s="478"/>
      <c r="I140" s="129"/>
      <c r="J140" s="36"/>
      <c r="K140" s="130"/>
      <c r="L140" s="36">
        <f>IF(AND(L12&gt;Assumptions!$F$42-1, L12&lt;Assumptions!$L$14+1), SUM(L136:$EM$136), 0)+L132+IF(AND(L12&gt;Assumptions!$F$43-1, L12&lt;Assumptions!$L$14+1), SUM(L135:$EM$135), 0)</f>
        <v>37700</v>
      </c>
      <c r="M140" s="36">
        <f ca="1">IF(AND(M12&gt;Assumptions!$F$42-1, M12&lt;Assumptions!$L$14+1), SUM(M136:$EM$136), 0)+M132+IF(AND(M12&gt;Assumptions!$F$43-1, M12&lt;Assumptions!$L$14+1), SUM(M135:$EM$135), 0)</f>
        <v>37700</v>
      </c>
      <c r="N140" s="36">
        <f ca="1">IF(AND(N12&gt;Assumptions!$F$42-1, N12&lt;Assumptions!$L$14+1), SUM(N136:$EM$136), 0)+N132+IF(AND(N12&gt;Assumptions!$F$43-1, N12&lt;Assumptions!$L$14+1), SUM(N135:$EM$135), 0)</f>
        <v>37700</v>
      </c>
      <c r="O140" s="36">
        <f ca="1">IF(AND(O12&gt;Assumptions!$F$42-1, O12&lt;Assumptions!$L$14+1), SUM(O136:$EM$136), 0)+O132+IF(AND(O12&gt;Assumptions!$F$43-1, O12&lt;Assumptions!$L$14+1), SUM(O135:$EM$135), 0)</f>
        <v>37700</v>
      </c>
      <c r="P140" s="36">
        <f ca="1">IF(AND(P12&gt;Assumptions!$F$42-1, P12&lt;Assumptions!$L$14+1), SUM(P136:$EM$136), 0)+P132+IF(AND(P12&gt;Assumptions!$F$43-1, P12&lt;Assumptions!$L$14+1), SUM(P135:$EM$135), 0)</f>
        <v>37700</v>
      </c>
      <c r="Q140" s="36">
        <f ca="1">IF(AND(Q12&gt;Assumptions!$F$42-1, Q12&lt;Assumptions!$L$14+1), SUM(Q136:$EM$136), 0)+Q132+IF(AND(Q12&gt;Assumptions!$F$43-1, Q12&lt;Assumptions!$L$14+1), SUM(Q135:$EM$135), 0)</f>
        <v>37700</v>
      </c>
      <c r="R140" s="36">
        <f ca="1">IF(AND(R12&gt;Assumptions!$F$42-1, R12&lt;Assumptions!$L$14+1), SUM(R136:$EM$136), 0)+R132+IF(AND(R12&gt;Assumptions!$F$43-1, R12&lt;Assumptions!$L$14+1), SUM(R135:$EM$135), 0)</f>
        <v>37796.800000000003</v>
      </c>
      <c r="S140" s="36">
        <f ca="1">IF(AND(S12&gt;Assumptions!$F$42-1, S12&lt;Assumptions!$L$14+1), SUM(S136:$EM$136), 0)+S132+IF(AND(S12&gt;Assumptions!$F$43-1, S12&lt;Assumptions!$L$14+1), SUM(S135:$EM$135), 0)</f>
        <v>37893.600000000006</v>
      </c>
      <c r="T140" s="36">
        <f ca="1">IF(AND(T12&gt;Assumptions!$F$42-1, T12&lt;Assumptions!$L$14+1), SUM(T136:$EM$136), 0)+T132+IF(AND(T12&gt;Assumptions!$F$43-1, T12&lt;Assumptions!$L$14+1), SUM(T135:$EM$135), 0)</f>
        <v>37990.400000000009</v>
      </c>
      <c r="U140" s="36">
        <f ca="1">IF(AND(U12&gt;Assumptions!$F$42-1, U12&lt;Assumptions!$L$14+1), SUM(U136:$EM$136), 0)+U132+IF(AND(U12&gt;Assumptions!$F$43-1, U12&lt;Assumptions!$L$14+1), SUM(U135:$EM$135), 0)</f>
        <v>38087.200000000012</v>
      </c>
      <c r="V140" s="36">
        <f ca="1">IF(AND(V12&gt;Assumptions!$F$42-1, V12&lt;Assumptions!$L$14+1), SUM(V136:$EM$136), 0)+V132+IF(AND(V12&gt;Assumptions!$F$43-1, V12&lt;Assumptions!$L$14+1), SUM(V135:$EM$135), 0)</f>
        <v>38184.000000000015</v>
      </c>
      <c r="W140" s="36">
        <f ca="1">IF(AND(W12&gt;Assumptions!$F$42-1, W12&lt;Assumptions!$L$14+1), SUM(W136:$EM$136), 0)+W132+IF(AND(W12&gt;Assumptions!$F$43-1, W12&lt;Assumptions!$L$14+1), SUM(W135:$EM$135), 0)</f>
        <v>38280.800000000017</v>
      </c>
      <c r="X140" s="36">
        <f ca="1">IF(AND(X12&gt;Assumptions!$F$42-1, X12&lt;Assumptions!$L$14+1), SUM(X136:$EM$136), 0)+X132+IF(AND(X12&gt;Assumptions!$F$43-1, X12&lt;Assumptions!$L$14+1), SUM(X135:$EM$135), 0)</f>
        <v>38368.051000000014</v>
      </c>
      <c r="Y140" s="36">
        <f ca="1">IF(AND(Y12&gt;Assumptions!$F$42-1, Y12&lt;Assumptions!$L$14+1), SUM(Y136:$EM$136), 0)+Y132+IF(AND(Y12&gt;Assumptions!$F$43-1, Y12&lt;Assumptions!$L$14+1), SUM(Y135:$EM$135), 0)</f>
        <v>38414.851000000017</v>
      </c>
      <c r="Z140" s="36">
        <f ca="1">IF(AND(Z12&gt;Assumptions!$F$42-1, Z12&lt;Assumptions!$L$14+1), SUM(Z136:$EM$136), 0)+Z132+IF(AND(Z12&gt;Assumptions!$F$43-1, Z12&lt;Assumptions!$L$14+1), SUM(Z135:$EM$135), 0)</f>
        <v>38741.726000000017</v>
      </c>
      <c r="AA140" s="36">
        <f ca="1">IF(AND(AA12&gt;Assumptions!$F$42-1, AA12&lt;Assumptions!$L$14+1), SUM(AA136:$EM$136), 0)+AA132+IF(AND(AA12&gt;Assumptions!$F$43-1, AA12&lt;Assumptions!$L$14+1), SUM(AA135:$EM$135), 0)</f>
        <v>38788.52600000002</v>
      </c>
      <c r="AB140" s="36">
        <f ca="1">IF(AND(AB12&gt;Assumptions!$F$42-1, AB12&lt;Assumptions!$L$14+1), SUM(AB136:$EM$136), 0)+AB132+IF(AND(AB12&gt;Assumptions!$F$43-1, AB12&lt;Assumptions!$L$14+1), SUM(AB135:$EM$135), 0)</f>
        <v>39000.000000000022</v>
      </c>
      <c r="AC140" s="36">
        <f ca="1">IF(AND(AC12&gt;Assumptions!$F$42-1, AC12&lt;Assumptions!$L$14+1), SUM(AC136:$EM$136), 0)+AC132+IF(AND(AC12&gt;Assumptions!$F$43-1, AC12&lt;Assumptions!$L$14+1), SUM(AC135:$EM$135), 0)</f>
        <v>39000.000000000022</v>
      </c>
      <c r="AD140" s="36">
        <f ca="1">IF(AND(AD12&gt;Assumptions!$F$42-1, AD12&lt;Assumptions!$L$14+1), SUM(AD136:$EM$136), 0)+AD132+IF(AND(AD12&gt;Assumptions!$F$43-1, AD12&lt;Assumptions!$L$14+1), SUM(AD135:$EM$135), 0)</f>
        <v>39000.000000000022</v>
      </c>
      <c r="AE140" s="36">
        <f ca="1">IF(AND(AE12&gt;Assumptions!$F$42-1, AE12&lt;Assumptions!$L$14+1), SUM(AE136:$EM$136), 0)+AE132+IF(AND(AE12&gt;Assumptions!$F$43-1, AE12&lt;Assumptions!$L$14+1), SUM(AE135:$EM$135), 0)</f>
        <v>39000.000000000022</v>
      </c>
      <c r="AF140" s="36">
        <f ca="1">IF(AND(AF12&gt;Assumptions!$F$42-1, AF12&lt;Assumptions!$L$14+1), SUM(AF136:$EM$136), 0)+AF132+IF(AND(AF12&gt;Assumptions!$F$43-1, AF12&lt;Assumptions!$L$14+1), SUM(AF135:$EM$135), 0)</f>
        <v>39000.000000000022</v>
      </c>
      <c r="AG140" s="36">
        <f ca="1">IF(AND(AG12&gt;Assumptions!$F$42-1, AG12&lt;Assumptions!$L$14+1), SUM(AG136:$EM$136), 0)+AG132+IF(AND(AG12&gt;Assumptions!$F$43-1, AG12&lt;Assumptions!$L$14+1), SUM(AG135:$EM$135), 0)</f>
        <v>39000.000000000022</v>
      </c>
      <c r="AH140" s="36">
        <f ca="1">IF(AND(AH12&gt;Assumptions!$F$42-1, AH12&lt;Assumptions!$L$14+1), SUM(AH136:$EM$136), 0)+AH132+IF(AND(AH12&gt;Assumptions!$F$43-1, AH12&lt;Assumptions!$L$14+1), SUM(AH135:$EM$135), 0)</f>
        <v>39000.000000000022</v>
      </c>
      <c r="AI140" s="36">
        <f ca="1">IF(AND(AI12&gt;Assumptions!$F$42-1, AI12&lt;Assumptions!$L$14+1), SUM(AI136:$EM$136), 0)+AI132+IF(AND(AI12&gt;Assumptions!$F$43-1, AI12&lt;Assumptions!$L$14+1), SUM(AI135:$EM$135), 0)</f>
        <v>39000.000000000022</v>
      </c>
      <c r="AJ140" s="36">
        <f ca="1">IF(AND(AJ12&gt;Assumptions!$F$42-1, AJ12&lt;Assumptions!$L$14+1), SUM(AJ136:$EM$136), 0)+AJ132+IF(AND(AJ12&gt;Assumptions!$F$43-1, AJ12&lt;Assumptions!$L$14+1), SUM(AJ135:$EM$135), 0)</f>
        <v>39000.000000000022</v>
      </c>
      <c r="AK140" s="36">
        <f ca="1">IF(AND(AK12&gt;Assumptions!$F$42-1, AK12&lt;Assumptions!$L$14+1), SUM(AK136:$EM$136), 0)+AK132+IF(AND(AK12&gt;Assumptions!$F$43-1, AK12&lt;Assumptions!$L$14+1), SUM(AK135:$EM$135), 0)</f>
        <v>39000.000000000022</v>
      </c>
      <c r="AL140" s="36">
        <f ca="1">IF(AND(AL12&gt;Assumptions!$F$42-1, AL12&lt;Assumptions!$L$14+1), SUM(AL136:$EM$136), 0)+AL132+IF(AND(AL12&gt;Assumptions!$F$43-1, AL12&lt;Assumptions!$L$14+1), SUM(AL135:$EM$135), 0)</f>
        <v>39000.000000000022</v>
      </c>
      <c r="AM140" s="36">
        <f ca="1">IF(AND(AM12&gt;Assumptions!$F$42-1, AM12&lt;Assumptions!$L$14+1), SUM(AM136:$EM$136), 0)+AM132+IF(AND(AM12&gt;Assumptions!$F$43-1, AM12&lt;Assumptions!$L$14+1), SUM(AM135:$EM$135), 0)</f>
        <v>39000.000000000022</v>
      </c>
      <c r="AN140" s="36">
        <f ca="1">IF(AND(AN12&gt;Assumptions!$F$42-1, AN12&lt;Assumptions!$L$14+1), SUM(AN136:$EM$136), 0)+AN132+IF(AND(AN12&gt;Assumptions!$F$43-1, AN12&lt;Assumptions!$L$14+1), SUM(AN135:$EM$135), 0)</f>
        <v>39000.000000000022</v>
      </c>
      <c r="AO140" s="36">
        <f ca="1">IF(AND(AO12&gt;Assumptions!$F$42-1, AO12&lt;Assumptions!$L$14+1), SUM(AO136:$EM$136), 0)+AO132+IF(AND(AO12&gt;Assumptions!$F$43-1, AO12&lt;Assumptions!$L$14+1), SUM(AO135:$EM$135), 0)</f>
        <v>39000.000000000022</v>
      </c>
      <c r="AP140" s="36">
        <f ca="1">IF(AND(AP12&gt;Assumptions!$F$42-1, AP12&lt;Assumptions!$L$14+1), SUM(AP136:$EM$136), 0)+AP132+IF(AND(AP12&gt;Assumptions!$F$43-1, AP12&lt;Assumptions!$L$14+1), SUM(AP135:$EM$135), 0)</f>
        <v>39000.000000000022</v>
      </c>
      <c r="AQ140" s="36">
        <f ca="1">IF(AND(AQ12&gt;Assumptions!$F$42-1, AQ12&lt;Assumptions!$L$14+1), SUM(AQ136:$EM$136), 0)+AQ132+IF(AND(AQ12&gt;Assumptions!$F$43-1, AQ12&lt;Assumptions!$L$14+1), SUM(AQ135:$EM$135), 0)</f>
        <v>39000.000000000022</v>
      </c>
      <c r="AR140" s="36">
        <f ca="1">IF(AND(AR12&gt;Assumptions!$F$42-1, AR12&lt;Assumptions!$L$14+1), SUM(AR136:$EM$136), 0)+AR132+IF(AND(AR12&gt;Assumptions!$F$43-1, AR12&lt;Assumptions!$L$14+1), SUM(AR135:$EM$135), 0)</f>
        <v>39000.000000000022</v>
      </c>
      <c r="AS140" s="36">
        <f ca="1">IF(AND(AS12&gt;Assumptions!$F$42-1, AS12&lt;Assumptions!$L$14+1), SUM(AS136:$EM$136), 0)+AS132+IF(AND(AS12&gt;Assumptions!$F$43-1, AS12&lt;Assumptions!$L$14+1), SUM(AS135:$EM$135), 0)</f>
        <v>39000.000000000022</v>
      </c>
      <c r="AT140" s="36">
        <f ca="1">IF(AND(AT12&gt;Assumptions!$F$42-1, AT12&lt;Assumptions!$L$14+1), SUM(AT136:$EM$136), 0)+AT132+IF(AND(AT12&gt;Assumptions!$F$43-1, AT12&lt;Assumptions!$L$14+1), SUM(AT135:$EM$135), 0)</f>
        <v>39000.000000000022</v>
      </c>
      <c r="AU140" s="36">
        <f ca="1">IF(AND(AU12&gt;Assumptions!$F$42-1, AU12&lt;Assumptions!$L$14+1), SUM(AU136:$EM$136), 0)+AU132+IF(AND(AU12&gt;Assumptions!$F$43-1, AU12&lt;Assumptions!$L$14+1), SUM(AU135:$EM$135), 0)</f>
        <v>39000.000000000022</v>
      </c>
      <c r="AV140" s="36">
        <f ca="1">IF(AND(AV12&gt;Assumptions!$F$42-1, AV12&lt;Assumptions!$L$14+1), SUM(AV136:$EM$136), 0)+AV132+IF(AND(AV12&gt;Assumptions!$F$43-1, AV12&lt;Assumptions!$L$14+1), SUM(AV135:$EM$135), 0)</f>
        <v>0</v>
      </c>
      <c r="AW140" s="36">
        <f ca="1">IF(AND(AW12&gt;Assumptions!$F$42-1, AW12&lt;Assumptions!$L$14+1), SUM(AW136:$EM$136), 0)+AW132+IF(AND(AW12&gt;Assumptions!$F$43-1, AW12&lt;Assumptions!$L$14+1), SUM(AW135:$EM$135), 0)</f>
        <v>0</v>
      </c>
      <c r="AX140" s="36">
        <f ca="1">IF(AND(AX12&gt;Assumptions!$F$42-1, AX12&lt;Assumptions!$L$14+1), SUM(AX136:$EM$136), 0)+AX132+IF(AND(AX12&gt;Assumptions!$F$43-1, AX12&lt;Assumptions!$L$14+1), SUM(AX135:$EM$135), 0)</f>
        <v>0</v>
      </c>
      <c r="AY140" s="36">
        <f ca="1">IF(AND(AY12&gt;Assumptions!$F$42-1, AY12&lt;Assumptions!$L$14+1), SUM(AY136:$EM$136), 0)+AY132+IF(AND(AY12&gt;Assumptions!$F$43-1, AY12&lt;Assumptions!$L$14+1), SUM(AY135:$EM$135), 0)</f>
        <v>0</v>
      </c>
      <c r="AZ140" s="36">
        <f ca="1">IF(AND(AZ12&gt;Assumptions!$F$42-1, AZ12&lt;Assumptions!$L$14+1), SUM(AZ136:$EM$136), 0)+AZ132+IF(AND(AZ12&gt;Assumptions!$F$43-1, AZ12&lt;Assumptions!$L$14+1), SUM(AZ135:$EM$135), 0)</f>
        <v>0</v>
      </c>
      <c r="BA140" s="36">
        <f ca="1">IF(AND(BA12&gt;Assumptions!$F$42-1, BA12&lt;Assumptions!$L$14+1), SUM(BA136:$EM$136), 0)+BA132+IF(AND(BA12&gt;Assumptions!$F$43-1, BA12&lt;Assumptions!$L$14+1), SUM(BA135:$EM$135), 0)</f>
        <v>0</v>
      </c>
      <c r="BB140" s="36">
        <f ca="1">IF(AND(BB12&gt;Assumptions!$F$42-1, BB12&lt;Assumptions!$L$14+1), SUM(BB136:$EM$136), 0)+BB132+IF(AND(BB12&gt;Assumptions!$F$43-1, BB12&lt;Assumptions!$L$14+1), SUM(BB135:$EM$135), 0)</f>
        <v>0</v>
      </c>
      <c r="BC140" s="36">
        <f ca="1">IF(AND(BC12&gt;Assumptions!$F$42-1, BC12&lt;Assumptions!$L$14+1), SUM(BC136:$EM$136), 0)+BC132+IF(AND(BC12&gt;Assumptions!$F$43-1, BC12&lt;Assumptions!$L$14+1), SUM(BC135:$EM$135), 0)</f>
        <v>0</v>
      </c>
      <c r="BD140" s="36">
        <f ca="1">IF(AND(BD12&gt;Assumptions!$F$42-1, BD12&lt;Assumptions!$L$14+1), SUM(BD136:$EM$136), 0)+BD132+IF(AND(BD12&gt;Assumptions!$F$43-1, BD12&lt;Assumptions!$L$14+1), SUM(BD135:$EM$135), 0)</f>
        <v>0</v>
      </c>
      <c r="BE140" s="36">
        <f ca="1">IF(AND(BE12&gt;Assumptions!$F$42-1, BE12&lt;Assumptions!$L$14+1), SUM(BE136:$EM$136), 0)+BE132+IF(AND(BE12&gt;Assumptions!$F$43-1, BE12&lt;Assumptions!$L$14+1), SUM(BE135:$EM$135), 0)</f>
        <v>0</v>
      </c>
      <c r="BF140" s="36">
        <f ca="1">IF(AND(BF12&gt;Assumptions!$F$42-1, BF12&lt;Assumptions!$L$14+1), SUM(BF136:$EM$136), 0)+BF132+IF(AND(BF12&gt;Assumptions!$F$43-1, BF12&lt;Assumptions!$L$14+1), SUM(BF135:$EM$135), 0)</f>
        <v>0</v>
      </c>
      <c r="BG140" s="36">
        <f ca="1">IF(AND(BG12&gt;Assumptions!$F$42-1, BG12&lt;Assumptions!$L$14+1), SUM(BG136:$EM$136), 0)+BG132+IF(AND(BG12&gt;Assumptions!$F$43-1, BG12&lt;Assumptions!$L$14+1), SUM(BG135:$EM$135), 0)</f>
        <v>0</v>
      </c>
      <c r="BH140" s="36">
        <f ca="1">IF(AND(BH12&gt;Assumptions!$F$42-1, BH12&lt;Assumptions!$L$14+1), SUM(BH136:$EM$136), 0)+BH132+IF(AND(BH12&gt;Assumptions!$F$43-1, BH12&lt;Assumptions!$L$14+1), SUM(BH135:$EM$135), 0)</f>
        <v>0</v>
      </c>
      <c r="BI140" s="36">
        <f ca="1">IF(AND(BI12&gt;Assumptions!$F$42-1, BI12&lt;Assumptions!$L$14+1), SUM(BI136:$EM$136), 0)+BI132+IF(AND(BI12&gt;Assumptions!$F$43-1, BI12&lt;Assumptions!$L$14+1), SUM(BI135:$EM$135), 0)</f>
        <v>0</v>
      </c>
      <c r="BJ140" s="36">
        <f ca="1">IF(AND(BJ12&gt;Assumptions!$F$42-1, BJ12&lt;Assumptions!$L$14+1), SUM(BJ136:$EM$136), 0)+BJ132+IF(AND(BJ12&gt;Assumptions!$F$43-1, BJ12&lt;Assumptions!$L$14+1), SUM(BJ135:$EM$135), 0)</f>
        <v>0</v>
      </c>
      <c r="BK140" s="36">
        <f ca="1">IF(AND(BK12&gt;Assumptions!$F$42-1, BK12&lt;Assumptions!$L$14+1), SUM(BK136:$EM$136), 0)+BK132+IF(AND(BK12&gt;Assumptions!$F$43-1, BK12&lt;Assumptions!$L$14+1), SUM(BK135:$EM$135), 0)</f>
        <v>0</v>
      </c>
      <c r="BL140" s="36">
        <f ca="1">IF(AND(BL12&gt;Assumptions!$F$42-1, BL12&lt;Assumptions!$L$14+1), SUM(BL136:$EM$136), 0)+BL132+IF(AND(BL12&gt;Assumptions!$F$43-1, BL12&lt;Assumptions!$L$14+1), SUM(BL135:$EM$135), 0)</f>
        <v>0</v>
      </c>
      <c r="BM140" s="36">
        <f ca="1">IF(AND(BM12&gt;Assumptions!$F$42-1, BM12&lt;Assumptions!$L$14+1), SUM(BM136:$EM$136), 0)+BM132+IF(AND(BM12&gt;Assumptions!$F$43-1, BM12&lt;Assumptions!$L$14+1), SUM(BM135:$EM$135), 0)</f>
        <v>0</v>
      </c>
      <c r="BN140" s="36">
        <f ca="1">IF(AND(BN12&gt;Assumptions!$F$42-1, BN12&lt;Assumptions!$L$14+1), SUM(BN136:$EM$136), 0)+BN132+IF(AND(BN12&gt;Assumptions!$F$43-1, BN12&lt;Assumptions!$L$14+1), SUM(BN135:$EM$135), 0)</f>
        <v>0</v>
      </c>
      <c r="BO140" s="36">
        <f ca="1">IF(AND(BO12&gt;Assumptions!$F$42-1, BO12&lt;Assumptions!$L$14+1), SUM(BO136:$EM$136), 0)+BO132+IF(AND(BO12&gt;Assumptions!$F$43-1, BO12&lt;Assumptions!$L$14+1), SUM(BO135:$EM$135), 0)</f>
        <v>0</v>
      </c>
      <c r="BP140" s="36">
        <f ca="1">IF(AND(BP12&gt;Assumptions!$F$42-1, BP12&lt;Assumptions!$L$14+1), SUM(BP136:$EM$136), 0)+BP132+IF(AND(BP12&gt;Assumptions!$F$43-1, BP12&lt;Assumptions!$L$14+1), SUM(BP135:$EM$135), 0)</f>
        <v>0</v>
      </c>
      <c r="BQ140" s="36">
        <f ca="1">IF(AND(BQ12&gt;Assumptions!$F$42-1, BQ12&lt;Assumptions!$L$14+1), SUM(BQ136:$EM$136), 0)+BQ132+IF(AND(BQ12&gt;Assumptions!$F$43-1, BQ12&lt;Assumptions!$L$14+1), SUM(BQ135:$EM$135), 0)</f>
        <v>0</v>
      </c>
      <c r="BR140" s="36">
        <f ca="1">IF(AND(BR12&gt;Assumptions!$F$42-1, BR12&lt;Assumptions!$L$14+1), SUM(BR136:$EM$136), 0)+BR132+IF(AND(BR12&gt;Assumptions!$F$43-1, BR12&lt;Assumptions!$L$14+1), SUM(BR135:$EM$135), 0)</f>
        <v>0</v>
      </c>
      <c r="BS140" s="36">
        <f ca="1">IF(AND(BS12&gt;Assumptions!$F$42-1, BS12&lt;Assumptions!$L$14+1), SUM(BS136:$EM$136), 0)+BS132+IF(AND(BS12&gt;Assumptions!$F$43-1, BS12&lt;Assumptions!$L$14+1), SUM(BS135:$EM$135), 0)</f>
        <v>0</v>
      </c>
      <c r="BT140" s="36">
        <f ca="1">IF(AND(BT12&gt;Assumptions!$F$42-1, BT12&lt;Assumptions!$L$14+1), SUM(BT136:$EM$136), 0)+BT132+IF(AND(BT12&gt;Assumptions!$F$43-1, BT12&lt;Assumptions!$L$14+1), SUM(BT135:$EM$135), 0)</f>
        <v>0</v>
      </c>
      <c r="BU140" s="36">
        <f ca="1">IF(AND(BU12&gt;Assumptions!$F$42-1, BU12&lt;Assumptions!$L$14+1), SUM(BU136:$EM$136), 0)+BU132+IF(AND(BU12&gt;Assumptions!$F$43-1, BU12&lt;Assumptions!$L$14+1), SUM(BU135:$EM$135), 0)</f>
        <v>0</v>
      </c>
      <c r="BV140" s="36">
        <f ca="1">IF(AND(BV12&gt;Assumptions!$F$42-1, BV12&lt;Assumptions!$L$14+1), SUM(BV136:$EM$136), 0)+BV132+IF(AND(BV12&gt;Assumptions!$F$43-1, BV12&lt;Assumptions!$L$14+1), SUM(BV135:$EM$135), 0)</f>
        <v>0</v>
      </c>
      <c r="BW140" s="36">
        <f ca="1">IF(AND(BW12&gt;Assumptions!$F$42-1, BW12&lt;Assumptions!$L$14+1), SUM(BW136:$EM$136), 0)+BW132+IF(AND(BW12&gt;Assumptions!$F$43-1, BW12&lt;Assumptions!$L$14+1), SUM(BW135:$EM$135), 0)</f>
        <v>0</v>
      </c>
      <c r="BX140" s="36">
        <f ca="1">IF(AND(BX12&gt;Assumptions!$F$42-1, BX12&lt;Assumptions!$L$14+1), SUM(BX136:$EM$136), 0)+BX132+IF(AND(BX12&gt;Assumptions!$F$43-1, BX12&lt;Assumptions!$L$14+1), SUM(BX135:$EM$135), 0)</f>
        <v>0</v>
      </c>
      <c r="BY140" s="36">
        <f ca="1">IF(AND(BY12&gt;Assumptions!$F$42-1, BY12&lt;Assumptions!$L$14+1), SUM(BY136:$EM$136), 0)+BY132+IF(AND(BY12&gt;Assumptions!$F$43-1, BY12&lt;Assumptions!$L$14+1), SUM(BY135:$EM$135), 0)</f>
        <v>0</v>
      </c>
      <c r="BZ140" s="36">
        <f ca="1">IF(AND(BZ12&gt;Assumptions!$F$42-1, BZ12&lt;Assumptions!$L$14+1), SUM(BZ136:$EM$136), 0)+BZ132+IF(AND(BZ12&gt;Assumptions!$F$43-1, BZ12&lt;Assumptions!$L$14+1), SUM(BZ135:$EM$135), 0)</f>
        <v>0</v>
      </c>
      <c r="CA140" s="36">
        <f ca="1">IF(AND(CA12&gt;Assumptions!$F$42-1, CA12&lt;Assumptions!$L$14+1), SUM(CA136:$EM$136), 0)+CA132+IF(AND(CA12&gt;Assumptions!$F$43-1, CA12&lt;Assumptions!$L$14+1), SUM(CA135:$EM$135), 0)</f>
        <v>0</v>
      </c>
      <c r="CB140" s="36">
        <f ca="1">IF(AND(CB12&gt;Assumptions!$F$42-1, CB12&lt;Assumptions!$L$14+1), SUM(CB136:$EM$136), 0)+CB132+IF(AND(CB12&gt;Assumptions!$F$43-1, CB12&lt;Assumptions!$L$14+1), SUM(CB135:$EM$135), 0)</f>
        <v>0</v>
      </c>
      <c r="CC140" s="36">
        <f ca="1">IF(AND(CC12&gt;Assumptions!$F$42-1, CC12&lt;Assumptions!$L$14+1), SUM(CC136:$EM$136), 0)+CC132+IF(AND(CC12&gt;Assumptions!$F$43-1, CC12&lt;Assumptions!$L$14+1), SUM(CC135:$EM$135), 0)</f>
        <v>0</v>
      </c>
      <c r="CD140" s="36">
        <f ca="1">IF(AND(CD12&gt;Assumptions!$F$42-1, CD12&lt;Assumptions!$L$14+1), SUM(CD136:$EM$136), 0)+CD132+IF(AND(CD12&gt;Assumptions!$F$43-1, CD12&lt;Assumptions!$L$14+1), SUM(CD135:$EM$135), 0)</f>
        <v>0</v>
      </c>
      <c r="CE140" s="36">
        <f ca="1">IF(AND(CE12&gt;Assumptions!$F$42-1, CE12&lt;Assumptions!$L$14+1), SUM(CE136:$EM$136), 0)+CE132+IF(AND(CE12&gt;Assumptions!$F$43-1, CE12&lt;Assumptions!$L$14+1), SUM(CE135:$EM$135), 0)</f>
        <v>0</v>
      </c>
      <c r="CF140" s="36">
        <f ca="1">IF(AND(CF12&gt;Assumptions!$F$42-1, CF12&lt;Assumptions!$L$14+1), SUM(CF136:$EM$136), 0)+CF132+IF(AND(CF12&gt;Assumptions!$F$43-1, CF12&lt;Assumptions!$L$14+1), SUM(CF135:$EM$135), 0)</f>
        <v>0</v>
      </c>
      <c r="CG140" s="36">
        <f ca="1">IF(AND(CG12&gt;Assumptions!$F$42-1, CG12&lt;Assumptions!$L$14+1), SUM(CG136:$EM$136), 0)+CG132+IF(AND(CG12&gt;Assumptions!$F$43-1, CG12&lt;Assumptions!$L$14+1), SUM(CG135:$EM$135), 0)</f>
        <v>0</v>
      </c>
      <c r="CH140" s="36">
        <f ca="1">IF(AND(CH12&gt;Assumptions!$F$42-1, CH12&lt;Assumptions!$L$14+1), SUM(CH136:$EM$136), 0)+CH132+IF(AND(CH12&gt;Assumptions!$F$43-1, CH12&lt;Assumptions!$L$14+1), SUM(CH135:$EM$135), 0)</f>
        <v>0</v>
      </c>
      <c r="CI140" s="36">
        <f ca="1">IF(AND(CI12&gt;Assumptions!$F$42-1, CI12&lt;Assumptions!$L$14+1), SUM(CI136:$EM$136), 0)+CI132+IF(AND(CI12&gt;Assumptions!$F$43-1, CI12&lt;Assumptions!$L$14+1), SUM(CI135:$EM$135), 0)</f>
        <v>0</v>
      </c>
      <c r="CJ140" s="36">
        <f ca="1">IF(AND(CJ12&gt;Assumptions!$F$42-1, CJ12&lt;Assumptions!$L$14+1), SUM(CJ136:$EM$136), 0)+CJ132+IF(AND(CJ12&gt;Assumptions!$F$43-1, CJ12&lt;Assumptions!$L$14+1), SUM(CJ135:$EM$135), 0)</f>
        <v>0</v>
      </c>
      <c r="CK140" s="36">
        <f ca="1">IF(AND(CK12&gt;Assumptions!$F$42-1, CK12&lt;Assumptions!$L$14+1), SUM(CK136:$EM$136), 0)+CK132+IF(AND(CK12&gt;Assumptions!$F$43-1, CK12&lt;Assumptions!$L$14+1), SUM(CK135:$EM$135), 0)</f>
        <v>0</v>
      </c>
      <c r="CL140" s="36">
        <f ca="1">IF(AND(CL12&gt;Assumptions!$F$42-1, CL12&lt;Assumptions!$L$14+1), SUM(CL136:$EM$136), 0)+CL132+IF(AND(CL12&gt;Assumptions!$F$43-1, CL12&lt;Assumptions!$L$14+1), SUM(CL135:$EM$135), 0)</f>
        <v>0</v>
      </c>
      <c r="CM140" s="36">
        <f ca="1">IF(AND(CM12&gt;Assumptions!$F$42-1, CM12&lt;Assumptions!$L$14+1), SUM(CM136:$EM$136), 0)+CM132+IF(AND(CM12&gt;Assumptions!$F$43-1, CM12&lt;Assumptions!$L$14+1), SUM(CM135:$EM$135), 0)</f>
        <v>0</v>
      </c>
      <c r="CN140" s="36">
        <f ca="1">IF(AND(CN12&gt;Assumptions!$F$42-1, CN12&lt;Assumptions!$L$14+1), SUM(CN136:$EM$136), 0)+CN132+IF(AND(CN12&gt;Assumptions!$F$43-1, CN12&lt;Assumptions!$L$14+1), SUM(CN135:$EM$135), 0)</f>
        <v>0</v>
      </c>
      <c r="CO140" s="36">
        <f ca="1">IF(AND(CO12&gt;Assumptions!$F$42-1, CO12&lt;Assumptions!$L$14+1), SUM(CO136:$EM$136), 0)+CO132+IF(AND(CO12&gt;Assumptions!$F$43-1, CO12&lt;Assumptions!$L$14+1), SUM(CO135:$EM$135), 0)</f>
        <v>0</v>
      </c>
      <c r="CP140" s="36">
        <f ca="1">IF(AND(CP12&gt;Assumptions!$F$42-1, CP12&lt;Assumptions!$L$14+1), SUM(CP136:$EM$136), 0)+CP132+IF(AND(CP12&gt;Assumptions!$F$43-1, CP12&lt;Assumptions!$L$14+1), SUM(CP135:$EM$135), 0)</f>
        <v>0</v>
      </c>
      <c r="CQ140" s="36">
        <f ca="1">IF(AND(CQ12&gt;Assumptions!$F$42-1, CQ12&lt;Assumptions!$L$14+1), SUM(CQ136:$EM$136), 0)+CQ132+IF(AND(CQ12&gt;Assumptions!$F$43-1, CQ12&lt;Assumptions!$L$14+1), SUM(CQ135:$EM$135), 0)</f>
        <v>0</v>
      </c>
      <c r="CR140" s="36">
        <f ca="1">IF(AND(CR12&gt;Assumptions!$F$42-1, CR12&lt;Assumptions!$L$14+1), SUM(CR136:$EM$136), 0)+CR132+IF(AND(CR12&gt;Assumptions!$F$43-1, CR12&lt;Assumptions!$L$14+1), SUM(CR135:$EM$135), 0)</f>
        <v>0</v>
      </c>
      <c r="CS140" s="36">
        <f ca="1">IF(AND(CS12&gt;Assumptions!$F$42-1, CS12&lt;Assumptions!$L$14+1), SUM(CS136:$EM$136), 0)+CS132+IF(AND(CS12&gt;Assumptions!$F$43-1, CS12&lt;Assumptions!$L$14+1), SUM(CS135:$EM$135), 0)</f>
        <v>0</v>
      </c>
      <c r="CT140" s="36">
        <f ca="1">IF(AND(CT12&gt;Assumptions!$F$42-1, CT12&lt;Assumptions!$L$14+1), SUM(CT136:$EM$136), 0)+CT132+IF(AND(CT12&gt;Assumptions!$F$43-1, CT12&lt;Assumptions!$L$14+1), SUM(CT135:$EM$135), 0)</f>
        <v>0</v>
      </c>
      <c r="CU140" s="36">
        <f ca="1">IF(AND(CU12&gt;Assumptions!$F$42-1, CU12&lt;Assumptions!$L$14+1), SUM(CU136:$EM$136), 0)+CU132+IF(AND(CU12&gt;Assumptions!$F$43-1, CU12&lt;Assumptions!$L$14+1), SUM(CU135:$EM$135), 0)</f>
        <v>0</v>
      </c>
      <c r="CV140" s="36">
        <f ca="1">IF(AND(CV12&gt;Assumptions!$F$42-1, CV12&lt;Assumptions!$L$14+1), SUM(CV136:$EM$136), 0)+CV132+IF(AND(CV12&gt;Assumptions!$F$43-1, CV12&lt;Assumptions!$L$14+1), SUM(CV135:$EM$135), 0)</f>
        <v>0</v>
      </c>
      <c r="CW140" s="36">
        <f ca="1">IF(AND(CW12&gt;Assumptions!$F$42-1, CW12&lt;Assumptions!$L$14+1), SUM(CW136:$EM$136), 0)+CW132+IF(AND(CW12&gt;Assumptions!$F$43-1, CW12&lt;Assumptions!$L$14+1), SUM(CW135:$EM$135), 0)</f>
        <v>0</v>
      </c>
      <c r="CX140" s="36">
        <f ca="1">IF(AND(CX12&gt;Assumptions!$F$42-1, CX12&lt;Assumptions!$L$14+1), SUM(CX136:$EM$136), 0)+CX132+IF(AND(CX12&gt;Assumptions!$F$43-1, CX12&lt;Assumptions!$L$14+1), SUM(CX135:$EM$135), 0)</f>
        <v>0</v>
      </c>
      <c r="CY140" s="36">
        <f ca="1">IF(AND(CY12&gt;Assumptions!$F$42-1, CY12&lt;Assumptions!$L$14+1), SUM(CY136:$EM$136), 0)+CY132+IF(AND(CY12&gt;Assumptions!$F$43-1, CY12&lt;Assumptions!$L$14+1), SUM(CY135:$EM$135), 0)</f>
        <v>0</v>
      </c>
      <c r="CZ140" s="36">
        <f ca="1">IF(AND(CZ12&gt;Assumptions!$F$42-1, CZ12&lt;Assumptions!$L$14+1), SUM(CZ136:$EM$136), 0)+CZ132+IF(AND(CZ12&gt;Assumptions!$F$43-1, CZ12&lt;Assumptions!$L$14+1), SUM(CZ135:$EM$135), 0)</f>
        <v>0</v>
      </c>
      <c r="DA140" s="36">
        <f ca="1">IF(AND(DA12&gt;Assumptions!$F$42-1, DA12&lt;Assumptions!$L$14+1), SUM(DA136:$EM$136), 0)+DA132+IF(AND(DA12&gt;Assumptions!$F$43-1, DA12&lt;Assumptions!$L$14+1), SUM(DA135:$EM$135), 0)</f>
        <v>0</v>
      </c>
      <c r="DB140" s="36">
        <f ca="1">IF(AND(DB12&gt;Assumptions!$F$42-1, DB12&lt;Assumptions!$L$14+1), SUM(DB136:$EM$136), 0)+DB132+IF(AND(DB12&gt;Assumptions!$F$43-1, DB12&lt;Assumptions!$L$14+1), SUM(DB135:$EM$135), 0)</f>
        <v>0</v>
      </c>
      <c r="DC140" s="36">
        <f ca="1">IF(AND(DC12&gt;Assumptions!$F$42-1, DC12&lt;Assumptions!$L$14+1), SUM(DC136:$EM$136), 0)+DC132+IF(AND(DC12&gt;Assumptions!$F$43-1, DC12&lt;Assumptions!$L$14+1), SUM(DC135:$EM$135), 0)</f>
        <v>0</v>
      </c>
      <c r="DD140" s="36">
        <f ca="1">IF(AND(DD12&gt;Assumptions!$F$42-1, DD12&lt;Assumptions!$L$14+1), SUM(DD136:$EM$136), 0)+DD132+IF(AND(DD12&gt;Assumptions!$F$43-1, DD12&lt;Assumptions!$L$14+1), SUM(DD135:$EM$135), 0)</f>
        <v>0</v>
      </c>
      <c r="DE140" s="36">
        <f ca="1">IF(AND(DE12&gt;Assumptions!$F$42-1, DE12&lt;Assumptions!$L$14+1), SUM(DE136:$EM$136), 0)+DE132+IF(AND(DE12&gt;Assumptions!$F$43-1, DE12&lt;Assumptions!$L$14+1), SUM(DE135:$EM$135), 0)</f>
        <v>0</v>
      </c>
      <c r="DF140" s="36">
        <f ca="1">IF(AND(DF12&gt;Assumptions!$F$42-1, DF12&lt;Assumptions!$L$14+1), SUM(DF136:$EM$136), 0)+DF132+IF(AND(DF12&gt;Assumptions!$F$43-1, DF12&lt;Assumptions!$L$14+1), SUM(DF135:$EM$135), 0)</f>
        <v>0</v>
      </c>
      <c r="DG140" s="36">
        <f ca="1">IF(AND(DG12&gt;Assumptions!$F$42-1, DG12&lt;Assumptions!$L$14+1), SUM(DG136:$EM$136), 0)+DG132+IF(AND(DG12&gt;Assumptions!$F$43-1, DG12&lt;Assumptions!$L$14+1), SUM(DG135:$EM$135), 0)</f>
        <v>0</v>
      </c>
      <c r="DH140" s="36">
        <f ca="1">IF(AND(DH12&gt;Assumptions!$F$42-1, DH12&lt;Assumptions!$L$14+1), SUM(DH136:$EM$136), 0)+DH132+IF(AND(DH12&gt;Assumptions!$F$43-1, DH12&lt;Assumptions!$L$14+1), SUM(DH135:$EM$135), 0)</f>
        <v>0</v>
      </c>
      <c r="DI140" s="36">
        <f ca="1">IF(AND(DI12&gt;Assumptions!$F$42-1, DI12&lt;Assumptions!$L$14+1), SUM(DI136:$EM$136), 0)+DI132+IF(AND(DI12&gt;Assumptions!$F$43-1, DI12&lt;Assumptions!$L$14+1), SUM(DI135:$EM$135), 0)</f>
        <v>0</v>
      </c>
      <c r="DJ140" s="36">
        <f ca="1">IF(AND(DJ12&gt;Assumptions!$F$42-1, DJ12&lt;Assumptions!$L$14+1), SUM(DJ136:$EM$136), 0)+DJ132+IF(AND(DJ12&gt;Assumptions!$F$43-1, DJ12&lt;Assumptions!$L$14+1), SUM(DJ135:$EM$135), 0)</f>
        <v>0</v>
      </c>
      <c r="DK140" s="36">
        <f ca="1">IF(AND(DK12&gt;Assumptions!$F$42-1, DK12&lt;Assumptions!$L$14+1), SUM(DK136:$EM$136), 0)+DK132+IF(AND(DK12&gt;Assumptions!$F$43-1, DK12&lt;Assumptions!$L$14+1), SUM(DK135:$EM$135), 0)</f>
        <v>0</v>
      </c>
      <c r="DL140" s="36">
        <f ca="1">IF(AND(DL12&gt;Assumptions!$F$42-1, DL12&lt;Assumptions!$L$14+1), SUM(DL136:$EM$136), 0)+DL132+IF(AND(DL12&gt;Assumptions!$F$43-1, DL12&lt;Assumptions!$L$14+1), SUM(DL135:$EM$135), 0)</f>
        <v>0</v>
      </c>
      <c r="DM140" s="36">
        <f ca="1">IF(AND(DM12&gt;Assumptions!$F$42-1, DM12&lt;Assumptions!$L$14+1), SUM(DM136:$EM$136), 0)+DM132+IF(AND(DM12&gt;Assumptions!$F$43-1, DM12&lt;Assumptions!$L$14+1), SUM(DM135:$EM$135), 0)</f>
        <v>0</v>
      </c>
      <c r="DN140" s="36">
        <f ca="1">IF(AND(DN12&gt;Assumptions!$F$42-1, DN12&lt;Assumptions!$L$14+1), SUM(DN136:$EM$136), 0)+DN132+IF(AND(DN12&gt;Assumptions!$F$43-1, DN12&lt;Assumptions!$L$14+1), SUM(DN135:$EM$135), 0)</f>
        <v>0</v>
      </c>
      <c r="DO140" s="36">
        <f ca="1">IF(AND(DO12&gt;Assumptions!$F$42-1, DO12&lt;Assumptions!$L$14+1), SUM(DO136:$EM$136), 0)+DO132+IF(AND(DO12&gt;Assumptions!$F$43-1, DO12&lt;Assumptions!$L$14+1), SUM(DO135:$EM$135), 0)</f>
        <v>0</v>
      </c>
      <c r="DP140" s="36">
        <f ca="1">IF(AND(DP12&gt;Assumptions!$F$42-1, DP12&lt;Assumptions!$L$14+1), SUM(DP136:$EM$136), 0)+DP132+IF(AND(DP12&gt;Assumptions!$F$43-1, DP12&lt;Assumptions!$L$14+1), SUM(DP135:$EM$135), 0)</f>
        <v>0</v>
      </c>
      <c r="DQ140" s="36">
        <f ca="1">IF(AND(DQ12&gt;Assumptions!$F$42-1, DQ12&lt;Assumptions!$L$14+1), SUM(DQ136:$EM$136), 0)+DQ132+IF(AND(DQ12&gt;Assumptions!$F$43-1, DQ12&lt;Assumptions!$L$14+1), SUM(DQ135:$EM$135), 0)</f>
        <v>0</v>
      </c>
      <c r="DR140" s="36">
        <f ca="1">IF(AND(DR12&gt;Assumptions!$F$42-1, DR12&lt;Assumptions!$L$14+1), SUM(DR136:$EM$136), 0)+DR132+IF(AND(DR12&gt;Assumptions!$F$43-1, DR12&lt;Assumptions!$L$14+1), SUM(DR135:$EM$135), 0)</f>
        <v>0</v>
      </c>
      <c r="DS140" s="36">
        <f ca="1">IF(AND(DS12&gt;Assumptions!$F$42-1, DS12&lt;Assumptions!$L$14+1), SUM(DS136:$EM$136), 0)+DS132+IF(AND(DS12&gt;Assumptions!$F$43-1, DS12&lt;Assumptions!$L$14+1), SUM(DS135:$EM$135), 0)</f>
        <v>0</v>
      </c>
      <c r="DT140" s="36">
        <f ca="1">IF(AND(DT12&gt;Assumptions!$F$42-1, DT12&lt;Assumptions!$L$14+1), SUM(DT136:$EM$136), 0)+DT132+IF(AND(DT12&gt;Assumptions!$F$43-1, DT12&lt;Assumptions!$L$14+1), SUM(DT135:$EM$135), 0)</f>
        <v>0</v>
      </c>
      <c r="DU140" s="36">
        <f ca="1">IF(AND(DU12&gt;Assumptions!$F$42-1, DU12&lt;Assumptions!$L$14+1), SUM(DU136:$EM$136), 0)+DU132+IF(AND(DU12&gt;Assumptions!$F$43-1, DU12&lt;Assumptions!$L$14+1), SUM(DU135:$EM$135), 0)</f>
        <v>0</v>
      </c>
      <c r="DV140" s="36">
        <f ca="1">IF(AND(DV12&gt;Assumptions!$F$42-1, DV12&lt;Assumptions!$L$14+1), SUM(DV136:$EM$136), 0)+DV132+IF(AND(DV12&gt;Assumptions!$F$43-1, DV12&lt;Assumptions!$L$14+1), SUM(DV135:$EM$135), 0)</f>
        <v>0</v>
      </c>
      <c r="DW140" s="36">
        <f ca="1">IF(AND(DW12&gt;Assumptions!$F$42-1, DW12&lt;Assumptions!$L$14+1), SUM(DW136:$EM$136), 0)+DW132+IF(AND(DW12&gt;Assumptions!$F$43-1, DW12&lt;Assumptions!$L$14+1), SUM(DW135:$EM$135), 0)</f>
        <v>0</v>
      </c>
      <c r="DX140" s="36">
        <f ca="1">IF(AND(DX12&gt;Assumptions!$F$42-1, DX12&lt;Assumptions!$L$14+1), SUM(DX136:$EM$136), 0)+DX132+IF(AND(DX12&gt;Assumptions!$F$43-1, DX12&lt;Assumptions!$L$14+1), SUM(DX135:$EM$135), 0)</f>
        <v>0</v>
      </c>
      <c r="DY140" s="36">
        <f ca="1">IF(AND(DY12&gt;Assumptions!$F$42-1, DY12&lt;Assumptions!$L$14+1), SUM(DY136:$EM$136), 0)+DY132+IF(AND(DY12&gt;Assumptions!$F$43-1, DY12&lt;Assumptions!$L$14+1), SUM(DY135:$EM$135), 0)</f>
        <v>0</v>
      </c>
      <c r="DZ140" s="36">
        <f ca="1">IF(AND(DZ12&gt;Assumptions!$F$42-1, DZ12&lt;Assumptions!$L$14+1), SUM(DZ136:$EM$136), 0)+DZ132+IF(AND(DZ12&gt;Assumptions!$F$43-1, DZ12&lt;Assumptions!$L$14+1), SUM(DZ135:$EM$135), 0)</f>
        <v>0</v>
      </c>
      <c r="EA140" s="36">
        <f ca="1">IF(AND(EA12&gt;Assumptions!$F$42-1, EA12&lt;Assumptions!$L$14+1), SUM(EA136:$EM$136), 0)+EA132+IF(AND(EA12&gt;Assumptions!$F$43-1, EA12&lt;Assumptions!$L$14+1), SUM(EA135:$EM$135), 0)</f>
        <v>0</v>
      </c>
      <c r="EB140" s="36">
        <f ca="1">IF(AND(EB12&gt;Assumptions!$F$42-1, EB12&lt;Assumptions!$L$14+1), SUM(EB136:$EM$136), 0)+EB132+IF(AND(EB12&gt;Assumptions!$F$43-1, EB12&lt;Assumptions!$L$14+1), SUM(EB135:$EM$135), 0)</f>
        <v>0</v>
      </c>
      <c r="EC140" s="36">
        <f ca="1">IF(AND(EC12&gt;Assumptions!$F$42-1, EC12&lt;Assumptions!$L$14+1), SUM(EC136:$EM$136), 0)+EC132+IF(AND(EC12&gt;Assumptions!$F$43-1, EC12&lt;Assumptions!$L$14+1), SUM(EC135:$EM$135), 0)</f>
        <v>0</v>
      </c>
      <c r="ED140" s="36">
        <f ca="1">IF(AND(ED12&gt;Assumptions!$F$42-1, ED12&lt;Assumptions!$L$14+1), SUM(ED136:$EM$136), 0)+ED132+IF(AND(ED12&gt;Assumptions!$F$43-1, ED12&lt;Assumptions!$L$14+1), SUM(ED135:$EM$135), 0)</f>
        <v>0</v>
      </c>
      <c r="EE140" s="36">
        <f ca="1">IF(AND(EE12&gt;Assumptions!$F$42-1, EE12&lt;Assumptions!$L$14+1), SUM(EE136:$EM$136), 0)+EE132+IF(AND(EE12&gt;Assumptions!$F$43-1, EE12&lt;Assumptions!$L$14+1), SUM(EE135:$EM$135), 0)</f>
        <v>0</v>
      </c>
      <c r="EF140" s="36">
        <f ca="1">IF(AND(EF12&gt;Assumptions!$F$42-1, EF12&lt;Assumptions!$L$14+1), SUM(EF136:$EM$136), 0)+EF132+IF(AND(EF12&gt;Assumptions!$F$43-1, EF12&lt;Assumptions!$L$14+1), SUM(EF135:$EM$135), 0)</f>
        <v>0</v>
      </c>
      <c r="EG140" s="36">
        <f ca="1">IF(AND(EG12&gt;Assumptions!$F$42-1, EG12&lt;Assumptions!$L$14+1), SUM(EG136:$EM$136), 0)+EG132+IF(AND(EG12&gt;Assumptions!$F$43-1, EG12&lt;Assumptions!$L$14+1), SUM(EG135:$EM$135), 0)</f>
        <v>0</v>
      </c>
      <c r="EH140" s="36">
        <f ca="1">IF(AND(EH12&gt;Assumptions!$F$42-1, EH12&lt;Assumptions!$L$14+1), SUM(EH136:$EM$136), 0)+EH132+IF(AND(EH12&gt;Assumptions!$F$43-1, EH12&lt;Assumptions!$L$14+1), SUM(EH135:$EM$135), 0)</f>
        <v>0</v>
      </c>
      <c r="EI140" s="36">
        <f ca="1">IF(AND(EI12&gt;Assumptions!$F$42-1, EI12&lt;Assumptions!$L$14+1), SUM(EI136:$EM$136), 0)+EI132+IF(AND(EI12&gt;Assumptions!$F$43-1, EI12&lt;Assumptions!$L$14+1), SUM(EI135:$EM$135), 0)</f>
        <v>0</v>
      </c>
      <c r="EJ140" s="36">
        <f ca="1">IF(AND(EJ12&gt;Assumptions!$F$42-1, EJ12&lt;Assumptions!$L$14+1), SUM(EJ136:$EM$136), 0)+EJ132+IF(AND(EJ12&gt;Assumptions!$F$43-1, EJ12&lt;Assumptions!$L$14+1), SUM(EJ135:$EM$135), 0)</f>
        <v>0</v>
      </c>
      <c r="EK140" s="36">
        <f ca="1">IF(AND(EK12&gt;Assumptions!$F$42-1, EK12&lt;Assumptions!$L$14+1), SUM(EK136:$EM$136), 0)+EK132+IF(AND(EK12&gt;Assumptions!$F$43-1, EK12&lt;Assumptions!$L$14+1), SUM(EK135:$EM$135), 0)</f>
        <v>0</v>
      </c>
      <c r="EL140" s="36">
        <f ca="1">IF(AND(EL12&gt;Assumptions!$F$42-1, EL12&lt;Assumptions!$L$14+1), SUM(EL136:$EM$136), 0)+EL132+IF(AND(EL12&gt;Assumptions!$F$43-1, EL12&lt;Assumptions!$L$14+1), SUM(EL135:$EM$135), 0)</f>
        <v>0</v>
      </c>
      <c r="EM140" s="36">
        <f ca="1">IF(AND(EM12&gt;Assumptions!$F$42-1, EM12&lt;Assumptions!$L$14+1), SUM(EM136:$EM$136), 0)+EM132+IF(AND(EM12&gt;Assumptions!$F$43-1, EM12&lt;Assumptions!$L$14+1), SUM(EM135:$EM$135), 0)</f>
        <v>0</v>
      </c>
      <c r="EN140" s="194"/>
      <c r="EP140" s="211"/>
      <c r="EQ140" s="36"/>
      <c r="ER140" s="36"/>
      <c r="ES140" s="36"/>
      <c r="ET140" s="129"/>
      <c r="EU140" s="36"/>
      <c r="EV140" s="130"/>
      <c r="EW140" s="36"/>
      <c r="EX140" s="36"/>
      <c r="EY140" s="36"/>
      <c r="EZ140" s="36"/>
      <c r="FA140" s="36"/>
      <c r="FB140" s="36"/>
      <c r="FC140" s="36"/>
      <c r="FD140" s="36"/>
      <c r="FE140"/>
      <c r="FF140"/>
      <c r="FG140"/>
      <c r="FH140"/>
    </row>
    <row r="141" spans="1:164" ht="15" outlineLevel="1">
      <c r="B141" s="10"/>
      <c r="F141" s="210"/>
      <c r="G141" s="104"/>
      <c r="H141" s="478"/>
      <c r="I141" s="129"/>
      <c r="J141" s="36"/>
      <c r="K141" s="130"/>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c r="DC141" s="36"/>
      <c r="DD141" s="36"/>
      <c r="DE141" s="36"/>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194"/>
      <c r="EP141" s="211"/>
      <c r="EQ141" s="36"/>
      <c r="ER141" s="36"/>
      <c r="ES141" s="36"/>
      <c r="ET141" s="129"/>
      <c r="EU141" s="36"/>
      <c r="EV141" s="130"/>
      <c r="EW141" s="36"/>
      <c r="EX141" s="36"/>
      <c r="EY141" s="36"/>
      <c r="EZ141" s="36"/>
      <c r="FA141" s="36"/>
      <c r="FB141" s="36"/>
      <c r="FC141" s="36"/>
      <c r="FD141" s="36"/>
      <c r="FE141"/>
      <c r="FF141"/>
      <c r="FG141"/>
      <c r="FH141"/>
    </row>
    <row r="142" spans="1:164" ht="15" outlineLevel="1">
      <c r="B142" s="10" t="s">
        <v>944</v>
      </c>
      <c r="F142" s="210"/>
      <c r="G142" s="104"/>
      <c r="H142" s="478"/>
      <c r="I142" s="129"/>
      <c r="J142" s="36"/>
      <c r="K142" s="130">
        <f>+F136</f>
        <v>1000</v>
      </c>
      <c r="L142" s="36">
        <f>+K145</f>
        <v>1000</v>
      </c>
      <c r="M142" s="36">
        <f t="shared" ref="M142:BX142" ca="1" si="641">+L145</f>
        <v>1000</v>
      </c>
      <c r="N142" s="36">
        <f t="shared" ca="1" si="641"/>
        <v>1000</v>
      </c>
      <c r="O142" s="36">
        <f t="shared" ca="1" si="641"/>
        <v>1000</v>
      </c>
      <c r="P142" s="36">
        <f t="shared" ca="1" si="641"/>
        <v>1000</v>
      </c>
      <c r="Q142" s="36">
        <f t="shared" ca="1" si="641"/>
        <v>1000</v>
      </c>
      <c r="R142" s="36">
        <f t="shared" ca="1" si="641"/>
        <v>953.2</v>
      </c>
      <c r="S142" s="36">
        <f t="shared" ca="1" si="641"/>
        <v>906.40000000000009</v>
      </c>
      <c r="T142" s="36">
        <f t="shared" ca="1" si="641"/>
        <v>859.60000000000014</v>
      </c>
      <c r="U142" s="36">
        <f t="shared" ca="1" si="641"/>
        <v>812.80000000000018</v>
      </c>
      <c r="V142" s="36">
        <f t="shared" ca="1" si="641"/>
        <v>766.00000000000023</v>
      </c>
      <c r="W142" s="36">
        <f t="shared" ca="1" si="641"/>
        <v>719.20000000000027</v>
      </c>
      <c r="X142" s="36">
        <f t="shared" ca="1" si="641"/>
        <v>631.9490000000003</v>
      </c>
      <c r="Y142" s="36">
        <f t="shared" ca="1" si="641"/>
        <v>585.14900000000034</v>
      </c>
      <c r="Z142" s="36">
        <f t="shared" ca="1" si="641"/>
        <v>258.27400000000034</v>
      </c>
      <c r="AA142" s="36">
        <f t="shared" ca="1" si="641"/>
        <v>211.47400000000033</v>
      </c>
      <c r="AB142" s="36">
        <f t="shared" ca="1" si="641"/>
        <v>3.979039320256561E-13</v>
      </c>
      <c r="AC142" s="36">
        <f t="shared" ca="1" si="641"/>
        <v>8.3470000000003974</v>
      </c>
      <c r="AD142" s="36">
        <f t="shared" ca="1" si="641"/>
        <v>16.694000000000397</v>
      </c>
      <c r="AE142" s="36">
        <f t="shared" ca="1" si="641"/>
        <v>25.041000000000395</v>
      </c>
      <c r="AF142" s="36">
        <f t="shared" ca="1" si="641"/>
        <v>33.388000000000396</v>
      </c>
      <c r="AG142" s="36">
        <f t="shared" ca="1" si="641"/>
        <v>41.735000000000397</v>
      </c>
      <c r="AH142" s="36">
        <f t="shared" ca="1" si="641"/>
        <v>50.082000000000399</v>
      </c>
      <c r="AI142" s="36">
        <f t="shared" ca="1" si="641"/>
        <v>58.4290000000004</v>
      </c>
      <c r="AJ142" s="36">
        <f t="shared" ca="1" si="641"/>
        <v>66.776000000000394</v>
      </c>
      <c r="AK142" s="36">
        <f t="shared" ca="1" si="641"/>
        <v>75.123000000000388</v>
      </c>
      <c r="AL142" s="36">
        <f t="shared" ca="1" si="641"/>
        <v>83.470000000000383</v>
      </c>
      <c r="AM142" s="36">
        <f t="shared" ca="1" si="641"/>
        <v>91.817000000000377</v>
      </c>
      <c r="AN142" s="36">
        <f t="shared" ca="1" si="641"/>
        <v>100.16400000000037</v>
      </c>
      <c r="AO142" s="36">
        <f t="shared" ca="1" si="641"/>
        <v>108.51100000000037</v>
      </c>
      <c r="AP142" s="36">
        <f t="shared" ca="1" si="641"/>
        <v>116.85800000000036</v>
      </c>
      <c r="AQ142" s="36">
        <f t="shared" ca="1" si="641"/>
        <v>125.20500000000035</v>
      </c>
      <c r="AR142" s="36">
        <f t="shared" ca="1" si="641"/>
        <v>133.55200000000036</v>
      </c>
      <c r="AS142" s="36">
        <f t="shared" ca="1" si="641"/>
        <v>141.89900000000037</v>
      </c>
      <c r="AT142" s="36">
        <f t="shared" ca="1" si="641"/>
        <v>150.24600000000038</v>
      </c>
      <c r="AU142" s="36">
        <f t="shared" ca="1" si="641"/>
        <v>158.59300000000039</v>
      </c>
      <c r="AV142" s="36">
        <f t="shared" ca="1" si="641"/>
        <v>166.9400000000004</v>
      </c>
      <c r="AW142" s="36">
        <f t="shared" ca="1" si="641"/>
        <v>166.9400000000004</v>
      </c>
      <c r="AX142" s="36">
        <f t="shared" ca="1" si="641"/>
        <v>166.9400000000004</v>
      </c>
      <c r="AY142" s="36">
        <f t="shared" ca="1" si="641"/>
        <v>166.9400000000004</v>
      </c>
      <c r="AZ142" s="36">
        <f t="shared" ca="1" si="641"/>
        <v>166.9400000000004</v>
      </c>
      <c r="BA142" s="36">
        <f t="shared" ca="1" si="641"/>
        <v>166.9400000000004</v>
      </c>
      <c r="BB142" s="36">
        <f t="shared" ca="1" si="641"/>
        <v>166.9400000000004</v>
      </c>
      <c r="BC142" s="36">
        <f t="shared" ca="1" si="641"/>
        <v>166.9400000000004</v>
      </c>
      <c r="BD142" s="36">
        <f t="shared" ca="1" si="641"/>
        <v>166.9400000000004</v>
      </c>
      <c r="BE142" s="36">
        <f t="shared" ca="1" si="641"/>
        <v>166.9400000000004</v>
      </c>
      <c r="BF142" s="36">
        <f t="shared" ca="1" si="641"/>
        <v>166.9400000000004</v>
      </c>
      <c r="BG142" s="36">
        <f t="shared" ca="1" si="641"/>
        <v>166.9400000000004</v>
      </c>
      <c r="BH142" s="36">
        <f t="shared" ca="1" si="641"/>
        <v>166.9400000000004</v>
      </c>
      <c r="BI142" s="36">
        <f t="shared" ca="1" si="641"/>
        <v>166.9400000000004</v>
      </c>
      <c r="BJ142" s="36">
        <f t="shared" ca="1" si="641"/>
        <v>166.9400000000004</v>
      </c>
      <c r="BK142" s="36">
        <f t="shared" ca="1" si="641"/>
        <v>166.9400000000004</v>
      </c>
      <c r="BL142" s="36">
        <f t="shared" ca="1" si="641"/>
        <v>166.9400000000004</v>
      </c>
      <c r="BM142" s="36">
        <f t="shared" ca="1" si="641"/>
        <v>166.9400000000004</v>
      </c>
      <c r="BN142" s="36">
        <f t="shared" ca="1" si="641"/>
        <v>166.9400000000004</v>
      </c>
      <c r="BO142" s="36">
        <f t="shared" ca="1" si="641"/>
        <v>166.9400000000004</v>
      </c>
      <c r="BP142" s="36">
        <f t="shared" ca="1" si="641"/>
        <v>166.9400000000004</v>
      </c>
      <c r="BQ142" s="36">
        <f t="shared" ca="1" si="641"/>
        <v>166.9400000000004</v>
      </c>
      <c r="BR142" s="36">
        <f t="shared" ca="1" si="641"/>
        <v>166.9400000000004</v>
      </c>
      <c r="BS142" s="36">
        <f t="shared" ca="1" si="641"/>
        <v>166.9400000000004</v>
      </c>
      <c r="BT142" s="36">
        <f t="shared" ca="1" si="641"/>
        <v>166.9400000000004</v>
      </c>
      <c r="BU142" s="36">
        <f t="shared" ca="1" si="641"/>
        <v>166.9400000000004</v>
      </c>
      <c r="BV142" s="36">
        <f t="shared" ca="1" si="641"/>
        <v>166.9400000000004</v>
      </c>
      <c r="BW142" s="36">
        <f t="shared" ca="1" si="641"/>
        <v>166.9400000000004</v>
      </c>
      <c r="BX142" s="36">
        <f t="shared" ca="1" si="641"/>
        <v>166.9400000000004</v>
      </c>
      <c r="BY142" s="36">
        <f t="shared" ref="BY142:EJ142" ca="1" si="642">+BX145</f>
        <v>166.9400000000004</v>
      </c>
      <c r="BZ142" s="36">
        <f t="shared" ca="1" si="642"/>
        <v>166.9400000000004</v>
      </c>
      <c r="CA142" s="36">
        <f t="shared" ca="1" si="642"/>
        <v>166.9400000000004</v>
      </c>
      <c r="CB142" s="36">
        <f t="shared" ca="1" si="642"/>
        <v>166.9400000000004</v>
      </c>
      <c r="CC142" s="36">
        <f t="shared" ca="1" si="642"/>
        <v>166.9400000000004</v>
      </c>
      <c r="CD142" s="36">
        <f t="shared" ca="1" si="642"/>
        <v>166.9400000000004</v>
      </c>
      <c r="CE142" s="36">
        <f t="shared" ca="1" si="642"/>
        <v>166.9400000000004</v>
      </c>
      <c r="CF142" s="36">
        <f t="shared" ca="1" si="642"/>
        <v>166.9400000000004</v>
      </c>
      <c r="CG142" s="36">
        <f t="shared" ca="1" si="642"/>
        <v>166.9400000000004</v>
      </c>
      <c r="CH142" s="36">
        <f t="shared" ca="1" si="642"/>
        <v>166.9400000000004</v>
      </c>
      <c r="CI142" s="36">
        <f t="shared" ca="1" si="642"/>
        <v>166.9400000000004</v>
      </c>
      <c r="CJ142" s="36">
        <f t="shared" ca="1" si="642"/>
        <v>166.9400000000004</v>
      </c>
      <c r="CK142" s="36">
        <f t="shared" ca="1" si="642"/>
        <v>166.9400000000004</v>
      </c>
      <c r="CL142" s="36">
        <f t="shared" ca="1" si="642"/>
        <v>166.9400000000004</v>
      </c>
      <c r="CM142" s="36">
        <f t="shared" ca="1" si="642"/>
        <v>166.9400000000004</v>
      </c>
      <c r="CN142" s="36">
        <f t="shared" ca="1" si="642"/>
        <v>166.9400000000004</v>
      </c>
      <c r="CO142" s="36">
        <f t="shared" ca="1" si="642"/>
        <v>166.9400000000004</v>
      </c>
      <c r="CP142" s="36">
        <f t="shared" ca="1" si="642"/>
        <v>166.9400000000004</v>
      </c>
      <c r="CQ142" s="36">
        <f t="shared" ca="1" si="642"/>
        <v>166.9400000000004</v>
      </c>
      <c r="CR142" s="36">
        <f t="shared" ca="1" si="642"/>
        <v>166.9400000000004</v>
      </c>
      <c r="CS142" s="36">
        <f t="shared" ca="1" si="642"/>
        <v>166.9400000000004</v>
      </c>
      <c r="CT142" s="36">
        <f t="shared" ca="1" si="642"/>
        <v>166.9400000000004</v>
      </c>
      <c r="CU142" s="36">
        <f t="shared" ca="1" si="642"/>
        <v>166.9400000000004</v>
      </c>
      <c r="CV142" s="36">
        <f t="shared" ca="1" si="642"/>
        <v>166.9400000000004</v>
      </c>
      <c r="CW142" s="36">
        <f t="shared" ca="1" si="642"/>
        <v>166.9400000000004</v>
      </c>
      <c r="CX142" s="36">
        <f t="shared" ca="1" si="642"/>
        <v>166.9400000000004</v>
      </c>
      <c r="CY142" s="36">
        <f t="shared" ca="1" si="642"/>
        <v>166.9400000000004</v>
      </c>
      <c r="CZ142" s="36">
        <f t="shared" ca="1" si="642"/>
        <v>166.9400000000004</v>
      </c>
      <c r="DA142" s="36">
        <f t="shared" ca="1" si="642"/>
        <v>166.9400000000004</v>
      </c>
      <c r="DB142" s="36">
        <f t="shared" ca="1" si="642"/>
        <v>166.9400000000004</v>
      </c>
      <c r="DC142" s="36">
        <f t="shared" ca="1" si="642"/>
        <v>166.9400000000004</v>
      </c>
      <c r="DD142" s="36">
        <f t="shared" ca="1" si="642"/>
        <v>166.9400000000004</v>
      </c>
      <c r="DE142" s="36">
        <f t="shared" ca="1" si="642"/>
        <v>166.9400000000004</v>
      </c>
      <c r="DF142" s="36">
        <f t="shared" ca="1" si="642"/>
        <v>166.9400000000004</v>
      </c>
      <c r="DG142" s="36">
        <f t="shared" ca="1" si="642"/>
        <v>166.9400000000004</v>
      </c>
      <c r="DH142" s="36">
        <f t="shared" ca="1" si="642"/>
        <v>166.9400000000004</v>
      </c>
      <c r="DI142" s="36">
        <f t="shared" ca="1" si="642"/>
        <v>166.9400000000004</v>
      </c>
      <c r="DJ142" s="36">
        <f t="shared" ca="1" si="642"/>
        <v>166.9400000000004</v>
      </c>
      <c r="DK142" s="36">
        <f t="shared" ca="1" si="642"/>
        <v>166.9400000000004</v>
      </c>
      <c r="DL142" s="36">
        <f t="shared" ca="1" si="642"/>
        <v>166.9400000000004</v>
      </c>
      <c r="DM142" s="36">
        <f t="shared" ca="1" si="642"/>
        <v>166.9400000000004</v>
      </c>
      <c r="DN142" s="36">
        <f t="shared" ca="1" si="642"/>
        <v>166.9400000000004</v>
      </c>
      <c r="DO142" s="36">
        <f t="shared" ca="1" si="642"/>
        <v>166.9400000000004</v>
      </c>
      <c r="DP142" s="36">
        <f t="shared" ca="1" si="642"/>
        <v>166.9400000000004</v>
      </c>
      <c r="DQ142" s="36">
        <f t="shared" ca="1" si="642"/>
        <v>166.9400000000004</v>
      </c>
      <c r="DR142" s="36">
        <f t="shared" ca="1" si="642"/>
        <v>166.9400000000004</v>
      </c>
      <c r="DS142" s="36">
        <f t="shared" ca="1" si="642"/>
        <v>166.9400000000004</v>
      </c>
      <c r="DT142" s="36">
        <f t="shared" ca="1" si="642"/>
        <v>166.9400000000004</v>
      </c>
      <c r="DU142" s="36">
        <f t="shared" ca="1" si="642"/>
        <v>166.9400000000004</v>
      </c>
      <c r="DV142" s="36">
        <f t="shared" ca="1" si="642"/>
        <v>166.9400000000004</v>
      </c>
      <c r="DW142" s="36">
        <f t="shared" ca="1" si="642"/>
        <v>166.9400000000004</v>
      </c>
      <c r="DX142" s="36">
        <f t="shared" ca="1" si="642"/>
        <v>166.9400000000004</v>
      </c>
      <c r="DY142" s="36">
        <f t="shared" ca="1" si="642"/>
        <v>166.9400000000004</v>
      </c>
      <c r="DZ142" s="36">
        <f t="shared" ca="1" si="642"/>
        <v>166.9400000000004</v>
      </c>
      <c r="EA142" s="36">
        <f t="shared" ca="1" si="642"/>
        <v>166.9400000000004</v>
      </c>
      <c r="EB142" s="36">
        <f t="shared" ca="1" si="642"/>
        <v>166.9400000000004</v>
      </c>
      <c r="EC142" s="36">
        <f t="shared" ca="1" si="642"/>
        <v>166.9400000000004</v>
      </c>
      <c r="ED142" s="36">
        <f t="shared" ca="1" si="642"/>
        <v>166.9400000000004</v>
      </c>
      <c r="EE142" s="36">
        <f t="shared" ca="1" si="642"/>
        <v>166.9400000000004</v>
      </c>
      <c r="EF142" s="36">
        <f t="shared" ca="1" si="642"/>
        <v>166.9400000000004</v>
      </c>
      <c r="EG142" s="36">
        <f t="shared" ca="1" si="642"/>
        <v>166.9400000000004</v>
      </c>
      <c r="EH142" s="36">
        <f t="shared" ca="1" si="642"/>
        <v>166.9400000000004</v>
      </c>
      <c r="EI142" s="36">
        <f t="shared" ca="1" si="642"/>
        <v>166.9400000000004</v>
      </c>
      <c r="EJ142" s="36">
        <f t="shared" ca="1" si="642"/>
        <v>166.9400000000004</v>
      </c>
      <c r="EK142" s="36">
        <f t="shared" ref="EK142:EM142" ca="1" si="643">+EJ145</f>
        <v>166.9400000000004</v>
      </c>
      <c r="EL142" s="36">
        <f t="shared" ca="1" si="643"/>
        <v>166.9400000000004</v>
      </c>
      <c r="EM142" s="36">
        <f t="shared" ca="1" si="643"/>
        <v>166.9400000000004</v>
      </c>
      <c r="EN142" s="194"/>
      <c r="EP142" s="211"/>
      <c r="EQ142" s="36"/>
      <c r="ER142" s="36"/>
      <c r="ES142" s="36"/>
      <c r="ET142" s="129"/>
      <c r="EU142" s="36"/>
      <c r="EV142" s="130"/>
      <c r="EW142" s="36"/>
      <c r="EX142" s="36"/>
      <c r="EY142" s="36"/>
      <c r="EZ142" s="36"/>
      <c r="FA142" s="36"/>
      <c r="FB142" s="36"/>
      <c r="FC142" s="36"/>
      <c r="FD142" s="36"/>
      <c r="FE142"/>
      <c r="FF142"/>
      <c r="FG142"/>
      <c r="FH142"/>
    </row>
    <row r="143" spans="1:164" ht="15" outlineLevel="1">
      <c r="B143" s="10" t="s">
        <v>945</v>
      </c>
      <c r="F143" s="210"/>
      <c r="G143" s="163">
        <f>+Assumptions!C60</f>
        <v>8347</v>
      </c>
      <c r="H143" s="478">
        <f>+Assumptions!F60</f>
        <v>200</v>
      </c>
      <c r="I143" s="129"/>
      <c r="J143" s="36"/>
      <c r="K143" s="130"/>
      <c r="L143" s="36">
        <f>IF(L14&gt;Assumptions!$I$14, 0, IF(L142&lt;$H$143, $G$143/1000, 0))</f>
        <v>0</v>
      </c>
      <c r="M143" s="36">
        <f ca="1">IF(M14&gt;Assumptions!$I$14, 0, IF(M142&lt;$H$143, $G$143/1000, 0))</f>
        <v>0</v>
      </c>
      <c r="N143" s="36">
        <f ca="1">IF(N14&gt;Assumptions!$I$14, 0, IF(N142&lt;$H$143, $G$143/1000, 0))</f>
        <v>0</v>
      </c>
      <c r="O143" s="36">
        <f ca="1">IF(O14&gt;Assumptions!$I$14, 0, IF(O142&lt;$H$143, $G$143/1000, 0))</f>
        <v>0</v>
      </c>
      <c r="P143" s="36">
        <f ca="1">IF(P14&gt;Assumptions!$I$14, 0, IF(P142&lt;$H$143, $G$143/1000, 0))</f>
        <v>0</v>
      </c>
      <c r="Q143" s="36">
        <f ca="1">IF(Q14&gt;Assumptions!$I$14, 0, IF(Q142&lt;$H$143, $G$143/1000, 0))</f>
        <v>0</v>
      </c>
      <c r="R143" s="36">
        <f ca="1">IF(R14&gt;Assumptions!$I$14, 0, IF(R142&lt;$H$143, $G$143/1000, 0))</f>
        <v>0</v>
      </c>
      <c r="S143" s="36">
        <f ca="1">IF(S14&gt;Assumptions!$I$14, 0, IF(S142&lt;$H$143, $G$143/1000, 0))</f>
        <v>0</v>
      </c>
      <c r="T143" s="36">
        <f ca="1">IF(T14&gt;Assumptions!$I$14, 0, IF(T142&lt;$H$143, $G$143/1000, 0))</f>
        <v>0</v>
      </c>
      <c r="U143" s="36">
        <f ca="1">IF(U14&gt;Assumptions!$I$14, 0, IF(U142&lt;$H$143, $G$143/1000, 0))</f>
        <v>0</v>
      </c>
      <c r="V143" s="36">
        <f ca="1">IF(V14&gt;Assumptions!$I$14, 0, IF(V142&lt;$H$143, $G$143/1000, 0))</f>
        <v>0</v>
      </c>
      <c r="W143" s="36">
        <f ca="1">IF(W14&gt;Assumptions!$I$14, 0, IF(W142&lt;$H$143, $G$143/1000, 0))</f>
        <v>0</v>
      </c>
      <c r="X143" s="36">
        <f ca="1">IF(X14&gt;Assumptions!$I$14, 0, IF(X142&lt;$H$143, $G$143/1000, 0))</f>
        <v>0</v>
      </c>
      <c r="Y143" s="36">
        <f ca="1">IF(Y14&gt;Assumptions!$I$14, 0, IF(Y142&lt;$H$143, $G$143/1000, 0))</f>
        <v>0</v>
      </c>
      <c r="Z143" s="36">
        <f ca="1">IF(Z14&gt;Assumptions!$I$14, 0, IF(Z142&lt;$H$143, $G$143/1000, 0))</f>
        <v>0</v>
      </c>
      <c r="AA143" s="36">
        <f ca="1">IF(AA14&gt;Assumptions!$I$14, 0, IF(AA142&lt;$H$143, $G$143/1000, 0))</f>
        <v>0</v>
      </c>
      <c r="AB143" s="36">
        <f ca="1">IF(AB14&gt;Assumptions!$I$14, 0, IF(AB142&lt;$H$143, $G$143/1000, 0))</f>
        <v>8.3469999999999995</v>
      </c>
      <c r="AC143" s="36">
        <f ca="1">IF(AC14&gt;Assumptions!$I$14, 0, IF(AC142&lt;$H$143, $G$143/1000, 0))</f>
        <v>8.3469999999999995</v>
      </c>
      <c r="AD143" s="36">
        <f ca="1">IF(AD14&gt;Assumptions!$I$14, 0, IF(AD142&lt;$H$143, $G$143/1000, 0))</f>
        <v>8.3469999999999995</v>
      </c>
      <c r="AE143" s="36">
        <f ca="1">IF(AE14&gt;Assumptions!$I$14, 0, IF(AE142&lt;$H$143, $G$143/1000, 0))</f>
        <v>8.3469999999999995</v>
      </c>
      <c r="AF143" s="36">
        <f ca="1">IF(AF14&gt;Assumptions!$I$14, 0, IF(AF142&lt;$H$143, $G$143/1000, 0))</f>
        <v>8.3469999999999995</v>
      </c>
      <c r="AG143" s="36">
        <f ca="1">IF(AG14&gt;Assumptions!$I$14, 0, IF(AG142&lt;$H$143, $G$143/1000, 0))</f>
        <v>8.3469999999999995</v>
      </c>
      <c r="AH143" s="36">
        <f ca="1">IF(AH14&gt;Assumptions!$I$14, 0, IF(AH142&lt;$H$143, $G$143/1000, 0))</f>
        <v>8.3469999999999995</v>
      </c>
      <c r="AI143" s="36">
        <f ca="1">IF(AI14&gt;Assumptions!$I$14, 0, IF(AI142&lt;$H$143, $G$143/1000, 0))</f>
        <v>8.3469999999999995</v>
      </c>
      <c r="AJ143" s="36">
        <f ca="1">IF(AJ14&gt;Assumptions!$I$14, 0, IF(AJ142&lt;$H$143, $G$143/1000, 0))</f>
        <v>8.3469999999999995</v>
      </c>
      <c r="AK143" s="36">
        <f ca="1">IF(AK14&gt;Assumptions!$I$14, 0, IF(AK142&lt;$H$143, $G$143/1000, 0))</f>
        <v>8.3469999999999995</v>
      </c>
      <c r="AL143" s="36">
        <f ca="1">IF(AL14&gt;Assumptions!$I$14, 0, IF(AL142&lt;$H$143, $G$143/1000, 0))</f>
        <v>8.3469999999999995</v>
      </c>
      <c r="AM143" s="36">
        <f ca="1">IF(AM14&gt;Assumptions!$I$14, 0, IF(AM142&lt;$H$143, $G$143/1000, 0))</f>
        <v>8.3469999999999995</v>
      </c>
      <c r="AN143" s="36">
        <f ca="1">IF(AN14&gt;Assumptions!$I$14, 0, IF(AN142&lt;$H$143, $G$143/1000, 0))</f>
        <v>8.3469999999999995</v>
      </c>
      <c r="AO143" s="36">
        <f ca="1">IF(AO14&gt;Assumptions!$I$14, 0, IF(AO142&lt;$H$143, $G$143/1000, 0))</f>
        <v>8.3469999999999995</v>
      </c>
      <c r="AP143" s="36">
        <f ca="1">IF(AP14&gt;Assumptions!$I$14, 0, IF(AP142&lt;$H$143, $G$143/1000, 0))</f>
        <v>8.3469999999999995</v>
      </c>
      <c r="AQ143" s="36">
        <f ca="1">IF(AQ14&gt;Assumptions!$I$14, 0, IF(AQ142&lt;$H$143, $G$143/1000, 0))</f>
        <v>8.3469999999999995</v>
      </c>
      <c r="AR143" s="36">
        <f ca="1">IF(AR14&gt;Assumptions!$I$14, 0, IF(AR142&lt;$H$143, $G$143/1000, 0))</f>
        <v>8.3469999999999995</v>
      </c>
      <c r="AS143" s="36">
        <f ca="1">IF(AS14&gt;Assumptions!$I$14, 0, IF(AS142&lt;$H$143, $G$143/1000, 0))</f>
        <v>8.3469999999999995</v>
      </c>
      <c r="AT143" s="36">
        <f ca="1">IF(AT14&gt;Assumptions!$I$14, 0, IF(AT142&lt;$H$143, $G$143/1000, 0))</f>
        <v>8.3469999999999995</v>
      </c>
      <c r="AU143" s="36">
        <f ca="1">IF(AU14&gt;Assumptions!$I$14, 0, IF(AU142&lt;$H$143, $G$143/1000, 0))</f>
        <v>8.3469999999999995</v>
      </c>
      <c r="AV143" s="36">
        <f>IF(AV14&gt;Assumptions!$I$14, 0, IF(AV142&lt;$H$143, $G$143/1000, 0))</f>
        <v>0</v>
      </c>
      <c r="AW143" s="36">
        <f>IF(AW14&gt;Assumptions!$I$14, 0, IF(AW142&lt;$H$143, $G$143/1000, 0))</f>
        <v>0</v>
      </c>
      <c r="AX143" s="36">
        <f>IF(AX14&gt;Assumptions!$I$14, 0, IF(AX142&lt;$H$143, $G$143/1000, 0))</f>
        <v>0</v>
      </c>
      <c r="AY143" s="36">
        <f>IF(AY14&gt;Assumptions!$I$14, 0, IF(AY142&lt;$H$143, $G$143/1000, 0))</f>
        <v>0</v>
      </c>
      <c r="AZ143" s="36">
        <f>IF(AZ14&gt;Assumptions!$I$14, 0, IF(AZ142&lt;$H$143, $G$143/1000, 0))</f>
        <v>0</v>
      </c>
      <c r="BA143" s="36">
        <f>IF(BA14&gt;Assumptions!$I$14, 0, IF(BA142&lt;$H$143, $G$143/1000, 0))</f>
        <v>0</v>
      </c>
      <c r="BB143" s="36">
        <f>IF(BB14&gt;Assumptions!$I$14, 0, IF(BB142&lt;$H$143, $G$143/1000, 0))</f>
        <v>0</v>
      </c>
      <c r="BC143" s="36">
        <f>IF(BC14&gt;Assumptions!$I$14, 0, IF(BC142&lt;$H$143, $G$143/1000, 0))</f>
        <v>0</v>
      </c>
      <c r="BD143" s="36">
        <f>IF(BD14&gt;Assumptions!$I$14, 0, IF(BD142&lt;$H$143, $G$143/1000, 0))</f>
        <v>0</v>
      </c>
      <c r="BE143" s="36">
        <f>IF(BE14&gt;Assumptions!$I$14, 0, IF(BE142&lt;$H$143, $G$143/1000, 0))</f>
        <v>0</v>
      </c>
      <c r="BF143" s="36">
        <f>IF(BF14&gt;Assumptions!$I$14, 0, IF(BF142&lt;$H$143, $G$143/1000, 0))</f>
        <v>0</v>
      </c>
      <c r="BG143" s="36">
        <f>IF(BG14&gt;Assumptions!$I$14, 0, IF(BG142&lt;$H$143, $G$143/1000, 0))</f>
        <v>0</v>
      </c>
      <c r="BH143" s="36">
        <f>IF(BH14&gt;Assumptions!$I$14, 0, IF(BH142&lt;$H$143, $G$143/1000, 0))</f>
        <v>0</v>
      </c>
      <c r="BI143" s="36">
        <f>IF(BI14&gt;Assumptions!$I$14, 0, IF(BI142&lt;$H$143, $G$143/1000, 0))</f>
        <v>0</v>
      </c>
      <c r="BJ143" s="36">
        <f>IF(BJ14&gt;Assumptions!$I$14, 0, IF(BJ142&lt;$H$143, $G$143/1000, 0))</f>
        <v>0</v>
      </c>
      <c r="BK143" s="36">
        <f>IF(BK14&gt;Assumptions!$I$14, 0, IF(BK142&lt;$H$143, $G$143/1000, 0))</f>
        <v>0</v>
      </c>
      <c r="BL143" s="36">
        <f>IF(BL14&gt;Assumptions!$I$14, 0, IF(BL142&lt;$H$143, $G$143/1000, 0))</f>
        <v>0</v>
      </c>
      <c r="BM143" s="36">
        <f>IF(BM14&gt;Assumptions!$I$14, 0, IF(BM142&lt;$H$143, $G$143/1000, 0))</f>
        <v>0</v>
      </c>
      <c r="BN143" s="36">
        <f>IF(BN14&gt;Assumptions!$I$14, 0, IF(BN142&lt;$H$143, $G$143/1000, 0))</f>
        <v>0</v>
      </c>
      <c r="BO143" s="36">
        <f>IF(BO14&gt;Assumptions!$I$14, 0, IF(BO142&lt;$H$143, $G$143/1000, 0))</f>
        <v>0</v>
      </c>
      <c r="BP143" s="36">
        <f>IF(BP14&gt;Assumptions!$I$14, 0, IF(BP142&lt;$H$143, $G$143/1000, 0))</f>
        <v>0</v>
      </c>
      <c r="BQ143" s="36">
        <f>IF(BQ14&gt;Assumptions!$I$14, 0, IF(BQ142&lt;$H$143, $G$143/1000, 0))</f>
        <v>0</v>
      </c>
      <c r="BR143" s="36">
        <f>IF(BR14&gt;Assumptions!$I$14, 0, IF(BR142&lt;$H$143, $G$143/1000, 0))</f>
        <v>0</v>
      </c>
      <c r="BS143" s="36">
        <f>IF(BS14&gt;Assumptions!$I$14, 0, IF(BS142&lt;$H$143, $G$143/1000, 0))</f>
        <v>0</v>
      </c>
      <c r="BT143" s="36">
        <f>IF(BT14&gt;Assumptions!$I$14, 0, IF(BT142&lt;$H$143, $G$143/1000, 0))</f>
        <v>0</v>
      </c>
      <c r="BU143" s="36">
        <f>IF(BU14&gt;Assumptions!$I$14, 0, IF(BU142&lt;$H$143, $G$143/1000, 0))</f>
        <v>0</v>
      </c>
      <c r="BV143" s="36">
        <f>IF(BV14&gt;Assumptions!$I$14, 0, IF(BV142&lt;$H$143, $G$143/1000, 0))</f>
        <v>0</v>
      </c>
      <c r="BW143" s="36">
        <f>IF(BW14&gt;Assumptions!$I$14, 0, IF(BW142&lt;$H$143, $G$143/1000, 0))</f>
        <v>0</v>
      </c>
      <c r="BX143" s="36">
        <f>IF(BX14&gt;Assumptions!$I$14, 0, IF(BX142&lt;$H$143, $G$143/1000, 0))</f>
        <v>0</v>
      </c>
      <c r="BY143" s="36">
        <f>IF(BY14&gt;Assumptions!$I$14, 0, IF(BY142&lt;$H$143, $G$143/1000, 0))</f>
        <v>0</v>
      </c>
      <c r="BZ143" s="36">
        <f>IF(BZ14&gt;Assumptions!$I$14, 0, IF(BZ142&lt;$H$143, $G$143/1000, 0))</f>
        <v>0</v>
      </c>
      <c r="CA143" s="36">
        <f>IF(CA14&gt;Assumptions!$I$14, 0, IF(CA142&lt;$H$143, $G$143/1000, 0))</f>
        <v>0</v>
      </c>
      <c r="CB143" s="36">
        <f>IF(CB14&gt;Assumptions!$I$14, 0, IF(CB142&lt;$H$143, $G$143/1000, 0))</f>
        <v>0</v>
      </c>
      <c r="CC143" s="36">
        <f>IF(CC14&gt;Assumptions!$I$14, 0, IF(CC142&lt;$H$143, $G$143/1000, 0))</f>
        <v>0</v>
      </c>
      <c r="CD143" s="36">
        <f>IF(CD14&gt;Assumptions!$I$14, 0, IF(CD142&lt;$H$143, $G$143/1000, 0))</f>
        <v>0</v>
      </c>
      <c r="CE143" s="36">
        <f>IF(CE14&gt;Assumptions!$I$14, 0, IF(CE142&lt;$H$143, $G$143/1000, 0))</f>
        <v>0</v>
      </c>
      <c r="CF143" s="36">
        <f>IF(CF14&gt;Assumptions!$I$14, 0, IF(CF142&lt;$H$143, $G$143/1000, 0))</f>
        <v>0</v>
      </c>
      <c r="CG143" s="36">
        <f>IF(CG14&gt;Assumptions!$I$14, 0, IF(CG142&lt;$H$143, $G$143/1000, 0))</f>
        <v>0</v>
      </c>
      <c r="CH143" s="36">
        <f>IF(CH14&gt;Assumptions!$I$14, 0, IF(CH142&lt;$H$143, $G$143/1000, 0))</f>
        <v>0</v>
      </c>
      <c r="CI143" s="36">
        <f>IF(CI14&gt;Assumptions!$I$14, 0, IF(CI142&lt;$H$143, $G$143/1000, 0))</f>
        <v>0</v>
      </c>
      <c r="CJ143" s="36">
        <f>IF(CJ14&gt;Assumptions!$I$14, 0, IF(CJ142&lt;$H$143, $G$143/1000, 0))</f>
        <v>0</v>
      </c>
      <c r="CK143" s="36">
        <f>IF(CK14&gt;Assumptions!$I$14, 0, IF(CK142&lt;$H$143, $G$143/1000, 0))</f>
        <v>0</v>
      </c>
      <c r="CL143" s="36">
        <f>IF(CL14&gt;Assumptions!$I$14, 0, IF(CL142&lt;$H$143, $G$143/1000, 0))</f>
        <v>0</v>
      </c>
      <c r="CM143" s="36">
        <f>IF(CM14&gt;Assumptions!$I$14, 0, IF(CM142&lt;$H$143, $G$143/1000, 0))</f>
        <v>0</v>
      </c>
      <c r="CN143" s="36">
        <f>IF(CN14&gt;Assumptions!$I$14, 0, IF(CN142&lt;$H$143, $G$143/1000, 0))</f>
        <v>0</v>
      </c>
      <c r="CO143" s="36">
        <f>IF(CO14&gt;Assumptions!$I$14, 0, IF(CO142&lt;$H$143, $G$143/1000, 0))</f>
        <v>0</v>
      </c>
      <c r="CP143" s="36">
        <f>IF(CP14&gt;Assumptions!$I$14, 0, IF(CP142&lt;$H$143, $G$143/1000, 0))</f>
        <v>0</v>
      </c>
      <c r="CQ143" s="36">
        <f>IF(CQ14&gt;Assumptions!$I$14, 0, IF(CQ142&lt;$H$143, $G$143/1000, 0))</f>
        <v>0</v>
      </c>
      <c r="CR143" s="36">
        <f>IF(CR14&gt;Assumptions!$I$14, 0, IF(CR142&lt;$H$143, $G$143/1000, 0))</f>
        <v>0</v>
      </c>
      <c r="CS143" s="36">
        <f>IF(CS14&gt;Assumptions!$I$14, 0, IF(CS142&lt;$H$143, $G$143/1000, 0))</f>
        <v>0</v>
      </c>
      <c r="CT143" s="36">
        <f>IF(CT14&gt;Assumptions!$I$14, 0, IF(CT142&lt;$H$143, $G$143/1000, 0))</f>
        <v>0</v>
      </c>
      <c r="CU143" s="36">
        <f>IF(CU14&gt;Assumptions!$I$14, 0, IF(CU142&lt;$H$143, $G$143/1000, 0))</f>
        <v>0</v>
      </c>
      <c r="CV143" s="36">
        <f>IF(CV14&gt;Assumptions!$I$14, 0, IF(CV142&lt;$H$143, $G$143/1000, 0))</f>
        <v>0</v>
      </c>
      <c r="CW143" s="36">
        <f>IF(CW14&gt;Assumptions!$I$14, 0, IF(CW142&lt;$H$143, $G$143/1000, 0))</f>
        <v>0</v>
      </c>
      <c r="CX143" s="36">
        <f>IF(CX14&gt;Assumptions!$I$14, 0, IF(CX142&lt;$H$143, $G$143/1000, 0))</f>
        <v>0</v>
      </c>
      <c r="CY143" s="36">
        <f>IF(CY14&gt;Assumptions!$I$14, 0, IF(CY142&lt;$H$143, $G$143/1000, 0))</f>
        <v>0</v>
      </c>
      <c r="CZ143" s="36">
        <f>IF(CZ14&gt;Assumptions!$I$14, 0, IF(CZ142&lt;$H$143, $G$143/1000, 0))</f>
        <v>0</v>
      </c>
      <c r="DA143" s="36">
        <f>IF(DA14&gt;Assumptions!$I$14, 0, IF(DA142&lt;$H$143, $G$143/1000, 0))</f>
        <v>0</v>
      </c>
      <c r="DB143" s="36">
        <f>IF(DB14&gt;Assumptions!$I$14, 0, IF(DB142&lt;$H$143, $G$143/1000, 0))</f>
        <v>0</v>
      </c>
      <c r="DC143" s="36">
        <f>IF(DC14&gt;Assumptions!$I$14, 0, IF(DC142&lt;$H$143, $G$143/1000, 0))</f>
        <v>0</v>
      </c>
      <c r="DD143" s="36">
        <f>IF(DD14&gt;Assumptions!$I$14, 0, IF(DD142&lt;$H$143, $G$143/1000, 0))</f>
        <v>0</v>
      </c>
      <c r="DE143" s="36">
        <f>IF(DE14&gt;Assumptions!$I$14, 0, IF(DE142&lt;$H$143, $G$143/1000, 0))</f>
        <v>0</v>
      </c>
      <c r="DF143" s="36">
        <f>IF(DF14&gt;Assumptions!$I$14, 0, IF(DF142&lt;$H$143, $G$143/1000, 0))</f>
        <v>0</v>
      </c>
      <c r="DG143" s="36">
        <f>IF(DG14&gt;Assumptions!$I$14, 0, IF(DG142&lt;$H$143, $G$143/1000, 0))</f>
        <v>0</v>
      </c>
      <c r="DH143" s="36">
        <f>IF(DH14&gt;Assumptions!$I$14, 0, IF(DH142&lt;$H$143, $G$143/1000, 0))</f>
        <v>0</v>
      </c>
      <c r="DI143" s="36">
        <f>IF(DI14&gt;Assumptions!$I$14, 0, IF(DI142&lt;$H$143, $G$143/1000, 0))</f>
        <v>0</v>
      </c>
      <c r="DJ143" s="36">
        <f>IF(DJ14&gt;Assumptions!$I$14, 0, IF(DJ142&lt;$H$143, $G$143/1000, 0))</f>
        <v>0</v>
      </c>
      <c r="DK143" s="36">
        <f>IF(DK14&gt;Assumptions!$I$14, 0, IF(DK142&lt;$H$143, $G$143/1000, 0))</f>
        <v>0</v>
      </c>
      <c r="DL143" s="36">
        <f>IF(DL14&gt;Assumptions!$I$14, 0, IF(DL142&lt;$H$143, $G$143/1000, 0))</f>
        <v>0</v>
      </c>
      <c r="DM143" s="36">
        <f>IF(DM14&gt;Assumptions!$I$14, 0, IF(DM142&lt;$H$143, $G$143/1000, 0))</f>
        <v>0</v>
      </c>
      <c r="DN143" s="36">
        <f>IF(DN14&gt;Assumptions!$I$14, 0, IF(DN142&lt;$H$143, $G$143/1000, 0))</f>
        <v>0</v>
      </c>
      <c r="DO143" s="36">
        <f>IF(DO14&gt;Assumptions!$I$14, 0, IF(DO142&lt;$H$143, $G$143/1000, 0))</f>
        <v>0</v>
      </c>
      <c r="DP143" s="36">
        <f>IF(DP14&gt;Assumptions!$I$14, 0, IF(DP142&lt;$H$143, $G$143/1000, 0))</f>
        <v>0</v>
      </c>
      <c r="DQ143" s="36">
        <f>IF(DQ14&gt;Assumptions!$I$14, 0, IF(DQ142&lt;$H$143, $G$143/1000, 0))</f>
        <v>0</v>
      </c>
      <c r="DR143" s="36">
        <f>IF(DR14&gt;Assumptions!$I$14, 0, IF(DR142&lt;$H$143, $G$143/1000, 0))</f>
        <v>0</v>
      </c>
      <c r="DS143" s="36">
        <f>IF(DS14&gt;Assumptions!$I$14, 0, IF(DS142&lt;$H$143, $G$143/1000, 0))</f>
        <v>0</v>
      </c>
      <c r="DT143" s="36">
        <f>IF(DT14&gt;Assumptions!$I$14, 0, IF(DT142&lt;$H$143, $G$143/1000, 0))</f>
        <v>0</v>
      </c>
      <c r="DU143" s="36">
        <f>IF(DU14&gt;Assumptions!$I$14, 0, IF(DU142&lt;$H$143, $G$143/1000, 0))</f>
        <v>0</v>
      </c>
      <c r="DV143" s="36">
        <f>IF(DV14&gt;Assumptions!$I$14, 0, IF(DV142&lt;$H$143, $G$143/1000, 0))</f>
        <v>0</v>
      </c>
      <c r="DW143" s="36">
        <f>IF(DW14&gt;Assumptions!$I$14, 0, IF(DW142&lt;$H$143, $G$143/1000, 0))</f>
        <v>0</v>
      </c>
      <c r="DX143" s="36">
        <f>IF(DX14&gt;Assumptions!$I$14, 0, IF(DX142&lt;$H$143, $G$143/1000, 0))</f>
        <v>0</v>
      </c>
      <c r="DY143" s="36">
        <f>IF(DY14&gt;Assumptions!$I$14, 0, IF(DY142&lt;$H$143, $G$143/1000, 0))</f>
        <v>0</v>
      </c>
      <c r="DZ143" s="36">
        <f>IF(DZ14&gt;Assumptions!$I$14, 0, IF(DZ142&lt;$H$143, $G$143/1000, 0))</f>
        <v>0</v>
      </c>
      <c r="EA143" s="36">
        <f>IF(EA14&gt;Assumptions!$I$14, 0, IF(EA142&lt;$H$143, $G$143/1000, 0))</f>
        <v>0</v>
      </c>
      <c r="EB143" s="36">
        <f>IF(EB14&gt;Assumptions!$I$14, 0, IF(EB142&lt;$H$143, $G$143/1000, 0))</f>
        <v>0</v>
      </c>
      <c r="EC143" s="36">
        <f>IF(EC14&gt;Assumptions!$I$14, 0, IF(EC142&lt;$H$143, $G$143/1000, 0))</f>
        <v>0</v>
      </c>
      <c r="ED143" s="36">
        <f>IF(ED14&gt;Assumptions!$I$14, 0, IF(ED142&lt;$H$143, $G$143/1000, 0))</f>
        <v>0</v>
      </c>
      <c r="EE143" s="36">
        <f>IF(EE14&gt;Assumptions!$I$14, 0, IF(EE142&lt;$H$143, $G$143/1000, 0))</f>
        <v>0</v>
      </c>
      <c r="EF143" s="36">
        <f>IF(EF14&gt;Assumptions!$I$14, 0, IF(EF142&lt;$H$143, $G$143/1000, 0))</f>
        <v>0</v>
      </c>
      <c r="EG143" s="36">
        <f>IF(EG14&gt;Assumptions!$I$14, 0, IF(EG142&lt;$H$143, $G$143/1000, 0))</f>
        <v>0</v>
      </c>
      <c r="EH143" s="36">
        <f>IF(EH14&gt;Assumptions!$I$14, 0, IF(EH142&lt;$H$143, $G$143/1000, 0))</f>
        <v>0</v>
      </c>
      <c r="EI143" s="36">
        <f>IF(EI14&gt;Assumptions!$I$14, 0, IF(EI142&lt;$H$143, $G$143/1000, 0))</f>
        <v>0</v>
      </c>
      <c r="EJ143" s="36">
        <f>IF(EJ14&gt;Assumptions!$I$14, 0, IF(EJ142&lt;$H$143, $G$143/1000, 0))</f>
        <v>0</v>
      </c>
      <c r="EK143" s="36">
        <f>IF(EK14&gt;Assumptions!$I$14, 0, IF(EK142&lt;$H$143, $G$143/1000, 0))</f>
        <v>0</v>
      </c>
      <c r="EL143" s="36">
        <f>IF(EL14&gt;Assumptions!$I$14, 0, IF(EL142&lt;$H$143, $G$143/1000, 0))</f>
        <v>0</v>
      </c>
      <c r="EM143" s="36">
        <f>IF(EM14&gt;Assumptions!$I$14, 0, IF(EM142&lt;$H$143, $G$143/1000, 0))</f>
        <v>0</v>
      </c>
      <c r="EN143" s="194"/>
      <c r="EP143" s="211"/>
      <c r="EQ143" s="36"/>
      <c r="ER143" s="36"/>
      <c r="ES143" s="36"/>
      <c r="ET143" s="129"/>
      <c r="EU143" s="36"/>
      <c r="EV143" s="130"/>
      <c r="EW143" s="36"/>
      <c r="EX143" s="36"/>
      <c r="EY143" s="36"/>
      <c r="EZ143" s="36"/>
      <c r="FA143" s="36"/>
      <c r="FB143" s="36"/>
      <c r="FC143" s="36"/>
      <c r="FD143" s="36"/>
      <c r="FE143"/>
      <c r="FF143"/>
      <c r="FG143"/>
      <c r="FH143"/>
    </row>
    <row r="144" spans="1:164" s="88" customFormat="1" ht="15" outlineLevel="1">
      <c r="A144" s="415"/>
      <c r="B144" s="46" t="s">
        <v>947</v>
      </c>
      <c r="F144" s="837"/>
      <c r="G144" s="838"/>
      <c r="H144" s="839"/>
      <c r="I144" s="840"/>
      <c r="J144" s="841"/>
      <c r="K144" s="842">
        <f>-K136</f>
        <v>0</v>
      </c>
      <c r="L144" s="842">
        <f ca="1">-L136</f>
        <v>0</v>
      </c>
      <c r="M144" s="842">
        <f t="shared" ref="M144:BX144" ca="1" si="644">-M136</f>
        <v>0</v>
      </c>
      <c r="N144" s="842">
        <f t="shared" ca="1" si="644"/>
        <v>0</v>
      </c>
      <c r="O144" s="842">
        <f t="shared" ca="1" si="644"/>
        <v>0</v>
      </c>
      <c r="P144" s="842">
        <f t="shared" ca="1" si="644"/>
        <v>0</v>
      </c>
      <c r="Q144" s="842">
        <f t="shared" ca="1" si="644"/>
        <v>-46.8</v>
      </c>
      <c r="R144" s="842">
        <f t="shared" ca="1" si="644"/>
        <v>-46.8</v>
      </c>
      <c r="S144" s="842">
        <f t="shared" ca="1" si="644"/>
        <v>-46.8</v>
      </c>
      <c r="T144" s="842">
        <f t="shared" ca="1" si="644"/>
        <v>-46.8</v>
      </c>
      <c r="U144" s="842">
        <f t="shared" ca="1" si="644"/>
        <v>-46.8</v>
      </c>
      <c r="V144" s="842">
        <f t="shared" ca="1" si="644"/>
        <v>-46.8</v>
      </c>
      <c r="W144" s="842">
        <f t="shared" ca="1" si="644"/>
        <v>-87.251000000000005</v>
      </c>
      <c r="X144" s="842">
        <f t="shared" ca="1" si="644"/>
        <v>-46.8</v>
      </c>
      <c r="Y144" s="842">
        <f t="shared" ca="1" si="644"/>
        <v>-326.875</v>
      </c>
      <c r="Z144" s="842">
        <f t="shared" ca="1" si="644"/>
        <v>-46.8</v>
      </c>
      <c r="AA144" s="842">
        <f t="shared" ca="1" si="644"/>
        <v>-211.47399999999993</v>
      </c>
      <c r="AB144" s="842">
        <f t="shared" ca="1" si="644"/>
        <v>0</v>
      </c>
      <c r="AC144" s="842">
        <f t="shared" ca="1" si="644"/>
        <v>0</v>
      </c>
      <c r="AD144" s="842">
        <f t="shared" ca="1" si="644"/>
        <v>0</v>
      </c>
      <c r="AE144" s="842">
        <f t="shared" ca="1" si="644"/>
        <v>0</v>
      </c>
      <c r="AF144" s="842">
        <f t="shared" ca="1" si="644"/>
        <v>0</v>
      </c>
      <c r="AG144" s="842">
        <f t="shared" ca="1" si="644"/>
        <v>0</v>
      </c>
      <c r="AH144" s="842">
        <f t="shared" ca="1" si="644"/>
        <v>0</v>
      </c>
      <c r="AI144" s="842">
        <f t="shared" ca="1" si="644"/>
        <v>0</v>
      </c>
      <c r="AJ144" s="842">
        <f t="shared" ca="1" si="644"/>
        <v>0</v>
      </c>
      <c r="AK144" s="842">
        <f t="shared" ca="1" si="644"/>
        <v>0</v>
      </c>
      <c r="AL144" s="842">
        <f t="shared" ca="1" si="644"/>
        <v>0</v>
      </c>
      <c r="AM144" s="842">
        <f t="shared" ca="1" si="644"/>
        <v>0</v>
      </c>
      <c r="AN144" s="842">
        <f t="shared" ca="1" si="644"/>
        <v>0</v>
      </c>
      <c r="AO144" s="842">
        <f t="shared" ca="1" si="644"/>
        <v>0</v>
      </c>
      <c r="AP144" s="842">
        <f t="shared" ca="1" si="644"/>
        <v>0</v>
      </c>
      <c r="AQ144" s="842">
        <f t="shared" ca="1" si="644"/>
        <v>0</v>
      </c>
      <c r="AR144" s="842">
        <f t="shared" ca="1" si="644"/>
        <v>0</v>
      </c>
      <c r="AS144" s="842">
        <f t="shared" ca="1" si="644"/>
        <v>0</v>
      </c>
      <c r="AT144" s="842">
        <f t="shared" ca="1" si="644"/>
        <v>0</v>
      </c>
      <c r="AU144" s="842">
        <f t="shared" ca="1" si="644"/>
        <v>0</v>
      </c>
      <c r="AV144" s="842">
        <f t="shared" ca="1" si="644"/>
        <v>0</v>
      </c>
      <c r="AW144" s="842">
        <f t="shared" ca="1" si="644"/>
        <v>0</v>
      </c>
      <c r="AX144" s="842">
        <f t="shared" ca="1" si="644"/>
        <v>0</v>
      </c>
      <c r="AY144" s="842">
        <f t="shared" ca="1" si="644"/>
        <v>0</v>
      </c>
      <c r="AZ144" s="842">
        <f t="shared" ca="1" si="644"/>
        <v>0</v>
      </c>
      <c r="BA144" s="842">
        <f t="shared" ca="1" si="644"/>
        <v>0</v>
      </c>
      <c r="BB144" s="842">
        <f t="shared" ca="1" si="644"/>
        <v>0</v>
      </c>
      <c r="BC144" s="842">
        <f t="shared" ca="1" si="644"/>
        <v>0</v>
      </c>
      <c r="BD144" s="842">
        <f t="shared" ca="1" si="644"/>
        <v>0</v>
      </c>
      <c r="BE144" s="842">
        <f t="shared" ca="1" si="644"/>
        <v>0</v>
      </c>
      <c r="BF144" s="842">
        <f t="shared" ca="1" si="644"/>
        <v>0</v>
      </c>
      <c r="BG144" s="842">
        <f t="shared" ca="1" si="644"/>
        <v>0</v>
      </c>
      <c r="BH144" s="842">
        <f t="shared" ca="1" si="644"/>
        <v>0</v>
      </c>
      <c r="BI144" s="842">
        <f t="shared" ca="1" si="644"/>
        <v>0</v>
      </c>
      <c r="BJ144" s="842">
        <f t="shared" ca="1" si="644"/>
        <v>0</v>
      </c>
      <c r="BK144" s="842">
        <f t="shared" ca="1" si="644"/>
        <v>0</v>
      </c>
      <c r="BL144" s="842">
        <f t="shared" ca="1" si="644"/>
        <v>0</v>
      </c>
      <c r="BM144" s="842">
        <f t="shared" ca="1" si="644"/>
        <v>0</v>
      </c>
      <c r="BN144" s="842">
        <f t="shared" ca="1" si="644"/>
        <v>0</v>
      </c>
      <c r="BO144" s="842">
        <f t="shared" ca="1" si="644"/>
        <v>0</v>
      </c>
      <c r="BP144" s="842">
        <f t="shared" ca="1" si="644"/>
        <v>0</v>
      </c>
      <c r="BQ144" s="842">
        <f t="shared" ca="1" si="644"/>
        <v>0</v>
      </c>
      <c r="BR144" s="842">
        <f t="shared" ca="1" si="644"/>
        <v>0</v>
      </c>
      <c r="BS144" s="842">
        <f t="shared" ca="1" si="644"/>
        <v>0</v>
      </c>
      <c r="BT144" s="842">
        <f t="shared" ca="1" si="644"/>
        <v>0</v>
      </c>
      <c r="BU144" s="842">
        <f t="shared" ca="1" si="644"/>
        <v>0</v>
      </c>
      <c r="BV144" s="842">
        <f t="shared" ca="1" si="644"/>
        <v>0</v>
      </c>
      <c r="BW144" s="842">
        <f t="shared" ca="1" si="644"/>
        <v>0</v>
      </c>
      <c r="BX144" s="842">
        <f t="shared" ca="1" si="644"/>
        <v>0</v>
      </c>
      <c r="BY144" s="842">
        <f t="shared" ref="BY144:EJ144" ca="1" si="645">-BY136</f>
        <v>0</v>
      </c>
      <c r="BZ144" s="842">
        <f t="shared" ca="1" si="645"/>
        <v>0</v>
      </c>
      <c r="CA144" s="842">
        <f t="shared" ca="1" si="645"/>
        <v>0</v>
      </c>
      <c r="CB144" s="842">
        <f t="shared" ca="1" si="645"/>
        <v>0</v>
      </c>
      <c r="CC144" s="842">
        <f t="shared" ca="1" si="645"/>
        <v>0</v>
      </c>
      <c r="CD144" s="842">
        <f t="shared" ca="1" si="645"/>
        <v>0</v>
      </c>
      <c r="CE144" s="842">
        <f t="shared" ca="1" si="645"/>
        <v>0</v>
      </c>
      <c r="CF144" s="842">
        <f t="shared" ca="1" si="645"/>
        <v>0</v>
      </c>
      <c r="CG144" s="842">
        <f t="shared" ca="1" si="645"/>
        <v>0</v>
      </c>
      <c r="CH144" s="842">
        <f t="shared" ca="1" si="645"/>
        <v>0</v>
      </c>
      <c r="CI144" s="842">
        <f t="shared" ca="1" si="645"/>
        <v>0</v>
      </c>
      <c r="CJ144" s="842">
        <f t="shared" ca="1" si="645"/>
        <v>0</v>
      </c>
      <c r="CK144" s="842">
        <f t="shared" ca="1" si="645"/>
        <v>0</v>
      </c>
      <c r="CL144" s="842">
        <f t="shared" ca="1" si="645"/>
        <v>0</v>
      </c>
      <c r="CM144" s="842">
        <f t="shared" ca="1" si="645"/>
        <v>0</v>
      </c>
      <c r="CN144" s="842">
        <f t="shared" ca="1" si="645"/>
        <v>0</v>
      </c>
      <c r="CO144" s="842">
        <f t="shared" ca="1" si="645"/>
        <v>0</v>
      </c>
      <c r="CP144" s="842">
        <f t="shared" ca="1" si="645"/>
        <v>0</v>
      </c>
      <c r="CQ144" s="842">
        <f t="shared" ca="1" si="645"/>
        <v>0</v>
      </c>
      <c r="CR144" s="842">
        <f t="shared" ca="1" si="645"/>
        <v>0</v>
      </c>
      <c r="CS144" s="842">
        <f t="shared" ca="1" si="645"/>
        <v>0</v>
      </c>
      <c r="CT144" s="842">
        <f t="shared" ca="1" si="645"/>
        <v>0</v>
      </c>
      <c r="CU144" s="842">
        <f t="shared" ca="1" si="645"/>
        <v>0</v>
      </c>
      <c r="CV144" s="842">
        <f t="shared" ca="1" si="645"/>
        <v>0</v>
      </c>
      <c r="CW144" s="842">
        <f t="shared" ca="1" si="645"/>
        <v>0</v>
      </c>
      <c r="CX144" s="842">
        <f t="shared" ca="1" si="645"/>
        <v>0</v>
      </c>
      <c r="CY144" s="842">
        <f t="shared" ca="1" si="645"/>
        <v>0</v>
      </c>
      <c r="CZ144" s="842">
        <f t="shared" ca="1" si="645"/>
        <v>0</v>
      </c>
      <c r="DA144" s="842">
        <f t="shared" ca="1" si="645"/>
        <v>0</v>
      </c>
      <c r="DB144" s="842">
        <f t="shared" ca="1" si="645"/>
        <v>0</v>
      </c>
      <c r="DC144" s="842">
        <f t="shared" ca="1" si="645"/>
        <v>0</v>
      </c>
      <c r="DD144" s="842">
        <f t="shared" ca="1" si="645"/>
        <v>0</v>
      </c>
      <c r="DE144" s="842">
        <f t="shared" ca="1" si="645"/>
        <v>0</v>
      </c>
      <c r="DF144" s="842">
        <f t="shared" ca="1" si="645"/>
        <v>0</v>
      </c>
      <c r="DG144" s="842">
        <f t="shared" ca="1" si="645"/>
        <v>0</v>
      </c>
      <c r="DH144" s="842">
        <f t="shared" ca="1" si="645"/>
        <v>0</v>
      </c>
      <c r="DI144" s="842">
        <f t="shared" ca="1" si="645"/>
        <v>0</v>
      </c>
      <c r="DJ144" s="842">
        <f t="shared" ca="1" si="645"/>
        <v>0</v>
      </c>
      <c r="DK144" s="842">
        <f t="shared" ca="1" si="645"/>
        <v>0</v>
      </c>
      <c r="DL144" s="842">
        <f t="shared" ca="1" si="645"/>
        <v>0</v>
      </c>
      <c r="DM144" s="842">
        <f t="shared" ca="1" si="645"/>
        <v>0</v>
      </c>
      <c r="DN144" s="842">
        <f t="shared" ca="1" si="645"/>
        <v>0</v>
      </c>
      <c r="DO144" s="842">
        <f t="shared" ca="1" si="645"/>
        <v>0</v>
      </c>
      <c r="DP144" s="842">
        <f t="shared" ca="1" si="645"/>
        <v>0</v>
      </c>
      <c r="DQ144" s="842">
        <f t="shared" ca="1" si="645"/>
        <v>0</v>
      </c>
      <c r="DR144" s="842">
        <f t="shared" ca="1" si="645"/>
        <v>0</v>
      </c>
      <c r="DS144" s="842">
        <f t="shared" ca="1" si="645"/>
        <v>0</v>
      </c>
      <c r="DT144" s="842">
        <f t="shared" ca="1" si="645"/>
        <v>0</v>
      </c>
      <c r="DU144" s="842">
        <f t="shared" ca="1" si="645"/>
        <v>0</v>
      </c>
      <c r="DV144" s="842">
        <f t="shared" ca="1" si="645"/>
        <v>0</v>
      </c>
      <c r="DW144" s="842">
        <f t="shared" ca="1" si="645"/>
        <v>0</v>
      </c>
      <c r="DX144" s="842">
        <f t="shared" ca="1" si="645"/>
        <v>0</v>
      </c>
      <c r="DY144" s="842">
        <f t="shared" ca="1" si="645"/>
        <v>0</v>
      </c>
      <c r="DZ144" s="842">
        <f t="shared" ca="1" si="645"/>
        <v>0</v>
      </c>
      <c r="EA144" s="842">
        <f t="shared" ca="1" si="645"/>
        <v>0</v>
      </c>
      <c r="EB144" s="842">
        <f t="shared" ca="1" si="645"/>
        <v>0</v>
      </c>
      <c r="EC144" s="842">
        <f t="shared" ca="1" si="645"/>
        <v>0</v>
      </c>
      <c r="ED144" s="842">
        <f t="shared" ca="1" si="645"/>
        <v>0</v>
      </c>
      <c r="EE144" s="842">
        <f t="shared" ca="1" si="645"/>
        <v>0</v>
      </c>
      <c r="EF144" s="842">
        <f t="shared" ca="1" si="645"/>
        <v>0</v>
      </c>
      <c r="EG144" s="842">
        <f t="shared" ca="1" si="645"/>
        <v>0</v>
      </c>
      <c r="EH144" s="842">
        <f t="shared" ca="1" si="645"/>
        <v>0</v>
      </c>
      <c r="EI144" s="842">
        <f t="shared" ca="1" si="645"/>
        <v>0</v>
      </c>
      <c r="EJ144" s="842">
        <f t="shared" ca="1" si="645"/>
        <v>0</v>
      </c>
      <c r="EK144" s="842">
        <f t="shared" ref="EK144:EM144" ca="1" si="646">-EK136</f>
        <v>0</v>
      </c>
      <c r="EL144" s="842">
        <f t="shared" ca="1" si="646"/>
        <v>0</v>
      </c>
      <c r="EM144" s="842">
        <f t="shared" ca="1" si="646"/>
        <v>0</v>
      </c>
      <c r="EN144" s="843"/>
      <c r="EP144" s="844"/>
      <c r="EQ144" s="841"/>
      <c r="ER144" s="841"/>
      <c r="ES144" s="841"/>
      <c r="ET144" s="840"/>
      <c r="EU144" s="841"/>
      <c r="EV144" s="842"/>
      <c r="EW144" s="841"/>
      <c r="EX144" s="841"/>
      <c r="EY144" s="841"/>
      <c r="EZ144" s="841"/>
      <c r="FA144" s="841"/>
      <c r="FB144" s="841"/>
      <c r="FC144" s="841"/>
      <c r="FD144" s="841"/>
      <c r="FE144" s="845"/>
      <c r="FF144" s="845"/>
      <c r="FG144" s="845"/>
      <c r="FH144" s="845"/>
    </row>
    <row r="145" spans="2:164" ht="15" outlineLevel="1">
      <c r="B145" s="10" t="s">
        <v>946</v>
      </c>
      <c r="F145" s="210"/>
      <c r="G145" s="163"/>
      <c r="H145" s="478"/>
      <c r="I145" s="129"/>
      <c r="J145" s="36"/>
      <c r="K145" s="130">
        <f>+K142+K143</f>
        <v>1000</v>
      </c>
      <c r="L145" s="130">
        <f ca="1">SUM(L142:L144)</f>
        <v>1000</v>
      </c>
      <c r="M145" s="130">
        <f t="shared" ref="M145:BX145" ca="1" si="647">SUM(M142:M144)</f>
        <v>1000</v>
      </c>
      <c r="N145" s="130">
        <f t="shared" ca="1" si="647"/>
        <v>1000</v>
      </c>
      <c r="O145" s="130">
        <f t="shared" ca="1" si="647"/>
        <v>1000</v>
      </c>
      <c r="P145" s="130">
        <f t="shared" ca="1" si="647"/>
        <v>1000</v>
      </c>
      <c r="Q145" s="130">
        <f t="shared" ca="1" si="647"/>
        <v>953.2</v>
      </c>
      <c r="R145" s="130">
        <f t="shared" ca="1" si="647"/>
        <v>906.40000000000009</v>
      </c>
      <c r="S145" s="130">
        <f t="shared" ca="1" si="647"/>
        <v>859.60000000000014</v>
      </c>
      <c r="T145" s="130">
        <f t="shared" ca="1" si="647"/>
        <v>812.80000000000018</v>
      </c>
      <c r="U145" s="130">
        <f t="shared" ca="1" si="647"/>
        <v>766.00000000000023</v>
      </c>
      <c r="V145" s="130">
        <f t="shared" ca="1" si="647"/>
        <v>719.20000000000027</v>
      </c>
      <c r="W145" s="130">
        <f t="shared" ca="1" si="647"/>
        <v>631.9490000000003</v>
      </c>
      <c r="X145" s="130">
        <f t="shared" ca="1" si="647"/>
        <v>585.14900000000034</v>
      </c>
      <c r="Y145" s="130">
        <f t="shared" ca="1" si="647"/>
        <v>258.27400000000034</v>
      </c>
      <c r="Z145" s="130">
        <f t="shared" ca="1" si="647"/>
        <v>211.47400000000033</v>
      </c>
      <c r="AA145" s="130">
        <f t="shared" ca="1" si="647"/>
        <v>3.979039320256561E-13</v>
      </c>
      <c r="AB145" s="130">
        <f t="shared" ca="1" si="647"/>
        <v>8.3470000000003974</v>
      </c>
      <c r="AC145" s="130">
        <f t="shared" ca="1" si="647"/>
        <v>16.694000000000397</v>
      </c>
      <c r="AD145" s="130">
        <f t="shared" ca="1" si="647"/>
        <v>25.041000000000395</v>
      </c>
      <c r="AE145" s="130">
        <f t="shared" ca="1" si="647"/>
        <v>33.388000000000396</v>
      </c>
      <c r="AF145" s="130">
        <f t="shared" ca="1" si="647"/>
        <v>41.735000000000397</v>
      </c>
      <c r="AG145" s="130">
        <f t="shared" ca="1" si="647"/>
        <v>50.082000000000399</v>
      </c>
      <c r="AH145" s="130">
        <f t="shared" ca="1" si="647"/>
        <v>58.4290000000004</v>
      </c>
      <c r="AI145" s="130">
        <f t="shared" ca="1" si="647"/>
        <v>66.776000000000394</v>
      </c>
      <c r="AJ145" s="130">
        <f t="shared" ca="1" si="647"/>
        <v>75.123000000000388</v>
      </c>
      <c r="AK145" s="130">
        <f t="shared" ca="1" si="647"/>
        <v>83.470000000000383</v>
      </c>
      <c r="AL145" s="130">
        <f t="shared" ca="1" si="647"/>
        <v>91.817000000000377</v>
      </c>
      <c r="AM145" s="130">
        <f t="shared" ca="1" si="647"/>
        <v>100.16400000000037</v>
      </c>
      <c r="AN145" s="130">
        <f t="shared" ca="1" si="647"/>
        <v>108.51100000000037</v>
      </c>
      <c r="AO145" s="130">
        <f t="shared" ca="1" si="647"/>
        <v>116.85800000000036</v>
      </c>
      <c r="AP145" s="130">
        <f t="shared" ca="1" si="647"/>
        <v>125.20500000000035</v>
      </c>
      <c r="AQ145" s="130">
        <f t="shared" ca="1" si="647"/>
        <v>133.55200000000036</v>
      </c>
      <c r="AR145" s="130">
        <f t="shared" ca="1" si="647"/>
        <v>141.89900000000037</v>
      </c>
      <c r="AS145" s="130">
        <f t="shared" ca="1" si="647"/>
        <v>150.24600000000038</v>
      </c>
      <c r="AT145" s="130">
        <f t="shared" ca="1" si="647"/>
        <v>158.59300000000039</v>
      </c>
      <c r="AU145" s="130">
        <f t="shared" ca="1" si="647"/>
        <v>166.9400000000004</v>
      </c>
      <c r="AV145" s="130">
        <f t="shared" ca="1" si="647"/>
        <v>166.9400000000004</v>
      </c>
      <c r="AW145" s="130">
        <f t="shared" ca="1" si="647"/>
        <v>166.9400000000004</v>
      </c>
      <c r="AX145" s="130">
        <f t="shared" ca="1" si="647"/>
        <v>166.9400000000004</v>
      </c>
      <c r="AY145" s="130">
        <f t="shared" ca="1" si="647"/>
        <v>166.9400000000004</v>
      </c>
      <c r="AZ145" s="130">
        <f t="shared" ca="1" si="647"/>
        <v>166.9400000000004</v>
      </c>
      <c r="BA145" s="130">
        <f t="shared" ca="1" si="647"/>
        <v>166.9400000000004</v>
      </c>
      <c r="BB145" s="130">
        <f t="shared" ca="1" si="647"/>
        <v>166.9400000000004</v>
      </c>
      <c r="BC145" s="130">
        <f t="shared" ca="1" si="647"/>
        <v>166.9400000000004</v>
      </c>
      <c r="BD145" s="130">
        <f t="shared" ca="1" si="647"/>
        <v>166.9400000000004</v>
      </c>
      <c r="BE145" s="130">
        <f t="shared" ca="1" si="647"/>
        <v>166.9400000000004</v>
      </c>
      <c r="BF145" s="130">
        <f t="shared" ca="1" si="647"/>
        <v>166.9400000000004</v>
      </c>
      <c r="BG145" s="130">
        <f t="shared" ca="1" si="647"/>
        <v>166.9400000000004</v>
      </c>
      <c r="BH145" s="130">
        <f t="shared" ca="1" si="647"/>
        <v>166.9400000000004</v>
      </c>
      <c r="BI145" s="130">
        <f t="shared" ca="1" si="647"/>
        <v>166.9400000000004</v>
      </c>
      <c r="BJ145" s="130">
        <f t="shared" ca="1" si="647"/>
        <v>166.9400000000004</v>
      </c>
      <c r="BK145" s="130">
        <f t="shared" ca="1" si="647"/>
        <v>166.9400000000004</v>
      </c>
      <c r="BL145" s="130">
        <f t="shared" ca="1" si="647"/>
        <v>166.9400000000004</v>
      </c>
      <c r="BM145" s="130">
        <f t="shared" ca="1" si="647"/>
        <v>166.9400000000004</v>
      </c>
      <c r="BN145" s="130">
        <f t="shared" ca="1" si="647"/>
        <v>166.9400000000004</v>
      </c>
      <c r="BO145" s="130">
        <f t="shared" ca="1" si="647"/>
        <v>166.9400000000004</v>
      </c>
      <c r="BP145" s="130">
        <f t="shared" ca="1" si="647"/>
        <v>166.9400000000004</v>
      </c>
      <c r="BQ145" s="130">
        <f t="shared" ca="1" si="647"/>
        <v>166.9400000000004</v>
      </c>
      <c r="BR145" s="130">
        <f t="shared" ca="1" si="647"/>
        <v>166.9400000000004</v>
      </c>
      <c r="BS145" s="130">
        <f t="shared" ca="1" si="647"/>
        <v>166.9400000000004</v>
      </c>
      <c r="BT145" s="130">
        <f t="shared" ca="1" si="647"/>
        <v>166.9400000000004</v>
      </c>
      <c r="BU145" s="130">
        <f t="shared" ca="1" si="647"/>
        <v>166.9400000000004</v>
      </c>
      <c r="BV145" s="130">
        <f t="shared" ca="1" si="647"/>
        <v>166.9400000000004</v>
      </c>
      <c r="BW145" s="130">
        <f t="shared" ca="1" si="647"/>
        <v>166.9400000000004</v>
      </c>
      <c r="BX145" s="130">
        <f t="shared" ca="1" si="647"/>
        <v>166.9400000000004</v>
      </c>
      <c r="BY145" s="130">
        <f t="shared" ref="BY145:EJ145" ca="1" si="648">SUM(BY142:BY144)</f>
        <v>166.9400000000004</v>
      </c>
      <c r="BZ145" s="130">
        <f t="shared" ca="1" si="648"/>
        <v>166.9400000000004</v>
      </c>
      <c r="CA145" s="130">
        <f t="shared" ca="1" si="648"/>
        <v>166.9400000000004</v>
      </c>
      <c r="CB145" s="130">
        <f t="shared" ca="1" si="648"/>
        <v>166.9400000000004</v>
      </c>
      <c r="CC145" s="130">
        <f t="shared" ca="1" si="648"/>
        <v>166.9400000000004</v>
      </c>
      <c r="CD145" s="130">
        <f t="shared" ca="1" si="648"/>
        <v>166.9400000000004</v>
      </c>
      <c r="CE145" s="130">
        <f t="shared" ca="1" si="648"/>
        <v>166.9400000000004</v>
      </c>
      <c r="CF145" s="130">
        <f t="shared" ca="1" si="648"/>
        <v>166.9400000000004</v>
      </c>
      <c r="CG145" s="130">
        <f t="shared" ca="1" si="648"/>
        <v>166.9400000000004</v>
      </c>
      <c r="CH145" s="130">
        <f t="shared" ca="1" si="648"/>
        <v>166.9400000000004</v>
      </c>
      <c r="CI145" s="130">
        <f t="shared" ca="1" si="648"/>
        <v>166.9400000000004</v>
      </c>
      <c r="CJ145" s="130">
        <f t="shared" ca="1" si="648"/>
        <v>166.9400000000004</v>
      </c>
      <c r="CK145" s="130">
        <f t="shared" ca="1" si="648"/>
        <v>166.9400000000004</v>
      </c>
      <c r="CL145" s="130">
        <f t="shared" ca="1" si="648"/>
        <v>166.9400000000004</v>
      </c>
      <c r="CM145" s="130">
        <f t="shared" ca="1" si="648"/>
        <v>166.9400000000004</v>
      </c>
      <c r="CN145" s="130">
        <f t="shared" ca="1" si="648"/>
        <v>166.9400000000004</v>
      </c>
      <c r="CO145" s="130">
        <f t="shared" ca="1" si="648"/>
        <v>166.9400000000004</v>
      </c>
      <c r="CP145" s="130">
        <f t="shared" ca="1" si="648"/>
        <v>166.9400000000004</v>
      </c>
      <c r="CQ145" s="130">
        <f t="shared" ca="1" si="648"/>
        <v>166.9400000000004</v>
      </c>
      <c r="CR145" s="130">
        <f t="shared" ca="1" si="648"/>
        <v>166.9400000000004</v>
      </c>
      <c r="CS145" s="130">
        <f t="shared" ca="1" si="648"/>
        <v>166.9400000000004</v>
      </c>
      <c r="CT145" s="130">
        <f t="shared" ca="1" si="648"/>
        <v>166.9400000000004</v>
      </c>
      <c r="CU145" s="130">
        <f t="shared" ca="1" si="648"/>
        <v>166.9400000000004</v>
      </c>
      <c r="CV145" s="130">
        <f t="shared" ca="1" si="648"/>
        <v>166.9400000000004</v>
      </c>
      <c r="CW145" s="130">
        <f t="shared" ca="1" si="648"/>
        <v>166.9400000000004</v>
      </c>
      <c r="CX145" s="130">
        <f t="shared" ca="1" si="648"/>
        <v>166.9400000000004</v>
      </c>
      <c r="CY145" s="130">
        <f t="shared" ca="1" si="648"/>
        <v>166.9400000000004</v>
      </c>
      <c r="CZ145" s="130">
        <f t="shared" ca="1" si="648"/>
        <v>166.9400000000004</v>
      </c>
      <c r="DA145" s="130">
        <f t="shared" ca="1" si="648"/>
        <v>166.9400000000004</v>
      </c>
      <c r="DB145" s="130">
        <f t="shared" ca="1" si="648"/>
        <v>166.9400000000004</v>
      </c>
      <c r="DC145" s="130">
        <f t="shared" ca="1" si="648"/>
        <v>166.9400000000004</v>
      </c>
      <c r="DD145" s="130">
        <f t="shared" ca="1" si="648"/>
        <v>166.9400000000004</v>
      </c>
      <c r="DE145" s="130">
        <f t="shared" ca="1" si="648"/>
        <v>166.9400000000004</v>
      </c>
      <c r="DF145" s="130">
        <f t="shared" ca="1" si="648"/>
        <v>166.9400000000004</v>
      </c>
      <c r="DG145" s="130">
        <f t="shared" ca="1" si="648"/>
        <v>166.9400000000004</v>
      </c>
      <c r="DH145" s="130">
        <f t="shared" ca="1" si="648"/>
        <v>166.9400000000004</v>
      </c>
      <c r="DI145" s="130">
        <f t="shared" ca="1" si="648"/>
        <v>166.9400000000004</v>
      </c>
      <c r="DJ145" s="130">
        <f t="shared" ca="1" si="648"/>
        <v>166.9400000000004</v>
      </c>
      <c r="DK145" s="130">
        <f t="shared" ca="1" si="648"/>
        <v>166.9400000000004</v>
      </c>
      <c r="DL145" s="130">
        <f t="shared" ca="1" si="648"/>
        <v>166.9400000000004</v>
      </c>
      <c r="DM145" s="130">
        <f t="shared" ca="1" si="648"/>
        <v>166.9400000000004</v>
      </c>
      <c r="DN145" s="130">
        <f t="shared" ca="1" si="648"/>
        <v>166.9400000000004</v>
      </c>
      <c r="DO145" s="130">
        <f t="shared" ca="1" si="648"/>
        <v>166.9400000000004</v>
      </c>
      <c r="DP145" s="130">
        <f t="shared" ca="1" si="648"/>
        <v>166.9400000000004</v>
      </c>
      <c r="DQ145" s="130">
        <f t="shared" ca="1" si="648"/>
        <v>166.9400000000004</v>
      </c>
      <c r="DR145" s="130">
        <f t="shared" ca="1" si="648"/>
        <v>166.9400000000004</v>
      </c>
      <c r="DS145" s="130">
        <f t="shared" ca="1" si="648"/>
        <v>166.9400000000004</v>
      </c>
      <c r="DT145" s="130">
        <f t="shared" ca="1" si="648"/>
        <v>166.9400000000004</v>
      </c>
      <c r="DU145" s="130">
        <f t="shared" ca="1" si="648"/>
        <v>166.9400000000004</v>
      </c>
      <c r="DV145" s="130">
        <f t="shared" ca="1" si="648"/>
        <v>166.9400000000004</v>
      </c>
      <c r="DW145" s="130">
        <f t="shared" ca="1" si="648"/>
        <v>166.9400000000004</v>
      </c>
      <c r="DX145" s="130">
        <f t="shared" ca="1" si="648"/>
        <v>166.9400000000004</v>
      </c>
      <c r="DY145" s="130">
        <f t="shared" ca="1" si="648"/>
        <v>166.9400000000004</v>
      </c>
      <c r="DZ145" s="130">
        <f t="shared" ca="1" si="648"/>
        <v>166.9400000000004</v>
      </c>
      <c r="EA145" s="130">
        <f t="shared" ca="1" si="648"/>
        <v>166.9400000000004</v>
      </c>
      <c r="EB145" s="130">
        <f t="shared" ca="1" si="648"/>
        <v>166.9400000000004</v>
      </c>
      <c r="EC145" s="130">
        <f t="shared" ca="1" si="648"/>
        <v>166.9400000000004</v>
      </c>
      <c r="ED145" s="130">
        <f t="shared" ca="1" si="648"/>
        <v>166.9400000000004</v>
      </c>
      <c r="EE145" s="130">
        <f t="shared" ca="1" si="648"/>
        <v>166.9400000000004</v>
      </c>
      <c r="EF145" s="130">
        <f t="shared" ca="1" si="648"/>
        <v>166.9400000000004</v>
      </c>
      <c r="EG145" s="130">
        <f t="shared" ca="1" si="648"/>
        <v>166.9400000000004</v>
      </c>
      <c r="EH145" s="130">
        <f t="shared" ca="1" si="648"/>
        <v>166.9400000000004</v>
      </c>
      <c r="EI145" s="130">
        <f t="shared" ca="1" si="648"/>
        <v>166.9400000000004</v>
      </c>
      <c r="EJ145" s="130">
        <f t="shared" ca="1" si="648"/>
        <v>166.9400000000004</v>
      </c>
      <c r="EK145" s="130">
        <f t="shared" ref="EK145:EM145" ca="1" si="649">SUM(EK142:EK144)</f>
        <v>166.9400000000004</v>
      </c>
      <c r="EL145" s="130">
        <f t="shared" ca="1" si="649"/>
        <v>166.9400000000004</v>
      </c>
      <c r="EM145" s="130">
        <f t="shared" ca="1" si="649"/>
        <v>166.9400000000004</v>
      </c>
      <c r="EN145" s="194"/>
      <c r="EP145" s="211"/>
      <c r="EQ145" s="36"/>
      <c r="ER145" s="36"/>
      <c r="ES145" s="36"/>
      <c r="ET145" s="129"/>
      <c r="EU145" s="36"/>
      <c r="EV145" s="130"/>
      <c r="EW145" s="36"/>
      <c r="EX145" s="36"/>
      <c r="EY145" s="36"/>
      <c r="EZ145" s="36"/>
      <c r="FA145" s="36"/>
      <c r="FB145" s="36"/>
      <c r="FC145" s="36"/>
      <c r="FD145" s="36"/>
      <c r="FE145"/>
      <c r="FF145"/>
      <c r="FG145"/>
      <c r="FH145"/>
    </row>
    <row r="146" spans="2:164" ht="15" outlineLevel="1">
      <c r="B146" s="10"/>
      <c r="F146" s="210"/>
      <c r="G146" s="163"/>
      <c r="H146" s="478"/>
      <c r="I146" s="129"/>
      <c r="J146" s="36"/>
      <c r="K146" s="130"/>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c r="DV146" s="36"/>
      <c r="DW146" s="36"/>
      <c r="DX146" s="36"/>
      <c r="DY146" s="36"/>
      <c r="DZ146" s="36"/>
      <c r="EA146" s="36"/>
      <c r="EB146" s="36"/>
      <c r="EC146" s="36"/>
      <c r="ED146" s="36"/>
      <c r="EE146" s="36"/>
      <c r="EF146" s="36"/>
      <c r="EG146" s="36"/>
      <c r="EH146" s="36"/>
      <c r="EI146" s="36"/>
      <c r="EJ146" s="36"/>
      <c r="EK146" s="36"/>
      <c r="EL146" s="36"/>
      <c r="EM146" s="36"/>
      <c r="EN146" s="194"/>
      <c r="EP146" s="211"/>
      <c r="EQ146" s="36"/>
      <c r="ER146" s="36"/>
      <c r="ES146" s="36"/>
      <c r="ET146" s="129"/>
      <c r="EU146" s="36"/>
      <c r="EV146" s="130"/>
      <c r="EW146" s="36"/>
      <c r="EX146" s="36"/>
      <c r="EY146" s="36"/>
      <c r="EZ146" s="36"/>
      <c r="FA146" s="36"/>
      <c r="FB146" s="36"/>
      <c r="FC146" s="36"/>
      <c r="FD146" s="36"/>
      <c r="FE146"/>
      <c r="FF146"/>
      <c r="FG146"/>
      <c r="FH146"/>
    </row>
    <row r="147" spans="2:164" ht="15" outlineLevel="1">
      <c r="B147" s="10" t="s">
        <v>948</v>
      </c>
      <c r="F147" s="210"/>
      <c r="G147" s="163"/>
      <c r="H147" s="478"/>
      <c r="I147" s="129"/>
      <c r="J147" s="36"/>
      <c r="K147" s="130"/>
      <c r="L147" s="36">
        <f>IF(L14=Assumptions!$I$14, L145, 0)</f>
        <v>0</v>
      </c>
      <c r="M147" s="36">
        <f>IF(M14=Assumptions!$I$14, M145, 0)</f>
        <v>0</v>
      </c>
      <c r="N147" s="36">
        <f>IF(N14=Assumptions!$I$14, N145, 0)</f>
        <v>0</v>
      </c>
      <c r="O147" s="36">
        <f>IF(O14=Assumptions!$I$14, O145, 0)</f>
        <v>0</v>
      </c>
      <c r="P147" s="36">
        <f>IF(P14=Assumptions!$I$14, P145, 0)</f>
        <v>0</v>
      </c>
      <c r="Q147" s="36">
        <f>IF(Q14=Assumptions!$I$14, Q145, 0)</f>
        <v>0</v>
      </c>
      <c r="R147" s="36">
        <f>IF(R14=Assumptions!$I$14, R145, 0)</f>
        <v>0</v>
      </c>
      <c r="S147" s="36">
        <f>IF(S14=Assumptions!$I$14, S145, 0)</f>
        <v>0</v>
      </c>
      <c r="T147" s="36">
        <f>IF(T14=Assumptions!$I$14, T145, 0)</f>
        <v>0</v>
      </c>
      <c r="U147" s="36">
        <f>IF(U14=Assumptions!$I$14, U145, 0)</f>
        <v>0</v>
      </c>
      <c r="V147" s="36">
        <f>IF(V14=Assumptions!$I$14, V145, 0)</f>
        <v>0</v>
      </c>
      <c r="W147" s="36">
        <f>IF(W14=Assumptions!$I$14, W145, 0)</f>
        <v>0</v>
      </c>
      <c r="X147" s="36">
        <f>IF(X14=Assumptions!$I$14, X145, 0)</f>
        <v>0</v>
      </c>
      <c r="Y147" s="36">
        <f>IF(Y14=Assumptions!$I$14, Y145, 0)</f>
        <v>0</v>
      </c>
      <c r="Z147" s="36">
        <f>IF(Z14=Assumptions!$I$14, Z145, 0)</f>
        <v>0</v>
      </c>
      <c r="AA147" s="36">
        <f>IF(AA14=Assumptions!$I$14, AA145, 0)</f>
        <v>0</v>
      </c>
      <c r="AB147" s="36">
        <f>IF(AB14=Assumptions!$I$14, AB145, 0)</f>
        <v>0</v>
      </c>
      <c r="AC147" s="36">
        <f>IF(AC14=Assumptions!$I$14, AC145, 0)</f>
        <v>0</v>
      </c>
      <c r="AD147" s="36">
        <f>IF(AD14=Assumptions!$I$14, AD145, 0)</f>
        <v>0</v>
      </c>
      <c r="AE147" s="36">
        <f>IF(AE14=Assumptions!$I$14, AE145, 0)</f>
        <v>0</v>
      </c>
      <c r="AF147" s="36">
        <f>IF(AF14=Assumptions!$I$14, AF145, 0)</f>
        <v>0</v>
      </c>
      <c r="AG147" s="36">
        <f>IF(AG14=Assumptions!$I$14, AG145, 0)</f>
        <v>0</v>
      </c>
      <c r="AH147" s="36">
        <f>IF(AH14=Assumptions!$I$14, AH145, 0)</f>
        <v>0</v>
      </c>
      <c r="AI147" s="36">
        <f>IF(AI14=Assumptions!$I$14, AI145, 0)</f>
        <v>0</v>
      </c>
      <c r="AJ147" s="36">
        <f>IF(AJ14=Assumptions!$I$14, AJ145, 0)</f>
        <v>0</v>
      </c>
      <c r="AK147" s="36">
        <f>IF(AK14=Assumptions!$I$14, AK145, 0)</f>
        <v>0</v>
      </c>
      <c r="AL147" s="36">
        <f>IF(AL14=Assumptions!$I$14, AL145, 0)</f>
        <v>0</v>
      </c>
      <c r="AM147" s="36">
        <f>IF(AM14=Assumptions!$I$14, AM145, 0)</f>
        <v>0</v>
      </c>
      <c r="AN147" s="36">
        <f>IF(AN14=Assumptions!$I$14, AN145, 0)</f>
        <v>0</v>
      </c>
      <c r="AO147" s="36">
        <f>IF(AO14=Assumptions!$I$14, AO145, 0)</f>
        <v>0</v>
      </c>
      <c r="AP147" s="36">
        <f>IF(AP14=Assumptions!$I$14, AP145, 0)</f>
        <v>0</v>
      </c>
      <c r="AQ147" s="36">
        <f>IF(AQ14=Assumptions!$I$14, AQ145, 0)</f>
        <v>0</v>
      </c>
      <c r="AR147" s="36">
        <f>IF(AR14=Assumptions!$I$14, AR145, 0)</f>
        <v>0</v>
      </c>
      <c r="AS147" s="36">
        <f>IF(AS14=Assumptions!$I$14, AS145, 0)</f>
        <v>0</v>
      </c>
      <c r="AT147" s="36">
        <f>IF(AT14=Assumptions!$I$14, AT145, 0)</f>
        <v>0</v>
      </c>
      <c r="AU147" s="36">
        <f ca="1">IF(AU14=Assumptions!$I$14, AU145, 0)</f>
        <v>166.9400000000004</v>
      </c>
      <c r="AV147" s="36">
        <f>IF(AV14=Assumptions!$I$14, AV145, 0)</f>
        <v>0</v>
      </c>
      <c r="AW147" s="36">
        <f>IF(AW14=Assumptions!$I$14, AW145, 0)</f>
        <v>0</v>
      </c>
      <c r="AX147" s="36">
        <f>IF(AX14=Assumptions!$I$14, AX145, 0)</f>
        <v>0</v>
      </c>
      <c r="AY147" s="36">
        <f>IF(AY14=Assumptions!$I$14, AY145, 0)</f>
        <v>0</v>
      </c>
      <c r="AZ147" s="36">
        <f>IF(AZ14=Assumptions!$I$14, AZ145, 0)</f>
        <v>0</v>
      </c>
      <c r="BA147" s="36">
        <f>IF(BA14=Assumptions!$I$14, BA145, 0)</f>
        <v>0</v>
      </c>
      <c r="BB147" s="36">
        <f>IF(BB14=Assumptions!$I$14, BB145, 0)</f>
        <v>0</v>
      </c>
      <c r="BC147" s="36">
        <f>IF(BC14=Assumptions!$I$14, BC145, 0)</f>
        <v>0</v>
      </c>
      <c r="BD147" s="36">
        <f>IF(BD14=Assumptions!$I$14, BD145, 0)</f>
        <v>0</v>
      </c>
      <c r="BE147" s="36">
        <f>IF(BE14=Assumptions!$I$14, BE145, 0)</f>
        <v>0</v>
      </c>
      <c r="BF147" s="36">
        <f>IF(BF14=Assumptions!$I$14, BF145, 0)</f>
        <v>0</v>
      </c>
      <c r="BG147" s="36">
        <f>IF(BG14=Assumptions!$I$14, BG145, 0)</f>
        <v>0</v>
      </c>
      <c r="BH147" s="36">
        <f>IF(BH14=Assumptions!$I$14, BH145, 0)</f>
        <v>0</v>
      </c>
      <c r="BI147" s="36">
        <f>IF(BI14=Assumptions!$I$14, BI145, 0)</f>
        <v>0</v>
      </c>
      <c r="BJ147" s="36">
        <f>IF(BJ14=Assumptions!$I$14, BJ145, 0)</f>
        <v>0</v>
      </c>
      <c r="BK147" s="36">
        <f>IF(BK14=Assumptions!$I$14, BK145, 0)</f>
        <v>0</v>
      </c>
      <c r="BL147" s="36">
        <f>IF(BL14=Assumptions!$I$14, BL145, 0)</f>
        <v>0</v>
      </c>
      <c r="BM147" s="36">
        <f>IF(BM14=Assumptions!$I$14, BM145, 0)</f>
        <v>0</v>
      </c>
      <c r="BN147" s="36">
        <f>IF(BN14=Assumptions!$I$14, BN145, 0)</f>
        <v>0</v>
      </c>
      <c r="BO147" s="36">
        <f>IF(BO14=Assumptions!$I$14, BO145, 0)</f>
        <v>0</v>
      </c>
      <c r="BP147" s="36">
        <f>IF(BP14=Assumptions!$I$14, BP145, 0)</f>
        <v>0</v>
      </c>
      <c r="BQ147" s="36">
        <f>IF(BQ14=Assumptions!$I$14, BQ145, 0)</f>
        <v>0</v>
      </c>
      <c r="BR147" s="36">
        <f>IF(BR14=Assumptions!$I$14, BR145, 0)</f>
        <v>0</v>
      </c>
      <c r="BS147" s="36">
        <f>IF(BS14=Assumptions!$I$14, BS145, 0)</f>
        <v>0</v>
      </c>
      <c r="BT147" s="36">
        <f>IF(BT14=Assumptions!$I$14, BT145, 0)</f>
        <v>0</v>
      </c>
      <c r="BU147" s="36">
        <f>IF(BU14=Assumptions!$I$14, BU145, 0)</f>
        <v>0</v>
      </c>
      <c r="BV147" s="36">
        <f>IF(BV14=Assumptions!$I$14, BV145, 0)</f>
        <v>0</v>
      </c>
      <c r="BW147" s="36">
        <f>IF(BW14=Assumptions!$I$14, BW145, 0)</f>
        <v>0</v>
      </c>
      <c r="BX147" s="36">
        <f>IF(BX14=Assumptions!$I$14, BX145, 0)</f>
        <v>0</v>
      </c>
      <c r="BY147" s="36">
        <f>IF(BY14=Assumptions!$I$14, BY145, 0)</f>
        <v>0</v>
      </c>
      <c r="BZ147" s="36">
        <f>IF(BZ14=Assumptions!$I$14, BZ145, 0)</f>
        <v>0</v>
      </c>
      <c r="CA147" s="36">
        <f>IF(CA14=Assumptions!$I$14, CA145, 0)</f>
        <v>0</v>
      </c>
      <c r="CB147" s="36">
        <f>IF(CB14=Assumptions!$I$14, CB145, 0)</f>
        <v>0</v>
      </c>
      <c r="CC147" s="36">
        <f>IF(CC14=Assumptions!$I$14, CC145, 0)</f>
        <v>0</v>
      </c>
      <c r="CD147" s="36">
        <f>IF(CD14=Assumptions!$I$14, CD145, 0)</f>
        <v>0</v>
      </c>
      <c r="CE147" s="36">
        <f>IF(CE14=Assumptions!$I$14, CE145, 0)</f>
        <v>0</v>
      </c>
      <c r="CF147" s="36">
        <f>IF(CF14=Assumptions!$I$14, CF145, 0)</f>
        <v>0</v>
      </c>
      <c r="CG147" s="36">
        <f>IF(CG14=Assumptions!$I$14, CG145, 0)</f>
        <v>0</v>
      </c>
      <c r="CH147" s="36">
        <f>IF(CH14=Assumptions!$I$14, CH145, 0)</f>
        <v>0</v>
      </c>
      <c r="CI147" s="36">
        <f>IF(CI14=Assumptions!$I$14, CI145, 0)</f>
        <v>0</v>
      </c>
      <c r="CJ147" s="36">
        <f>IF(CJ14=Assumptions!$I$14, CJ145, 0)</f>
        <v>0</v>
      </c>
      <c r="CK147" s="36">
        <f>IF(CK14=Assumptions!$I$14, CK145, 0)</f>
        <v>0</v>
      </c>
      <c r="CL147" s="36">
        <f>IF(CL14=Assumptions!$I$14, CL145, 0)</f>
        <v>0</v>
      </c>
      <c r="CM147" s="36">
        <f>IF(CM14=Assumptions!$I$14, CM145, 0)</f>
        <v>0</v>
      </c>
      <c r="CN147" s="36">
        <f>IF(CN14=Assumptions!$I$14, CN145, 0)</f>
        <v>0</v>
      </c>
      <c r="CO147" s="36">
        <f>IF(CO14=Assumptions!$I$14, CO145, 0)</f>
        <v>0</v>
      </c>
      <c r="CP147" s="36">
        <f>IF(CP14=Assumptions!$I$14, CP145, 0)</f>
        <v>0</v>
      </c>
      <c r="CQ147" s="36">
        <f>IF(CQ14=Assumptions!$I$14, CQ145, 0)</f>
        <v>0</v>
      </c>
      <c r="CR147" s="36">
        <f>IF(CR14=Assumptions!$I$14, CR145, 0)</f>
        <v>0</v>
      </c>
      <c r="CS147" s="36">
        <f>IF(CS14=Assumptions!$I$14, CS145, 0)</f>
        <v>0</v>
      </c>
      <c r="CT147" s="36">
        <f>IF(CT14=Assumptions!$I$14, CT145, 0)</f>
        <v>0</v>
      </c>
      <c r="CU147" s="36">
        <f>IF(CU14=Assumptions!$I$14, CU145, 0)</f>
        <v>0</v>
      </c>
      <c r="CV147" s="36">
        <f>IF(CV14=Assumptions!$I$14, CV145, 0)</f>
        <v>0</v>
      </c>
      <c r="CW147" s="36">
        <f>IF(CW14=Assumptions!$I$14, CW145, 0)</f>
        <v>0</v>
      </c>
      <c r="CX147" s="36">
        <f>IF(CX14=Assumptions!$I$14, CX145, 0)</f>
        <v>0</v>
      </c>
      <c r="CY147" s="36">
        <f>IF(CY14=Assumptions!$I$14, CY145, 0)</f>
        <v>0</v>
      </c>
      <c r="CZ147" s="36">
        <f>IF(CZ14=Assumptions!$I$14, CZ145, 0)</f>
        <v>0</v>
      </c>
      <c r="DA147" s="36">
        <f>IF(DA14=Assumptions!$I$14, DA145, 0)</f>
        <v>0</v>
      </c>
      <c r="DB147" s="36">
        <f>IF(DB14=Assumptions!$I$14, DB145, 0)</f>
        <v>0</v>
      </c>
      <c r="DC147" s="36">
        <f>IF(DC14=Assumptions!$I$14, DC145, 0)</f>
        <v>0</v>
      </c>
      <c r="DD147" s="36">
        <f>IF(DD14=Assumptions!$I$14, DD145, 0)</f>
        <v>0</v>
      </c>
      <c r="DE147" s="36">
        <f>IF(DE14=Assumptions!$I$14, DE145, 0)</f>
        <v>0</v>
      </c>
      <c r="DF147" s="36">
        <f>IF(DF14=Assumptions!$I$14, DF145, 0)</f>
        <v>0</v>
      </c>
      <c r="DG147" s="36">
        <f>IF(DG14=Assumptions!$I$14, DG145, 0)</f>
        <v>0</v>
      </c>
      <c r="DH147" s="36">
        <f>IF(DH14=Assumptions!$I$14, DH145, 0)</f>
        <v>0</v>
      </c>
      <c r="DI147" s="36">
        <f>IF(DI14=Assumptions!$I$14, DI145, 0)</f>
        <v>0</v>
      </c>
      <c r="DJ147" s="36">
        <f>IF(DJ14=Assumptions!$I$14, DJ145, 0)</f>
        <v>0</v>
      </c>
      <c r="DK147" s="36">
        <f>IF(DK14=Assumptions!$I$14, DK145, 0)</f>
        <v>0</v>
      </c>
      <c r="DL147" s="36">
        <f>IF(DL14=Assumptions!$I$14, DL145, 0)</f>
        <v>0</v>
      </c>
      <c r="DM147" s="36">
        <f>IF(DM14=Assumptions!$I$14, DM145, 0)</f>
        <v>0</v>
      </c>
      <c r="DN147" s="36">
        <f>IF(DN14=Assumptions!$I$14, DN145, 0)</f>
        <v>0</v>
      </c>
      <c r="DO147" s="36">
        <f>IF(DO14=Assumptions!$I$14, DO145, 0)</f>
        <v>0</v>
      </c>
      <c r="DP147" s="36">
        <f>IF(DP14=Assumptions!$I$14, DP145, 0)</f>
        <v>0</v>
      </c>
      <c r="DQ147" s="36">
        <f>IF(DQ14=Assumptions!$I$14, DQ145, 0)</f>
        <v>0</v>
      </c>
      <c r="DR147" s="36">
        <f>IF(DR14=Assumptions!$I$14, DR145, 0)</f>
        <v>0</v>
      </c>
      <c r="DS147" s="36">
        <f>IF(DS14=Assumptions!$I$14, DS145, 0)</f>
        <v>0</v>
      </c>
      <c r="DT147" s="36">
        <f>IF(DT14=Assumptions!$I$14, DT145, 0)</f>
        <v>0</v>
      </c>
      <c r="DU147" s="36">
        <f>IF(DU14=Assumptions!$I$14, DU145, 0)</f>
        <v>0</v>
      </c>
      <c r="DV147" s="36">
        <f>IF(DV14=Assumptions!$I$14, DV145, 0)</f>
        <v>0</v>
      </c>
      <c r="DW147" s="36">
        <f>IF(DW14=Assumptions!$I$14, DW145, 0)</f>
        <v>0</v>
      </c>
      <c r="DX147" s="36">
        <f>IF(DX14=Assumptions!$I$14, DX145, 0)</f>
        <v>0</v>
      </c>
      <c r="DY147" s="36">
        <f>IF(DY14=Assumptions!$I$14, DY145, 0)</f>
        <v>0</v>
      </c>
      <c r="DZ147" s="36">
        <f>IF(DZ14=Assumptions!$I$14, DZ145, 0)</f>
        <v>0</v>
      </c>
      <c r="EA147" s="36">
        <f>IF(EA14=Assumptions!$I$14, EA145, 0)</f>
        <v>0</v>
      </c>
      <c r="EB147" s="36">
        <f>IF(EB14=Assumptions!$I$14, EB145, 0)</f>
        <v>0</v>
      </c>
      <c r="EC147" s="36">
        <f>IF(EC14=Assumptions!$I$14, EC145, 0)</f>
        <v>0</v>
      </c>
      <c r="ED147" s="36">
        <f>IF(ED14=Assumptions!$I$14, ED145, 0)</f>
        <v>0</v>
      </c>
      <c r="EE147" s="36">
        <f>IF(EE14=Assumptions!$I$14, EE145, 0)</f>
        <v>0</v>
      </c>
      <c r="EF147" s="36">
        <f>IF(EF14=Assumptions!$I$14, EF145, 0)</f>
        <v>0</v>
      </c>
      <c r="EG147" s="36">
        <f>IF(EG14=Assumptions!$I$14, EG145, 0)</f>
        <v>0</v>
      </c>
      <c r="EH147" s="36">
        <f>IF(EH14=Assumptions!$I$14, EH145, 0)</f>
        <v>0</v>
      </c>
      <c r="EI147" s="36">
        <f>IF(EI14=Assumptions!$I$14, EI145, 0)</f>
        <v>0</v>
      </c>
      <c r="EJ147" s="36">
        <f>IF(EJ14=Assumptions!$I$14, EJ145, 0)</f>
        <v>0</v>
      </c>
      <c r="EK147" s="36">
        <f>IF(EK14=Assumptions!$I$14, EK145, 0)</f>
        <v>0</v>
      </c>
      <c r="EL147" s="36">
        <f>IF(EL14=Assumptions!$I$14, EL145, 0)</f>
        <v>0</v>
      </c>
      <c r="EM147" s="36">
        <f>IF(EM14=Assumptions!$I$14, EM145, 0)</f>
        <v>0</v>
      </c>
      <c r="EN147" s="194"/>
      <c r="EP147" s="211"/>
      <c r="EQ147" s="36"/>
      <c r="ER147" s="36"/>
      <c r="ES147" s="36"/>
      <c r="ET147" s="129"/>
      <c r="EU147" s="36"/>
      <c r="EV147" s="130"/>
      <c r="EW147" s="36"/>
      <c r="EX147" s="36"/>
      <c r="EY147" s="36"/>
      <c r="EZ147" s="36"/>
      <c r="FA147" s="36"/>
      <c r="FB147" s="36"/>
      <c r="FC147" s="36"/>
      <c r="FD147" s="36"/>
      <c r="FE147"/>
      <c r="FF147"/>
      <c r="FG147"/>
      <c r="FH147"/>
    </row>
    <row r="148" spans="2:164" ht="16" outlineLevel="1" thickBot="1">
      <c r="B148" s="244"/>
      <c r="F148" s="210"/>
      <c r="G148" s="104"/>
      <c r="H148" s="478"/>
      <c r="I148" s="129"/>
      <c r="J148" s="36"/>
      <c r="K148" s="130"/>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c r="DV148" s="36"/>
      <c r="DW148" s="36"/>
      <c r="DX148" s="36"/>
      <c r="DY148" s="36"/>
      <c r="DZ148" s="36"/>
      <c r="EA148" s="36"/>
      <c r="EB148" s="36"/>
      <c r="EC148" s="36"/>
      <c r="ED148" s="36"/>
      <c r="EE148" s="36"/>
      <c r="EF148" s="36"/>
      <c r="EG148" s="36"/>
      <c r="EH148" s="36"/>
      <c r="EI148" s="36"/>
      <c r="EJ148" s="36"/>
      <c r="EK148" s="36"/>
      <c r="EL148" s="36"/>
      <c r="EM148" s="36"/>
      <c r="EN148" s="194"/>
      <c r="EP148" s="211"/>
      <c r="EQ148" s="36"/>
      <c r="ER148" s="36"/>
      <c r="ES148" s="36"/>
      <c r="ET148" s="129"/>
      <c r="EU148" s="36"/>
      <c r="EV148" s="130"/>
      <c r="EW148" s="36"/>
      <c r="EX148" s="36"/>
      <c r="EY148" s="36"/>
      <c r="EZ148" s="36"/>
      <c r="FA148" s="36"/>
      <c r="FB148" s="36"/>
      <c r="FC148" s="36"/>
      <c r="FD148" s="36"/>
      <c r="FE148"/>
      <c r="FF148"/>
      <c r="FG148"/>
      <c r="FH148"/>
    </row>
    <row r="149" spans="2:164" ht="16" outlineLevel="1" thickBot="1">
      <c r="B149" s="14" t="s">
        <v>86</v>
      </c>
      <c r="E149" s="212"/>
      <c r="F149" s="372">
        <f>+Assumptions!F40</f>
        <v>60</v>
      </c>
      <c r="G149" s="356">
        <f>Assumptions!F45</f>
        <v>1</v>
      </c>
      <c r="H149" s="827"/>
      <c r="I149" s="138">
        <f>SUMIF($K$12:$EM$12,"&lt;="&amp;Assumptions!$L$14,'Monthly Cash Flow'!K149:EM149)</f>
        <v>0</v>
      </c>
      <c r="J149" s="27"/>
      <c r="K149" s="139">
        <f>IFERROR(IF(AND(K$13&gt;$F149,K$13&lt;=Assumptions!$L$14),INDEX(Debt!$G$9:$G$366,MATCH(K$13,Debt!$C$9:$C$366,0)),0),0)</f>
        <v>0</v>
      </c>
      <c r="L149" s="27">
        <f>IF(AND($F$163=1, L12&gt;$F$164), 0, IFERROR(IF(AND(L$12&gt;$F149,L$12&lt;=Assumptions!$L$14),INDEX(Debt!$G$9:$G$366,MATCH(L$12,Debt!$C$9:$C$366,0)),0),0))</f>
        <v>0</v>
      </c>
      <c r="M149" s="27">
        <f>IF(AND($F$163=1, M12&gt;$F$164), 0, IFERROR(IF(AND(M$12&gt;$F149,M$12&lt;=Assumptions!$L$14),INDEX(Debt!$G$9:$G$366,MATCH(M$12,Debt!$C$9:$C$366,0)),0),0))</f>
        <v>0</v>
      </c>
      <c r="N149" s="27">
        <f>IF(AND($F$163=1, N12&gt;$F$164), 0, IFERROR(IF(AND(N$12&gt;$F149,N$12&lt;=Assumptions!$L$14),INDEX(Debt!$G$9:$G$366,MATCH(N$12,Debt!$C$9:$C$366,0)),0),0))</f>
        <v>0</v>
      </c>
      <c r="O149" s="27">
        <f>IF(AND($F$163=1, O12&gt;$F$164), 0, IFERROR(IF(AND(O$12&gt;$F149,O$12&lt;=Assumptions!$L$14),INDEX(Debt!$G$9:$G$366,MATCH(O$12,Debt!$C$9:$C$366,0)),0),0))</f>
        <v>0</v>
      </c>
      <c r="P149" s="27">
        <f>IF(AND($F$163=1, P12&gt;$F$164), 0, IFERROR(IF(AND(P$12&gt;$F149,P$12&lt;=Assumptions!$L$14),INDEX(Debt!$G$9:$G$366,MATCH(P$12,Debt!$C$9:$C$366,0)),0),0))</f>
        <v>0</v>
      </c>
      <c r="Q149" s="27">
        <f>IF(AND($F$163=1, Q12&gt;$F$164), 0, IFERROR(IF(AND(Q$12&gt;$F149,Q$12&lt;=Assumptions!$L$14),INDEX(Debt!$G$9:$G$366,MATCH(Q$12,Debt!$C$9:$C$366,0)),0),0))</f>
        <v>0</v>
      </c>
      <c r="R149" s="27">
        <f>IF(AND($F$163=1, R12&gt;$F$164), 0, IFERROR(IF(AND(R$12&gt;$F149,R$12&lt;=Assumptions!$L$14),INDEX(Debt!$G$9:$G$366,MATCH(R$12,Debt!$C$9:$C$366,0)),0),0))</f>
        <v>0</v>
      </c>
      <c r="S149" s="27">
        <f>IF(AND($F$163=1, S12&gt;$F$164), 0, IFERROR(IF(AND(S$12&gt;$F149,S$12&lt;=Assumptions!$L$14),INDEX(Debt!$G$9:$G$366,MATCH(S$12,Debt!$C$9:$C$366,0)),0),0))</f>
        <v>0</v>
      </c>
      <c r="T149" s="27">
        <f>IF(AND($F$163=1, T12&gt;$F$164), 0, IFERROR(IF(AND(T$12&gt;$F149,T$12&lt;=Assumptions!$L$14),INDEX(Debt!$G$9:$G$366,MATCH(T$12,Debt!$C$9:$C$366,0)),0),0))</f>
        <v>0</v>
      </c>
      <c r="U149" s="27">
        <f>IF(AND($F$163=1, U12&gt;$F$164), 0, IFERROR(IF(AND(U$12&gt;$F149,U$12&lt;=Assumptions!$L$14),INDEX(Debt!$G$9:$G$366,MATCH(U$12,Debt!$C$9:$C$366,0)),0),0))</f>
        <v>0</v>
      </c>
      <c r="V149" s="27">
        <f>IF(AND($F$163=1, V12&gt;$F$164), 0, IFERROR(IF(AND(V$12&gt;$F149,V$12&lt;=Assumptions!$L$14),INDEX(Debt!$G$9:$G$366,MATCH(V$12,Debt!$C$9:$C$366,0)),0),0))</f>
        <v>0</v>
      </c>
      <c r="W149" s="27">
        <f>IF(AND($F$163=1, W12&gt;$F$164), 0, IFERROR(IF(AND(W$12&gt;$F149,W$12&lt;=Assumptions!$L$14),INDEX(Debt!$G$9:$G$366,MATCH(W$12,Debt!$C$9:$C$366,0)),0),0))</f>
        <v>0</v>
      </c>
      <c r="X149" s="27">
        <f>IF(AND($F$163=1, X12&gt;$F$164), 0, IFERROR(IF(AND(X$12&gt;$F149,X$12&lt;=Assumptions!$L$14),INDEX(Debt!$G$9:$G$366,MATCH(X$12,Debt!$C$9:$C$366,0)),0),0))</f>
        <v>0</v>
      </c>
      <c r="Y149" s="27">
        <f>IF(AND($F$163=1, Y12&gt;$F$164), 0, IFERROR(IF(AND(Y$12&gt;$F149,Y$12&lt;=Assumptions!$L$14),INDEX(Debt!$G$9:$G$366,MATCH(Y$12,Debt!$C$9:$C$366,0)),0),0))</f>
        <v>0</v>
      </c>
      <c r="Z149" s="27">
        <f>IF(AND($F$163=1, Z12&gt;$F$164), 0, IFERROR(IF(AND(Z$12&gt;$F149,Z$12&lt;=Assumptions!$L$14),INDEX(Debt!$G$9:$G$366,MATCH(Z$12,Debt!$C$9:$C$366,0)),0),0))</f>
        <v>0</v>
      </c>
      <c r="AA149" s="27">
        <f>IF(AND($F$163=1, AA12&gt;$F$164), 0, IFERROR(IF(AND(AA$12&gt;$F149,AA$12&lt;=Assumptions!$L$14),INDEX(Debt!$G$9:$G$366,MATCH(AA$12,Debt!$C$9:$C$366,0)),0),0))</f>
        <v>0</v>
      </c>
      <c r="AB149" s="27">
        <f>IF(AND($F$163=1, AB12&gt;$F$164), 0, IFERROR(IF(AND(AB$12&gt;$F149,AB$12&lt;=Assumptions!$L$14),INDEX(Debt!$G$9:$G$366,MATCH(AB$12,Debt!$C$9:$C$366,0)),0),0))</f>
        <v>0</v>
      </c>
      <c r="AC149" s="27">
        <f>IF(AND($F$163=1, AC12&gt;$F$164), 0, IFERROR(IF(AND(AC$12&gt;$F149,AC$12&lt;=Assumptions!$L$14),INDEX(Debt!$G$9:$G$366,MATCH(AC$12,Debt!$C$9:$C$366,0)),0),0))</f>
        <v>0</v>
      </c>
      <c r="AD149" s="27">
        <f>IF(AND($F$163=1, AD12&gt;$F$164), 0, IFERROR(IF(AND(AD$12&gt;$F149,AD$12&lt;=Assumptions!$L$14),INDEX(Debt!$G$9:$G$366,MATCH(AD$12,Debt!$C$9:$C$366,0)),0),0))</f>
        <v>0</v>
      </c>
      <c r="AE149" s="27">
        <f>IF(AND($F$163=1, AE12&gt;$F$164), 0, IFERROR(IF(AND(AE$12&gt;$F149,AE$12&lt;=Assumptions!$L$14),INDEX(Debt!$G$9:$G$366,MATCH(AE$12,Debt!$C$9:$C$366,0)),0),0))</f>
        <v>0</v>
      </c>
      <c r="AF149" s="27">
        <f>IF(AND($F$163=1, AF12&gt;$F$164), 0, IFERROR(IF(AND(AF$12&gt;$F149,AF$12&lt;=Assumptions!$L$14),INDEX(Debt!$G$9:$G$366,MATCH(AF$12,Debt!$C$9:$C$366,0)),0),0))</f>
        <v>0</v>
      </c>
      <c r="AG149" s="27">
        <f>IF(AND($F$163=1, AG12&gt;$F$164), 0, IFERROR(IF(AND(AG$12&gt;$F149,AG$12&lt;=Assumptions!$L$14),INDEX(Debt!$G$9:$G$366,MATCH(AG$12,Debt!$C$9:$C$366,0)),0),0))</f>
        <v>0</v>
      </c>
      <c r="AH149" s="27">
        <f>IF(AND($F$163=1, AH12&gt;$F$164), 0, IFERROR(IF(AND(AH$12&gt;$F149,AH$12&lt;=Assumptions!$L$14),INDEX(Debt!$G$9:$G$366,MATCH(AH$12,Debt!$C$9:$C$366,0)),0),0))</f>
        <v>0</v>
      </c>
      <c r="AI149" s="27">
        <f>IF(AND($F$163=1, AI12&gt;$F$164), 0, IFERROR(IF(AND(AI$12&gt;$F149,AI$12&lt;=Assumptions!$L$14),INDEX(Debt!$G$9:$G$366,MATCH(AI$12,Debt!$C$9:$C$366,0)),0),0))</f>
        <v>0</v>
      </c>
      <c r="AJ149" s="27">
        <f>IF(AND($F$163=1, AJ12&gt;$F$164), 0, IFERROR(IF(AND(AJ$12&gt;$F149,AJ$12&lt;=Assumptions!$L$14),INDEX(Debt!$G$9:$G$366,MATCH(AJ$12,Debt!$C$9:$C$366,0)),0),0))</f>
        <v>0</v>
      </c>
      <c r="AK149" s="27">
        <f>IF(AND($F$163=1, AK12&gt;$F$164), 0, IFERROR(IF(AND(AK$12&gt;$F149,AK$12&lt;=Assumptions!$L$14),INDEX(Debt!$G$9:$G$366,MATCH(AK$12,Debt!$C$9:$C$366,0)),0),0))</f>
        <v>0</v>
      </c>
      <c r="AL149" s="27">
        <f>IF(AND($F$163=1, AL12&gt;$F$164), 0, IFERROR(IF(AND(AL$12&gt;$F149,AL$12&lt;=Assumptions!$L$14),INDEX(Debt!$G$9:$G$366,MATCH(AL$12,Debt!$C$9:$C$366,0)),0),0))</f>
        <v>0</v>
      </c>
      <c r="AM149" s="27">
        <f>IF(AND($F$163=1, AM12&gt;$F$164), 0, IFERROR(IF(AND(AM$12&gt;$F149,AM$12&lt;=Assumptions!$L$14),INDEX(Debt!$G$9:$G$366,MATCH(AM$12,Debt!$C$9:$C$366,0)),0),0))</f>
        <v>0</v>
      </c>
      <c r="AN149" s="27">
        <f>IF(AND($F$163=1, AN12&gt;$F$164), 0, IFERROR(IF(AND(AN$12&gt;$F149,AN$12&lt;=Assumptions!$L$14),INDEX(Debt!$G$9:$G$366,MATCH(AN$12,Debt!$C$9:$C$366,0)),0),0))</f>
        <v>0</v>
      </c>
      <c r="AO149" s="27">
        <f>IF(AND($F$163=1, AO12&gt;$F$164), 0, IFERROR(IF(AND(AO$12&gt;$F149,AO$12&lt;=Assumptions!$L$14),INDEX(Debt!$G$9:$G$366,MATCH(AO$12,Debt!$C$9:$C$366,0)),0),0))</f>
        <v>0</v>
      </c>
      <c r="AP149" s="27">
        <f>IF(AND($F$163=1, AP12&gt;$F$164), 0, IFERROR(IF(AND(AP$12&gt;$F149,AP$12&lt;=Assumptions!$L$14),INDEX(Debt!$G$9:$G$366,MATCH(AP$12,Debt!$C$9:$C$366,0)),0),0))</f>
        <v>0</v>
      </c>
      <c r="AQ149" s="27">
        <f>IF(AND($F$163=1, AQ12&gt;$F$164), 0, IFERROR(IF(AND(AQ$12&gt;$F149,AQ$12&lt;=Assumptions!$L$14),INDEX(Debt!$G$9:$G$366,MATCH(AQ$12,Debt!$C$9:$C$366,0)),0),0))</f>
        <v>0</v>
      </c>
      <c r="AR149" s="27">
        <f>IF(AND($F$163=1, AR12&gt;$F$164), 0, IFERROR(IF(AND(AR$12&gt;$F149,AR$12&lt;=Assumptions!$L$14),INDEX(Debt!$G$9:$G$366,MATCH(AR$12,Debt!$C$9:$C$366,0)),0),0))</f>
        <v>0</v>
      </c>
      <c r="AS149" s="27">
        <f>IF(AND($F$163=1, AS12&gt;$F$164), 0, IFERROR(IF(AND(AS$12&gt;$F149,AS$12&lt;=Assumptions!$L$14),INDEX(Debt!$G$9:$G$366,MATCH(AS$12,Debt!$C$9:$C$366,0)),0),0))</f>
        <v>0</v>
      </c>
      <c r="AT149" s="27">
        <f>IF(AND($F$163=1, AT12&gt;$F$164), 0, IFERROR(IF(AND(AT$12&gt;$F149,AT$12&lt;=Assumptions!$L$14),INDEX(Debt!$G$9:$G$366,MATCH(AT$12,Debt!$C$9:$C$366,0)),0),0))</f>
        <v>0</v>
      </c>
      <c r="AU149" s="27">
        <f>IF(AND($F$163=1, AU12&gt;$F$164), 0, IFERROR(IF(AND(AU$12&gt;$F149,AU$12&lt;=Assumptions!$L$14),INDEX(Debt!$G$9:$G$366,MATCH(AU$12,Debt!$C$9:$C$366,0)),0),0))</f>
        <v>0</v>
      </c>
      <c r="AV149" s="27">
        <f>IF(AND($F$163=1, AV12&gt;$F$164), 0, IFERROR(IF(AND(AV$12&gt;$F149,AV$12&lt;=Assumptions!$L$14),INDEX(Debt!$G$9:$G$366,MATCH(AV$12,Debt!$C$9:$C$366,0)),0),0))</f>
        <v>0</v>
      </c>
      <c r="AW149" s="27">
        <f>IF(AND($F$163=1, AW12&gt;$F$164), 0, IFERROR(IF(AND(AW$12&gt;$F149,AW$12&lt;=Assumptions!$L$14),INDEX(Debt!$G$9:$G$366,MATCH(AW$12,Debt!$C$9:$C$366,0)),0),0))</f>
        <v>0</v>
      </c>
      <c r="AX149" s="27">
        <f>IF(AND($F$163=1, AX12&gt;$F$164), 0, IFERROR(IF(AND(AX$12&gt;$F149,AX$12&lt;=Assumptions!$L$14),INDEX(Debt!$G$9:$G$366,MATCH(AX$12,Debt!$C$9:$C$366,0)),0),0))</f>
        <v>0</v>
      </c>
      <c r="AY149" s="27">
        <f>IF(AND($F$163=1, AY12&gt;$F$164), 0, IFERROR(IF(AND(AY$12&gt;$F149,AY$12&lt;=Assumptions!$L$14),INDEX(Debt!$G$9:$G$366,MATCH(AY$12,Debt!$C$9:$C$366,0)),0),0))</f>
        <v>0</v>
      </c>
      <c r="AZ149" s="27">
        <f>IF(AND($F$163=1, AZ12&gt;$F$164), 0, IFERROR(IF(AND(AZ$12&gt;$F149,AZ$12&lt;=Assumptions!$L$14),INDEX(Debt!$G$9:$G$366,MATCH(AZ$12,Debt!$C$9:$C$366,0)),0),0))</f>
        <v>0</v>
      </c>
      <c r="BA149" s="27">
        <f>IF(AND($F$163=1, BA12&gt;$F$164), 0, IFERROR(IF(AND(BA$12&gt;$F149,BA$12&lt;=Assumptions!$L$14),INDEX(Debt!$G$9:$G$366,MATCH(BA$12,Debt!$C$9:$C$366,0)),0),0))</f>
        <v>0</v>
      </c>
      <c r="BB149" s="27">
        <f>IF(AND($F$163=1, BB12&gt;$F$164), 0, IFERROR(IF(AND(BB$12&gt;$F149,BB$12&lt;=Assumptions!$L$14),INDEX(Debt!$G$9:$G$366,MATCH(BB$12,Debt!$C$9:$C$366,0)),0),0))</f>
        <v>0</v>
      </c>
      <c r="BC149" s="27">
        <f>IF(AND($F$163=1, BC12&gt;$F$164), 0, IFERROR(IF(AND(BC$12&gt;$F149,BC$12&lt;=Assumptions!$L$14),INDEX(Debt!$G$9:$G$366,MATCH(BC$12,Debt!$C$9:$C$366,0)),0),0))</f>
        <v>0</v>
      </c>
      <c r="BD149" s="27">
        <f>IF(AND($F$163=1, BD12&gt;$F$164), 0, IFERROR(IF(AND(BD$12&gt;$F149,BD$12&lt;=Assumptions!$L$14),INDEX(Debt!$G$9:$G$366,MATCH(BD$12,Debt!$C$9:$C$366,0)),0),0))</f>
        <v>0</v>
      </c>
      <c r="BE149" s="27">
        <f>IF(AND($F$163=1, BE12&gt;$F$164), 0, IFERROR(IF(AND(BE$12&gt;$F149,BE$12&lt;=Assumptions!$L$14),INDEX(Debt!$G$9:$G$366,MATCH(BE$12,Debt!$C$9:$C$366,0)),0),0))</f>
        <v>0</v>
      </c>
      <c r="BF149" s="27">
        <f>IF(AND($F$163=1, BF12&gt;$F$164), 0, IFERROR(IF(AND(BF$12&gt;$F149,BF$12&lt;=Assumptions!$L$14),INDEX(Debt!$G$9:$G$366,MATCH(BF$12,Debt!$C$9:$C$366,0)),0),0))</f>
        <v>0</v>
      </c>
      <c r="BG149" s="27">
        <f>IF(AND($F$163=1, BG12&gt;$F$164), 0, IFERROR(IF(AND(BG$12&gt;$F149,BG$12&lt;=Assumptions!$L$14),INDEX(Debt!$G$9:$G$366,MATCH(BG$12,Debt!$C$9:$C$366,0)),0),0))</f>
        <v>0</v>
      </c>
      <c r="BH149" s="27">
        <f>IF(AND($F$163=1, BH12&gt;$F$164), 0, IFERROR(IF(AND(BH$12&gt;$F149,BH$12&lt;=Assumptions!$L$14),INDEX(Debt!$G$9:$G$366,MATCH(BH$12,Debt!$C$9:$C$366,0)),0),0))</f>
        <v>0</v>
      </c>
      <c r="BI149" s="27">
        <f>IF(AND($F$163=1, BI12&gt;$F$164), 0, IFERROR(IF(AND(BI$12&gt;$F149,BI$12&lt;=Assumptions!$L$14),INDEX(Debt!$G$9:$G$366,MATCH(BI$12,Debt!$C$9:$C$366,0)),0),0))</f>
        <v>0</v>
      </c>
      <c r="BJ149" s="27">
        <f>IF(AND($F$163=1, BJ12&gt;$F$164), 0, IFERROR(IF(AND(BJ$12&gt;$F149,BJ$12&lt;=Assumptions!$L$14),INDEX(Debt!$G$9:$G$366,MATCH(BJ$12,Debt!$C$9:$C$366,0)),0),0))</f>
        <v>0</v>
      </c>
      <c r="BK149" s="27">
        <f>IF(AND($F$163=1, BK12&gt;$F$164), 0, IFERROR(IF(AND(BK$12&gt;$F149,BK$12&lt;=Assumptions!$L$14),INDEX(Debt!$G$9:$G$366,MATCH(BK$12,Debt!$C$9:$C$366,0)),0),0))</f>
        <v>0</v>
      </c>
      <c r="BL149" s="27">
        <f>IF(AND($F$163=1, BL12&gt;$F$164), 0, IFERROR(IF(AND(BL$12&gt;$F149,BL$12&lt;=Assumptions!$L$14),INDEX(Debt!$G$9:$G$366,MATCH(BL$12,Debt!$C$9:$C$366,0)),0),0))</f>
        <v>0</v>
      </c>
      <c r="BM149" s="27">
        <f>IF(AND($F$163=1, BM12&gt;$F$164), 0, IFERROR(IF(AND(BM$12&gt;$F149,BM$12&lt;=Assumptions!$L$14),INDEX(Debt!$G$9:$G$366,MATCH(BM$12,Debt!$C$9:$C$366,0)),0),0))</f>
        <v>0</v>
      </c>
      <c r="BN149" s="27">
        <f>IF(AND($F$163=1, BN12&gt;$F$164), 0, IFERROR(IF(AND(BN$12&gt;$F149,BN$12&lt;=Assumptions!$L$14),INDEX(Debt!$G$9:$G$366,MATCH(BN$12,Debt!$C$9:$C$366,0)),0),0))</f>
        <v>0</v>
      </c>
      <c r="BO149" s="27">
        <f>IF(AND($F$163=1, BO12&gt;$F$164), 0, IFERROR(IF(AND(BO$12&gt;$F149,BO$12&lt;=Assumptions!$L$14),INDEX(Debt!$G$9:$G$366,MATCH(BO$12,Debt!$C$9:$C$366,0)),0),0))</f>
        <v>0</v>
      </c>
      <c r="BP149" s="27">
        <f>IF(AND($F$163=1, BP12&gt;$F$164), 0, IFERROR(IF(AND(BP$12&gt;$F149,BP$12&lt;=Assumptions!$L$14),INDEX(Debt!$G$9:$G$366,MATCH(BP$12,Debt!$C$9:$C$366,0)),0),0))</f>
        <v>0</v>
      </c>
      <c r="BQ149" s="27">
        <f>IF(AND($F$163=1, BQ12&gt;$F$164), 0, IFERROR(IF(AND(BQ$12&gt;$F149,BQ$12&lt;=Assumptions!$L$14),INDEX(Debt!$G$9:$G$366,MATCH(BQ$12,Debt!$C$9:$C$366,0)),0),0))</f>
        <v>0</v>
      </c>
      <c r="BR149" s="27">
        <f>IF(AND($F$163=1, BR12&gt;$F$164), 0, IFERROR(IF(AND(BR$12&gt;$F149,BR$12&lt;=Assumptions!$L$14),INDEX(Debt!$G$9:$G$366,MATCH(BR$12,Debt!$C$9:$C$366,0)),0),0))</f>
        <v>0</v>
      </c>
      <c r="BS149" s="27">
        <f>IF(AND($F$163=1, BS12&gt;$F$164), 0, IFERROR(IF(AND(BS$12&gt;$F149,BS$12&lt;=Assumptions!$L$14),INDEX(Debt!$G$9:$G$366,MATCH(BS$12,Debt!$C$9:$C$366,0)),0),0))</f>
        <v>0</v>
      </c>
      <c r="BT149" s="27">
        <f>IF(AND($F$163=1, BT12&gt;$F$164), 0, IFERROR(IF(AND(BT$12&gt;$F149,BT$12&lt;=Assumptions!$L$14),INDEX(Debt!$G$9:$G$366,MATCH(BT$12,Debt!$C$9:$C$366,0)),0),0))</f>
        <v>0</v>
      </c>
      <c r="BU149" s="27">
        <f>IF(AND($F$163=1, BU12&gt;$F$164), 0, IFERROR(IF(AND(BU$12&gt;$F149,BU$12&lt;=Assumptions!$L$14),INDEX(Debt!$G$9:$G$366,MATCH(BU$12,Debt!$C$9:$C$366,0)),0),0))</f>
        <v>0</v>
      </c>
      <c r="BV149" s="27">
        <f>IF(AND($F$163=1, BV12&gt;$F$164), 0, IFERROR(IF(AND(BV$12&gt;$F149,BV$12&lt;=Assumptions!$L$14),INDEX(Debt!$G$9:$G$366,MATCH(BV$12,Debt!$C$9:$C$366,0)),0),0))</f>
        <v>0</v>
      </c>
      <c r="BW149" s="27">
        <f>IF(AND($F$163=1, BW12&gt;$F$164), 0, IFERROR(IF(AND(BW$12&gt;$F149,BW$12&lt;=Assumptions!$L$14),INDEX(Debt!$G$9:$G$366,MATCH(BW$12,Debt!$C$9:$C$366,0)),0),0))</f>
        <v>0</v>
      </c>
      <c r="BX149" s="27">
        <f>IF(AND($F$163=1, BX12&gt;$F$164), 0, IFERROR(IF(AND(BX$12&gt;$F149,BX$12&lt;=Assumptions!$L$14),INDEX(Debt!$G$9:$G$366,MATCH(BX$12,Debt!$C$9:$C$366,0)),0),0))</f>
        <v>0</v>
      </c>
      <c r="BY149" s="27">
        <f>IF(AND($F$163=1, BY12&gt;$F$164), 0, IFERROR(IF(AND(BY$12&gt;$F149,BY$12&lt;=Assumptions!$L$14),INDEX(Debt!$G$9:$G$366,MATCH(BY$12,Debt!$C$9:$C$366,0)),0),0))</f>
        <v>0</v>
      </c>
      <c r="BZ149" s="27">
        <f>IF(AND($F$163=1, BZ12&gt;$F$164), 0, IFERROR(IF(AND(BZ$12&gt;$F149,BZ$12&lt;=Assumptions!$L$14),INDEX(Debt!$G$9:$G$366,MATCH(BZ$12,Debt!$C$9:$C$366,0)),0),0))</f>
        <v>0</v>
      </c>
      <c r="CA149" s="27">
        <f>IF(AND($F$163=1, CA12&gt;$F$164), 0, IFERROR(IF(AND(CA$12&gt;$F149,CA$12&lt;=Assumptions!$L$14),INDEX(Debt!$G$9:$G$366,MATCH(CA$12,Debt!$C$9:$C$366,0)),0),0))</f>
        <v>0</v>
      </c>
      <c r="CB149" s="27">
        <f>IF(AND($F$163=1, CB12&gt;$F$164), 0, IFERROR(IF(AND(CB$12&gt;$F149,CB$12&lt;=Assumptions!$L$14),INDEX(Debt!$G$9:$G$366,MATCH(CB$12,Debt!$C$9:$C$366,0)),0),0))</f>
        <v>0</v>
      </c>
      <c r="CC149" s="27">
        <f>IF(AND($F$163=1, CC12&gt;$F$164), 0, IFERROR(IF(AND(CC$12&gt;$F149,CC$12&lt;=Assumptions!$L$14),INDEX(Debt!$G$9:$G$366,MATCH(CC$12,Debt!$C$9:$C$366,0)),0),0))</f>
        <v>0</v>
      </c>
      <c r="CD149" s="27">
        <f>IF(AND($F$163=1, CD12&gt;$F$164), 0, IFERROR(IF(AND(CD$12&gt;$F149,CD$12&lt;=Assumptions!$L$14),INDEX(Debt!$G$9:$G$366,MATCH(CD$12,Debt!$C$9:$C$366,0)),0),0))</f>
        <v>0</v>
      </c>
      <c r="CE149" s="27">
        <f>IF(AND($F$163=1, CE12&gt;$F$164), 0, IFERROR(IF(AND(CE$12&gt;$F149,CE$12&lt;=Assumptions!$L$14),INDEX(Debt!$G$9:$G$366,MATCH(CE$12,Debt!$C$9:$C$366,0)),0),0))</f>
        <v>0</v>
      </c>
      <c r="CF149" s="27">
        <f>IF(AND($F$163=1, CF12&gt;$F$164), 0, IFERROR(IF(AND(CF$12&gt;$F149,CF$12&lt;=Assumptions!$L$14),INDEX(Debt!$G$9:$G$366,MATCH(CF$12,Debt!$C$9:$C$366,0)),0),0))</f>
        <v>0</v>
      </c>
      <c r="CG149" s="27">
        <f>IF(AND($F$163=1, CG12&gt;$F$164), 0, IFERROR(IF(AND(CG$12&gt;$F149,CG$12&lt;=Assumptions!$L$14),INDEX(Debt!$G$9:$G$366,MATCH(CG$12,Debt!$C$9:$C$366,0)),0),0))</f>
        <v>0</v>
      </c>
      <c r="CH149" s="27">
        <f>IF(AND($F$163=1, CH12&gt;$F$164), 0, IFERROR(IF(AND(CH$12&gt;$F149,CH$12&lt;=Assumptions!$L$14),INDEX(Debt!$G$9:$G$366,MATCH(CH$12,Debt!$C$9:$C$366,0)),0),0))</f>
        <v>0</v>
      </c>
      <c r="CI149" s="27">
        <f>IF(AND($F$163=1, CI12&gt;$F$164), 0, IFERROR(IF(AND(CI$12&gt;$F149,CI$12&lt;=Assumptions!$L$14),INDEX(Debt!$G$9:$G$366,MATCH(CI$12,Debt!$C$9:$C$366,0)),0),0))</f>
        <v>0</v>
      </c>
      <c r="CJ149" s="27">
        <f>IF(AND($F$163=1, CJ12&gt;$F$164), 0, IFERROR(IF(AND(CJ$12&gt;$F149,CJ$12&lt;=Assumptions!$L$14),INDEX(Debt!$G$9:$G$366,MATCH(CJ$12,Debt!$C$9:$C$366,0)),0),0))</f>
        <v>0</v>
      </c>
      <c r="CK149" s="27">
        <f>IF(AND($F$163=1, CK12&gt;$F$164), 0, IFERROR(IF(AND(CK$12&gt;$F149,CK$12&lt;=Assumptions!$L$14),INDEX(Debt!$G$9:$G$366,MATCH(CK$12,Debt!$C$9:$C$366,0)),0),0))</f>
        <v>0</v>
      </c>
      <c r="CL149" s="27">
        <f>IF(AND($F$163=1, CL12&gt;$F$164), 0, IFERROR(IF(AND(CL$12&gt;$F149,CL$12&lt;=Assumptions!$L$14),INDEX(Debt!$G$9:$G$366,MATCH(CL$12,Debt!$C$9:$C$366,0)),0),0))</f>
        <v>0</v>
      </c>
      <c r="CM149" s="27">
        <f>IF(AND($F$163=1, CM12&gt;$F$164), 0, IFERROR(IF(AND(CM$12&gt;$F149,CM$12&lt;=Assumptions!$L$14),INDEX(Debt!$G$9:$G$366,MATCH(CM$12,Debt!$C$9:$C$366,0)),0),0))</f>
        <v>0</v>
      </c>
      <c r="CN149" s="27">
        <f>IF(AND($F$163=1, CN12&gt;$F$164), 0, IFERROR(IF(AND(CN$12&gt;$F149,CN$12&lt;=Assumptions!$L$14),INDEX(Debt!$G$9:$G$366,MATCH(CN$12,Debt!$C$9:$C$366,0)),0),0))</f>
        <v>0</v>
      </c>
      <c r="CO149" s="27">
        <f>IF(AND($F$163=1, CO12&gt;$F$164), 0, IFERROR(IF(AND(CO$12&gt;$F149,CO$12&lt;=Assumptions!$L$14),INDEX(Debt!$G$9:$G$366,MATCH(CO$12,Debt!$C$9:$C$366,0)),0),0))</f>
        <v>0</v>
      </c>
      <c r="CP149" s="27">
        <f>IF(AND($F$163=1, CP12&gt;$F$164), 0, IFERROR(IF(AND(CP$12&gt;$F149,CP$12&lt;=Assumptions!$L$14),INDEX(Debt!$G$9:$G$366,MATCH(CP$12,Debt!$C$9:$C$366,0)),0),0))</f>
        <v>0</v>
      </c>
      <c r="CQ149" s="27">
        <f>IF(AND($F$163=1, CQ12&gt;$F$164), 0, IFERROR(IF(AND(CQ$12&gt;$F149,CQ$12&lt;=Assumptions!$L$14),INDEX(Debt!$G$9:$G$366,MATCH(CQ$12,Debt!$C$9:$C$366,0)),0),0))</f>
        <v>0</v>
      </c>
      <c r="CR149" s="27">
        <f>IF(AND($F$163=1, CR12&gt;$F$164), 0, IFERROR(IF(AND(CR$12&gt;$F149,CR$12&lt;=Assumptions!$L$14),INDEX(Debt!$G$9:$G$366,MATCH(CR$12,Debt!$C$9:$C$366,0)),0),0))</f>
        <v>0</v>
      </c>
      <c r="CS149" s="27">
        <f>IF(AND($F$163=1, CS12&gt;$F$164), 0, IFERROR(IF(AND(CS$12&gt;$F149,CS$12&lt;=Assumptions!$L$14),INDEX(Debt!$G$9:$G$366,MATCH(CS$12,Debt!$C$9:$C$366,0)),0),0))</f>
        <v>0</v>
      </c>
      <c r="CT149" s="27">
        <f>IF(AND($F$163=1, CT12&gt;$F$164), 0, IFERROR(IF(AND(CT$12&gt;$F149,CT$12&lt;=Assumptions!$L$14),INDEX(Debt!$G$9:$G$366,MATCH(CT$12,Debt!$C$9:$C$366,0)),0),0))</f>
        <v>0</v>
      </c>
      <c r="CU149" s="27">
        <f>IF(AND($F$163=1, CU12&gt;$F$164), 0, IFERROR(IF(AND(CU$12&gt;$F149,CU$12&lt;=Assumptions!$L$14),INDEX(Debt!$G$9:$G$366,MATCH(CU$12,Debt!$C$9:$C$366,0)),0),0))</f>
        <v>0</v>
      </c>
      <c r="CV149" s="27">
        <f>IF(AND($F$163=1, CV12&gt;$F$164), 0, IFERROR(IF(AND(CV$12&gt;$F149,CV$12&lt;=Assumptions!$L$14),INDEX(Debt!$G$9:$G$366,MATCH(CV$12,Debt!$C$9:$C$366,0)),0),0))</f>
        <v>0</v>
      </c>
      <c r="CW149" s="27">
        <f>IF(AND($F$163=1, CW12&gt;$F$164), 0, IFERROR(IF(AND(CW$12&gt;$F149,CW$12&lt;=Assumptions!$L$14),INDEX(Debt!$G$9:$G$366,MATCH(CW$12,Debt!$C$9:$C$366,0)),0),0))</f>
        <v>0</v>
      </c>
      <c r="CX149" s="27">
        <f>IF(AND($F$163=1, CX12&gt;$F$164), 0, IFERROR(IF(AND(CX$12&gt;$F149,CX$12&lt;=Assumptions!$L$14),INDEX(Debt!$G$9:$G$366,MATCH(CX$12,Debt!$C$9:$C$366,0)),0),0))</f>
        <v>0</v>
      </c>
      <c r="CY149" s="27">
        <f>IF(AND($F$163=1, CY12&gt;$F$164), 0, IFERROR(IF(AND(CY$12&gt;$F149,CY$12&lt;=Assumptions!$L$14),INDEX(Debt!$G$9:$G$366,MATCH(CY$12,Debt!$C$9:$C$366,0)),0),0))</f>
        <v>0</v>
      </c>
      <c r="CZ149" s="27">
        <f>IF(AND($F$163=1, CZ12&gt;$F$164), 0, IFERROR(IF(AND(CZ$12&gt;$F149,CZ$12&lt;=Assumptions!$L$14),INDEX(Debt!$G$9:$G$366,MATCH(CZ$12,Debt!$C$9:$C$366,0)),0),0))</f>
        <v>0</v>
      </c>
      <c r="DA149" s="27">
        <f>IF(AND($F$163=1, DA12&gt;$F$164), 0, IFERROR(IF(AND(DA$12&gt;$F149,DA$12&lt;=Assumptions!$L$14),INDEX(Debt!$G$9:$G$366,MATCH(DA$12,Debt!$C$9:$C$366,0)),0),0))</f>
        <v>0</v>
      </c>
      <c r="DB149" s="27">
        <f>IF(AND($F$163=1, DB12&gt;$F$164), 0, IFERROR(IF(AND(DB$12&gt;$F149,DB$12&lt;=Assumptions!$L$14),INDEX(Debt!$G$9:$G$366,MATCH(DB$12,Debt!$C$9:$C$366,0)),0),0))</f>
        <v>0</v>
      </c>
      <c r="DC149" s="27">
        <f>IF(AND($F$163=1, DC12&gt;$F$164), 0, IFERROR(IF(AND(DC$12&gt;$F149,DC$12&lt;=Assumptions!$L$14),INDEX(Debt!$G$9:$G$366,MATCH(DC$12,Debt!$C$9:$C$366,0)),0),0))</f>
        <v>0</v>
      </c>
      <c r="DD149" s="27">
        <f>IF(AND($F$163=1, DD12&gt;$F$164), 0, IFERROR(IF(AND(DD$12&gt;$F149,DD$12&lt;=Assumptions!$L$14),INDEX(Debt!$G$9:$G$366,MATCH(DD$12,Debt!$C$9:$C$366,0)),0),0))</f>
        <v>0</v>
      </c>
      <c r="DE149" s="27">
        <f>IF(AND($F$163=1, DE12&gt;$F$164), 0, IFERROR(IF(AND(DE$12&gt;$F149,DE$12&lt;=Assumptions!$L$14),INDEX(Debt!$G$9:$G$366,MATCH(DE$12,Debt!$C$9:$C$366,0)),0),0))</f>
        <v>0</v>
      </c>
      <c r="DF149" s="27">
        <f>IF(AND($F$163=1, DF12&gt;$F$164), 0, IFERROR(IF(AND(DF$12&gt;$F149,DF$12&lt;=Assumptions!$L$14),INDEX(Debt!$G$9:$G$366,MATCH(DF$12,Debt!$C$9:$C$366,0)),0),0))</f>
        <v>0</v>
      </c>
      <c r="DG149" s="27">
        <f>IF(AND($F$163=1, DG12&gt;$F$164), 0, IFERROR(IF(AND(DG$12&gt;$F149,DG$12&lt;=Assumptions!$L$14),INDEX(Debt!$G$9:$G$366,MATCH(DG$12,Debt!$C$9:$C$366,0)),0),0))</f>
        <v>0</v>
      </c>
      <c r="DH149" s="27">
        <f>IF(AND($F$163=1, DH12&gt;$F$164), 0, IFERROR(IF(AND(DH$12&gt;$F149,DH$12&lt;=Assumptions!$L$14),INDEX(Debt!$G$9:$G$366,MATCH(DH$12,Debt!$C$9:$C$366,0)),0),0))</f>
        <v>0</v>
      </c>
      <c r="DI149" s="27">
        <f>IF(AND($F$163=1, DI12&gt;$F$164), 0, IFERROR(IF(AND(DI$12&gt;$F149,DI$12&lt;=Assumptions!$L$14),INDEX(Debt!$G$9:$G$366,MATCH(DI$12,Debt!$C$9:$C$366,0)),0),0))</f>
        <v>0</v>
      </c>
      <c r="DJ149" s="27">
        <f>IF(AND($F$163=1, DJ12&gt;$F$164), 0, IFERROR(IF(AND(DJ$12&gt;$F149,DJ$12&lt;=Assumptions!$L$14),INDEX(Debt!$G$9:$G$366,MATCH(DJ$12,Debt!$C$9:$C$366,0)),0),0))</f>
        <v>0</v>
      </c>
      <c r="DK149" s="27">
        <f>IF(AND($F$163=1, DK12&gt;$F$164), 0, IFERROR(IF(AND(DK$12&gt;$F149,DK$12&lt;=Assumptions!$L$14),INDEX(Debt!$G$9:$G$366,MATCH(DK$12,Debt!$C$9:$C$366,0)),0),0))</f>
        <v>0</v>
      </c>
      <c r="DL149" s="27">
        <f>IF(AND($F$163=1, DL12&gt;$F$164), 0, IFERROR(IF(AND(DL$12&gt;$F149,DL$12&lt;=Assumptions!$L$14),INDEX(Debt!$G$9:$G$366,MATCH(DL$12,Debt!$C$9:$C$366,0)),0),0))</f>
        <v>0</v>
      </c>
      <c r="DM149" s="27">
        <f>IF(AND($F$163=1, DM12&gt;$F$164), 0, IFERROR(IF(AND(DM$12&gt;$F149,DM$12&lt;=Assumptions!$L$14),INDEX(Debt!$G$9:$G$366,MATCH(DM$12,Debt!$C$9:$C$366,0)),0),0))</f>
        <v>0</v>
      </c>
      <c r="DN149" s="27">
        <f>IF(AND($F$163=1, DN12&gt;$F$164), 0, IFERROR(IF(AND(DN$12&gt;$F149,DN$12&lt;=Assumptions!$L$14),INDEX(Debt!$G$9:$G$366,MATCH(DN$12,Debt!$C$9:$C$366,0)),0),0))</f>
        <v>0</v>
      </c>
      <c r="DO149" s="27">
        <f>IF(AND($F$163=1, DO12&gt;$F$164), 0, IFERROR(IF(AND(DO$12&gt;$F149,DO$12&lt;=Assumptions!$L$14),INDEX(Debt!$G$9:$G$366,MATCH(DO$12,Debt!$C$9:$C$366,0)),0),0))</f>
        <v>0</v>
      </c>
      <c r="DP149" s="27">
        <f>IF(AND($F$163=1, DP12&gt;$F$164), 0, IFERROR(IF(AND(DP$12&gt;$F149,DP$12&lt;=Assumptions!$L$14),INDEX(Debt!$G$9:$G$366,MATCH(DP$12,Debt!$C$9:$C$366,0)),0),0))</f>
        <v>0</v>
      </c>
      <c r="DQ149" s="27">
        <f>IF(AND($F$163=1, DQ12&gt;$F$164), 0, IFERROR(IF(AND(DQ$12&gt;$F149,DQ$12&lt;=Assumptions!$L$14),INDEX(Debt!$G$9:$G$366,MATCH(DQ$12,Debt!$C$9:$C$366,0)),0),0))</f>
        <v>0</v>
      </c>
      <c r="DR149" s="27">
        <f>IF(AND($F$163=1, DR12&gt;$F$164), 0, IFERROR(IF(AND(DR$12&gt;$F149,DR$12&lt;=Assumptions!$L$14),INDEX(Debt!$G$9:$G$366,MATCH(DR$12,Debt!$C$9:$C$366,0)),0),0))</f>
        <v>0</v>
      </c>
      <c r="DS149" s="27">
        <f>IF(AND($F$163=1, DS12&gt;$F$164), 0, IFERROR(IF(AND(DS$12&gt;$F149,DS$12&lt;=Assumptions!$L$14),INDEX(Debt!$G$9:$G$366,MATCH(DS$12,Debt!$C$9:$C$366,0)),0),0))</f>
        <v>0</v>
      </c>
      <c r="DT149" s="27">
        <f>IF(AND($F$163=1, DT12&gt;$F$164), 0, IFERROR(IF(AND(DT$12&gt;$F149,DT$12&lt;=Assumptions!$L$14),INDEX(Debt!$G$9:$G$366,MATCH(DT$12,Debt!$C$9:$C$366,0)),0),0))</f>
        <v>0</v>
      </c>
      <c r="DU149" s="27">
        <f>IF(AND($F$163=1, DU12&gt;$F$164), 0, IFERROR(IF(AND(DU$12&gt;$F149,DU$12&lt;=Assumptions!$L$14),INDEX(Debt!$G$9:$G$366,MATCH(DU$12,Debt!$C$9:$C$366,0)),0),0))</f>
        <v>0</v>
      </c>
      <c r="DV149" s="27">
        <f>IF(AND($F$163=1, DV12&gt;$F$164), 0, IFERROR(IF(AND(DV$12&gt;$F149,DV$12&lt;=Assumptions!$L$14),INDEX(Debt!$G$9:$G$366,MATCH(DV$12,Debt!$C$9:$C$366,0)),0),0))</f>
        <v>0</v>
      </c>
      <c r="DW149" s="27">
        <f>IF(AND($F$163=1, DW12&gt;$F$164), 0, IFERROR(IF(AND(DW$12&gt;$F149,DW$12&lt;=Assumptions!$L$14),INDEX(Debt!$G$9:$G$366,MATCH(DW$12,Debt!$C$9:$C$366,0)),0),0))</f>
        <v>0</v>
      </c>
      <c r="DX149" s="27">
        <f>IF(AND($F$163=1, DX12&gt;$F$164), 0, IFERROR(IF(AND(DX$12&gt;$F149,DX$12&lt;=Assumptions!$L$14),INDEX(Debt!$G$9:$G$366,MATCH(DX$12,Debt!$C$9:$C$366,0)),0),0))</f>
        <v>0</v>
      </c>
      <c r="DY149" s="27">
        <f>IF(AND($F$163=1, DY12&gt;$F$164), 0, IFERROR(IF(AND(DY$12&gt;$F149,DY$12&lt;=Assumptions!$L$14),INDEX(Debt!$G$9:$G$366,MATCH(DY$12,Debt!$C$9:$C$366,0)),0),0))</f>
        <v>0</v>
      </c>
      <c r="DZ149" s="27">
        <f>IF(AND($F$163=1, DZ12&gt;$F$164), 0, IFERROR(IF(AND(DZ$12&gt;$F149,DZ$12&lt;=Assumptions!$L$14),INDEX(Debt!$G$9:$G$366,MATCH(DZ$12,Debt!$C$9:$C$366,0)),0),0))</f>
        <v>0</v>
      </c>
      <c r="EA149" s="27">
        <f>IF(AND($F$163=1, EA12&gt;$F$164), 0, IFERROR(IF(AND(EA$12&gt;$F149,EA$12&lt;=Assumptions!$L$14),INDEX(Debt!$G$9:$G$366,MATCH(EA$12,Debt!$C$9:$C$366,0)),0),0))</f>
        <v>0</v>
      </c>
      <c r="EB149" s="27">
        <f>IF(AND($F$163=1, EB12&gt;$F$164), 0, IFERROR(IF(AND(EB$12&gt;$F149,EB$12&lt;=Assumptions!$L$14),INDEX(Debt!$G$9:$G$366,MATCH(EB$12,Debt!$C$9:$C$366,0)),0),0))</f>
        <v>0</v>
      </c>
      <c r="EC149" s="27">
        <f>IF(AND($F$163=1, EC12&gt;$F$164), 0, IFERROR(IF(AND(EC$12&gt;$F149,EC$12&lt;=Assumptions!$L$14),INDEX(Debt!$G$9:$G$366,MATCH(EC$12,Debt!$C$9:$C$366,0)),0),0))</f>
        <v>0</v>
      </c>
      <c r="ED149" s="27">
        <f>IF(AND($F$163=1, ED12&gt;$F$164), 0, IFERROR(IF(AND(ED$12&gt;$F149,ED$12&lt;=Assumptions!$L$14),INDEX(Debt!$G$9:$G$366,MATCH(ED$12,Debt!$C$9:$C$366,0)),0),0))</f>
        <v>0</v>
      </c>
      <c r="EE149" s="27">
        <f>IF(AND($F$163=1, EE12&gt;$F$164), 0, IFERROR(IF(AND(EE$12&gt;$F149,EE$12&lt;=Assumptions!$L$14),INDEX(Debt!$G$9:$G$366,MATCH(EE$12,Debt!$C$9:$C$366,0)),0),0))</f>
        <v>0</v>
      </c>
      <c r="EF149" s="27">
        <f>IF(AND($F$163=1, EF12&gt;$F$164), 0, IFERROR(IF(AND(EF$12&gt;$F149,EF$12&lt;=Assumptions!$L$14),INDEX(Debt!$G$9:$G$366,MATCH(EF$12,Debt!$C$9:$C$366,0)),0),0))</f>
        <v>0</v>
      </c>
      <c r="EG149" s="27">
        <f>IF(AND($F$163=1, EG12&gt;$F$164), 0, IFERROR(IF(AND(EG$12&gt;$F149,EG$12&lt;=Assumptions!$L$14),INDEX(Debt!$G$9:$G$366,MATCH(EG$12,Debt!$C$9:$C$366,0)),0),0))</f>
        <v>0</v>
      </c>
      <c r="EH149" s="27">
        <f>IF(AND($F$163=1, EH12&gt;$F$164), 0, IFERROR(IF(AND(EH$12&gt;$F149,EH$12&lt;=Assumptions!$L$14),INDEX(Debt!$G$9:$G$366,MATCH(EH$12,Debt!$C$9:$C$366,0)),0),0))</f>
        <v>0</v>
      </c>
      <c r="EI149" s="27">
        <f>IF(AND($F$163=1, EI12&gt;$F$164), 0, IFERROR(IF(AND(EI$12&gt;$F149,EI$12&lt;=Assumptions!$L$14),INDEX(Debt!$G$9:$G$366,MATCH(EI$12,Debt!$C$9:$C$366,0)),0),0))</f>
        <v>0</v>
      </c>
      <c r="EJ149" s="27">
        <f>IF(AND($F$163=1, EJ12&gt;$F$164), 0, IFERROR(IF(AND(EJ$12&gt;$F149,EJ$12&lt;=Assumptions!$L$14),INDEX(Debt!$G$9:$G$366,MATCH(EJ$12,Debt!$C$9:$C$366,0)),0),0))</f>
        <v>0</v>
      </c>
      <c r="EK149" s="27">
        <f>IF(AND($F$163=1, EK12&gt;$F$164), 0, IFERROR(IF(AND(EK$12&gt;$F149,EK$12&lt;=Assumptions!$L$14),INDEX(Debt!$G$9:$G$366,MATCH(EK$12,Debt!$C$9:$C$366,0)),0),0))</f>
        <v>0</v>
      </c>
      <c r="EL149" s="27">
        <f>IF(AND($F$163=1, EL12&gt;$F$164), 0, IFERROR(IF(AND(EL$12&gt;$F149,EL$12&lt;=Assumptions!$L$14),INDEX(Debt!$G$9:$G$366,MATCH(EL$12,Debt!$C$9:$C$366,0)),0),0))</f>
        <v>0</v>
      </c>
      <c r="EM149" s="27">
        <f>IF(AND($F$163=1, EM12&gt;$F$164), 0, IFERROR(IF(AND(EM$12&gt;$F149,EM$12&lt;=Assumptions!$L$14),INDEX(Debt!$G$9:$G$366,MATCH(EM$12,Debt!$C$9:$C$366,0)),0),0))</f>
        <v>0</v>
      </c>
      <c r="EP149" s="14" t="str">
        <f t="shared" si="628"/>
        <v>Amortization</v>
      </c>
      <c r="EQ149" s="27"/>
      <c r="ER149" s="27"/>
      <c r="ES149" s="27"/>
      <c r="ET149" s="138">
        <f t="shared" si="633"/>
        <v>0</v>
      </c>
      <c r="EU149" s="27"/>
      <c r="EV149" s="139">
        <f t="shared" si="634"/>
        <v>0</v>
      </c>
      <c r="EW149" s="27">
        <f t="shared" si="634"/>
        <v>0</v>
      </c>
      <c r="EX149" s="27">
        <f t="shared" si="634"/>
        <v>0</v>
      </c>
      <c r="EY149" s="27">
        <f t="shared" si="634"/>
        <v>0</v>
      </c>
      <c r="EZ149" s="27">
        <f t="shared" si="634"/>
        <v>0</v>
      </c>
      <c r="FA149" s="27">
        <f t="shared" si="634"/>
        <v>0</v>
      </c>
      <c r="FB149" s="27">
        <f t="shared" si="634"/>
        <v>0</v>
      </c>
      <c r="FC149" s="27">
        <f t="shared" si="634"/>
        <v>0</v>
      </c>
      <c r="FD149" s="27">
        <f t="shared" si="634"/>
        <v>0</v>
      </c>
      <c r="FE149"/>
      <c r="FF149"/>
      <c r="FG149"/>
      <c r="FH149"/>
    </row>
    <row r="150" spans="2:164" ht="15" outlineLevel="1">
      <c r="B150" s="213" t="s">
        <v>90</v>
      </c>
      <c r="C150" s="88"/>
      <c r="D150" s="88"/>
      <c r="E150" s="88" t="s">
        <v>936</v>
      </c>
      <c r="F150" s="88"/>
      <c r="G150" s="88"/>
      <c r="H150" s="831">
        <f>+Assumptions!F57</f>
        <v>1</v>
      </c>
      <c r="I150" s="125">
        <f>SUMIF($K$12:$EM$12,"&lt;="&amp;Assumptions!$L$14,'Monthly Cash Flow'!K150:EM150)</f>
        <v>5166.1187500000024</v>
      </c>
      <c r="J150" s="126"/>
      <c r="K150" s="146">
        <f>IF(Assumptions!$E$1=0,0,IF(K$12&gt;Assumptions!$L$17,0,K132*'Monthly Cash Flow'!K129*('Monthly Cash Flow'!K$14-'Monthly Cash Flow'!J$14)/360))</f>
        <v>0</v>
      </c>
      <c r="L150" s="516">
        <f>IF(Assumptions!$E$1=0,0,IF(L$12&gt;Assumptions!$L$17,0,IF($H$150=1, L129*Assumptions!$E$53*(('Monthly Cash Flow'!L$14-'Monthly Cash Flow'!K$14)/360), (L140+SUM($H$134:$H$136))*L129*('Monthly Cash Flow'!L$14-'Monthly Cash Flow'!K$14)/360)))</f>
        <v>136.81958333333336</v>
      </c>
      <c r="M150" s="516">
        <f>IF(Assumptions!$E$1=0,0,IF(M$12&gt;Assumptions!$L$17,0,IF($H$150=1, M129*Assumptions!$E$53*(('Monthly Cash Flow'!M$14-'Monthly Cash Flow'!L$14)/360), (M140+SUM($H$134:$H$136))*M129*('Monthly Cash Flow'!M$14-'Monthly Cash Flow'!L$14)/360)))</f>
        <v>146.25541666666666</v>
      </c>
      <c r="N150" s="516">
        <f>IF(Assumptions!$E$1=0,0,IF(N$12&gt;Assumptions!$L$17,0,IF($H$150=1, N129*Assumptions!$E$53*(('Monthly Cash Flow'!N$14-'Monthly Cash Flow'!M$14)/360), (N140+SUM($H$134:$H$136))*N129*('Monthly Cash Flow'!N$14-'Monthly Cash Flow'!M$14)/360)))</f>
        <v>141.53749999999999</v>
      </c>
      <c r="O150" s="516">
        <f>IF(Assumptions!$E$1=0,0,IF(O$12&gt;Assumptions!$L$17,0,IF($H$150=1, O129*Assumptions!$E$53*(('Monthly Cash Flow'!O$14-'Monthly Cash Flow'!N$14)/360), (O140+SUM($H$134:$H$136))*O129*('Monthly Cash Flow'!O$14-'Monthly Cash Flow'!N$14)/360)))</f>
        <v>146.25541666666666</v>
      </c>
      <c r="P150" s="516">
        <f>IF(Assumptions!$E$1=0,0,IF(P$12&gt;Assumptions!$L$17,0,IF($H$150=1, P129*Assumptions!$E$53*(('Monthly Cash Flow'!P$14-'Monthly Cash Flow'!O$14)/360), (P140+SUM($H$134:$H$136))*P129*('Monthly Cash Flow'!P$14-'Monthly Cash Flow'!O$14)/360)))</f>
        <v>146.25541666666666</v>
      </c>
      <c r="Q150" s="516">
        <f>IF(Assumptions!$E$1=0,0,IF(Q$12&gt;Assumptions!$L$17,0,IF($H$150=1, Q129*Assumptions!$E$53*(('Monthly Cash Flow'!Q$14-'Monthly Cash Flow'!P$14)/360), (Q140+SUM($H$134:$H$136))*Q129*('Monthly Cash Flow'!Q$14-'Monthly Cash Flow'!P$14)/360)))</f>
        <v>141.53749999999999</v>
      </c>
      <c r="R150" s="516">
        <f>IF(Assumptions!$E$1=0,0,IF(R$12&gt;Assumptions!$L$17,0,IF($H$150=1, R129*Assumptions!$E$53*(('Monthly Cash Flow'!R$14-'Monthly Cash Flow'!Q$14)/360), (R140+SUM($H$134:$H$136))*R129*('Monthly Cash Flow'!R$14-'Monthly Cash Flow'!Q$14)/360)))</f>
        <v>146.25541666666666</v>
      </c>
      <c r="S150" s="516">
        <f>IF(Assumptions!$E$1=0,0,IF(S$12&gt;Assumptions!$L$17,0,IF($H$150=1, S129*Assumptions!$E$53*(('Monthly Cash Flow'!S$14-'Monthly Cash Flow'!R$14)/360), (S140+SUM($H$134:$H$136))*S129*('Monthly Cash Flow'!S$14-'Monthly Cash Flow'!R$14)/360)))</f>
        <v>141.53749999999999</v>
      </c>
      <c r="T150" s="516">
        <f>IF(Assumptions!$E$1=0,0,IF(T$12&gt;Assumptions!$L$17,0,IF($H$150=1, T129*Assumptions!$E$53*(('Monthly Cash Flow'!T$14-'Monthly Cash Flow'!S$14)/360), (T140+SUM($H$134:$H$136))*T129*('Monthly Cash Flow'!T$14-'Monthly Cash Flow'!S$14)/360)))</f>
        <v>146.25541666666666</v>
      </c>
      <c r="U150" s="516">
        <f>IF(Assumptions!$E$1=0,0,IF(U$12&gt;Assumptions!$L$17,0,IF($H$150=1, U129*Assumptions!$E$53*(('Monthly Cash Flow'!U$14-'Monthly Cash Flow'!T$14)/360), (U140+SUM($H$134:$H$136))*U129*('Monthly Cash Flow'!U$14-'Monthly Cash Flow'!T$14)/360)))</f>
        <v>146.25541666666666</v>
      </c>
      <c r="V150" s="516">
        <f>IF(Assumptions!$E$1=0,0,IF(V$12&gt;Assumptions!$L$17,0,IF($H$150=1, V129*Assumptions!$E$53*(('Monthly Cash Flow'!V$14-'Monthly Cash Flow'!U$14)/360), (V140+SUM($H$134:$H$136))*V129*('Monthly Cash Flow'!V$14-'Monthly Cash Flow'!U$14)/360)))</f>
        <v>132.10166666666666</v>
      </c>
      <c r="W150" s="516">
        <f>IF(Assumptions!$E$1=0,0,IF(W$12&gt;Assumptions!$L$17,0,IF($H$150=1, W129*Assumptions!$E$53*(('Monthly Cash Flow'!W$14-'Monthly Cash Flow'!V$14)/360), (W140+SUM($H$134:$H$136))*W129*('Monthly Cash Flow'!W$14-'Monthly Cash Flow'!V$14)/360)))</f>
        <v>146.25541666666666</v>
      </c>
      <c r="X150" s="516">
        <f>IF(Assumptions!$E$1=0,0,IF(X$12&gt;Assumptions!$L$17,0,IF($H$150=1, X129*Assumptions!$E$53*(('Monthly Cash Flow'!X$14-'Monthly Cash Flow'!W$14)/360), (X140+SUM($H$134:$H$136))*X129*('Monthly Cash Flow'!X$14-'Monthly Cash Flow'!W$14)/360)))</f>
        <v>141.53749999999999</v>
      </c>
      <c r="Y150" s="516">
        <f>IF(Assumptions!$E$1=0,0,IF(Y$12&gt;Assumptions!$L$17,0,IF($H$150=1, Y129*Assumptions!$E$53*(('Monthly Cash Flow'!Y$14-'Monthly Cash Flow'!X$14)/360), (Y140+SUM($H$134:$H$136))*Y129*('Monthly Cash Flow'!Y$14-'Monthly Cash Flow'!X$14)/360)))</f>
        <v>146.25541666666666</v>
      </c>
      <c r="Z150" s="516">
        <f>IF(Assumptions!$E$1=0,0,IF(Z$12&gt;Assumptions!$L$17,0,IF($H$150=1, Z129*Assumptions!$E$53*(('Monthly Cash Flow'!Z$14-'Monthly Cash Flow'!Y$14)/360), (Z140+SUM($H$134:$H$136))*Z129*('Monthly Cash Flow'!Z$14-'Monthly Cash Flow'!Y$14)/360)))</f>
        <v>141.53749999999999</v>
      </c>
      <c r="AA150" s="516">
        <f>IF(Assumptions!$E$1=0,0,IF(AA$12&gt;Assumptions!$L$17,0,IF($H$150=1, AA129*Assumptions!$E$53*(('Monthly Cash Flow'!AA$14-'Monthly Cash Flow'!Z$14)/360), (AA140+SUM($H$134:$H$136))*AA129*('Monthly Cash Flow'!AA$14-'Monthly Cash Flow'!Z$14)/360)))</f>
        <v>146.25541666666666</v>
      </c>
      <c r="AB150" s="516">
        <f>IF(Assumptions!$E$1=0,0,IF(AB$12&gt;Assumptions!$L$17,0,IF($H$150=1, AB129*Assumptions!$E$53*(('Monthly Cash Flow'!AB$14-'Monthly Cash Flow'!AA$14)/360), (AB140+SUM($H$134:$H$136))*AB129*('Monthly Cash Flow'!AB$14-'Monthly Cash Flow'!AA$14)/360)))</f>
        <v>146.25541666666666</v>
      </c>
      <c r="AC150" s="516">
        <f>IF(Assumptions!$E$1=0,0,IF(AC$12&gt;Assumptions!$L$17,0,IF($H$150=1, AC129*Assumptions!$E$53*(('Monthly Cash Flow'!AC$14-'Monthly Cash Flow'!AB$14)/360), (AC140+SUM($H$134:$H$136))*AC129*('Monthly Cash Flow'!AC$14-'Monthly Cash Flow'!AB$14)/360)))</f>
        <v>141.53749999999999</v>
      </c>
      <c r="AD150" s="516">
        <f>IF(Assumptions!$E$1=0,0,IF(AD$12&gt;Assumptions!$L$17,0,IF($H$150=1, AD129*Assumptions!$E$53*(('Monthly Cash Flow'!AD$14-'Monthly Cash Flow'!AC$14)/360), (AD140+SUM($H$134:$H$136))*AD129*('Monthly Cash Flow'!AD$14-'Monthly Cash Flow'!AC$14)/360)))</f>
        <v>146.25541666666666</v>
      </c>
      <c r="AE150" s="516">
        <f>IF(Assumptions!$E$1=0,0,IF(AE$12&gt;Assumptions!$L$17,0,IF($H$150=1, AE129*Assumptions!$E$53*(('Monthly Cash Flow'!AE$14-'Monthly Cash Flow'!AD$14)/360), (AE140+SUM($H$134:$H$136))*AE129*('Monthly Cash Flow'!AE$14-'Monthly Cash Flow'!AD$14)/360)))</f>
        <v>141.53749999999999</v>
      </c>
      <c r="AF150" s="516">
        <f>IF(Assumptions!$E$1=0,0,IF(AF$12&gt;Assumptions!$L$17,0,IF($H$150=1, AF129*Assumptions!$E$53*(('Monthly Cash Flow'!AF$14-'Monthly Cash Flow'!AE$14)/360), (AF140+SUM($H$134:$H$136))*AF129*('Monthly Cash Flow'!AF$14-'Monthly Cash Flow'!AE$14)/360)))</f>
        <v>146.25541666666666</v>
      </c>
      <c r="AG150" s="516">
        <f>IF(Assumptions!$E$1=0,0,IF(AG$12&gt;Assumptions!$L$17,0,IF($H$150=1, AG129*Assumptions!$E$53*(('Monthly Cash Flow'!AG$14-'Monthly Cash Flow'!AF$14)/360), (AG140+SUM($H$134:$H$136))*AG129*('Monthly Cash Flow'!AG$14-'Monthly Cash Flow'!AF$14)/360)))</f>
        <v>146.25541666666666</v>
      </c>
      <c r="AH150" s="516">
        <f>IF(Assumptions!$E$1=0,0,IF(AH$12&gt;Assumptions!$L$17,0,IF($H$150=1, AH129*Assumptions!$E$53*(('Monthly Cash Flow'!AH$14-'Monthly Cash Flow'!AG$14)/360), (AH140+SUM($H$134:$H$136))*AH129*('Monthly Cash Flow'!AH$14-'Monthly Cash Flow'!AG$14)/360)))</f>
        <v>136.81958333333336</v>
      </c>
      <c r="AI150" s="516">
        <f>IF(Assumptions!$E$1=0,0,IF(AI$12&gt;Assumptions!$L$17,0,IF($H$150=1, AI129*Assumptions!$E$53*(('Monthly Cash Flow'!AI$14-'Monthly Cash Flow'!AH$14)/360), (AI140+SUM($H$134:$H$136))*AI129*('Monthly Cash Flow'!AI$14-'Monthly Cash Flow'!AH$14)/360)))</f>
        <v>146.25541666666666</v>
      </c>
      <c r="AJ150" s="516">
        <f>IF(Assumptions!$E$1=0,0,IF(AJ$12&gt;Assumptions!$L$17,0,IF($H$150=1, AJ129*Assumptions!$E$53*(('Monthly Cash Flow'!AJ$14-'Monthly Cash Flow'!AI$14)/360), (AJ140+SUM($H$134:$H$136))*AJ129*('Monthly Cash Flow'!AJ$14-'Monthly Cash Flow'!AI$14)/360)))</f>
        <v>141.53749999999999</v>
      </c>
      <c r="AK150" s="516">
        <f>IF(Assumptions!$E$1=0,0,IF(AK$12&gt;Assumptions!$L$17,0,IF($H$150=1, AK129*Assumptions!$E$53*(('Monthly Cash Flow'!AK$14-'Monthly Cash Flow'!AJ$14)/360), (AK140+SUM($H$134:$H$136))*AK129*('Monthly Cash Flow'!AK$14-'Monthly Cash Flow'!AJ$14)/360)))</f>
        <v>146.25541666666666</v>
      </c>
      <c r="AL150" s="516">
        <f>IF(Assumptions!$E$1=0,0,IF(AL$12&gt;Assumptions!$L$17,0,IF($H$150=1, AL129*Assumptions!$E$53*(('Monthly Cash Flow'!AL$14-'Monthly Cash Flow'!AK$14)/360), (AL140+SUM($H$134:$H$136))*AL129*('Monthly Cash Flow'!AL$14-'Monthly Cash Flow'!AK$14)/360)))</f>
        <v>141.53749999999999</v>
      </c>
      <c r="AM150" s="516">
        <f>IF(Assumptions!$E$1=0,0,IF(AM$12&gt;Assumptions!$L$17,0,IF($H$150=1, AM129*Assumptions!$E$53*(('Monthly Cash Flow'!AM$14-'Monthly Cash Flow'!AL$14)/360), (AM140+SUM($H$134:$H$136))*AM129*('Monthly Cash Flow'!AM$14-'Monthly Cash Flow'!AL$14)/360)))</f>
        <v>146.25541666666666</v>
      </c>
      <c r="AN150" s="516">
        <f>IF(Assumptions!$E$1=0,0,IF(AN$12&gt;Assumptions!$L$17,0,IF($H$150=1, AN129*Assumptions!$E$53*(('Monthly Cash Flow'!AN$14-'Monthly Cash Flow'!AM$14)/360), (AN140+SUM($H$134:$H$136))*AN129*('Monthly Cash Flow'!AN$14-'Monthly Cash Flow'!AM$14)/360)))</f>
        <v>146.25541666666666</v>
      </c>
      <c r="AO150" s="516">
        <f>IF(Assumptions!$E$1=0,0,IF(AO$12&gt;Assumptions!$L$17,0,IF($H$150=1, AO129*Assumptions!$E$53*(('Monthly Cash Flow'!AO$14-'Monthly Cash Flow'!AN$14)/360), (AO140+SUM($H$134:$H$136))*AO129*('Monthly Cash Flow'!AO$14-'Monthly Cash Flow'!AN$14)/360)))</f>
        <v>141.53749999999999</v>
      </c>
      <c r="AP150" s="516">
        <f>IF(Assumptions!$E$1=0,0,IF(AP$12&gt;Assumptions!$L$17,0,IF($H$150=1, AP129*Assumptions!$E$53*(('Monthly Cash Flow'!AP$14-'Monthly Cash Flow'!AO$14)/360), (AP140+SUM($H$134:$H$136))*AP129*('Monthly Cash Flow'!AP$14-'Monthly Cash Flow'!AO$14)/360)))</f>
        <v>146.25541666666666</v>
      </c>
      <c r="AQ150" s="516">
        <f>IF(Assumptions!$E$1=0,0,IF(AQ$12&gt;Assumptions!$L$17,0,IF($H$150=1, AQ129*Assumptions!$E$53*(('Monthly Cash Flow'!AQ$14-'Monthly Cash Flow'!AP$14)/360), (AQ140+SUM($H$134:$H$136))*AQ129*('Monthly Cash Flow'!AQ$14-'Monthly Cash Flow'!AP$14)/360)))</f>
        <v>141.53749999999999</v>
      </c>
      <c r="AR150" s="516">
        <f>IF(Assumptions!$E$1=0,0,IF(AR$12&gt;Assumptions!$L$17,0,IF($H$150=1, AR129*Assumptions!$E$53*(('Monthly Cash Flow'!AR$14-'Monthly Cash Flow'!AQ$14)/360), (AR140+SUM($H$134:$H$136))*AR129*('Monthly Cash Flow'!AR$14-'Monthly Cash Flow'!AQ$14)/360)))</f>
        <v>146.25541666666666</v>
      </c>
      <c r="AS150" s="516">
        <f>IF(Assumptions!$E$1=0,0,IF(AS$12&gt;Assumptions!$L$17,0,IF($H$150=1, AS129*Assumptions!$E$53*(('Monthly Cash Flow'!AS$14-'Monthly Cash Flow'!AR$14)/360), (AS140+SUM($H$134:$H$136))*AS129*('Monthly Cash Flow'!AS$14-'Monthly Cash Flow'!AR$14)/360)))</f>
        <v>146.25541666666666</v>
      </c>
      <c r="AT150" s="516">
        <f>IF(Assumptions!$E$1=0,0,IF(AT$12&gt;Assumptions!$L$17,0,IF($H$150=1, AT129*Assumptions!$E$53*(('Monthly Cash Flow'!AT$14-'Monthly Cash Flow'!AS$14)/360), (AT140+SUM($H$134:$H$136))*AT129*('Monthly Cash Flow'!AT$14-'Monthly Cash Flow'!AS$14)/360)))</f>
        <v>132.10166666666666</v>
      </c>
      <c r="AU150" s="516">
        <f>IF(Assumptions!$E$1=0,0,IF(AU$12&gt;Assumptions!$L$17,0,IF($H$150=1, AU129*Assumptions!$E$53*(('Monthly Cash Flow'!AU$14-'Monthly Cash Flow'!AT$14)/360), (AU140+SUM($H$134:$H$136))*AU129*('Monthly Cash Flow'!AU$14-'Monthly Cash Flow'!AT$14)/360)))</f>
        <v>146.25541666666666</v>
      </c>
      <c r="AV150" s="516">
        <f>IF(Assumptions!$E$1=0,0,IF(AV$12&gt;Assumptions!$L$17,0,IF($H$150=1, AV129*Assumptions!$E$53*(('Monthly Cash Flow'!AV$14-'Monthly Cash Flow'!AU$14)/360), (AV140+SUM($H$134:$H$136))*AV129*('Monthly Cash Flow'!AV$14-'Monthly Cash Flow'!AU$14)/360)))</f>
        <v>0</v>
      </c>
      <c r="AW150" s="516">
        <f>IF(Assumptions!$E$1=0,0,IF(AW$12&gt;Assumptions!$L$17,0,IF($H$150=1, AW129*Assumptions!$E$53*(('Monthly Cash Flow'!AW$14-'Monthly Cash Flow'!AV$14)/360), (AW140+SUM($H$134:$H$136))*AW129*('Monthly Cash Flow'!AW$14-'Monthly Cash Flow'!AV$14)/360)))</f>
        <v>0</v>
      </c>
      <c r="AX150" s="516">
        <f>IF(Assumptions!$E$1=0,0,IF(AX$12&gt;Assumptions!$L$17,0,IF($H$150=1, AX129*Assumptions!$E$53*(('Monthly Cash Flow'!AX$14-'Monthly Cash Flow'!AW$14)/360), (AX140+SUM($H$134:$H$136))*AX129*('Monthly Cash Flow'!AX$14-'Monthly Cash Flow'!AW$14)/360)))</f>
        <v>0</v>
      </c>
      <c r="AY150" s="516">
        <f>IF(Assumptions!$E$1=0,0,IF(AY$12&gt;Assumptions!$L$17,0,IF($H$150=1, AY129*Assumptions!$E$53*(('Monthly Cash Flow'!AY$14-'Monthly Cash Flow'!AX$14)/360), (AY140+SUM($H$134:$H$136))*AY129*('Monthly Cash Flow'!AY$14-'Monthly Cash Flow'!AX$14)/360)))</f>
        <v>0</v>
      </c>
      <c r="AZ150" s="516">
        <f>IF(Assumptions!$E$1=0,0,IF(AZ$12&gt;Assumptions!$L$17,0,IF($H$150=1, AZ129*Assumptions!$E$53*(('Monthly Cash Flow'!AZ$14-'Monthly Cash Flow'!AY$14)/360), (AZ140+SUM($H$134:$H$136))*AZ129*('Monthly Cash Flow'!AZ$14-'Monthly Cash Flow'!AY$14)/360)))</f>
        <v>0</v>
      </c>
      <c r="BA150" s="516">
        <f>IF(Assumptions!$E$1=0,0,IF(BA$12&gt;Assumptions!$L$17,0,IF($H$150=1, BA129*Assumptions!$E$53*(('Monthly Cash Flow'!BA$14-'Monthly Cash Flow'!AZ$14)/360), (BA140+SUM($H$134:$H$136))*BA129*('Monthly Cash Flow'!BA$14-'Monthly Cash Flow'!AZ$14)/360)))</f>
        <v>0</v>
      </c>
      <c r="BB150" s="516">
        <f>IF(Assumptions!$E$1=0,0,IF(BB$12&gt;Assumptions!$L$17,0,IF($H$150=1, BB129*Assumptions!$E$53*(('Monthly Cash Flow'!BB$14-'Monthly Cash Flow'!BA$14)/360), (BB140+SUM($H$134:$H$136))*BB129*('Monthly Cash Flow'!BB$14-'Monthly Cash Flow'!BA$14)/360)))</f>
        <v>0</v>
      </c>
      <c r="BC150" s="516">
        <f>IF(Assumptions!$E$1=0,0,IF(BC$12&gt;Assumptions!$L$17,0,IF($H$150=1, BC129*Assumptions!$E$53*(('Monthly Cash Flow'!BC$14-'Monthly Cash Flow'!BB$14)/360), (BC140+SUM($H$134:$H$136))*BC129*('Monthly Cash Flow'!BC$14-'Monthly Cash Flow'!BB$14)/360)))</f>
        <v>0</v>
      </c>
      <c r="BD150" s="516">
        <f>IF(Assumptions!$E$1=0,0,IF(BD$12&gt;Assumptions!$L$17,0,IF($H$150=1, BD129*Assumptions!$E$53*(('Monthly Cash Flow'!BD$14-'Monthly Cash Flow'!BC$14)/360), (BD140+SUM($H$134:$H$136))*BD129*('Monthly Cash Flow'!BD$14-'Monthly Cash Flow'!BC$14)/360)))</f>
        <v>0</v>
      </c>
      <c r="BE150" s="516">
        <f>IF(Assumptions!$E$1=0,0,IF(BE$12&gt;Assumptions!$L$17,0,IF($H$150=1, BE129*Assumptions!$E$53*(('Monthly Cash Flow'!BE$14-'Monthly Cash Flow'!BD$14)/360), (BE140+SUM($H$134:$H$136))*BE129*('Monthly Cash Flow'!BE$14-'Monthly Cash Flow'!BD$14)/360)))</f>
        <v>0</v>
      </c>
      <c r="BF150" s="516">
        <f>IF(Assumptions!$E$1=0,0,IF(BF$12&gt;Assumptions!$L$17,0,IF($H$150=1, BF129*Assumptions!$E$53*(('Monthly Cash Flow'!BF$14-'Monthly Cash Flow'!BE$14)/360), (BF140+SUM($H$134:$H$136))*BF129*('Monthly Cash Flow'!BF$14-'Monthly Cash Flow'!BE$14)/360)))</f>
        <v>0</v>
      </c>
      <c r="BG150" s="516">
        <f>IF(Assumptions!$E$1=0,0,IF(BG$12&gt;Assumptions!$L$17,0,IF($H$150=1, BG129*Assumptions!$E$53*(('Monthly Cash Flow'!BG$14-'Monthly Cash Flow'!BF$14)/360), (BG140+SUM($H$134:$H$136))*BG129*('Monthly Cash Flow'!BG$14-'Monthly Cash Flow'!BF$14)/360)))</f>
        <v>0</v>
      </c>
      <c r="BH150" s="516">
        <f>IF(Assumptions!$E$1=0,0,IF(BH$12&gt;Assumptions!$L$17,0,IF($H$150=1, BH129*Assumptions!$E$53*(('Monthly Cash Flow'!BH$14-'Monthly Cash Flow'!BG$14)/360), (BH140+SUM($H$134:$H$136))*BH129*('Monthly Cash Flow'!BH$14-'Monthly Cash Flow'!BG$14)/360)))</f>
        <v>0</v>
      </c>
      <c r="BI150" s="516">
        <f>IF(Assumptions!$E$1=0,0,IF(BI$12&gt;Assumptions!$L$17,0,IF($H$150=1, BI129*Assumptions!$E$53*(('Monthly Cash Flow'!BI$14-'Monthly Cash Flow'!BH$14)/360), (BI140+SUM($H$134:$H$136))*BI129*('Monthly Cash Flow'!BI$14-'Monthly Cash Flow'!BH$14)/360)))</f>
        <v>0</v>
      </c>
      <c r="BJ150" s="516">
        <f>IF(Assumptions!$E$1=0,0,IF(BJ$12&gt;Assumptions!$L$17,0,IF($H$150=1, BJ129*Assumptions!$E$53*(('Monthly Cash Flow'!BJ$14-'Monthly Cash Flow'!BI$14)/360), (BJ140+SUM($H$134:$H$136))*BJ129*('Monthly Cash Flow'!BJ$14-'Monthly Cash Flow'!BI$14)/360)))</f>
        <v>0</v>
      </c>
      <c r="BK150" s="516">
        <f>IF(Assumptions!$E$1=0,0,IF(BK$12&gt;Assumptions!$L$17,0,IF($H$150=1, BK129*Assumptions!$E$53*(('Monthly Cash Flow'!BK$14-'Monthly Cash Flow'!BJ$14)/360), (BK140+SUM($H$134:$H$136))*BK129*('Monthly Cash Flow'!BK$14-'Monthly Cash Flow'!BJ$14)/360)))</f>
        <v>0</v>
      </c>
      <c r="BL150" s="516">
        <f>IF(Assumptions!$E$1=0,0,IF(BL$12&gt;Assumptions!$L$17,0,IF($H$150=1, BL129*Assumptions!$E$53*(('Monthly Cash Flow'!BL$14-'Monthly Cash Flow'!BK$14)/360), (BL140+SUM($H$134:$H$136))*BL129*('Monthly Cash Flow'!BL$14-'Monthly Cash Flow'!BK$14)/360)))</f>
        <v>0</v>
      </c>
      <c r="BM150" s="516">
        <f>IF(Assumptions!$E$1=0,0,IF(BM$12&gt;Assumptions!$L$17,0,IF($H$150=1, BM129*Assumptions!$E$53*(('Monthly Cash Flow'!BM$14-'Monthly Cash Flow'!BL$14)/360), (BM140+SUM($H$134:$H$136))*BM129*('Monthly Cash Flow'!BM$14-'Monthly Cash Flow'!BL$14)/360)))</f>
        <v>0</v>
      </c>
      <c r="BN150" s="516">
        <f>IF(Assumptions!$E$1=0,0,IF(BN$12&gt;Assumptions!$L$17,0,IF($H$150=1, BN129*Assumptions!$E$53*(('Monthly Cash Flow'!BN$14-'Monthly Cash Flow'!BM$14)/360), (BN140+SUM($H$134:$H$136))*BN129*('Monthly Cash Flow'!BN$14-'Monthly Cash Flow'!BM$14)/360)))</f>
        <v>0</v>
      </c>
      <c r="BO150" s="516">
        <f>IF(Assumptions!$E$1=0,0,IF(BO$12&gt;Assumptions!$L$17,0,IF($H$150=1, BO129*Assumptions!$E$53*(('Monthly Cash Flow'!BO$14-'Monthly Cash Flow'!BN$14)/360), (BO140+SUM($H$134:$H$136))*BO129*('Monthly Cash Flow'!BO$14-'Monthly Cash Flow'!BN$14)/360)))</f>
        <v>0</v>
      </c>
      <c r="BP150" s="516">
        <f>IF(Assumptions!$E$1=0,0,IF(BP$12&gt;Assumptions!$L$17,0,IF($H$150=1, BP129*Assumptions!$E$53*(('Monthly Cash Flow'!BP$14-'Monthly Cash Flow'!BO$14)/360), (BP140+SUM($H$134:$H$136))*BP129*('Monthly Cash Flow'!BP$14-'Monthly Cash Flow'!BO$14)/360)))</f>
        <v>0</v>
      </c>
      <c r="BQ150" s="516">
        <f>IF(Assumptions!$E$1=0,0,IF(BQ$12&gt;Assumptions!$L$17,0,IF($H$150=1, BQ129*Assumptions!$E$53*(('Monthly Cash Flow'!BQ$14-'Monthly Cash Flow'!BP$14)/360), (BQ140+SUM($H$134:$H$136))*BQ129*('Monthly Cash Flow'!BQ$14-'Monthly Cash Flow'!BP$14)/360)))</f>
        <v>0</v>
      </c>
      <c r="BR150" s="516">
        <f>IF(Assumptions!$E$1=0,0,IF(BR$12&gt;Assumptions!$L$17,0,IF($H$150=1, BR129*Assumptions!$E$53*(('Monthly Cash Flow'!BR$14-'Monthly Cash Flow'!BQ$14)/360), (BR140+SUM($H$134:$H$136))*BR129*('Monthly Cash Flow'!BR$14-'Monthly Cash Flow'!BQ$14)/360)))</f>
        <v>0</v>
      </c>
      <c r="BS150" s="516">
        <f>IF(Assumptions!$E$1=0,0,IF(BS$12&gt;Assumptions!$L$17,0,IF($H$150=1, BS129*Assumptions!$E$53*(('Monthly Cash Flow'!BS$14-'Monthly Cash Flow'!BR$14)/360), (BS140+SUM($H$134:$H$136))*BS129*('Monthly Cash Flow'!BS$14-'Monthly Cash Flow'!BR$14)/360)))</f>
        <v>0</v>
      </c>
      <c r="BT150" s="516">
        <f>IF(Assumptions!$E$1=0,0,IF(BT$12&gt;Assumptions!$L$17,0,IF($H$150=1, BT129*Assumptions!$E$53*(('Monthly Cash Flow'!BT$14-'Monthly Cash Flow'!BS$14)/360), (BT140+SUM($H$134:$H$136))*BT129*('Monthly Cash Flow'!BT$14-'Monthly Cash Flow'!BS$14)/360)))</f>
        <v>0</v>
      </c>
      <c r="BU150" s="516">
        <f>IF(Assumptions!$E$1=0,0,IF(BU$12&gt;Assumptions!$L$17,0,IF($H$150=1, BU129*Assumptions!$E$53*(('Monthly Cash Flow'!BU$14-'Monthly Cash Flow'!BT$14)/360), (BU140+SUM($H$134:$H$136))*BU129*('Monthly Cash Flow'!BU$14-'Monthly Cash Flow'!BT$14)/360)))</f>
        <v>0</v>
      </c>
      <c r="BV150" s="516">
        <f>IF(Assumptions!$E$1=0,0,IF(BV$12&gt;Assumptions!$L$17,0,IF($H$150=1, BV129*Assumptions!$E$53*(('Monthly Cash Flow'!BV$14-'Monthly Cash Flow'!BU$14)/360), (BV140+SUM($H$134:$H$136))*BV129*('Monthly Cash Flow'!BV$14-'Monthly Cash Flow'!BU$14)/360)))</f>
        <v>0</v>
      </c>
      <c r="BW150" s="516">
        <f>IF(Assumptions!$E$1=0,0,IF(BW$12&gt;Assumptions!$L$17,0,IF($H$150=1, BW129*Assumptions!$E$53*(('Monthly Cash Flow'!BW$14-'Monthly Cash Flow'!BV$14)/360), (BW140+SUM($H$134:$H$136))*BW129*('Monthly Cash Flow'!BW$14-'Monthly Cash Flow'!BV$14)/360)))</f>
        <v>0</v>
      </c>
      <c r="BX150" s="516">
        <f>IF(Assumptions!$E$1=0,0,IF(BX$12&gt;Assumptions!$L$17,0,IF($H$150=1, BX129*Assumptions!$E$53*(('Monthly Cash Flow'!BX$14-'Monthly Cash Flow'!BW$14)/360), (BX140+SUM($H$134:$H$136))*BX129*('Monthly Cash Flow'!BX$14-'Monthly Cash Flow'!BW$14)/360)))</f>
        <v>0</v>
      </c>
      <c r="BY150" s="516">
        <f>IF(Assumptions!$E$1=0,0,IF(BY$12&gt;Assumptions!$L$17,0,IF($H$150=1, BY129*Assumptions!$E$53*(('Monthly Cash Flow'!BY$14-'Monthly Cash Flow'!BX$14)/360), (BY140+SUM($H$134:$H$136))*BY129*('Monthly Cash Flow'!BY$14-'Monthly Cash Flow'!BX$14)/360)))</f>
        <v>0</v>
      </c>
      <c r="BZ150" s="516">
        <f>IF(Assumptions!$E$1=0,0,IF(BZ$12&gt;Assumptions!$L$17,0,IF($H$150=1, BZ129*Assumptions!$E$53*(('Monthly Cash Flow'!BZ$14-'Monthly Cash Flow'!BY$14)/360), (BZ140+SUM($H$134:$H$136))*BZ129*('Monthly Cash Flow'!BZ$14-'Monthly Cash Flow'!BY$14)/360)))</f>
        <v>0</v>
      </c>
      <c r="CA150" s="516">
        <f>IF(Assumptions!$E$1=0,0,IF(CA$12&gt;Assumptions!$L$17,0,IF($H$150=1, CA129*Assumptions!$E$53*(('Monthly Cash Flow'!CA$14-'Monthly Cash Flow'!BZ$14)/360), (CA140+SUM($H$134:$H$136))*CA129*('Monthly Cash Flow'!CA$14-'Monthly Cash Flow'!BZ$14)/360)))</f>
        <v>0</v>
      </c>
      <c r="CB150" s="516">
        <f>IF(Assumptions!$E$1=0,0,IF(CB$12&gt;Assumptions!$L$17,0,IF($H$150=1, CB129*Assumptions!$E$53*(('Monthly Cash Flow'!CB$14-'Monthly Cash Flow'!CA$14)/360), (CB140+SUM($H$134:$H$136))*CB129*('Monthly Cash Flow'!CB$14-'Monthly Cash Flow'!CA$14)/360)))</f>
        <v>0</v>
      </c>
      <c r="CC150" s="516">
        <f>IF(Assumptions!$E$1=0,0,IF(CC$12&gt;Assumptions!$L$17,0,IF($H$150=1, CC129*Assumptions!$E$53*(('Monthly Cash Flow'!CC$14-'Monthly Cash Flow'!CB$14)/360), (CC140+SUM($H$134:$H$136))*CC129*('Monthly Cash Flow'!CC$14-'Monthly Cash Flow'!CB$14)/360)))</f>
        <v>0</v>
      </c>
      <c r="CD150" s="516">
        <f>IF(Assumptions!$E$1=0,0,IF(CD$12&gt;Assumptions!$L$17,0,IF($H$150=1, CD129*Assumptions!$E$53*(('Monthly Cash Flow'!CD$14-'Monthly Cash Flow'!CC$14)/360), (CD140+SUM($H$134:$H$136))*CD129*('Monthly Cash Flow'!CD$14-'Monthly Cash Flow'!CC$14)/360)))</f>
        <v>0</v>
      </c>
      <c r="CE150" s="516">
        <f>IF(Assumptions!$E$1=0,0,IF(CE$12&gt;Assumptions!$L$17,0,IF($H$150=1, CE129*Assumptions!$E$53*(('Monthly Cash Flow'!CE$14-'Monthly Cash Flow'!CD$14)/360), (CE140+SUM($H$134:$H$136))*CE129*('Monthly Cash Flow'!CE$14-'Monthly Cash Flow'!CD$14)/360)))</f>
        <v>0</v>
      </c>
      <c r="CF150" s="516">
        <f>IF(Assumptions!$E$1=0,0,IF(CF$12&gt;Assumptions!$L$17,0,IF($H$150=1, CF129*Assumptions!$E$53*(('Monthly Cash Flow'!CF$14-'Monthly Cash Flow'!CE$14)/360), (CF140+SUM($H$134:$H$136))*CF129*('Monthly Cash Flow'!CF$14-'Monthly Cash Flow'!CE$14)/360)))</f>
        <v>0</v>
      </c>
      <c r="CG150" s="516">
        <f>IF(Assumptions!$E$1=0,0,IF(CG$12&gt;Assumptions!$L$17,0,IF($H$150=1, CG129*Assumptions!$E$53*(('Monthly Cash Flow'!CG$14-'Monthly Cash Flow'!CF$14)/360), (CG140+SUM($H$134:$H$136))*CG129*('Monthly Cash Flow'!CG$14-'Monthly Cash Flow'!CF$14)/360)))</f>
        <v>0</v>
      </c>
      <c r="CH150" s="516">
        <f>IF(Assumptions!$E$1=0,0,IF(CH$12&gt;Assumptions!$L$17,0,IF($H$150=1, CH129*Assumptions!$E$53*(('Monthly Cash Flow'!CH$14-'Monthly Cash Flow'!CG$14)/360), (CH140+SUM($H$134:$H$136))*CH129*('Monthly Cash Flow'!CH$14-'Monthly Cash Flow'!CG$14)/360)))</f>
        <v>0</v>
      </c>
      <c r="CI150" s="516">
        <f>IF(Assumptions!$E$1=0,0,IF(CI$12&gt;Assumptions!$L$17,0,IF($H$150=1, CI129*Assumptions!$E$53*(('Monthly Cash Flow'!CI$14-'Monthly Cash Flow'!CH$14)/360), (CI140+SUM($H$134:$H$136))*CI129*('Monthly Cash Flow'!CI$14-'Monthly Cash Flow'!CH$14)/360)))</f>
        <v>0</v>
      </c>
      <c r="CJ150" s="516">
        <f>IF(Assumptions!$E$1=0,0,IF(CJ$12&gt;Assumptions!$L$17,0,IF($H$150=1, CJ129*Assumptions!$E$53*(('Monthly Cash Flow'!CJ$14-'Monthly Cash Flow'!CI$14)/360), (CJ140+SUM($H$134:$H$136))*CJ129*('Monthly Cash Flow'!CJ$14-'Monthly Cash Flow'!CI$14)/360)))</f>
        <v>0</v>
      </c>
      <c r="CK150" s="516">
        <f>IF(Assumptions!$E$1=0,0,IF(CK$12&gt;Assumptions!$L$17,0,IF($H$150=1, CK129*Assumptions!$E$53*(('Monthly Cash Flow'!CK$14-'Monthly Cash Flow'!CJ$14)/360), (CK140+SUM($H$134:$H$136))*CK129*('Monthly Cash Flow'!CK$14-'Monthly Cash Flow'!CJ$14)/360)))</f>
        <v>0</v>
      </c>
      <c r="CL150" s="516">
        <f>IF(Assumptions!$E$1=0,0,IF(CL$12&gt;Assumptions!$L$17,0,IF($H$150=1, CL129*Assumptions!$E$53*(('Monthly Cash Flow'!CL$14-'Monthly Cash Flow'!CK$14)/360), (CL140+SUM($H$134:$H$136))*CL129*('Monthly Cash Flow'!CL$14-'Monthly Cash Flow'!CK$14)/360)))</f>
        <v>0</v>
      </c>
      <c r="CM150" s="516">
        <f>IF(Assumptions!$E$1=0,0,IF(CM$12&gt;Assumptions!$L$17,0,IF($H$150=1, CM129*Assumptions!$E$53*(('Monthly Cash Flow'!CM$14-'Monthly Cash Flow'!CL$14)/360), (CM140+SUM($H$134:$H$136))*CM129*('Monthly Cash Flow'!CM$14-'Monthly Cash Flow'!CL$14)/360)))</f>
        <v>0</v>
      </c>
      <c r="CN150" s="516">
        <f>IF(Assumptions!$E$1=0,0,IF(CN$12&gt;Assumptions!$L$17,0,IF($H$150=1, CN129*Assumptions!$E$53*(('Monthly Cash Flow'!CN$14-'Monthly Cash Flow'!CM$14)/360), (CN140+SUM($H$134:$H$136))*CN129*('Monthly Cash Flow'!CN$14-'Monthly Cash Flow'!CM$14)/360)))</f>
        <v>0</v>
      </c>
      <c r="CO150" s="516">
        <f>IF(Assumptions!$E$1=0,0,IF(CO$12&gt;Assumptions!$L$17,0,IF($H$150=1, CO129*Assumptions!$E$53*(('Monthly Cash Flow'!CO$14-'Monthly Cash Flow'!CN$14)/360), (CO140+SUM($H$134:$H$136))*CO129*('Monthly Cash Flow'!CO$14-'Monthly Cash Flow'!CN$14)/360)))</f>
        <v>0</v>
      </c>
      <c r="CP150" s="516">
        <f>IF(Assumptions!$E$1=0,0,IF(CP$12&gt;Assumptions!$L$17,0,IF($H$150=1, CP129*Assumptions!$E$53*(('Monthly Cash Flow'!CP$14-'Monthly Cash Flow'!CO$14)/360), (CP140+SUM($H$134:$H$136))*CP129*('Monthly Cash Flow'!CP$14-'Monthly Cash Flow'!CO$14)/360)))</f>
        <v>0</v>
      </c>
      <c r="CQ150" s="516">
        <f>IF(Assumptions!$E$1=0,0,IF(CQ$12&gt;Assumptions!$L$17,0,IF($H$150=1, CQ129*Assumptions!$E$53*(('Monthly Cash Flow'!CQ$14-'Monthly Cash Flow'!CP$14)/360), (CQ140+SUM($H$134:$H$136))*CQ129*('Monthly Cash Flow'!CQ$14-'Monthly Cash Flow'!CP$14)/360)))</f>
        <v>0</v>
      </c>
      <c r="CR150" s="516">
        <f>IF(Assumptions!$E$1=0,0,IF(CR$12&gt;Assumptions!$L$17,0,IF($H$150=1, CR129*Assumptions!$E$53*(('Monthly Cash Flow'!CR$14-'Monthly Cash Flow'!CQ$14)/360), (CR140+SUM($H$134:$H$136))*CR129*('Monthly Cash Flow'!CR$14-'Monthly Cash Flow'!CQ$14)/360)))</f>
        <v>0</v>
      </c>
      <c r="CS150" s="516">
        <f>IF(Assumptions!$E$1=0,0,IF(CS$12&gt;Assumptions!$L$17,0,IF($H$150=1, CS129*Assumptions!$E$53*(('Monthly Cash Flow'!CS$14-'Monthly Cash Flow'!CR$14)/360), (CS140+SUM($H$134:$H$136))*CS129*('Monthly Cash Flow'!CS$14-'Monthly Cash Flow'!CR$14)/360)))</f>
        <v>0</v>
      </c>
      <c r="CT150" s="516">
        <f>IF(Assumptions!$E$1=0,0,IF(CT$12&gt;Assumptions!$L$17,0,IF($H$150=1, CT129*Assumptions!$E$53*(('Monthly Cash Flow'!CT$14-'Monthly Cash Flow'!CS$14)/360), (CT140+SUM($H$134:$H$136))*CT129*('Monthly Cash Flow'!CT$14-'Monthly Cash Flow'!CS$14)/360)))</f>
        <v>0</v>
      </c>
      <c r="CU150" s="516">
        <f>IF(Assumptions!$E$1=0,0,IF(CU$12&gt;Assumptions!$L$17,0,IF($H$150=1, CU129*Assumptions!$E$53*(('Monthly Cash Flow'!CU$14-'Monthly Cash Flow'!CT$14)/360), (CU140+SUM($H$134:$H$136))*CU129*('Monthly Cash Flow'!CU$14-'Monthly Cash Flow'!CT$14)/360)))</f>
        <v>0</v>
      </c>
      <c r="CV150" s="516">
        <f>IF(Assumptions!$E$1=0,0,IF(CV$12&gt;Assumptions!$L$17,0,IF($H$150=1, CV129*Assumptions!$E$53*(('Monthly Cash Flow'!CV$14-'Monthly Cash Flow'!CU$14)/360), (CV140+SUM($H$134:$H$136))*CV129*('Monthly Cash Flow'!CV$14-'Monthly Cash Flow'!CU$14)/360)))</f>
        <v>0</v>
      </c>
      <c r="CW150" s="516">
        <f>IF(Assumptions!$E$1=0,0,IF(CW$12&gt;Assumptions!$L$17,0,IF($H$150=1, CW129*Assumptions!$E$53*(('Monthly Cash Flow'!CW$14-'Monthly Cash Flow'!CV$14)/360), (CW140+SUM($H$134:$H$136))*CW129*('Monthly Cash Flow'!CW$14-'Monthly Cash Flow'!CV$14)/360)))</f>
        <v>0</v>
      </c>
      <c r="CX150" s="516">
        <f>IF(Assumptions!$E$1=0,0,IF(CX$12&gt;Assumptions!$L$17,0,IF($H$150=1, CX129*Assumptions!$E$53*(('Monthly Cash Flow'!CX$14-'Monthly Cash Flow'!CW$14)/360), (CX140+SUM($H$134:$H$136))*CX129*('Monthly Cash Flow'!CX$14-'Monthly Cash Flow'!CW$14)/360)))</f>
        <v>0</v>
      </c>
      <c r="CY150" s="516">
        <f>IF(Assumptions!$E$1=0,0,IF(CY$12&gt;Assumptions!$L$17,0,IF($H$150=1, CY129*Assumptions!$E$53*(('Monthly Cash Flow'!CY$14-'Monthly Cash Flow'!CX$14)/360), (CY140+SUM($H$134:$H$136))*CY129*('Monthly Cash Flow'!CY$14-'Monthly Cash Flow'!CX$14)/360)))</f>
        <v>0</v>
      </c>
      <c r="CZ150" s="516">
        <f>IF(Assumptions!$E$1=0,0,IF(CZ$12&gt;Assumptions!$L$17,0,IF($H$150=1, CZ129*Assumptions!$E$53*(('Monthly Cash Flow'!CZ$14-'Monthly Cash Flow'!CY$14)/360), (CZ140+SUM($H$134:$H$136))*CZ129*('Monthly Cash Flow'!CZ$14-'Monthly Cash Flow'!CY$14)/360)))</f>
        <v>0</v>
      </c>
      <c r="DA150" s="516">
        <f>IF(Assumptions!$E$1=0,0,IF(DA$12&gt;Assumptions!$L$17,0,IF($H$150=1, DA129*Assumptions!$E$53*(('Monthly Cash Flow'!DA$14-'Monthly Cash Flow'!CZ$14)/360), (DA140+SUM($H$134:$H$136))*DA129*('Monthly Cash Flow'!DA$14-'Monthly Cash Flow'!CZ$14)/360)))</f>
        <v>0</v>
      </c>
      <c r="DB150" s="516">
        <f>IF(Assumptions!$E$1=0,0,IF(DB$12&gt;Assumptions!$L$17,0,IF($H$150=1, DB129*Assumptions!$E$53*(('Monthly Cash Flow'!DB$14-'Monthly Cash Flow'!DA$14)/360), (DB140+SUM($H$134:$H$136))*DB129*('Monthly Cash Flow'!DB$14-'Monthly Cash Flow'!DA$14)/360)))</f>
        <v>0</v>
      </c>
      <c r="DC150" s="516">
        <f>IF(Assumptions!$E$1=0,0,IF(DC$12&gt;Assumptions!$L$17,0,IF($H$150=1, DC129*Assumptions!$E$53*(('Monthly Cash Flow'!DC$14-'Monthly Cash Flow'!DB$14)/360), (DC140+SUM($H$134:$H$136))*DC129*('Monthly Cash Flow'!DC$14-'Monthly Cash Flow'!DB$14)/360)))</f>
        <v>0</v>
      </c>
      <c r="DD150" s="516">
        <f>IF(Assumptions!$E$1=0,0,IF(DD$12&gt;Assumptions!$L$17,0,IF($H$150=1, DD129*Assumptions!$E$53*(('Monthly Cash Flow'!DD$14-'Monthly Cash Flow'!DC$14)/360), (DD140+SUM($H$134:$H$136))*DD129*('Monthly Cash Flow'!DD$14-'Monthly Cash Flow'!DC$14)/360)))</f>
        <v>0</v>
      </c>
      <c r="DE150" s="516">
        <f>IF(Assumptions!$E$1=0,0,IF(DE$12&gt;Assumptions!$L$17,0,IF($H$150=1, DE129*Assumptions!$E$53*(('Monthly Cash Flow'!DE$14-'Monthly Cash Flow'!DD$14)/360), (DE140+SUM($H$134:$H$136))*DE129*('Monthly Cash Flow'!DE$14-'Monthly Cash Flow'!DD$14)/360)))</f>
        <v>0</v>
      </c>
      <c r="DF150" s="516">
        <f>IF(Assumptions!$E$1=0,0,IF(DF$12&gt;Assumptions!$L$17,0,IF($H$150=1, DF129*Assumptions!$E$53*(('Monthly Cash Flow'!DF$14-'Monthly Cash Flow'!DE$14)/360), (DF140+SUM($H$134:$H$136))*DF129*('Monthly Cash Flow'!DF$14-'Monthly Cash Flow'!DE$14)/360)))</f>
        <v>0</v>
      </c>
      <c r="DG150" s="516">
        <f>IF(Assumptions!$E$1=0,0,IF(DG$12&gt;Assumptions!$L$17,0,IF($H$150=1, DG129*Assumptions!$E$53*(('Monthly Cash Flow'!DG$14-'Monthly Cash Flow'!DF$14)/360), (DG140+SUM($H$134:$H$136))*DG129*('Monthly Cash Flow'!DG$14-'Monthly Cash Flow'!DF$14)/360)))</f>
        <v>0</v>
      </c>
      <c r="DH150" s="516">
        <f>IF(Assumptions!$E$1=0,0,IF(DH$12&gt;Assumptions!$L$17,0,IF($H$150=1, DH129*Assumptions!$E$53*(('Monthly Cash Flow'!DH$14-'Monthly Cash Flow'!DG$14)/360), (DH140+SUM($H$134:$H$136))*DH129*('Monthly Cash Flow'!DH$14-'Monthly Cash Flow'!DG$14)/360)))</f>
        <v>0</v>
      </c>
      <c r="DI150" s="516">
        <f>IF(Assumptions!$E$1=0,0,IF(DI$12&gt;Assumptions!$L$17,0,IF($H$150=1, DI129*Assumptions!$E$53*(('Monthly Cash Flow'!DI$14-'Monthly Cash Flow'!DH$14)/360), (DI140+SUM($H$134:$H$136))*DI129*('Monthly Cash Flow'!DI$14-'Monthly Cash Flow'!DH$14)/360)))</f>
        <v>0</v>
      </c>
      <c r="DJ150" s="516">
        <f>IF(Assumptions!$E$1=0,0,IF(DJ$12&gt;Assumptions!$L$17,0,IF($H$150=1, DJ129*Assumptions!$E$53*(('Monthly Cash Flow'!DJ$14-'Monthly Cash Flow'!DI$14)/360), (DJ140+SUM($H$134:$H$136))*DJ129*('Monthly Cash Flow'!DJ$14-'Monthly Cash Flow'!DI$14)/360)))</f>
        <v>0</v>
      </c>
      <c r="DK150" s="516">
        <f>IF(Assumptions!$E$1=0,0,IF(DK$12&gt;Assumptions!$L$17,0,IF($H$150=1, DK129*Assumptions!$E$53*(('Monthly Cash Flow'!DK$14-'Monthly Cash Flow'!DJ$14)/360), (DK140+SUM($H$134:$H$136))*DK129*('Monthly Cash Flow'!DK$14-'Monthly Cash Flow'!DJ$14)/360)))</f>
        <v>0</v>
      </c>
      <c r="DL150" s="516">
        <f>IF(Assumptions!$E$1=0,0,IF(DL$12&gt;Assumptions!$L$17,0,IF($H$150=1, DL129*Assumptions!$E$53*(('Monthly Cash Flow'!DL$14-'Monthly Cash Flow'!DK$14)/360), (DL140+SUM($H$134:$H$136))*DL129*('Monthly Cash Flow'!DL$14-'Monthly Cash Flow'!DK$14)/360)))</f>
        <v>0</v>
      </c>
      <c r="DM150" s="516">
        <f>IF(Assumptions!$E$1=0,0,IF(DM$12&gt;Assumptions!$L$17,0,IF($H$150=1, DM129*Assumptions!$E$53*(('Monthly Cash Flow'!DM$14-'Monthly Cash Flow'!DL$14)/360), (DM140+SUM($H$134:$H$136))*DM129*('Monthly Cash Flow'!DM$14-'Monthly Cash Flow'!DL$14)/360)))</f>
        <v>0</v>
      </c>
      <c r="DN150" s="516">
        <f>IF(Assumptions!$E$1=0,0,IF(DN$12&gt;Assumptions!$L$17,0,IF($H$150=1, DN129*Assumptions!$E$53*(('Monthly Cash Flow'!DN$14-'Monthly Cash Flow'!DM$14)/360), (DN140+SUM($H$134:$H$136))*DN129*('Monthly Cash Flow'!DN$14-'Monthly Cash Flow'!DM$14)/360)))</f>
        <v>0</v>
      </c>
      <c r="DO150" s="516">
        <f>IF(Assumptions!$E$1=0,0,IF(DO$12&gt;Assumptions!$L$17,0,IF($H$150=1, DO129*Assumptions!$E$53*(('Monthly Cash Flow'!DO$14-'Monthly Cash Flow'!DN$14)/360), (DO140+SUM($H$134:$H$136))*DO129*('Monthly Cash Flow'!DO$14-'Monthly Cash Flow'!DN$14)/360)))</f>
        <v>0</v>
      </c>
      <c r="DP150" s="516">
        <f>IF(Assumptions!$E$1=0,0,IF(DP$12&gt;Assumptions!$L$17,0,IF($H$150=1, DP129*Assumptions!$E$53*(('Monthly Cash Flow'!DP$14-'Monthly Cash Flow'!DO$14)/360), (DP140+SUM($H$134:$H$136))*DP129*('Monthly Cash Flow'!DP$14-'Monthly Cash Flow'!DO$14)/360)))</f>
        <v>0</v>
      </c>
      <c r="DQ150" s="516">
        <f>IF(Assumptions!$E$1=0,0,IF(DQ$12&gt;Assumptions!$L$17,0,IF($H$150=1, DQ129*Assumptions!$E$53*(('Monthly Cash Flow'!DQ$14-'Monthly Cash Flow'!DP$14)/360), (DQ140+SUM($H$134:$H$136))*DQ129*('Monthly Cash Flow'!DQ$14-'Monthly Cash Flow'!DP$14)/360)))</f>
        <v>0</v>
      </c>
      <c r="DR150" s="516">
        <f>IF(Assumptions!$E$1=0,0,IF(DR$12&gt;Assumptions!$L$17,0,IF($H$150=1, DR129*Assumptions!$E$53*(('Monthly Cash Flow'!DR$14-'Monthly Cash Flow'!DQ$14)/360), (DR140+SUM($H$134:$H$136))*DR129*('Monthly Cash Flow'!DR$14-'Monthly Cash Flow'!DQ$14)/360)))</f>
        <v>0</v>
      </c>
      <c r="DS150" s="516">
        <f>IF(Assumptions!$E$1=0,0,IF(DS$12&gt;Assumptions!$L$17,0,IF($H$150=1, DS129*Assumptions!$E$53*(('Monthly Cash Flow'!DS$14-'Monthly Cash Flow'!DR$14)/360), (DS140+SUM($H$134:$H$136))*DS129*('Monthly Cash Flow'!DS$14-'Monthly Cash Flow'!DR$14)/360)))</f>
        <v>0</v>
      </c>
      <c r="DT150" s="516">
        <f>IF(Assumptions!$E$1=0,0,IF(DT$12&gt;Assumptions!$L$17,0,IF($H$150=1, DT129*Assumptions!$E$53*(('Monthly Cash Flow'!DT$14-'Monthly Cash Flow'!DS$14)/360), (DT140+SUM($H$134:$H$136))*DT129*('Monthly Cash Flow'!DT$14-'Monthly Cash Flow'!DS$14)/360)))</f>
        <v>0</v>
      </c>
      <c r="DU150" s="516">
        <f>IF(Assumptions!$E$1=0,0,IF(DU$12&gt;Assumptions!$L$17,0,IF($H$150=1, DU129*Assumptions!$E$53*(('Monthly Cash Flow'!DU$14-'Monthly Cash Flow'!DT$14)/360), (DU140+SUM($H$134:$H$136))*DU129*('Monthly Cash Flow'!DU$14-'Monthly Cash Flow'!DT$14)/360)))</f>
        <v>0</v>
      </c>
      <c r="DV150" s="516">
        <f>IF(Assumptions!$E$1=0,0,IF(DV$12&gt;Assumptions!$L$17,0,IF($H$150=1, DV129*Assumptions!$E$53*(('Monthly Cash Flow'!DV$14-'Monthly Cash Flow'!DU$14)/360), (DV140+SUM($H$134:$H$136))*DV129*('Monthly Cash Flow'!DV$14-'Monthly Cash Flow'!DU$14)/360)))</f>
        <v>0</v>
      </c>
      <c r="DW150" s="516">
        <f>IF(Assumptions!$E$1=0,0,IF(DW$12&gt;Assumptions!$L$17,0,IF($H$150=1, DW129*Assumptions!$E$53*(('Monthly Cash Flow'!DW$14-'Monthly Cash Flow'!DV$14)/360), (DW140+SUM($H$134:$H$136))*DW129*('Monthly Cash Flow'!DW$14-'Monthly Cash Flow'!DV$14)/360)))</f>
        <v>0</v>
      </c>
      <c r="DX150" s="516">
        <f>IF(Assumptions!$E$1=0,0,IF(DX$12&gt;Assumptions!$L$17,0,IF($H$150=1, DX129*Assumptions!$E$53*(('Monthly Cash Flow'!DX$14-'Monthly Cash Flow'!DW$14)/360), (DX140+SUM($H$134:$H$136))*DX129*('Monthly Cash Flow'!DX$14-'Monthly Cash Flow'!DW$14)/360)))</f>
        <v>0</v>
      </c>
      <c r="DY150" s="516">
        <f>IF(Assumptions!$E$1=0,0,IF(DY$12&gt;Assumptions!$L$17,0,IF($H$150=1, DY129*Assumptions!$E$53*(('Monthly Cash Flow'!DY$14-'Monthly Cash Flow'!DX$14)/360), (DY140+SUM($H$134:$H$136))*DY129*('Monthly Cash Flow'!DY$14-'Monthly Cash Flow'!DX$14)/360)))</f>
        <v>0</v>
      </c>
      <c r="DZ150" s="516">
        <f>IF(Assumptions!$E$1=0,0,IF(DZ$12&gt;Assumptions!$L$17,0,IF($H$150=1, DZ129*Assumptions!$E$53*(('Monthly Cash Flow'!DZ$14-'Monthly Cash Flow'!DY$14)/360), (DZ140+SUM($H$134:$H$136))*DZ129*('Monthly Cash Flow'!DZ$14-'Monthly Cash Flow'!DY$14)/360)))</f>
        <v>0</v>
      </c>
      <c r="EA150" s="516">
        <f>IF(Assumptions!$E$1=0,0,IF(EA$12&gt;Assumptions!$L$17,0,IF($H$150=1, EA129*Assumptions!$E$53*(('Monthly Cash Flow'!EA$14-'Monthly Cash Flow'!DZ$14)/360), (EA140+SUM($H$134:$H$136))*EA129*('Monthly Cash Flow'!EA$14-'Monthly Cash Flow'!DZ$14)/360)))</f>
        <v>0</v>
      </c>
      <c r="EB150" s="516">
        <f>IF(Assumptions!$E$1=0,0,IF(EB$12&gt;Assumptions!$L$17,0,IF($H$150=1, EB129*Assumptions!$E$53*(('Monthly Cash Flow'!EB$14-'Monthly Cash Flow'!EA$14)/360), (EB140+SUM($H$134:$H$136))*EB129*('Monthly Cash Flow'!EB$14-'Monthly Cash Flow'!EA$14)/360)))</f>
        <v>0</v>
      </c>
      <c r="EC150" s="516">
        <f>IF(Assumptions!$E$1=0,0,IF(EC$12&gt;Assumptions!$L$17,0,IF($H$150=1, EC129*Assumptions!$E$53*(('Monthly Cash Flow'!EC$14-'Monthly Cash Flow'!EB$14)/360), (EC140+SUM($H$134:$H$136))*EC129*('Monthly Cash Flow'!EC$14-'Monthly Cash Flow'!EB$14)/360)))</f>
        <v>0</v>
      </c>
      <c r="ED150" s="516">
        <f>IF(Assumptions!$E$1=0,0,IF(ED$12&gt;Assumptions!$L$17,0,IF($H$150=1, ED129*Assumptions!$E$53*(('Monthly Cash Flow'!ED$14-'Monthly Cash Flow'!EC$14)/360), (ED140+SUM($H$134:$H$136))*ED129*('Monthly Cash Flow'!ED$14-'Monthly Cash Flow'!EC$14)/360)))</f>
        <v>0</v>
      </c>
      <c r="EE150" s="516">
        <f>IF(Assumptions!$E$1=0,0,IF(EE$12&gt;Assumptions!$L$17,0,IF($H$150=1, EE129*Assumptions!$E$53*(('Monthly Cash Flow'!EE$14-'Monthly Cash Flow'!ED$14)/360), (EE140+SUM($H$134:$H$136))*EE129*('Monthly Cash Flow'!EE$14-'Monthly Cash Flow'!ED$14)/360)))</f>
        <v>0</v>
      </c>
      <c r="EF150" s="516">
        <f>IF(Assumptions!$E$1=0,0,IF(EF$12&gt;Assumptions!$L$17,0,IF($H$150=1, EF129*Assumptions!$E$53*(('Monthly Cash Flow'!EF$14-'Monthly Cash Flow'!EE$14)/360), (EF140+SUM($H$134:$H$136))*EF129*('Monthly Cash Flow'!EF$14-'Monthly Cash Flow'!EE$14)/360)))</f>
        <v>0</v>
      </c>
      <c r="EG150" s="516">
        <f>IF(Assumptions!$E$1=0,0,IF(EG$12&gt;Assumptions!$L$17,0,IF($H$150=1, EG129*Assumptions!$E$53*(('Monthly Cash Flow'!EG$14-'Monthly Cash Flow'!EF$14)/360), (EG140+SUM($H$134:$H$136))*EG129*('Monthly Cash Flow'!EG$14-'Monthly Cash Flow'!EF$14)/360)))</f>
        <v>0</v>
      </c>
      <c r="EH150" s="516">
        <f>IF(Assumptions!$E$1=0,0,IF(EH$12&gt;Assumptions!$L$17,0,IF($H$150=1, EH129*Assumptions!$E$53*(('Monthly Cash Flow'!EH$14-'Monthly Cash Flow'!EG$14)/360), (EH140+SUM($H$134:$H$136))*EH129*('Monthly Cash Flow'!EH$14-'Monthly Cash Flow'!EG$14)/360)))</f>
        <v>0</v>
      </c>
      <c r="EI150" s="516">
        <f>IF(Assumptions!$E$1=0,0,IF(EI$12&gt;Assumptions!$L$17,0,IF($H$150=1, EI129*Assumptions!$E$53*(('Monthly Cash Flow'!EI$14-'Monthly Cash Flow'!EH$14)/360), (EI140+SUM($H$134:$H$136))*EI129*('Monthly Cash Flow'!EI$14-'Monthly Cash Flow'!EH$14)/360)))</f>
        <v>0</v>
      </c>
      <c r="EJ150" s="516">
        <f>IF(Assumptions!$E$1=0,0,IF(EJ$12&gt;Assumptions!$L$17,0,IF($H$150=1, EJ129*Assumptions!$E$53*(('Monthly Cash Flow'!EJ$14-'Monthly Cash Flow'!EI$14)/360), (EJ140+SUM($H$134:$H$136))*EJ129*('Monthly Cash Flow'!EJ$14-'Monthly Cash Flow'!EI$14)/360)))</f>
        <v>0</v>
      </c>
      <c r="EK150" s="516">
        <f>IF(Assumptions!$E$1=0,0,IF(EK$12&gt;Assumptions!$L$17,0,IF($H$150=1, EK129*Assumptions!$E$53*(('Monthly Cash Flow'!EK$14-'Monthly Cash Flow'!EJ$14)/360), (EK140+SUM($H$134:$H$136))*EK129*('Monthly Cash Flow'!EK$14-'Monthly Cash Flow'!EJ$14)/360)))</f>
        <v>0</v>
      </c>
      <c r="EL150" s="516">
        <f>IF(Assumptions!$E$1=0,0,IF(EL$12&gt;Assumptions!$L$17,0,IF($H$150=1, EL129*Assumptions!$E$53*(('Monthly Cash Flow'!EL$14-'Monthly Cash Flow'!EK$14)/360), (EL140+SUM($H$134:$H$136))*EL129*('Monthly Cash Flow'!EL$14-'Monthly Cash Flow'!EK$14)/360)))</f>
        <v>0</v>
      </c>
      <c r="EM150" s="516">
        <f>IF(Assumptions!$E$1=0,0,IF(EM$12&gt;Assumptions!$L$17,0,IF($H$150=1, EM129*Assumptions!$E$53*(('Monthly Cash Flow'!EM$14-'Monthly Cash Flow'!EL$14)/360), (EM140+SUM($H$134:$H$136))*EM129*('Monthly Cash Flow'!EM$14-'Monthly Cash Flow'!EL$14)/360)))</f>
        <v>0</v>
      </c>
      <c r="EP150" s="213" t="str">
        <f t="shared" si="628"/>
        <v>Interest</v>
      </c>
      <c r="EQ150" s="126"/>
      <c r="ER150" s="126"/>
      <c r="ES150" s="126"/>
      <c r="ET150" s="125">
        <f t="shared" si="633"/>
        <v>5166.1187499999996</v>
      </c>
      <c r="EU150" s="126"/>
      <c r="EV150" s="146">
        <f t="shared" si="634"/>
        <v>0</v>
      </c>
      <c r="EW150" s="126">
        <f t="shared" si="634"/>
        <v>1717.3216666666665</v>
      </c>
      <c r="EX150" s="126">
        <f t="shared" si="634"/>
        <v>1726.7574999999999</v>
      </c>
      <c r="EY150" s="126">
        <f t="shared" si="634"/>
        <v>1722.0395833333332</v>
      </c>
      <c r="EZ150" s="126">
        <f t="shared" si="634"/>
        <v>0</v>
      </c>
      <c r="FA150" s="126">
        <f t="shared" si="634"/>
        <v>0</v>
      </c>
      <c r="FB150" s="126">
        <f t="shared" si="634"/>
        <v>0</v>
      </c>
      <c r="FC150" s="126">
        <f t="shared" si="634"/>
        <v>0</v>
      </c>
      <c r="FD150" s="126">
        <f t="shared" si="634"/>
        <v>0</v>
      </c>
      <c r="FE150"/>
      <c r="FF150"/>
      <c r="FG150"/>
      <c r="FH150"/>
    </row>
    <row r="151" spans="2:164" ht="15" outlineLevel="1">
      <c r="B151" s="10" t="s">
        <v>133</v>
      </c>
      <c r="I151" s="122">
        <f>SUMIF($K$12:$EM$12,"&lt;="&amp;Assumptions!$L$14,'Monthly Cash Flow'!K151:EM151)</f>
        <v>5166.1187500000024</v>
      </c>
      <c r="J151" s="19"/>
      <c r="K151" s="137">
        <f>SUM(K149:K150)</f>
        <v>0</v>
      </c>
      <c r="L151" s="19">
        <f t="shared" ref="L151:BW151" si="650">SUM(L149:L150)</f>
        <v>136.81958333333336</v>
      </c>
      <c r="M151" s="19">
        <f t="shared" si="650"/>
        <v>146.25541666666666</v>
      </c>
      <c r="N151" s="19">
        <f t="shared" si="650"/>
        <v>141.53749999999999</v>
      </c>
      <c r="O151" s="19">
        <f t="shared" si="650"/>
        <v>146.25541666666666</v>
      </c>
      <c r="P151" s="19">
        <f t="shared" si="650"/>
        <v>146.25541666666666</v>
      </c>
      <c r="Q151" s="19">
        <f t="shared" si="650"/>
        <v>141.53749999999999</v>
      </c>
      <c r="R151" s="19">
        <f t="shared" ref="R151:S151" si="651">SUM(R149:R150)</f>
        <v>146.25541666666666</v>
      </c>
      <c r="S151" s="19">
        <f t="shared" si="651"/>
        <v>141.53749999999999</v>
      </c>
      <c r="T151" s="19">
        <f t="shared" si="650"/>
        <v>146.25541666666666</v>
      </c>
      <c r="U151" s="19">
        <f t="shared" si="650"/>
        <v>146.25541666666666</v>
      </c>
      <c r="V151" s="19">
        <f t="shared" si="650"/>
        <v>132.10166666666666</v>
      </c>
      <c r="W151" s="19">
        <f t="shared" si="650"/>
        <v>146.25541666666666</v>
      </c>
      <c r="X151" s="19">
        <f t="shared" si="650"/>
        <v>141.53749999999999</v>
      </c>
      <c r="Y151" s="19">
        <f t="shared" si="650"/>
        <v>146.25541666666666</v>
      </c>
      <c r="Z151" s="19">
        <f t="shared" si="650"/>
        <v>141.53749999999999</v>
      </c>
      <c r="AA151" s="19">
        <f t="shared" si="650"/>
        <v>146.25541666666666</v>
      </c>
      <c r="AB151" s="19">
        <f t="shared" si="650"/>
        <v>146.25541666666666</v>
      </c>
      <c r="AC151" s="19">
        <f t="shared" si="650"/>
        <v>141.53749999999999</v>
      </c>
      <c r="AD151" s="19">
        <f t="shared" si="650"/>
        <v>146.25541666666666</v>
      </c>
      <c r="AE151" s="19">
        <f t="shared" si="650"/>
        <v>141.53749999999999</v>
      </c>
      <c r="AF151" s="19">
        <f t="shared" si="650"/>
        <v>146.25541666666666</v>
      </c>
      <c r="AG151" s="19">
        <f t="shared" si="650"/>
        <v>146.25541666666666</v>
      </c>
      <c r="AH151" s="19">
        <f t="shared" si="650"/>
        <v>136.81958333333336</v>
      </c>
      <c r="AI151" s="19">
        <f t="shared" si="650"/>
        <v>146.25541666666666</v>
      </c>
      <c r="AJ151" s="19">
        <f t="shared" si="650"/>
        <v>141.53749999999999</v>
      </c>
      <c r="AK151" s="19">
        <f t="shared" si="650"/>
        <v>146.25541666666666</v>
      </c>
      <c r="AL151" s="19">
        <f t="shared" si="650"/>
        <v>141.53749999999999</v>
      </c>
      <c r="AM151" s="19">
        <f t="shared" si="650"/>
        <v>146.25541666666666</v>
      </c>
      <c r="AN151" s="19">
        <f t="shared" si="650"/>
        <v>146.25541666666666</v>
      </c>
      <c r="AO151" s="19">
        <f t="shared" si="650"/>
        <v>141.53749999999999</v>
      </c>
      <c r="AP151" s="19">
        <f t="shared" si="650"/>
        <v>146.25541666666666</v>
      </c>
      <c r="AQ151" s="19">
        <f t="shared" si="650"/>
        <v>141.53749999999999</v>
      </c>
      <c r="AR151" s="19">
        <f t="shared" si="650"/>
        <v>146.25541666666666</v>
      </c>
      <c r="AS151" s="19">
        <f t="shared" si="650"/>
        <v>146.25541666666666</v>
      </c>
      <c r="AT151" s="19">
        <f t="shared" si="650"/>
        <v>132.10166666666666</v>
      </c>
      <c r="AU151" s="19">
        <f t="shared" si="650"/>
        <v>146.25541666666666</v>
      </c>
      <c r="AV151" s="19">
        <f t="shared" si="650"/>
        <v>0</v>
      </c>
      <c r="AW151" s="19">
        <f t="shared" si="650"/>
        <v>0</v>
      </c>
      <c r="AX151" s="19">
        <f t="shared" si="650"/>
        <v>0</v>
      </c>
      <c r="AY151" s="19">
        <f t="shared" si="650"/>
        <v>0</v>
      </c>
      <c r="AZ151" s="19">
        <f t="shared" si="650"/>
        <v>0</v>
      </c>
      <c r="BA151" s="19">
        <f t="shared" si="650"/>
        <v>0</v>
      </c>
      <c r="BB151" s="19">
        <f t="shared" si="650"/>
        <v>0</v>
      </c>
      <c r="BC151" s="19">
        <f t="shared" si="650"/>
        <v>0</v>
      </c>
      <c r="BD151" s="19">
        <f t="shared" si="650"/>
        <v>0</v>
      </c>
      <c r="BE151" s="19">
        <f t="shared" si="650"/>
        <v>0</v>
      </c>
      <c r="BF151" s="19">
        <f t="shared" si="650"/>
        <v>0</v>
      </c>
      <c r="BG151" s="19">
        <f t="shared" si="650"/>
        <v>0</v>
      </c>
      <c r="BH151" s="19">
        <f t="shared" si="650"/>
        <v>0</v>
      </c>
      <c r="BI151" s="19">
        <f t="shared" si="650"/>
        <v>0</v>
      </c>
      <c r="BJ151" s="19">
        <f t="shared" si="650"/>
        <v>0</v>
      </c>
      <c r="BK151" s="19">
        <f t="shared" si="650"/>
        <v>0</v>
      </c>
      <c r="BL151" s="19">
        <f t="shared" si="650"/>
        <v>0</v>
      </c>
      <c r="BM151" s="19">
        <f t="shared" si="650"/>
        <v>0</v>
      </c>
      <c r="BN151" s="19">
        <f t="shared" si="650"/>
        <v>0</v>
      </c>
      <c r="BO151" s="19">
        <f t="shared" si="650"/>
        <v>0</v>
      </c>
      <c r="BP151" s="19">
        <f t="shared" si="650"/>
        <v>0</v>
      </c>
      <c r="BQ151" s="19">
        <f t="shared" si="650"/>
        <v>0</v>
      </c>
      <c r="BR151" s="19">
        <f t="shared" si="650"/>
        <v>0</v>
      </c>
      <c r="BS151" s="19">
        <f t="shared" si="650"/>
        <v>0</v>
      </c>
      <c r="BT151" s="19">
        <f t="shared" si="650"/>
        <v>0</v>
      </c>
      <c r="BU151" s="19">
        <f t="shared" si="650"/>
        <v>0</v>
      </c>
      <c r="BV151" s="19">
        <f t="shared" si="650"/>
        <v>0</v>
      </c>
      <c r="BW151" s="19">
        <f t="shared" si="650"/>
        <v>0</v>
      </c>
      <c r="BX151" s="19">
        <f t="shared" ref="BX151:CE151" si="652">SUM(BX149:BX150)</f>
        <v>0</v>
      </c>
      <c r="BY151" s="19">
        <f t="shared" si="652"/>
        <v>0</v>
      </c>
      <c r="BZ151" s="19">
        <f t="shared" si="652"/>
        <v>0</v>
      </c>
      <c r="CA151" s="19">
        <f t="shared" si="652"/>
        <v>0</v>
      </c>
      <c r="CB151" s="19">
        <f t="shared" si="652"/>
        <v>0</v>
      </c>
      <c r="CC151" s="19">
        <f t="shared" si="652"/>
        <v>0</v>
      </c>
      <c r="CD151" s="19">
        <f t="shared" si="652"/>
        <v>0</v>
      </c>
      <c r="CE151" s="19">
        <f t="shared" si="652"/>
        <v>0</v>
      </c>
      <c r="CF151" s="19">
        <f t="shared" ref="CF151:EM151" si="653">SUM(CF149:CF150)</f>
        <v>0</v>
      </c>
      <c r="CG151" s="19">
        <f t="shared" si="653"/>
        <v>0</v>
      </c>
      <c r="CH151" s="19">
        <f t="shared" si="653"/>
        <v>0</v>
      </c>
      <c r="CI151" s="19">
        <f t="shared" si="653"/>
        <v>0</v>
      </c>
      <c r="CJ151" s="19">
        <f t="shared" si="653"/>
        <v>0</v>
      </c>
      <c r="CK151" s="19">
        <f t="shared" si="653"/>
        <v>0</v>
      </c>
      <c r="CL151" s="19">
        <f t="shared" si="653"/>
        <v>0</v>
      </c>
      <c r="CM151" s="19">
        <f t="shared" si="653"/>
        <v>0</v>
      </c>
      <c r="CN151" s="19">
        <f t="shared" si="653"/>
        <v>0</v>
      </c>
      <c r="CO151" s="19">
        <f t="shared" si="653"/>
        <v>0</v>
      </c>
      <c r="CP151" s="19">
        <f t="shared" si="653"/>
        <v>0</v>
      </c>
      <c r="CQ151" s="19">
        <f t="shared" si="653"/>
        <v>0</v>
      </c>
      <c r="CR151" s="19">
        <f t="shared" si="653"/>
        <v>0</v>
      </c>
      <c r="CS151" s="19">
        <f t="shared" si="653"/>
        <v>0</v>
      </c>
      <c r="CT151" s="19">
        <f t="shared" si="653"/>
        <v>0</v>
      </c>
      <c r="CU151" s="19">
        <f t="shared" si="653"/>
        <v>0</v>
      </c>
      <c r="CV151" s="19">
        <f t="shared" si="653"/>
        <v>0</v>
      </c>
      <c r="CW151" s="19">
        <f t="shared" si="653"/>
        <v>0</v>
      </c>
      <c r="CX151" s="19">
        <f t="shared" si="653"/>
        <v>0</v>
      </c>
      <c r="CY151" s="19">
        <f t="shared" si="653"/>
        <v>0</v>
      </c>
      <c r="CZ151" s="19">
        <f t="shared" si="653"/>
        <v>0</v>
      </c>
      <c r="DA151" s="19">
        <f t="shared" si="653"/>
        <v>0</v>
      </c>
      <c r="DB151" s="19">
        <f t="shared" si="653"/>
        <v>0</v>
      </c>
      <c r="DC151" s="19">
        <f t="shared" si="653"/>
        <v>0</v>
      </c>
      <c r="DD151" s="19">
        <f t="shared" si="653"/>
        <v>0</v>
      </c>
      <c r="DE151" s="19">
        <f t="shared" si="653"/>
        <v>0</v>
      </c>
      <c r="DF151" s="19">
        <f t="shared" si="653"/>
        <v>0</v>
      </c>
      <c r="DG151" s="19">
        <f t="shared" si="653"/>
        <v>0</v>
      </c>
      <c r="DH151" s="19">
        <f t="shared" si="653"/>
        <v>0</v>
      </c>
      <c r="DI151" s="19">
        <f t="shared" si="653"/>
        <v>0</v>
      </c>
      <c r="DJ151" s="19">
        <f t="shared" si="653"/>
        <v>0</v>
      </c>
      <c r="DK151" s="19">
        <f t="shared" si="653"/>
        <v>0</v>
      </c>
      <c r="DL151" s="19">
        <f t="shared" si="653"/>
        <v>0</v>
      </c>
      <c r="DM151" s="19">
        <f t="shared" si="653"/>
        <v>0</v>
      </c>
      <c r="DN151" s="19">
        <f t="shared" si="653"/>
        <v>0</v>
      </c>
      <c r="DO151" s="19">
        <f t="shared" si="653"/>
        <v>0</v>
      </c>
      <c r="DP151" s="19">
        <f t="shared" si="653"/>
        <v>0</v>
      </c>
      <c r="DQ151" s="19">
        <f t="shared" si="653"/>
        <v>0</v>
      </c>
      <c r="DR151" s="19">
        <f t="shared" si="653"/>
        <v>0</v>
      </c>
      <c r="DS151" s="19">
        <f t="shared" si="653"/>
        <v>0</v>
      </c>
      <c r="DT151" s="19">
        <f t="shared" si="653"/>
        <v>0</v>
      </c>
      <c r="DU151" s="19">
        <f t="shared" si="653"/>
        <v>0</v>
      </c>
      <c r="DV151" s="19">
        <f t="shared" si="653"/>
        <v>0</v>
      </c>
      <c r="DW151" s="19">
        <f t="shared" si="653"/>
        <v>0</v>
      </c>
      <c r="DX151" s="19">
        <f t="shared" si="653"/>
        <v>0</v>
      </c>
      <c r="DY151" s="19">
        <f t="shared" si="653"/>
        <v>0</v>
      </c>
      <c r="DZ151" s="19">
        <f t="shared" si="653"/>
        <v>0</v>
      </c>
      <c r="EA151" s="19">
        <f t="shared" si="653"/>
        <v>0</v>
      </c>
      <c r="EB151" s="19">
        <f t="shared" si="653"/>
        <v>0</v>
      </c>
      <c r="EC151" s="19">
        <f t="shared" si="653"/>
        <v>0</v>
      </c>
      <c r="ED151" s="19">
        <f t="shared" si="653"/>
        <v>0</v>
      </c>
      <c r="EE151" s="19">
        <f t="shared" si="653"/>
        <v>0</v>
      </c>
      <c r="EF151" s="19">
        <f t="shared" si="653"/>
        <v>0</v>
      </c>
      <c r="EG151" s="19">
        <f t="shared" si="653"/>
        <v>0</v>
      </c>
      <c r="EH151" s="19">
        <f t="shared" si="653"/>
        <v>0</v>
      </c>
      <c r="EI151" s="19">
        <f t="shared" si="653"/>
        <v>0</v>
      </c>
      <c r="EJ151" s="19">
        <f t="shared" si="653"/>
        <v>0</v>
      </c>
      <c r="EK151" s="19">
        <f t="shared" si="653"/>
        <v>0</v>
      </c>
      <c r="EL151" s="19">
        <f t="shared" si="653"/>
        <v>0</v>
      </c>
      <c r="EM151" s="19">
        <f t="shared" si="653"/>
        <v>0</v>
      </c>
      <c r="EP151" s="10" t="str">
        <f t="shared" si="628"/>
        <v>Total Debt Service (Acquisition Debt)</v>
      </c>
      <c r="EQ151" s="19"/>
      <c r="ER151" s="19"/>
      <c r="ES151" s="19"/>
      <c r="ET151" s="122">
        <f t="shared" si="633"/>
        <v>5166.1187499999996</v>
      </c>
      <c r="EU151" s="19"/>
      <c r="EV151" s="137">
        <f t="shared" si="634"/>
        <v>0</v>
      </c>
      <c r="EW151" s="19">
        <f t="shared" si="634"/>
        <v>1717.3216666666665</v>
      </c>
      <c r="EX151" s="19">
        <f t="shared" si="634"/>
        <v>1726.7574999999999</v>
      </c>
      <c r="EY151" s="19">
        <f t="shared" si="634"/>
        <v>1722.0395833333332</v>
      </c>
      <c r="EZ151" s="19">
        <f t="shared" si="634"/>
        <v>0</v>
      </c>
      <c r="FA151" s="19">
        <f t="shared" si="634"/>
        <v>0</v>
      </c>
      <c r="FB151" s="19">
        <f t="shared" si="634"/>
        <v>0</v>
      </c>
      <c r="FC151" s="19">
        <f t="shared" si="634"/>
        <v>0</v>
      </c>
      <c r="FD151" s="19">
        <f t="shared" si="634"/>
        <v>0</v>
      </c>
      <c r="FE151"/>
      <c r="FF151"/>
      <c r="FG151"/>
      <c r="FH151"/>
    </row>
    <row r="152" spans="2:164" ht="15" outlineLevel="1">
      <c r="B152" s="213" t="s">
        <v>134</v>
      </c>
      <c r="C152" s="88"/>
      <c r="D152" s="88"/>
      <c r="E152" s="88"/>
      <c r="F152" s="88"/>
      <c r="G152" s="88"/>
      <c r="H152" s="88"/>
      <c r="I152" s="125">
        <f ca="1">SUMIF($K$12:$EM$12,"&lt;="&amp;Assumptions!$L$14,'Monthly Cash Flow'!K152:EM152)</f>
        <v>-5166.1187500000024</v>
      </c>
      <c r="J152" s="126"/>
      <c r="K152" s="146">
        <f t="shared" ref="K152:AP152" si="654">-MIN(MAX(0,K100),K151)</f>
        <v>0</v>
      </c>
      <c r="L152" s="126">
        <f t="shared" ca="1" si="654"/>
        <v>-136.81958333333336</v>
      </c>
      <c r="M152" s="126">
        <f t="shared" ca="1" si="654"/>
        <v>-146.25541666666666</v>
      </c>
      <c r="N152" s="126">
        <f t="shared" ca="1" si="654"/>
        <v>-141.53749999999999</v>
      </c>
      <c r="O152" s="126">
        <f t="shared" ca="1" si="654"/>
        <v>-146.25541666666666</v>
      </c>
      <c r="P152" s="126">
        <f t="shared" ca="1" si="654"/>
        <v>-146.25541666666666</v>
      </c>
      <c r="Q152" s="126">
        <f t="shared" ca="1" si="654"/>
        <v>-141.53749999999999</v>
      </c>
      <c r="R152" s="126">
        <f t="shared" ref="R152:S152" ca="1" si="655">-MIN(MAX(0,R100),R151)</f>
        <v>-146.25541666666666</v>
      </c>
      <c r="S152" s="126">
        <f t="shared" ca="1" si="655"/>
        <v>-141.53749999999999</v>
      </c>
      <c r="T152" s="126">
        <f t="shared" ca="1" si="654"/>
        <v>-146.25541666666666</v>
      </c>
      <c r="U152" s="126">
        <f t="shared" ca="1" si="654"/>
        <v>-146.25541666666666</v>
      </c>
      <c r="V152" s="126">
        <f t="shared" ca="1" si="654"/>
        <v>-132.10166666666666</v>
      </c>
      <c r="W152" s="126">
        <f t="shared" ca="1" si="654"/>
        <v>-146.25541666666666</v>
      </c>
      <c r="X152" s="126">
        <f t="shared" ca="1" si="654"/>
        <v>-141.53749999999999</v>
      </c>
      <c r="Y152" s="126">
        <f t="shared" ca="1" si="654"/>
        <v>-146.25541666666666</v>
      </c>
      <c r="Z152" s="126">
        <f t="shared" ca="1" si="654"/>
        <v>-141.53749999999999</v>
      </c>
      <c r="AA152" s="126">
        <f t="shared" ca="1" si="654"/>
        <v>-146.25541666666666</v>
      </c>
      <c r="AB152" s="126">
        <f t="shared" ca="1" si="654"/>
        <v>-146.25541666666666</v>
      </c>
      <c r="AC152" s="126">
        <f t="shared" ca="1" si="654"/>
        <v>-141.53749999999999</v>
      </c>
      <c r="AD152" s="126">
        <f t="shared" ca="1" si="654"/>
        <v>-146.25541666666666</v>
      </c>
      <c r="AE152" s="126">
        <f t="shared" ca="1" si="654"/>
        <v>-141.53749999999999</v>
      </c>
      <c r="AF152" s="126">
        <f t="shared" ca="1" si="654"/>
        <v>-146.25541666666666</v>
      </c>
      <c r="AG152" s="126">
        <f t="shared" ca="1" si="654"/>
        <v>-146.25541666666666</v>
      </c>
      <c r="AH152" s="126">
        <f t="shared" ca="1" si="654"/>
        <v>-136.81958333333336</v>
      </c>
      <c r="AI152" s="126">
        <f t="shared" ca="1" si="654"/>
        <v>-146.25541666666666</v>
      </c>
      <c r="AJ152" s="126">
        <f t="shared" ca="1" si="654"/>
        <v>-141.53749999999999</v>
      </c>
      <c r="AK152" s="126">
        <f t="shared" ca="1" si="654"/>
        <v>-146.25541666666666</v>
      </c>
      <c r="AL152" s="126">
        <f t="shared" ca="1" si="654"/>
        <v>-141.53749999999999</v>
      </c>
      <c r="AM152" s="126">
        <f t="shared" ca="1" si="654"/>
        <v>-146.25541666666666</v>
      </c>
      <c r="AN152" s="126">
        <f t="shared" ca="1" si="654"/>
        <v>-146.25541666666666</v>
      </c>
      <c r="AO152" s="126">
        <f t="shared" ca="1" si="654"/>
        <v>-141.53749999999999</v>
      </c>
      <c r="AP152" s="126">
        <f t="shared" ca="1" si="654"/>
        <v>-146.25541666666666</v>
      </c>
      <c r="AQ152" s="126">
        <f t="shared" ref="AQ152:BV152" ca="1" si="656">-MIN(MAX(0,AQ100),AQ151)</f>
        <v>-141.53749999999999</v>
      </c>
      <c r="AR152" s="126">
        <f t="shared" ca="1" si="656"/>
        <v>-146.25541666666666</v>
      </c>
      <c r="AS152" s="126">
        <f t="shared" ca="1" si="656"/>
        <v>-146.25541666666666</v>
      </c>
      <c r="AT152" s="126">
        <f t="shared" ca="1" si="656"/>
        <v>-132.10166666666666</v>
      </c>
      <c r="AU152" s="126">
        <f t="shared" ca="1" si="656"/>
        <v>-146.25541666666666</v>
      </c>
      <c r="AV152" s="126">
        <f t="shared" si="656"/>
        <v>0</v>
      </c>
      <c r="AW152" s="126">
        <f t="shared" si="656"/>
        <v>0</v>
      </c>
      <c r="AX152" s="126">
        <f t="shared" si="656"/>
        <v>0</v>
      </c>
      <c r="AY152" s="126">
        <f t="shared" si="656"/>
        <v>0</v>
      </c>
      <c r="AZ152" s="126">
        <f t="shared" si="656"/>
        <v>0</v>
      </c>
      <c r="BA152" s="126">
        <f t="shared" si="656"/>
        <v>0</v>
      </c>
      <c r="BB152" s="126">
        <f t="shared" si="656"/>
        <v>0</v>
      </c>
      <c r="BC152" s="126">
        <f t="shared" si="656"/>
        <v>0</v>
      </c>
      <c r="BD152" s="126">
        <f t="shared" si="656"/>
        <v>0</v>
      </c>
      <c r="BE152" s="126">
        <f t="shared" si="656"/>
        <v>0</v>
      </c>
      <c r="BF152" s="126">
        <f t="shared" si="656"/>
        <v>0</v>
      </c>
      <c r="BG152" s="126">
        <f t="shared" si="656"/>
        <v>0</v>
      </c>
      <c r="BH152" s="126">
        <f t="shared" si="656"/>
        <v>0</v>
      </c>
      <c r="BI152" s="126">
        <f t="shared" si="656"/>
        <v>0</v>
      </c>
      <c r="BJ152" s="126">
        <f t="shared" si="656"/>
        <v>0</v>
      </c>
      <c r="BK152" s="126">
        <f t="shared" si="656"/>
        <v>0</v>
      </c>
      <c r="BL152" s="126">
        <f t="shared" si="656"/>
        <v>0</v>
      </c>
      <c r="BM152" s="126">
        <f t="shared" si="656"/>
        <v>0</v>
      </c>
      <c r="BN152" s="126">
        <f t="shared" si="656"/>
        <v>0</v>
      </c>
      <c r="BO152" s="126">
        <f t="shared" si="656"/>
        <v>0</v>
      </c>
      <c r="BP152" s="126">
        <f t="shared" si="656"/>
        <v>0</v>
      </c>
      <c r="BQ152" s="126">
        <f t="shared" si="656"/>
        <v>0</v>
      </c>
      <c r="BR152" s="126">
        <f t="shared" si="656"/>
        <v>0</v>
      </c>
      <c r="BS152" s="126">
        <f t="shared" si="656"/>
        <v>0</v>
      </c>
      <c r="BT152" s="126">
        <f t="shared" si="656"/>
        <v>0</v>
      </c>
      <c r="BU152" s="126">
        <f t="shared" si="656"/>
        <v>0</v>
      </c>
      <c r="BV152" s="126">
        <f t="shared" si="656"/>
        <v>0</v>
      </c>
      <c r="BW152" s="126">
        <f t="shared" ref="BW152:DB152" si="657">-MIN(MAX(0,BW100),BW151)</f>
        <v>0</v>
      </c>
      <c r="BX152" s="126">
        <f t="shared" si="657"/>
        <v>0</v>
      </c>
      <c r="BY152" s="126">
        <f t="shared" si="657"/>
        <v>0</v>
      </c>
      <c r="BZ152" s="126">
        <f t="shared" si="657"/>
        <v>0</v>
      </c>
      <c r="CA152" s="126">
        <f t="shared" si="657"/>
        <v>0</v>
      </c>
      <c r="CB152" s="126">
        <f t="shared" si="657"/>
        <v>0</v>
      </c>
      <c r="CC152" s="126">
        <f t="shared" si="657"/>
        <v>0</v>
      </c>
      <c r="CD152" s="126">
        <f t="shared" si="657"/>
        <v>0</v>
      </c>
      <c r="CE152" s="126">
        <f t="shared" si="657"/>
        <v>0</v>
      </c>
      <c r="CF152" s="126">
        <f t="shared" si="657"/>
        <v>0</v>
      </c>
      <c r="CG152" s="126">
        <f t="shared" si="657"/>
        <v>0</v>
      </c>
      <c r="CH152" s="126">
        <f t="shared" si="657"/>
        <v>0</v>
      </c>
      <c r="CI152" s="126">
        <f t="shared" si="657"/>
        <v>0</v>
      </c>
      <c r="CJ152" s="126">
        <f t="shared" si="657"/>
        <v>0</v>
      </c>
      <c r="CK152" s="126">
        <f t="shared" si="657"/>
        <v>0</v>
      </c>
      <c r="CL152" s="126">
        <f t="shared" si="657"/>
        <v>0</v>
      </c>
      <c r="CM152" s="126">
        <f t="shared" si="657"/>
        <v>0</v>
      </c>
      <c r="CN152" s="126">
        <f t="shared" si="657"/>
        <v>0</v>
      </c>
      <c r="CO152" s="126">
        <f t="shared" si="657"/>
        <v>0</v>
      </c>
      <c r="CP152" s="126">
        <f t="shared" si="657"/>
        <v>0</v>
      </c>
      <c r="CQ152" s="126">
        <f t="shared" si="657"/>
        <v>0</v>
      </c>
      <c r="CR152" s="126">
        <f t="shared" si="657"/>
        <v>0</v>
      </c>
      <c r="CS152" s="126">
        <f t="shared" si="657"/>
        <v>0</v>
      </c>
      <c r="CT152" s="126">
        <f t="shared" si="657"/>
        <v>0</v>
      </c>
      <c r="CU152" s="126">
        <f t="shared" si="657"/>
        <v>0</v>
      </c>
      <c r="CV152" s="126">
        <f t="shared" si="657"/>
        <v>0</v>
      </c>
      <c r="CW152" s="126">
        <f t="shared" si="657"/>
        <v>0</v>
      </c>
      <c r="CX152" s="126">
        <f t="shared" si="657"/>
        <v>0</v>
      </c>
      <c r="CY152" s="126">
        <f t="shared" si="657"/>
        <v>0</v>
      </c>
      <c r="CZ152" s="126">
        <f t="shared" si="657"/>
        <v>0</v>
      </c>
      <c r="DA152" s="126">
        <f t="shared" si="657"/>
        <v>0</v>
      </c>
      <c r="DB152" s="126">
        <f t="shared" si="657"/>
        <v>0</v>
      </c>
      <c r="DC152" s="126">
        <f t="shared" ref="DC152:EH152" si="658">-MIN(MAX(0,DC100),DC151)</f>
        <v>0</v>
      </c>
      <c r="DD152" s="126">
        <f t="shared" si="658"/>
        <v>0</v>
      </c>
      <c r="DE152" s="126">
        <f t="shared" si="658"/>
        <v>0</v>
      </c>
      <c r="DF152" s="126">
        <f t="shared" si="658"/>
        <v>0</v>
      </c>
      <c r="DG152" s="126">
        <f t="shared" si="658"/>
        <v>0</v>
      </c>
      <c r="DH152" s="126">
        <f t="shared" si="658"/>
        <v>0</v>
      </c>
      <c r="DI152" s="126">
        <f t="shared" si="658"/>
        <v>0</v>
      </c>
      <c r="DJ152" s="126">
        <f t="shared" si="658"/>
        <v>0</v>
      </c>
      <c r="DK152" s="126">
        <f t="shared" si="658"/>
        <v>0</v>
      </c>
      <c r="DL152" s="126">
        <f t="shared" si="658"/>
        <v>0</v>
      </c>
      <c r="DM152" s="126">
        <f t="shared" si="658"/>
        <v>0</v>
      </c>
      <c r="DN152" s="126">
        <f t="shared" si="658"/>
        <v>0</v>
      </c>
      <c r="DO152" s="126">
        <f t="shared" si="658"/>
        <v>0</v>
      </c>
      <c r="DP152" s="126">
        <f t="shared" si="658"/>
        <v>0</v>
      </c>
      <c r="DQ152" s="126">
        <f t="shared" si="658"/>
        <v>0</v>
      </c>
      <c r="DR152" s="126">
        <f t="shared" si="658"/>
        <v>0</v>
      </c>
      <c r="DS152" s="126">
        <f t="shared" si="658"/>
        <v>0</v>
      </c>
      <c r="DT152" s="126">
        <f t="shared" si="658"/>
        <v>0</v>
      </c>
      <c r="DU152" s="126">
        <f t="shared" si="658"/>
        <v>0</v>
      </c>
      <c r="DV152" s="126">
        <f t="shared" si="658"/>
        <v>0</v>
      </c>
      <c r="DW152" s="126">
        <f t="shared" si="658"/>
        <v>0</v>
      </c>
      <c r="DX152" s="126">
        <f t="shared" si="658"/>
        <v>0</v>
      </c>
      <c r="DY152" s="126">
        <f t="shared" si="658"/>
        <v>0</v>
      </c>
      <c r="DZ152" s="126">
        <f t="shared" si="658"/>
        <v>0</v>
      </c>
      <c r="EA152" s="126">
        <f t="shared" si="658"/>
        <v>0</v>
      </c>
      <c r="EB152" s="126">
        <f t="shared" si="658"/>
        <v>0</v>
      </c>
      <c r="EC152" s="126">
        <f t="shared" si="658"/>
        <v>0</v>
      </c>
      <c r="ED152" s="126">
        <f t="shared" si="658"/>
        <v>0</v>
      </c>
      <c r="EE152" s="126">
        <f t="shared" si="658"/>
        <v>0</v>
      </c>
      <c r="EF152" s="126">
        <f t="shared" si="658"/>
        <v>0</v>
      </c>
      <c r="EG152" s="126">
        <f t="shared" si="658"/>
        <v>0</v>
      </c>
      <c r="EH152" s="126">
        <f t="shared" si="658"/>
        <v>0</v>
      </c>
      <c r="EI152" s="126">
        <f t="shared" ref="EI152:EM152" si="659">-MIN(MAX(0,EI100),EI151)</f>
        <v>0</v>
      </c>
      <c r="EJ152" s="126">
        <f t="shared" si="659"/>
        <v>0</v>
      </c>
      <c r="EK152" s="126">
        <f t="shared" si="659"/>
        <v>0</v>
      </c>
      <c r="EL152" s="126">
        <f t="shared" si="659"/>
        <v>0</v>
      </c>
      <c r="EM152" s="126">
        <f t="shared" si="659"/>
        <v>0</v>
      </c>
      <c r="EP152" s="213" t="str">
        <f t="shared" si="628"/>
        <v>Less Debt Service Paid from NOI</v>
      </c>
      <c r="EQ152" s="126"/>
      <c r="ER152" s="126"/>
      <c r="ES152" s="126"/>
      <c r="ET152" s="125">
        <f t="shared" ca="1" si="633"/>
        <v>-5166.1187499999996</v>
      </c>
      <c r="EU152" s="126"/>
      <c r="EV152" s="146">
        <f t="shared" si="634"/>
        <v>0</v>
      </c>
      <c r="EW152" s="126">
        <f t="shared" ca="1" si="634"/>
        <v>-1717.3216666666665</v>
      </c>
      <c r="EX152" s="126">
        <f t="shared" ca="1" si="634"/>
        <v>-1726.7574999999999</v>
      </c>
      <c r="EY152" s="126">
        <f t="shared" ca="1" si="634"/>
        <v>-1722.0395833333332</v>
      </c>
      <c r="EZ152" s="126">
        <f t="shared" si="634"/>
        <v>0</v>
      </c>
      <c r="FA152" s="126">
        <f t="shared" si="634"/>
        <v>0</v>
      </c>
      <c r="FB152" s="126">
        <f t="shared" si="634"/>
        <v>0</v>
      </c>
      <c r="FC152" s="126">
        <f t="shared" si="634"/>
        <v>0</v>
      </c>
      <c r="FD152" s="126">
        <f t="shared" si="634"/>
        <v>0</v>
      </c>
      <c r="FE152"/>
      <c r="FF152"/>
      <c r="FG152"/>
      <c r="FH152"/>
    </row>
    <row r="153" spans="2:164" ht="15" outlineLevel="1">
      <c r="B153" s="14" t="s">
        <v>31</v>
      </c>
      <c r="I153" s="122">
        <f ca="1">SUMIF($K$12:$EM$12,"&lt;="&amp;Assumptions!$L$14,'Monthly Cash Flow'!K153:EM153)</f>
        <v>0</v>
      </c>
      <c r="J153" s="19"/>
      <c r="K153" s="137">
        <f t="shared" ref="K153:AP153" si="660">SUM(K151:K152)</f>
        <v>0</v>
      </c>
      <c r="L153" s="19">
        <f t="shared" ca="1" si="660"/>
        <v>0</v>
      </c>
      <c r="M153" s="19">
        <f t="shared" ca="1" si="660"/>
        <v>0</v>
      </c>
      <c r="N153" s="19">
        <f t="shared" ca="1" si="660"/>
        <v>0</v>
      </c>
      <c r="O153" s="19">
        <f t="shared" ca="1" si="660"/>
        <v>0</v>
      </c>
      <c r="P153" s="19">
        <f t="shared" ca="1" si="660"/>
        <v>0</v>
      </c>
      <c r="Q153" s="19">
        <f t="shared" ca="1" si="660"/>
        <v>0</v>
      </c>
      <c r="R153" s="19">
        <f t="shared" ca="1" si="660"/>
        <v>0</v>
      </c>
      <c r="S153" s="19">
        <f t="shared" ca="1" si="660"/>
        <v>0</v>
      </c>
      <c r="T153" s="19">
        <f t="shared" ca="1" si="660"/>
        <v>0</v>
      </c>
      <c r="U153" s="19">
        <f t="shared" ca="1" si="660"/>
        <v>0</v>
      </c>
      <c r="V153" s="19">
        <f t="shared" ca="1" si="660"/>
        <v>0</v>
      </c>
      <c r="W153" s="19">
        <f t="shared" ca="1" si="660"/>
        <v>0</v>
      </c>
      <c r="X153" s="19">
        <f t="shared" ca="1" si="660"/>
        <v>0</v>
      </c>
      <c r="Y153" s="19">
        <f t="shared" ca="1" si="660"/>
        <v>0</v>
      </c>
      <c r="Z153" s="19">
        <f t="shared" ca="1" si="660"/>
        <v>0</v>
      </c>
      <c r="AA153" s="19">
        <f t="shared" ca="1" si="660"/>
        <v>0</v>
      </c>
      <c r="AB153" s="19">
        <f t="shared" ca="1" si="660"/>
        <v>0</v>
      </c>
      <c r="AC153" s="19">
        <f t="shared" ca="1" si="660"/>
        <v>0</v>
      </c>
      <c r="AD153" s="19">
        <f t="shared" ca="1" si="660"/>
        <v>0</v>
      </c>
      <c r="AE153" s="19">
        <f t="shared" ca="1" si="660"/>
        <v>0</v>
      </c>
      <c r="AF153" s="19">
        <f ca="1">SUM(AF151:AF152)</f>
        <v>0</v>
      </c>
      <c r="AG153" s="19">
        <f t="shared" ca="1" si="660"/>
        <v>0</v>
      </c>
      <c r="AH153" s="19">
        <f t="shared" ca="1" si="660"/>
        <v>0</v>
      </c>
      <c r="AI153" s="19">
        <f t="shared" ca="1" si="660"/>
        <v>0</v>
      </c>
      <c r="AJ153" s="19">
        <f t="shared" ca="1" si="660"/>
        <v>0</v>
      </c>
      <c r="AK153" s="19">
        <f t="shared" ca="1" si="660"/>
        <v>0</v>
      </c>
      <c r="AL153" s="19">
        <f t="shared" ca="1" si="660"/>
        <v>0</v>
      </c>
      <c r="AM153" s="19">
        <f t="shared" ca="1" si="660"/>
        <v>0</v>
      </c>
      <c r="AN153" s="19">
        <f t="shared" ca="1" si="660"/>
        <v>0</v>
      </c>
      <c r="AO153" s="19">
        <f t="shared" ca="1" si="660"/>
        <v>0</v>
      </c>
      <c r="AP153" s="19">
        <f t="shared" ca="1" si="660"/>
        <v>0</v>
      </c>
      <c r="AQ153" s="19">
        <f t="shared" ref="AQ153:CE153" ca="1" si="661">SUM(AQ151:AQ152)</f>
        <v>0</v>
      </c>
      <c r="AR153" s="19">
        <f t="shared" ca="1" si="661"/>
        <v>0</v>
      </c>
      <c r="AS153" s="19">
        <f t="shared" ca="1" si="661"/>
        <v>0</v>
      </c>
      <c r="AT153" s="19">
        <f t="shared" ca="1" si="661"/>
        <v>0</v>
      </c>
      <c r="AU153" s="19">
        <f t="shared" ca="1" si="661"/>
        <v>0</v>
      </c>
      <c r="AV153" s="19">
        <f t="shared" si="661"/>
        <v>0</v>
      </c>
      <c r="AW153" s="19">
        <f t="shared" si="661"/>
        <v>0</v>
      </c>
      <c r="AX153" s="19">
        <f t="shared" si="661"/>
        <v>0</v>
      </c>
      <c r="AY153" s="19">
        <f t="shared" si="661"/>
        <v>0</v>
      </c>
      <c r="AZ153" s="19">
        <f t="shared" si="661"/>
        <v>0</v>
      </c>
      <c r="BA153" s="19">
        <f t="shared" si="661"/>
        <v>0</v>
      </c>
      <c r="BB153" s="19">
        <f t="shared" si="661"/>
        <v>0</v>
      </c>
      <c r="BC153" s="19">
        <f t="shared" si="661"/>
        <v>0</v>
      </c>
      <c r="BD153" s="19">
        <f t="shared" si="661"/>
        <v>0</v>
      </c>
      <c r="BE153" s="19">
        <f t="shared" si="661"/>
        <v>0</v>
      </c>
      <c r="BF153" s="19">
        <f t="shared" si="661"/>
        <v>0</v>
      </c>
      <c r="BG153" s="19">
        <f t="shared" si="661"/>
        <v>0</v>
      </c>
      <c r="BH153" s="19">
        <f t="shared" si="661"/>
        <v>0</v>
      </c>
      <c r="BI153" s="19">
        <f t="shared" si="661"/>
        <v>0</v>
      </c>
      <c r="BJ153" s="19">
        <f t="shared" si="661"/>
        <v>0</v>
      </c>
      <c r="BK153" s="19">
        <f t="shared" si="661"/>
        <v>0</v>
      </c>
      <c r="BL153" s="19">
        <f t="shared" si="661"/>
        <v>0</v>
      </c>
      <c r="BM153" s="19">
        <f t="shared" si="661"/>
        <v>0</v>
      </c>
      <c r="BN153" s="19">
        <f t="shared" si="661"/>
        <v>0</v>
      </c>
      <c r="BO153" s="19">
        <f t="shared" si="661"/>
        <v>0</v>
      </c>
      <c r="BP153" s="19">
        <f t="shared" si="661"/>
        <v>0</v>
      </c>
      <c r="BQ153" s="19">
        <f t="shared" si="661"/>
        <v>0</v>
      </c>
      <c r="BR153" s="19">
        <f t="shared" si="661"/>
        <v>0</v>
      </c>
      <c r="BS153" s="19">
        <f t="shared" si="661"/>
        <v>0</v>
      </c>
      <c r="BT153" s="19">
        <f t="shared" si="661"/>
        <v>0</v>
      </c>
      <c r="BU153" s="19">
        <f t="shared" si="661"/>
        <v>0</v>
      </c>
      <c r="BV153" s="19">
        <f t="shared" si="661"/>
        <v>0</v>
      </c>
      <c r="BW153" s="19">
        <f t="shared" si="661"/>
        <v>0</v>
      </c>
      <c r="BX153" s="19">
        <f t="shared" si="661"/>
        <v>0</v>
      </c>
      <c r="BY153" s="19">
        <f t="shared" si="661"/>
        <v>0</v>
      </c>
      <c r="BZ153" s="19">
        <f t="shared" si="661"/>
        <v>0</v>
      </c>
      <c r="CA153" s="19">
        <f t="shared" si="661"/>
        <v>0</v>
      </c>
      <c r="CB153" s="19">
        <f t="shared" si="661"/>
        <v>0</v>
      </c>
      <c r="CC153" s="19">
        <f t="shared" si="661"/>
        <v>0</v>
      </c>
      <c r="CD153" s="19">
        <f t="shared" si="661"/>
        <v>0</v>
      </c>
      <c r="CE153" s="19">
        <f t="shared" si="661"/>
        <v>0</v>
      </c>
      <c r="CF153" s="19">
        <f t="shared" ref="CF153:EM153" si="662">SUM(CF151:CF152)</f>
        <v>0</v>
      </c>
      <c r="CG153" s="19">
        <f t="shared" si="662"/>
        <v>0</v>
      </c>
      <c r="CH153" s="19">
        <f t="shared" si="662"/>
        <v>0</v>
      </c>
      <c r="CI153" s="19">
        <f t="shared" si="662"/>
        <v>0</v>
      </c>
      <c r="CJ153" s="19">
        <f t="shared" si="662"/>
        <v>0</v>
      </c>
      <c r="CK153" s="19">
        <f t="shared" si="662"/>
        <v>0</v>
      </c>
      <c r="CL153" s="19">
        <f t="shared" si="662"/>
        <v>0</v>
      </c>
      <c r="CM153" s="19">
        <f t="shared" si="662"/>
        <v>0</v>
      </c>
      <c r="CN153" s="19">
        <f t="shared" si="662"/>
        <v>0</v>
      </c>
      <c r="CO153" s="19">
        <f t="shared" si="662"/>
        <v>0</v>
      </c>
      <c r="CP153" s="19">
        <f t="shared" si="662"/>
        <v>0</v>
      </c>
      <c r="CQ153" s="19">
        <f t="shared" si="662"/>
        <v>0</v>
      </c>
      <c r="CR153" s="19">
        <f t="shared" si="662"/>
        <v>0</v>
      </c>
      <c r="CS153" s="19">
        <f t="shared" si="662"/>
        <v>0</v>
      </c>
      <c r="CT153" s="19">
        <f t="shared" si="662"/>
        <v>0</v>
      </c>
      <c r="CU153" s="19">
        <f t="shared" si="662"/>
        <v>0</v>
      </c>
      <c r="CV153" s="19">
        <f t="shared" si="662"/>
        <v>0</v>
      </c>
      <c r="CW153" s="19">
        <f t="shared" si="662"/>
        <v>0</v>
      </c>
      <c r="CX153" s="19">
        <f t="shared" si="662"/>
        <v>0</v>
      </c>
      <c r="CY153" s="19">
        <f t="shared" si="662"/>
        <v>0</v>
      </c>
      <c r="CZ153" s="19">
        <f t="shared" si="662"/>
        <v>0</v>
      </c>
      <c r="DA153" s="19">
        <f t="shared" si="662"/>
        <v>0</v>
      </c>
      <c r="DB153" s="19">
        <f t="shared" si="662"/>
        <v>0</v>
      </c>
      <c r="DC153" s="19">
        <f t="shared" si="662"/>
        <v>0</v>
      </c>
      <c r="DD153" s="19">
        <f t="shared" si="662"/>
        <v>0</v>
      </c>
      <c r="DE153" s="19">
        <f t="shared" si="662"/>
        <v>0</v>
      </c>
      <c r="DF153" s="19">
        <f t="shared" si="662"/>
        <v>0</v>
      </c>
      <c r="DG153" s="19">
        <f t="shared" si="662"/>
        <v>0</v>
      </c>
      <c r="DH153" s="19">
        <f t="shared" si="662"/>
        <v>0</v>
      </c>
      <c r="DI153" s="19">
        <f t="shared" si="662"/>
        <v>0</v>
      </c>
      <c r="DJ153" s="19">
        <f t="shared" si="662"/>
        <v>0</v>
      </c>
      <c r="DK153" s="19">
        <f t="shared" si="662"/>
        <v>0</v>
      </c>
      <c r="DL153" s="19">
        <f t="shared" si="662"/>
        <v>0</v>
      </c>
      <c r="DM153" s="19">
        <f t="shared" si="662"/>
        <v>0</v>
      </c>
      <c r="DN153" s="19">
        <f t="shared" si="662"/>
        <v>0</v>
      </c>
      <c r="DO153" s="19">
        <f t="shared" si="662"/>
        <v>0</v>
      </c>
      <c r="DP153" s="19">
        <f t="shared" si="662"/>
        <v>0</v>
      </c>
      <c r="DQ153" s="19">
        <f t="shared" si="662"/>
        <v>0</v>
      </c>
      <c r="DR153" s="19">
        <f t="shared" si="662"/>
        <v>0</v>
      </c>
      <c r="DS153" s="19">
        <f t="shared" si="662"/>
        <v>0</v>
      </c>
      <c r="DT153" s="19">
        <f t="shared" si="662"/>
        <v>0</v>
      </c>
      <c r="DU153" s="19">
        <f t="shared" si="662"/>
        <v>0</v>
      </c>
      <c r="DV153" s="19">
        <f t="shared" si="662"/>
        <v>0</v>
      </c>
      <c r="DW153" s="19">
        <f t="shared" si="662"/>
        <v>0</v>
      </c>
      <c r="DX153" s="19">
        <f t="shared" si="662"/>
        <v>0</v>
      </c>
      <c r="DY153" s="19">
        <f t="shared" si="662"/>
        <v>0</v>
      </c>
      <c r="DZ153" s="19">
        <f t="shared" si="662"/>
        <v>0</v>
      </c>
      <c r="EA153" s="19">
        <f t="shared" si="662"/>
        <v>0</v>
      </c>
      <c r="EB153" s="19">
        <f t="shared" si="662"/>
        <v>0</v>
      </c>
      <c r="EC153" s="19">
        <f t="shared" si="662"/>
        <v>0</v>
      </c>
      <c r="ED153" s="19">
        <f t="shared" si="662"/>
        <v>0</v>
      </c>
      <c r="EE153" s="19">
        <f t="shared" si="662"/>
        <v>0</v>
      </c>
      <c r="EF153" s="19">
        <f t="shared" si="662"/>
        <v>0</v>
      </c>
      <c r="EG153" s="19">
        <f t="shared" si="662"/>
        <v>0</v>
      </c>
      <c r="EH153" s="19">
        <f t="shared" si="662"/>
        <v>0</v>
      </c>
      <c r="EI153" s="19">
        <f t="shared" si="662"/>
        <v>0</v>
      </c>
      <c r="EJ153" s="19">
        <f t="shared" si="662"/>
        <v>0</v>
      </c>
      <c r="EK153" s="19">
        <f t="shared" si="662"/>
        <v>0</v>
      </c>
      <c r="EL153" s="19">
        <f t="shared" si="662"/>
        <v>0</v>
      </c>
      <c r="EM153" s="19">
        <f t="shared" si="662"/>
        <v>0</v>
      </c>
      <c r="EP153" s="14" t="str">
        <f t="shared" si="628"/>
        <v>Capitalized Interest</v>
      </c>
      <c r="EQ153" s="19"/>
      <c r="ER153" s="19"/>
      <c r="ES153" s="19"/>
      <c r="ET153" s="122">
        <f t="shared" ca="1" si="633"/>
        <v>0</v>
      </c>
      <c r="EU153" s="19"/>
      <c r="EV153" s="137">
        <f t="shared" si="634"/>
        <v>0</v>
      </c>
      <c r="EW153" s="19">
        <f t="shared" ca="1" si="634"/>
        <v>0</v>
      </c>
      <c r="EX153" s="19">
        <f t="shared" ca="1" si="634"/>
        <v>0</v>
      </c>
      <c r="EY153" s="19">
        <f t="shared" ca="1" si="634"/>
        <v>0</v>
      </c>
      <c r="EZ153" s="19">
        <f t="shared" si="634"/>
        <v>0</v>
      </c>
      <c r="FA153" s="19">
        <f t="shared" si="634"/>
        <v>0</v>
      </c>
      <c r="FB153" s="19">
        <f t="shared" si="634"/>
        <v>0</v>
      </c>
      <c r="FC153" s="19">
        <f t="shared" si="634"/>
        <v>0</v>
      </c>
      <c r="FD153" s="19">
        <f t="shared" si="634"/>
        <v>0</v>
      </c>
      <c r="FE153"/>
      <c r="FF153"/>
      <c r="FG153"/>
      <c r="FH153"/>
    </row>
    <row r="154" spans="2:164" ht="15" outlineLevel="1">
      <c r="B154" s="88" t="s">
        <v>135</v>
      </c>
      <c r="C154" s="88"/>
      <c r="D154" s="88"/>
      <c r="E154" s="88"/>
      <c r="F154" s="88"/>
      <c r="G154" s="88"/>
      <c r="H154" s="88"/>
      <c r="I154" s="125">
        <f ca="1">SUMIF($K$12:$EM$12,"&lt;="&amp;Assumptions!$L$14,'Monthly Cash Flow'!K154:EM154)</f>
        <v>-39000.000000000022</v>
      </c>
      <c r="J154" s="126"/>
      <c r="K154" s="146">
        <f>IF($F$163=0,IF(K$12=Assumptions!$L$17,-MIN('Monthly Cash Flow'!K132+'Monthly Cash Flow'!K138-'Monthly Cash Flow'!K149,K91),0),IF(K$12=$F164,-(K132+K138-K149),0))</f>
        <v>0</v>
      </c>
      <c r="L154" s="126">
        <f>IF($F$163=0,IF(L$12=Assumptions!$L$17,-MIN('Monthly Cash Flow'!L132+'Monthly Cash Flow'!L138-'Monthly Cash Flow'!L149,L91),0),IF(L$12=$F164,-(L132+L138-L149),0))</f>
        <v>0</v>
      </c>
      <c r="M154" s="126">
        <f>IF($F$163=0,IF(M$12=Assumptions!$L$17,-MIN('Monthly Cash Flow'!M132+'Monthly Cash Flow'!M138-'Monthly Cash Flow'!M149,M91),0),IF(M$12=$F164,-(M132+M138-M149),0))</f>
        <v>0</v>
      </c>
      <c r="N154" s="126">
        <f>IF($F$163=0,IF(N$12=Assumptions!$L$17,-MIN('Monthly Cash Flow'!N132+'Monthly Cash Flow'!N138-'Monthly Cash Flow'!N149,N91),0),IF(N$12=$F164,-(N132+N138-N149),0))</f>
        <v>0</v>
      </c>
      <c r="O154" s="126">
        <f>IF($F$163=0,IF(O$12=Assumptions!$L$17,-MIN('Monthly Cash Flow'!O132+'Monthly Cash Flow'!O138-'Monthly Cash Flow'!O149,O91),0),IF(O$12=$F164,-(O132+O138-O149),0))</f>
        <v>0</v>
      </c>
      <c r="P154" s="126">
        <f>IF($F$163=0,IF(P$12=Assumptions!$L$17,-MIN('Monthly Cash Flow'!P132+'Monthly Cash Flow'!P138-'Monthly Cash Flow'!P149,P91),0),IF(P$12=$F164,-(P132+P138-P149),0))</f>
        <v>0</v>
      </c>
      <c r="Q154" s="126">
        <f>IF($F$163=0,IF(Q$12=Assumptions!$L$17,-MIN('Monthly Cash Flow'!Q132+'Monthly Cash Flow'!Q138-'Monthly Cash Flow'!Q149,Q91),0),IF(Q$12=$F164,-(Q132+Q138-Q149),0))</f>
        <v>0</v>
      </c>
      <c r="R154" s="126">
        <f>IF($F$163=0,IF(R$12=Assumptions!$L$17,-MIN('Monthly Cash Flow'!R132+'Monthly Cash Flow'!R138-'Monthly Cash Flow'!R149,R91),0),IF(R$12=$F164,-(R132+R138-R149),0))</f>
        <v>0</v>
      </c>
      <c r="S154" s="126">
        <f>IF($F$163=0,IF(S$12=Assumptions!$L$17,-MIN('Monthly Cash Flow'!S132+'Monthly Cash Flow'!S138-'Monthly Cash Flow'!S149,S91),0),IF(S$12=$F164,-(S132+S138-S149),0))</f>
        <v>0</v>
      </c>
      <c r="T154" s="126">
        <f>IF($F$163=0,IF(T$12=Assumptions!$L$17,-MIN('Monthly Cash Flow'!T132+'Monthly Cash Flow'!T138-'Monthly Cash Flow'!T149,T91),0),IF(T$12=$F164,-(T132+T138-T149),0))</f>
        <v>0</v>
      </c>
      <c r="U154" s="126">
        <f>IF($F$163=0,IF(U$12=Assumptions!$L$17,-MIN('Monthly Cash Flow'!U132+'Monthly Cash Flow'!U138-'Monthly Cash Flow'!U149,U91),0),IF(U$12=$F164,-(U132+U138-U149),0))</f>
        <v>0</v>
      </c>
      <c r="V154" s="126">
        <f>IF($F$163=0,IF(V$12=Assumptions!$L$17,-MIN('Monthly Cash Flow'!V132+'Monthly Cash Flow'!V138-'Monthly Cash Flow'!V149,V91),0),IF(V$12=$F164,-(V132+V138-V149),0))</f>
        <v>0</v>
      </c>
      <c r="W154" s="126">
        <f>IF($F$163=0,IF(W$12=Assumptions!$L$17,-MIN('Monthly Cash Flow'!W132+'Monthly Cash Flow'!W138-'Monthly Cash Flow'!W149,W91),0),IF(W$12=$F164,-(W132+W138-W149),0))</f>
        <v>0</v>
      </c>
      <c r="X154" s="126">
        <f>IF($F$163=0,IF(X$12=Assumptions!$L$17,-MIN('Monthly Cash Flow'!X132+'Monthly Cash Flow'!X138-'Monthly Cash Flow'!X149,X91),0),IF(X$12=$F164,-(X132+X138-X149),0))</f>
        <v>0</v>
      </c>
      <c r="Y154" s="126">
        <f>IF($F$163=0,IF(Y$12=Assumptions!$L$17,-MIN('Monthly Cash Flow'!Y132+'Monthly Cash Flow'!Y138-'Monthly Cash Flow'!Y149,Y91),0),IF(Y$12=$F164,-(Y132+Y138-Y149),0))</f>
        <v>0</v>
      </c>
      <c r="Z154" s="126">
        <f>IF($F$163=0,IF(Z$12=Assumptions!$L$17,-MIN('Monthly Cash Flow'!Z132+'Monthly Cash Flow'!Z138-'Monthly Cash Flow'!Z149,Z91),0),IF(Z$12=$F164,-(Z132+Z138-Z149),0))</f>
        <v>0</v>
      </c>
      <c r="AA154" s="126">
        <f>IF($F$163=0,IF(AA$12=Assumptions!$L$17,-MIN('Monthly Cash Flow'!AA132+'Monthly Cash Flow'!AA138-'Monthly Cash Flow'!AA149,AA91),0),IF(AA$12=$F164,-(AA132+AA138-AA149),0))</f>
        <v>0</v>
      </c>
      <c r="AB154" s="126">
        <f>IF($F$163=0,IF(AB$12=Assumptions!$L$17,-MIN('Monthly Cash Flow'!AB132+'Monthly Cash Flow'!AB138-'Monthly Cash Flow'!AB149,AB91),0),IF(AB$12=$F164,-(AB132+AB138-AB149),0))</f>
        <v>0</v>
      </c>
      <c r="AC154" s="126">
        <f>IF($F$163=0,IF(AC$12=Assumptions!$L$17,-MIN('Monthly Cash Flow'!AC132+'Monthly Cash Flow'!AC138-'Monthly Cash Flow'!AC149,AC91),0),IF(AC$12=$F164,-(AC132+AC138-AC149),0))</f>
        <v>0</v>
      </c>
      <c r="AD154" s="126">
        <f>IF($F$163=0,IF(AD$12=Assumptions!$L$17,-MIN('Monthly Cash Flow'!AD132+'Monthly Cash Flow'!AD138-'Monthly Cash Flow'!AD149,AD91),0),IF(AD$12=$F164,-(AD132+AD138-AD149),0))</f>
        <v>0</v>
      </c>
      <c r="AE154" s="126">
        <f>IF($F$163=0,IF(AE$12=Assumptions!$L$17,-MIN('Monthly Cash Flow'!AE132+'Monthly Cash Flow'!AE138-'Monthly Cash Flow'!AE149,AE91),0),IF(AE$12=$F164,-(AE132+AE138-AE149),0))</f>
        <v>0</v>
      </c>
      <c r="AF154" s="126">
        <f>IF($F$163=0,IF(AF$12=Assumptions!$L$17,-MIN('Monthly Cash Flow'!AF132+'Monthly Cash Flow'!AF138-'Monthly Cash Flow'!AF149,AF91),0),IF(AF$12=$F164,-(AF132+AF138-AF149),0))</f>
        <v>0</v>
      </c>
      <c r="AG154" s="126">
        <f>IF($F$163=0,IF(AG$12=Assumptions!$L$17,-MIN('Monthly Cash Flow'!AG132+'Monthly Cash Flow'!AG138-'Monthly Cash Flow'!AG149,AG91),0),IF(AG$12=$F164,-(AG132+AG138-AG149),0))</f>
        <v>0</v>
      </c>
      <c r="AH154" s="126">
        <f>IF($F$163=0,IF(AH$12=Assumptions!$L$17,-MIN('Monthly Cash Flow'!AH132+'Monthly Cash Flow'!AH138-'Monthly Cash Flow'!AH149,AH91),0),IF(AH$12=$F164,-(AH132+AH138-AH149),0))</f>
        <v>0</v>
      </c>
      <c r="AI154" s="126">
        <f>IF($F$163=0,IF(AI$12=Assumptions!$L$17,-MIN('Monthly Cash Flow'!AI132+'Monthly Cash Flow'!AI138-'Monthly Cash Flow'!AI149,AI91),0),IF(AI$12=$F164,-(AI132+AI138-AI149),0))</f>
        <v>0</v>
      </c>
      <c r="AJ154" s="126">
        <f>IF($F$163=0,IF(AJ$12=Assumptions!$L$17,-MIN('Monthly Cash Flow'!AJ132+'Monthly Cash Flow'!AJ138-'Monthly Cash Flow'!AJ149,AJ91),0),IF(AJ$12=$F164,-(AJ132+AJ138-AJ149),0))</f>
        <v>0</v>
      </c>
      <c r="AK154" s="126">
        <f>IF($F$163=0,IF(AK$12=Assumptions!$L$17,-MIN('Monthly Cash Flow'!AK132+'Monthly Cash Flow'!AK138-'Monthly Cash Flow'!AK149,AK91),0),IF(AK$12=$F164,-(AK132+AK138-AK149),0))</f>
        <v>0</v>
      </c>
      <c r="AL154" s="126">
        <f>IF($F$163=0,IF(AL$12=Assumptions!$L$17,-MIN('Monthly Cash Flow'!AL132+'Monthly Cash Flow'!AL138-'Monthly Cash Flow'!AL149,AL91),0),IF(AL$12=$F164,-(AL132+AL138-AL149),0))</f>
        <v>0</v>
      </c>
      <c r="AM154" s="126">
        <f>IF($F$163=0,IF(AM$12=Assumptions!$L$17,-MIN('Monthly Cash Flow'!AM132+'Monthly Cash Flow'!AM138-'Monthly Cash Flow'!AM149,AM91),0),IF(AM$12=$F164,-(AM132+AM138-AM149),0))</f>
        <v>0</v>
      </c>
      <c r="AN154" s="126">
        <f>IF($F$163=0,IF(AN$12=Assumptions!$L$17,-MIN('Monthly Cash Flow'!AN132+'Monthly Cash Flow'!AN138-'Monthly Cash Flow'!AN149,AN91),0),IF(AN$12=$F164,-(AN132+AN138-AN149),0))</f>
        <v>0</v>
      </c>
      <c r="AO154" s="126">
        <f>IF($F$163=0,IF(AO$12=Assumptions!$L$17,-MIN('Monthly Cash Flow'!AO132+'Monthly Cash Flow'!AO138-'Monthly Cash Flow'!AO149,AO91),0),IF(AO$12=$F164,-(AO132+AO138-AO149),0))</f>
        <v>0</v>
      </c>
      <c r="AP154" s="126">
        <f>IF($F$163=0,IF(AP$12=Assumptions!$L$17,-MIN('Monthly Cash Flow'!AP132+'Monthly Cash Flow'!AP138-'Monthly Cash Flow'!AP149,AP91),0),IF(AP$12=$F164,-(AP132+AP138-AP149),0))</f>
        <v>0</v>
      </c>
      <c r="AQ154" s="126">
        <f>IF($F$163=0,IF(AQ$12=Assumptions!$L$17,-MIN('Monthly Cash Flow'!AQ132+'Monthly Cash Flow'!AQ138-'Monthly Cash Flow'!AQ149,AQ91),0),IF(AQ$12=$F164,-(AQ132+AQ138-AQ149),0))</f>
        <v>0</v>
      </c>
      <c r="AR154" s="126">
        <f>IF($F$163=0,IF(AR$12=Assumptions!$L$17,-MIN('Monthly Cash Flow'!AR132+'Monthly Cash Flow'!AR138-'Monthly Cash Flow'!AR149,AR91),0),IF(AR$12=$F164,-(AR132+AR138-AR149),0))</f>
        <v>0</v>
      </c>
      <c r="AS154" s="126">
        <f>IF($F$163=0,IF(AS$12=Assumptions!$L$17,-MIN('Monthly Cash Flow'!AS132+'Monthly Cash Flow'!AS138-'Monthly Cash Flow'!AS149,AS91),0),IF(AS$12=$F164,-(AS132+AS138-AS149),0))</f>
        <v>0</v>
      </c>
      <c r="AT154" s="126">
        <f>IF($F$163=0,IF(AT$12=Assumptions!$L$17,-MIN('Monthly Cash Flow'!AT132+'Monthly Cash Flow'!AT138-'Monthly Cash Flow'!AT149,AT91),0),IF(AT$12=$F164,-(AT132+AT138-AT149),0))</f>
        <v>0</v>
      </c>
      <c r="AU154" s="126">
        <f ca="1">IF($F$163=0,IF(AU$12=Assumptions!$L$17,-MIN('Monthly Cash Flow'!AU132+'Monthly Cash Flow'!AU138-'Monthly Cash Flow'!AU149,AU91),0),IF(AU$12=$F164,-(AU132+AU138-AU149),0))</f>
        <v>-39000.000000000022</v>
      </c>
      <c r="AV154" s="126">
        <f>IF($F$163=0,IF(AV$12=Assumptions!$L$17,-MIN('Monthly Cash Flow'!AV132+'Monthly Cash Flow'!AV138-'Monthly Cash Flow'!AV149,AV91),0),IF(AV$12=$F164,-(AV132+AV138-AV149),0))</f>
        <v>0</v>
      </c>
      <c r="AW154" s="126">
        <f>IF($F$163=0,IF(AW$12=Assumptions!$L$17,-MIN('Monthly Cash Flow'!AW132+'Monthly Cash Flow'!AW138-'Monthly Cash Flow'!AW149,AW91),0),IF(AW$12=$F164,-(AW132+AW138-AW149),0))</f>
        <v>0</v>
      </c>
      <c r="AX154" s="126">
        <f>IF($F$163=0,IF(AX$12=Assumptions!$L$17,-MIN('Monthly Cash Flow'!AX132+'Monthly Cash Flow'!AX138-'Monthly Cash Flow'!AX149,AX91),0),IF(AX$12=$F164,-(AX132+AX138-AX149),0))</f>
        <v>0</v>
      </c>
      <c r="AY154" s="126">
        <f>IF($F$163=0,IF(AY$12=Assumptions!$L$17,-MIN('Monthly Cash Flow'!AY132+'Monthly Cash Flow'!AY138-'Monthly Cash Flow'!AY149,AY91),0),IF(AY$12=$F164,-(AY132+AY138-AY149),0))</f>
        <v>0</v>
      </c>
      <c r="AZ154" s="126">
        <f>IF($F$163=0,IF(AZ$12=Assumptions!$L$17,-MIN('Monthly Cash Flow'!AZ132+'Monthly Cash Flow'!AZ138-'Monthly Cash Flow'!AZ149,AZ91),0),IF(AZ$12=$F164,-(AZ132+AZ138-AZ149),0))</f>
        <v>0</v>
      </c>
      <c r="BA154" s="126">
        <f>IF($F$163=0,IF(BA$12=Assumptions!$L$17,-MIN('Monthly Cash Flow'!BA132+'Monthly Cash Flow'!BA138-'Monthly Cash Flow'!BA149,BA91),0),IF(BA$12=$F164,-(BA132+BA138-BA149),0))</f>
        <v>0</v>
      </c>
      <c r="BB154" s="126">
        <f>IF($F$163=0,IF(BB$12=Assumptions!$L$17,-MIN('Monthly Cash Flow'!BB132+'Monthly Cash Flow'!BB138-'Monthly Cash Flow'!BB149,BB91),0),IF(BB$12=$F164,-(BB132+BB138-BB149),0))</f>
        <v>0</v>
      </c>
      <c r="BC154" s="126">
        <f>IF($F$163=0,IF(BC$12=Assumptions!$L$17,-MIN('Monthly Cash Flow'!BC132+'Monthly Cash Flow'!BC138-'Monthly Cash Flow'!BC149,BC91),0),IF(BC$12=$F164,-(BC132+BC138-BC149),0))</f>
        <v>0</v>
      </c>
      <c r="BD154" s="126">
        <f>IF($F$163=0,IF(BD$12=Assumptions!$L$17,-MIN('Monthly Cash Flow'!BD132+'Monthly Cash Flow'!BD138-'Monthly Cash Flow'!BD149,BD91),0),IF(BD$12=$F164,-(BD132+BD138-BD149),0))</f>
        <v>0</v>
      </c>
      <c r="BE154" s="126">
        <f>IF($F$163=0,IF(BE$12=Assumptions!$L$17,-MIN('Monthly Cash Flow'!BE132+'Monthly Cash Flow'!BE138-'Monthly Cash Flow'!BE149,BE91),0),IF(BE$12=$F164,-(BE132+BE138-BE149),0))</f>
        <v>0</v>
      </c>
      <c r="BF154" s="126">
        <f>IF($F$163=0,IF(BF$12=Assumptions!$L$17,-MIN('Monthly Cash Flow'!BF132+'Monthly Cash Flow'!BF138-'Monthly Cash Flow'!BF149,BF91),0),IF(BF$12=$F164,-(BF132+BF138-BF149),0))</f>
        <v>0</v>
      </c>
      <c r="BG154" s="126">
        <f>IF($F$163=0,IF(BG$12=Assumptions!$L$17,-MIN('Monthly Cash Flow'!BG132+'Monthly Cash Flow'!BG138-'Monthly Cash Flow'!BG149,BG91),0),IF(BG$12=$F164,-(BG132+BG138-BG149),0))</f>
        <v>0</v>
      </c>
      <c r="BH154" s="126">
        <f>IF($F$163=0,IF(BH$12=Assumptions!$L$17,-MIN('Monthly Cash Flow'!BH132+'Monthly Cash Flow'!BH138-'Monthly Cash Flow'!BH149,BH91),0),IF(BH$12=$F164,-(BH132+BH138-BH149),0))</f>
        <v>0</v>
      </c>
      <c r="BI154" s="126">
        <f>IF($F$163=0,IF(BI$12=Assumptions!$L$17,-MIN('Monthly Cash Flow'!BI132+'Monthly Cash Flow'!BI138-'Monthly Cash Flow'!BI149,BI91),0),IF(BI$12=$F164,-(BI132+BI138-BI149),0))</f>
        <v>0</v>
      </c>
      <c r="BJ154" s="126">
        <f>IF($F$163=0,IF(BJ$12=Assumptions!$L$17,-MIN('Monthly Cash Flow'!BJ132+'Monthly Cash Flow'!BJ138-'Monthly Cash Flow'!BJ149,BJ91),0),IF(BJ$12=$F164,-(BJ132+BJ138-BJ149),0))</f>
        <v>0</v>
      </c>
      <c r="BK154" s="126">
        <f>IF($F$163=0,IF(BK$12=Assumptions!$L$17,-MIN('Monthly Cash Flow'!BK132+'Monthly Cash Flow'!BK138-'Monthly Cash Flow'!BK149,BK91),0),IF(BK$12=$F164,-(BK132+BK138-BK149),0))</f>
        <v>0</v>
      </c>
      <c r="BL154" s="126">
        <f>IF($F$163=0,IF(BL$12=Assumptions!$L$17,-MIN('Monthly Cash Flow'!BL132+'Monthly Cash Flow'!BL138-'Monthly Cash Flow'!BL149,BL91),0),IF(BL$12=$F164,-(BL132+BL138-BL149),0))</f>
        <v>0</v>
      </c>
      <c r="BM154" s="126">
        <f>IF($F$163=0,IF(BM$12=Assumptions!$L$17,-MIN('Monthly Cash Flow'!BM132+'Monthly Cash Flow'!BM138-'Monthly Cash Flow'!BM149,BM91),0),IF(BM$12=$F164,-(BM132+BM138-BM149),0))</f>
        <v>0</v>
      </c>
      <c r="BN154" s="126">
        <f>IF($F$163=0,IF(BN$12=Assumptions!$L$17,-MIN('Monthly Cash Flow'!BN132+'Monthly Cash Flow'!BN138-'Monthly Cash Flow'!BN149,BN91),0),IF(BN$12=$F164,-(BN132+BN138-BN149),0))</f>
        <v>0</v>
      </c>
      <c r="BO154" s="126">
        <f>IF($F$163=0,IF(BO$12=Assumptions!$L$17,-MIN('Monthly Cash Flow'!BO132+'Monthly Cash Flow'!BO138-'Monthly Cash Flow'!BO149,BO91),0),IF(BO$12=$F164,-(BO132+BO138-BO149),0))</f>
        <v>0</v>
      </c>
      <c r="BP154" s="126">
        <f>IF($F$163=0,IF(BP$12=Assumptions!$L$17,-MIN('Monthly Cash Flow'!BP132+'Monthly Cash Flow'!BP138-'Monthly Cash Flow'!BP149,BP91),0),IF(BP$12=$F164,-(BP132+BP138-BP149),0))</f>
        <v>0</v>
      </c>
      <c r="BQ154" s="126">
        <f>IF($F$163=0,IF(BQ$12=Assumptions!$L$17,-MIN('Monthly Cash Flow'!BQ132+'Monthly Cash Flow'!BQ138-'Monthly Cash Flow'!BQ149,BQ91),0),IF(BQ$12=$F164,-(BQ132+BQ138-BQ149),0))</f>
        <v>0</v>
      </c>
      <c r="BR154" s="126">
        <f>IF($F$163=0,IF(BR$12=Assumptions!$L$17,-MIN('Monthly Cash Flow'!BR132+'Monthly Cash Flow'!BR138-'Monthly Cash Flow'!BR149,BR91),0),IF(BR$12=$F164,-(BR132+BR138-BR149),0))</f>
        <v>0</v>
      </c>
      <c r="BS154" s="126">
        <f>IF($F$163=0,IF(BS$12=Assumptions!$L$17,-MIN('Monthly Cash Flow'!BS132+'Monthly Cash Flow'!BS138-'Monthly Cash Flow'!BS149,BS91),0),IF(BS$12=$F164,-(BS132+BS138-BS149),0))</f>
        <v>0</v>
      </c>
      <c r="BT154" s="126">
        <f>IF($F$163=0,IF(BT$12=Assumptions!$L$17,-MIN('Monthly Cash Flow'!BT132+'Monthly Cash Flow'!BT138-'Monthly Cash Flow'!BT149,BT91),0),IF(BT$12=$F164,-(BT132+BT138-BT149),0))</f>
        <v>0</v>
      </c>
      <c r="BU154" s="126">
        <f>IF($F$163=0,IF(BU$12=Assumptions!$L$17,-MIN('Monthly Cash Flow'!BU132+'Monthly Cash Flow'!BU138-'Monthly Cash Flow'!BU149,BU91),0),IF(BU$12=$F164,-(BU132+BU138-BU149),0))</f>
        <v>0</v>
      </c>
      <c r="BV154" s="126">
        <f>IF($F$163=0,IF(BV$12=Assumptions!$L$17,-MIN('Monthly Cash Flow'!BV132+'Monthly Cash Flow'!BV138-'Monthly Cash Flow'!BV149,BV91),0),IF(BV$12=$F164,-(BV132+BV138-BV149),0))</f>
        <v>0</v>
      </c>
      <c r="BW154" s="126">
        <f>IF($F$163=0,IF(BW$12=Assumptions!$L$17,-MIN('Monthly Cash Flow'!BW132+'Monthly Cash Flow'!BW138-'Monthly Cash Flow'!BW149,BW91),0),IF(BW$12=$F164,-(BW132+BW138-BW149),0))</f>
        <v>0</v>
      </c>
      <c r="BX154" s="126">
        <f>IF($F$163=0,IF(BX$12=Assumptions!$L$17,-MIN('Monthly Cash Flow'!BX132+'Monthly Cash Flow'!BX138-'Monthly Cash Flow'!BX149,BX91),0),IF(BX$12=$F164,-(BX132+BX138-BX149),0))</f>
        <v>0</v>
      </c>
      <c r="BY154" s="126">
        <f>IF($F$163=0,IF(BY$12=Assumptions!$L$17,-MIN('Monthly Cash Flow'!BY132+'Monthly Cash Flow'!BY138-'Monthly Cash Flow'!BY149,BY91),0),IF(BY$12=$F164,-(BY132+BY138-BY149),0))</f>
        <v>0</v>
      </c>
      <c r="BZ154" s="126">
        <f>IF($F$163=0,IF(BZ$12=Assumptions!$L$17,-MIN('Monthly Cash Flow'!BZ132+'Monthly Cash Flow'!BZ138-'Monthly Cash Flow'!BZ149,BZ91),0),IF(BZ$12=$F164,-(BZ132+BZ138-BZ149),0))</f>
        <v>0</v>
      </c>
      <c r="CA154" s="126">
        <f>IF($F$163=0,IF(CA$12=Assumptions!$L$17,-MIN('Monthly Cash Flow'!CA132+'Monthly Cash Flow'!CA138-'Monthly Cash Flow'!CA149,CA91),0),IF(CA$12=$F164,-(CA132+CA138-CA149),0))</f>
        <v>0</v>
      </c>
      <c r="CB154" s="126">
        <f>IF($F$163=0,IF(CB$12=Assumptions!$L$17,-MIN('Monthly Cash Flow'!CB132+'Monthly Cash Flow'!CB138-'Monthly Cash Flow'!CB149,CB91),0),IF(CB$12=$F164,-(CB132+CB138-CB149),0))</f>
        <v>0</v>
      </c>
      <c r="CC154" s="126">
        <f>IF($F$163=0,IF(CC$12=Assumptions!$L$17,-MIN('Monthly Cash Flow'!CC132+'Monthly Cash Flow'!CC138-'Monthly Cash Flow'!CC149,CC91),0),IF(CC$12=$F164,-(CC132+CC138-CC149),0))</f>
        <v>0</v>
      </c>
      <c r="CD154" s="126">
        <f>IF($F$163=0,IF(CD$12=Assumptions!$L$17,-MIN('Monthly Cash Flow'!CD132+'Monthly Cash Flow'!CD138-'Monthly Cash Flow'!CD149,CD91),0),IF(CD$12=$F164,-(CD132+CD138-CD149),0))</f>
        <v>0</v>
      </c>
      <c r="CE154" s="126">
        <f>IF($F$163=0,IF(CE$12=Assumptions!$L$17,-MIN('Monthly Cash Flow'!CE132+'Monthly Cash Flow'!CE138-'Monthly Cash Flow'!CE149,CE91),0),IF(CE$12=$F164,-(CE132+CE138-CE149),0))</f>
        <v>0</v>
      </c>
      <c r="CF154" s="126">
        <f>IF($F$163=0,IF(CF$12=Assumptions!$L$17,-MIN('Monthly Cash Flow'!CF132+'Monthly Cash Flow'!CF138-'Monthly Cash Flow'!CF149,CF91),0),IF(CF$12=$F164,-(CF132+CF138-CF149),0))</f>
        <v>0</v>
      </c>
      <c r="CG154" s="126">
        <f>IF($F$163=0,IF(CG$12=Assumptions!$L$17,-MIN('Monthly Cash Flow'!CG132+'Monthly Cash Flow'!CG138-'Monthly Cash Flow'!CG149,CG91),0),IF(CG$12=$F164,-(CG132+CG138-CG149),0))</f>
        <v>0</v>
      </c>
      <c r="CH154" s="126">
        <f>IF($F$163=0,IF(CH$12=Assumptions!$L$17,-MIN('Monthly Cash Flow'!CH132+'Monthly Cash Flow'!CH138-'Monthly Cash Flow'!CH149,CH91),0),IF(CH$12=$F164,-(CH132+CH138-CH149),0))</f>
        <v>0</v>
      </c>
      <c r="CI154" s="126">
        <f>IF($F$163=0,IF(CI$12=Assumptions!$L$17,-MIN('Monthly Cash Flow'!CI132+'Monthly Cash Flow'!CI138-'Monthly Cash Flow'!CI149,CI91),0),IF(CI$12=$F164,-(CI132+CI138-CI149),0))</f>
        <v>0</v>
      </c>
      <c r="CJ154" s="126">
        <f>IF($F$163=0,IF(CJ$12=Assumptions!$L$17,-MIN('Monthly Cash Flow'!CJ132+'Monthly Cash Flow'!CJ138-'Monthly Cash Flow'!CJ149,CJ91),0),IF(CJ$12=$F164,-(CJ132+CJ138-CJ149),0))</f>
        <v>0</v>
      </c>
      <c r="CK154" s="126">
        <f>IF($F$163=0,IF(CK$12=Assumptions!$L$17,-MIN('Monthly Cash Flow'!CK132+'Monthly Cash Flow'!CK138-'Monthly Cash Flow'!CK149,CK91),0),IF(CK$12=$F164,-(CK132+CK138-CK149),0))</f>
        <v>0</v>
      </c>
      <c r="CL154" s="126">
        <f>IF($F$163=0,IF(CL$12=Assumptions!$L$17,-MIN('Monthly Cash Flow'!CL132+'Monthly Cash Flow'!CL138-'Monthly Cash Flow'!CL149,CL91),0),IF(CL$12=$F164,-(CL132+CL138-CL149),0))</f>
        <v>0</v>
      </c>
      <c r="CM154" s="126">
        <f>IF($F$163=0,IF(CM$12=Assumptions!$L$17,-MIN('Monthly Cash Flow'!CM132+'Monthly Cash Flow'!CM138-'Monthly Cash Flow'!CM149,CM91),0),IF(CM$12=$F164,-(CM132+CM138-CM149),0))</f>
        <v>0</v>
      </c>
      <c r="CN154" s="126">
        <f>IF($F$163=0,IF(CN$12=Assumptions!$L$17,-MIN('Monthly Cash Flow'!CN132+'Monthly Cash Flow'!CN138-'Monthly Cash Flow'!CN149,CN91),0),IF(CN$12=$F164,-(CN132+CN138-CN149),0))</f>
        <v>0</v>
      </c>
      <c r="CO154" s="126">
        <f>IF($F$163=0,IF(CO$12=Assumptions!$L$17,-MIN('Monthly Cash Flow'!CO132+'Monthly Cash Flow'!CO138-'Monthly Cash Flow'!CO149,CO91),0),IF(CO$12=$F164,-(CO132+CO138-CO149),0))</f>
        <v>0</v>
      </c>
      <c r="CP154" s="126">
        <f>IF($F$163=0,IF(CP$12=Assumptions!$L$17,-MIN('Monthly Cash Flow'!CP132+'Monthly Cash Flow'!CP138-'Monthly Cash Flow'!CP149,CP91),0),IF(CP$12=$F164,-(CP132+CP138-CP149),0))</f>
        <v>0</v>
      </c>
      <c r="CQ154" s="126">
        <f>IF($F$163=0,IF(CQ$12=Assumptions!$L$17,-MIN('Monthly Cash Flow'!CQ132+'Monthly Cash Flow'!CQ138-'Monthly Cash Flow'!CQ149,CQ91),0),IF(CQ$12=$F164,-(CQ132+CQ138-CQ149),0))</f>
        <v>0</v>
      </c>
      <c r="CR154" s="126">
        <f>IF($F$163=0,IF(CR$12=Assumptions!$L$17,-MIN('Monthly Cash Flow'!CR132+'Monthly Cash Flow'!CR138-'Monthly Cash Flow'!CR149,CR91),0),IF(CR$12=$F164,-(CR132+CR138-CR149),0))</f>
        <v>0</v>
      </c>
      <c r="CS154" s="126">
        <f>IF($F$163=0,IF(CS$12=Assumptions!$L$17,-MIN('Monthly Cash Flow'!CS132+'Monthly Cash Flow'!CS138-'Monthly Cash Flow'!CS149,CS91),0),IF(CS$12=$F164,-(CS132+CS138-CS149),0))</f>
        <v>0</v>
      </c>
      <c r="CT154" s="126">
        <f>IF($F$163=0,IF(CT$12=Assumptions!$L$17,-MIN('Monthly Cash Flow'!CT132+'Monthly Cash Flow'!CT138-'Monthly Cash Flow'!CT149,CT91),0),IF(CT$12=$F164,-(CT132+CT138-CT149),0))</f>
        <v>0</v>
      </c>
      <c r="CU154" s="126">
        <f>IF($F$163=0,IF(CU$12=Assumptions!$L$17,-MIN('Monthly Cash Flow'!CU132+'Monthly Cash Flow'!CU138-'Monthly Cash Flow'!CU149,CU91),0),IF(CU$12=$F164,-(CU132+CU138-CU149),0))</f>
        <v>0</v>
      </c>
      <c r="CV154" s="126">
        <f>IF($F$163=0,IF(CV$12=Assumptions!$L$17,-MIN('Monthly Cash Flow'!CV132+'Monthly Cash Flow'!CV138-'Monthly Cash Flow'!CV149,CV91),0),IF(CV$12=$F164,-(CV132+CV138-CV149),0))</f>
        <v>0</v>
      </c>
      <c r="CW154" s="126">
        <f>IF($F$163=0,IF(CW$12=Assumptions!$L$17,-MIN('Monthly Cash Flow'!CW132+'Monthly Cash Flow'!CW138-'Monthly Cash Flow'!CW149,CW91),0),IF(CW$12=$F164,-(CW132+CW138-CW149),0))</f>
        <v>0</v>
      </c>
      <c r="CX154" s="126">
        <f>IF($F$163=0,IF(CX$12=Assumptions!$L$17,-MIN('Monthly Cash Flow'!CX132+'Monthly Cash Flow'!CX138-'Monthly Cash Flow'!CX149,CX91),0),IF(CX$12=$F164,-(CX132+CX138-CX149),0))</f>
        <v>0</v>
      </c>
      <c r="CY154" s="126">
        <f>IF($F$163=0,IF(CY$12=Assumptions!$L$17,-MIN('Monthly Cash Flow'!CY132+'Monthly Cash Flow'!CY138-'Monthly Cash Flow'!CY149,CY91),0),IF(CY$12=$F164,-(CY132+CY138-CY149),0))</f>
        <v>0</v>
      </c>
      <c r="CZ154" s="126">
        <f>IF($F$163=0,IF(CZ$12=Assumptions!$L$17,-MIN('Monthly Cash Flow'!CZ132+'Monthly Cash Flow'!CZ138-'Monthly Cash Flow'!CZ149,CZ91),0),IF(CZ$12=$F164,-(CZ132+CZ138-CZ149),0))</f>
        <v>0</v>
      </c>
      <c r="DA154" s="126">
        <f>IF($F$163=0,IF(DA$12=Assumptions!$L$17,-MIN('Monthly Cash Flow'!DA132+'Monthly Cash Flow'!DA138-'Monthly Cash Flow'!DA149,DA91),0),IF(DA$12=$F164,-(DA132+DA138-DA149),0))</f>
        <v>0</v>
      </c>
      <c r="DB154" s="126">
        <f>IF($F$163=0,IF(DB$12=Assumptions!$L$17,-MIN('Monthly Cash Flow'!DB132+'Monthly Cash Flow'!DB138-'Monthly Cash Flow'!DB149,DB91),0),IF(DB$12=$F164,-(DB132+DB138-DB149),0))</f>
        <v>0</v>
      </c>
      <c r="DC154" s="126">
        <f>IF($F$163=0,IF(DC$12=Assumptions!$L$17,-MIN('Monthly Cash Flow'!DC132+'Monthly Cash Flow'!DC138-'Monthly Cash Flow'!DC149,DC91),0),IF(DC$12=$F164,-(DC132+DC138-DC149),0))</f>
        <v>0</v>
      </c>
      <c r="DD154" s="126">
        <f>IF($F$163=0,IF(DD$12=Assumptions!$L$17,-MIN('Monthly Cash Flow'!DD132+'Monthly Cash Flow'!DD138-'Monthly Cash Flow'!DD149,DD91),0),IF(DD$12=$F164,-(DD132+DD138-DD149),0))</f>
        <v>0</v>
      </c>
      <c r="DE154" s="126">
        <f>IF($F$163=0,IF(DE$12=Assumptions!$L$17,-MIN('Monthly Cash Flow'!DE132+'Monthly Cash Flow'!DE138-'Monthly Cash Flow'!DE149,DE91),0),IF(DE$12=$F164,-(DE132+DE138-DE149),0))</f>
        <v>0</v>
      </c>
      <c r="DF154" s="126">
        <f>IF($F$163=0,IF(DF$12=Assumptions!$L$17,-MIN('Monthly Cash Flow'!DF132+'Monthly Cash Flow'!DF138-'Monthly Cash Flow'!DF149,DF91),0),IF(DF$12=$F164,-(DF132+DF138-DF149),0))</f>
        <v>0</v>
      </c>
      <c r="DG154" s="126">
        <f>IF($F$163=0,IF(DG$12=Assumptions!$L$17,-MIN('Monthly Cash Flow'!DG132+'Monthly Cash Flow'!DG138-'Monthly Cash Flow'!DG149,DG91),0),IF(DG$12=$F164,-(DG132+DG138-DG149),0))</f>
        <v>0</v>
      </c>
      <c r="DH154" s="126">
        <f>IF($F$163=0,IF(DH$12=Assumptions!$L$17,-MIN('Monthly Cash Flow'!DH132+'Monthly Cash Flow'!DH138-'Monthly Cash Flow'!DH149,DH91),0),IF(DH$12=$F164,-(DH132+DH138-DH149),0))</f>
        <v>0</v>
      </c>
      <c r="DI154" s="126">
        <f>IF($F$163=0,IF(DI$12=Assumptions!$L$17,-MIN('Monthly Cash Flow'!DI132+'Monthly Cash Flow'!DI138-'Monthly Cash Flow'!DI149,DI91),0),IF(DI$12=$F164,-(DI132+DI138-DI149),0))</f>
        <v>0</v>
      </c>
      <c r="DJ154" s="126">
        <f>IF($F$163=0,IF(DJ$12=Assumptions!$L$17,-MIN('Monthly Cash Flow'!DJ132+'Monthly Cash Flow'!DJ138-'Monthly Cash Flow'!DJ149,DJ91),0),IF(DJ$12=$F164,-(DJ132+DJ138-DJ149),0))</f>
        <v>0</v>
      </c>
      <c r="DK154" s="126">
        <f>IF($F$163=0,IF(DK$12=Assumptions!$L$17,-MIN('Monthly Cash Flow'!DK132+'Monthly Cash Flow'!DK138-'Monthly Cash Flow'!DK149,DK91),0),IF(DK$12=$F164,-(DK132+DK138-DK149),0))</f>
        <v>0</v>
      </c>
      <c r="DL154" s="126">
        <f>IF($F$163=0,IF(DL$12=Assumptions!$L$17,-MIN('Monthly Cash Flow'!DL132+'Monthly Cash Flow'!DL138-'Monthly Cash Flow'!DL149,DL91),0),IF(DL$12=$F164,-(DL132+DL138-DL149),0))</f>
        <v>0</v>
      </c>
      <c r="DM154" s="126">
        <f>IF($F$163=0,IF(DM$12=Assumptions!$L$17,-MIN('Monthly Cash Flow'!DM132+'Monthly Cash Flow'!DM138-'Monthly Cash Flow'!DM149,DM91),0),IF(DM$12=$F164,-(DM132+DM138-DM149),0))</f>
        <v>0</v>
      </c>
      <c r="DN154" s="126">
        <f>IF($F$163=0,IF(DN$12=Assumptions!$L$17,-MIN('Monthly Cash Flow'!DN132+'Monthly Cash Flow'!DN138-'Monthly Cash Flow'!DN149,DN91),0),IF(DN$12=$F164,-(DN132+DN138-DN149),0))</f>
        <v>0</v>
      </c>
      <c r="DO154" s="126">
        <f>IF($F$163=0,IF(DO$12=Assumptions!$L$17,-MIN('Monthly Cash Flow'!DO132+'Monthly Cash Flow'!DO138-'Monthly Cash Flow'!DO149,DO91),0),IF(DO$12=$F164,-(DO132+DO138-DO149),0))</f>
        <v>0</v>
      </c>
      <c r="DP154" s="126">
        <f>IF($F$163=0,IF(DP$12=Assumptions!$L$17,-MIN('Monthly Cash Flow'!DP132+'Monthly Cash Flow'!DP138-'Monthly Cash Flow'!DP149,DP91),0),IF(DP$12=$F164,-(DP132+DP138-DP149),0))</f>
        <v>0</v>
      </c>
      <c r="DQ154" s="126">
        <f>IF($F$163=0,IF(DQ$12=Assumptions!$L$17,-MIN('Monthly Cash Flow'!DQ132+'Monthly Cash Flow'!DQ138-'Monthly Cash Flow'!DQ149,DQ91),0),IF(DQ$12=$F164,-(DQ132+DQ138-DQ149),0))</f>
        <v>0</v>
      </c>
      <c r="DR154" s="126">
        <f>IF($F$163=0,IF(DR$12=Assumptions!$L$17,-MIN('Monthly Cash Flow'!DR132+'Monthly Cash Flow'!DR138-'Monthly Cash Flow'!DR149,DR91),0),IF(DR$12=$F164,-(DR132+DR138-DR149),0))</f>
        <v>0</v>
      </c>
      <c r="DS154" s="126">
        <f>IF($F$163=0,IF(DS$12=Assumptions!$L$17,-MIN('Monthly Cash Flow'!DS132+'Monthly Cash Flow'!DS138-'Monthly Cash Flow'!DS149,DS91),0),IF(DS$12=$F164,-(DS132+DS138-DS149),0))</f>
        <v>0</v>
      </c>
      <c r="DT154" s="126">
        <f>IF($F$163=0,IF(DT$12=Assumptions!$L$17,-MIN('Monthly Cash Flow'!DT132+'Monthly Cash Flow'!DT138-'Monthly Cash Flow'!DT149,DT91),0),IF(DT$12=$F164,-(DT132+DT138-DT149),0))</f>
        <v>0</v>
      </c>
      <c r="DU154" s="126">
        <f>IF($F$163=0,IF(DU$12=Assumptions!$L$17,-MIN('Monthly Cash Flow'!DU132+'Monthly Cash Flow'!DU138-'Monthly Cash Flow'!DU149,DU91),0),IF(DU$12=$F164,-(DU132+DU138-DU149),0))</f>
        <v>0</v>
      </c>
      <c r="DV154" s="126">
        <f>IF($F$163=0,IF(DV$12=Assumptions!$L$17,-MIN('Monthly Cash Flow'!DV132+'Monthly Cash Flow'!DV138-'Monthly Cash Flow'!DV149,DV91),0),IF(DV$12=$F164,-(DV132+DV138-DV149),0))</f>
        <v>0</v>
      </c>
      <c r="DW154" s="126">
        <f>IF($F$163=0,IF(DW$12=Assumptions!$L$17,-MIN('Monthly Cash Flow'!DW132+'Monthly Cash Flow'!DW138-'Monthly Cash Flow'!DW149,DW91),0),IF(DW$12=$F164,-(DW132+DW138-DW149),0))</f>
        <v>0</v>
      </c>
      <c r="DX154" s="126">
        <f>IF($F$163=0,IF(DX$12=Assumptions!$L$17,-MIN('Monthly Cash Flow'!DX132+'Monthly Cash Flow'!DX138-'Monthly Cash Flow'!DX149,DX91),0),IF(DX$12=$F164,-(DX132+DX138-DX149),0))</f>
        <v>0</v>
      </c>
      <c r="DY154" s="126">
        <f>IF($F$163=0,IF(DY$12=Assumptions!$L$17,-MIN('Monthly Cash Flow'!DY132+'Monthly Cash Flow'!DY138-'Monthly Cash Flow'!DY149,DY91),0),IF(DY$12=$F164,-(DY132+DY138-DY149),0))</f>
        <v>0</v>
      </c>
      <c r="DZ154" s="126">
        <f>IF($F$163=0,IF(DZ$12=Assumptions!$L$17,-MIN('Monthly Cash Flow'!DZ132+'Monthly Cash Flow'!DZ138-'Monthly Cash Flow'!DZ149,DZ91),0),IF(DZ$12=$F164,-(DZ132+DZ138-DZ149),0))</f>
        <v>0</v>
      </c>
      <c r="EA154" s="126">
        <f>IF($F$163=0,IF(EA$12=Assumptions!$L$17,-MIN('Monthly Cash Flow'!EA132+'Monthly Cash Flow'!EA138-'Monthly Cash Flow'!EA149,EA91),0),IF(EA$12=$F164,-(EA132+EA138-EA149),0))</f>
        <v>0</v>
      </c>
      <c r="EB154" s="126">
        <f>IF($F$163=0,IF(EB$12=Assumptions!$L$17,-MIN('Monthly Cash Flow'!EB132+'Monthly Cash Flow'!EB138-'Monthly Cash Flow'!EB149,EB91),0),IF(EB$12=$F164,-(EB132+EB138-EB149),0))</f>
        <v>0</v>
      </c>
      <c r="EC154" s="126">
        <f>IF($F$163=0,IF(EC$12=Assumptions!$L$17,-MIN('Monthly Cash Flow'!EC132+'Monthly Cash Flow'!EC138-'Monthly Cash Flow'!EC149,EC91),0),IF(EC$12=$F164,-(EC132+EC138-EC149),0))</f>
        <v>0</v>
      </c>
      <c r="ED154" s="126">
        <f>IF($F$163=0,IF(ED$12=Assumptions!$L$17,-MIN('Monthly Cash Flow'!ED132+'Monthly Cash Flow'!ED138-'Monthly Cash Flow'!ED149,ED91),0),IF(ED$12=$F164,-(ED132+ED138-ED149),0))</f>
        <v>0</v>
      </c>
      <c r="EE154" s="126">
        <f>IF($F$163=0,IF(EE$12=Assumptions!$L$17,-MIN('Monthly Cash Flow'!EE132+'Monthly Cash Flow'!EE138-'Monthly Cash Flow'!EE149,EE91),0),IF(EE$12=$F164,-(EE132+EE138-EE149),0))</f>
        <v>0</v>
      </c>
      <c r="EF154" s="126">
        <f>IF($F$163=0,IF(EF$12=Assumptions!$L$17,-MIN('Monthly Cash Flow'!EF132+'Monthly Cash Flow'!EF138-'Monthly Cash Flow'!EF149,EF91),0),IF(EF$12=$F164,-(EF132+EF138-EF149),0))</f>
        <v>0</v>
      </c>
      <c r="EG154" s="126">
        <f>IF($F$163=0,IF(EG$12=Assumptions!$L$17,-MIN('Monthly Cash Flow'!EG132+'Monthly Cash Flow'!EG138-'Monthly Cash Flow'!EG149,EG91),0),IF(EG$12=$F164,-(EG132+EG138-EG149),0))</f>
        <v>0</v>
      </c>
      <c r="EH154" s="126">
        <f>IF($F$163=0,IF(EH$12=Assumptions!$L$17,-MIN('Monthly Cash Flow'!EH132+'Monthly Cash Flow'!EH138-'Monthly Cash Flow'!EH149,EH91),0),IF(EH$12=$F164,-(EH132+EH138-EH149),0))</f>
        <v>0</v>
      </c>
      <c r="EI154" s="126">
        <f>IF($F$163=0,IF(EI$12=Assumptions!$L$17,-MIN('Monthly Cash Flow'!EI132+'Monthly Cash Flow'!EI138-'Monthly Cash Flow'!EI149,EI91),0),IF(EI$12=$F164,-(EI132+EI138-EI149),0))</f>
        <v>0</v>
      </c>
      <c r="EJ154" s="126">
        <f>IF($F$163=0,IF(EJ$12=Assumptions!$L$17,-MIN('Monthly Cash Flow'!EJ132+'Monthly Cash Flow'!EJ138-'Monthly Cash Flow'!EJ149,EJ91),0),IF(EJ$12=$F164,-(EJ132+EJ138-EJ149),0))</f>
        <v>0</v>
      </c>
      <c r="EK154" s="126">
        <f>IF($F$163=0,IF(EK$12=Assumptions!$L$17,-MIN('Monthly Cash Flow'!EK132+'Monthly Cash Flow'!EK138-'Monthly Cash Flow'!EK149,EK91),0),IF(EK$12=$F164,-(EK132+EK138-EK149),0))</f>
        <v>0</v>
      </c>
      <c r="EL154" s="126">
        <f>IF($F$163=0,IF(EL$12=Assumptions!$L$17,-MIN('Monthly Cash Flow'!EL132+'Monthly Cash Flow'!EL138-'Monthly Cash Flow'!EL149,EL91),0),IF(EL$12=$F164,-(EL132+EL138-EL149),0))</f>
        <v>0</v>
      </c>
      <c r="EM154" s="126">
        <f>IF($F$163=0,IF(EM$12=Assumptions!$L$17,-MIN('Monthly Cash Flow'!EM132+'Monthly Cash Flow'!EM138-'Monthly Cash Flow'!EM149,EM91),0),IF(EM$12=$F164,-(EM132+EM138-EM149),0))</f>
        <v>0</v>
      </c>
      <c r="EP154" s="88" t="str">
        <f t="shared" si="628"/>
        <v>Principal Paydown</v>
      </c>
      <c r="EQ154" s="126"/>
      <c r="ER154" s="126"/>
      <c r="ES154" s="126"/>
      <c r="ET154" s="125">
        <f t="shared" ca="1" si="633"/>
        <v>-39000.000000000022</v>
      </c>
      <c r="EU154" s="126"/>
      <c r="EV154" s="146">
        <f t="shared" si="634"/>
        <v>0</v>
      </c>
      <c r="EW154" s="126">
        <f t="shared" si="634"/>
        <v>0</v>
      </c>
      <c r="EX154" s="126">
        <f t="shared" si="634"/>
        <v>0</v>
      </c>
      <c r="EY154" s="126">
        <f t="shared" ca="1" si="634"/>
        <v>-39000.000000000022</v>
      </c>
      <c r="EZ154" s="126">
        <f t="shared" si="634"/>
        <v>0</v>
      </c>
      <c r="FA154" s="126">
        <f t="shared" si="634"/>
        <v>0</v>
      </c>
      <c r="FB154" s="126">
        <f t="shared" si="634"/>
        <v>0</v>
      </c>
      <c r="FC154" s="126">
        <f t="shared" si="634"/>
        <v>0</v>
      </c>
      <c r="FD154" s="126">
        <f t="shared" si="634"/>
        <v>0</v>
      </c>
      <c r="FE154"/>
      <c r="FF154"/>
      <c r="FG154"/>
      <c r="FH154"/>
    </row>
    <row r="155" spans="2:164" ht="15" outlineLevel="1">
      <c r="B155" s="168" t="s">
        <v>125</v>
      </c>
      <c r="C155" s="76"/>
      <c r="D155" s="76"/>
      <c r="E155" s="76"/>
      <c r="F155" s="76"/>
      <c r="G155" s="76"/>
      <c r="H155" s="76"/>
      <c r="I155" s="152"/>
      <c r="J155" s="153"/>
      <c r="K155" s="169">
        <f t="shared" ref="K155:AP155" si="663">K132+K138+K154-K149</f>
        <v>37700</v>
      </c>
      <c r="L155" s="153">
        <f ca="1">L132+L138+L154-L149</f>
        <v>37700</v>
      </c>
      <c r="M155" s="153">
        <f t="shared" ca="1" si="663"/>
        <v>37700</v>
      </c>
      <c r="N155" s="153">
        <f t="shared" ca="1" si="663"/>
        <v>37700</v>
      </c>
      <c r="O155" s="153">
        <f t="shared" ca="1" si="663"/>
        <v>37700</v>
      </c>
      <c r="P155" s="153">
        <f t="shared" ca="1" si="663"/>
        <v>37700</v>
      </c>
      <c r="Q155" s="153">
        <f t="shared" ca="1" si="663"/>
        <v>37796.800000000003</v>
      </c>
      <c r="R155" s="153">
        <f t="shared" ca="1" si="663"/>
        <v>37893.600000000006</v>
      </c>
      <c r="S155" s="153">
        <f t="shared" ca="1" si="663"/>
        <v>37990.400000000009</v>
      </c>
      <c r="T155" s="153">
        <f t="shared" ca="1" si="663"/>
        <v>38087.200000000012</v>
      </c>
      <c r="U155" s="153">
        <f t="shared" ca="1" si="663"/>
        <v>38184.000000000015</v>
      </c>
      <c r="V155" s="153">
        <f t="shared" ca="1" si="663"/>
        <v>38280.800000000017</v>
      </c>
      <c r="W155" s="153">
        <f t="shared" ca="1" si="663"/>
        <v>38368.051000000014</v>
      </c>
      <c r="X155" s="153">
        <f t="shared" ca="1" si="663"/>
        <v>38414.851000000017</v>
      </c>
      <c r="Y155" s="153">
        <f t="shared" ca="1" si="663"/>
        <v>38741.726000000017</v>
      </c>
      <c r="Z155" s="153">
        <f t="shared" ca="1" si="663"/>
        <v>38788.52600000002</v>
      </c>
      <c r="AA155" s="153">
        <f t="shared" ca="1" si="663"/>
        <v>39000.000000000022</v>
      </c>
      <c r="AB155" s="153">
        <f t="shared" ca="1" si="663"/>
        <v>39000.000000000022</v>
      </c>
      <c r="AC155" s="153">
        <f t="shared" ca="1" si="663"/>
        <v>39000.000000000022</v>
      </c>
      <c r="AD155" s="153">
        <f t="shared" ca="1" si="663"/>
        <v>39000.000000000022</v>
      </c>
      <c r="AE155" s="153">
        <f t="shared" ca="1" si="663"/>
        <v>39000.000000000022</v>
      </c>
      <c r="AF155" s="153">
        <f t="shared" ca="1" si="663"/>
        <v>39000.000000000022</v>
      </c>
      <c r="AG155" s="153">
        <f t="shared" ca="1" si="663"/>
        <v>39000.000000000022</v>
      </c>
      <c r="AH155" s="153">
        <f t="shared" ca="1" si="663"/>
        <v>39000.000000000022</v>
      </c>
      <c r="AI155" s="153">
        <f t="shared" ca="1" si="663"/>
        <v>39000.000000000022</v>
      </c>
      <c r="AJ155" s="153">
        <f t="shared" ca="1" si="663"/>
        <v>39000.000000000022</v>
      </c>
      <c r="AK155" s="153">
        <f t="shared" ca="1" si="663"/>
        <v>39000.000000000022</v>
      </c>
      <c r="AL155" s="153">
        <f t="shared" ca="1" si="663"/>
        <v>39000.000000000022</v>
      </c>
      <c r="AM155" s="153">
        <f t="shared" ca="1" si="663"/>
        <v>39000.000000000022</v>
      </c>
      <c r="AN155" s="153">
        <f t="shared" ca="1" si="663"/>
        <v>39000.000000000022</v>
      </c>
      <c r="AO155" s="153">
        <f t="shared" ca="1" si="663"/>
        <v>39000.000000000022</v>
      </c>
      <c r="AP155" s="153">
        <f t="shared" ca="1" si="663"/>
        <v>39000.000000000022</v>
      </c>
      <c r="AQ155" s="153">
        <f t="shared" ref="AQ155:BV155" ca="1" si="664">AQ132+AQ138+AQ154-AQ149</f>
        <v>39000.000000000022</v>
      </c>
      <c r="AR155" s="153">
        <f t="shared" ca="1" si="664"/>
        <v>39000.000000000022</v>
      </c>
      <c r="AS155" s="153">
        <f t="shared" ca="1" si="664"/>
        <v>39000.000000000022</v>
      </c>
      <c r="AT155" s="153">
        <f t="shared" ca="1" si="664"/>
        <v>39000.000000000022</v>
      </c>
      <c r="AU155" s="153">
        <f t="shared" ca="1" si="664"/>
        <v>0</v>
      </c>
      <c r="AV155" s="153">
        <f t="shared" ca="1" si="664"/>
        <v>0</v>
      </c>
      <c r="AW155" s="153">
        <f t="shared" ca="1" si="664"/>
        <v>0</v>
      </c>
      <c r="AX155" s="153">
        <f t="shared" ca="1" si="664"/>
        <v>0</v>
      </c>
      <c r="AY155" s="153">
        <f t="shared" ca="1" si="664"/>
        <v>0</v>
      </c>
      <c r="AZ155" s="153">
        <f t="shared" ca="1" si="664"/>
        <v>0</v>
      </c>
      <c r="BA155" s="153">
        <f t="shared" ca="1" si="664"/>
        <v>0</v>
      </c>
      <c r="BB155" s="153">
        <f t="shared" ca="1" si="664"/>
        <v>0</v>
      </c>
      <c r="BC155" s="153">
        <f t="shared" ca="1" si="664"/>
        <v>0</v>
      </c>
      <c r="BD155" s="153">
        <f t="shared" ca="1" si="664"/>
        <v>0</v>
      </c>
      <c r="BE155" s="153">
        <f t="shared" ca="1" si="664"/>
        <v>0</v>
      </c>
      <c r="BF155" s="153">
        <f t="shared" ca="1" si="664"/>
        <v>0</v>
      </c>
      <c r="BG155" s="153">
        <f t="shared" ca="1" si="664"/>
        <v>0</v>
      </c>
      <c r="BH155" s="153">
        <f t="shared" ca="1" si="664"/>
        <v>0</v>
      </c>
      <c r="BI155" s="153">
        <f t="shared" ca="1" si="664"/>
        <v>0</v>
      </c>
      <c r="BJ155" s="153">
        <f t="shared" ca="1" si="664"/>
        <v>0</v>
      </c>
      <c r="BK155" s="153">
        <f t="shared" ca="1" si="664"/>
        <v>0</v>
      </c>
      <c r="BL155" s="153">
        <f t="shared" ca="1" si="664"/>
        <v>0</v>
      </c>
      <c r="BM155" s="153">
        <f t="shared" ca="1" si="664"/>
        <v>0</v>
      </c>
      <c r="BN155" s="153">
        <f t="shared" ca="1" si="664"/>
        <v>0</v>
      </c>
      <c r="BO155" s="153">
        <f t="shared" ca="1" si="664"/>
        <v>0</v>
      </c>
      <c r="BP155" s="153">
        <f t="shared" ca="1" si="664"/>
        <v>0</v>
      </c>
      <c r="BQ155" s="153">
        <f t="shared" ca="1" si="664"/>
        <v>0</v>
      </c>
      <c r="BR155" s="153">
        <f t="shared" ca="1" si="664"/>
        <v>0</v>
      </c>
      <c r="BS155" s="153">
        <f t="shared" ca="1" si="664"/>
        <v>0</v>
      </c>
      <c r="BT155" s="153">
        <f t="shared" ca="1" si="664"/>
        <v>0</v>
      </c>
      <c r="BU155" s="153">
        <f t="shared" ca="1" si="664"/>
        <v>0</v>
      </c>
      <c r="BV155" s="153">
        <f t="shared" ca="1" si="664"/>
        <v>0</v>
      </c>
      <c r="BW155" s="153">
        <f t="shared" ref="BW155:DB155" ca="1" si="665">BW132+BW138+BW154-BW149</f>
        <v>0</v>
      </c>
      <c r="BX155" s="153">
        <f t="shared" ca="1" si="665"/>
        <v>0</v>
      </c>
      <c r="BY155" s="153">
        <f t="shared" ca="1" si="665"/>
        <v>0</v>
      </c>
      <c r="BZ155" s="153">
        <f t="shared" ca="1" si="665"/>
        <v>0</v>
      </c>
      <c r="CA155" s="153">
        <f t="shared" ca="1" si="665"/>
        <v>0</v>
      </c>
      <c r="CB155" s="153">
        <f t="shared" ca="1" si="665"/>
        <v>0</v>
      </c>
      <c r="CC155" s="153">
        <f t="shared" ca="1" si="665"/>
        <v>0</v>
      </c>
      <c r="CD155" s="153">
        <f t="shared" ca="1" si="665"/>
        <v>0</v>
      </c>
      <c r="CE155" s="153">
        <f t="shared" ca="1" si="665"/>
        <v>0</v>
      </c>
      <c r="CF155" s="153">
        <f t="shared" ca="1" si="665"/>
        <v>0</v>
      </c>
      <c r="CG155" s="153">
        <f t="shared" ca="1" si="665"/>
        <v>0</v>
      </c>
      <c r="CH155" s="153">
        <f t="shared" ca="1" si="665"/>
        <v>0</v>
      </c>
      <c r="CI155" s="153">
        <f t="shared" ca="1" si="665"/>
        <v>0</v>
      </c>
      <c r="CJ155" s="153">
        <f t="shared" ca="1" si="665"/>
        <v>0</v>
      </c>
      <c r="CK155" s="153">
        <f t="shared" ca="1" si="665"/>
        <v>0</v>
      </c>
      <c r="CL155" s="153">
        <f t="shared" ca="1" si="665"/>
        <v>0</v>
      </c>
      <c r="CM155" s="153">
        <f t="shared" ca="1" si="665"/>
        <v>0</v>
      </c>
      <c r="CN155" s="153">
        <f t="shared" ca="1" si="665"/>
        <v>0</v>
      </c>
      <c r="CO155" s="153">
        <f t="shared" ca="1" si="665"/>
        <v>0</v>
      </c>
      <c r="CP155" s="153">
        <f t="shared" ca="1" si="665"/>
        <v>0</v>
      </c>
      <c r="CQ155" s="153">
        <f t="shared" ca="1" si="665"/>
        <v>0</v>
      </c>
      <c r="CR155" s="153">
        <f t="shared" ca="1" si="665"/>
        <v>0</v>
      </c>
      <c r="CS155" s="153">
        <f t="shared" ca="1" si="665"/>
        <v>0</v>
      </c>
      <c r="CT155" s="153">
        <f t="shared" ca="1" si="665"/>
        <v>0</v>
      </c>
      <c r="CU155" s="153">
        <f t="shared" ca="1" si="665"/>
        <v>0</v>
      </c>
      <c r="CV155" s="153">
        <f t="shared" ca="1" si="665"/>
        <v>0</v>
      </c>
      <c r="CW155" s="153">
        <f t="shared" ca="1" si="665"/>
        <v>0</v>
      </c>
      <c r="CX155" s="153">
        <f t="shared" ca="1" si="665"/>
        <v>0</v>
      </c>
      <c r="CY155" s="153">
        <f t="shared" ca="1" si="665"/>
        <v>0</v>
      </c>
      <c r="CZ155" s="153">
        <f t="shared" ca="1" si="665"/>
        <v>0</v>
      </c>
      <c r="DA155" s="153">
        <f t="shared" ca="1" si="665"/>
        <v>0</v>
      </c>
      <c r="DB155" s="153">
        <f t="shared" ca="1" si="665"/>
        <v>0</v>
      </c>
      <c r="DC155" s="153">
        <f t="shared" ref="DC155:EH155" ca="1" si="666">DC132+DC138+DC154-DC149</f>
        <v>0</v>
      </c>
      <c r="DD155" s="153">
        <f t="shared" ca="1" si="666"/>
        <v>0</v>
      </c>
      <c r="DE155" s="153">
        <f t="shared" ca="1" si="666"/>
        <v>0</v>
      </c>
      <c r="DF155" s="153">
        <f t="shared" ca="1" si="666"/>
        <v>0</v>
      </c>
      <c r="DG155" s="153">
        <f t="shared" ca="1" si="666"/>
        <v>0</v>
      </c>
      <c r="DH155" s="153">
        <f t="shared" ca="1" si="666"/>
        <v>0</v>
      </c>
      <c r="DI155" s="153">
        <f t="shared" ca="1" si="666"/>
        <v>0</v>
      </c>
      <c r="DJ155" s="153">
        <f t="shared" ca="1" si="666"/>
        <v>0</v>
      </c>
      <c r="DK155" s="153">
        <f t="shared" ca="1" si="666"/>
        <v>0</v>
      </c>
      <c r="DL155" s="153">
        <f t="shared" ca="1" si="666"/>
        <v>0</v>
      </c>
      <c r="DM155" s="153">
        <f t="shared" ca="1" si="666"/>
        <v>0</v>
      </c>
      <c r="DN155" s="153">
        <f t="shared" ca="1" si="666"/>
        <v>0</v>
      </c>
      <c r="DO155" s="153">
        <f t="shared" ca="1" si="666"/>
        <v>0</v>
      </c>
      <c r="DP155" s="153">
        <f t="shared" ca="1" si="666"/>
        <v>0</v>
      </c>
      <c r="DQ155" s="153">
        <f t="shared" ca="1" si="666"/>
        <v>0</v>
      </c>
      <c r="DR155" s="153">
        <f t="shared" ca="1" si="666"/>
        <v>0</v>
      </c>
      <c r="DS155" s="153">
        <f t="shared" ca="1" si="666"/>
        <v>0</v>
      </c>
      <c r="DT155" s="153">
        <f t="shared" ca="1" si="666"/>
        <v>0</v>
      </c>
      <c r="DU155" s="153">
        <f t="shared" ca="1" si="666"/>
        <v>0</v>
      </c>
      <c r="DV155" s="153">
        <f t="shared" ca="1" si="666"/>
        <v>0</v>
      </c>
      <c r="DW155" s="153">
        <f t="shared" ca="1" si="666"/>
        <v>0</v>
      </c>
      <c r="DX155" s="153">
        <f t="shared" ca="1" si="666"/>
        <v>0</v>
      </c>
      <c r="DY155" s="153">
        <f t="shared" ca="1" si="666"/>
        <v>0</v>
      </c>
      <c r="DZ155" s="153">
        <f t="shared" ca="1" si="666"/>
        <v>0</v>
      </c>
      <c r="EA155" s="153">
        <f t="shared" ca="1" si="666"/>
        <v>0</v>
      </c>
      <c r="EB155" s="153">
        <f t="shared" ca="1" si="666"/>
        <v>0</v>
      </c>
      <c r="EC155" s="153">
        <f t="shared" ca="1" si="666"/>
        <v>0</v>
      </c>
      <c r="ED155" s="153">
        <f t="shared" ca="1" si="666"/>
        <v>0</v>
      </c>
      <c r="EE155" s="153">
        <f t="shared" ca="1" si="666"/>
        <v>0</v>
      </c>
      <c r="EF155" s="153">
        <f t="shared" ca="1" si="666"/>
        <v>0</v>
      </c>
      <c r="EG155" s="153">
        <f t="shared" ca="1" si="666"/>
        <v>0</v>
      </c>
      <c r="EH155" s="153">
        <f t="shared" ca="1" si="666"/>
        <v>0</v>
      </c>
      <c r="EI155" s="153">
        <f t="shared" ref="EI155:EM155" ca="1" si="667">EI132+EI138+EI154-EI149</f>
        <v>0</v>
      </c>
      <c r="EJ155" s="153">
        <f t="shared" ca="1" si="667"/>
        <v>0</v>
      </c>
      <c r="EK155" s="153">
        <f t="shared" ca="1" si="667"/>
        <v>0</v>
      </c>
      <c r="EL155" s="153">
        <f t="shared" ca="1" si="667"/>
        <v>0</v>
      </c>
      <c r="EM155" s="153">
        <f t="shared" ca="1" si="667"/>
        <v>0</v>
      </c>
      <c r="EP155" s="168" t="str">
        <f t="shared" si="628"/>
        <v>Ending Balance</v>
      </c>
      <c r="EQ155" s="153"/>
      <c r="ER155" s="153"/>
      <c r="ES155" s="153"/>
      <c r="ET155" s="152">
        <f t="shared" ca="1" si="633"/>
        <v>115068</v>
      </c>
      <c r="EU155" s="153"/>
      <c r="EV155" s="169">
        <f t="shared" ref="EV155:FD155" si="668">ROUND(EV132+EV138+EV154-EV149,0)</f>
        <v>37700</v>
      </c>
      <c r="EW155" s="153">
        <f t="shared" ca="1" si="668"/>
        <v>38368</v>
      </c>
      <c r="EX155" s="153">
        <f t="shared" ca="1" si="668"/>
        <v>39000</v>
      </c>
      <c r="EY155" s="153">
        <f t="shared" ca="1" si="668"/>
        <v>0</v>
      </c>
      <c r="EZ155" s="153">
        <f t="shared" ca="1" si="668"/>
        <v>0</v>
      </c>
      <c r="FA155" s="153">
        <f t="shared" ca="1" si="668"/>
        <v>0</v>
      </c>
      <c r="FB155" s="153">
        <f t="shared" ca="1" si="668"/>
        <v>0</v>
      </c>
      <c r="FC155" s="153">
        <f t="shared" ca="1" si="668"/>
        <v>0</v>
      </c>
      <c r="FD155" s="153">
        <f t="shared" ca="1" si="668"/>
        <v>0</v>
      </c>
      <c r="FE155"/>
      <c r="FF155"/>
      <c r="FG155"/>
      <c r="FH155"/>
    </row>
    <row r="156" spans="2:164" ht="15">
      <c r="B156" s="35"/>
      <c r="I156" s="129"/>
      <c r="J156" s="36"/>
      <c r="K156" s="130"/>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P156" s="35"/>
      <c r="EQ156" s="36"/>
      <c r="ER156" s="36"/>
      <c r="ES156" s="36"/>
      <c r="ET156" s="129"/>
      <c r="EU156" s="36"/>
      <c r="EV156" s="130"/>
      <c r="EW156" s="36"/>
      <c r="EX156" s="36"/>
      <c r="EY156" s="36"/>
      <c r="EZ156" s="36"/>
      <c r="FA156" s="36"/>
      <c r="FB156" s="36"/>
      <c r="FC156" s="36"/>
      <c r="FD156" s="36"/>
      <c r="FE156"/>
      <c r="FF156"/>
      <c r="FG156"/>
      <c r="FH156"/>
    </row>
    <row r="157" spans="2:164" ht="15" outlineLevel="1">
      <c r="B157" s="894" t="s">
        <v>136</v>
      </c>
      <c r="C157" s="894"/>
      <c r="D157" s="894"/>
      <c r="E157" s="894"/>
      <c r="F157" s="894"/>
      <c r="G157" s="894"/>
      <c r="H157" s="894"/>
      <c r="I157" s="129"/>
      <c r="J157" s="36"/>
      <c r="K157" s="130"/>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P157" s="35" t="str">
        <f>B157</f>
        <v>Permanent Debt Financing</v>
      </c>
      <c r="EQ157" s="36"/>
      <c r="ER157" s="36"/>
      <c r="ES157" s="36"/>
      <c r="ET157" s="129"/>
      <c r="EU157" s="36"/>
      <c r="EV157" s="130"/>
      <c r="EW157" s="36"/>
      <c r="EX157" s="36"/>
      <c r="EY157" s="36"/>
      <c r="EZ157" s="36"/>
      <c r="FA157" s="36"/>
      <c r="FB157" s="36"/>
      <c r="FC157" s="36"/>
      <c r="FD157" s="36"/>
      <c r="FE157"/>
      <c r="FF157"/>
      <c r="FG157"/>
      <c r="FH157"/>
    </row>
    <row r="158" spans="2:164" ht="15" outlineLevel="1">
      <c r="B158" s="35"/>
      <c r="I158" s="129"/>
      <c r="J158" s="36"/>
      <c r="K158" s="130"/>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P158" s="35"/>
      <c r="EQ158" s="36"/>
      <c r="ER158" s="36"/>
      <c r="ES158" s="36"/>
      <c r="ET158" s="129"/>
      <c r="EU158" s="36"/>
      <c r="EV158" s="130"/>
      <c r="EW158" s="36"/>
      <c r="EX158" s="36"/>
      <c r="EY158" s="36"/>
      <c r="EZ158" s="36"/>
      <c r="FA158" s="36"/>
      <c r="FB158" s="36"/>
      <c r="FC158" s="36"/>
      <c r="FD158" s="36"/>
      <c r="FE158"/>
      <c r="FF158"/>
      <c r="FG158"/>
      <c r="FH158"/>
    </row>
    <row r="159" spans="2:164" ht="15" outlineLevel="1">
      <c r="B159" s="10" t="s">
        <v>72</v>
      </c>
      <c r="I159" s="129">
        <f ca="1">SUMIF($K$12:$EM$12,"&lt;="&amp;Assumptions!$L$14,'Monthly Cash Flow'!K159:EM159)</f>
        <v>10724.956</v>
      </c>
      <c r="J159" s="36"/>
      <c r="K159" s="137">
        <f t="shared" ref="K159:AP159" si="669">MAX(0,K75)</f>
        <v>0</v>
      </c>
      <c r="L159" s="19">
        <f t="shared" ca="1" si="669"/>
        <v>292.13700000000006</v>
      </c>
      <c r="M159" s="19">
        <f t="shared" ca="1" si="669"/>
        <v>301.48300000000006</v>
      </c>
      <c r="N159" s="19">
        <f t="shared" ca="1" si="669"/>
        <v>301.48300000000006</v>
      </c>
      <c r="O159" s="19">
        <f t="shared" ca="1" si="669"/>
        <v>301.48300000000006</v>
      </c>
      <c r="P159" s="19">
        <f t="shared" ca="1" si="669"/>
        <v>302.70300000000009</v>
      </c>
      <c r="Q159" s="19">
        <f t="shared" ca="1" si="669"/>
        <v>302.87700000000007</v>
      </c>
      <c r="R159" s="19">
        <f t="shared" ca="1" si="669"/>
        <v>286.245</v>
      </c>
      <c r="S159" s="19">
        <f t="shared" ca="1" si="669"/>
        <v>272.83400000000006</v>
      </c>
      <c r="T159" s="19">
        <f t="shared" ca="1" si="669"/>
        <v>272.83400000000006</v>
      </c>
      <c r="U159" s="19">
        <f t="shared" ca="1" si="669"/>
        <v>275.23900000000003</v>
      </c>
      <c r="V159" s="19">
        <f t="shared" ca="1" si="669"/>
        <v>275.23900000000003</v>
      </c>
      <c r="W159" s="19">
        <f t="shared" ca="1" si="669"/>
        <v>245.15100000000007</v>
      </c>
      <c r="X159" s="19">
        <f t="shared" ca="1" si="669"/>
        <v>245.15100000000007</v>
      </c>
      <c r="Y159" s="19">
        <f t="shared" ca="1" si="669"/>
        <v>258.99500000000006</v>
      </c>
      <c r="Z159" s="19">
        <f t="shared" ca="1" si="669"/>
        <v>262.33400000000006</v>
      </c>
      <c r="AA159" s="19">
        <f t="shared" ca="1" si="669"/>
        <v>282.35300000000007</v>
      </c>
      <c r="AB159" s="19">
        <f t="shared" ca="1" si="669"/>
        <v>307.21400000000011</v>
      </c>
      <c r="AC159" s="19">
        <f t="shared" ca="1" si="669"/>
        <v>307.39400000000001</v>
      </c>
      <c r="AD159" s="19">
        <f t="shared" ca="1" si="669"/>
        <v>324.35500000000008</v>
      </c>
      <c r="AE159" s="19">
        <f t="shared" ca="1" si="669"/>
        <v>324.64800000000008</v>
      </c>
      <c r="AF159" s="19">
        <f t="shared" ca="1" si="669"/>
        <v>324.64800000000008</v>
      </c>
      <c r="AG159" s="19">
        <f t="shared" ca="1" si="669"/>
        <v>303.41800000000006</v>
      </c>
      <c r="AH159" s="19">
        <f t="shared" ca="1" si="669"/>
        <v>303.41800000000006</v>
      </c>
      <c r="AI159" s="19">
        <f t="shared" ca="1" si="669"/>
        <v>308.0630000000001</v>
      </c>
      <c r="AJ159" s="19">
        <f t="shared" ca="1" si="669"/>
        <v>308.0630000000001</v>
      </c>
      <c r="AK159" s="19">
        <f t="shared" ca="1" si="669"/>
        <v>309.77900000000011</v>
      </c>
      <c r="AL159" s="19">
        <f t="shared" ca="1" si="669"/>
        <v>309.77900000000011</v>
      </c>
      <c r="AM159" s="19">
        <f t="shared" ca="1" si="669"/>
        <v>310.75200000000007</v>
      </c>
      <c r="AN159" s="19">
        <f t="shared" ca="1" si="669"/>
        <v>312.04700000000003</v>
      </c>
      <c r="AO159" s="19">
        <f t="shared" ca="1" si="669"/>
        <v>312.23099999999999</v>
      </c>
      <c r="AP159" s="19">
        <f t="shared" ca="1" si="669"/>
        <v>312.23099999999999</v>
      </c>
      <c r="AQ159" s="19">
        <f t="shared" ref="AQ159:BV159" ca="1" si="670">MAX(0,AQ75)</f>
        <v>312.53400000000011</v>
      </c>
      <c r="AR159" s="19">
        <f t="shared" ca="1" si="670"/>
        <v>312.53400000000011</v>
      </c>
      <c r="AS159" s="19">
        <f t="shared" ca="1" si="670"/>
        <v>312.84100000000001</v>
      </c>
      <c r="AT159" s="19">
        <f t="shared" ca="1" si="670"/>
        <v>312.84100000000001</v>
      </c>
      <c r="AU159" s="19">
        <f t="shared" ca="1" si="670"/>
        <v>317.625</v>
      </c>
      <c r="AV159" s="19">
        <f t="shared" ca="1" si="670"/>
        <v>317.625</v>
      </c>
      <c r="AW159" s="19">
        <f t="shared" ca="1" si="670"/>
        <v>319.39300000000003</v>
      </c>
      <c r="AX159" s="19">
        <f t="shared" ca="1" si="670"/>
        <v>319.39300000000003</v>
      </c>
      <c r="AY159" s="19">
        <f t="shared" ca="1" si="670"/>
        <v>320.39400000000001</v>
      </c>
      <c r="AZ159" s="19">
        <f t="shared" ca="1" si="670"/>
        <v>321.72800000000001</v>
      </c>
      <c r="BA159" s="19">
        <f t="shared" ca="1" si="670"/>
        <v>321.91800000000001</v>
      </c>
      <c r="BB159" s="19">
        <f t="shared" ca="1" si="670"/>
        <v>321.91800000000001</v>
      </c>
      <c r="BC159" s="19">
        <f t="shared" ca="1" si="670"/>
        <v>322.22899999999998</v>
      </c>
      <c r="BD159" s="19">
        <f t="shared" ca="1" si="670"/>
        <v>322.22899999999998</v>
      </c>
      <c r="BE159" s="19">
        <f t="shared" ca="1" si="670"/>
        <v>332.11599999999999</v>
      </c>
      <c r="BF159" s="19">
        <f t="shared" ca="1" si="670"/>
        <v>332.11599999999999</v>
      </c>
      <c r="BG159" s="19">
        <f t="shared" ca="1" si="670"/>
        <v>337.04300000000001</v>
      </c>
      <c r="BH159" s="19">
        <f t="shared" ca="1" si="670"/>
        <v>337.04300000000001</v>
      </c>
      <c r="BI159" s="19">
        <f t="shared" ca="1" si="670"/>
        <v>338.86500000000001</v>
      </c>
      <c r="BJ159" s="19">
        <f t="shared" ca="1" si="670"/>
        <v>338.86500000000001</v>
      </c>
      <c r="BK159" s="19">
        <f t="shared" ca="1" si="670"/>
        <v>339.89600000000002</v>
      </c>
      <c r="BL159" s="19">
        <f t="shared" ca="1" si="670"/>
        <v>263.14499999999998</v>
      </c>
      <c r="BM159" s="19">
        <f t="shared" ca="1" si="670"/>
        <v>263.34299999999996</v>
      </c>
      <c r="BN159" s="19">
        <f t="shared" ca="1" si="670"/>
        <v>294.32000000000005</v>
      </c>
      <c r="BO159" s="19">
        <f t="shared" ca="1" si="670"/>
        <v>294.6400000000001</v>
      </c>
      <c r="BP159" s="19">
        <f t="shared" ca="1" si="670"/>
        <v>294.6400000000001</v>
      </c>
      <c r="BQ159" s="19">
        <f t="shared" ca="1" si="670"/>
        <v>340.62</v>
      </c>
      <c r="BR159" s="19">
        <f t="shared" ca="1" si="670"/>
        <v>340.62</v>
      </c>
      <c r="BS159" s="19">
        <f t="shared" ca="1" si="670"/>
        <v>345.69499999999999</v>
      </c>
      <c r="BT159" s="19">
        <f t="shared" ca="1" si="670"/>
        <v>345.69499999999999</v>
      </c>
      <c r="BU159" s="19">
        <f t="shared" ca="1" si="670"/>
        <v>347.57099999999991</v>
      </c>
      <c r="BV159" s="19">
        <f t="shared" ca="1" si="670"/>
        <v>347.57099999999991</v>
      </c>
      <c r="BW159" s="19">
        <f t="shared" ref="BW159:DB159" ca="1" si="671">MAX(0,BW75)</f>
        <v>348.63400000000007</v>
      </c>
      <c r="BX159" s="19">
        <f t="shared" ca="1" si="671"/>
        <v>348.63400000000007</v>
      </c>
      <c r="BY159" s="19">
        <f t="shared" ca="1" si="671"/>
        <v>348.8359999999999</v>
      </c>
      <c r="BZ159" s="19">
        <f t="shared" ca="1" si="671"/>
        <v>350.51200000000006</v>
      </c>
      <c r="CA159" s="19">
        <f t="shared" ca="1" si="671"/>
        <v>350.84099999999995</v>
      </c>
      <c r="CB159" s="19">
        <f t="shared" ca="1" si="671"/>
        <v>350.84099999999995</v>
      </c>
      <c r="CC159" s="19">
        <f t="shared" ca="1" si="671"/>
        <v>361.64</v>
      </c>
      <c r="CD159" s="19">
        <f t="shared" ca="1" si="671"/>
        <v>361.64</v>
      </c>
      <c r="CE159" s="19">
        <f t="shared" ca="1" si="671"/>
        <v>365.16300000000001</v>
      </c>
      <c r="CF159" s="19">
        <f t="shared" ca="1" si="671"/>
        <v>365.16300000000001</v>
      </c>
      <c r="CG159" s="19">
        <f t="shared" ca="1" si="671"/>
        <v>324.37499999999989</v>
      </c>
      <c r="CH159" s="19">
        <f t="shared" ca="1" si="671"/>
        <v>317.30799999999977</v>
      </c>
      <c r="CI159" s="19">
        <f t="shared" ca="1" si="671"/>
        <v>298.51199999999989</v>
      </c>
      <c r="CJ159" s="19">
        <f t="shared" ca="1" si="671"/>
        <v>298.51199999999989</v>
      </c>
      <c r="CK159" s="19">
        <f t="shared" ca="1" si="671"/>
        <v>314.58499999999992</v>
      </c>
      <c r="CL159" s="19">
        <f t="shared" ca="1" si="671"/>
        <v>343.67600000000004</v>
      </c>
      <c r="CM159" s="19">
        <f t="shared" ca="1" si="671"/>
        <v>344.01599999999991</v>
      </c>
      <c r="CN159" s="19">
        <f t="shared" ca="1" si="671"/>
        <v>344.63</v>
      </c>
      <c r="CO159" s="19">
        <f t="shared" ca="1" si="671"/>
        <v>335.80799999999999</v>
      </c>
      <c r="CP159" s="19">
        <f t="shared" ca="1" si="671"/>
        <v>335.80799999999999</v>
      </c>
      <c r="CQ159" s="19">
        <f t="shared" ca="1" si="671"/>
        <v>350.94600000000008</v>
      </c>
      <c r="CR159" s="19">
        <f t="shared" ca="1" si="671"/>
        <v>350.94600000000008</v>
      </c>
      <c r="CS159" s="19">
        <f t="shared" ca="1" si="671"/>
        <v>352.11400000000003</v>
      </c>
      <c r="CT159" s="19">
        <f t="shared" ca="1" si="671"/>
        <v>367.57000000000005</v>
      </c>
      <c r="CU159" s="19">
        <f t="shared" ca="1" si="671"/>
        <v>368.39</v>
      </c>
      <c r="CV159" s="19">
        <f t="shared" ca="1" si="671"/>
        <v>368.39</v>
      </c>
      <c r="CW159" s="19">
        <f t="shared" ca="1" si="671"/>
        <v>369.41200000000003</v>
      </c>
      <c r="CX159" s="19">
        <f t="shared" ca="1" si="671"/>
        <v>371.18799999999999</v>
      </c>
      <c r="CY159" s="19">
        <f t="shared" ca="1" si="671"/>
        <v>371.18799999999999</v>
      </c>
      <c r="CZ159" s="19">
        <f t="shared" ca="1" si="671"/>
        <v>371.5390000000001</v>
      </c>
      <c r="DA159" s="19">
        <f t="shared" ca="1" si="671"/>
        <v>369.97899999999998</v>
      </c>
      <c r="DB159" s="19">
        <f t="shared" ca="1" si="671"/>
        <v>369.97899999999998</v>
      </c>
      <c r="DC159" s="19">
        <f t="shared" ref="DC159:EM159" ca="1" si="672">MAX(0,DC75)</f>
        <v>373.9910000000001</v>
      </c>
      <c r="DD159" s="19">
        <f t="shared" ca="1" si="672"/>
        <v>373.9910000000001</v>
      </c>
      <c r="DE159" s="19">
        <f t="shared" ca="1" si="672"/>
        <v>375.19500000000005</v>
      </c>
      <c r="DF159" s="19">
        <f t="shared" ca="1" si="672"/>
        <v>375.19500000000005</v>
      </c>
      <c r="DG159" s="19">
        <f t="shared" ca="1" si="672"/>
        <v>376.04100000000005</v>
      </c>
      <c r="DH159" s="19">
        <f t="shared" ca="1" si="672"/>
        <v>376.04100000000005</v>
      </c>
      <c r="DI159" s="19">
        <f t="shared" ca="1" si="672"/>
        <v>376.87</v>
      </c>
      <c r="DJ159" s="19">
        <f t="shared" ca="1" si="672"/>
        <v>378.70000000000005</v>
      </c>
      <c r="DK159" s="19">
        <f t="shared" ca="1" si="672"/>
        <v>371.46099999999996</v>
      </c>
      <c r="DL159" s="19">
        <f t="shared" ca="1" si="672"/>
        <v>371.822</v>
      </c>
      <c r="DM159" s="19">
        <f t="shared" ca="1" si="672"/>
        <v>393.27699999999993</v>
      </c>
      <c r="DN159" s="19">
        <f t="shared" ca="1" si="672"/>
        <v>393.27699999999993</v>
      </c>
      <c r="DO159" s="19">
        <f t="shared" ca="1" si="672"/>
        <v>397.37299999999988</v>
      </c>
      <c r="DP159" s="19">
        <f t="shared" ca="1" si="672"/>
        <v>404.92199999999997</v>
      </c>
      <c r="DQ159" s="19">
        <f t="shared" ca="1" si="672"/>
        <v>347.45699999999988</v>
      </c>
      <c r="DR159" s="19">
        <f t="shared" ca="1" si="672"/>
        <v>347.45699999999988</v>
      </c>
      <c r="DS159" s="19">
        <f t="shared" ca="1" si="672"/>
        <v>371.58499999999998</v>
      </c>
      <c r="DT159" s="19">
        <f t="shared" ca="1" si="672"/>
        <v>371.58499999999998</v>
      </c>
      <c r="DU159" s="19">
        <f t="shared" ca="1" si="672"/>
        <v>372.43999999999983</v>
      </c>
      <c r="DV159" s="19">
        <f t="shared" ca="1" si="672"/>
        <v>313.35899999999992</v>
      </c>
      <c r="DW159" s="19">
        <f t="shared" ca="1" si="672"/>
        <v>313.35899999999992</v>
      </c>
      <c r="DX159" s="19">
        <f t="shared" ca="1" si="672"/>
        <v>350.69099999999997</v>
      </c>
      <c r="DY159" s="19">
        <f t="shared" ca="1" si="672"/>
        <v>362.97299999999996</v>
      </c>
      <c r="DZ159" s="19">
        <f t="shared" ca="1" si="672"/>
        <v>59.813999999999965</v>
      </c>
      <c r="EA159" s="19">
        <f t="shared" ca="1" si="672"/>
        <v>125.05300000000005</v>
      </c>
      <c r="EB159" s="19">
        <f t="shared" ca="1" si="672"/>
        <v>239.67700000000002</v>
      </c>
      <c r="EC159" s="19">
        <f t="shared" ca="1" si="672"/>
        <v>230.863</v>
      </c>
      <c r="ED159" s="19">
        <f t="shared" ca="1" si="672"/>
        <v>230.863</v>
      </c>
      <c r="EE159" s="19">
        <f t="shared" ca="1" si="672"/>
        <v>438.31599999999992</v>
      </c>
      <c r="EF159" s="19">
        <f t="shared" ca="1" si="672"/>
        <v>441.83299999999997</v>
      </c>
      <c r="EG159" s="19">
        <f t="shared" ca="1" si="672"/>
        <v>442.71199999999999</v>
      </c>
      <c r="EH159" s="19">
        <f t="shared" ca="1" si="672"/>
        <v>450.34699999999998</v>
      </c>
      <c r="EI159" s="19">
        <f t="shared" ca="1" si="672"/>
        <v>450.34699999999998</v>
      </c>
      <c r="EJ159" s="19">
        <f t="shared" ca="1" si="672"/>
        <v>431.7179999999999</v>
      </c>
      <c r="EK159" s="19">
        <f t="shared" ca="1" si="672"/>
        <v>413.62</v>
      </c>
      <c r="EL159" s="19">
        <f t="shared" ca="1" si="672"/>
        <v>0</v>
      </c>
      <c r="EM159" s="19">
        <f t="shared" ca="1" si="672"/>
        <v>0</v>
      </c>
      <c r="EP159" s="10" t="str">
        <f>B159</f>
        <v>NOI</v>
      </c>
      <c r="EQ159" s="36"/>
      <c r="ER159" s="36"/>
      <c r="ES159" s="36"/>
      <c r="ET159" s="129">
        <f t="shared" ref="ET159:ET161" ca="1" si="673">SUM(EV159:FD159)</f>
        <v>31010.353000000003</v>
      </c>
      <c r="EU159" s="19"/>
      <c r="EV159" s="137">
        <f t="shared" ref="EV159:FD161" si="674">SUMIF($K$13:$EM$13,EV$13,$K159:$EM159)</f>
        <v>0</v>
      </c>
      <c r="EW159" s="19">
        <f t="shared" ca="1" si="674"/>
        <v>3429.7079999999996</v>
      </c>
      <c r="EX159" s="19">
        <f t="shared" ca="1" si="674"/>
        <v>3551.9910000000009</v>
      </c>
      <c r="EY159" s="19">
        <f t="shared" ca="1" si="674"/>
        <v>3743.2570000000005</v>
      </c>
      <c r="EZ159" s="19">
        <f t="shared" ca="1" si="674"/>
        <v>3888.1019999999999</v>
      </c>
      <c r="FA159" s="19">
        <f t="shared" ca="1" si="674"/>
        <v>3791.6920000000005</v>
      </c>
      <c r="FB159" s="19">
        <f t="shared" ca="1" si="674"/>
        <v>4227.5779999999995</v>
      </c>
      <c r="FC159" s="19">
        <f t="shared" ca="1" si="674"/>
        <v>3973.3389999999995</v>
      </c>
      <c r="FD159" s="19">
        <f t="shared" ca="1" si="674"/>
        <v>4404.6860000000006</v>
      </c>
      <c r="FE159"/>
      <c r="FF159"/>
      <c r="FG159"/>
      <c r="FH159"/>
    </row>
    <row r="160" spans="2:164" ht="15" outlineLevel="1">
      <c r="B160" s="10" t="s">
        <v>137</v>
      </c>
      <c r="I160" s="214">
        <f ca="1">SUMIF($K$12:$EM$12,"&lt;="&amp;Assumptions!$L$14,'Monthly Cash Flow'!K160:EM160)</f>
        <v>0</v>
      </c>
      <c r="J160" s="36"/>
      <c r="K160" s="139">
        <f>-MIN(K159,K193)</f>
        <v>0</v>
      </c>
      <c r="L160" s="27">
        <f t="shared" ref="L160:BW160" ca="1" si="675">-MIN(L159,L193)</f>
        <v>0</v>
      </c>
      <c r="M160" s="27">
        <f t="shared" ca="1" si="675"/>
        <v>0</v>
      </c>
      <c r="N160" s="27">
        <f t="shared" ca="1" si="675"/>
        <v>0</v>
      </c>
      <c r="O160" s="27">
        <f t="shared" ca="1" si="675"/>
        <v>0</v>
      </c>
      <c r="P160" s="27">
        <f t="shared" ca="1" si="675"/>
        <v>0</v>
      </c>
      <c r="Q160" s="27">
        <f t="shared" ca="1" si="675"/>
        <v>0</v>
      </c>
      <c r="R160" s="27">
        <f t="shared" ca="1" si="675"/>
        <v>0</v>
      </c>
      <c r="S160" s="27">
        <f t="shared" ca="1" si="675"/>
        <v>0</v>
      </c>
      <c r="T160" s="27">
        <f t="shared" ca="1" si="675"/>
        <v>0</v>
      </c>
      <c r="U160" s="27">
        <f t="shared" ca="1" si="675"/>
        <v>0</v>
      </c>
      <c r="V160" s="27">
        <f t="shared" ca="1" si="675"/>
        <v>0</v>
      </c>
      <c r="W160" s="27">
        <f t="shared" ca="1" si="675"/>
        <v>0</v>
      </c>
      <c r="X160" s="27">
        <f t="shared" ca="1" si="675"/>
        <v>0</v>
      </c>
      <c r="Y160" s="27">
        <f t="shared" ca="1" si="675"/>
        <v>0</v>
      </c>
      <c r="Z160" s="27">
        <f t="shared" ca="1" si="675"/>
        <v>0</v>
      </c>
      <c r="AA160" s="27">
        <f t="shared" ca="1" si="675"/>
        <v>0</v>
      </c>
      <c r="AB160" s="27">
        <f t="shared" ca="1" si="675"/>
        <v>0</v>
      </c>
      <c r="AC160" s="27">
        <f t="shared" ca="1" si="675"/>
        <v>0</v>
      </c>
      <c r="AD160" s="27">
        <f t="shared" ca="1" si="675"/>
        <v>0</v>
      </c>
      <c r="AE160" s="27">
        <f t="shared" ca="1" si="675"/>
        <v>0</v>
      </c>
      <c r="AF160" s="27">
        <f t="shared" ca="1" si="675"/>
        <v>0</v>
      </c>
      <c r="AG160" s="27">
        <f t="shared" ca="1" si="675"/>
        <v>0</v>
      </c>
      <c r="AH160" s="27">
        <f t="shared" ca="1" si="675"/>
        <v>0</v>
      </c>
      <c r="AI160" s="27">
        <f t="shared" ca="1" si="675"/>
        <v>0</v>
      </c>
      <c r="AJ160" s="27">
        <f t="shared" ca="1" si="675"/>
        <v>0</v>
      </c>
      <c r="AK160" s="27">
        <f t="shared" ca="1" si="675"/>
        <v>0</v>
      </c>
      <c r="AL160" s="27">
        <f t="shared" ca="1" si="675"/>
        <v>0</v>
      </c>
      <c r="AM160" s="27">
        <f t="shared" ca="1" si="675"/>
        <v>0</v>
      </c>
      <c r="AN160" s="27">
        <f t="shared" ca="1" si="675"/>
        <v>0</v>
      </c>
      <c r="AO160" s="27">
        <f t="shared" ca="1" si="675"/>
        <v>0</v>
      </c>
      <c r="AP160" s="27">
        <f t="shared" ca="1" si="675"/>
        <v>0</v>
      </c>
      <c r="AQ160" s="27">
        <f t="shared" ca="1" si="675"/>
        <v>0</v>
      </c>
      <c r="AR160" s="27">
        <f t="shared" ca="1" si="675"/>
        <v>0</v>
      </c>
      <c r="AS160" s="27">
        <f t="shared" ca="1" si="675"/>
        <v>0</v>
      </c>
      <c r="AT160" s="27">
        <f t="shared" ca="1" si="675"/>
        <v>0</v>
      </c>
      <c r="AU160" s="27">
        <f t="shared" ca="1" si="675"/>
        <v>0</v>
      </c>
      <c r="AV160" s="27">
        <f t="shared" ca="1" si="675"/>
        <v>0</v>
      </c>
      <c r="AW160" s="27">
        <f t="shared" ca="1" si="675"/>
        <v>0</v>
      </c>
      <c r="AX160" s="27">
        <f t="shared" ca="1" si="675"/>
        <v>0</v>
      </c>
      <c r="AY160" s="27">
        <f t="shared" ca="1" si="675"/>
        <v>0</v>
      </c>
      <c r="AZ160" s="27">
        <f t="shared" ca="1" si="675"/>
        <v>0</v>
      </c>
      <c r="BA160" s="27">
        <f t="shared" ca="1" si="675"/>
        <v>0</v>
      </c>
      <c r="BB160" s="27">
        <f t="shared" ca="1" si="675"/>
        <v>0</v>
      </c>
      <c r="BC160" s="27">
        <f t="shared" ca="1" si="675"/>
        <v>0</v>
      </c>
      <c r="BD160" s="27">
        <f t="shared" ca="1" si="675"/>
        <v>0</v>
      </c>
      <c r="BE160" s="27">
        <f t="shared" ca="1" si="675"/>
        <v>0</v>
      </c>
      <c r="BF160" s="27">
        <f t="shared" ca="1" si="675"/>
        <v>0</v>
      </c>
      <c r="BG160" s="27">
        <f t="shared" ca="1" si="675"/>
        <v>0</v>
      </c>
      <c r="BH160" s="27">
        <f t="shared" ca="1" si="675"/>
        <v>0</v>
      </c>
      <c r="BI160" s="27">
        <f t="shared" ca="1" si="675"/>
        <v>0</v>
      </c>
      <c r="BJ160" s="27">
        <f t="shared" ca="1" si="675"/>
        <v>0</v>
      </c>
      <c r="BK160" s="27">
        <f t="shared" ca="1" si="675"/>
        <v>0</v>
      </c>
      <c r="BL160" s="27">
        <f t="shared" ca="1" si="675"/>
        <v>0</v>
      </c>
      <c r="BM160" s="27">
        <f t="shared" ca="1" si="675"/>
        <v>0</v>
      </c>
      <c r="BN160" s="27">
        <f t="shared" ca="1" si="675"/>
        <v>0</v>
      </c>
      <c r="BO160" s="27">
        <f t="shared" ca="1" si="675"/>
        <v>0</v>
      </c>
      <c r="BP160" s="27">
        <f t="shared" ca="1" si="675"/>
        <v>0</v>
      </c>
      <c r="BQ160" s="27">
        <f t="shared" ca="1" si="675"/>
        <v>0</v>
      </c>
      <c r="BR160" s="27">
        <f t="shared" ca="1" si="675"/>
        <v>0</v>
      </c>
      <c r="BS160" s="27">
        <f t="shared" ca="1" si="675"/>
        <v>0</v>
      </c>
      <c r="BT160" s="27">
        <f t="shared" ca="1" si="675"/>
        <v>0</v>
      </c>
      <c r="BU160" s="27">
        <f t="shared" ca="1" si="675"/>
        <v>0</v>
      </c>
      <c r="BV160" s="27">
        <f t="shared" ca="1" si="675"/>
        <v>0</v>
      </c>
      <c r="BW160" s="27">
        <f t="shared" ca="1" si="675"/>
        <v>0</v>
      </c>
      <c r="BX160" s="27">
        <f t="shared" ref="BX160:CE160" ca="1" si="676">-MIN(BX159,BX193)</f>
        <v>0</v>
      </c>
      <c r="BY160" s="27">
        <f t="shared" ca="1" si="676"/>
        <v>0</v>
      </c>
      <c r="BZ160" s="27">
        <f t="shared" ca="1" si="676"/>
        <v>0</v>
      </c>
      <c r="CA160" s="27">
        <f t="shared" ca="1" si="676"/>
        <v>0</v>
      </c>
      <c r="CB160" s="27">
        <f t="shared" ca="1" si="676"/>
        <v>0</v>
      </c>
      <c r="CC160" s="27">
        <f t="shared" ca="1" si="676"/>
        <v>0</v>
      </c>
      <c r="CD160" s="27">
        <f t="shared" ca="1" si="676"/>
        <v>0</v>
      </c>
      <c r="CE160" s="27">
        <f t="shared" ca="1" si="676"/>
        <v>0</v>
      </c>
      <c r="CF160" s="27">
        <f t="shared" ref="CF160:EM160" ca="1" si="677">-MIN(CF159,CF193)</f>
        <v>0</v>
      </c>
      <c r="CG160" s="27">
        <f t="shared" ca="1" si="677"/>
        <v>0</v>
      </c>
      <c r="CH160" s="27">
        <f t="shared" ca="1" si="677"/>
        <v>0</v>
      </c>
      <c r="CI160" s="27">
        <f t="shared" ca="1" si="677"/>
        <v>0</v>
      </c>
      <c r="CJ160" s="27">
        <f t="shared" ca="1" si="677"/>
        <v>0</v>
      </c>
      <c r="CK160" s="27">
        <f t="shared" ca="1" si="677"/>
        <v>0</v>
      </c>
      <c r="CL160" s="27">
        <f t="shared" ca="1" si="677"/>
        <v>0</v>
      </c>
      <c r="CM160" s="27">
        <f t="shared" ca="1" si="677"/>
        <v>0</v>
      </c>
      <c r="CN160" s="27">
        <f t="shared" ca="1" si="677"/>
        <v>0</v>
      </c>
      <c r="CO160" s="27">
        <f t="shared" ca="1" si="677"/>
        <v>0</v>
      </c>
      <c r="CP160" s="27">
        <f t="shared" ca="1" si="677"/>
        <v>0</v>
      </c>
      <c r="CQ160" s="27">
        <f t="shared" ca="1" si="677"/>
        <v>0</v>
      </c>
      <c r="CR160" s="27">
        <f t="shared" ca="1" si="677"/>
        <v>0</v>
      </c>
      <c r="CS160" s="27">
        <f t="shared" ca="1" si="677"/>
        <v>0</v>
      </c>
      <c r="CT160" s="27">
        <f t="shared" ca="1" si="677"/>
        <v>0</v>
      </c>
      <c r="CU160" s="27">
        <f t="shared" ca="1" si="677"/>
        <v>0</v>
      </c>
      <c r="CV160" s="27">
        <f t="shared" ca="1" si="677"/>
        <v>0</v>
      </c>
      <c r="CW160" s="27">
        <f t="shared" ca="1" si="677"/>
        <v>0</v>
      </c>
      <c r="CX160" s="27">
        <f t="shared" ca="1" si="677"/>
        <v>0</v>
      </c>
      <c r="CY160" s="27">
        <f t="shared" ca="1" si="677"/>
        <v>0</v>
      </c>
      <c r="CZ160" s="27">
        <f t="shared" ca="1" si="677"/>
        <v>0</v>
      </c>
      <c r="DA160" s="27">
        <f t="shared" ca="1" si="677"/>
        <v>0</v>
      </c>
      <c r="DB160" s="27">
        <f t="shared" ca="1" si="677"/>
        <v>0</v>
      </c>
      <c r="DC160" s="27">
        <f t="shared" ca="1" si="677"/>
        <v>0</v>
      </c>
      <c r="DD160" s="27">
        <f t="shared" ca="1" si="677"/>
        <v>0</v>
      </c>
      <c r="DE160" s="27">
        <f t="shared" ca="1" si="677"/>
        <v>0</v>
      </c>
      <c r="DF160" s="27">
        <f t="shared" ca="1" si="677"/>
        <v>0</v>
      </c>
      <c r="DG160" s="27">
        <f t="shared" ca="1" si="677"/>
        <v>0</v>
      </c>
      <c r="DH160" s="27">
        <f t="shared" ca="1" si="677"/>
        <v>0</v>
      </c>
      <c r="DI160" s="27">
        <f t="shared" ca="1" si="677"/>
        <v>0</v>
      </c>
      <c r="DJ160" s="27">
        <f t="shared" ca="1" si="677"/>
        <v>0</v>
      </c>
      <c r="DK160" s="27">
        <f t="shared" ca="1" si="677"/>
        <v>0</v>
      </c>
      <c r="DL160" s="27">
        <f t="shared" ca="1" si="677"/>
        <v>0</v>
      </c>
      <c r="DM160" s="27">
        <f t="shared" ca="1" si="677"/>
        <v>0</v>
      </c>
      <c r="DN160" s="27">
        <f t="shared" ca="1" si="677"/>
        <v>0</v>
      </c>
      <c r="DO160" s="27">
        <f t="shared" ca="1" si="677"/>
        <v>0</v>
      </c>
      <c r="DP160" s="27">
        <f t="shared" ca="1" si="677"/>
        <v>0</v>
      </c>
      <c r="DQ160" s="27">
        <f t="shared" ca="1" si="677"/>
        <v>0</v>
      </c>
      <c r="DR160" s="27">
        <f t="shared" ca="1" si="677"/>
        <v>0</v>
      </c>
      <c r="DS160" s="27">
        <f t="shared" ca="1" si="677"/>
        <v>0</v>
      </c>
      <c r="DT160" s="27">
        <f t="shared" ca="1" si="677"/>
        <v>0</v>
      </c>
      <c r="DU160" s="27">
        <f t="shared" ca="1" si="677"/>
        <v>0</v>
      </c>
      <c r="DV160" s="27">
        <f t="shared" ca="1" si="677"/>
        <v>0</v>
      </c>
      <c r="DW160" s="27">
        <f t="shared" ca="1" si="677"/>
        <v>0</v>
      </c>
      <c r="DX160" s="27">
        <f t="shared" ca="1" si="677"/>
        <v>0</v>
      </c>
      <c r="DY160" s="27">
        <f t="shared" ca="1" si="677"/>
        <v>0</v>
      </c>
      <c r="DZ160" s="27">
        <f t="shared" ca="1" si="677"/>
        <v>0</v>
      </c>
      <c r="EA160" s="27">
        <f t="shared" ca="1" si="677"/>
        <v>0</v>
      </c>
      <c r="EB160" s="27">
        <f t="shared" ca="1" si="677"/>
        <v>0</v>
      </c>
      <c r="EC160" s="27">
        <f t="shared" ca="1" si="677"/>
        <v>0</v>
      </c>
      <c r="ED160" s="27">
        <f t="shared" ca="1" si="677"/>
        <v>0</v>
      </c>
      <c r="EE160" s="27">
        <f t="shared" ca="1" si="677"/>
        <v>0</v>
      </c>
      <c r="EF160" s="27">
        <f t="shared" ca="1" si="677"/>
        <v>0</v>
      </c>
      <c r="EG160" s="27">
        <f t="shared" ca="1" si="677"/>
        <v>0</v>
      </c>
      <c r="EH160" s="27">
        <f t="shared" ca="1" si="677"/>
        <v>0</v>
      </c>
      <c r="EI160" s="27">
        <f t="shared" ca="1" si="677"/>
        <v>0</v>
      </c>
      <c r="EJ160" s="27">
        <f t="shared" ca="1" si="677"/>
        <v>0</v>
      </c>
      <c r="EK160" s="27">
        <f t="shared" ca="1" si="677"/>
        <v>0</v>
      </c>
      <c r="EL160" s="27">
        <f t="shared" ca="1" si="677"/>
        <v>0</v>
      </c>
      <c r="EM160" s="27">
        <f t="shared" ca="1" si="677"/>
        <v>0</v>
      </c>
      <c r="EP160" s="10" t="str">
        <f>B160</f>
        <v>Less Debt Service (Permanent Loan)</v>
      </c>
      <c r="EQ160" s="36"/>
      <c r="ER160" s="36"/>
      <c r="ES160" s="36"/>
      <c r="ET160" s="214">
        <f t="shared" ca="1" si="673"/>
        <v>0</v>
      </c>
      <c r="EU160" s="19"/>
      <c r="EV160" s="139">
        <f t="shared" si="674"/>
        <v>0</v>
      </c>
      <c r="EW160" s="27">
        <f t="shared" ca="1" si="674"/>
        <v>0</v>
      </c>
      <c r="EX160" s="27">
        <f t="shared" ca="1" si="674"/>
        <v>0</v>
      </c>
      <c r="EY160" s="27">
        <f t="shared" ca="1" si="674"/>
        <v>0</v>
      </c>
      <c r="EZ160" s="27">
        <f t="shared" ca="1" si="674"/>
        <v>0</v>
      </c>
      <c r="FA160" s="27">
        <f t="shared" ca="1" si="674"/>
        <v>0</v>
      </c>
      <c r="FB160" s="27">
        <f t="shared" ca="1" si="674"/>
        <v>0</v>
      </c>
      <c r="FC160" s="27">
        <f t="shared" ca="1" si="674"/>
        <v>0</v>
      </c>
      <c r="FD160" s="27">
        <f t="shared" ca="1" si="674"/>
        <v>0</v>
      </c>
      <c r="FE160"/>
      <c r="FF160"/>
      <c r="FG160"/>
      <c r="FH160"/>
    </row>
    <row r="161" spans="2:164" ht="15" outlineLevel="1">
      <c r="B161" s="33" t="s">
        <v>116</v>
      </c>
      <c r="C161" s="9"/>
      <c r="D161" s="9"/>
      <c r="E161" s="9"/>
      <c r="F161" s="9"/>
      <c r="G161" s="9"/>
      <c r="H161" s="9"/>
      <c r="I161" s="140">
        <f ca="1">SUMIF($K$12:$EM$12,"&lt;="&amp;Assumptions!$L$14,'Monthly Cash Flow'!K161:EM161)</f>
        <v>10724.956</v>
      </c>
      <c r="J161" s="34"/>
      <c r="K161" s="141">
        <f>SUM(K159:K160)</f>
        <v>0</v>
      </c>
      <c r="L161" s="34">
        <f t="shared" ref="L161:BW161" ca="1" si="678">SUM(L159:L160)</f>
        <v>292.13700000000006</v>
      </c>
      <c r="M161" s="34">
        <f t="shared" ca="1" si="678"/>
        <v>301.48300000000006</v>
      </c>
      <c r="N161" s="34">
        <f t="shared" ca="1" si="678"/>
        <v>301.48300000000006</v>
      </c>
      <c r="O161" s="34">
        <f t="shared" ca="1" si="678"/>
        <v>301.48300000000006</v>
      </c>
      <c r="P161" s="34">
        <f t="shared" ca="1" si="678"/>
        <v>302.70300000000009</v>
      </c>
      <c r="Q161" s="34">
        <f t="shared" ca="1" si="678"/>
        <v>302.87700000000007</v>
      </c>
      <c r="R161" s="34">
        <f t="shared" ca="1" si="678"/>
        <v>286.245</v>
      </c>
      <c r="S161" s="34">
        <f t="shared" ca="1" si="678"/>
        <v>272.83400000000006</v>
      </c>
      <c r="T161" s="34">
        <f t="shared" ca="1" si="678"/>
        <v>272.83400000000006</v>
      </c>
      <c r="U161" s="34">
        <f t="shared" ca="1" si="678"/>
        <v>275.23900000000003</v>
      </c>
      <c r="V161" s="34">
        <f t="shared" ca="1" si="678"/>
        <v>275.23900000000003</v>
      </c>
      <c r="W161" s="34">
        <f t="shared" ca="1" si="678"/>
        <v>245.15100000000007</v>
      </c>
      <c r="X161" s="34">
        <f t="shared" ca="1" si="678"/>
        <v>245.15100000000007</v>
      </c>
      <c r="Y161" s="34">
        <f t="shared" ca="1" si="678"/>
        <v>258.99500000000006</v>
      </c>
      <c r="Z161" s="34">
        <f t="shared" ca="1" si="678"/>
        <v>262.33400000000006</v>
      </c>
      <c r="AA161" s="34">
        <f t="shared" ca="1" si="678"/>
        <v>282.35300000000007</v>
      </c>
      <c r="AB161" s="34">
        <f t="shared" ca="1" si="678"/>
        <v>307.21400000000011</v>
      </c>
      <c r="AC161" s="34">
        <f t="shared" ca="1" si="678"/>
        <v>307.39400000000001</v>
      </c>
      <c r="AD161" s="34">
        <f t="shared" ca="1" si="678"/>
        <v>324.35500000000008</v>
      </c>
      <c r="AE161" s="34">
        <f t="shared" ca="1" si="678"/>
        <v>324.64800000000008</v>
      </c>
      <c r="AF161" s="34">
        <f t="shared" ca="1" si="678"/>
        <v>324.64800000000008</v>
      </c>
      <c r="AG161" s="34">
        <f t="shared" ca="1" si="678"/>
        <v>303.41800000000006</v>
      </c>
      <c r="AH161" s="34">
        <f t="shared" ca="1" si="678"/>
        <v>303.41800000000006</v>
      </c>
      <c r="AI161" s="34">
        <f t="shared" ca="1" si="678"/>
        <v>308.0630000000001</v>
      </c>
      <c r="AJ161" s="34">
        <f t="shared" ca="1" si="678"/>
        <v>308.0630000000001</v>
      </c>
      <c r="AK161" s="34">
        <f t="shared" ca="1" si="678"/>
        <v>309.77900000000011</v>
      </c>
      <c r="AL161" s="34">
        <f t="shared" ca="1" si="678"/>
        <v>309.77900000000011</v>
      </c>
      <c r="AM161" s="34">
        <f t="shared" ca="1" si="678"/>
        <v>310.75200000000007</v>
      </c>
      <c r="AN161" s="34">
        <f t="shared" ca="1" si="678"/>
        <v>312.04700000000003</v>
      </c>
      <c r="AO161" s="34">
        <f t="shared" ca="1" si="678"/>
        <v>312.23099999999999</v>
      </c>
      <c r="AP161" s="34">
        <f t="shared" ca="1" si="678"/>
        <v>312.23099999999999</v>
      </c>
      <c r="AQ161" s="34">
        <f t="shared" ca="1" si="678"/>
        <v>312.53400000000011</v>
      </c>
      <c r="AR161" s="34">
        <f t="shared" ca="1" si="678"/>
        <v>312.53400000000011</v>
      </c>
      <c r="AS161" s="34">
        <f t="shared" ca="1" si="678"/>
        <v>312.84100000000001</v>
      </c>
      <c r="AT161" s="34">
        <f t="shared" ca="1" si="678"/>
        <v>312.84100000000001</v>
      </c>
      <c r="AU161" s="34">
        <f t="shared" ca="1" si="678"/>
        <v>317.625</v>
      </c>
      <c r="AV161" s="34">
        <f t="shared" ca="1" si="678"/>
        <v>317.625</v>
      </c>
      <c r="AW161" s="34">
        <f t="shared" ca="1" si="678"/>
        <v>319.39300000000003</v>
      </c>
      <c r="AX161" s="34">
        <f t="shared" ca="1" si="678"/>
        <v>319.39300000000003</v>
      </c>
      <c r="AY161" s="34">
        <f t="shared" ca="1" si="678"/>
        <v>320.39400000000001</v>
      </c>
      <c r="AZ161" s="34">
        <f t="shared" ca="1" si="678"/>
        <v>321.72800000000001</v>
      </c>
      <c r="BA161" s="34">
        <f t="shared" ca="1" si="678"/>
        <v>321.91800000000001</v>
      </c>
      <c r="BB161" s="34">
        <f t="shared" ca="1" si="678"/>
        <v>321.91800000000001</v>
      </c>
      <c r="BC161" s="34">
        <f t="shared" ca="1" si="678"/>
        <v>322.22899999999998</v>
      </c>
      <c r="BD161" s="34">
        <f t="shared" ca="1" si="678"/>
        <v>322.22899999999998</v>
      </c>
      <c r="BE161" s="34">
        <f t="shared" ca="1" si="678"/>
        <v>332.11599999999999</v>
      </c>
      <c r="BF161" s="34">
        <f t="shared" ca="1" si="678"/>
        <v>332.11599999999999</v>
      </c>
      <c r="BG161" s="34">
        <f t="shared" ca="1" si="678"/>
        <v>337.04300000000001</v>
      </c>
      <c r="BH161" s="34">
        <f t="shared" ca="1" si="678"/>
        <v>337.04300000000001</v>
      </c>
      <c r="BI161" s="34">
        <f t="shared" ca="1" si="678"/>
        <v>338.86500000000001</v>
      </c>
      <c r="BJ161" s="34">
        <f t="shared" ca="1" si="678"/>
        <v>338.86500000000001</v>
      </c>
      <c r="BK161" s="34">
        <f t="shared" ca="1" si="678"/>
        <v>339.89600000000002</v>
      </c>
      <c r="BL161" s="34">
        <f t="shared" ca="1" si="678"/>
        <v>263.14499999999998</v>
      </c>
      <c r="BM161" s="34">
        <f t="shared" ca="1" si="678"/>
        <v>263.34299999999996</v>
      </c>
      <c r="BN161" s="34">
        <f t="shared" ca="1" si="678"/>
        <v>294.32000000000005</v>
      </c>
      <c r="BO161" s="34">
        <f t="shared" ca="1" si="678"/>
        <v>294.6400000000001</v>
      </c>
      <c r="BP161" s="34">
        <f t="shared" ca="1" si="678"/>
        <v>294.6400000000001</v>
      </c>
      <c r="BQ161" s="34">
        <f t="shared" ca="1" si="678"/>
        <v>340.62</v>
      </c>
      <c r="BR161" s="34">
        <f t="shared" ca="1" si="678"/>
        <v>340.62</v>
      </c>
      <c r="BS161" s="34">
        <f t="shared" ca="1" si="678"/>
        <v>345.69499999999999</v>
      </c>
      <c r="BT161" s="34">
        <f t="shared" ca="1" si="678"/>
        <v>345.69499999999999</v>
      </c>
      <c r="BU161" s="34">
        <f t="shared" ca="1" si="678"/>
        <v>347.57099999999991</v>
      </c>
      <c r="BV161" s="34">
        <f t="shared" ca="1" si="678"/>
        <v>347.57099999999991</v>
      </c>
      <c r="BW161" s="34">
        <f t="shared" ca="1" si="678"/>
        <v>348.63400000000007</v>
      </c>
      <c r="BX161" s="34">
        <f t="shared" ref="BX161:CE161" ca="1" si="679">SUM(BX159:BX160)</f>
        <v>348.63400000000007</v>
      </c>
      <c r="BY161" s="34">
        <f t="shared" ca="1" si="679"/>
        <v>348.8359999999999</v>
      </c>
      <c r="BZ161" s="34">
        <f t="shared" ca="1" si="679"/>
        <v>350.51200000000006</v>
      </c>
      <c r="CA161" s="34">
        <f t="shared" ca="1" si="679"/>
        <v>350.84099999999995</v>
      </c>
      <c r="CB161" s="34">
        <f t="shared" ca="1" si="679"/>
        <v>350.84099999999995</v>
      </c>
      <c r="CC161" s="34">
        <f t="shared" ca="1" si="679"/>
        <v>361.64</v>
      </c>
      <c r="CD161" s="34">
        <f t="shared" ca="1" si="679"/>
        <v>361.64</v>
      </c>
      <c r="CE161" s="34">
        <f t="shared" ca="1" si="679"/>
        <v>365.16300000000001</v>
      </c>
      <c r="CF161" s="34">
        <f t="shared" ref="CF161:EM161" ca="1" si="680">SUM(CF159:CF160)</f>
        <v>365.16300000000001</v>
      </c>
      <c r="CG161" s="34">
        <f t="shared" ca="1" si="680"/>
        <v>324.37499999999989</v>
      </c>
      <c r="CH161" s="34">
        <f t="shared" ca="1" si="680"/>
        <v>317.30799999999977</v>
      </c>
      <c r="CI161" s="34">
        <f t="shared" ca="1" si="680"/>
        <v>298.51199999999989</v>
      </c>
      <c r="CJ161" s="34">
        <f t="shared" ca="1" si="680"/>
        <v>298.51199999999989</v>
      </c>
      <c r="CK161" s="34">
        <f t="shared" ca="1" si="680"/>
        <v>314.58499999999992</v>
      </c>
      <c r="CL161" s="34">
        <f t="shared" ca="1" si="680"/>
        <v>343.67600000000004</v>
      </c>
      <c r="CM161" s="34">
        <f t="shared" ca="1" si="680"/>
        <v>344.01599999999991</v>
      </c>
      <c r="CN161" s="34">
        <f t="shared" ca="1" si="680"/>
        <v>344.63</v>
      </c>
      <c r="CO161" s="34">
        <f t="shared" ca="1" si="680"/>
        <v>335.80799999999999</v>
      </c>
      <c r="CP161" s="34">
        <f t="shared" ca="1" si="680"/>
        <v>335.80799999999999</v>
      </c>
      <c r="CQ161" s="34">
        <f t="shared" ca="1" si="680"/>
        <v>350.94600000000008</v>
      </c>
      <c r="CR161" s="34">
        <f t="shared" ca="1" si="680"/>
        <v>350.94600000000008</v>
      </c>
      <c r="CS161" s="34">
        <f t="shared" ca="1" si="680"/>
        <v>352.11400000000003</v>
      </c>
      <c r="CT161" s="34">
        <f t="shared" ca="1" si="680"/>
        <v>367.57000000000005</v>
      </c>
      <c r="CU161" s="34">
        <f t="shared" ca="1" si="680"/>
        <v>368.39</v>
      </c>
      <c r="CV161" s="34">
        <f t="shared" ca="1" si="680"/>
        <v>368.39</v>
      </c>
      <c r="CW161" s="34">
        <f t="shared" ca="1" si="680"/>
        <v>369.41200000000003</v>
      </c>
      <c r="CX161" s="34">
        <f t="shared" ca="1" si="680"/>
        <v>371.18799999999999</v>
      </c>
      <c r="CY161" s="34">
        <f t="shared" ca="1" si="680"/>
        <v>371.18799999999999</v>
      </c>
      <c r="CZ161" s="34">
        <f t="shared" ca="1" si="680"/>
        <v>371.5390000000001</v>
      </c>
      <c r="DA161" s="34">
        <f t="shared" ca="1" si="680"/>
        <v>369.97899999999998</v>
      </c>
      <c r="DB161" s="34">
        <f t="shared" ca="1" si="680"/>
        <v>369.97899999999998</v>
      </c>
      <c r="DC161" s="34">
        <f t="shared" ca="1" si="680"/>
        <v>373.9910000000001</v>
      </c>
      <c r="DD161" s="34">
        <f t="shared" ca="1" si="680"/>
        <v>373.9910000000001</v>
      </c>
      <c r="DE161" s="34">
        <f t="shared" ca="1" si="680"/>
        <v>375.19500000000005</v>
      </c>
      <c r="DF161" s="34">
        <f t="shared" ca="1" si="680"/>
        <v>375.19500000000005</v>
      </c>
      <c r="DG161" s="34">
        <f t="shared" ca="1" si="680"/>
        <v>376.04100000000005</v>
      </c>
      <c r="DH161" s="34">
        <f t="shared" ca="1" si="680"/>
        <v>376.04100000000005</v>
      </c>
      <c r="DI161" s="34">
        <f t="shared" ca="1" si="680"/>
        <v>376.87</v>
      </c>
      <c r="DJ161" s="34">
        <f t="shared" ca="1" si="680"/>
        <v>378.70000000000005</v>
      </c>
      <c r="DK161" s="34">
        <f t="shared" ca="1" si="680"/>
        <v>371.46099999999996</v>
      </c>
      <c r="DL161" s="34">
        <f t="shared" ca="1" si="680"/>
        <v>371.822</v>
      </c>
      <c r="DM161" s="34">
        <f t="shared" ca="1" si="680"/>
        <v>393.27699999999993</v>
      </c>
      <c r="DN161" s="34">
        <f t="shared" ca="1" si="680"/>
        <v>393.27699999999993</v>
      </c>
      <c r="DO161" s="34">
        <f t="shared" ca="1" si="680"/>
        <v>397.37299999999988</v>
      </c>
      <c r="DP161" s="34">
        <f t="shared" ca="1" si="680"/>
        <v>404.92199999999997</v>
      </c>
      <c r="DQ161" s="34">
        <f t="shared" ca="1" si="680"/>
        <v>347.45699999999988</v>
      </c>
      <c r="DR161" s="34">
        <f t="shared" ca="1" si="680"/>
        <v>347.45699999999988</v>
      </c>
      <c r="DS161" s="34">
        <f t="shared" ca="1" si="680"/>
        <v>371.58499999999998</v>
      </c>
      <c r="DT161" s="34">
        <f t="shared" ca="1" si="680"/>
        <v>371.58499999999998</v>
      </c>
      <c r="DU161" s="34">
        <f t="shared" ca="1" si="680"/>
        <v>372.43999999999983</v>
      </c>
      <c r="DV161" s="34">
        <f t="shared" ca="1" si="680"/>
        <v>313.35899999999992</v>
      </c>
      <c r="DW161" s="34">
        <f t="shared" ca="1" si="680"/>
        <v>313.35899999999992</v>
      </c>
      <c r="DX161" s="34">
        <f t="shared" ca="1" si="680"/>
        <v>350.69099999999997</v>
      </c>
      <c r="DY161" s="34">
        <f t="shared" ca="1" si="680"/>
        <v>362.97299999999996</v>
      </c>
      <c r="DZ161" s="34">
        <f t="shared" ca="1" si="680"/>
        <v>59.813999999999965</v>
      </c>
      <c r="EA161" s="34">
        <f t="shared" ca="1" si="680"/>
        <v>125.05300000000005</v>
      </c>
      <c r="EB161" s="34">
        <f t="shared" ca="1" si="680"/>
        <v>239.67700000000002</v>
      </c>
      <c r="EC161" s="34">
        <f t="shared" ca="1" si="680"/>
        <v>230.863</v>
      </c>
      <c r="ED161" s="34">
        <f t="shared" ca="1" si="680"/>
        <v>230.863</v>
      </c>
      <c r="EE161" s="34">
        <f t="shared" ca="1" si="680"/>
        <v>438.31599999999992</v>
      </c>
      <c r="EF161" s="34">
        <f t="shared" ca="1" si="680"/>
        <v>441.83299999999997</v>
      </c>
      <c r="EG161" s="34">
        <f t="shared" ca="1" si="680"/>
        <v>442.71199999999999</v>
      </c>
      <c r="EH161" s="34">
        <f t="shared" ca="1" si="680"/>
        <v>450.34699999999998</v>
      </c>
      <c r="EI161" s="34">
        <f t="shared" ca="1" si="680"/>
        <v>450.34699999999998</v>
      </c>
      <c r="EJ161" s="34">
        <f t="shared" ca="1" si="680"/>
        <v>431.7179999999999</v>
      </c>
      <c r="EK161" s="34">
        <f t="shared" ca="1" si="680"/>
        <v>413.62</v>
      </c>
      <c r="EL161" s="34">
        <f t="shared" ca="1" si="680"/>
        <v>0</v>
      </c>
      <c r="EM161" s="34">
        <f t="shared" ca="1" si="680"/>
        <v>0</v>
      </c>
      <c r="EP161" s="33" t="str">
        <f>B161</f>
        <v>Cash Flow After Debt Service</v>
      </c>
      <c r="EQ161" s="34"/>
      <c r="ER161" s="34"/>
      <c r="ES161" s="34"/>
      <c r="ET161" s="140">
        <f t="shared" ca="1" si="673"/>
        <v>31010.353000000003</v>
      </c>
      <c r="EU161" s="215"/>
      <c r="EV161" s="141">
        <f t="shared" si="674"/>
        <v>0</v>
      </c>
      <c r="EW161" s="34">
        <f t="shared" ca="1" si="674"/>
        <v>3429.7079999999996</v>
      </c>
      <c r="EX161" s="34">
        <f t="shared" ca="1" si="674"/>
        <v>3551.9910000000009</v>
      </c>
      <c r="EY161" s="34">
        <f t="shared" ca="1" si="674"/>
        <v>3743.2570000000005</v>
      </c>
      <c r="EZ161" s="34">
        <f t="shared" ca="1" si="674"/>
        <v>3888.1019999999999</v>
      </c>
      <c r="FA161" s="34">
        <f t="shared" ca="1" si="674"/>
        <v>3791.6920000000005</v>
      </c>
      <c r="FB161" s="34">
        <f t="shared" ca="1" si="674"/>
        <v>4227.5779999999995</v>
      </c>
      <c r="FC161" s="34">
        <f t="shared" ca="1" si="674"/>
        <v>3973.3389999999995</v>
      </c>
      <c r="FD161" s="34">
        <f t="shared" ca="1" si="674"/>
        <v>4404.6860000000006</v>
      </c>
      <c r="FE161"/>
      <c r="FF161"/>
      <c r="FG161"/>
      <c r="FH161"/>
    </row>
    <row r="162" spans="2:164" ht="15" outlineLevel="1">
      <c r="B162" s="35"/>
      <c r="I162" s="129"/>
      <c r="J162" s="36"/>
      <c r="K162" s="130"/>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c r="EF162" s="36"/>
      <c r="EG162" s="36"/>
      <c r="EH162" s="36"/>
      <c r="EI162" s="36"/>
      <c r="EJ162" s="36"/>
      <c r="EK162" s="36"/>
      <c r="EL162" s="36"/>
      <c r="EM162" s="36"/>
      <c r="EP162" s="35"/>
      <c r="EQ162" s="36"/>
      <c r="ER162" s="36"/>
      <c r="ES162" s="36"/>
      <c r="ET162" s="129"/>
      <c r="EU162" s="19"/>
      <c r="EV162" s="130"/>
      <c r="EW162" s="36"/>
      <c r="EX162" s="36"/>
      <c r="EY162" s="36"/>
      <c r="EZ162" s="36"/>
      <c r="FA162" s="36"/>
      <c r="FB162" s="36"/>
      <c r="FC162" s="36"/>
      <c r="FD162" s="36"/>
      <c r="FE162"/>
      <c r="FF162"/>
      <c r="FG162"/>
      <c r="FH162"/>
    </row>
    <row r="163" spans="2:164" ht="15" outlineLevel="1">
      <c r="B163" s="17" t="s">
        <v>138</v>
      </c>
      <c r="E163" s="216" t="s">
        <v>139</v>
      </c>
      <c r="F163" s="217">
        <f>Assumptions!F66</f>
        <v>0</v>
      </c>
      <c r="G163" s="154"/>
      <c r="I163" s="103"/>
      <c r="K163" s="130"/>
      <c r="EP163" s="17" t="str">
        <f t="shared" ref="EP163:EP170" si="681">B163</f>
        <v>Permanent Loan Leveraged Costs</v>
      </c>
      <c r="EQ163" s="36"/>
      <c r="ER163" s="36"/>
      <c r="ES163" s="36"/>
      <c r="ET163" s="103"/>
      <c r="EU163" s="19"/>
      <c r="EV163" s="130"/>
      <c r="FE163"/>
      <c r="FF163"/>
      <c r="FG163"/>
      <c r="FH163"/>
    </row>
    <row r="164" spans="2:164" ht="15" outlineLevel="1">
      <c r="B164" s="10" t="s">
        <v>97</v>
      </c>
      <c r="C164" s="10"/>
      <c r="F164" s="218">
        <f>Assumptions!F71</f>
        <v>25</v>
      </c>
      <c r="I164" s="219">
        <f>SUMIF($K$12:$EM$12,"&lt;="&amp;Assumptions!$L$14,'Monthly Cash Flow'!K164:EM164)</f>
        <v>0</v>
      </c>
      <c r="K164" s="137">
        <f t="shared" ref="K164:AP164" si="682">IF(AND(K$12&gt;$F164,$F$163=1),K$83,0)</f>
        <v>0</v>
      </c>
      <c r="L164" s="18">
        <f t="shared" si="682"/>
        <v>0</v>
      </c>
      <c r="M164" s="18">
        <f t="shared" si="682"/>
        <v>0</v>
      </c>
      <c r="N164" s="18">
        <f t="shared" si="682"/>
        <v>0</v>
      </c>
      <c r="O164" s="18">
        <f t="shared" si="682"/>
        <v>0</v>
      </c>
      <c r="P164" s="18">
        <f t="shared" si="682"/>
        <v>0</v>
      </c>
      <c r="Q164" s="18">
        <f t="shared" si="682"/>
        <v>0</v>
      </c>
      <c r="R164" s="18">
        <f t="shared" si="682"/>
        <v>0</v>
      </c>
      <c r="S164" s="18">
        <f t="shared" si="682"/>
        <v>0</v>
      </c>
      <c r="T164" s="18">
        <f t="shared" si="682"/>
        <v>0</v>
      </c>
      <c r="U164" s="18">
        <f t="shared" si="682"/>
        <v>0</v>
      </c>
      <c r="V164" s="18">
        <f t="shared" si="682"/>
        <v>0</v>
      </c>
      <c r="W164" s="18">
        <f t="shared" si="682"/>
        <v>0</v>
      </c>
      <c r="X164" s="18">
        <f t="shared" si="682"/>
        <v>0</v>
      </c>
      <c r="Y164" s="18">
        <f t="shared" si="682"/>
        <v>0</v>
      </c>
      <c r="Z164" s="18">
        <f t="shared" si="682"/>
        <v>0</v>
      </c>
      <c r="AA164" s="18">
        <f t="shared" si="682"/>
        <v>0</v>
      </c>
      <c r="AB164" s="18">
        <f t="shared" si="682"/>
        <v>0</v>
      </c>
      <c r="AC164" s="18">
        <f t="shared" si="682"/>
        <v>0</v>
      </c>
      <c r="AD164" s="18">
        <f t="shared" si="682"/>
        <v>0</v>
      </c>
      <c r="AE164" s="18">
        <f t="shared" si="682"/>
        <v>0</v>
      </c>
      <c r="AF164" s="18">
        <f t="shared" si="682"/>
        <v>0</v>
      </c>
      <c r="AG164" s="18">
        <f t="shared" si="682"/>
        <v>0</v>
      </c>
      <c r="AH164" s="18">
        <f t="shared" si="682"/>
        <v>0</v>
      </c>
      <c r="AI164" s="18">
        <f t="shared" si="682"/>
        <v>0</v>
      </c>
      <c r="AJ164" s="18">
        <f t="shared" si="682"/>
        <v>0</v>
      </c>
      <c r="AK164" s="18">
        <f t="shared" si="682"/>
        <v>0</v>
      </c>
      <c r="AL164" s="18">
        <f t="shared" si="682"/>
        <v>0</v>
      </c>
      <c r="AM164" s="18">
        <f t="shared" si="682"/>
        <v>0</v>
      </c>
      <c r="AN164" s="18">
        <f t="shared" si="682"/>
        <v>0</v>
      </c>
      <c r="AO164" s="18">
        <f t="shared" si="682"/>
        <v>0</v>
      </c>
      <c r="AP164" s="18">
        <f t="shared" si="682"/>
        <v>0</v>
      </c>
      <c r="AQ164" s="18">
        <f t="shared" ref="AQ164:BV164" si="683">IF(AND(AQ$12&gt;$F164,$F$163=1),AQ$83,0)</f>
        <v>0</v>
      </c>
      <c r="AR164" s="18">
        <f t="shared" si="683"/>
        <v>0</v>
      </c>
      <c r="AS164" s="18">
        <f t="shared" si="683"/>
        <v>0</v>
      </c>
      <c r="AT164" s="18">
        <f t="shared" si="683"/>
        <v>0</v>
      </c>
      <c r="AU164" s="18">
        <f t="shared" si="683"/>
        <v>0</v>
      </c>
      <c r="AV164" s="18">
        <f t="shared" si="683"/>
        <v>0</v>
      </c>
      <c r="AW164" s="18">
        <f t="shared" si="683"/>
        <v>0</v>
      </c>
      <c r="AX164" s="18">
        <f t="shared" si="683"/>
        <v>0</v>
      </c>
      <c r="AY164" s="18">
        <f t="shared" si="683"/>
        <v>0</v>
      </c>
      <c r="AZ164" s="18">
        <f t="shared" si="683"/>
        <v>0</v>
      </c>
      <c r="BA164" s="18">
        <f t="shared" si="683"/>
        <v>0</v>
      </c>
      <c r="BB164" s="18">
        <f t="shared" si="683"/>
        <v>0</v>
      </c>
      <c r="BC164" s="18">
        <f t="shared" si="683"/>
        <v>0</v>
      </c>
      <c r="BD164" s="18">
        <f t="shared" si="683"/>
        <v>0</v>
      </c>
      <c r="BE164" s="18">
        <f t="shared" si="683"/>
        <v>0</v>
      </c>
      <c r="BF164" s="18">
        <f t="shared" si="683"/>
        <v>0</v>
      </c>
      <c r="BG164" s="18">
        <f t="shared" si="683"/>
        <v>0</v>
      </c>
      <c r="BH164" s="18">
        <f t="shared" si="683"/>
        <v>0</v>
      </c>
      <c r="BI164" s="18">
        <f t="shared" si="683"/>
        <v>0</v>
      </c>
      <c r="BJ164" s="18">
        <f t="shared" si="683"/>
        <v>0</v>
      </c>
      <c r="BK164" s="18">
        <f t="shared" si="683"/>
        <v>0</v>
      </c>
      <c r="BL164" s="18">
        <f t="shared" si="683"/>
        <v>0</v>
      </c>
      <c r="BM164" s="18">
        <f t="shared" si="683"/>
        <v>0</v>
      </c>
      <c r="BN164" s="18">
        <f t="shared" si="683"/>
        <v>0</v>
      </c>
      <c r="BO164" s="18">
        <f t="shared" si="683"/>
        <v>0</v>
      </c>
      <c r="BP164" s="18">
        <f t="shared" si="683"/>
        <v>0</v>
      </c>
      <c r="BQ164" s="18">
        <f t="shared" si="683"/>
        <v>0</v>
      </c>
      <c r="BR164" s="18">
        <f t="shared" si="683"/>
        <v>0</v>
      </c>
      <c r="BS164" s="18">
        <f t="shared" si="683"/>
        <v>0</v>
      </c>
      <c r="BT164" s="18">
        <f t="shared" si="683"/>
        <v>0</v>
      </c>
      <c r="BU164" s="18">
        <f t="shared" si="683"/>
        <v>0</v>
      </c>
      <c r="BV164" s="18">
        <f t="shared" si="683"/>
        <v>0</v>
      </c>
      <c r="BW164" s="18">
        <f t="shared" ref="BW164:DB164" si="684">IF(AND(BW$12&gt;$F164,$F$163=1),BW$83,0)</f>
        <v>0</v>
      </c>
      <c r="BX164" s="18">
        <f t="shared" si="684"/>
        <v>0</v>
      </c>
      <c r="BY164" s="18">
        <f t="shared" si="684"/>
        <v>0</v>
      </c>
      <c r="BZ164" s="18">
        <f t="shared" si="684"/>
        <v>0</v>
      </c>
      <c r="CA164" s="18">
        <f t="shared" si="684"/>
        <v>0</v>
      </c>
      <c r="CB164" s="18">
        <f t="shared" si="684"/>
        <v>0</v>
      </c>
      <c r="CC164" s="18">
        <f t="shared" si="684"/>
        <v>0</v>
      </c>
      <c r="CD164" s="18">
        <f t="shared" si="684"/>
        <v>0</v>
      </c>
      <c r="CE164" s="18">
        <f t="shared" si="684"/>
        <v>0</v>
      </c>
      <c r="CF164" s="18">
        <f t="shared" si="684"/>
        <v>0</v>
      </c>
      <c r="CG164" s="18">
        <f t="shared" si="684"/>
        <v>0</v>
      </c>
      <c r="CH164" s="18">
        <f t="shared" si="684"/>
        <v>0</v>
      </c>
      <c r="CI164" s="18">
        <f t="shared" si="684"/>
        <v>0</v>
      </c>
      <c r="CJ164" s="18">
        <f t="shared" si="684"/>
        <v>0</v>
      </c>
      <c r="CK164" s="18">
        <f t="shared" si="684"/>
        <v>0</v>
      </c>
      <c r="CL164" s="18">
        <f t="shared" si="684"/>
        <v>0</v>
      </c>
      <c r="CM164" s="18">
        <f t="shared" si="684"/>
        <v>0</v>
      </c>
      <c r="CN164" s="18">
        <f t="shared" si="684"/>
        <v>0</v>
      </c>
      <c r="CO164" s="18">
        <f t="shared" si="684"/>
        <v>0</v>
      </c>
      <c r="CP164" s="18">
        <f t="shared" si="684"/>
        <v>0</v>
      </c>
      <c r="CQ164" s="18">
        <f t="shared" si="684"/>
        <v>0</v>
      </c>
      <c r="CR164" s="18">
        <f t="shared" si="684"/>
        <v>0</v>
      </c>
      <c r="CS164" s="18">
        <f t="shared" si="684"/>
        <v>0</v>
      </c>
      <c r="CT164" s="18">
        <f t="shared" si="684"/>
        <v>0</v>
      </c>
      <c r="CU164" s="18">
        <f t="shared" si="684"/>
        <v>0</v>
      </c>
      <c r="CV164" s="18">
        <f t="shared" si="684"/>
        <v>0</v>
      </c>
      <c r="CW164" s="18">
        <f t="shared" si="684"/>
        <v>0</v>
      </c>
      <c r="CX164" s="18">
        <f t="shared" si="684"/>
        <v>0</v>
      </c>
      <c r="CY164" s="18">
        <f t="shared" si="684"/>
        <v>0</v>
      </c>
      <c r="CZ164" s="18">
        <f t="shared" si="684"/>
        <v>0</v>
      </c>
      <c r="DA164" s="18">
        <f t="shared" si="684"/>
        <v>0</v>
      </c>
      <c r="DB164" s="18">
        <f t="shared" si="684"/>
        <v>0</v>
      </c>
      <c r="DC164" s="18">
        <f t="shared" ref="DC164:EM164" si="685">IF(AND(DC$12&gt;$F164,$F$163=1),DC$83,0)</f>
        <v>0</v>
      </c>
      <c r="DD164" s="18">
        <f t="shared" si="685"/>
        <v>0</v>
      </c>
      <c r="DE164" s="18">
        <f t="shared" si="685"/>
        <v>0</v>
      </c>
      <c r="DF164" s="18">
        <f t="shared" si="685"/>
        <v>0</v>
      </c>
      <c r="DG164" s="18">
        <f t="shared" si="685"/>
        <v>0</v>
      </c>
      <c r="DH164" s="18">
        <f t="shared" si="685"/>
        <v>0</v>
      </c>
      <c r="DI164" s="18">
        <f t="shared" si="685"/>
        <v>0</v>
      </c>
      <c r="DJ164" s="18">
        <f t="shared" si="685"/>
        <v>0</v>
      </c>
      <c r="DK164" s="18">
        <f t="shared" si="685"/>
        <v>0</v>
      </c>
      <c r="DL164" s="18">
        <f t="shared" si="685"/>
        <v>0</v>
      </c>
      <c r="DM164" s="18">
        <f t="shared" si="685"/>
        <v>0</v>
      </c>
      <c r="DN164" s="18">
        <f t="shared" si="685"/>
        <v>0</v>
      </c>
      <c r="DO164" s="18">
        <f t="shared" si="685"/>
        <v>0</v>
      </c>
      <c r="DP164" s="18">
        <f t="shared" si="685"/>
        <v>0</v>
      </c>
      <c r="DQ164" s="18">
        <f t="shared" si="685"/>
        <v>0</v>
      </c>
      <c r="DR164" s="18">
        <f t="shared" si="685"/>
        <v>0</v>
      </c>
      <c r="DS164" s="18">
        <f t="shared" si="685"/>
        <v>0</v>
      </c>
      <c r="DT164" s="18">
        <f t="shared" si="685"/>
        <v>0</v>
      </c>
      <c r="DU164" s="18">
        <f t="shared" si="685"/>
        <v>0</v>
      </c>
      <c r="DV164" s="18">
        <f t="shared" si="685"/>
        <v>0</v>
      </c>
      <c r="DW164" s="18">
        <f t="shared" si="685"/>
        <v>0</v>
      </c>
      <c r="DX164" s="18">
        <f t="shared" si="685"/>
        <v>0</v>
      </c>
      <c r="DY164" s="18">
        <f t="shared" si="685"/>
        <v>0</v>
      </c>
      <c r="DZ164" s="18">
        <f t="shared" si="685"/>
        <v>0</v>
      </c>
      <c r="EA164" s="18">
        <f t="shared" si="685"/>
        <v>0</v>
      </c>
      <c r="EB164" s="18">
        <f t="shared" si="685"/>
        <v>0</v>
      </c>
      <c r="EC164" s="18">
        <f t="shared" si="685"/>
        <v>0</v>
      </c>
      <c r="ED164" s="18">
        <f t="shared" si="685"/>
        <v>0</v>
      </c>
      <c r="EE164" s="18">
        <f t="shared" si="685"/>
        <v>0</v>
      </c>
      <c r="EF164" s="18">
        <f t="shared" si="685"/>
        <v>0</v>
      </c>
      <c r="EG164" s="18">
        <f t="shared" si="685"/>
        <v>0</v>
      </c>
      <c r="EH164" s="18">
        <f t="shared" si="685"/>
        <v>0</v>
      </c>
      <c r="EI164" s="18">
        <f t="shared" si="685"/>
        <v>0</v>
      </c>
      <c r="EJ164" s="18">
        <f t="shared" si="685"/>
        <v>0</v>
      </c>
      <c r="EK164" s="18">
        <f t="shared" si="685"/>
        <v>0</v>
      </c>
      <c r="EL164" s="18">
        <f t="shared" si="685"/>
        <v>0</v>
      </c>
      <c r="EM164" s="18">
        <f t="shared" si="685"/>
        <v>0</v>
      </c>
      <c r="EP164" s="10" t="str">
        <f t="shared" si="681"/>
        <v>Unleveraged Costs</v>
      </c>
      <c r="EQ164" s="36"/>
      <c r="ER164" s="36"/>
      <c r="ES164" s="36"/>
      <c r="ET164" s="219">
        <f t="shared" ref="ET164:ET170" si="686">SUM(EV164:FD164)</f>
        <v>0</v>
      </c>
      <c r="EU164" s="19"/>
      <c r="EV164" s="137">
        <f t="shared" ref="EV164:FD170" si="687">SUMIF($K$13:$EM$13,EV$13,$K164:$EM164)</f>
        <v>0</v>
      </c>
      <c r="EW164" s="18">
        <f t="shared" si="687"/>
        <v>0</v>
      </c>
      <c r="EX164" s="18">
        <f t="shared" si="687"/>
        <v>0</v>
      </c>
      <c r="EY164" s="18">
        <f t="shared" si="687"/>
        <v>0</v>
      </c>
      <c r="EZ164" s="18">
        <f t="shared" si="687"/>
        <v>0</v>
      </c>
      <c r="FA164" s="18">
        <f t="shared" si="687"/>
        <v>0</v>
      </c>
      <c r="FB164" s="18">
        <f t="shared" si="687"/>
        <v>0</v>
      </c>
      <c r="FC164" s="18">
        <f t="shared" si="687"/>
        <v>0</v>
      </c>
      <c r="FD164" s="18">
        <f t="shared" si="687"/>
        <v>0</v>
      </c>
      <c r="FE164"/>
      <c r="FF164"/>
      <c r="FG164"/>
      <c r="FH164"/>
    </row>
    <row r="165" spans="2:164" ht="15" outlineLevel="1">
      <c r="B165" s="10" t="s">
        <v>140</v>
      </c>
      <c r="C165" s="10"/>
      <c r="F165" s="25"/>
      <c r="I165" s="138">
        <f>SUMIF($K$12:$EM$12,"&lt;="&amp;Assumptions!$L$14,'Monthly Cash Flow'!K165:EM165)</f>
        <v>0</v>
      </c>
      <c r="K165" s="139">
        <f t="shared" ref="K165:AP165" si="688">IF(AND(K$12=$F164,$F163=1),-K154+K124,0)</f>
        <v>0</v>
      </c>
      <c r="L165" s="27">
        <f t="shared" si="688"/>
        <v>0</v>
      </c>
      <c r="M165" s="27">
        <f t="shared" si="688"/>
        <v>0</v>
      </c>
      <c r="N165" s="27">
        <f t="shared" si="688"/>
        <v>0</v>
      </c>
      <c r="O165" s="27">
        <f t="shared" si="688"/>
        <v>0</v>
      </c>
      <c r="P165" s="27">
        <f t="shared" si="688"/>
        <v>0</v>
      </c>
      <c r="Q165" s="27">
        <f t="shared" si="688"/>
        <v>0</v>
      </c>
      <c r="R165" s="27">
        <f t="shared" si="688"/>
        <v>0</v>
      </c>
      <c r="S165" s="27">
        <f t="shared" si="688"/>
        <v>0</v>
      </c>
      <c r="T165" s="27">
        <f t="shared" si="688"/>
        <v>0</v>
      </c>
      <c r="U165" s="27">
        <f t="shared" si="688"/>
        <v>0</v>
      </c>
      <c r="V165" s="27">
        <f t="shared" si="688"/>
        <v>0</v>
      </c>
      <c r="W165" s="27">
        <f t="shared" si="688"/>
        <v>0</v>
      </c>
      <c r="X165" s="27">
        <f t="shared" si="688"/>
        <v>0</v>
      </c>
      <c r="Y165" s="27">
        <f t="shared" si="688"/>
        <v>0</v>
      </c>
      <c r="Z165" s="27">
        <f t="shared" si="688"/>
        <v>0</v>
      </c>
      <c r="AA165" s="27">
        <f t="shared" si="688"/>
        <v>0</v>
      </c>
      <c r="AB165" s="27">
        <f t="shared" si="688"/>
        <v>0</v>
      </c>
      <c r="AC165" s="27">
        <f t="shared" si="688"/>
        <v>0</v>
      </c>
      <c r="AD165" s="27">
        <f t="shared" si="688"/>
        <v>0</v>
      </c>
      <c r="AE165" s="27">
        <f t="shared" si="688"/>
        <v>0</v>
      </c>
      <c r="AF165" s="27">
        <f t="shared" si="688"/>
        <v>0</v>
      </c>
      <c r="AG165" s="27">
        <f t="shared" si="688"/>
        <v>0</v>
      </c>
      <c r="AH165" s="27">
        <f t="shared" si="688"/>
        <v>0</v>
      </c>
      <c r="AI165" s="27">
        <f t="shared" si="688"/>
        <v>0</v>
      </c>
      <c r="AJ165" s="27">
        <f t="shared" si="688"/>
        <v>0</v>
      </c>
      <c r="AK165" s="27">
        <f t="shared" si="688"/>
        <v>0</v>
      </c>
      <c r="AL165" s="27">
        <f t="shared" si="688"/>
        <v>0</v>
      </c>
      <c r="AM165" s="27">
        <f t="shared" si="688"/>
        <v>0</v>
      </c>
      <c r="AN165" s="27">
        <f t="shared" si="688"/>
        <v>0</v>
      </c>
      <c r="AO165" s="27">
        <f t="shared" si="688"/>
        <v>0</v>
      </c>
      <c r="AP165" s="27">
        <f t="shared" si="688"/>
        <v>0</v>
      </c>
      <c r="AQ165" s="27">
        <f t="shared" ref="AQ165:BV165" si="689">IF(AND(AQ$12=$F164,$F163=1),-AQ154+AQ124,0)</f>
        <v>0</v>
      </c>
      <c r="AR165" s="27">
        <f t="shared" si="689"/>
        <v>0</v>
      </c>
      <c r="AS165" s="27">
        <f t="shared" si="689"/>
        <v>0</v>
      </c>
      <c r="AT165" s="27">
        <f t="shared" si="689"/>
        <v>0</v>
      </c>
      <c r="AU165" s="27">
        <f t="shared" si="689"/>
        <v>0</v>
      </c>
      <c r="AV165" s="27">
        <f t="shared" si="689"/>
        <v>0</v>
      </c>
      <c r="AW165" s="27">
        <f t="shared" si="689"/>
        <v>0</v>
      </c>
      <c r="AX165" s="27">
        <f t="shared" si="689"/>
        <v>0</v>
      </c>
      <c r="AY165" s="27">
        <f t="shared" si="689"/>
        <v>0</v>
      </c>
      <c r="AZ165" s="27">
        <f t="shared" si="689"/>
        <v>0</v>
      </c>
      <c r="BA165" s="27">
        <f t="shared" si="689"/>
        <v>0</v>
      </c>
      <c r="BB165" s="27">
        <f t="shared" si="689"/>
        <v>0</v>
      </c>
      <c r="BC165" s="27">
        <f t="shared" si="689"/>
        <v>0</v>
      </c>
      <c r="BD165" s="27">
        <f t="shared" si="689"/>
        <v>0</v>
      </c>
      <c r="BE165" s="27">
        <f t="shared" si="689"/>
        <v>0</v>
      </c>
      <c r="BF165" s="27">
        <f t="shared" si="689"/>
        <v>0</v>
      </c>
      <c r="BG165" s="27">
        <f t="shared" si="689"/>
        <v>0</v>
      </c>
      <c r="BH165" s="27">
        <f t="shared" si="689"/>
        <v>0</v>
      </c>
      <c r="BI165" s="27">
        <f t="shared" si="689"/>
        <v>0</v>
      </c>
      <c r="BJ165" s="27">
        <f t="shared" si="689"/>
        <v>0</v>
      </c>
      <c r="BK165" s="27">
        <f t="shared" si="689"/>
        <v>0</v>
      </c>
      <c r="BL165" s="27">
        <f t="shared" si="689"/>
        <v>0</v>
      </c>
      <c r="BM165" s="27">
        <f t="shared" si="689"/>
        <v>0</v>
      </c>
      <c r="BN165" s="27">
        <f t="shared" si="689"/>
        <v>0</v>
      </c>
      <c r="BO165" s="27">
        <f t="shared" si="689"/>
        <v>0</v>
      </c>
      <c r="BP165" s="27">
        <f t="shared" si="689"/>
        <v>0</v>
      </c>
      <c r="BQ165" s="27">
        <f t="shared" si="689"/>
        <v>0</v>
      </c>
      <c r="BR165" s="27">
        <f t="shared" si="689"/>
        <v>0</v>
      </c>
      <c r="BS165" s="27">
        <f t="shared" si="689"/>
        <v>0</v>
      </c>
      <c r="BT165" s="27">
        <f t="shared" si="689"/>
        <v>0</v>
      </c>
      <c r="BU165" s="27">
        <f t="shared" si="689"/>
        <v>0</v>
      </c>
      <c r="BV165" s="27">
        <f t="shared" si="689"/>
        <v>0</v>
      </c>
      <c r="BW165" s="27">
        <f t="shared" ref="BW165:DB165" si="690">IF(AND(BW$12=$F164,$F163=1),-BW154+BW124,0)</f>
        <v>0</v>
      </c>
      <c r="BX165" s="27">
        <f t="shared" si="690"/>
        <v>0</v>
      </c>
      <c r="BY165" s="27">
        <f t="shared" si="690"/>
        <v>0</v>
      </c>
      <c r="BZ165" s="27">
        <f t="shared" si="690"/>
        <v>0</v>
      </c>
      <c r="CA165" s="27">
        <f t="shared" si="690"/>
        <v>0</v>
      </c>
      <c r="CB165" s="27">
        <f t="shared" si="690"/>
        <v>0</v>
      </c>
      <c r="CC165" s="27">
        <f t="shared" si="690"/>
        <v>0</v>
      </c>
      <c r="CD165" s="27">
        <f t="shared" si="690"/>
        <v>0</v>
      </c>
      <c r="CE165" s="27">
        <f t="shared" si="690"/>
        <v>0</v>
      </c>
      <c r="CF165" s="27">
        <f t="shared" si="690"/>
        <v>0</v>
      </c>
      <c r="CG165" s="27">
        <f t="shared" si="690"/>
        <v>0</v>
      </c>
      <c r="CH165" s="27">
        <f t="shared" si="690"/>
        <v>0</v>
      </c>
      <c r="CI165" s="27">
        <f t="shared" si="690"/>
        <v>0</v>
      </c>
      <c r="CJ165" s="27">
        <f t="shared" si="690"/>
        <v>0</v>
      </c>
      <c r="CK165" s="27">
        <f t="shared" si="690"/>
        <v>0</v>
      </c>
      <c r="CL165" s="27">
        <f t="shared" si="690"/>
        <v>0</v>
      </c>
      <c r="CM165" s="27">
        <f t="shared" si="690"/>
        <v>0</v>
      </c>
      <c r="CN165" s="27">
        <f t="shared" si="690"/>
        <v>0</v>
      </c>
      <c r="CO165" s="27">
        <f t="shared" si="690"/>
        <v>0</v>
      </c>
      <c r="CP165" s="27">
        <f t="shared" si="690"/>
        <v>0</v>
      </c>
      <c r="CQ165" s="27">
        <f t="shared" si="690"/>
        <v>0</v>
      </c>
      <c r="CR165" s="27">
        <f t="shared" si="690"/>
        <v>0</v>
      </c>
      <c r="CS165" s="27">
        <f t="shared" si="690"/>
        <v>0</v>
      </c>
      <c r="CT165" s="27">
        <f t="shared" si="690"/>
        <v>0</v>
      </c>
      <c r="CU165" s="27">
        <f t="shared" si="690"/>
        <v>0</v>
      </c>
      <c r="CV165" s="27">
        <f t="shared" si="690"/>
        <v>0</v>
      </c>
      <c r="CW165" s="27">
        <f t="shared" si="690"/>
        <v>0</v>
      </c>
      <c r="CX165" s="27">
        <f t="shared" si="690"/>
        <v>0</v>
      </c>
      <c r="CY165" s="27">
        <f t="shared" si="690"/>
        <v>0</v>
      </c>
      <c r="CZ165" s="27">
        <f t="shared" si="690"/>
        <v>0</v>
      </c>
      <c r="DA165" s="27">
        <f t="shared" si="690"/>
        <v>0</v>
      </c>
      <c r="DB165" s="27">
        <f t="shared" si="690"/>
        <v>0</v>
      </c>
      <c r="DC165" s="27">
        <f t="shared" ref="DC165:EH165" si="691">IF(AND(DC$12=$F164,$F163=1),-DC154+DC124,0)</f>
        <v>0</v>
      </c>
      <c r="DD165" s="27">
        <f t="shared" si="691"/>
        <v>0</v>
      </c>
      <c r="DE165" s="27">
        <f t="shared" si="691"/>
        <v>0</v>
      </c>
      <c r="DF165" s="27">
        <f t="shared" si="691"/>
        <v>0</v>
      </c>
      <c r="DG165" s="27">
        <f t="shared" si="691"/>
        <v>0</v>
      </c>
      <c r="DH165" s="27">
        <f t="shared" si="691"/>
        <v>0</v>
      </c>
      <c r="DI165" s="27">
        <f t="shared" si="691"/>
        <v>0</v>
      </c>
      <c r="DJ165" s="27">
        <f t="shared" si="691"/>
        <v>0</v>
      </c>
      <c r="DK165" s="27">
        <f t="shared" si="691"/>
        <v>0</v>
      </c>
      <c r="DL165" s="27">
        <f t="shared" si="691"/>
        <v>0</v>
      </c>
      <c r="DM165" s="27">
        <f t="shared" si="691"/>
        <v>0</v>
      </c>
      <c r="DN165" s="27">
        <f t="shared" si="691"/>
        <v>0</v>
      </c>
      <c r="DO165" s="27">
        <f t="shared" si="691"/>
        <v>0</v>
      </c>
      <c r="DP165" s="27">
        <f t="shared" si="691"/>
        <v>0</v>
      </c>
      <c r="DQ165" s="27">
        <f t="shared" si="691"/>
        <v>0</v>
      </c>
      <c r="DR165" s="27">
        <f t="shared" si="691"/>
        <v>0</v>
      </c>
      <c r="DS165" s="27">
        <f t="shared" si="691"/>
        <v>0</v>
      </c>
      <c r="DT165" s="27">
        <f t="shared" si="691"/>
        <v>0</v>
      </c>
      <c r="DU165" s="27">
        <f t="shared" si="691"/>
        <v>0</v>
      </c>
      <c r="DV165" s="27">
        <f t="shared" si="691"/>
        <v>0</v>
      </c>
      <c r="DW165" s="27">
        <f t="shared" si="691"/>
        <v>0</v>
      </c>
      <c r="DX165" s="27">
        <f t="shared" si="691"/>
        <v>0</v>
      </c>
      <c r="DY165" s="27">
        <f t="shared" si="691"/>
        <v>0</v>
      </c>
      <c r="DZ165" s="27">
        <f t="shared" si="691"/>
        <v>0</v>
      </c>
      <c r="EA165" s="27">
        <f t="shared" si="691"/>
        <v>0</v>
      </c>
      <c r="EB165" s="27">
        <f t="shared" si="691"/>
        <v>0</v>
      </c>
      <c r="EC165" s="27">
        <f t="shared" si="691"/>
        <v>0</v>
      </c>
      <c r="ED165" s="27">
        <f t="shared" si="691"/>
        <v>0</v>
      </c>
      <c r="EE165" s="27">
        <f t="shared" si="691"/>
        <v>0</v>
      </c>
      <c r="EF165" s="27">
        <f t="shared" si="691"/>
        <v>0</v>
      </c>
      <c r="EG165" s="27">
        <f t="shared" si="691"/>
        <v>0</v>
      </c>
      <c r="EH165" s="27">
        <f t="shared" si="691"/>
        <v>0</v>
      </c>
      <c r="EI165" s="27">
        <f t="shared" ref="EI165:EM165" si="692">IF(AND(EI$12=$F164,$F163=1),-EI154+EI124,0)</f>
        <v>0</v>
      </c>
      <c r="EJ165" s="27">
        <f t="shared" si="692"/>
        <v>0</v>
      </c>
      <c r="EK165" s="27">
        <f t="shared" si="692"/>
        <v>0</v>
      </c>
      <c r="EL165" s="27">
        <f t="shared" si="692"/>
        <v>0</v>
      </c>
      <c r="EM165" s="27">
        <f t="shared" si="692"/>
        <v>0</v>
      </c>
      <c r="EP165" s="10" t="str">
        <f t="shared" si="681"/>
        <v>Acquisition Loan Basis Payback</v>
      </c>
      <c r="EQ165" s="36"/>
      <c r="ER165" s="36"/>
      <c r="ES165" s="36"/>
      <c r="ET165" s="138">
        <f t="shared" si="686"/>
        <v>0</v>
      </c>
      <c r="EU165" s="19"/>
      <c r="EV165" s="139">
        <f t="shared" si="687"/>
        <v>0</v>
      </c>
      <c r="EW165" s="27">
        <f t="shared" si="687"/>
        <v>0</v>
      </c>
      <c r="EX165" s="27">
        <f t="shared" si="687"/>
        <v>0</v>
      </c>
      <c r="EY165" s="27">
        <f t="shared" si="687"/>
        <v>0</v>
      </c>
      <c r="EZ165" s="27">
        <f t="shared" si="687"/>
        <v>0</v>
      </c>
      <c r="FA165" s="27">
        <f t="shared" si="687"/>
        <v>0</v>
      </c>
      <c r="FB165" s="27">
        <f t="shared" si="687"/>
        <v>0</v>
      </c>
      <c r="FC165" s="27">
        <f t="shared" si="687"/>
        <v>0</v>
      </c>
      <c r="FD165" s="27">
        <f t="shared" si="687"/>
        <v>0</v>
      </c>
      <c r="FE165"/>
      <c r="FF165"/>
      <c r="FG165"/>
      <c r="FH165"/>
    </row>
    <row r="166" spans="2:164" ht="15" outlineLevel="1">
      <c r="B166" s="10" t="s">
        <v>92</v>
      </c>
      <c r="C166" s="10"/>
      <c r="I166" s="138">
        <f>SUMIF($K$12:$EM$12,"&lt;="&amp;Assumptions!$L$14,'Monthly Cash Flow'!K166:EM166)</f>
        <v>0</v>
      </c>
      <c r="K166" s="139">
        <f>IF(AND($F$163=1,$F164=K$12),Assumptions!$F$73,0)</f>
        <v>0</v>
      </c>
      <c r="L166" s="27">
        <f>IF(AND($F$163=1,$F164=L$12),Assumptions!$F$73,0)</f>
        <v>0</v>
      </c>
      <c r="M166" s="27">
        <f>IF(AND($F$163=1,$F164=M$12),Assumptions!$F$73,0)</f>
        <v>0</v>
      </c>
      <c r="N166" s="27">
        <f>IF(AND($F$163=1,$F164=N$12),Assumptions!$F$73,0)</f>
        <v>0</v>
      </c>
      <c r="O166" s="27">
        <f>IF(AND($F$163=1,$F164=O$12),Assumptions!$F$73,0)</f>
        <v>0</v>
      </c>
      <c r="P166" s="27">
        <f>IF(AND($F$163=1,$F164=P$12),Assumptions!$F$73,0)</f>
        <v>0</v>
      </c>
      <c r="Q166" s="27">
        <f>IF(AND($F$163=1,$F164=Q$12),Assumptions!$F$73,0)</f>
        <v>0</v>
      </c>
      <c r="R166" s="27">
        <f>IF(AND($F$163=1,$F164=R$12),Assumptions!$F$73,0)</f>
        <v>0</v>
      </c>
      <c r="S166" s="27">
        <f>IF(AND($F$163=1,$F164=S$12),Assumptions!$F$73,0)</f>
        <v>0</v>
      </c>
      <c r="T166" s="27">
        <f>IF(AND($F$163=1,$F164=T$12),Assumptions!$F$73,0)</f>
        <v>0</v>
      </c>
      <c r="U166" s="27">
        <f>IF(AND($F$163=1,$F164=U$12),Assumptions!$F$73,0)</f>
        <v>0</v>
      </c>
      <c r="V166" s="27">
        <f>IF(AND($F$163=1,$F164=V$12),Assumptions!$F$73,0)</f>
        <v>0</v>
      </c>
      <c r="W166" s="27">
        <f>IF(AND($F$163=1,$F164=W$12),Assumptions!$F$73,0)</f>
        <v>0</v>
      </c>
      <c r="X166" s="27">
        <f>IF(AND($F$163=1,$F164=X$12),Assumptions!$F$73,0)</f>
        <v>0</v>
      </c>
      <c r="Y166" s="27">
        <f>IF(AND($F$163=1,$F164=Y$12),Assumptions!$F$73,0)</f>
        <v>0</v>
      </c>
      <c r="Z166" s="27">
        <f>IF(AND($F$163=1,$F164=Z$12),Assumptions!$F$73,0)</f>
        <v>0</v>
      </c>
      <c r="AA166" s="27">
        <f>IF(AND($F$163=1,$F164=AA$12),Assumptions!$F$73,0)</f>
        <v>0</v>
      </c>
      <c r="AB166" s="27">
        <f>IF(AND($F$163=1,$F164=AB$12),Assumptions!$F$73,0)</f>
        <v>0</v>
      </c>
      <c r="AC166" s="27">
        <f>IF(AND($F$163=1,$F164=AC$12),Assumptions!$F$73,0)</f>
        <v>0</v>
      </c>
      <c r="AD166" s="27">
        <f>IF(AND($F$163=1,$F164=AD$12),Assumptions!$F$73,0)</f>
        <v>0</v>
      </c>
      <c r="AE166" s="27">
        <f>IF(AND($F$163=1,$F164=AE$12),Assumptions!$F$73,0)</f>
        <v>0</v>
      </c>
      <c r="AF166" s="27">
        <f>IF(AND($F$163=1,$F164=AF$12),Assumptions!$F$73,0)</f>
        <v>0</v>
      </c>
      <c r="AG166" s="27">
        <f>IF(AND($F$163=1,$F164=AG$12),Assumptions!$F$73,0)</f>
        <v>0</v>
      </c>
      <c r="AH166" s="27">
        <f>IF(AND($F$163=1,$F164=AH$12),Assumptions!$F$73,0)</f>
        <v>0</v>
      </c>
      <c r="AI166" s="27">
        <f>IF(AND($F$163=1,$F164=AI$12),Assumptions!$F$73,0)</f>
        <v>0</v>
      </c>
      <c r="AJ166" s="27">
        <f>IF(AND($F$163=1,$F164=AJ$12),Assumptions!$F$73,0)</f>
        <v>0</v>
      </c>
      <c r="AK166" s="27">
        <f>IF(AND($F$163=1,$F164=AK$12),Assumptions!$F$73,0)</f>
        <v>0</v>
      </c>
      <c r="AL166" s="27">
        <f>IF(AND($F$163=1,$F164=AL$12),Assumptions!$F$73,0)</f>
        <v>0</v>
      </c>
      <c r="AM166" s="27">
        <f>IF(AND($F$163=1,$F164=AM$12),Assumptions!$F$73,0)</f>
        <v>0</v>
      </c>
      <c r="AN166" s="27">
        <f>IF(AND($F$163=1,$F164=AN$12),Assumptions!$F$73,0)</f>
        <v>0</v>
      </c>
      <c r="AO166" s="27">
        <f>IF(AND($F$163=1,$F164=AO$12),Assumptions!$F$73,0)</f>
        <v>0</v>
      </c>
      <c r="AP166" s="27">
        <f>IF(AND($F$163=1,$F164=AP$12),Assumptions!$F$73,0)</f>
        <v>0</v>
      </c>
      <c r="AQ166" s="27">
        <f>IF(AND($F$163=1,$F164=AQ$12),Assumptions!$F$73,0)</f>
        <v>0</v>
      </c>
      <c r="AR166" s="27">
        <f>IF(AND($F$163=1,$F164=AR$12),Assumptions!$F$73,0)</f>
        <v>0</v>
      </c>
      <c r="AS166" s="27">
        <f>IF(AND($F$163=1,$F164=AS$12),Assumptions!$F$73,0)</f>
        <v>0</v>
      </c>
      <c r="AT166" s="27">
        <f>IF(AND($F$163=1,$F164=AT$12),Assumptions!$F$73,0)</f>
        <v>0</v>
      </c>
      <c r="AU166" s="27">
        <f>IF(AND($F$163=1,$F164=AU$12),Assumptions!$F$73,0)</f>
        <v>0</v>
      </c>
      <c r="AV166" s="27">
        <f>IF(AND($F$163=1,$F164=AV$12),Assumptions!$F$73,0)</f>
        <v>0</v>
      </c>
      <c r="AW166" s="27">
        <f>IF(AND($F$163=1,$F164=AW$12),Assumptions!$F$73,0)</f>
        <v>0</v>
      </c>
      <c r="AX166" s="27">
        <f>IF(AND($F$163=1,$F164=AX$12),Assumptions!$F$73,0)</f>
        <v>0</v>
      </c>
      <c r="AY166" s="27">
        <f>IF(AND($F$163=1,$F164=AY$12),Assumptions!$F$73,0)</f>
        <v>0</v>
      </c>
      <c r="AZ166" s="27">
        <f>IF(AND($F$163=1,$F164=AZ$12),Assumptions!$F$73,0)</f>
        <v>0</v>
      </c>
      <c r="BA166" s="27">
        <f>IF(AND($F$163=1,$F164=BA$12),Assumptions!$F$73,0)</f>
        <v>0</v>
      </c>
      <c r="BB166" s="27">
        <f>IF(AND($F$163=1,$F164=BB$12),Assumptions!$F$73,0)</f>
        <v>0</v>
      </c>
      <c r="BC166" s="27">
        <f>IF(AND($F$163=1,$F164=BC$12),Assumptions!$F$73,0)</f>
        <v>0</v>
      </c>
      <c r="BD166" s="27">
        <f>IF(AND($F$163=1,$F164=BD$12),Assumptions!$F$73,0)</f>
        <v>0</v>
      </c>
      <c r="BE166" s="27">
        <f>IF(AND($F$163=1,$F164=BE$12),Assumptions!$F$73,0)</f>
        <v>0</v>
      </c>
      <c r="BF166" s="27">
        <f>IF(AND($F$163=1,$F164=BF$12),Assumptions!$F$73,0)</f>
        <v>0</v>
      </c>
      <c r="BG166" s="27">
        <f>IF(AND($F$163=1,$F164=BG$12),Assumptions!$F$73,0)</f>
        <v>0</v>
      </c>
      <c r="BH166" s="27">
        <f>IF(AND($F$163=1,$F164=BH$12),Assumptions!$F$73,0)</f>
        <v>0</v>
      </c>
      <c r="BI166" s="27">
        <f>IF(AND($F$163=1,$F164=BI$12),Assumptions!$F$73,0)</f>
        <v>0</v>
      </c>
      <c r="BJ166" s="27">
        <f>IF(AND($F$163=1,$F164=BJ$12),Assumptions!$F$73,0)</f>
        <v>0</v>
      </c>
      <c r="BK166" s="27">
        <f>IF(AND($F$163=1,$F164=BK$12),Assumptions!$F$73,0)</f>
        <v>0</v>
      </c>
      <c r="BL166" s="27">
        <f>IF(AND($F$163=1,$F164=BL$12),Assumptions!$F$73,0)</f>
        <v>0</v>
      </c>
      <c r="BM166" s="27">
        <f>IF(AND($F$163=1,$F164=BM$12),Assumptions!$F$73,0)</f>
        <v>0</v>
      </c>
      <c r="BN166" s="27">
        <f>IF(AND($F$163=1,$F164=BN$12),Assumptions!$F$73,0)</f>
        <v>0</v>
      </c>
      <c r="BO166" s="27">
        <f>IF(AND($F$163=1,$F164=BO$12),Assumptions!$F$73,0)</f>
        <v>0</v>
      </c>
      <c r="BP166" s="27">
        <f>IF(AND($F$163=1,$F164=BP$12),Assumptions!$F$73,0)</f>
        <v>0</v>
      </c>
      <c r="BQ166" s="27">
        <f>IF(AND($F$163=1,$F164=BQ$12),Assumptions!$F$73,0)</f>
        <v>0</v>
      </c>
      <c r="BR166" s="27">
        <f>IF(AND($F$163=1,$F164=BR$12),Assumptions!$F$73,0)</f>
        <v>0</v>
      </c>
      <c r="BS166" s="27">
        <f>IF(AND($F$163=1,$F164=BS$12),Assumptions!$F$73,0)</f>
        <v>0</v>
      </c>
      <c r="BT166" s="27">
        <f>IF(AND($F$163=1,$F164=BT$12),Assumptions!$F$73,0)</f>
        <v>0</v>
      </c>
      <c r="BU166" s="27">
        <f>IF(AND($F$163=1,$F164=BU$12),Assumptions!$F$73,0)</f>
        <v>0</v>
      </c>
      <c r="BV166" s="27">
        <f>IF(AND($F$163=1,$F164=BV$12),Assumptions!$F$73,0)</f>
        <v>0</v>
      </c>
      <c r="BW166" s="27">
        <f>IF(AND($F$163=1,$F164=BW$12),Assumptions!$F$73,0)</f>
        <v>0</v>
      </c>
      <c r="BX166" s="27">
        <f>IF(AND($F$163=1,$F164=BX$12),Assumptions!$F$73,0)</f>
        <v>0</v>
      </c>
      <c r="BY166" s="27">
        <f>IF(AND($F$163=1,$F164=BY$12),Assumptions!$F$73,0)</f>
        <v>0</v>
      </c>
      <c r="BZ166" s="27">
        <f>IF(AND($F$163=1,$F164=BZ$12),Assumptions!$F$73,0)</f>
        <v>0</v>
      </c>
      <c r="CA166" s="27">
        <f>IF(AND($F$163=1,$F164=CA$12),Assumptions!$F$73,0)</f>
        <v>0</v>
      </c>
      <c r="CB166" s="27">
        <f>IF(AND($F$163=1,$F164=CB$12),Assumptions!$F$73,0)</f>
        <v>0</v>
      </c>
      <c r="CC166" s="27">
        <f>IF(AND($F$163=1,$F164=CC$12),Assumptions!$F$73,0)</f>
        <v>0</v>
      </c>
      <c r="CD166" s="27">
        <f>IF(AND($F$163=1,$F164=CD$12),Assumptions!$F$73,0)</f>
        <v>0</v>
      </c>
      <c r="CE166" s="27">
        <f>IF(AND($F$163=1,$F164=CE$12),Assumptions!$F$73,0)</f>
        <v>0</v>
      </c>
      <c r="CF166" s="27">
        <f>IF(AND($F$163=1,$F164=CF$12),Assumptions!$F$73,0)</f>
        <v>0</v>
      </c>
      <c r="CG166" s="27">
        <f>IF(AND($F$163=1,$F164=CG$12),Assumptions!$F$73,0)</f>
        <v>0</v>
      </c>
      <c r="CH166" s="27">
        <f>IF(AND($F$163=1,$F164=CH$12),Assumptions!$F$73,0)</f>
        <v>0</v>
      </c>
      <c r="CI166" s="27">
        <f>IF(AND($F$163=1,$F164=CI$12),Assumptions!$F$73,0)</f>
        <v>0</v>
      </c>
      <c r="CJ166" s="27">
        <f>IF(AND($F$163=1,$F164=CJ$12),Assumptions!$F$73,0)</f>
        <v>0</v>
      </c>
      <c r="CK166" s="27">
        <f>IF(AND($F$163=1,$F164=CK$12),Assumptions!$F$73,0)</f>
        <v>0</v>
      </c>
      <c r="CL166" s="27">
        <f>IF(AND($F$163=1,$F164=CL$12),Assumptions!$F$73,0)</f>
        <v>0</v>
      </c>
      <c r="CM166" s="27">
        <f>IF(AND($F$163=1,$F164=CM$12),Assumptions!$F$73,0)</f>
        <v>0</v>
      </c>
      <c r="CN166" s="27">
        <f>IF(AND($F$163=1,$F164=CN$12),Assumptions!$F$73,0)</f>
        <v>0</v>
      </c>
      <c r="CO166" s="27">
        <f>IF(AND($F$163=1,$F164=CO$12),Assumptions!$F$73,0)</f>
        <v>0</v>
      </c>
      <c r="CP166" s="27">
        <f>IF(AND($F$163=1,$F164=CP$12),Assumptions!$F$73,0)</f>
        <v>0</v>
      </c>
      <c r="CQ166" s="27">
        <f>IF(AND($F$163=1,$F164=CQ$12),Assumptions!$F$73,0)</f>
        <v>0</v>
      </c>
      <c r="CR166" s="27">
        <f>IF(AND($F$163=1,$F164=CR$12),Assumptions!$F$73,0)</f>
        <v>0</v>
      </c>
      <c r="CS166" s="27">
        <f>IF(AND($F$163=1,$F164=CS$12),Assumptions!$F$73,0)</f>
        <v>0</v>
      </c>
      <c r="CT166" s="27">
        <f>IF(AND($F$163=1,$F164=CT$12),Assumptions!$F$73,0)</f>
        <v>0</v>
      </c>
      <c r="CU166" s="27">
        <f>IF(AND($F$163=1,$F164=CU$12),Assumptions!$F$73,0)</f>
        <v>0</v>
      </c>
      <c r="CV166" s="27">
        <f>IF(AND($F$163=1,$F164=CV$12),Assumptions!$F$73,0)</f>
        <v>0</v>
      </c>
      <c r="CW166" s="27">
        <f>IF(AND($F$163=1,$F164=CW$12),Assumptions!$F$73,0)</f>
        <v>0</v>
      </c>
      <c r="CX166" s="27">
        <f>IF(AND($F$163=1,$F164=CX$12),Assumptions!$F$73,0)</f>
        <v>0</v>
      </c>
      <c r="CY166" s="27">
        <f>IF(AND($F$163=1,$F164=CY$12),Assumptions!$F$73,0)</f>
        <v>0</v>
      </c>
      <c r="CZ166" s="27">
        <f>IF(AND($F$163=1,$F164=CZ$12),Assumptions!$F$73,0)</f>
        <v>0</v>
      </c>
      <c r="DA166" s="27">
        <f>IF(AND($F$163=1,$F164=DA$12),Assumptions!$F$73,0)</f>
        <v>0</v>
      </c>
      <c r="DB166" s="27">
        <f>IF(AND($F$163=1,$F164=DB$12),Assumptions!$F$73,0)</f>
        <v>0</v>
      </c>
      <c r="DC166" s="27">
        <f>IF(AND($F$163=1,$F164=DC$12),Assumptions!$F$73,0)</f>
        <v>0</v>
      </c>
      <c r="DD166" s="27">
        <f>IF(AND($F$163=1,$F164=DD$12),Assumptions!$F$73,0)</f>
        <v>0</v>
      </c>
      <c r="DE166" s="27">
        <f>IF(AND($F$163=1,$F164=DE$12),Assumptions!$F$73,0)</f>
        <v>0</v>
      </c>
      <c r="DF166" s="27">
        <f>IF(AND($F$163=1,$F164=DF$12),Assumptions!$F$73,0)</f>
        <v>0</v>
      </c>
      <c r="DG166" s="27">
        <f>IF(AND($F$163=1,$F164=DG$12),Assumptions!$F$73,0)</f>
        <v>0</v>
      </c>
      <c r="DH166" s="27">
        <f>IF(AND($F$163=1,$F164=DH$12),Assumptions!$F$73,0)</f>
        <v>0</v>
      </c>
      <c r="DI166" s="27">
        <f>IF(AND($F$163=1,$F164=DI$12),Assumptions!$F$73,0)</f>
        <v>0</v>
      </c>
      <c r="DJ166" s="27">
        <f>IF(AND($F$163=1,$F164=DJ$12),Assumptions!$F$73,0)</f>
        <v>0</v>
      </c>
      <c r="DK166" s="27">
        <f>IF(AND($F$163=1,$F164=DK$12),Assumptions!$F$73,0)</f>
        <v>0</v>
      </c>
      <c r="DL166" s="27">
        <f>IF(AND($F$163=1,$F164=DL$12),Assumptions!$F$73,0)</f>
        <v>0</v>
      </c>
      <c r="DM166" s="27">
        <f>IF(AND($F$163=1,$F164=DM$12),Assumptions!$F$73,0)</f>
        <v>0</v>
      </c>
      <c r="DN166" s="27">
        <f>IF(AND($F$163=1,$F164=DN$12),Assumptions!$F$73,0)</f>
        <v>0</v>
      </c>
      <c r="DO166" s="27">
        <f>IF(AND($F$163=1,$F164=DO$12),Assumptions!$F$73,0)</f>
        <v>0</v>
      </c>
      <c r="DP166" s="27">
        <f>IF(AND($F$163=1,$F164=DP$12),Assumptions!$F$73,0)</f>
        <v>0</v>
      </c>
      <c r="DQ166" s="27">
        <f>IF(AND($F$163=1,$F164=DQ$12),Assumptions!$F$73,0)</f>
        <v>0</v>
      </c>
      <c r="DR166" s="27">
        <f>IF(AND($F$163=1,$F164=DR$12),Assumptions!$F$73,0)</f>
        <v>0</v>
      </c>
      <c r="DS166" s="27">
        <f>IF(AND($F$163=1,$F164=DS$12),Assumptions!$F$73,0)</f>
        <v>0</v>
      </c>
      <c r="DT166" s="27">
        <f>IF(AND($F$163=1,$F164=DT$12),Assumptions!$F$73,0)</f>
        <v>0</v>
      </c>
      <c r="DU166" s="27">
        <f>IF(AND($F$163=1,$F164=DU$12),Assumptions!$F$73,0)</f>
        <v>0</v>
      </c>
      <c r="DV166" s="27">
        <f>IF(AND($F$163=1,$F164=DV$12),Assumptions!$F$73,0)</f>
        <v>0</v>
      </c>
      <c r="DW166" s="27">
        <f>IF(AND($F$163=1,$F164=DW$12),Assumptions!$F$73,0)</f>
        <v>0</v>
      </c>
      <c r="DX166" s="27">
        <f>IF(AND($F$163=1,$F164=DX$12),Assumptions!$F$73,0)</f>
        <v>0</v>
      </c>
      <c r="DY166" s="27">
        <f>IF(AND($F$163=1,$F164=DY$12),Assumptions!$F$73,0)</f>
        <v>0</v>
      </c>
      <c r="DZ166" s="27">
        <f>IF(AND($F$163=1,$F164=DZ$12),Assumptions!$F$73,0)</f>
        <v>0</v>
      </c>
      <c r="EA166" s="27">
        <f>IF(AND($F$163=1,$F164=EA$12),Assumptions!$F$73,0)</f>
        <v>0</v>
      </c>
      <c r="EB166" s="27">
        <f>IF(AND($F$163=1,$F164=EB$12),Assumptions!$F$73,0)</f>
        <v>0</v>
      </c>
      <c r="EC166" s="27">
        <f>IF(AND($F$163=1,$F164=EC$12),Assumptions!$F$73,0)</f>
        <v>0</v>
      </c>
      <c r="ED166" s="27">
        <f>IF(AND($F$163=1,$F164=ED$12),Assumptions!$F$73,0)</f>
        <v>0</v>
      </c>
      <c r="EE166" s="27">
        <f>IF(AND($F$163=1,$F164=EE$12),Assumptions!$F$73,0)</f>
        <v>0</v>
      </c>
      <c r="EF166" s="27">
        <f>IF(AND($F$163=1,$F164=EF$12),Assumptions!$F$73,0)</f>
        <v>0</v>
      </c>
      <c r="EG166" s="27">
        <f>IF(AND($F$163=1,$F164=EG$12),Assumptions!$F$73,0)</f>
        <v>0</v>
      </c>
      <c r="EH166" s="27">
        <f>IF(AND($F$163=1,$F164=EH$12),Assumptions!$F$73,0)</f>
        <v>0</v>
      </c>
      <c r="EI166" s="27">
        <f>IF(AND($F$163=1,$F164=EI$12),Assumptions!$F$73,0)</f>
        <v>0</v>
      </c>
      <c r="EJ166" s="27">
        <f>IF(AND($F$163=1,$F164=EJ$12),Assumptions!$F$73,0)</f>
        <v>0</v>
      </c>
      <c r="EK166" s="27">
        <f>IF(AND($F$163=1,$F164=EK$12),Assumptions!$F$73,0)</f>
        <v>0</v>
      </c>
      <c r="EL166" s="27">
        <f>IF(AND($F$163=1,$F164=EL$12),Assumptions!$F$73,0)</f>
        <v>0</v>
      </c>
      <c r="EM166" s="27">
        <f>IF(AND($F$163=1,$F164=EM$12),Assumptions!$F$73,0)</f>
        <v>0</v>
      </c>
      <c r="EP166" s="10" t="str">
        <f t="shared" si="681"/>
        <v>Loan Fees</v>
      </c>
      <c r="EQ166" s="36"/>
      <c r="ER166" s="36"/>
      <c r="ES166" s="36"/>
      <c r="ET166" s="138">
        <f t="shared" si="686"/>
        <v>0</v>
      </c>
      <c r="EU166" s="19"/>
      <c r="EV166" s="139">
        <f t="shared" si="687"/>
        <v>0</v>
      </c>
      <c r="EW166" s="27">
        <f t="shared" si="687"/>
        <v>0</v>
      </c>
      <c r="EX166" s="27">
        <f t="shared" si="687"/>
        <v>0</v>
      </c>
      <c r="EY166" s="27">
        <f t="shared" si="687"/>
        <v>0</v>
      </c>
      <c r="EZ166" s="27">
        <f t="shared" si="687"/>
        <v>0</v>
      </c>
      <c r="FA166" s="27">
        <f t="shared" si="687"/>
        <v>0</v>
      </c>
      <c r="FB166" s="27">
        <f t="shared" si="687"/>
        <v>0</v>
      </c>
      <c r="FC166" s="27">
        <f t="shared" si="687"/>
        <v>0</v>
      </c>
      <c r="FD166" s="27">
        <f t="shared" si="687"/>
        <v>0</v>
      </c>
      <c r="FE166"/>
      <c r="FF166"/>
      <c r="FG166"/>
      <c r="FH166"/>
    </row>
    <row r="167" spans="2:164" ht="15" outlineLevel="1">
      <c r="B167" s="10" t="s">
        <v>51</v>
      </c>
      <c r="C167" s="10"/>
      <c r="I167" s="138">
        <f>SUMIF($K$12:$EM$12,"&lt;="&amp;Assumptions!$L$14,'Monthly Cash Flow'!K167:EM167)</f>
        <v>0</v>
      </c>
      <c r="K167" s="139">
        <f>IF(AND($F$163=1,$F164=K$12),Assumptions!$F$74,0)</f>
        <v>0</v>
      </c>
      <c r="L167" s="27">
        <f>IF(AND($F$163=1,$F164=L$12),Assumptions!$F$74,0)</f>
        <v>0</v>
      </c>
      <c r="M167" s="27">
        <f>IF(AND($F$163=1,$F164=M$12),Assumptions!$F$74,0)</f>
        <v>0</v>
      </c>
      <c r="N167" s="27">
        <f>IF(AND($F$163=1,$F164=N$12),Assumptions!$F$74,0)</f>
        <v>0</v>
      </c>
      <c r="O167" s="27">
        <f>IF(AND($F$163=1,$F164=O$12),Assumptions!$F$74,0)</f>
        <v>0</v>
      </c>
      <c r="P167" s="27">
        <f>IF(AND($F$163=1,$F164=P$12),Assumptions!$F$74,0)</f>
        <v>0</v>
      </c>
      <c r="Q167" s="27">
        <f>IF(AND($F$163=1,$F164=Q$12),Assumptions!$F$74,0)</f>
        <v>0</v>
      </c>
      <c r="R167" s="27">
        <f>IF(AND($F$163=1,$F164=R$12),Assumptions!$F$74,0)</f>
        <v>0</v>
      </c>
      <c r="S167" s="27">
        <f>IF(AND($F$163=1,$F164=S$12),Assumptions!$F$74,0)</f>
        <v>0</v>
      </c>
      <c r="T167" s="27">
        <f>IF(AND($F$163=1,$F164=T$12),Assumptions!$F$74,0)</f>
        <v>0</v>
      </c>
      <c r="U167" s="27">
        <f>IF(AND($F$163=1,$F164=U$12),Assumptions!$F$74,0)</f>
        <v>0</v>
      </c>
      <c r="V167" s="27">
        <f>IF(AND($F$163=1,$F164=V$12),Assumptions!$F$74,0)</f>
        <v>0</v>
      </c>
      <c r="W167" s="27">
        <f>IF(AND($F$163=1,$F164=W$12),Assumptions!$F$74,0)</f>
        <v>0</v>
      </c>
      <c r="X167" s="27">
        <f>IF(AND($F$163=1,$F164=X$12),Assumptions!$F$74,0)</f>
        <v>0</v>
      </c>
      <c r="Y167" s="27">
        <f>IF(AND($F$163=1,$F164=Y$12),Assumptions!$F$74,0)</f>
        <v>0</v>
      </c>
      <c r="Z167" s="27">
        <f>IF(AND($F$163=1,$F164=Z$12),Assumptions!$F$74,0)</f>
        <v>0</v>
      </c>
      <c r="AA167" s="27">
        <f>IF(AND($F$163=1,$F164=AA$12),Assumptions!$F$74,0)</f>
        <v>0</v>
      </c>
      <c r="AB167" s="27">
        <f>IF(AND($F$163=1,$F164=AB$12),Assumptions!$F$74,0)</f>
        <v>0</v>
      </c>
      <c r="AC167" s="27">
        <f>IF(AND($F$163=1,$F164=AC$12),Assumptions!$F$74,0)</f>
        <v>0</v>
      </c>
      <c r="AD167" s="27">
        <f>IF(AND($F$163=1,$F164=AD$12),Assumptions!$F$74,0)</f>
        <v>0</v>
      </c>
      <c r="AE167" s="27">
        <f>IF(AND($F$163=1,$F164=AE$12),Assumptions!$F$74,0)</f>
        <v>0</v>
      </c>
      <c r="AF167" s="27">
        <f>IF(AND($F$163=1,$F164=AF$12),Assumptions!$F$74,0)</f>
        <v>0</v>
      </c>
      <c r="AG167" s="27">
        <f>IF(AND($F$163=1,$F164=AG$12),Assumptions!$F$74,0)</f>
        <v>0</v>
      </c>
      <c r="AH167" s="27">
        <f>IF(AND($F$163=1,$F164=AH$12),Assumptions!$F$74,0)</f>
        <v>0</v>
      </c>
      <c r="AI167" s="27">
        <f>IF(AND($F$163=1,$F164=AI$12),Assumptions!$F$74,0)</f>
        <v>0</v>
      </c>
      <c r="AJ167" s="27">
        <f>IF(AND($F$163=1,$F164=AJ$12),Assumptions!$F$74,0)</f>
        <v>0</v>
      </c>
      <c r="AK167" s="27">
        <f>IF(AND($F$163=1,$F164=AK$12),Assumptions!$F$74,0)</f>
        <v>0</v>
      </c>
      <c r="AL167" s="27">
        <f>IF(AND($F$163=1,$F164=AL$12),Assumptions!$F$74,0)</f>
        <v>0</v>
      </c>
      <c r="AM167" s="27">
        <f>IF(AND($F$163=1,$F164=AM$12),Assumptions!$F$74,0)</f>
        <v>0</v>
      </c>
      <c r="AN167" s="27">
        <f>IF(AND($F$163=1,$F164=AN$12),Assumptions!$F$74,0)</f>
        <v>0</v>
      </c>
      <c r="AO167" s="27">
        <f>IF(AND($F$163=1,$F164=AO$12),Assumptions!$F$74,0)</f>
        <v>0</v>
      </c>
      <c r="AP167" s="27">
        <f>IF(AND($F$163=1,$F164=AP$12),Assumptions!$F$74,0)</f>
        <v>0</v>
      </c>
      <c r="AQ167" s="27">
        <f>IF(AND($F$163=1,$F164=AQ$12),Assumptions!$F$74,0)</f>
        <v>0</v>
      </c>
      <c r="AR167" s="27">
        <f>IF(AND($F$163=1,$F164=AR$12),Assumptions!$F$74,0)</f>
        <v>0</v>
      </c>
      <c r="AS167" s="27">
        <f>IF(AND($F$163=1,$F164=AS$12),Assumptions!$F$74,0)</f>
        <v>0</v>
      </c>
      <c r="AT167" s="27">
        <f>IF(AND($F$163=1,$F164=AT$12),Assumptions!$F$74,0)</f>
        <v>0</v>
      </c>
      <c r="AU167" s="27">
        <f>IF(AND($F$163=1,$F164=AU$12),Assumptions!$F$74,0)</f>
        <v>0</v>
      </c>
      <c r="AV167" s="27">
        <f>IF(AND($F$163=1,$F164=AV$12),Assumptions!$F$74,0)</f>
        <v>0</v>
      </c>
      <c r="AW167" s="27">
        <f>IF(AND($F$163=1,$F164=AW$12),Assumptions!$F$74,0)</f>
        <v>0</v>
      </c>
      <c r="AX167" s="27">
        <f>IF(AND($F$163=1,$F164=AX$12),Assumptions!$F$74,0)</f>
        <v>0</v>
      </c>
      <c r="AY167" s="27">
        <f>IF(AND($F$163=1,$F164=AY$12),Assumptions!$F$74,0)</f>
        <v>0</v>
      </c>
      <c r="AZ167" s="27">
        <f>IF(AND($F$163=1,$F164=AZ$12),Assumptions!$F$74,0)</f>
        <v>0</v>
      </c>
      <c r="BA167" s="27">
        <f>IF(AND($F$163=1,$F164=BA$12),Assumptions!$F$74,0)</f>
        <v>0</v>
      </c>
      <c r="BB167" s="27">
        <f>IF(AND($F$163=1,$F164=BB$12),Assumptions!$F$74,0)</f>
        <v>0</v>
      </c>
      <c r="BC167" s="27">
        <f>IF(AND($F$163=1,$F164=BC$12),Assumptions!$F$74,0)</f>
        <v>0</v>
      </c>
      <c r="BD167" s="27">
        <f>IF(AND($F$163=1,$F164=BD$12),Assumptions!$F$74,0)</f>
        <v>0</v>
      </c>
      <c r="BE167" s="27">
        <f>IF(AND($F$163=1,$F164=BE$12),Assumptions!$F$74,0)</f>
        <v>0</v>
      </c>
      <c r="BF167" s="27">
        <f>IF(AND($F$163=1,$F164=BF$12),Assumptions!$F$74,0)</f>
        <v>0</v>
      </c>
      <c r="BG167" s="27">
        <f>IF(AND($F$163=1,$F164=BG$12),Assumptions!$F$74,0)</f>
        <v>0</v>
      </c>
      <c r="BH167" s="27">
        <f>IF(AND($F$163=1,$F164=BH$12),Assumptions!$F$74,0)</f>
        <v>0</v>
      </c>
      <c r="BI167" s="27">
        <f>IF(AND($F$163=1,$F164=BI$12),Assumptions!$F$74,0)</f>
        <v>0</v>
      </c>
      <c r="BJ167" s="27">
        <f>IF(AND($F$163=1,$F164=BJ$12),Assumptions!$F$74,0)</f>
        <v>0</v>
      </c>
      <c r="BK167" s="27">
        <f>IF(AND($F$163=1,$F164=BK$12),Assumptions!$F$74,0)</f>
        <v>0</v>
      </c>
      <c r="BL167" s="27">
        <f>IF(AND($F$163=1,$F164=BL$12),Assumptions!$F$74,0)</f>
        <v>0</v>
      </c>
      <c r="BM167" s="27">
        <f>IF(AND($F$163=1,$F164=BM$12),Assumptions!$F$74,0)</f>
        <v>0</v>
      </c>
      <c r="BN167" s="27">
        <f>IF(AND($F$163=1,$F164=BN$12),Assumptions!$F$74,0)</f>
        <v>0</v>
      </c>
      <c r="BO167" s="27">
        <f>IF(AND($F$163=1,$F164=BO$12),Assumptions!$F$74,0)</f>
        <v>0</v>
      </c>
      <c r="BP167" s="27">
        <f>IF(AND($F$163=1,$F164=BP$12),Assumptions!$F$74,0)</f>
        <v>0</v>
      </c>
      <c r="BQ167" s="27">
        <f>IF(AND($F$163=1,$F164=BQ$12),Assumptions!$F$74,0)</f>
        <v>0</v>
      </c>
      <c r="BR167" s="27">
        <f>IF(AND($F$163=1,$F164=BR$12),Assumptions!$F$74,0)</f>
        <v>0</v>
      </c>
      <c r="BS167" s="27">
        <f>IF(AND($F$163=1,$F164=BS$12),Assumptions!$F$74,0)</f>
        <v>0</v>
      </c>
      <c r="BT167" s="27">
        <f>IF(AND($F$163=1,$F164=BT$12),Assumptions!$F$74,0)</f>
        <v>0</v>
      </c>
      <c r="BU167" s="27">
        <f>IF(AND($F$163=1,$F164=BU$12),Assumptions!$F$74,0)</f>
        <v>0</v>
      </c>
      <c r="BV167" s="27">
        <f>IF(AND($F$163=1,$F164=BV$12),Assumptions!$F$74,0)</f>
        <v>0</v>
      </c>
      <c r="BW167" s="27">
        <f>IF(AND($F$163=1,$F164=BW$12),Assumptions!$F$74,0)</f>
        <v>0</v>
      </c>
      <c r="BX167" s="27">
        <f>IF(AND($F$163=1,$F164=BX$12),Assumptions!$F$74,0)</f>
        <v>0</v>
      </c>
      <c r="BY167" s="27">
        <f>IF(AND($F$163=1,$F164=BY$12),Assumptions!$F$74,0)</f>
        <v>0</v>
      </c>
      <c r="BZ167" s="27">
        <f>IF(AND($F$163=1,$F164=BZ$12),Assumptions!$F$74,0)</f>
        <v>0</v>
      </c>
      <c r="CA167" s="27">
        <f>IF(AND($F$163=1,$F164=CA$12),Assumptions!$F$74,0)</f>
        <v>0</v>
      </c>
      <c r="CB167" s="27">
        <f>IF(AND($F$163=1,$F164=CB$12),Assumptions!$F$74,0)</f>
        <v>0</v>
      </c>
      <c r="CC167" s="27">
        <f>IF(AND($F$163=1,$F164=CC$12),Assumptions!$F$74,0)</f>
        <v>0</v>
      </c>
      <c r="CD167" s="27">
        <f>IF(AND($F$163=1,$F164=CD$12),Assumptions!$F$74,0)</f>
        <v>0</v>
      </c>
      <c r="CE167" s="27">
        <f>IF(AND($F$163=1,$F164=CE$12),Assumptions!$F$74,0)</f>
        <v>0</v>
      </c>
      <c r="CF167" s="27">
        <f>IF(AND($F$163=1,$F164=CF$12),Assumptions!$F$74,0)</f>
        <v>0</v>
      </c>
      <c r="CG167" s="27">
        <f>IF(AND($F$163=1,$F164=CG$12),Assumptions!$F$74,0)</f>
        <v>0</v>
      </c>
      <c r="CH167" s="27">
        <f>IF(AND($F$163=1,$F164=CH$12),Assumptions!$F$74,0)</f>
        <v>0</v>
      </c>
      <c r="CI167" s="27">
        <f>IF(AND($F$163=1,$F164=CI$12),Assumptions!$F$74,0)</f>
        <v>0</v>
      </c>
      <c r="CJ167" s="27">
        <f>IF(AND($F$163=1,$F164=CJ$12),Assumptions!$F$74,0)</f>
        <v>0</v>
      </c>
      <c r="CK167" s="27">
        <f>IF(AND($F$163=1,$F164=CK$12),Assumptions!$F$74,0)</f>
        <v>0</v>
      </c>
      <c r="CL167" s="27">
        <f>IF(AND($F$163=1,$F164=CL$12),Assumptions!$F$74,0)</f>
        <v>0</v>
      </c>
      <c r="CM167" s="27">
        <f>IF(AND($F$163=1,$F164=CM$12),Assumptions!$F$74,0)</f>
        <v>0</v>
      </c>
      <c r="CN167" s="27">
        <f>IF(AND($F$163=1,$F164=CN$12),Assumptions!$F$74,0)</f>
        <v>0</v>
      </c>
      <c r="CO167" s="27">
        <f>IF(AND($F$163=1,$F164=CO$12),Assumptions!$F$74,0)</f>
        <v>0</v>
      </c>
      <c r="CP167" s="27">
        <f>IF(AND($F$163=1,$F164=CP$12),Assumptions!$F$74,0)</f>
        <v>0</v>
      </c>
      <c r="CQ167" s="27">
        <f>IF(AND($F$163=1,$F164=CQ$12),Assumptions!$F$74,0)</f>
        <v>0</v>
      </c>
      <c r="CR167" s="27">
        <f>IF(AND($F$163=1,$F164=CR$12),Assumptions!$F$74,0)</f>
        <v>0</v>
      </c>
      <c r="CS167" s="27">
        <f>IF(AND($F$163=1,$F164=CS$12),Assumptions!$F$74,0)</f>
        <v>0</v>
      </c>
      <c r="CT167" s="27">
        <f>IF(AND($F$163=1,$F164=CT$12),Assumptions!$F$74,0)</f>
        <v>0</v>
      </c>
      <c r="CU167" s="27">
        <f>IF(AND($F$163=1,$F164=CU$12),Assumptions!$F$74,0)</f>
        <v>0</v>
      </c>
      <c r="CV167" s="27">
        <f>IF(AND($F$163=1,$F164=CV$12),Assumptions!$F$74,0)</f>
        <v>0</v>
      </c>
      <c r="CW167" s="27">
        <f>IF(AND($F$163=1,$F164=CW$12),Assumptions!$F$74,0)</f>
        <v>0</v>
      </c>
      <c r="CX167" s="27">
        <f>IF(AND($F$163=1,$F164=CX$12),Assumptions!$F$74,0)</f>
        <v>0</v>
      </c>
      <c r="CY167" s="27">
        <f>IF(AND($F$163=1,$F164=CY$12),Assumptions!$F$74,0)</f>
        <v>0</v>
      </c>
      <c r="CZ167" s="27">
        <f>IF(AND($F$163=1,$F164=CZ$12),Assumptions!$F$74,0)</f>
        <v>0</v>
      </c>
      <c r="DA167" s="27">
        <f>IF(AND($F$163=1,$F164=DA$12),Assumptions!$F$74,0)</f>
        <v>0</v>
      </c>
      <c r="DB167" s="27">
        <f>IF(AND($F$163=1,$F164=DB$12),Assumptions!$F$74,0)</f>
        <v>0</v>
      </c>
      <c r="DC167" s="27">
        <f>IF(AND($F$163=1,$F164=DC$12),Assumptions!$F$74,0)</f>
        <v>0</v>
      </c>
      <c r="DD167" s="27">
        <f>IF(AND($F$163=1,$F164=DD$12),Assumptions!$F$74,0)</f>
        <v>0</v>
      </c>
      <c r="DE167" s="27">
        <f>IF(AND($F$163=1,$F164=DE$12),Assumptions!$F$74,0)</f>
        <v>0</v>
      </c>
      <c r="DF167" s="27">
        <f>IF(AND($F$163=1,$F164=DF$12),Assumptions!$F$74,0)</f>
        <v>0</v>
      </c>
      <c r="DG167" s="27">
        <f>IF(AND($F$163=1,$F164=DG$12),Assumptions!$F$74,0)</f>
        <v>0</v>
      </c>
      <c r="DH167" s="27">
        <f>IF(AND($F$163=1,$F164=DH$12),Assumptions!$F$74,0)</f>
        <v>0</v>
      </c>
      <c r="DI167" s="27">
        <f>IF(AND($F$163=1,$F164=DI$12),Assumptions!$F$74,0)</f>
        <v>0</v>
      </c>
      <c r="DJ167" s="27">
        <f>IF(AND($F$163=1,$F164=DJ$12),Assumptions!$F$74,0)</f>
        <v>0</v>
      </c>
      <c r="DK167" s="27">
        <f>IF(AND($F$163=1,$F164=DK$12),Assumptions!$F$74,0)</f>
        <v>0</v>
      </c>
      <c r="DL167" s="27">
        <f>IF(AND($F$163=1,$F164=DL$12),Assumptions!$F$74,0)</f>
        <v>0</v>
      </c>
      <c r="DM167" s="27">
        <f>IF(AND($F$163=1,$F164=DM$12),Assumptions!$F$74,0)</f>
        <v>0</v>
      </c>
      <c r="DN167" s="27">
        <f>IF(AND($F$163=1,$F164=DN$12),Assumptions!$F$74,0)</f>
        <v>0</v>
      </c>
      <c r="DO167" s="27">
        <f>IF(AND($F$163=1,$F164=DO$12),Assumptions!$F$74,0)</f>
        <v>0</v>
      </c>
      <c r="DP167" s="27">
        <f>IF(AND($F$163=1,$F164=DP$12),Assumptions!$F$74,0)</f>
        <v>0</v>
      </c>
      <c r="DQ167" s="27">
        <f>IF(AND($F$163=1,$F164=DQ$12),Assumptions!$F$74,0)</f>
        <v>0</v>
      </c>
      <c r="DR167" s="27">
        <f>IF(AND($F$163=1,$F164=DR$12),Assumptions!$F$74,0)</f>
        <v>0</v>
      </c>
      <c r="DS167" s="27">
        <f>IF(AND($F$163=1,$F164=DS$12),Assumptions!$F$74,0)</f>
        <v>0</v>
      </c>
      <c r="DT167" s="27">
        <f>IF(AND($F$163=1,$F164=DT$12),Assumptions!$F$74,0)</f>
        <v>0</v>
      </c>
      <c r="DU167" s="27">
        <f>IF(AND($F$163=1,$F164=DU$12),Assumptions!$F$74,0)</f>
        <v>0</v>
      </c>
      <c r="DV167" s="27">
        <f>IF(AND($F$163=1,$F164=DV$12),Assumptions!$F$74,0)</f>
        <v>0</v>
      </c>
      <c r="DW167" s="27">
        <f>IF(AND($F$163=1,$F164=DW$12),Assumptions!$F$74,0)</f>
        <v>0</v>
      </c>
      <c r="DX167" s="27">
        <f>IF(AND($F$163=1,$F164=DX$12),Assumptions!$F$74,0)</f>
        <v>0</v>
      </c>
      <c r="DY167" s="27">
        <f>IF(AND($F$163=1,$F164=DY$12),Assumptions!$F$74,0)</f>
        <v>0</v>
      </c>
      <c r="DZ167" s="27">
        <f>IF(AND($F$163=1,$F164=DZ$12),Assumptions!$F$74,0)</f>
        <v>0</v>
      </c>
      <c r="EA167" s="27">
        <f>IF(AND($F$163=1,$F164=EA$12),Assumptions!$F$74,0)</f>
        <v>0</v>
      </c>
      <c r="EB167" s="27">
        <f>IF(AND($F$163=1,$F164=EB$12),Assumptions!$F$74,0)</f>
        <v>0</v>
      </c>
      <c r="EC167" s="27">
        <f>IF(AND($F$163=1,$F164=EC$12),Assumptions!$F$74,0)</f>
        <v>0</v>
      </c>
      <c r="ED167" s="27">
        <f>IF(AND($F$163=1,$F164=ED$12),Assumptions!$F$74,0)</f>
        <v>0</v>
      </c>
      <c r="EE167" s="27">
        <f>IF(AND($F$163=1,$F164=EE$12),Assumptions!$F$74,0)</f>
        <v>0</v>
      </c>
      <c r="EF167" s="27">
        <f>IF(AND($F$163=1,$F164=EF$12),Assumptions!$F$74,0)</f>
        <v>0</v>
      </c>
      <c r="EG167" s="27">
        <f>IF(AND($F$163=1,$F164=EG$12),Assumptions!$F$74,0)</f>
        <v>0</v>
      </c>
      <c r="EH167" s="27">
        <f>IF(AND($F$163=1,$F164=EH$12),Assumptions!$F$74,0)</f>
        <v>0</v>
      </c>
      <c r="EI167" s="27">
        <f>IF(AND($F$163=1,$F164=EI$12),Assumptions!$F$74,0)</f>
        <v>0</v>
      </c>
      <c r="EJ167" s="27">
        <f>IF(AND($F$163=1,$F164=EJ$12),Assumptions!$F$74,0)</f>
        <v>0</v>
      </c>
      <c r="EK167" s="27">
        <f>IF(AND($F$163=1,$F164=EK$12),Assumptions!$F$74,0)</f>
        <v>0</v>
      </c>
      <c r="EL167" s="27">
        <f>IF(AND($F$163=1,$F164=EL$12),Assumptions!$F$74,0)</f>
        <v>0</v>
      </c>
      <c r="EM167" s="27">
        <f>IF(AND($F$163=1,$F164=EM$12),Assumptions!$F$74,0)</f>
        <v>0</v>
      </c>
      <c r="EP167" s="10" t="str">
        <f t="shared" si="681"/>
        <v>Loan Closing Costs</v>
      </c>
      <c r="EQ167" s="36"/>
      <c r="ER167" s="36"/>
      <c r="ES167" s="36"/>
      <c r="ET167" s="138">
        <f t="shared" si="686"/>
        <v>0</v>
      </c>
      <c r="EU167" s="19"/>
      <c r="EV167" s="139">
        <f t="shared" si="687"/>
        <v>0</v>
      </c>
      <c r="EW167" s="27">
        <f t="shared" si="687"/>
        <v>0</v>
      </c>
      <c r="EX167" s="27">
        <f t="shared" si="687"/>
        <v>0</v>
      </c>
      <c r="EY167" s="27">
        <f t="shared" si="687"/>
        <v>0</v>
      </c>
      <c r="EZ167" s="27">
        <f t="shared" si="687"/>
        <v>0</v>
      </c>
      <c r="FA167" s="27">
        <f t="shared" si="687"/>
        <v>0</v>
      </c>
      <c r="FB167" s="27">
        <f t="shared" si="687"/>
        <v>0</v>
      </c>
      <c r="FC167" s="27">
        <f t="shared" si="687"/>
        <v>0</v>
      </c>
      <c r="FD167" s="27">
        <f t="shared" si="687"/>
        <v>0</v>
      </c>
      <c r="FE167"/>
      <c r="FF167"/>
      <c r="FG167"/>
      <c r="FH167"/>
    </row>
    <row r="168" spans="2:164" ht="15" outlineLevel="1">
      <c r="B168" s="10" t="s">
        <v>24</v>
      </c>
      <c r="C168" s="10"/>
      <c r="I168" s="138">
        <f ca="1">SUMIF($K$12:$EM$12,"&lt;="&amp;Assumptions!$L$14,'Monthly Cash Flow'!K168:EM168)</f>
        <v>0</v>
      </c>
      <c r="K168" s="139">
        <f>IF(AND($F$163=1,K$12&gt;$F164),K$85,0)</f>
        <v>0</v>
      </c>
      <c r="L168" s="27">
        <f t="shared" ref="L168:AQ168" si="693">IF(L$12&gt;$F164,L$85,0)</f>
        <v>0</v>
      </c>
      <c r="M168" s="27">
        <f t="shared" si="693"/>
        <v>0</v>
      </c>
      <c r="N168" s="27">
        <f t="shared" si="693"/>
        <v>0</v>
      </c>
      <c r="O168" s="27">
        <f t="shared" si="693"/>
        <v>0</v>
      </c>
      <c r="P168" s="27">
        <f t="shared" si="693"/>
        <v>0</v>
      </c>
      <c r="Q168" s="27">
        <f t="shared" si="693"/>
        <v>0</v>
      </c>
      <c r="R168" s="27">
        <f t="shared" si="693"/>
        <v>0</v>
      </c>
      <c r="S168" s="27">
        <f t="shared" si="693"/>
        <v>0</v>
      </c>
      <c r="T168" s="27">
        <f t="shared" si="693"/>
        <v>0</v>
      </c>
      <c r="U168" s="27">
        <f t="shared" si="693"/>
        <v>0</v>
      </c>
      <c r="V168" s="27">
        <f t="shared" si="693"/>
        <v>0</v>
      </c>
      <c r="W168" s="27">
        <f t="shared" si="693"/>
        <v>0</v>
      </c>
      <c r="X168" s="27">
        <f t="shared" si="693"/>
        <v>0</v>
      </c>
      <c r="Y168" s="27">
        <f t="shared" si="693"/>
        <v>0</v>
      </c>
      <c r="Z168" s="27">
        <f t="shared" si="693"/>
        <v>0</v>
      </c>
      <c r="AA168" s="27">
        <f t="shared" si="693"/>
        <v>0</v>
      </c>
      <c r="AB168" s="27">
        <f t="shared" si="693"/>
        <v>0</v>
      </c>
      <c r="AC168" s="27">
        <f t="shared" si="693"/>
        <v>0</v>
      </c>
      <c r="AD168" s="27">
        <f t="shared" si="693"/>
        <v>0</v>
      </c>
      <c r="AE168" s="27">
        <f t="shared" si="693"/>
        <v>0</v>
      </c>
      <c r="AF168" s="27">
        <f t="shared" si="693"/>
        <v>0</v>
      </c>
      <c r="AG168" s="27">
        <f t="shared" si="693"/>
        <v>0</v>
      </c>
      <c r="AH168" s="27">
        <f t="shared" si="693"/>
        <v>0</v>
      </c>
      <c r="AI168" s="27">
        <f t="shared" si="693"/>
        <v>0</v>
      </c>
      <c r="AJ168" s="27">
        <f t="shared" si="693"/>
        <v>0</v>
      </c>
      <c r="AK168" s="27">
        <f t="shared" ca="1" si="693"/>
        <v>0</v>
      </c>
      <c r="AL168" s="27">
        <f t="shared" ca="1" si="693"/>
        <v>0</v>
      </c>
      <c r="AM168" s="27">
        <f t="shared" ca="1" si="693"/>
        <v>0</v>
      </c>
      <c r="AN168" s="27">
        <f t="shared" ca="1" si="693"/>
        <v>0</v>
      </c>
      <c r="AO168" s="27">
        <f t="shared" ca="1" si="693"/>
        <v>0</v>
      </c>
      <c r="AP168" s="27">
        <f t="shared" ca="1" si="693"/>
        <v>0</v>
      </c>
      <c r="AQ168" s="27">
        <f t="shared" ca="1" si="693"/>
        <v>0</v>
      </c>
      <c r="AR168" s="27">
        <f t="shared" ref="AR168:BW168" ca="1" si="694">IF(AR$12&gt;$F164,AR$85,0)</f>
        <v>0</v>
      </c>
      <c r="AS168" s="27">
        <f t="shared" ca="1" si="694"/>
        <v>0</v>
      </c>
      <c r="AT168" s="27">
        <f t="shared" ca="1" si="694"/>
        <v>0</v>
      </c>
      <c r="AU168" s="27">
        <f t="shared" ca="1" si="694"/>
        <v>0</v>
      </c>
      <c r="AV168" s="27">
        <f t="shared" si="694"/>
        <v>0</v>
      </c>
      <c r="AW168" s="27">
        <f t="shared" si="694"/>
        <v>0</v>
      </c>
      <c r="AX168" s="27">
        <f t="shared" si="694"/>
        <v>0</v>
      </c>
      <c r="AY168" s="27">
        <f t="shared" si="694"/>
        <v>0</v>
      </c>
      <c r="AZ168" s="27">
        <f t="shared" si="694"/>
        <v>0</v>
      </c>
      <c r="BA168" s="27">
        <f t="shared" si="694"/>
        <v>0</v>
      </c>
      <c r="BB168" s="27">
        <f t="shared" si="694"/>
        <v>0</v>
      </c>
      <c r="BC168" s="27">
        <f t="shared" si="694"/>
        <v>0</v>
      </c>
      <c r="BD168" s="27">
        <f t="shared" si="694"/>
        <v>0</v>
      </c>
      <c r="BE168" s="27">
        <f t="shared" si="694"/>
        <v>0</v>
      </c>
      <c r="BF168" s="27">
        <f t="shared" si="694"/>
        <v>0</v>
      </c>
      <c r="BG168" s="27">
        <f t="shared" si="694"/>
        <v>0</v>
      </c>
      <c r="BH168" s="27">
        <f t="shared" si="694"/>
        <v>0</v>
      </c>
      <c r="BI168" s="27">
        <f t="shared" si="694"/>
        <v>0</v>
      </c>
      <c r="BJ168" s="27">
        <f t="shared" si="694"/>
        <v>0</v>
      </c>
      <c r="BK168" s="27">
        <f t="shared" si="694"/>
        <v>0</v>
      </c>
      <c r="BL168" s="27">
        <f t="shared" si="694"/>
        <v>0</v>
      </c>
      <c r="BM168" s="27">
        <f t="shared" si="694"/>
        <v>0</v>
      </c>
      <c r="BN168" s="27">
        <f t="shared" si="694"/>
        <v>0</v>
      </c>
      <c r="BO168" s="27">
        <f t="shared" si="694"/>
        <v>0</v>
      </c>
      <c r="BP168" s="27">
        <f t="shared" si="694"/>
        <v>0</v>
      </c>
      <c r="BQ168" s="27">
        <f t="shared" si="694"/>
        <v>0</v>
      </c>
      <c r="BR168" s="27">
        <f t="shared" si="694"/>
        <v>0</v>
      </c>
      <c r="BS168" s="27">
        <f t="shared" si="694"/>
        <v>0</v>
      </c>
      <c r="BT168" s="27">
        <f t="shared" si="694"/>
        <v>0</v>
      </c>
      <c r="BU168" s="27">
        <f t="shared" si="694"/>
        <v>0</v>
      </c>
      <c r="BV168" s="27">
        <f t="shared" si="694"/>
        <v>0</v>
      </c>
      <c r="BW168" s="27">
        <f t="shared" si="694"/>
        <v>0</v>
      </c>
      <c r="BX168" s="27">
        <f t="shared" ref="BX168:DC168" si="695">IF(BX$12&gt;$F164,BX$85,0)</f>
        <v>0</v>
      </c>
      <c r="BY168" s="27">
        <f t="shared" si="695"/>
        <v>0</v>
      </c>
      <c r="BZ168" s="27">
        <f t="shared" si="695"/>
        <v>0</v>
      </c>
      <c r="CA168" s="27">
        <f t="shared" si="695"/>
        <v>0</v>
      </c>
      <c r="CB168" s="27">
        <f t="shared" si="695"/>
        <v>0</v>
      </c>
      <c r="CC168" s="27">
        <f t="shared" si="695"/>
        <v>0</v>
      </c>
      <c r="CD168" s="27">
        <f t="shared" si="695"/>
        <v>0</v>
      </c>
      <c r="CE168" s="27">
        <f t="shared" si="695"/>
        <v>0</v>
      </c>
      <c r="CF168" s="27">
        <f t="shared" si="695"/>
        <v>0</v>
      </c>
      <c r="CG168" s="27">
        <f t="shared" si="695"/>
        <v>0</v>
      </c>
      <c r="CH168" s="27">
        <f t="shared" si="695"/>
        <v>0</v>
      </c>
      <c r="CI168" s="27">
        <f t="shared" si="695"/>
        <v>0</v>
      </c>
      <c r="CJ168" s="27">
        <f t="shared" si="695"/>
        <v>0</v>
      </c>
      <c r="CK168" s="27">
        <f t="shared" si="695"/>
        <v>0</v>
      </c>
      <c r="CL168" s="27">
        <f t="shared" si="695"/>
        <v>0</v>
      </c>
      <c r="CM168" s="27">
        <f t="shared" si="695"/>
        <v>0</v>
      </c>
      <c r="CN168" s="27">
        <f t="shared" si="695"/>
        <v>0</v>
      </c>
      <c r="CO168" s="27">
        <f t="shared" si="695"/>
        <v>0</v>
      </c>
      <c r="CP168" s="27">
        <f t="shared" si="695"/>
        <v>0</v>
      </c>
      <c r="CQ168" s="27">
        <f t="shared" si="695"/>
        <v>0</v>
      </c>
      <c r="CR168" s="27">
        <f t="shared" si="695"/>
        <v>0</v>
      </c>
      <c r="CS168" s="27">
        <f t="shared" si="695"/>
        <v>0</v>
      </c>
      <c r="CT168" s="27">
        <f t="shared" si="695"/>
        <v>0</v>
      </c>
      <c r="CU168" s="27">
        <f t="shared" si="695"/>
        <v>0</v>
      </c>
      <c r="CV168" s="27">
        <f t="shared" si="695"/>
        <v>0</v>
      </c>
      <c r="CW168" s="27">
        <f t="shared" si="695"/>
        <v>0</v>
      </c>
      <c r="CX168" s="27">
        <f t="shared" si="695"/>
        <v>0</v>
      </c>
      <c r="CY168" s="27">
        <f t="shared" si="695"/>
        <v>0</v>
      </c>
      <c r="CZ168" s="27">
        <f t="shared" si="695"/>
        <v>0</v>
      </c>
      <c r="DA168" s="27">
        <f t="shared" si="695"/>
        <v>0</v>
      </c>
      <c r="DB168" s="27">
        <f t="shared" si="695"/>
        <v>0</v>
      </c>
      <c r="DC168" s="27">
        <f t="shared" si="695"/>
        <v>0</v>
      </c>
      <c r="DD168" s="27">
        <f t="shared" ref="DD168:EM168" si="696">IF(DD$12&gt;$F164,DD$85,0)</f>
        <v>0</v>
      </c>
      <c r="DE168" s="27">
        <f t="shared" si="696"/>
        <v>0</v>
      </c>
      <c r="DF168" s="27">
        <f t="shared" si="696"/>
        <v>0</v>
      </c>
      <c r="DG168" s="27">
        <f t="shared" si="696"/>
        <v>0</v>
      </c>
      <c r="DH168" s="27">
        <f t="shared" si="696"/>
        <v>0</v>
      </c>
      <c r="DI168" s="27">
        <f t="shared" si="696"/>
        <v>0</v>
      </c>
      <c r="DJ168" s="27">
        <f t="shared" si="696"/>
        <v>0</v>
      </c>
      <c r="DK168" s="27">
        <f t="shared" si="696"/>
        <v>0</v>
      </c>
      <c r="DL168" s="27">
        <f t="shared" si="696"/>
        <v>0</v>
      </c>
      <c r="DM168" s="27">
        <f t="shared" si="696"/>
        <v>0</v>
      </c>
      <c r="DN168" s="27">
        <f t="shared" si="696"/>
        <v>0</v>
      </c>
      <c r="DO168" s="27">
        <f t="shared" si="696"/>
        <v>0</v>
      </c>
      <c r="DP168" s="27">
        <f t="shared" si="696"/>
        <v>0</v>
      </c>
      <c r="DQ168" s="27">
        <f t="shared" si="696"/>
        <v>0</v>
      </c>
      <c r="DR168" s="27">
        <f t="shared" si="696"/>
        <v>0</v>
      </c>
      <c r="DS168" s="27">
        <f t="shared" si="696"/>
        <v>0</v>
      </c>
      <c r="DT168" s="27">
        <f t="shared" si="696"/>
        <v>0</v>
      </c>
      <c r="DU168" s="27">
        <f t="shared" si="696"/>
        <v>0</v>
      </c>
      <c r="DV168" s="27">
        <f t="shared" si="696"/>
        <v>0</v>
      </c>
      <c r="DW168" s="27">
        <f t="shared" si="696"/>
        <v>0</v>
      </c>
      <c r="DX168" s="27">
        <f t="shared" si="696"/>
        <v>0</v>
      </c>
      <c r="DY168" s="27">
        <f t="shared" si="696"/>
        <v>0</v>
      </c>
      <c r="DZ168" s="27">
        <f t="shared" si="696"/>
        <v>0</v>
      </c>
      <c r="EA168" s="27">
        <f t="shared" si="696"/>
        <v>0</v>
      </c>
      <c r="EB168" s="27">
        <f t="shared" si="696"/>
        <v>0</v>
      </c>
      <c r="EC168" s="27">
        <f t="shared" si="696"/>
        <v>0</v>
      </c>
      <c r="ED168" s="27">
        <f t="shared" si="696"/>
        <v>0</v>
      </c>
      <c r="EE168" s="27">
        <f t="shared" si="696"/>
        <v>0</v>
      </c>
      <c r="EF168" s="27">
        <f t="shared" si="696"/>
        <v>0</v>
      </c>
      <c r="EG168" s="27">
        <f t="shared" si="696"/>
        <v>0</v>
      </c>
      <c r="EH168" s="27">
        <f t="shared" si="696"/>
        <v>0</v>
      </c>
      <c r="EI168" s="27">
        <f t="shared" si="696"/>
        <v>0</v>
      </c>
      <c r="EJ168" s="27">
        <f t="shared" si="696"/>
        <v>0</v>
      </c>
      <c r="EK168" s="27">
        <f t="shared" si="696"/>
        <v>0</v>
      </c>
      <c r="EL168" s="27">
        <f t="shared" si="696"/>
        <v>0</v>
      </c>
      <c r="EM168" s="27">
        <f t="shared" si="696"/>
        <v>0</v>
      </c>
      <c r="EP168" s="10" t="str">
        <f t="shared" si="681"/>
        <v>Operating Losses</v>
      </c>
      <c r="EQ168" s="36"/>
      <c r="ER168" s="36"/>
      <c r="ES168" s="36"/>
      <c r="ET168" s="138">
        <f t="shared" ca="1" si="686"/>
        <v>0</v>
      </c>
      <c r="EU168" s="19"/>
      <c r="EV168" s="139">
        <f t="shared" si="687"/>
        <v>0</v>
      </c>
      <c r="EW168" s="27">
        <f t="shared" si="687"/>
        <v>0</v>
      </c>
      <c r="EX168" s="27">
        <f t="shared" si="687"/>
        <v>0</v>
      </c>
      <c r="EY168" s="27">
        <f t="shared" ca="1" si="687"/>
        <v>0</v>
      </c>
      <c r="EZ168" s="27">
        <f t="shared" si="687"/>
        <v>0</v>
      </c>
      <c r="FA168" s="27">
        <f t="shared" si="687"/>
        <v>0</v>
      </c>
      <c r="FB168" s="27">
        <f t="shared" si="687"/>
        <v>0</v>
      </c>
      <c r="FC168" s="27">
        <f t="shared" si="687"/>
        <v>0</v>
      </c>
      <c r="FD168" s="27">
        <f t="shared" si="687"/>
        <v>0</v>
      </c>
      <c r="FE168"/>
      <c r="FF168"/>
      <c r="FG168"/>
      <c r="FH168"/>
    </row>
    <row r="169" spans="2:164" ht="15" outlineLevel="1">
      <c r="B169" s="220" t="s">
        <v>31</v>
      </c>
      <c r="C169" s="220"/>
      <c r="D169" s="18"/>
      <c r="E169" s="18"/>
      <c r="F169" s="18"/>
      <c r="G169" s="18"/>
      <c r="H169" s="18"/>
      <c r="I169" s="138">
        <f ca="1">SUMIF($K$12:$EM$12,"&lt;="&amp;Assumptions!$L$14,'Monthly Cash Flow'!K169:EM169)</f>
        <v>0</v>
      </c>
      <c r="K169" s="139">
        <f>K195</f>
        <v>0</v>
      </c>
      <c r="L169" s="27">
        <f t="shared" ref="L169:BW169" ca="1" si="697">L195</f>
        <v>0</v>
      </c>
      <c r="M169" s="27">
        <f t="shared" ca="1" si="697"/>
        <v>0</v>
      </c>
      <c r="N169" s="27">
        <f t="shared" ca="1" si="697"/>
        <v>0</v>
      </c>
      <c r="O169" s="27">
        <f t="shared" ca="1" si="697"/>
        <v>0</v>
      </c>
      <c r="P169" s="27">
        <f t="shared" ca="1" si="697"/>
        <v>0</v>
      </c>
      <c r="Q169" s="27">
        <f t="shared" ca="1" si="697"/>
        <v>0</v>
      </c>
      <c r="R169" s="27">
        <f t="shared" ca="1" si="697"/>
        <v>0</v>
      </c>
      <c r="S169" s="27">
        <f t="shared" ca="1" si="697"/>
        <v>0</v>
      </c>
      <c r="T169" s="27">
        <f t="shared" ca="1" si="697"/>
        <v>0</v>
      </c>
      <c r="U169" s="27">
        <f t="shared" ca="1" si="697"/>
        <v>0</v>
      </c>
      <c r="V169" s="27">
        <f t="shared" ca="1" si="697"/>
        <v>0</v>
      </c>
      <c r="W169" s="27">
        <f t="shared" ca="1" si="697"/>
        <v>0</v>
      </c>
      <c r="X169" s="27">
        <f t="shared" ca="1" si="697"/>
        <v>0</v>
      </c>
      <c r="Y169" s="27">
        <f t="shared" ca="1" si="697"/>
        <v>0</v>
      </c>
      <c r="Z169" s="27">
        <f t="shared" ca="1" si="697"/>
        <v>0</v>
      </c>
      <c r="AA169" s="27">
        <f t="shared" ca="1" si="697"/>
        <v>0</v>
      </c>
      <c r="AB169" s="27">
        <f t="shared" ca="1" si="697"/>
        <v>0</v>
      </c>
      <c r="AC169" s="27">
        <f t="shared" ca="1" si="697"/>
        <v>0</v>
      </c>
      <c r="AD169" s="27">
        <f t="shared" ca="1" si="697"/>
        <v>0</v>
      </c>
      <c r="AE169" s="27">
        <f t="shared" ca="1" si="697"/>
        <v>0</v>
      </c>
      <c r="AF169" s="27">
        <f t="shared" ca="1" si="697"/>
        <v>0</v>
      </c>
      <c r="AG169" s="27">
        <f t="shared" ca="1" si="697"/>
        <v>0</v>
      </c>
      <c r="AH169" s="27">
        <f t="shared" ca="1" si="697"/>
        <v>0</v>
      </c>
      <c r="AI169" s="27">
        <f t="shared" ca="1" si="697"/>
        <v>0</v>
      </c>
      <c r="AJ169" s="27">
        <f t="shared" ca="1" si="697"/>
        <v>0</v>
      </c>
      <c r="AK169" s="27">
        <f t="shared" ca="1" si="697"/>
        <v>0</v>
      </c>
      <c r="AL169" s="27">
        <f t="shared" ca="1" si="697"/>
        <v>0</v>
      </c>
      <c r="AM169" s="27">
        <f t="shared" ca="1" si="697"/>
        <v>0</v>
      </c>
      <c r="AN169" s="27">
        <f t="shared" ca="1" si="697"/>
        <v>0</v>
      </c>
      <c r="AO169" s="27">
        <f t="shared" ca="1" si="697"/>
        <v>0</v>
      </c>
      <c r="AP169" s="27">
        <f t="shared" ca="1" si="697"/>
        <v>0</v>
      </c>
      <c r="AQ169" s="27">
        <f t="shared" ca="1" si="697"/>
        <v>0</v>
      </c>
      <c r="AR169" s="27">
        <f t="shared" ca="1" si="697"/>
        <v>0</v>
      </c>
      <c r="AS169" s="27">
        <f t="shared" ca="1" si="697"/>
        <v>0</v>
      </c>
      <c r="AT169" s="27">
        <f t="shared" ca="1" si="697"/>
        <v>0</v>
      </c>
      <c r="AU169" s="27">
        <f t="shared" ca="1" si="697"/>
        <v>0</v>
      </c>
      <c r="AV169" s="27">
        <f t="shared" ca="1" si="697"/>
        <v>0</v>
      </c>
      <c r="AW169" s="27">
        <f t="shared" ca="1" si="697"/>
        <v>0</v>
      </c>
      <c r="AX169" s="27">
        <f t="shared" ca="1" si="697"/>
        <v>0</v>
      </c>
      <c r="AY169" s="27">
        <f t="shared" ca="1" si="697"/>
        <v>0</v>
      </c>
      <c r="AZ169" s="27">
        <f t="shared" ca="1" si="697"/>
        <v>0</v>
      </c>
      <c r="BA169" s="27">
        <f t="shared" ca="1" si="697"/>
        <v>0</v>
      </c>
      <c r="BB169" s="27">
        <f t="shared" ca="1" si="697"/>
        <v>0</v>
      </c>
      <c r="BC169" s="27">
        <f t="shared" ca="1" si="697"/>
        <v>0</v>
      </c>
      <c r="BD169" s="27">
        <f t="shared" ca="1" si="697"/>
        <v>0</v>
      </c>
      <c r="BE169" s="27">
        <f t="shared" ca="1" si="697"/>
        <v>0</v>
      </c>
      <c r="BF169" s="27">
        <f t="shared" ca="1" si="697"/>
        <v>0</v>
      </c>
      <c r="BG169" s="27">
        <f t="shared" ca="1" si="697"/>
        <v>0</v>
      </c>
      <c r="BH169" s="27">
        <f t="shared" ca="1" si="697"/>
        <v>0</v>
      </c>
      <c r="BI169" s="27">
        <f t="shared" ca="1" si="697"/>
        <v>0</v>
      </c>
      <c r="BJ169" s="27">
        <f t="shared" ca="1" si="697"/>
        <v>0</v>
      </c>
      <c r="BK169" s="27">
        <f t="shared" ca="1" si="697"/>
        <v>0</v>
      </c>
      <c r="BL169" s="27">
        <f t="shared" ca="1" si="697"/>
        <v>0</v>
      </c>
      <c r="BM169" s="27">
        <f t="shared" ca="1" si="697"/>
        <v>0</v>
      </c>
      <c r="BN169" s="27">
        <f t="shared" ca="1" si="697"/>
        <v>0</v>
      </c>
      <c r="BO169" s="27">
        <f t="shared" ca="1" si="697"/>
        <v>0</v>
      </c>
      <c r="BP169" s="27">
        <f t="shared" ca="1" si="697"/>
        <v>0</v>
      </c>
      <c r="BQ169" s="27">
        <f t="shared" ca="1" si="697"/>
        <v>0</v>
      </c>
      <c r="BR169" s="27">
        <f t="shared" ca="1" si="697"/>
        <v>0</v>
      </c>
      <c r="BS169" s="27">
        <f t="shared" ca="1" si="697"/>
        <v>0</v>
      </c>
      <c r="BT169" s="27">
        <f t="shared" ca="1" si="697"/>
        <v>0</v>
      </c>
      <c r="BU169" s="27">
        <f t="shared" ca="1" si="697"/>
        <v>0</v>
      </c>
      <c r="BV169" s="27">
        <f t="shared" ca="1" si="697"/>
        <v>0</v>
      </c>
      <c r="BW169" s="27">
        <f t="shared" ca="1" si="697"/>
        <v>0</v>
      </c>
      <c r="BX169" s="27">
        <f t="shared" ref="BX169:CE169" ca="1" si="698">BX195</f>
        <v>0</v>
      </c>
      <c r="BY169" s="27">
        <f t="shared" ca="1" si="698"/>
        <v>0</v>
      </c>
      <c r="BZ169" s="27">
        <f t="shared" ca="1" si="698"/>
        <v>0</v>
      </c>
      <c r="CA169" s="27">
        <f t="shared" ca="1" si="698"/>
        <v>0</v>
      </c>
      <c r="CB169" s="27">
        <f t="shared" ca="1" si="698"/>
        <v>0</v>
      </c>
      <c r="CC169" s="27">
        <f t="shared" ca="1" si="698"/>
        <v>0</v>
      </c>
      <c r="CD169" s="27">
        <f t="shared" ca="1" si="698"/>
        <v>0</v>
      </c>
      <c r="CE169" s="27">
        <f t="shared" ca="1" si="698"/>
        <v>0</v>
      </c>
      <c r="CF169" s="27">
        <f t="shared" ref="CF169:EM169" ca="1" si="699">CF195</f>
        <v>0</v>
      </c>
      <c r="CG169" s="27">
        <f t="shared" ca="1" si="699"/>
        <v>0</v>
      </c>
      <c r="CH169" s="27">
        <f t="shared" ca="1" si="699"/>
        <v>0</v>
      </c>
      <c r="CI169" s="27">
        <f t="shared" ca="1" si="699"/>
        <v>0</v>
      </c>
      <c r="CJ169" s="27">
        <f t="shared" ca="1" si="699"/>
        <v>0</v>
      </c>
      <c r="CK169" s="27">
        <f t="shared" ca="1" si="699"/>
        <v>0</v>
      </c>
      <c r="CL169" s="27">
        <f t="shared" ca="1" si="699"/>
        <v>0</v>
      </c>
      <c r="CM169" s="27">
        <f t="shared" ca="1" si="699"/>
        <v>0</v>
      </c>
      <c r="CN169" s="27">
        <f t="shared" ca="1" si="699"/>
        <v>0</v>
      </c>
      <c r="CO169" s="27">
        <f t="shared" ca="1" si="699"/>
        <v>0</v>
      </c>
      <c r="CP169" s="27">
        <f t="shared" ca="1" si="699"/>
        <v>0</v>
      </c>
      <c r="CQ169" s="27">
        <f t="shared" ca="1" si="699"/>
        <v>0</v>
      </c>
      <c r="CR169" s="27">
        <f t="shared" ca="1" si="699"/>
        <v>0</v>
      </c>
      <c r="CS169" s="27">
        <f t="shared" ca="1" si="699"/>
        <v>0</v>
      </c>
      <c r="CT169" s="27">
        <f t="shared" ca="1" si="699"/>
        <v>0</v>
      </c>
      <c r="CU169" s="27">
        <f t="shared" ca="1" si="699"/>
        <v>0</v>
      </c>
      <c r="CV169" s="27">
        <f t="shared" ca="1" si="699"/>
        <v>0</v>
      </c>
      <c r="CW169" s="27">
        <f t="shared" ca="1" si="699"/>
        <v>0</v>
      </c>
      <c r="CX169" s="27">
        <f t="shared" ca="1" si="699"/>
        <v>0</v>
      </c>
      <c r="CY169" s="27">
        <f t="shared" ca="1" si="699"/>
        <v>0</v>
      </c>
      <c r="CZ169" s="27">
        <f t="shared" ca="1" si="699"/>
        <v>0</v>
      </c>
      <c r="DA169" s="27">
        <f t="shared" ca="1" si="699"/>
        <v>0</v>
      </c>
      <c r="DB169" s="27">
        <f t="shared" ca="1" si="699"/>
        <v>0</v>
      </c>
      <c r="DC169" s="27">
        <f t="shared" ca="1" si="699"/>
        <v>0</v>
      </c>
      <c r="DD169" s="27">
        <f t="shared" ca="1" si="699"/>
        <v>0</v>
      </c>
      <c r="DE169" s="27">
        <f t="shared" ca="1" si="699"/>
        <v>0</v>
      </c>
      <c r="DF169" s="27">
        <f t="shared" ca="1" si="699"/>
        <v>0</v>
      </c>
      <c r="DG169" s="27">
        <f t="shared" ca="1" si="699"/>
        <v>0</v>
      </c>
      <c r="DH169" s="27">
        <f t="shared" ca="1" si="699"/>
        <v>0</v>
      </c>
      <c r="DI169" s="27">
        <f t="shared" ca="1" si="699"/>
        <v>0</v>
      </c>
      <c r="DJ169" s="27">
        <f t="shared" ca="1" si="699"/>
        <v>0</v>
      </c>
      <c r="DK169" s="27">
        <f t="shared" ca="1" si="699"/>
        <v>0</v>
      </c>
      <c r="DL169" s="27">
        <f t="shared" ca="1" si="699"/>
        <v>0</v>
      </c>
      <c r="DM169" s="27">
        <f t="shared" ca="1" si="699"/>
        <v>0</v>
      </c>
      <c r="DN169" s="27">
        <f t="shared" ca="1" si="699"/>
        <v>0</v>
      </c>
      <c r="DO169" s="27">
        <f t="shared" ca="1" si="699"/>
        <v>0</v>
      </c>
      <c r="DP169" s="27">
        <f t="shared" ca="1" si="699"/>
        <v>0</v>
      </c>
      <c r="DQ169" s="27">
        <f t="shared" ca="1" si="699"/>
        <v>0</v>
      </c>
      <c r="DR169" s="27">
        <f t="shared" ca="1" si="699"/>
        <v>0</v>
      </c>
      <c r="DS169" s="27">
        <f t="shared" ca="1" si="699"/>
        <v>0</v>
      </c>
      <c r="DT169" s="27">
        <f t="shared" ca="1" si="699"/>
        <v>0</v>
      </c>
      <c r="DU169" s="27">
        <f t="shared" ca="1" si="699"/>
        <v>0</v>
      </c>
      <c r="DV169" s="27">
        <f t="shared" ca="1" si="699"/>
        <v>0</v>
      </c>
      <c r="DW169" s="27">
        <f t="shared" ca="1" si="699"/>
        <v>0</v>
      </c>
      <c r="DX169" s="27">
        <f t="shared" ca="1" si="699"/>
        <v>0</v>
      </c>
      <c r="DY169" s="27">
        <f t="shared" ca="1" si="699"/>
        <v>0</v>
      </c>
      <c r="DZ169" s="27">
        <f t="shared" ca="1" si="699"/>
        <v>0</v>
      </c>
      <c r="EA169" s="27">
        <f t="shared" ca="1" si="699"/>
        <v>0</v>
      </c>
      <c r="EB169" s="27">
        <f t="shared" ca="1" si="699"/>
        <v>0</v>
      </c>
      <c r="EC169" s="27">
        <f t="shared" ca="1" si="699"/>
        <v>0</v>
      </c>
      <c r="ED169" s="27">
        <f t="shared" ca="1" si="699"/>
        <v>0</v>
      </c>
      <c r="EE169" s="27">
        <f t="shared" ca="1" si="699"/>
        <v>0</v>
      </c>
      <c r="EF169" s="27">
        <f t="shared" ca="1" si="699"/>
        <v>0</v>
      </c>
      <c r="EG169" s="27">
        <f t="shared" ca="1" si="699"/>
        <v>0</v>
      </c>
      <c r="EH169" s="27">
        <f t="shared" ca="1" si="699"/>
        <v>0</v>
      </c>
      <c r="EI169" s="27">
        <f t="shared" ca="1" si="699"/>
        <v>0</v>
      </c>
      <c r="EJ169" s="27">
        <f t="shared" ca="1" si="699"/>
        <v>0</v>
      </c>
      <c r="EK169" s="27">
        <f t="shared" ca="1" si="699"/>
        <v>0</v>
      </c>
      <c r="EL169" s="27">
        <f t="shared" ca="1" si="699"/>
        <v>0</v>
      </c>
      <c r="EM169" s="27">
        <f t="shared" ca="1" si="699"/>
        <v>0</v>
      </c>
      <c r="EP169" s="220" t="str">
        <f t="shared" si="681"/>
        <v>Capitalized Interest</v>
      </c>
      <c r="EQ169" s="36"/>
      <c r="ER169" s="36"/>
      <c r="ES169" s="36"/>
      <c r="ET169" s="138">
        <f t="shared" ca="1" si="686"/>
        <v>0</v>
      </c>
      <c r="EU169" s="19"/>
      <c r="EV169" s="139">
        <f t="shared" si="687"/>
        <v>0</v>
      </c>
      <c r="EW169" s="27">
        <f t="shared" ca="1" si="687"/>
        <v>0</v>
      </c>
      <c r="EX169" s="27">
        <f t="shared" ca="1" si="687"/>
        <v>0</v>
      </c>
      <c r="EY169" s="27">
        <f t="shared" ca="1" si="687"/>
        <v>0</v>
      </c>
      <c r="EZ169" s="27">
        <f t="shared" ca="1" si="687"/>
        <v>0</v>
      </c>
      <c r="FA169" s="27">
        <f t="shared" ca="1" si="687"/>
        <v>0</v>
      </c>
      <c r="FB169" s="27">
        <f t="shared" ca="1" si="687"/>
        <v>0</v>
      </c>
      <c r="FC169" s="27">
        <f t="shared" ca="1" si="687"/>
        <v>0</v>
      </c>
      <c r="FD169" s="27">
        <f t="shared" ca="1" si="687"/>
        <v>0</v>
      </c>
      <c r="FE169"/>
      <c r="FF169"/>
      <c r="FG169"/>
      <c r="FH169"/>
    </row>
    <row r="170" spans="2:164" ht="15" outlineLevel="1">
      <c r="B170" s="33" t="s">
        <v>141</v>
      </c>
      <c r="C170" s="33"/>
      <c r="D170" s="33"/>
      <c r="E170" s="33"/>
      <c r="F170" s="33"/>
      <c r="G170" s="33"/>
      <c r="H170" s="33"/>
      <c r="I170" s="221">
        <f ca="1">SUMIF($K$12:$EM$12,"&lt;="&amp;Assumptions!$L$14,'Monthly Cash Flow'!K170:EM170)</f>
        <v>0</v>
      </c>
      <c r="J170" s="222"/>
      <c r="K170" s="141">
        <f>SUM(K164:K169)</f>
        <v>0</v>
      </c>
      <c r="L170" s="222">
        <f t="shared" ref="L170:BW170" ca="1" si="700">SUM(L164:L169)</f>
        <v>0</v>
      </c>
      <c r="M170" s="222">
        <f t="shared" ca="1" si="700"/>
        <v>0</v>
      </c>
      <c r="N170" s="222">
        <f t="shared" ca="1" si="700"/>
        <v>0</v>
      </c>
      <c r="O170" s="222">
        <f t="shared" ca="1" si="700"/>
        <v>0</v>
      </c>
      <c r="P170" s="222">
        <f t="shared" ca="1" si="700"/>
        <v>0</v>
      </c>
      <c r="Q170" s="222">
        <f t="shared" ca="1" si="700"/>
        <v>0</v>
      </c>
      <c r="R170" s="222">
        <f t="shared" ca="1" si="700"/>
        <v>0</v>
      </c>
      <c r="S170" s="222">
        <f t="shared" ca="1" si="700"/>
        <v>0</v>
      </c>
      <c r="T170" s="222">
        <f t="shared" ca="1" si="700"/>
        <v>0</v>
      </c>
      <c r="U170" s="222">
        <f t="shared" ca="1" si="700"/>
        <v>0</v>
      </c>
      <c r="V170" s="222">
        <f t="shared" ca="1" si="700"/>
        <v>0</v>
      </c>
      <c r="W170" s="222">
        <f t="shared" ca="1" si="700"/>
        <v>0</v>
      </c>
      <c r="X170" s="222">
        <f t="shared" ca="1" si="700"/>
        <v>0</v>
      </c>
      <c r="Y170" s="222">
        <f t="shared" ca="1" si="700"/>
        <v>0</v>
      </c>
      <c r="Z170" s="222">
        <f t="shared" ca="1" si="700"/>
        <v>0</v>
      </c>
      <c r="AA170" s="222">
        <f t="shared" ca="1" si="700"/>
        <v>0</v>
      </c>
      <c r="AB170" s="222">
        <f t="shared" ca="1" si="700"/>
        <v>0</v>
      </c>
      <c r="AC170" s="222">
        <f t="shared" ca="1" si="700"/>
        <v>0</v>
      </c>
      <c r="AD170" s="222">
        <f t="shared" ca="1" si="700"/>
        <v>0</v>
      </c>
      <c r="AE170" s="222">
        <f t="shared" ca="1" si="700"/>
        <v>0</v>
      </c>
      <c r="AF170" s="222">
        <f t="shared" ca="1" si="700"/>
        <v>0</v>
      </c>
      <c r="AG170" s="222">
        <f t="shared" ca="1" si="700"/>
        <v>0</v>
      </c>
      <c r="AH170" s="222">
        <f t="shared" ca="1" si="700"/>
        <v>0</v>
      </c>
      <c r="AI170" s="222">
        <f t="shared" ca="1" si="700"/>
        <v>0</v>
      </c>
      <c r="AJ170" s="222">
        <f t="shared" ca="1" si="700"/>
        <v>0</v>
      </c>
      <c r="AK170" s="222">
        <f t="shared" ca="1" si="700"/>
        <v>0</v>
      </c>
      <c r="AL170" s="222">
        <f t="shared" ca="1" si="700"/>
        <v>0</v>
      </c>
      <c r="AM170" s="222">
        <f t="shared" ca="1" si="700"/>
        <v>0</v>
      </c>
      <c r="AN170" s="222">
        <f t="shared" ca="1" si="700"/>
        <v>0</v>
      </c>
      <c r="AO170" s="222">
        <f t="shared" ca="1" si="700"/>
        <v>0</v>
      </c>
      <c r="AP170" s="222">
        <f t="shared" ca="1" si="700"/>
        <v>0</v>
      </c>
      <c r="AQ170" s="222">
        <f t="shared" ca="1" si="700"/>
        <v>0</v>
      </c>
      <c r="AR170" s="222">
        <f t="shared" ca="1" si="700"/>
        <v>0</v>
      </c>
      <c r="AS170" s="222">
        <f t="shared" ca="1" si="700"/>
        <v>0</v>
      </c>
      <c r="AT170" s="222">
        <f t="shared" ca="1" si="700"/>
        <v>0</v>
      </c>
      <c r="AU170" s="222">
        <f t="shared" ca="1" si="700"/>
        <v>0</v>
      </c>
      <c r="AV170" s="222">
        <f t="shared" ca="1" si="700"/>
        <v>0</v>
      </c>
      <c r="AW170" s="222">
        <f t="shared" ca="1" si="700"/>
        <v>0</v>
      </c>
      <c r="AX170" s="222">
        <f t="shared" ca="1" si="700"/>
        <v>0</v>
      </c>
      <c r="AY170" s="222">
        <f t="shared" ca="1" si="700"/>
        <v>0</v>
      </c>
      <c r="AZ170" s="222">
        <f t="shared" ca="1" si="700"/>
        <v>0</v>
      </c>
      <c r="BA170" s="222">
        <f t="shared" ca="1" si="700"/>
        <v>0</v>
      </c>
      <c r="BB170" s="222">
        <f t="shared" ca="1" si="700"/>
        <v>0</v>
      </c>
      <c r="BC170" s="222">
        <f t="shared" ca="1" si="700"/>
        <v>0</v>
      </c>
      <c r="BD170" s="222">
        <f t="shared" ca="1" si="700"/>
        <v>0</v>
      </c>
      <c r="BE170" s="222">
        <f t="shared" ca="1" si="700"/>
        <v>0</v>
      </c>
      <c r="BF170" s="222">
        <f t="shared" ca="1" si="700"/>
        <v>0</v>
      </c>
      <c r="BG170" s="222">
        <f t="shared" ca="1" si="700"/>
        <v>0</v>
      </c>
      <c r="BH170" s="222">
        <f t="shared" ca="1" si="700"/>
        <v>0</v>
      </c>
      <c r="BI170" s="222">
        <f t="shared" ca="1" si="700"/>
        <v>0</v>
      </c>
      <c r="BJ170" s="222">
        <f t="shared" ca="1" si="700"/>
        <v>0</v>
      </c>
      <c r="BK170" s="222">
        <f t="shared" ca="1" si="700"/>
        <v>0</v>
      </c>
      <c r="BL170" s="222">
        <f t="shared" ca="1" si="700"/>
        <v>0</v>
      </c>
      <c r="BM170" s="222">
        <f t="shared" ca="1" si="700"/>
        <v>0</v>
      </c>
      <c r="BN170" s="222">
        <f t="shared" ca="1" si="700"/>
        <v>0</v>
      </c>
      <c r="BO170" s="222">
        <f t="shared" ca="1" si="700"/>
        <v>0</v>
      </c>
      <c r="BP170" s="222">
        <f t="shared" ca="1" si="700"/>
        <v>0</v>
      </c>
      <c r="BQ170" s="222">
        <f t="shared" ca="1" si="700"/>
        <v>0</v>
      </c>
      <c r="BR170" s="222">
        <f t="shared" ca="1" si="700"/>
        <v>0</v>
      </c>
      <c r="BS170" s="222">
        <f t="shared" ca="1" si="700"/>
        <v>0</v>
      </c>
      <c r="BT170" s="222">
        <f t="shared" ca="1" si="700"/>
        <v>0</v>
      </c>
      <c r="BU170" s="222">
        <f t="shared" ca="1" si="700"/>
        <v>0</v>
      </c>
      <c r="BV170" s="222">
        <f t="shared" ca="1" si="700"/>
        <v>0</v>
      </c>
      <c r="BW170" s="222">
        <f t="shared" ca="1" si="700"/>
        <v>0</v>
      </c>
      <c r="BX170" s="222">
        <f t="shared" ref="BX170:CE170" ca="1" si="701">SUM(BX164:BX169)</f>
        <v>0</v>
      </c>
      <c r="BY170" s="222">
        <f t="shared" ca="1" si="701"/>
        <v>0</v>
      </c>
      <c r="BZ170" s="222">
        <f t="shared" ca="1" si="701"/>
        <v>0</v>
      </c>
      <c r="CA170" s="222">
        <f t="shared" ca="1" si="701"/>
        <v>0</v>
      </c>
      <c r="CB170" s="222">
        <f t="shared" ca="1" si="701"/>
        <v>0</v>
      </c>
      <c r="CC170" s="222">
        <f t="shared" ca="1" si="701"/>
        <v>0</v>
      </c>
      <c r="CD170" s="222">
        <f t="shared" ca="1" si="701"/>
        <v>0</v>
      </c>
      <c r="CE170" s="222">
        <f t="shared" ca="1" si="701"/>
        <v>0</v>
      </c>
      <c r="CF170" s="222">
        <f t="shared" ref="CF170:EM170" ca="1" si="702">SUM(CF164:CF169)</f>
        <v>0</v>
      </c>
      <c r="CG170" s="222">
        <f t="shared" ca="1" si="702"/>
        <v>0</v>
      </c>
      <c r="CH170" s="222">
        <f t="shared" ca="1" si="702"/>
        <v>0</v>
      </c>
      <c r="CI170" s="222">
        <f t="shared" ca="1" si="702"/>
        <v>0</v>
      </c>
      <c r="CJ170" s="222">
        <f t="shared" ca="1" si="702"/>
        <v>0</v>
      </c>
      <c r="CK170" s="222">
        <f t="shared" ca="1" si="702"/>
        <v>0</v>
      </c>
      <c r="CL170" s="222">
        <f t="shared" ca="1" si="702"/>
        <v>0</v>
      </c>
      <c r="CM170" s="222">
        <f t="shared" ca="1" si="702"/>
        <v>0</v>
      </c>
      <c r="CN170" s="222">
        <f t="shared" ca="1" si="702"/>
        <v>0</v>
      </c>
      <c r="CO170" s="222">
        <f t="shared" ca="1" si="702"/>
        <v>0</v>
      </c>
      <c r="CP170" s="222">
        <f t="shared" ca="1" si="702"/>
        <v>0</v>
      </c>
      <c r="CQ170" s="222">
        <f t="shared" ca="1" si="702"/>
        <v>0</v>
      </c>
      <c r="CR170" s="222">
        <f t="shared" ca="1" si="702"/>
        <v>0</v>
      </c>
      <c r="CS170" s="222">
        <f t="shared" ca="1" si="702"/>
        <v>0</v>
      </c>
      <c r="CT170" s="222">
        <f t="shared" ca="1" si="702"/>
        <v>0</v>
      </c>
      <c r="CU170" s="222">
        <f t="shared" ca="1" si="702"/>
        <v>0</v>
      </c>
      <c r="CV170" s="222">
        <f t="shared" ca="1" si="702"/>
        <v>0</v>
      </c>
      <c r="CW170" s="222">
        <f t="shared" ca="1" si="702"/>
        <v>0</v>
      </c>
      <c r="CX170" s="222">
        <f t="shared" ca="1" si="702"/>
        <v>0</v>
      </c>
      <c r="CY170" s="222">
        <f t="shared" ca="1" si="702"/>
        <v>0</v>
      </c>
      <c r="CZ170" s="222">
        <f t="shared" ca="1" si="702"/>
        <v>0</v>
      </c>
      <c r="DA170" s="222">
        <f t="shared" ca="1" si="702"/>
        <v>0</v>
      </c>
      <c r="DB170" s="222">
        <f t="shared" ca="1" si="702"/>
        <v>0</v>
      </c>
      <c r="DC170" s="222">
        <f t="shared" ca="1" si="702"/>
        <v>0</v>
      </c>
      <c r="DD170" s="222">
        <f t="shared" ca="1" si="702"/>
        <v>0</v>
      </c>
      <c r="DE170" s="222">
        <f t="shared" ca="1" si="702"/>
        <v>0</v>
      </c>
      <c r="DF170" s="222">
        <f t="shared" ca="1" si="702"/>
        <v>0</v>
      </c>
      <c r="DG170" s="222">
        <f t="shared" ca="1" si="702"/>
        <v>0</v>
      </c>
      <c r="DH170" s="222">
        <f t="shared" ca="1" si="702"/>
        <v>0</v>
      </c>
      <c r="DI170" s="222">
        <f t="shared" ca="1" si="702"/>
        <v>0</v>
      </c>
      <c r="DJ170" s="222">
        <f t="shared" ca="1" si="702"/>
        <v>0</v>
      </c>
      <c r="DK170" s="222">
        <f t="shared" ca="1" si="702"/>
        <v>0</v>
      </c>
      <c r="DL170" s="222">
        <f t="shared" ca="1" si="702"/>
        <v>0</v>
      </c>
      <c r="DM170" s="222">
        <f t="shared" ca="1" si="702"/>
        <v>0</v>
      </c>
      <c r="DN170" s="222">
        <f t="shared" ca="1" si="702"/>
        <v>0</v>
      </c>
      <c r="DO170" s="222">
        <f t="shared" ca="1" si="702"/>
        <v>0</v>
      </c>
      <c r="DP170" s="222">
        <f t="shared" ca="1" si="702"/>
        <v>0</v>
      </c>
      <c r="DQ170" s="222">
        <f t="shared" ca="1" si="702"/>
        <v>0</v>
      </c>
      <c r="DR170" s="222">
        <f t="shared" ca="1" si="702"/>
        <v>0</v>
      </c>
      <c r="DS170" s="222">
        <f t="shared" ca="1" si="702"/>
        <v>0</v>
      </c>
      <c r="DT170" s="222">
        <f t="shared" ca="1" si="702"/>
        <v>0</v>
      </c>
      <c r="DU170" s="222">
        <f t="shared" ca="1" si="702"/>
        <v>0</v>
      </c>
      <c r="DV170" s="222">
        <f t="shared" ca="1" si="702"/>
        <v>0</v>
      </c>
      <c r="DW170" s="222">
        <f t="shared" ca="1" si="702"/>
        <v>0</v>
      </c>
      <c r="DX170" s="222">
        <f t="shared" ca="1" si="702"/>
        <v>0</v>
      </c>
      <c r="DY170" s="222">
        <f t="shared" ca="1" si="702"/>
        <v>0</v>
      </c>
      <c r="DZ170" s="222">
        <f t="shared" ca="1" si="702"/>
        <v>0</v>
      </c>
      <c r="EA170" s="222">
        <f t="shared" ca="1" si="702"/>
        <v>0</v>
      </c>
      <c r="EB170" s="222">
        <f t="shared" ca="1" si="702"/>
        <v>0</v>
      </c>
      <c r="EC170" s="222">
        <f t="shared" ca="1" si="702"/>
        <v>0</v>
      </c>
      <c r="ED170" s="222">
        <f t="shared" ca="1" si="702"/>
        <v>0</v>
      </c>
      <c r="EE170" s="222">
        <f t="shared" ca="1" si="702"/>
        <v>0</v>
      </c>
      <c r="EF170" s="222">
        <f t="shared" ca="1" si="702"/>
        <v>0</v>
      </c>
      <c r="EG170" s="222">
        <f t="shared" ca="1" si="702"/>
        <v>0</v>
      </c>
      <c r="EH170" s="222">
        <f t="shared" ca="1" si="702"/>
        <v>0</v>
      </c>
      <c r="EI170" s="222">
        <f t="shared" ca="1" si="702"/>
        <v>0</v>
      </c>
      <c r="EJ170" s="222">
        <f t="shared" ca="1" si="702"/>
        <v>0</v>
      </c>
      <c r="EK170" s="222">
        <f t="shared" ca="1" si="702"/>
        <v>0</v>
      </c>
      <c r="EL170" s="222">
        <f t="shared" ca="1" si="702"/>
        <v>0</v>
      </c>
      <c r="EM170" s="222">
        <f t="shared" ca="1" si="702"/>
        <v>0</v>
      </c>
      <c r="EP170" s="33" t="str">
        <f t="shared" si="681"/>
        <v>Total Permanent Leveraged Costs</v>
      </c>
      <c r="EQ170" s="34"/>
      <c r="ER170" s="34"/>
      <c r="ES170" s="34"/>
      <c r="ET170" s="221">
        <f t="shared" ca="1" si="686"/>
        <v>0</v>
      </c>
      <c r="EU170" s="215"/>
      <c r="EV170" s="141">
        <f t="shared" si="687"/>
        <v>0</v>
      </c>
      <c r="EW170" s="222">
        <f t="shared" ca="1" si="687"/>
        <v>0</v>
      </c>
      <c r="EX170" s="222">
        <f t="shared" ca="1" si="687"/>
        <v>0</v>
      </c>
      <c r="EY170" s="222">
        <f t="shared" ca="1" si="687"/>
        <v>0</v>
      </c>
      <c r="EZ170" s="222">
        <f t="shared" ca="1" si="687"/>
        <v>0</v>
      </c>
      <c r="FA170" s="222">
        <f t="shared" ca="1" si="687"/>
        <v>0</v>
      </c>
      <c r="FB170" s="222">
        <f t="shared" ca="1" si="687"/>
        <v>0</v>
      </c>
      <c r="FC170" s="222">
        <f t="shared" ca="1" si="687"/>
        <v>0</v>
      </c>
      <c r="FD170" s="222">
        <f t="shared" ca="1" si="687"/>
        <v>0</v>
      </c>
      <c r="FE170"/>
      <c r="FF170"/>
      <c r="FG170"/>
      <c r="FH170"/>
    </row>
    <row r="171" spans="2:164" ht="15" outlineLevel="1">
      <c r="I171" s="219"/>
      <c r="J171" s="18"/>
      <c r="K171" s="130"/>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c r="DV171" s="18"/>
      <c r="DW171" s="18"/>
      <c r="DX171" s="18"/>
      <c r="DY171" s="18"/>
      <c r="DZ171" s="18"/>
      <c r="EA171" s="18"/>
      <c r="EB171" s="18"/>
      <c r="EC171" s="18"/>
      <c r="ED171" s="18"/>
      <c r="EE171" s="18"/>
      <c r="EF171" s="18"/>
      <c r="EG171" s="18"/>
      <c r="EH171" s="18"/>
      <c r="EI171" s="18"/>
      <c r="EJ171" s="18"/>
      <c r="EK171" s="18"/>
      <c r="EL171" s="18"/>
      <c r="EM171" s="18"/>
      <c r="EQ171" s="36"/>
      <c r="ER171" s="36"/>
      <c r="ES171" s="36"/>
      <c r="ET171" s="219"/>
      <c r="EU171" s="19"/>
      <c r="EV171" s="130"/>
      <c r="EW171" s="18"/>
      <c r="EX171" s="18"/>
      <c r="EY171" s="18"/>
      <c r="EZ171" s="18"/>
      <c r="FA171" s="18"/>
      <c r="FB171" s="18"/>
      <c r="FC171" s="18"/>
      <c r="FD171" s="18"/>
      <c r="FE171"/>
      <c r="FF171"/>
      <c r="FG171"/>
      <c r="FH171"/>
    </row>
    <row r="172" spans="2:164" ht="15" outlineLevel="1">
      <c r="B172" s="1" t="s">
        <v>121</v>
      </c>
      <c r="I172" s="138">
        <f ca="1">SUMIF($K$12:$EM$12,"&lt;="&amp;Assumptions!$L$14,'Monthly Cash Flow'!K172:EM172)</f>
        <v>10724.956</v>
      </c>
      <c r="J172" s="18"/>
      <c r="K172" s="137">
        <f>K161</f>
        <v>0</v>
      </c>
      <c r="L172" s="18">
        <f t="shared" ref="L172:BW172" ca="1" si="703">L161</f>
        <v>292.13700000000006</v>
      </c>
      <c r="M172" s="18">
        <f t="shared" ca="1" si="703"/>
        <v>301.48300000000006</v>
      </c>
      <c r="N172" s="18">
        <f t="shared" ca="1" si="703"/>
        <v>301.48300000000006</v>
      </c>
      <c r="O172" s="18">
        <f t="shared" ca="1" si="703"/>
        <v>301.48300000000006</v>
      </c>
      <c r="P172" s="18">
        <f t="shared" ca="1" si="703"/>
        <v>302.70300000000009</v>
      </c>
      <c r="Q172" s="18">
        <f t="shared" ca="1" si="703"/>
        <v>302.87700000000007</v>
      </c>
      <c r="R172" s="18">
        <f t="shared" ca="1" si="703"/>
        <v>286.245</v>
      </c>
      <c r="S172" s="18">
        <f t="shared" ca="1" si="703"/>
        <v>272.83400000000006</v>
      </c>
      <c r="T172" s="18">
        <f t="shared" ca="1" si="703"/>
        <v>272.83400000000006</v>
      </c>
      <c r="U172" s="18">
        <f t="shared" ca="1" si="703"/>
        <v>275.23900000000003</v>
      </c>
      <c r="V172" s="18">
        <f t="shared" ca="1" si="703"/>
        <v>275.23900000000003</v>
      </c>
      <c r="W172" s="18">
        <f t="shared" ca="1" si="703"/>
        <v>245.15100000000007</v>
      </c>
      <c r="X172" s="18">
        <f t="shared" ca="1" si="703"/>
        <v>245.15100000000007</v>
      </c>
      <c r="Y172" s="18">
        <f t="shared" ca="1" si="703"/>
        <v>258.99500000000006</v>
      </c>
      <c r="Z172" s="18">
        <f t="shared" ca="1" si="703"/>
        <v>262.33400000000006</v>
      </c>
      <c r="AA172" s="18">
        <f t="shared" ca="1" si="703"/>
        <v>282.35300000000007</v>
      </c>
      <c r="AB172" s="18">
        <f t="shared" ca="1" si="703"/>
        <v>307.21400000000011</v>
      </c>
      <c r="AC172" s="18">
        <f t="shared" ca="1" si="703"/>
        <v>307.39400000000001</v>
      </c>
      <c r="AD172" s="18">
        <f t="shared" ca="1" si="703"/>
        <v>324.35500000000008</v>
      </c>
      <c r="AE172" s="18">
        <f t="shared" ca="1" si="703"/>
        <v>324.64800000000008</v>
      </c>
      <c r="AF172" s="18">
        <f t="shared" ca="1" si="703"/>
        <v>324.64800000000008</v>
      </c>
      <c r="AG172" s="18">
        <f t="shared" ca="1" si="703"/>
        <v>303.41800000000006</v>
      </c>
      <c r="AH172" s="18">
        <f t="shared" ca="1" si="703"/>
        <v>303.41800000000006</v>
      </c>
      <c r="AI172" s="18">
        <f t="shared" ca="1" si="703"/>
        <v>308.0630000000001</v>
      </c>
      <c r="AJ172" s="18">
        <f t="shared" ca="1" si="703"/>
        <v>308.0630000000001</v>
      </c>
      <c r="AK172" s="18">
        <f t="shared" ca="1" si="703"/>
        <v>309.77900000000011</v>
      </c>
      <c r="AL172" s="18">
        <f t="shared" ca="1" si="703"/>
        <v>309.77900000000011</v>
      </c>
      <c r="AM172" s="18">
        <f t="shared" ca="1" si="703"/>
        <v>310.75200000000007</v>
      </c>
      <c r="AN172" s="18">
        <f t="shared" ca="1" si="703"/>
        <v>312.04700000000003</v>
      </c>
      <c r="AO172" s="18">
        <f t="shared" ca="1" si="703"/>
        <v>312.23099999999999</v>
      </c>
      <c r="AP172" s="18">
        <f t="shared" ca="1" si="703"/>
        <v>312.23099999999999</v>
      </c>
      <c r="AQ172" s="18">
        <f t="shared" ca="1" si="703"/>
        <v>312.53400000000011</v>
      </c>
      <c r="AR172" s="18">
        <f t="shared" ca="1" si="703"/>
        <v>312.53400000000011</v>
      </c>
      <c r="AS172" s="18">
        <f t="shared" ca="1" si="703"/>
        <v>312.84100000000001</v>
      </c>
      <c r="AT172" s="18">
        <f t="shared" ca="1" si="703"/>
        <v>312.84100000000001</v>
      </c>
      <c r="AU172" s="18">
        <f t="shared" ca="1" si="703"/>
        <v>317.625</v>
      </c>
      <c r="AV172" s="18">
        <f t="shared" ca="1" si="703"/>
        <v>317.625</v>
      </c>
      <c r="AW172" s="18">
        <f t="shared" ca="1" si="703"/>
        <v>319.39300000000003</v>
      </c>
      <c r="AX172" s="18">
        <f t="shared" ca="1" si="703"/>
        <v>319.39300000000003</v>
      </c>
      <c r="AY172" s="18">
        <f t="shared" ca="1" si="703"/>
        <v>320.39400000000001</v>
      </c>
      <c r="AZ172" s="18">
        <f t="shared" ca="1" si="703"/>
        <v>321.72800000000001</v>
      </c>
      <c r="BA172" s="18">
        <f t="shared" ca="1" si="703"/>
        <v>321.91800000000001</v>
      </c>
      <c r="BB172" s="18">
        <f t="shared" ca="1" si="703"/>
        <v>321.91800000000001</v>
      </c>
      <c r="BC172" s="18">
        <f t="shared" ca="1" si="703"/>
        <v>322.22899999999998</v>
      </c>
      <c r="BD172" s="18">
        <f t="shared" ca="1" si="703"/>
        <v>322.22899999999998</v>
      </c>
      <c r="BE172" s="18">
        <f t="shared" ca="1" si="703"/>
        <v>332.11599999999999</v>
      </c>
      <c r="BF172" s="18">
        <f t="shared" ca="1" si="703"/>
        <v>332.11599999999999</v>
      </c>
      <c r="BG172" s="18">
        <f t="shared" ca="1" si="703"/>
        <v>337.04300000000001</v>
      </c>
      <c r="BH172" s="18">
        <f t="shared" ca="1" si="703"/>
        <v>337.04300000000001</v>
      </c>
      <c r="BI172" s="18">
        <f t="shared" ca="1" si="703"/>
        <v>338.86500000000001</v>
      </c>
      <c r="BJ172" s="18">
        <f t="shared" ca="1" si="703"/>
        <v>338.86500000000001</v>
      </c>
      <c r="BK172" s="18">
        <f t="shared" ca="1" si="703"/>
        <v>339.89600000000002</v>
      </c>
      <c r="BL172" s="18">
        <f t="shared" ca="1" si="703"/>
        <v>263.14499999999998</v>
      </c>
      <c r="BM172" s="18">
        <f t="shared" ca="1" si="703"/>
        <v>263.34299999999996</v>
      </c>
      <c r="BN172" s="18">
        <f t="shared" ca="1" si="703"/>
        <v>294.32000000000005</v>
      </c>
      <c r="BO172" s="18">
        <f t="shared" ca="1" si="703"/>
        <v>294.6400000000001</v>
      </c>
      <c r="BP172" s="18">
        <f t="shared" ca="1" si="703"/>
        <v>294.6400000000001</v>
      </c>
      <c r="BQ172" s="18">
        <f t="shared" ca="1" si="703"/>
        <v>340.62</v>
      </c>
      <c r="BR172" s="18">
        <f t="shared" ca="1" si="703"/>
        <v>340.62</v>
      </c>
      <c r="BS172" s="18">
        <f t="shared" ca="1" si="703"/>
        <v>345.69499999999999</v>
      </c>
      <c r="BT172" s="18">
        <f t="shared" ca="1" si="703"/>
        <v>345.69499999999999</v>
      </c>
      <c r="BU172" s="18">
        <f t="shared" ca="1" si="703"/>
        <v>347.57099999999991</v>
      </c>
      <c r="BV172" s="18">
        <f t="shared" ca="1" si="703"/>
        <v>347.57099999999991</v>
      </c>
      <c r="BW172" s="18">
        <f t="shared" ca="1" si="703"/>
        <v>348.63400000000007</v>
      </c>
      <c r="BX172" s="18">
        <f t="shared" ref="BX172:CE172" ca="1" si="704">BX161</f>
        <v>348.63400000000007</v>
      </c>
      <c r="BY172" s="18">
        <f t="shared" ca="1" si="704"/>
        <v>348.8359999999999</v>
      </c>
      <c r="BZ172" s="18">
        <f t="shared" ca="1" si="704"/>
        <v>350.51200000000006</v>
      </c>
      <c r="CA172" s="18">
        <f t="shared" ca="1" si="704"/>
        <v>350.84099999999995</v>
      </c>
      <c r="CB172" s="18">
        <f t="shared" ca="1" si="704"/>
        <v>350.84099999999995</v>
      </c>
      <c r="CC172" s="18">
        <f t="shared" ca="1" si="704"/>
        <v>361.64</v>
      </c>
      <c r="CD172" s="18">
        <f t="shared" ca="1" si="704"/>
        <v>361.64</v>
      </c>
      <c r="CE172" s="18">
        <f t="shared" ca="1" si="704"/>
        <v>365.16300000000001</v>
      </c>
      <c r="CF172" s="18">
        <f t="shared" ref="CF172:EM172" ca="1" si="705">CF161</f>
        <v>365.16300000000001</v>
      </c>
      <c r="CG172" s="18">
        <f t="shared" ca="1" si="705"/>
        <v>324.37499999999989</v>
      </c>
      <c r="CH172" s="18">
        <f t="shared" ca="1" si="705"/>
        <v>317.30799999999977</v>
      </c>
      <c r="CI172" s="18">
        <f t="shared" ca="1" si="705"/>
        <v>298.51199999999989</v>
      </c>
      <c r="CJ172" s="18">
        <f t="shared" ca="1" si="705"/>
        <v>298.51199999999989</v>
      </c>
      <c r="CK172" s="18">
        <f t="shared" ca="1" si="705"/>
        <v>314.58499999999992</v>
      </c>
      <c r="CL172" s="18">
        <f t="shared" ca="1" si="705"/>
        <v>343.67600000000004</v>
      </c>
      <c r="CM172" s="18">
        <f t="shared" ca="1" si="705"/>
        <v>344.01599999999991</v>
      </c>
      <c r="CN172" s="18">
        <f t="shared" ca="1" si="705"/>
        <v>344.63</v>
      </c>
      <c r="CO172" s="18">
        <f t="shared" ca="1" si="705"/>
        <v>335.80799999999999</v>
      </c>
      <c r="CP172" s="18">
        <f t="shared" ca="1" si="705"/>
        <v>335.80799999999999</v>
      </c>
      <c r="CQ172" s="18">
        <f t="shared" ca="1" si="705"/>
        <v>350.94600000000008</v>
      </c>
      <c r="CR172" s="18">
        <f t="shared" ca="1" si="705"/>
        <v>350.94600000000008</v>
      </c>
      <c r="CS172" s="18">
        <f t="shared" ca="1" si="705"/>
        <v>352.11400000000003</v>
      </c>
      <c r="CT172" s="18">
        <f t="shared" ca="1" si="705"/>
        <v>367.57000000000005</v>
      </c>
      <c r="CU172" s="18">
        <f t="shared" ca="1" si="705"/>
        <v>368.39</v>
      </c>
      <c r="CV172" s="18">
        <f t="shared" ca="1" si="705"/>
        <v>368.39</v>
      </c>
      <c r="CW172" s="18">
        <f t="shared" ca="1" si="705"/>
        <v>369.41200000000003</v>
      </c>
      <c r="CX172" s="18">
        <f t="shared" ca="1" si="705"/>
        <v>371.18799999999999</v>
      </c>
      <c r="CY172" s="18">
        <f t="shared" ca="1" si="705"/>
        <v>371.18799999999999</v>
      </c>
      <c r="CZ172" s="18">
        <f t="shared" ca="1" si="705"/>
        <v>371.5390000000001</v>
      </c>
      <c r="DA172" s="18">
        <f t="shared" ca="1" si="705"/>
        <v>369.97899999999998</v>
      </c>
      <c r="DB172" s="18">
        <f t="shared" ca="1" si="705"/>
        <v>369.97899999999998</v>
      </c>
      <c r="DC172" s="18">
        <f t="shared" ca="1" si="705"/>
        <v>373.9910000000001</v>
      </c>
      <c r="DD172" s="18">
        <f t="shared" ca="1" si="705"/>
        <v>373.9910000000001</v>
      </c>
      <c r="DE172" s="18">
        <f t="shared" ca="1" si="705"/>
        <v>375.19500000000005</v>
      </c>
      <c r="DF172" s="18">
        <f t="shared" ca="1" si="705"/>
        <v>375.19500000000005</v>
      </c>
      <c r="DG172" s="18">
        <f t="shared" ca="1" si="705"/>
        <v>376.04100000000005</v>
      </c>
      <c r="DH172" s="18">
        <f t="shared" ca="1" si="705"/>
        <v>376.04100000000005</v>
      </c>
      <c r="DI172" s="18">
        <f t="shared" ca="1" si="705"/>
        <v>376.87</v>
      </c>
      <c r="DJ172" s="18">
        <f t="shared" ca="1" si="705"/>
        <v>378.70000000000005</v>
      </c>
      <c r="DK172" s="18">
        <f t="shared" ca="1" si="705"/>
        <v>371.46099999999996</v>
      </c>
      <c r="DL172" s="18">
        <f t="shared" ca="1" si="705"/>
        <v>371.822</v>
      </c>
      <c r="DM172" s="18">
        <f t="shared" ca="1" si="705"/>
        <v>393.27699999999993</v>
      </c>
      <c r="DN172" s="18">
        <f t="shared" ca="1" si="705"/>
        <v>393.27699999999993</v>
      </c>
      <c r="DO172" s="18">
        <f t="shared" ca="1" si="705"/>
        <v>397.37299999999988</v>
      </c>
      <c r="DP172" s="18">
        <f t="shared" ca="1" si="705"/>
        <v>404.92199999999997</v>
      </c>
      <c r="DQ172" s="18">
        <f t="shared" ca="1" si="705"/>
        <v>347.45699999999988</v>
      </c>
      <c r="DR172" s="18">
        <f t="shared" ca="1" si="705"/>
        <v>347.45699999999988</v>
      </c>
      <c r="DS172" s="18">
        <f t="shared" ca="1" si="705"/>
        <v>371.58499999999998</v>
      </c>
      <c r="DT172" s="18">
        <f t="shared" ca="1" si="705"/>
        <v>371.58499999999998</v>
      </c>
      <c r="DU172" s="18">
        <f t="shared" ca="1" si="705"/>
        <v>372.43999999999983</v>
      </c>
      <c r="DV172" s="18">
        <f t="shared" ca="1" si="705"/>
        <v>313.35899999999992</v>
      </c>
      <c r="DW172" s="18">
        <f t="shared" ca="1" si="705"/>
        <v>313.35899999999992</v>
      </c>
      <c r="DX172" s="18">
        <f t="shared" ca="1" si="705"/>
        <v>350.69099999999997</v>
      </c>
      <c r="DY172" s="18">
        <f t="shared" ca="1" si="705"/>
        <v>362.97299999999996</v>
      </c>
      <c r="DZ172" s="18">
        <f t="shared" ca="1" si="705"/>
        <v>59.813999999999965</v>
      </c>
      <c r="EA172" s="18">
        <f t="shared" ca="1" si="705"/>
        <v>125.05300000000005</v>
      </c>
      <c r="EB172" s="18">
        <f t="shared" ca="1" si="705"/>
        <v>239.67700000000002</v>
      </c>
      <c r="EC172" s="18">
        <f t="shared" ca="1" si="705"/>
        <v>230.863</v>
      </c>
      <c r="ED172" s="18">
        <f t="shared" ca="1" si="705"/>
        <v>230.863</v>
      </c>
      <c r="EE172" s="18">
        <f t="shared" ca="1" si="705"/>
        <v>438.31599999999992</v>
      </c>
      <c r="EF172" s="18">
        <f t="shared" ca="1" si="705"/>
        <v>441.83299999999997</v>
      </c>
      <c r="EG172" s="18">
        <f t="shared" ca="1" si="705"/>
        <v>442.71199999999999</v>
      </c>
      <c r="EH172" s="18">
        <f t="shared" ca="1" si="705"/>
        <v>450.34699999999998</v>
      </c>
      <c r="EI172" s="18">
        <f t="shared" ca="1" si="705"/>
        <v>450.34699999999998</v>
      </c>
      <c r="EJ172" s="18">
        <f t="shared" ca="1" si="705"/>
        <v>431.7179999999999</v>
      </c>
      <c r="EK172" s="18">
        <f t="shared" ca="1" si="705"/>
        <v>413.62</v>
      </c>
      <c r="EL172" s="18">
        <f t="shared" ca="1" si="705"/>
        <v>0</v>
      </c>
      <c r="EM172" s="18">
        <f t="shared" ca="1" si="705"/>
        <v>0</v>
      </c>
      <c r="EP172" s="1" t="str">
        <f>B172</f>
        <v>Cash Flow Available as a Source</v>
      </c>
      <c r="EQ172" s="36"/>
      <c r="ER172" s="36"/>
      <c r="ES172" s="36"/>
      <c r="ET172" s="138">
        <f t="shared" ref="ET172:ET173" ca="1" si="706">SUM(EV172:FD172)</f>
        <v>31010.353000000003</v>
      </c>
      <c r="EU172" s="19"/>
      <c r="EV172" s="137">
        <f t="shared" ref="EV172:FD173" si="707">SUMIF($K$13:$EM$13,EV$13,$K172:$EM172)</f>
        <v>0</v>
      </c>
      <c r="EW172" s="18">
        <f t="shared" ca="1" si="707"/>
        <v>3429.7079999999996</v>
      </c>
      <c r="EX172" s="18">
        <f t="shared" ca="1" si="707"/>
        <v>3551.9910000000009</v>
      </c>
      <c r="EY172" s="18">
        <f t="shared" ca="1" si="707"/>
        <v>3743.2570000000005</v>
      </c>
      <c r="EZ172" s="18">
        <f t="shared" ca="1" si="707"/>
        <v>3888.1019999999999</v>
      </c>
      <c r="FA172" s="18">
        <f t="shared" ca="1" si="707"/>
        <v>3791.6920000000005</v>
      </c>
      <c r="FB172" s="18">
        <f t="shared" ca="1" si="707"/>
        <v>4227.5779999999995</v>
      </c>
      <c r="FC172" s="18">
        <f t="shared" ca="1" si="707"/>
        <v>3973.3389999999995</v>
      </c>
      <c r="FD172" s="18">
        <f t="shared" ca="1" si="707"/>
        <v>4404.6860000000006</v>
      </c>
      <c r="FE172"/>
      <c r="FF172"/>
      <c r="FG172"/>
      <c r="FH172"/>
    </row>
    <row r="173" spans="2:164" ht="15" outlineLevel="1">
      <c r="B173" s="1" t="s">
        <v>142</v>
      </c>
      <c r="I173" s="138">
        <f ca="1">SUMIF($K$12:$EM$12,"&lt;="&amp;Assumptions!$L$14,'Monthly Cash Flow'!K173:EM173)</f>
        <v>0</v>
      </c>
      <c r="J173" s="18"/>
      <c r="K173" s="139">
        <f>-MIN(K172,K170)</f>
        <v>0</v>
      </c>
      <c r="L173" s="27">
        <f t="shared" ref="L173:BW173" ca="1" si="708">-MIN(L172,L170)</f>
        <v>0</v>
      </c>
      <c r="M173" s="27">
        <f t="shared" ca="1" si="708"/>
        <v>0</v>
      </c>
      <c r="N173" s="27">
        <f t="shared" ca="1" si="708"/>
        <v>0</v>
      </c>
      <c r="O173" s="27">
        <f t="shared" ca="1" si="708"/>
        <v>0</v>
      </c>
      <c r="P173" s="27">
        <f t="shared" ca="1" si="708"/>
        <v>0</v>
      </c>
      <c r="Q173" s="27">
        <f t="shared" ca="1" si="708"/>
        <v>0</v>
      </c>
      <c r="R173" s="27">
        <f t="shared" ca="1" si="708"/>
        <v>0</v>
      </c>
      <c r="S173" s="27">
        <f t="shared" ca="1" si="708"/>
        <v>0</v>
      </c>
      <c r="T173" s="27">
        <f t="shared" ca="1" si="708"/>
        <v>0</v>
      </c>
      <c r="U173" s="27">
        <f t="shared" ca="1" si="708"/>
        <v>0</v>
      </c>
      <c r="V173" s="27">
        <f t="shared" ca="1" si="708"/>
        <v>0</v>
      </c>
      <c r="W173" s="27">
        <f t="shared" ca="1" si="708"/>
        <v>0</v>
      </c>
      <c r="X173" s="27">
        <f t="shared" ca="1" si="708"/>
        <v>0</v>
      </c>
      <c r="Y173" s="27">
        <f t="shared" ca="1" si="708"/>
        <v>0</v>
      </c>
      <c r="Z173" s="27">
        <f t="shared" ca="1" si="708"/>
        <v>0</v>
      </c>
      <c r="AA173" s="27">
        <f t="shared" ca="1" si="708"/>
        <v>0</v>
      </c>
      <c r="AB173" s="27">
        <f t="shared" ca="1" si="708"/>
        <v>0</v>
      </c>
      <c r="AC173" s="27">
        <f t="shared" ca="1" si="708"/>
        <v>0</v>
      </c>
      <c r="AD173" s="27">
        <f t="shared" ca="1" si="708"/>
        <v>0</v>
      </c>
      <c r="AE173" s="27">
        <f t="shared" ca="1" si="708"/>
        <v>0</v>
      </c>
      <c r="AF173" s="27">
        <f t="shared" ca="1" si="708"/>
        <v>0</v>
      </c>
      <c r="AG173" s="27">
        <f t="shared" ca="1" si="708"/>
        <v>0</v>
      </c>
      <c r="AH173" s="27">
        <f t="shared" ca="1" si="708"/>
        <v>0</v>
      </c>
      <c r="AI173" s="27">
        <f t="shared" ca="1" si="708"/>
        <v>0</v>
      </c>
      <c r="AJ173" s="27">
        <f t="shared" ca="1" si="708"/>
        <v>0</v>
      </c>
      <c r="AK173" s="27">
        <f t="shared" ca="1" si="708"/>
        <v>0</v>
      </c>
      <c r="AL173" s="27">
        <f t="shared" ca="1" si="708"/>
        <v>0</v>
      </c>
      <c r="AM173" s="27">
        <f t="shared" ca="1" si="708"/>
        <v>0</v>
      </c>
      <c r="AN173" s="27">
        <f t="shared" ca="1" si="708"/>
        <v>0</v>
      </c>
      <c r="AO173" s="27">
        <f t="shared" ca="1" si="708"/>
        <v>0</v>
      </c>
      <c r="AP173" s="27">
        <f t="shared" ca="1" si="708"/>
        <v>0</v>
      </c>
      <c r="AQ173" s="27">
        <f t="shared" ca="1" si="708"/>
        <v>0</v>
      </c>
      <c r="AR173" s="27">
        <f t="shared" ca="1" si="708"/>
        <v>0</v>
      </c>
      <c r="AS173" s="27">
        <f t="shared" ca="1" si="708"/>
        <v>0</v>
      </c>
      <c r="AT173" s="27">
        <f t="shared" ca="1" si="708"/>
        <v>0</v>
      </c>
      <c r="AU173" s="27">
        <f t="shared" ca="1" si="708"/>
        <v>0</v>
      </c>
      <c r="AV173" s="27">
        <f t="shared" ca="1" si="708"/>
        <v>0</v>
      </c>
      <c r="AW173" s="27">
        <f t="shared" ca="1" si="708"/>
        <v>0</v>
      </c>
      <c r="AX173" s="27">
        <f t="shared" ca="1" si="708"/>
        <v>0</v>
      </c>
      <c r="AY173" s="27">
        <f t="shared" ca="1" si="708"/>
        <v>0</v>
      </c>
      <c r="AZ173" s="27">
        <f t="shared" ca="1" si="708"/>
        <v>0</v>
      </c>
      <c r="BA173" s="27">
        <f t="shared" ca="1" si="708"/>
        <v>0</v>
      </c>
      <c r="BB173" s="27">
        <f t="shared" ca="1" si="708"/>
        <v>0</v>
      </c>
      <c r="BC173" s="27">
        <f t="shared" ca="1" si="708"/>
        <v>0</v>
      </c>
      <c r="BD173" s="27">
        <f t="shared" ca="1" si="708"/>
        <v>0</v>
      </c>
      <c r="BE173" s="27">
        <f t="shared" ca="1" si="708"/>
        <v>0</v>
      </c>
      <c r="BF173" s="27">
        <f t="shared" ca="1" si="708"/>
        <v>0</v>
      </c>
      <c r="BG173" s="27">
        <f t="shared" ca="1" si="708"/>
        <v>0</v>
      </c>
      <c r="BH173" s="27">
        <f t="shared" ca="1" si="708"/>
        <v>0</v>
      </c>
      <c r="BI173" s="27">
        <f t="shared" ca="1" si="708"/>
        <v>0</v>
      </c>
      <c r="BJ173" s="27">
        <f t="shared" ca="1" si="708"/>
        <v>0</v>
      </c>
      <c r="BK173" s="27">
        <f t="shared" ca="1" si="708"/>
        <v>0</v>
      </c>
      <c r="BL173" s="27">
        <f t="shared" ca="1" si="708"/>
        <v>0</v>
      </c>
      <c r="BM173" s="27">
        <f t="shared" ca="1" si="708"/>
        <v>0</v>
      </c>
      <c r="BN173" s="27">
        <f t="shared" ca="1" si="708"/>
        <v>0</v>
      </c>
      <c r="BO173" s="27">
        <f t="shared" ca="1" si="708"/>
        <v>0</v>
      </c>
      <c r="BP173" s="27">
        <f t="shared" ca="1" si="708"/>
        <v>0</v>
      </c>
      <c r="BQ173" s="27">
        <f t="shared" ca="1" si="708"/>
        <v>0</v>
      </c>
      <c r="BR173" s="27">
        <f t="shared" ca="1" si="708"/>
        <v>0</v>
      </c>
      <c r="BS173" s="27">
        <f t="shared" ca="1" si="708"/>
        <v>0</v>
      </c>
      <c r="BT173" s="27">
        <f t="shared" ca="1" si="708"/>
        <v>0</v>
      </c>
      <c r="BU173" s="27">
        <f t="shared" ca="1" si="708"/>
        <v>0</v>
      </c>
      <c r="BV173" s="27">
        <f t="shared" ca="1" si="708"/>
        <v>0</v>
      </c>
      <c r="BW173" s="27">
        <f t="shared" ca="1" si="708"/>
        <v>0</v>
      </c>
      <c r="BX173" s="27">
        <f t="shared" ref="BX173:CE173" ca="1" si="709">-MIN(BX172,BX170)</f>
        <v>0</v>
      </c>
      <c r="BY173" s="27">
        <f t="shared" ca="1" si="709"/>
        <v>0</v>
      </c>
      <c r="BZ173" s="27">
        <f t="shared" ca="1" si="709"/>
        <v>0</v>
      </c>
      <c r="CA173" s="27">
        <f t="shared" ca="1" si="709"/>
        <v>0</v>
      </c>
      <c r="CB173" s="27">
        <f t="shared" ca="1" si="709"/>
        <v>0</v>
      </c>
      <c r="CC173" s="27">
        <f t="shared" ca="1" si="709"/>
        <v>0</v>
      </c>
      <c r="CD173" s="27">
        <f t="shared" ca="1" si="709"/>
        <v>0</v>
      </c>
      <c r="CE173" s="27">
        <f t="shared" ca="1" si="709"/>
        <v>0</v>
      </c>
      <c r="CF173" s="27">
        <f t="shared" ref="CF173:EM173" ca="1" si="710">-MIN(CF172,CF170)</f>
        <v>0</v>
      </c>
      <c r="CG173" s="27">
        <f t="shared" ca="1" si="710"/>
        <v>0</v>
      </c>
      <c r="CH173" s="27">
        <f t="shared" ca="1" si="710"/>
        <v>0</v>
      </c>
      <c r="CI173" s="27">
        <f t="shared" ca="1" si="710"/>
        <v>0</v>
      </c>
      <c r="CJ173" s="27">
        <f t="shared" ca="1" si="710"/>
        <v>0</v>
      </c>
      <c r="CK173" s="27">
        <f t="shared" ca="1" si="710"/>
        <v>0</v>
      </c>
      <c r="CL173" s="27">
        <f t="shared" ca="1" si="710"/>
        <v>0</v>
      </c>
      <c r="CM173" s="27">
        <f t="shared" ca="1" si="710"/>
        <v>0</v>
      </c>
      <c r="CN173" s="27">
        <f t="shared" ca="1" si="710"/>
        <v>0</v>
      </c>
      <c r="CO173" s="27">
        <f t="shared" ca="1" si="710"/>
        <v>0</v>
      </c>
      <c r="CP173" s="27">
        <f t="shared" ca="1" si="710"/>
        <v>0</v>
      </c>
      <c r="CQ173" s="27">
        <f t="shared" ca="1" si="710"/>
        <v>0</v>
      </c>
      <c r="CR173" s="27">
        <f t="shared" ca="1" si="710"/>
        <v>0</v>
      </c>
      <c r="CS173" s="27">
        <f t="shared" ca="1" si="710"/>
        <v>0</v>
      </c>
      <c r="CT173" s="27">
        <f t="shared" ca="1" si="710"/>
        <v>0</v>
      </c>
      <c r="CU173" s="27">
        <f t="shared" ca="1" si="710"/>
        <v>0</v>
      </c>
      <c r="CV173" s="27">
        <f t="shared" ca="1" si="710"/>
        <v>0</v>
      </c>
      <c r="CW173" s="27">
        <f t="shared" ca="1" si="710"/>
        <v>0</v>
      </c>
      <c r="CX173" s="27">
        <f t="shared" ca="1" si="710"/>
        <v>0</v>
      </c>
      <c r="CY173" s="27">
        <f t="shared" ca="1" si="710"/>
        <v>0</v>
      </c>
      <c r="CZ173" s="27">
        <f t="shared" ca="1" si="710"/>
        <v>0</v>
      </c>
      <c r="DA173" s="27">
        <f t="shared" ca="1" si="710"/>
        <v>0</v>
      </c>
      <c r="DB173" s="27">
        <f t="shared" ca="1" si="710"/>
        <v>0</v>
      </c>
      <c r="DC173" s="27">
        <f t="shared" ca="1" si="710"/>
        <v>0</v>
      </c>
      <c r="DD173" s="27">
        <f t="shared" ca="1" si="710"/>
        <v>0</v>
      </c>
      <c r="DE173" s="27">
        <f t="shared" ca="1" si="710"/>
        <v>0</v>
      </c>
      <c r="DF173" s="27">
        <f t="shared" ca="1" si="710"/>
        <v>0</v>
      </c>
      <c r="DG173" s="27">
        <f t="shared" ca="1" si="710"/>
        <v>0</v>
      </c>
      <c r="DH173" s="27">
        <f t="shared" ca="1" si="710"/>
        <v>0</v>
      </c>
      <c r="DI173" s="27">
        <f t="shared" ca="1" si="710"/>
        <v>0</v>
      </c>
      <c r="DJ173" s="27">
        <f t="shared" ca="1" si="710"/>
        <v>0</v>
      </c>
      <c r="DK173" s="27">
        <f t="shared" ca="1" si="710"/>
        <v>0</v>
      </c>
      <c r="DL173" s="27">
        <f t="shared" ca="1" si="710"/>
        <v>0</v>
      </c>
      <c r="DM173" s="27">
        <f t="shared" ca="1" si="710"/>
        <v>0</v>
      </c>
      <c r="DN173" s="27">
        <f t="shared" ca="1" si="710"/>
        <v>0</v>
      </c>
      <c r="DO173" s="27">
        <f t="shared" ca="1" si="710"/>
        <v>0</v>
      </c>
      <c r="DP173" s="27">
        <f t="shared" ca="1" si="710"/>
        <v>0</v>
      </c>
      <c r="DQ173" s="27">
        <f t="shared" ca="1" si="710"/>
        <v>0</v>
      </c>
      <c r="DR173" s="27">
        <f t="shared" ca="1" si="710"/>
        <v>0</v>
      </c>
      <c r="DS173" s="27">
        <f t="shared" ca="1" si="710"/>
        <v>0</v>
      </c>
      <c r="DT173" s="27">
        <f t="shared" ca="1" si="710"/>
        <v>0</v>
      </c>
      <c r="DU173" s="27">
        <f t="shared" ca="1" si="710"/>
        <v>0</v>
      </c>
      <c r="DV173" s="27">
        <f t="shared" ca="1" si="710"/>
        <v>0</v>
      </c>
      <c r="DW173" s="27">
        <f t="shared" ca="1" si="710"/>
        <v>0</v>
      </c>
      <c r="DX173" s="27">
        <f t="shared" ca="1" si="710"/>
        <v>0</v>
      </c>
      <c r="DY173" s="27">
        <f t="shared" ca="1" si="710"/>
        <v>0</v>
      </c>
      <c r="DZ173" s="27">
        <f t="shared" ca="1" si="710"/>
        <v>0</v>
      </c>
      <c r="EA173" s="27">
        <f t="shared" ca="1" si="710"/>
        <v>0</v>
      </c>
      <c r="EB173" s="27">
        <f t="shared" ca="1" si="710"/>
        <v>0</v>
      </c>
      <c r="EC173" s="27">
        <f t="shared" ca="1" si="710"/>
        <v>0</v>
      </c>
      <c r="ED173" s="27">
        <f t="shared" ca="1" si="710"/>
        <v>0</v>
      </c>
      <c r="EE173" s="27">
        <f t="shared" ca="1" si="710"/>
        <v>0</v>
      </c>
      <c r="EF173" s="27">
        <f t="shared" ca="1" si="710"/>
        <v>0</v>
      </c>
      <c r="EG173" s="27">
        <f t="shared" ca="1" si="710"/>
        <v>0</v>
      </c>
      <c r="EH173" s="27">
        <f t="shared" ca="1" si="710"/>
        <v>0</v>
      </c>
      <c r="EI173" s="27">
        <f t="shared" ca="1" si="710"/>
        <v>0</v>
      </c>
      <c r="EJ173" s="27">
        <f t="shared" ca="1" si="710"/>
        <v>0</v>
      </c>
      <c r="EK173" s="27">
        <f t="shared" ca="1" si="710"/>
        <v>0</v>
      </c>
      <c r="EL173" s="27">
        <f t="shared" ca="1" si="710"/>
        <v>0</v>
      </c>
      <c r="EM173" s="27">
        <f t="shared" ca="1" si="710"/>
        <v>0</v>
      </c>
      <c r="EP173" s="1" t="str">
        <f>B173</f>
        <v>Cash Flow used as a Source</v>
      </c>
      <c r="EQ173" s="36"/>
      <c r="ER173" s="36"/>
      <c r="ES173" s="36"/>
      <c r="ET173" s="138">
        <f t="shared" ca="1" si="706"/>
        <v>0</v>
      </c>
      <c r="EU173" s="19"/>
      <c r="EV173" s="139">
        <f t="shared" si="707"/>
        <v>0</v>
      </c>
      <c r="EW173" s="27">
        <f t="shared" ca="1" si="707"/>
        <v>0</v>
      </c>
      <c r="EX173" s="27">
        <f t="shared" ca="1" si="707"/>
        <v>0</v>
      </c>
      <c r="EY173" s="27">
        <f t="shared" ca="1" si="707"/>
        <v>0</v>
      </c>
      <c r="EZ173" s="27">
        <f t="shared" ca="1" si="707"/>
        <v>0</v>
      </c>
      <c r="FA173" s="27">
        <f t="shared" ca="1" si="707"/>
        <v>0</v>
      </c>
      <c r="FB173" s="27">
        <f t="shared" ca="1" si="707"/>
        <v>0</v>
      </c>
      <c r="FC173" s="27">
        <f t="shared" ca="1" si="707"/>
        <v>0</v>
      </c>
      <c r="FD173" s="27">
        <f t="shared" ca="1" si="707"/>
        <v>0</v>
      </c>
      <c r="FE173"/>
      <c r="FF173"/>
      <c r="FG173"/>
      <c r="FH173"/>
    </row>
    <row r="174" spans="2:164" ht="15" outlineLevel="1">
      <c r="I174" s="138"/>
      <c r="J174" s="18"/>
      <c r="K174" s="13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c r="CL174" s="27"/>
      <c r="CM174" s="27"/>
      <c r="CN174" s="27"/>
      <c r="CO174" s="27"/>
      <c r="CP174" s="27"/>
      <c r="CQ174" s="27"/>
      <c r="CR174" s="27"/>
      <c r="CS174" s="27"/>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c r="DS174" s="27"/>
      <c r="DT174" s="27"/>
      <c r="DU174" s="27"/>
      <c r="DV174" s="27"/>
      <c r="DW174" s="27"/>
      <c r="DX174" s="27"/>
      <c r="DY174" s="27"/>
      <c r="DZ174" s="27"/>
      <c r="EA174" s="27"/>
      <c r="EB174" s="27"/>
      <c r="EC174" s="27"/>
      <c r="ED174" s="27"/>
      <c r="EE174" s="27"/>
      <c r="EF174" s="27"/>
      <c r="EG174" s="27"/>
      <c r="EH174" s="27"/>
      <c r="EI174" s="27"/>
      <c r="EJ174" s="27"/>
      <c r="EK174" s="27"/>
      <c r="EL174" s="27"/>
      <c r="EM174" s="27"/>
      <c r="EQ174" s="36"/>
      <c r="ER174" s="36"/>
      <c r="ES174" s="36"/>
      <c r="ET174" s="138"/>
      <c r="EU174" s="19"/>
      <c r="EV174" s="130"/>
      <c r="EW174" s="27"/>
      <c r="EX174" s="27"/>
      <c r="EY174" s="27"/>
      <c r="EZ174" s="27"/>
      <c r="FA174" s="27"/>
      <c r="FB174" s="27"/>
      <c r="FC174" s="27"/>
      <c r="FD174" s="27"/>
      <c r="FE174"/>
      <c r="FF174"/>
      <c r="FG174"/>
      <c r="FH174"/>
    </row>
    <row r="175" spans="2:164" ht="15" outlineLevel="1">
      <c r="B175" s="35" t="s">
        <v>143</v>
      </c>
      <c r="C175" s="35"/>
      <c r="D175" s="35"/>
      <c r="E175" s="35"/>
      <c r="F175" s="35"/>
      <c r="G175" s="35"/>
      <c r="H175" s="35"/>
      <c r="I175" s="223">
        <f ca="1">SUMIF($K$12:$EM$12,"&lt;="&amp;Assumptions!$L$14,'Monthly Cash Flow'!K175:EM175)</f>
        <v>0</v>
      </c>
      <c r="J175" s="224"/>
      <c r="K175" s="130">
        <f>K170+K173</f>
        <v>0</v>
      </c>
      <c r="L175" s="224">
        <f t="shared" ref="L175:BW175" ca="1" si="711">L170+L173</f>
        <v>0</v>
      </c>
      <c r="M175" s="224">
        <f t="shared" ca="1" si="711"/>
        <v>0</v>
      </c>
      <c r="N175" s="224">
        <f t="shared" ca="1" si="711"/>
        <v>0</v>
      </c>
      <c r="O175" s="224">
        <f t="shared" ca="1" si="711"/>
        <v>0</v>
      </c>
      <c r="P175" s="224">
        <f t="shared" ca="1" si="711"/>
        <v>0</v>
      </c>
      <c r="Q175" s="224">
        <f t="shared" ca="1" si="711"/>
        <v>0</v>
      </c>
      <c r="R175" s="224">
        <f t="shared" ca="1" si="711"/>
        <v>0</v>
      </c>
      <c r="S175" s="224">
        <f t="shared" ca="1" si="711"/>
        <v>0</v>
      </c>
      <c r="T175" s="224">
        <f t="shared" ca="1" si="711"/>
        <v>0</v>
      </c>
      <c r="U175" s="224">
        <f t="shared" ca="1" si="711"/>
        <v>0</v>
      </c>
      <c r="V175" s="224">
        <f t="shared" ca="1" si="711"/>
        <v>0</v>
      </c>
      <c r="W175" s="224">
        <f t="shared" ca="1" si="711"/>
        <v>0</v>
      </c>
      <c r="X175" s="224">
        <f t="shared" ca="1" si="711"/>
        <v>0</v>
      </c>
      <c r="Y175" s="224">
        <f t="shared" ca="1" si="711"/>
        <v>0</v>
      </c>
      <c r="Z175" s="224">
        <f t="shared" ca="1" si="711"/>
        <v>0</v>
      </c>
      <c r="AA175" s="224">
        <f t="shared" ca="1" si="711"/>
        <v>0</v>
      </c>
      <c r="AB175" s="224">
        <f t="shared" ca="1" si="711"/>
        <v>0</v>
      </c>
      <c r="AC175" s="224">
        <f t="shared" ca="1" si="711"/>
        <v>0</v>
      </c>
      <c r="AD175" s="224">
        <f t="shared" ca="1" si="711"/>
        <v>0</v>
      </c>
      <c r="AE175" s="224">
        <f t="shared" ca="1" si="711"/>
        <v>0</v>
      </c>
      <c r="AF175" s="224">
        <f t="shared" ca="1" si="711"/>
        <v>0</v>
      </c>
      <c r="AG175" s="224">
        <f t="shared" ca="1" si="711"/>
        <v>0</v>
      </c>
      <c r="AH175" s="224">
        <f t="shared" ca="1" si="711"/>
        <v>0</v>
      </c>
      <c r="AI175" s="224">
        <f t="shared" ca="1" si="711"/>
        <v>0</v>
      </c>
      <c r="AJ175" s="224">
        <f t="shared" ca="1" si="711"/>
        <v>0</v>
      </c>
      <c r="AK175" s="224">
        <f t="shared" ca="1" si="711"/>
        <v>0</v>
      </c>
      <c r="AL175" s="224">
        <f t="shared" ca="1" si="711"/>
        <v>0</v>
      </c>
      <c r="AM175" s="224">
        <f t="shared" ca="1" si="711"/>
        <v>0</v>
      </c>
      <c r="AN175" s="224">
        <f t="shared" ca="1" si="711"/>
        <v>0</v>
      </c>
      <c r="AO175" s="224">
        <f t="shared" ca="1" si="711"/>
        <v>0</v>
      </c>
      <c r="AP175" s="224">
        <f t="shared" ca="1" si="711"/>
        <v>0</v>
      </c>
      <c r="AQ175" s="224">
        <f t="shared" ca="1" si="711"/>
        <v>0</v>
      </c>
      <c r="AR175" s="224">
        <f t="shared" ca="1" si="711"/>
        <v>0</v>
      </c>
      <c r="AS175" s="224">
        <f t="shared" ca="1" si="711"/>
        <v>0</v>
      </c>
      <c r="AT175" s="224">
        <f t="shared" ca="1" si="711"/>
        <v>0</v>
      </c>
      <c r="AU175" s="224">
        <f t="shared" ca="1" si="711"/>
        <v>0</v>
      </c>
      <c r="AV175" s="224">
        <f t="shared" ca="1" si="711"/>
        <v>0</v>
      </c>
      <c r="AW175" s="224">
        <f t="shared" ca="1" si="711"/>
        <v>0</v>
      </c>
      <c r="AX175" s="224">
        <f t="shared" ca="1" si="711"/>
        <v>0</v>
      </c>
      <c r="AY175" s="224">
        <f t="shared" ca="1" si="711"/>
        <v>0</v>
      </c>
      <c r="AZ175" s="224">
        <f t="shared" ca="1" si="711"/>
        <v>0</v>
      </c>
      <c r="BA175" s="224">
        <f t="shared" ca="1" si="711"/>
        <v>0</v>
      </c>
      <c r="BB175" s="224">
        <f t="shared" ca="1" si="711"/>
        <v>0</v>
      </c>
      <c r="BC175" s="224">
        <f t="shared" ca="1" si="711"/>
        <v>0</v>
      </c>
      <c r="BD175" s="224">
        <f t="shared" ca="1" si="711"/>
        <v>0</v>
      </c>
      <c r="BE175" s="224">
        <f t="shared" ca="1" si="711"/>
        <v>0</v>
      </c>
      <c r="BF175" s="224">
        <f t="shared" ca="1" si="711"/>
        <v>0</v>
      </c>
      <c r="BG175" s="224">
        <f t="shared" ca="1" si="711"/>
        <v>0</v>
      </c>
      <c r="BH175" s="224">
        <f t="shared" ca="1" si="711"/>
        <v>0</v>
      </c>
      <c r="BI175" s="224">
        <f t="shared" ca="1" si="711"/>
        <v>0</v>
      </c>
      <c r="BJ175" s="224">
        <f t="shared" ca="1" si="711"/>
        <v>0</v>
      </c>
      <c r="BK175" s="224">
        <f t="shared" ca="1" si="711"/>
        <v>0</v>
      </c>
      <c r="BL175" s="224">
        <f t="shared" ca="1" si="711"/>
        <v>0</v>
      </c>
      <c r="BM175" s="224">
        <f t="shared" ca="1" si="711"/>
        <v>0</v>
      </c>
      <c r="BN175" s="224">
        <f t="shared" ca="1" si="711"/>
        <v>0</v>
      </c>
      <c r="BO175" s="224">
        <f t="shared" ca="1" si="711"/>
        <v>0</v>
      </c>
      <c r="BP175" s="224">
        <f t="shared" ca="1" si="711"/>
        <v>0</v>
      </c>
      <c r="BQ175" s="224">
        <f t="shared" ca="1" si="711"/>
        <v>0</v>
      </c>
      <c r="BR175" s="224">
        <f t="shared" ca="1" si="711"/>
        <v>0</v>
      </c>
      <c r="BS175" s="224">
        <f t="shared" ca="1" si="711"/>
        <v>0</v>
      </c>
      <c r="BT175" s="224">
        <f t="shared" ca="1" si="711"/>
        <v>0</v>
      </c>
      <c r="BU175" s="224">
        <f t="shared" ca="1" si="711"/>
        <v>0</v>
      </c>
      <c r="BV175" s="224">
        <f t="shared" ca="1" si="711"/>
        <v>0</v>
      </c>
      <c r="BW175" s="224">
        <f t="shared" ca="1" si="711"/>
        <v>0</v>
      </c>
      <c r="BX175" s="224">
        <f t="shared" ref="BX175:CE175" ca="1" si="712">BX170+BX173</f>
        <v>0</v>
      </c>
      <c r="BY175" s="224">
        <f t="shared" ca="1" si="712"/>
        <v>0</v>
      </c>
      <c r="BZ175" s="224">
        <f t="shared" ca="1" si="712"/>
        <v>0</v>
      </c>
      <c r="CA175" s="224">
        <f t="shared" ca="1" si="712"/>
        <v>0</v>
      </c>
      <c r="CB175" s="224">
        <f t="shared" ca="1" si="712"/>
        <v>0</v>
      </c>
      <c r="CC175" s="224">
        <f t="shared" ca="1" si="712"/>
        <v>0</v>
      </c>
      <c r="CD175" s="224">
        <f t="shared" ca="1" si="712"/>
        <v>0</v>
      </c>
      <c r="CE175" s="224">
        <f t="shared" ca="1" si="712"/>
        <v>0</v>
      </c>
      <c r="CF175" s="224">
        <f t="shared" ref="CF175:EM175" ca="1" si="713">CF170+CF173</f>
        <v>0</v>
      </c>
      <c r="CG175" s="224">
        <f t="shared" ca="1" si="713"/>
        <v>0</v>
      </c>
      <c r="CH175" s="224">
        <f t="shared" ca="1" si="713"/>
        <v>0</v>
      </c>
      <c r="CI175" s="224">
        <f t="shared" ca="1" si="713"/>
        <v>0</v>
      </c>
      <c r="CJ175" s="224">
        <f t="shared" ca="1" si="713"/>
        <v>0</v>
      </c>
      <c r="CK175" s="224">
        <f t="shared" ca="1" si="713"/>
        <v>0</v>
      </c>
      <c r="CL175" s="224">
        <f t="shared" ca="1" si="713"/>
        <v>0</v>
      </c>
      <c r="CM175" s="224">
        <f t="shared" ca="1" si="713"/>
        <v>0</v>
      </c>
      <c r="CN175" s="224">
        <f t="shared" ca="1" si="713"/>
        <v>0</v>
      </c>
      <c r="CO175" s="224">
        <f t="shared" ca="1" si="713"/>
        <v>0</v>
      </c>
      <c r="CP175" s="224">
        <f t="shared" ca="1" si="713"/>
        <v>0</v>
      </c>
      <c r="CQ175" s="224">
        <f t="shared" ca="1" si="713"/>
        <v>0</v>
      </c>
      <c r="CR175" s="224">
        <f t="shared" ca="1" si="713"/>
        <v>0</v>
      </c>
      <c r="CS175" s="224">
        <f t="shared" ca="1" si="713"/>
        <v>0</v>
      </c>
      <c r="CT175" s="224">
        <f t="shared" ca="1" si="713"/>
        <v>0</v>
      </c>
      <c r="CU175" s="224">
        <f t="shared" ca="1" si="713"/>
        <v>0</v>
      </c>
      <c r="CV175" s="224">
        <f t="shared" ca="1" si="713"/>
        <v>0</v>
      </c>
      <c r="CW175" s="224">
        <f t="shared" ca="1" si="713"/>
        <v>0</v>
      </c>
      <c r="CX175" s="224">
        <f t="shared" ca="1" si="713"/>
        <v>0</v>
      </c>
      <c r="CY175" s="224">
        <f t="shared" ca="1" si="713"/>
        <v>0</v>
      </c>
      <c r="CZ175" s="224">
        <f t="shared" ca="1" si="713"/>
        <v>0</v>
      </c>
      <c r="DA175" s="224">
        <f t="shared" ca="1" si="713"/>
        <v>0</v>
      </c>
      <c r="DB175" s="224">
        <f t="shared" ca="1" si="713"/>
        <v>0</v>
      </c>
      <c r="DC175" s="224">
        <f t="shared" ca="1" si="713"/>
        <v>0</v>
      </c>
      <c r="DD175" s="224">
        <f t="shared" ca="1" si="713"/>
        <v>0</v>
      </c>
      <c r="DE175" s="224">
        <f t="shared" ca="1" si="713"/>
        <v>0</v>
      </c>
      <c r="DF175" s="224">
        <f t="shared" ca="1" si="713"/>
        <v>0</v>
      </c>
      <c r="DG175" s="224">
        <f t="shared" ca="1" si="713"/>
        <v>0</v>
      </c>
      <c r="DH175" s="224">
        <f t="shared" ca="1" si="713"/>
        <v>0</v>
      </c>
      <c r="DI175" s="224">
        <f t="shared" ca="1" si="713"/>
        <v>0</v>
      </c>
      <c r="DJ175" s="224">
        <f t="shared" ca="1" si="713"/>
        <v>0</v>
      </c>
      <c r="DK175" s="224">
        <f t="shared" ca="1" si="713"/>
        <v>0</v>
      </c>
      <c r="DL175" s="224">
        <f t="shared" ca="1" si="713"/>
        <v>0</v>
      </c>
      <c r="DM175" s="224">
        <f t="shared" ca="1" si="713"/>
        <v>0</v>
      </c>
      <c r="DN175" s="224">
        <f t="shared" ca="1" si="713"/>
        <v>0</v>
      </c>
      <c r="DO175" s="224">
        <f t="shared" ca="1" si="713"/>
        <v>0</v>
      </c>
      <c r="DP175" s="224">
        <f t="shared" ca="1" si="713"/>
        <v>0</v>
      </c>
      <c r="DQ175" s="224">
        <f t="shared" ca="1" si="713"/>
        <v>0</v>
      </c>
      <c r="DR175" s="224">
        <f t="shared" ca="1" si="713"/>
        <v>0</v>
      </c>
      <c r="DS175" s="224">
        <f t="shared" ca="1" si="713"/>
        <v>0</v>
      </c>
      <c r="DT175" s="224">
        <f t="shared" ca="1" si="713"/>
        <v>0</v>
      </c>
      <c r="DU175" s="224">
        <f t="shared" ca="1" si="713"/>
        <v>0</v>
      </c>
      <c r="DV175" s="224">
        <f t="shared" ca="1" si="713"/>
        <v>0</v>
      </c>
      <c r="DW175" s="224">
        <f t="shared" ca="1" si="713"/>
        <v>0</v>
      </c>
      <c r="DX175" s="224">
        <f t="shared" ca="1" si="713"/>
        <v>0</v>
      </c>
      <c r="DY175" s="224">
        <f t="shared" ca="1" si="713"/>
        <v>0</v>
      </c>
      <c r="DZ175" s="224">
        <f t="shared" ca="1" si="713"/>
        <v>0</v>
      </c>
      <c r="EA175" s="224">
        <f t="shared" ca="1" si="713"/>
        <v>0</v>
      </c>
      <c r="EB175" s="224">
        <f t="shared" ca="1" si="713"/>
        <v>0</v>
      </c>
      <c r="EC175" s="224">
        <f t="shared" ca="1" si="713"/>
        <v>0</v>
      </c>
      <c r="ED175" s="224">
        <f t="shared" ca="1" si="713"/>
        <v>0</v>
      </c>
      <c r="EE175" s="224">
        <f t="shared" ca="1" si="713"/>
        <v>0</v>
      </c>
      <c r="EF175" s="224">
        <f t="shared" ca="1" si="713"/>
        <v>0</v>
      </c>
      <c r="EG175" s="224">
        <f t="shared" ca="1" si="713"/>
        <v>0</v>
      </c>
      <c r="EH175" s="224">
        <f t="shared" ca="1" si="713"/>
        <v>0</v>
      </c>
      <c r="EI175" s="224">
        <f t="shared" ca="1" si="713"/>
        <v>0</v>
      </c>
      <c r="EJ175" s="224">
        <f t="shared" ca="1" si="713"/>
        <v>0</v>
      </c>
      <c r="EK175" s="224">
        <f t="shared" ca="1" si="713"/>
        <v>0</v>
      </c>
      <c r="EL175" s="224">
        <f t="shared" ca="1" si="713"/>
        <v>0</v>
      </c>
      <c r="EM175" s="224">
        <f t="shared" ca="1" si="713"/>
        <v>0</v>
      </c>
      <c r="EP175" s="35" t="str">
        <f>B175</f>
        <v>Variable Contribution (Permanent Loan)</v>
      </c>
      <c r="EQ175" s="36"/>
      <c r="ER175" s="36"/>
      <c r="ES175" s="36"/>
      <c r="ET175" s="223">
        <f ca="1">SUM(EV175:FD175)</f>
        <v>0</v>
      </c>
      <c r="EU175" s="19"/>
      <c r="EV175" s="130">
        <f t="shared" ref="EV175:FD175" si="714">SUMIF($K$13:$EM$13,EV$13,$K175:$EM175)</f>
        <v>0</v>
      </c>
      <c r="EW175" s="224">
        <f t="shared" ca="1" si="714"/>
        <v>0</v>
      </c>
      <c r="EX175" s="224">
        <f t="shared" ca="1" si="714"/>
        <v>0</v>
      </c>
      <c r="EY175" s="224">
        <f t="shared" ca="1" si="714"/>
        <v>0</v>
      </c>
      <c r="EZ175" s="224">
        <f t="shared" ca="1" si="714"/>
        <v>0</v>
      </c>
      <c r="FA175" s="224">
        <f t="shared" ca="1" si="714"/>
        <v>0</v>
      </c>
      <c r="FB175" s="224">
        <f t="shared" ca="1" si="714"/>
        <v>0</v>
      </c>
      <c r="FC175" s="224">
        <f t="shared" ca="1" si="714"/>
        <v>0</v>
      </c>
      <c r="FD175" s="224">
        <f t="shared" ca="1" si="714"/>
        <v>0</v>
      </c>
      <c r="FE175"/>
      <c r="FF175"/>
      <c r="FG175"/>
      <c r="FH175"/>
    </row>
    <row r="176" spans="2:164" ht="16" outlineLevel="1" thickBot="1">
      <c r="B176" s="35"/>
      <c r="C176" s="35"/>
      <c r="D176" s="35"/>
      <c r="E176" s="35"/>
      <c r="F176" s="35"/>
      <c r="G176" s="35"/>
      <c r="H176" s="35"/>
      <c r="I176" s="225"/>
      <c r="J176" s="35"/>
      <c r="K176" s="130"/>
      <c r="L176" s="226"/>
      <c r="M176" s="226"/>
      <c r="N176" s="226"/>
      <c r="O176" s="226"/>
      <c r="P176" s="226"/>
      <c r="Q176" s="226"/>
      <c r="R176" s="226"/>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c r="AP176" s="226"/>
      <c r="AQ176" s="226"/>
      <c r="AR176" s="226"/>
      <c r="AS176" s="226"/>
      <c r="AT176" s="226"/>
      <c r="AU176" s="226"/>
      <c r="AV176" s="226"/>
      <c r="AW176" s="226"/>
      <c r="AX176" s="226"/>
      <c r="AY176" s="226"/>
      <c r="AZ176" s="226"/>
      <c r="BA176" s="226"/>
      <c r="BB176" s="226"/>
      <c r="BC176" s="226"/>
      <c r="BD176" s="226"/>
      <c r="BE176" s="226"/>
      <c r="BF176" s="226"/>
      <c r="BG176" s="226"/>
      <c r="BH176" s="226"/>
      <c r="BI176" s="226"/>
      <c r="BJ176" s="226"/>
      <c r="BK176" s="226"/>
      <c r="BL176" s="226"/>
      <c r="BM176" s="226"/>
      <c r="BN176" s="226"/>
      <c r="BO176" s="226"/>
      <c r="BP176" s="226"/>
      <c r="BQ176" s="226"/>
      <c r="BR176" s="226"/>
      <c r="BS176" s="226"/>
      <c r="BT176" s="226"/>
      <c r="BU176" s="226"/>
      <c r="BV176" s="226"/>
      <c r="BW176" s="226"/>
      <c r="BX176" s="226"/>
      <c r="BY176" s="226"/>
      <c r="BZ176" s="226"/>
      <c r="CA176" s="226"/>
      <c r="CB176" s="226"/>
      <c r="CC176" s="226"/>
      <c r="CD176" s="226"/>
      <c r="CE176" s="226"/>
      <c r="CF176" s="226"/>
      <c r="CG176" s="226"/>
      <c r="CH176" s="226"/>
      <c r="CI176" s="226"/>
      <c r="CJ176" s="226"/>
      <c r="CK176" s="226"/>
      <c r="CL176" s="226"/>
      <c r="CM176" s="226"/>
      <c r="CN176" s="226"/>
      <c r="CO176" s="226"/>
      <c r="CP176" s="226"/>
      <c r="CQ176" s="226"/>
      <c r="CR176" s="226"/>
      <c r="CS176" s="226"/>
      <c r="CT176" s="226"/>
      <c r="CU176" s="226"/>
      <c r="CV176" s="226"/>
      <c r="CW176" s="226"/>
      <c r="CX176" s="226"/>
      <c r="CY176" s="226"/>
      <c r="CZ176" s="226"/>
      <c r="DA176" s="226"/>
      <c r="DB176" s="226"/>
      <c r="DC176" s="226"/>
      <c r="DD176" s="226"/>
      <c r="DE176" s="226"/>
      <c r="DF176" s="226"/>
      <c r="DG176" s="226"/>
      <c r="DH176" s="226"/>
      <c r="DI176" s="226"/>
      <c r="DJ176" s="226"/>
      <c r="DK176" s="226"/>
      <c r="DL176" s="226"/>
      <c r="DM176" s="226"/>
      <c r="DN176" s="226"/>
      <c r="DO176" s="226"/>
      <c r="DP176" s="226"/>
      <c r="DQ176" s="226"/>
      <c r="DR176" s="226"/>
      <c r="DS176" s="226"/>
      <c r="DT176" s="226"/>
      <c r="DU176" s="226"/>
      <c r="DV176" s="226"/>
      <c r="DW176" s="226"/>
      <c r="DX176" s="226"/>
      <c r="DY176" s="226"/>
      <c r="DZ176" s="226"/>
      <c r="EA176" s="226"/>
      <c r="EB176" s="226"/>
      <c r="EC176" s="226"/>
      <c r="ED176" s="226"/>
      <c r="EE176" s="226"/>
      <c r="EF176" s="226"/>
      <c r="EG176" s="226"/>
      <c r="EH176" s="226"/>
      <c r="EI176" s="226"/>
      <c r="EJ176" s="226"/>
      <c r="EK176" s="226"/>
      <c r="EL176" s="226"/>
      <c r="EM176" s="226"/>
      <c r="EP176" s="35"/>
      <c r="EQ176" s="36"/>
      <c r="ER176" s="36"/>
      <c r="ES176" s="36"/>
      <c r="ET176" s="225"/>
      <c r="EU176" s="19"/>
      <c r="EV176" s="130"/>
      <c r="EW176" s="226"/>
      <c r="EX176" s="226"/>
      <c r="EY176" s="226"/>
      <c r="EZ176" s="226"/>
      <c r="FA176" s="226"/>
      <c r="FB176" s="226"/>
      <c r="FC176" s="226"/>
      <c r="FD176" s="226"/>
      <c r="FE176"/>
      <c r="FF176"/>
      <c r="FG176"/>
      <c r="FH176"/>
    </row>
    <row r="177" spans="1:164" ht="16" outlineLevel="1" thickBot="1">
      <c r="B177" s="17" t="s">
        <v>91</v>
      </c>
      <c r="C177" s="17"/>
      <c r="G177" s="355">
        <f>+Assumptions!F85</f>
        <v>1</v>
      </c>
      <c r="I177" s="103"/>
      <c r="K177" s="130"/>
      <c r="EP177" s="17" t="str">
        <f t="shared" ref="EP177:EP182" si="715">B177</f>
        <v>Equity</v>
      </c>
      <c r="EQ177" s="36"/>
      <c r="ER177" s="36"/>
      <c r="ES177" s="36"/>
      <c r="ET177" s="103"/>
      <c r="EU177" s="19"/>
      <c r="EV177" s="130"/>
      <c r="FE177"/>
      <c r="FF177"/>
      <c r="FG177"/>
      <c r="FH177"/>
    </row>
    <row r="178" spans="1:164" ht="15" outlineLevel="1">
      <c r="B178" s="1" t="s">
        <v>102</v>
      </c>
      <c r="F178" s="154"/>
      <c r="G178" s="163">
        <f>IF(F163=0,0,Assumptions!$F$68)</f>
        <v>0</v>
      </c>
      <c r="I178" s="103"/>
      <c r="K178" s="137">
        <f>J182</f>
        <v>0</v>
      </c>
      <c r="L178" s="18">
        <f t="shared" ref="L178:BW178" si="716">K182</f>
        <v>0</v>
      </c>
      <c r="M178" s="18">
        <f t="shared" ca="1" si="716"/>
        <v>0</v>
      </c>
      <c r="N178" s="18">
        <f t="shared" ca="1" si="716"/>
        <v>0</v>
      </c>
      <c r="O178" s="18">
        <f t="shared" ca="1" si="716"/>
        <v>0</v>
      </c>
      <c r="P178" s="18">
        <f t="shared" ca="1" si="716"/>
        <v>0</v>
      </c>
      <c r="Q178" s="18">
        <f t="shared" ca="1" si="716"/>
        <v>0</v>
      </c>
      <c r="R178" s="18">
        <f t="shared" ca="1" si="716"/>
        <v>0</v>
      </c>
      <c r="S178" s="18">
        <f t="shared" ca="1" si="716"/>
        <v>0</v>
      </c>
      <c r="T178" s="18">
        <f t="shared" ca="1" si="716"/>
        <v>0</v>
      </c>
      <c r="U178" s="18">
        <f t="shared" ca="1" si="716"/>
        <v>0</v>
      </c>
      <c r="V178" s="18">
        <f t="shared" ca="1" si="716"/>
        <v>0</v>
      </c>
      <c r="W178" s="18">
        <f t="shared" ca="1" si="716"/>
        <v>0</v>
      </c>
      <c r="X178" s="18">
        <f t="shared" ca="1" si="716"/>
        <v>0</v>
      </c>
      <c r="Y178" s="18">
        <f t="shared" ca="1" si="716"/>
        <v>0</v>
      </c>
      <c r="Z178" s="18">
        <f t="shared" ca="1" si="716"/>
        <v>0</v>
      </c>
      <c r="AA178" s="18">
        <f t="shared" ca="1" si="716"/>
        <v>0</v>
      </c>
      <c r="AB178" s="18">
        <f t="shared" ca="1" si="716"/>
        <v>0</v>
      </c>
      <c r="AC178" s="18">
        <f t="shared" ca="1" si="716"/>
        <v>0</v>
      </c>
      <c r="AD178" s="18">
        <f t="shared" ca="1" si="716"/>
        <v>0</v>
      </c>
      <c r="AE178" s="18">
        <f t="shared" ca="1" si="716"/>
        <v>0</v>
      </c>
      <c r="AF178" s="18">
        <f t="shared" ca="1" si="716"/>
        <v>0</v>
      </c>
      <c r="AG178" s="18">
        <f t="shared" ca="1" si="716"/>
        <v>0</v>
      </c>
      <c r="AH178" s="18">
        <f t="shared" ca="1" si="716"/>
        <v>0</v>
      </c>
      <c r="AI178" s="18">
        <f t="shared" ca="1" si="716"/>
        <v>0</v>
      </c>
      <c r="AJ178" s="18">
        <f t="shared" ca="1" si="716"/>
        <v>0</v>
      </c>
      <c r="AK178" s="18">
        <f t="shared" ca="1" si="716"/>
        <v>0</v>
      </c>
      <c r="AL178" s="18">
        <f t="shared" ca="1" si="716"/>
        <v>0</v>
      </c>
      <c r="AM178" s="18">
        <f t="shared" ca="1" si="716"/>
        <v>0</v>
      </c>
      <c r="AN178" s="18">
        <f t="shared" ca="1" si="716"/>
        <v>0</v>
      </c>
      <c r="AO178" s="18">
        <f t="shared" ca="1" si="716"/>
        <v>0</v>
      </c>
      <c r="AP178" s="18">
        <f t="shared" ca="1" si="716"/>
        <v>0</v>
      </c>
      <c r="AQ178" s="18">
        <f t="shared" ca="1" si="716"/>
        <v>0</v>
      </c>
      <c r="AR178" s="18">
        <f t="shared" ca="1" si="716"/>
        <v>0</v>
      </c>
      <c r="AS178" s="18">
        <f t="shared" ca="1" si="716"/>
        <v>0</v>
      </c>
      <c r="AT178" s="18">
        <f t="shared" ca="1" si="716"/>
        <v>0</v>
      </c>
      <c r="AU178" s="18">
        <f t="shared" ca="1" si="716"/>
        <v>0</v>
      </c>
      <c r="AV178" s="18">
        <f t="shared" ca="1" si="716"/>
        <v>0</v>
      </c>
      <c r="AW178" s="18">
        <f t="shared" ca="1" si="716"/>
        <v>0</v>
      </c>
      <c r="AX178" s="18">
        <f t="shared" ca="1" si="716"/>
        <v>0</v>
      </c>
      <c r="AY178" s="18">
        <f t="shared" ca="1" si="716"/>
        <v>0</v>
      </c>
      <c r="AZ178" s="18">
        <f t="shared" ca="1" si="716"/>
        <v>0</v>
      </c>
      <c r="BA178" s="18">
        <f t="shared" ca="1" si="716"/>
        <v>0</v>
      </c>
      <c r="BB178" s="18">
        <f t="shared" ca="1" si="716"/>
        <v>0</v>
      </c>
      <c r="BC178" s="18">
        <f t="shared" ca="1" si="716"/>
        <v>0</v>
      </c>
      <c r="BD178" s="18">
        <f t="shared" ca="1" si="716"/>
        <v>0</v>
      </c>
      <c r="BE178" s="18">
        <f t="shared" ca="1" si="716"/>
        <v>0</v>
      </c>
      <c r="BF178" s="18">
        <f t="shared" ca="1" si="716"/>
        <v>0</v>
      </c>
      <c r="BG178" s="18">
        <f t="shared" ca="1" si="716"/>
        <v>0</v>
      </c>
      <c r="BH178" s="18">
        <f t="shared" ca="1" si="716"/>
        <v>0</v>
      </c>
      <c r="BI178" s="18">
        <f t="shared" ca="1" si="716"/>
        <v>0</v>
      </c>
      <c r="BJ178" s="18">
        <f t="shared" ca="1" si="716"/>
        <v>0</v>
      </c>
      <c r="BK178" s="18">
        <f t="shared" ca="1" si="716"/>
        <v>0</v>
      </c>
      <c r="BL178" s="18">
        <f t="shared" ca="1" si="716"/>
        <v>0</v>
      </c>
      <c r="BM178" s="18">
        <f t="shared" ca="1" si="716"/>
        <v>0</v>
      </c>
      <c r="BN178" s="18">
        <f t="shared" ca="1" si="716"/>
        <v>0</v>
      </c>
      <c r="BO178" s="18">
        <f t="shared" ca="1" si="716"/>
        <v>0</v>
      </c>
      <c r="BP178" s="18">
        <f t="shared" ca="1" si="716"/>
        <v>0</v>
      </c>
      <c r="BQ178" s="18">
        <f t="shared" ca="1" si="716"/>
        <v>0</v>
      </c>
      <c r="BR178" s="18">
        <f t="shared" ca="1" si="716"/>
        <v>0</v>
      </c>
      <c r="BS178" s="18">
        <f t="shared" ca="1" si="716"/>
        <v>0</v>
      </c>
      <c r="BT178" s="18">
        <f t="shared" ca="1" si="716"/>
        <v>0</v>
      </c>
      <c r="BU178" s="18">
        <f t="shared" ca="1" si="716"/>
        <v>0</v>
      </c>
      <c r="BV178" s="18">
        <f t="shared" ca="1" si="716"/>
        <v>0</v>
      </c>
      <c r="BW178" s="18">
        <f t="shared" ca="1" si="716"/>
        <v>0</v>
      </c>
      <c r="BX178" s="18">
        <f t="shared" ref="BX178:CE178" ca="1" si="717">BW182</f>
        <v>0</v>
      </c>
      <c r="BY178" s="18">
        <f t="shared" ca="1" si="717"/>
        <v>0</v>
      </c>
      <c r="BZ178" s="18">
        <f t="shared" ca="1" si="717"/>
        <v>0</v>
      </c>
      <c r="CA178" s="18">
        <f t="shared" ca="1" si="717"/>
        <v>0</v>
      </c>
      <c r="CB178" s="18">
        <f t="shared" ca="1" si="717"/>
        <v>0</v>
      </c>
      <c r="CC178" s="18">
        <f t="shared" ca="1" si="717"/>
        <v>0</v>
      </c>
      <c r="CD178" s="18">
        <f t="shared" ca="1" si="717"/>
        <v>0</v>
      </c>
      <c r="CE178" s="18">
        <f t="shared" ca="1" si="717"/>
        <v>0</v>
      </c>
      <c r="CF178" s="18">
        <f t="shared" ref="CF178" ca="1" si="718">CE182</f>
        <v>0</v>
      </c>
      <c r="CG178" s="18">
        <f t="shared" ref="CG178" ca="1" si="719">CF182</f>
        <v>0</v>
      </c>
      <c r="CH178" s="18">
        <f t="shared" ref="CH178" ca="1" si="720">CG182</f>
        <v>0</v>
      </c>
      <c r="CI178" s="18">
        <f t="shared" ref="CI178" ca="1" si="721">CH182</f>
        <v>0</v>
      </c>
      <c r="CJ178" s="18">
        <f t="shared" ref="CJ178" ca="1" si="722">CI182</f>
        <v>0</v>
      </c>
      <c r="CK178" s="18">
        <f t="shared" ref="CK178" ca="1" si="723">CJ182</f>
        <v>0</v>
      </c>
      <c r="CL178" s="18">
        <f t="shared" ref="CL178" ca="1" si="724">CK182</f>
        <v>0</v>
      </c>
      <c r="CM178" s="18">
        <f t="shared" ref="CM178" ca="1" si="725">CL182</f>
        <v>0</v>
      </c>
      <c r="CN178" s="18">
        <f t="shared" ref="CN178" ca="1" si="726">CM182</f>
        <v>0</v>
      </c>
      <c r="CO178" s="18">
        <f t="shared" ref="CO178" ca="1" si="727">CN182</f>
        <v>0</v>
      </c>
      <c r="CP178" s="18">
        <f t="shared" ref="CP178" ca="1" si="728">CO182</f>
        <v>0</v>
      </c>
      <c r="CQ178" s="18">
        <f t="shared" ref="CQ178" ca="1" si="729">CP182</f>
        <v>0</v>
      </c>
      <c r="CR178" s="18">
        <f t="shared" ref="CR178" ca="1" si="730">CQ182</f>
        <v>0</v>
      </c>
      <c r="CS178" s="18">
        <f t="shared" ref="CS178" ca="1" si="731">CR182</f>
        <v>0</v>
      </c>
      <c r="CT178" s="18">
        <f t="shared" ref="CT178" ca="1" si="732">CS182</f>
        <v>0</v>
      </c>
      <c r="CU178" s="18">
        <f t="shared" ref="CU178" ca="1" si="733">CT182</f>
        <v>0</v>
      </c>
      <c r="CV178" s="18">
        <f t="shared" ref="CV178" ca="1" si="734">CU182</f>
        <v>0</v>
      </c>
      <c r="CW178" s="18">
        <f t="shared" ref="CW178" ca="1" si="735">CV182</f>
        <v>0</v>
      </c>
      <c r="CX178" s="18">
        <f t="shared" ref="CX178" ca="1" si="736">CW182</f>
        <v>0</v>
      </c>
      <c r="CY178" s="18">
        <f t="shared" ref="CY178" ca="1" si="737">CX182</f>
        <v>0</v>
      </c>
      <c r="CZ178" s="18">
        <f t="shared" ref="CZ178" ca="1" si="738">CY182</f>
        <v>0</v>
      </c>
      <c r="DA178" s="18">
        <f t="shared" ref="DA178" ca="1" si="739">CZ182</f>
        <v>0</v>
      </c>
      <c r="DB178" s="18">
        <f t="shared" ref="DB178" ca="1" si="740">DA182</f>
        <v>0</v>
      </c>
      <c r="DC178" s="18">
        <f t="shared" ref="DC178" ca="1" si="741">DB182</f>
        <v>0</v>
      </c>
      <c r="DD178" s="18">
        <f t="shared" ref="DD178" ca="1" si="742">DC182</f>
        <v>0</v>
      </c>
      <c r="DE178" s="18">
        <f t="shared" ref="DE178" ca="1" si="743">DD182</f>
        <v>0</v>
      </c>
      <c r="DF178" s="18">
        <f t="shared" ref="DF178" ca="1" si="744">DE182</f>
        <v>0</v>
      </c>
      <c r="DG178" s="18">
        <f t="shared" ref="DG178" ca="1" si="745">DF182</f>
        <v>0</v>
      </c>
      <c r="DH178" s="18">
        <f t="shared" ref="DH178" ca="1" si="746">DG182</f>
        <v>0</v>
      </c>
      <c r="DI178" s="18">
        <f t="shared" ref="DI178" ca="1" si="747">DH182</f>
        <v>0</v>
      </c>
      <c r="DJ178" s="18">
        <f t="shared" ref="DJ178" ca="1" si="748">DI182</f>
        <v>0</v>
      </c>
      <c r="DK178" s="18">
        <f t="shared" ref="DK178" ca="1" si="749">DJ182</f>
        <v>0</v>
      </c>
      <c r="DL178" s="18">
        <f t="shared" ref="DL178" ca="1" si="750">DK182</f>
        <v>0</v>
      </c>
      <c r="DM178" s="18">
        <f t="shared" ref="DM178" ca="1" si="751">DL182</f>
        <v>0</v>
      </c>
      <c r="DN178" s="18">
        <f t="shared" ref="DN178" ca="1" si="752">DM182</f>
        <v>0</v>
      </c>
      <c r="DO178" s="18">
        <f t="shared" ref="DO178" ca="1" si="753">DN182</f>
        <v>0</v>
      </c>
      <c r="DP178" s="18">
        <f t="shared" ref="DP178" ca="1" si="754">DO182</f>
        <v>0</v>
      </c>
      <c r="DQ178" s="18">
        <f t="shared" ref="DQ178" ca="1" si="755">DP182</f>
        <v>0</v>
      </c>
      <c r="DR178" s="18">
        <f t="shared" ref="DR178" ca="1" si="756">DQ182</f>
        <v>0</v>
      </c>
      <c r="DS178" s="18">
        <f t="shared" ref="DS178" ca="1" si="757">DR182</f>
        <v>0</v>
      </c>
      <c r="DT178" s="18">
        <f t="shared" ref="DT178" ca="1" si="758">DS182</f>
        <v>0</v>
      </c>
      <c r="DU178" s="18">
        <f t="shared" ref="DU178" ca="1" si="759">DT182</f>
        <v>0</v>
      </c>
      <c r="DV178" s="18">
        <f t="shared" ref="DV178" ca="1" si="760">DU182</f>
        <v>0</v>
      </c>
      <c r="DW178" s="18">
        <f t="shared" ref="DW178" ca="1" si="761">DV182</f>
        <v>0</v>
      </c>
      <c r="DX178" s="18">
        <f t="shared" ref="DX178" ca="1" si="762">DW182</f>
        <v>0</v>
      </c>
      <c r="DY178" s="18">
        <f t="shared" ref="DY178" ca="1" si="763">DX182</f>
        <v>0</v>
      </c>
      <c r="DZ178" s="18">
        <f t="shared" ref="DZ178" ca="1" si="764">DY182</f>
        <v>0</v>
      </c>
      <c r="EA178" s="18">
        <f t="shared" ref="EA178" ca="1" si="765">DZ182</f>
        <v>0</v>
      </c>
      <c r="EB178" s="18">
        <f t="shared" ref="EB178" ca="1" si="766">EA182</f>
        <v>0</v>
      </c>
      <c r="EC178" s="18">
        <f t="shared" ref="EC178" ca="1" si="767">EB182</f>
        <v>0</v>
      </c>
      <c r="ED178" s="18">
        <f t="shared" ref="ED178" ca="1" si="768">EC182</f>
        <v>0</v>
      </c>
      <c r="EE178" s="18">
        <f t="shared" ref="EE178" ca="1" si="769">ED182</f>
        <v>0</v>
      </c>
      <c r="EF178" s="18">
        <f t="shared" ref="EF178" ca="1" si="770">EE182</f>
        <v>0</v>
      </c>
      <c r="EG178" s="18">
        <f t="shared" ref="EG178" ca="1" si="771">EF182</f>
        <v>0</v>
      </c>
      <c r="EH178" s="18">
        <f t="shared" ref="EH178" ca="1" si="772">EG182</f>
        <v>0</v>
      </c>
      <c r="EI178" s="18">
        <f t="shared" ref="EI178" ca="1" si="773">EH182</f>
        <v>0</v>
      </c>
      <c r="EJ178" s="18">
        <f t="shared" ref="EJ178" ca="1" si="774">EI182</f>
        <v>0</v>
      </c>
      <c r="EK178" s="18">
        <f t="shared" ref="EK178" ca="1" si="775">EJ182</f>
        <v>0</v>
      </c>
      <c r="EL178" s="18">
        <f t="shared" ref="EL178" ca="1" si="776">EK182</f>
        <v>0</v>
      </c>
      <c r="EM178" s="18">
        <f t="shared" ref="EM178" ca="1" si="777">EL182</f>
        <v>0</v>
      </c>
      <c r="EP178" s="1" t="str">
        <f t="shared" si="715"/>
        <v>Beginning Balance</v>
      </c>
      <c r="EQ178" s="36"/>
      <c r="ER178" s="36"/>
      <c r="ES178" s="36"/>
      <c r="ET178" s="103">
        <f t="shared" ref="ET178:ET182" ca="1" si="778">SUM(EV178:FD178)</f>
        <v>0</v>
      </c>
      <c r="EU178" s="19"/>
      <c r="EV178" s="137">
        <f t="shared" ref="EV178:FD182" si="779">SUMIF($K$13:$EM$13,EV$13,$K178:$EM178)</f>
        <v>0</v>
      </c>
      <c r="EW178" s="18">
        <f t="shared" ca="1" si="779"/>
        <v>0</v>
      </c>
      <c r="EX178" s="18">
        <f t="shared" ca="1" si="779"/>
        <v>0</v>
      </c>
      <c r="EY178" s="18">
        <f t="shared" ca="1" si="779"/>
        <v>0</v>
      </c>
      <c r="EZ178" s="18">
        <f t="shared" ca="1" si="779"/>
        <v>0</v>
      </c>
      <c r="FA178" s="18">
        <f t="shared" ca="1" si="779"/>
        <v>0</v>
      </c>
      <c r="FB178" s="18">
        <f t="shared" ca="1" si="779"/>
        <v>0</v>
      </c>
      <c r="FC178" s="18">
        <f t="shared" ca="1" si="779"/>
        <v>0</v>
      </c>
      <c r="FD178" s="18">
        <f t="shared" ca="1" si="779"/>
        <v>0</v>
      </c>
      <c r="FE178"/>
      <c r="FF178"/>
      <c r="FG178"/>
      <c r="FH178"/>
    </row>
    <row r="179" spans="1:164" ht="15" outlineLevel="1">
      <c r="B179" s="10" t="s">
        <v>123</v>
      </c>
      <c r="C179" s="10"/>
      <c r="I179" s="138">
        <f ca="1">SUMIF($K$12:$EM$12,"&lt;="&amp;Assumptions!$L$14,'Monthly Cash Flow'!K179:EM179)</f>
        <v>0</v>
      </c>
      <c r="K179" s="139">
        <f>MIN($G178-SUM($J179:J179),K170)</f>
        <v>0</v>
      </c>
      <c r="L179" s="27">
        <f ca="1">MIN($G178-SUM($J179:K179),L170)</f>
        <v>0</v>
      </c>
      <c r="M179" s="27">
        <f ca="1">MIN($G178-SUM($J179:L179),M170)</f>
        <v>0</v>
      </c>
      <c r="N179" s="27">
        <f ca="1">MIN($G178-SUM($J179:M179),N170)</f>
        <v>0</v>
      </c>
      <c r="O179" s="27">
        <f ca="1">MIN($G178-SUM($J179:N179),O170)</f>
        <v>0</v>
      </c>
      <c r="P179" s="27">
        <f ca="1">MIN($G178-SUM($J179:O179),P170)</f>
        <v>0</v>
      </c>
      <c r="Q179" s="27">
        <f ca="1">MIN($G178-SUM($J179:P179),Q170)</f>
        <v>0</v>
      </c>
      <c r="R179" s="27">
        <f ca="1">MIN($G178-SUM($J179:Q179),R170)</f>
        <v>0</v>
      </c>
      <c r="S179" s="27">
        <f ca="1">MIN($G178-SUM($J179:R179),S170)</f>
        <v>0</v>
      </c>
      <c r="T179" s="27">
        <f ca="1">MIN($G178-SUM($J179:S179),T170)</f>
        <v>0</v>
      </c>
      <c r="U179" s="27">
        <f ca="1">MIN($G178-SUM($J179:T179),U170)</f>
        <v>0</v>
      </c>
      <c r="V179" s="27">
        <f ca="1">MIN($G178-SUM($J179:U179),V170)</f>
        <v>0</v>
      </c>
      <c r="W179" s="27">
        <f ca="1">MIN($G178-SUM($J179:V179),W170)</f>
        <v>0</v>
      </c>
      <c r="X179" s="27">
        <f ca="1">MIN($G178-SUM($J179:W179),X170)</f>
        <v>0</v>
      </c>
      <c r="Y179" s="27">
        <f ca="1">MIN($G178-SUM($J179:X179),Y170)</f>
        <v>0</v>
      </c>
      <c r="Z179" s="27">
        <f ca="1">MIN($G178-SUM($J179:Y179),Z170)</f>
        <v>0</v>
      </c>
      <c r="AA179" s="27">
        <f ca="1">MIN($G178-SUM($J179:Z179),AA170)</f>
        <v>0</v>
      </c>
      <c r="AB179" s="27">
        <f ca="1">MIN($G178-SUM($J179:AA179),AB170)</f>
        <v>0</v>
      </c>
      <c r="AC179" s="27">
        <f ca="1">MIN($G178-SUM($J179:AB179),AC170)</f>
        <v>0</v>
      </c>
      <c r="AD179" s="27">
        <f ca="1">MIN($G178-SUM($J179:AC179),AD170)</f>
        <v>0</v>
      </c>
      <c r="AE179" s="27">
        <f ca="1">MIN($G178-SUM($J179:AD179),AE170)</f>
        <v>0</v>
      </c>
      <c r="AF179" s="27">
        <f ca="1">MIN($G178-SUM($J179:AE179),AF170)</f>
        <v>0</v>
      </c>
      <c r="AG179" s="27">
        <f ca="1">MIN($G178-SUM($J179:AF179),AG170)</f>
        <v>0</v>
      </c>
      <c r="AH179" s="27">
        <f ca="1">MIN($G178-SUM($J179:AG179),AH170)</f>
        <v>0</v>
      </c>
      <c r="AI179" s="27">
        <f ca="1">MIN($G178-SUM($J179:AH179),AI170)</f>
        <v>0</v>
      </c>
      <c r="AJ179" s="27">
        <f ca="1">MIN($G178-SUM($J179:AI179),AJ170)</f>
        <v>0</v>
      </c>
      <c r="AK179" s="27">
        <f ca="1">MIN($G178-SUM($J179:AJ179),AK170)</f>
        <v>0</v>
      </c>
      <c r="AL179" s="27">
        <f ca="1">MIN($G178-SUM($J179:AK179),AL170)</f>
        <v>0</v>
      </c>
      <c r="AM179" s="27">
        <f ca="1">MIN($G178-SUM($J179:AL179),AM170)</f>
        <v>0</v>
      </c>
      <c r="AN179" s="27">
        <f ca="1">MIN($G178-SUM($J179:AM179),AN170)</f>
        <v>0</v>
      </c>
      <c r="AO179" s="27">
        <f ca="1">MIN($G178-SUM($J179:AN179),AO170)</f>
        <v>0</v>
      </c>
      <c r="AP179" s="27">
        <f ca="1">MIN($G178-SUM($J179:AO179),AP170)</f>
        <v>0</v>
      </c>
      <c r="AQ179" s="27">
        <f ca="1">MIN($G178-SUM($J179:AP179),AQ170)</f>
        <v>0</v>
      </c>
      <c r="AR179" s="27">
        <f ca="1">MIN($G178-SUM($J179:AQ179),AR170)</f>
        <v>0</v>
      </c>
      <c r="AS179" s="27">
        <f ca="1">MIN($G178-SUM($J179:AR179),AS170)</f>
        <v>0</v>
      </c>
      <c r="AT179" s="27">
        <f ca="1">MIN($G178-SUM($J179:AS179),AT170)</f>
        <v>0</v>
      </c>
      <c r="AU179" s="27">
        <f ca="1">MIN($G178-SUM($J179:AT179),AU170)</f>
        <v>0</v>
      </c>
      <c r="AV179" s="27">
        <f ca="1">MIN($G178-SUM($J179:AU179),AV170)</f>
        <v>0</v>
      </c>
      <c r="AW179" s="27">
        <f ca="1">MIN($G178-SUM($J179:AV179),AW170)</f>
        <v>0</v>
      </c>
      <c r="AX179" s="27">
        <f ca="1">MIN($G178-SUM($J179:AW179),AX170)</f>
        <v>0</v>
      </c>
      <c r="AY179" s="27">
        <f ca="1">MIN($G178-SUM($J179:AX179),AY170)</f>
        <v>0</v>
      </c>
      <c r="AZ179" s="27">
        <f ca="1">MIN($G178-SUM($J179:AY179),AZ170)</f>
        <v>0</v>
      </c>
      <c r="BA179" s="27">
        <f ca="1">MIN($G178-SUM($J179:AZ179),BA170)</f>
        <v>0</v>
      </c>
      <c r="BB179" s="27">
        <f ca="1">MIN($G178-SUM($J179:BA179),BB170)</f>
        <v>0</v>
      </c>
      <c r="BC179" s="27">
        <f ca="1">MIN($G178-SUM($J179:BB179),BC170)</f>
        <v>0</v>
      </c>
      <c r="BD179" s="27">
        <f ca="1">MIN($G178-SUM($J179:BC179),BD170)</f>
        <v>0</v>
      </c>
      <c r="BE179" s="27">
        <f ca="1">MIN($G178-SUM($J179:BD179),BE170)</f>
        <v>0</v>
      </c>
      <c r="BF179" s="27">
        <f ca="1">MIN($G178-SUM($J179:BE179),BF170)</f>
        <v>0</v>
      </c>
      <c r="BG179" s="27">
        <f ca="1">MIN($G178-SUM($J179:BF179),BG170)</f>
        <v>0</v>
      </c>
      <c r="BH179" s="27">
        <f ca="1">MIN($G178-SUM($J179:BG179),BH170)</f>
        <v>0</v>
      </c>
      <c r="BI179" s="27">
        <f ca="1">MIN($G178-SUM($J179:BH179),BI170)</f>
        <v>0</v>
      </c>
      <c r="BJ179" s="27">
        <f ca="1">MIN($G178-SUM($J179:BI179),BJ170)</f>
        <v>0</v>
      </c>
      <c r="BK179" s="27">
        <f ca="1">MIN($G178-SUM($J179:BJ179),BK170)</f>
        <v>0</v>
      </c>
      <c r="BL179" s="27">
        <f ca="1">MIN($G178-SUM($J179:BK179),BL170)</f>
        <v>0</v>
      </c>
      <c r="BM179" s="27">
        <f ca="1">MIN($G178-SUM($J179:BL179),BM170)</f>
        <v>0</v>
      </c>
      <c r="BN179" s="27">
        <f ca="1">MIN($G178-SUM($J179:BM179),BN170)</f>
        <v>0</v>
      </c>
      <c r="BO179" s="27">
        <f ca="1">MIN($G178-SUM($J179:BN179),BO170)</f>
        <v>0</v>
      </c>
      <c r="BP179" s="27">
        <f ca="1">MIN($G178-SUM($J179:BO179),BP170)</f>
        <v>0</v>
      </c>
      <c r="BQ179" s="27">
        <f ca="1">MIN($G178-SUM($J179:BP179),BQ170)</f>
        <v>0</v>
      </c>
      <c r="BR179" s="27">
        <f ca="1">MIN($G178-SUM($J179:BQ179),BR170)</f>
        <v>0</v>
      </c>
      <c r="BS179" s="27">
        <f ca="1">MIN($G178-SUM($J179:BR179),BS170)</f>
        <v>0</v>
      </c>
      <c r="BT179" s="27">
        <f ca="1">MIN($G178-SUM($J179:BS179),BT170)</f>
        <v>0</v>
      </c>
      <c r="BU179" s="27">
        <f ca="1">MIN($G178-SUM($J179:BT179),BU170)</f>
        <v>0</v>
      </c>
      <c r="BV179" s="27">
        <f ca="1">MIN($G178-SUM($J179:BU179),BV170)</f>
        <v>0</v>
      </c>
      <c r="BW179" s="27">
        <f ca="1">MIN($G178-SUM($J179:BV179),BW170)</f>
        <v>0</v>
      </c>
      <c r="BX179" s="27">
        <f ca="1">MIN($G178-SUM($J179:BW179),BX170)</f>
        <v>0</v>
      </c>
      <c r="BY179" s="27">
        <f ca="1">MIN($G178-SUM($J179:BX179),BY170)</f>
        <v>0</v>
      </c>
      <c r="BZ179" s="27">
        <f ca="1">MIN($G178-SUM($J179:BY179),BZ170)</f>
        <v>0</v>
      </c>
      <c r="CA179" s="27">
        <f ca="1">MIN($G178-SUM($J179:BZ179),CA170)</f>
        <v>0</v>
      </c>
      <c r="CB179" s="27">
        <f ca="1">MIN($G178-SUM($J179:CA179),CB170)</f>
        <v>0</v>
      </c>
      <c r="CC179" s="27">
        <f ca="1">MIN($G178-SUM($J179:CB179),CC170)</f>
        <v>0</v>
      </c>
      <c r="CD179" s="27">
        <f ca="1">MIN($G178-SUM($J179:CC179),CD170)</f>
        <v>0</v>
      </c>
      <c r="CE179" s="27">
        <f ca="1">MIN($G178-SUM($J179:CD179),CE170)</f>
        <v>0</v>
      </c>
      <c r="CF179" s="27">
        <f ca="1">MIN($G178-SUM($J179:CE179),CF170)</f>
        <v>0</v>
      </c>
      <c r="CG179" s="27">
        <f ca="1">MIN($G178-SUM($J179:CF179),CG170)</f>
        <v>0</v>
      </c>
      <c r="CH179" s="27">
        <f ca="1">MIN($G178-SUM($J179:CG179),CH170)</f>
        <v>0</v>
      </c>
      <c r="CI179" s="27">
        <f ca="1">MIN($G178-SUM($J179:CH179),CI170)</f>
        <v>0</v>
      </c>
      <c r="CJ179" s="27">
        <f ca="1">MIN($G178-SUM($J179:CI179),CJ170)</f>
        <v>0</v>
      </c>
      <c r="CK179" s="27">
        <f ca="1">MIN($G178-SUM($J179:CJ179),CK170)</f>
        <v>0</v>
      </c>
      <c r="CL179" s="27">
        <f ca="1">MIN($G178-SUM($J179:CK179),CL170)</f>
        <v>0</v>
      </c>
      <c r="CM179" s="27">
        <f ca="1">MIN($G178-SUM($J179:CL179),CM170)</f>
        <v>0</v>
      </c>
      <c r="CN179" s="27">
        <f ca="1">MIN($G178-SUM($J179:CM179),CN170)</f>
        <v>0</v>
      </c>
      <c r="CO179" s="27">
        <f ca="1">MIN($G178-SUM($J179:CN179),CO170)</f>
        <v>0</v>
      </c>
      <c r="CP179" s="27">
        <f ca="1">MIN($G178-SUM($J179:CO179),CP170)</f>
        <v>0</v>
      </c>
      <c r="CQ179" s="27">
        <f ca="1">MIN($G178-SUM($J179:CP179),CQ170)</f>
        <v>0</v>
      </c>
      <c r="CR179" s="27">
        <f ca="1">MIN($G178-SUM($J179:CQ179),CR170)</f>
        <v>0</v>
      </c>
      <c r="CS179" s="27">
        <f ca="1">MIN($G178-SUM($J179:CR179),CS170)</f>
        <v>0</v>
      </c>
      <c r="CT179" s="27">
        <f ca="1">MIN($G178-SUM($J179:CS179),CT170)</f>
        <v>0</v>
      </c>
      <c r="CU179" s="27">
        <f ca="1">MIN($G178-SUM($J179:CT179),CU170)</f>
        <v>0</v>
      </c>
      <c r="CV179" s="27">
        <f ca="1">MIN($G178-SUM($J179:CU179),CV170)</f>
        <v>0</v>
      </c>
      <c r="CW179" s="27">
        <f ca="1">MIN($G178-SUM($J179:CV179),CW170)</f>
        <v>0</v>
      </c>
      <c r="CX179" s="27">
        <f ca="1">MIN($G178-SUM($J179:CW179),CX170)</f>
        <v>0</v>
      </c>
      <c r="CY179" s="27">
        <f ca="1">MIN($G178-SUM($J179:CX179),CY170)</f>
        <v>0</v>
      </c>
      <c r="CZ179" s="27">
        <f ca="1">MIN($G178-SUM($J179:CY179),CZ170)</f>
        <v>0</v>
      </c>
      <c r="DA179" s="27">
        <f ca="1">MIN($G178-SUM($J179:CZ179),DA170)</f>
        <v>0</v>
      </c>
      <c r="DB179" s="27">
        <f ca="1">MIN($G178-SUM($J179:DA179),DB170)</f>
        <v>0</v>
      </c>
      <c r="DC179" s="27">
        <f ca="1">MIN($G178-SUM($J179:DB179),DC170)</f>
        <v>0</v>
      </c>
      <c r="DD179" s="27">
        <f ca="1">MIN($G178-SUM($J179:DC179),DD170)</f>
        <v>0</v>
      </c>
      <c r="DE179" s="27">
        <f ca="1">MIN($G178-SUM($J179:DD179),DE170)</f>
        <v>0</v>
      </c>
      <c r="DF179" s="27">
        <f ca="1">MIN($G178-SUM($J179:DE179),DF170)</f>
        <v>0</v>
      </c>
      <c r="DG179" s="27">
        <f ca="1">MIN($G178-SUM($J179:DF179),DG170)</f>
        <v>0</v>
      </c>
      <c r="DH179" s="27">
        <f ca="1">MIN($G178-SUM($J179:DG179),DH170)</f>
        <v>0</v>
      </c>
      <c r="DI179" s="27">
        <f ca="1">MIN($G178-SUM($J179:DH179),DI170)</f>
        <v>0</v>
      </c>
      <c r="DJ179" s="27">
        <f ca="1">MIN($G178-SUM($J179:DI179),DJ170)</f>
        <v>0</v>
      </c>
      <c r="DK179" s="27">
        <f ca="1">MIN($G178-SUM($J179:DJ179),DK170)</f>
        <v>0</v>
      </c>
      <c r="DL179" s="27">
        <f ca="1">MIN($G178-SUM($J179:DK179),DL170)</f>
        <v>0</v>
      </c>
      <c r="DM179" s="27">
        <f ca="1">MIN($G178-SUM($J179:DL179),DM170)</f>
        <v>0</v>
      </c>
      <c r="DN179" s="27">
        <f ca="1">MIN($G178-SUM($J179:DM179),DN170)</f>
        <v>0</v>
      </c>
      <c r="DO179" s="27">
        <f ca="1">MIN($G178-SUM($J179:DN179),DO170)</f>
        <v>0</v>
      </c>
      <c r="DP179" s="27">
        <f ca="1">MIN($G178-SUM($J179:DO179),DP170)</f>
        <v>0</v>
      </c>
      <c r="DQ179" s="27">
        <f ca="1">MIN($G178-SUM($J179:DP179),DQ170)</f>
        <v>0</v>
      </c>
      <c r="DR179" s="27">
        <f ca="1">MIN($G178-SUM($J179:DQ179),DR170)</f>
        <v>0</v>
      </c>
      <c r="DS179" s="27">
        <f ca="1">MIN($G178-SUM($J179:DR179),DS170)</f>
        <v>0</v>
      </c>
      <c r="DT179" s="27">
        <f ca="1">MIN($G178-SUM($J179:DS179),DT170)</f>
        <v>0</v>
      </c>
      <c r="DU179" s="27">
        <f ca="1">MIN($G178-SUM($J179:DT179),DU170)</f>
        <v>0</v>
      </c>
      <c r="DV179" s="27">
        <f ca="1">MIN($G178-SUM($J179:DU179),DV170)</f>
        <v>0</v>
      </c>
      <c r="DW179" s="27">
        <f ca="1">MIN($G178-SUM($J179:DV179),DW170)</f>
        <v>0</v>
      </c>
      <c r="DX179" s="27">
        <f ca="1">MIN($G178-SUM($J179:DW179),DX170)</f>
        <v>0</v>
      </c>
      <c r="DY179" s="27">
        <f ca="1">MIN($G178-SUM($J179:DX179),DY170)</f>
        <v>0</v>
      </c>
      <c r="DZ179" s="27">
        <f ca="1">MIN($G178-SUM($J179:DY179),DZ170)</f>
        <v>0</v>
      </c>
      <c r="EA179" s="27">
        <f ca="1">MIN($G178-SUM($J179:DZ179),EA170)</f>
        <v>0</v>
      </c>
      <c r="EB179" s="27">
        <f ca="1">MIN($G178-SUM($J179:EA179),EB170)</f>
        <v>0</v>
      </c>
      <c r="EC179" s="27">
        <f ca="1">MIN($G178-SUM($J179:EB179),EC170)</f>
        <v>0</v>
      </c>
      <c r="ED179" s="27">
        <f ca="1">MIN($G178-SUM($J179:EC179),ED170)</f>
        <v>0</v>
      </c>
      <c r="EE179" s="27">
        <f ca="1">MIN($G178-SUM($J179:ED179),EE170)</f>
        <v>0</v>
      </c>
      <c r="EF179" s="27">
        <f ca="1">MIN($G178-SUM($J179:EE179),EF170)</f>
        <v>0</v>
      </c>
      <c r="EG179" s="27">
        <f ca="1">MIN($G178-SUM($J179:EF179),EG170)</f>
        <v>0</v>
      </c>
      <c r="EH179" s="27">
        <f ca="1">MIN($G178-SUM($J179:EG179),EH170)</f>
        <v>0</v>
      </c>
      <c r="EI179" s="27">
        <f ca="1">MIN($G178-SUM($J179:EH179),EI170)</f>
        <v>0</v>
      </c>
      <c r="EJ179" s="27">
        <f ca="1">MIN($G178-SUM($J179:EI179),EJ170)</f>
        <v>0</v>
      </c>
      <c r="EK179" s="27">
        <f ca="1">MIN($G178-SUM($J179:EJ179),EK170)</f>
        <v>0</v>
      </c>
      <c r="EL179" s="27">
        <f ca="1">MIN($G178-SUM($J179:EK179),EL170)</f>
        <v>0</v>
      </c>
      <c r="EM179" s="27">
        <f ca="1">MIN($G178-SUM($J179:EL179),EM170)</f>
        <v>0</v>
      </c>
      <c r="EP179" s="10" t="str">
        <f t="shared" si="715"/>
        <v>Required Funding</v>
      </c>
      <c r="EQ179" s="36"/>
      <c r="ER179" s="36"/>
      <c r="ES179" s="36"/>
      <c r="ET179" s="138">
        <f t="shared" ca="1" si="778"/>
        <v>0</v>
      </c>
      <c r="EU179" s="19"/>
      <c r="EV179" s="139">
        <f t="shared" si="779"/>
        <v>0</v>
      </c>
      <c r="EW179" s="27">
        <f t="shared" ca="1" si="779"/>
        <v>0</v>
      </c>
      <c r="EX179" s="27">
        <f t="shared" ca="1" si="779"/>
        <v>0</v>
      </c>
      <c r="EY179" s="27">
        <f t="shared" ca="1" si="779"/>
        <v>0</v>
      </c>
      <c r="EZ179" s="27">
        <f t="shared" ca="1" si="779"/>
        <v>0</v>
      </c>
      <c r="FA179" s="27">
        <f t="shared" ca="1" si="779"/>
        <v>0</v>
      </c>
      <c r="FB179" s="27">
        <f t="shared" ca="1" si="779"/>
        <v>0</v>
      </c>
      <c r="FC179" s="27">
        <f t="shared" ca="1" si="779"/>
        <v>0</v>
      </c>
      <c r="FD179" s="27">
        <f t="shared" ca="1" si="779"/>
        <v>0</v>
      </c>
      <c r="FE179"/>
      <c r="FF179"/>
      <c r="FG179"/>
      <c r="FH179"/>
    </row>
    <row r="180" spans="1:164" ht="15" outlineLevel="1">
      <c r="B180" s="14" t="s">
        <v>144</v>
      </c>
      <c r="C180" s="14"/>
      <c r="I180" s="138">
        <f ca="1">SUMIF($K$12:$EM$12,"&lt;="&amp;Assumptions!$L$14,'Monthly Cash Flow'!K180:EM180)</f>
        <v>0</v>
      </c>
      <c r="K180" s="139">
        <f>-MIN(K179,K161)</f>
        <v>0</v>
      </c>
      <c r="L180" s="27">
        <f t="shared" ref="L180:BW180" ca="1" si="780">-MIN(L179,L161)</f>
        <v>0</v>
      </c>
      <c r="M180" s="27">
        <f t="shared" ca="1" si="780"/>
        <v>0</v>
      </c>
      <c r="N180" s="27">
        <f t="shared" ca="1" si="780"/>
        <v>0</v>
      </c>
      <c r="O180" s="27">
        <f t="shared" ca="1" si="780"/>
        <v>0</v>
      </c>
      <c r="P180" s="27">
        <f t="shared" ca="1" si="780"/>
        <v>0</v>
      </c>
      <c r="Q180" s="27">
        <f t="shared" ca="1" si="780"/>
        <v>0</v>
      </c>
      <c r="R180" s="27">
        <f t="shared" ca="1" si="780"/>
        <v>0</v>
      </c>
      <c r="S180" s="27">
        <f t="shared" ca="1" si="780"/>
        <v>0</v>
      </c>
      <c r="T180" s="27">
        <f t="shared" ca="1" si="780"/>
        <v>0</v>
      </c>
      <c r="U180" s="27">
        <f t="shared" ca="1" si="780"/>
        <v>0</v>
      </c>
      <c r="V180" s="27">
        <f t="shared" ca="1" si="780"/>
        <v>0</v>
      </c>
      <c r="W180" s="27">
        <f t="shared" ca="1" si="780"/>
        <v>0</v>
      </c>
      <c r="X180" s="27">
        <f t="shared" ca="1" si="780"/>
        <v>0</v>
      </c>
      <c r="Y180" s="27">
        <f t="shared" ca="1" si="780"/>
        <v>0</v>
      </c>
      <c r="Z180" s="27">
        <f t="shared" ca="1" si="780"/>
        <v>0</v>
      </c>
      <c r="AA180" s="27">
        <f t="shared" ca="1" si="780"/>
        <v>0</v>
      </c>
      <c r="AB180" s="27">
        <f t="shared" ca="1" si="780"/>
        <v>0</v>
      </c>
      <c r="AC180" s="27">
        <f t="shared" ca="1" si="780"/>
        <v>0</v>
      </c>
      <c r="AD180" s="27">
        <f t="shared" ca="1" si="780"/>
        <v>0</v>
      </c>
      <c r="AE180" s="27">
        <f t="shared" ca="1" si="780"/>
        <v>0</v>
      </c>
      <c r="AF180" s="27">
        <f t="shared" ca="1" si="780"/>
        <v>0</v>
      </c>
      <c r="AG180" s="27">
        <f t="shared" ca="1" si="780"/>
        <v>0</v>
      </c>
      <c r="AH180" s="27">
        <f t="shared" ca="1" si="780"/>
        <v>0</v>
      </c>
      <c r="AI180" s="27">
        <f t="shared" ca="1" si="780"/>
        <v>0</v>
      </c>
      <c r="AJ180" s="27">
        <f t="shared" ca="1" si="780"/>
        <v>0</v>
      </c>
      <c r="AK180" s="27">
        <f t="shared" ca="1" si="780"/>
        <v>0</v>
      </c>
      <c r="AL180" s="27">
        <f t="shared" ca="1" si="780"/>
        <v>0</v>
      </c>
      <c r="AM180" s="27">
        <f t="shared" ca="1" si="780"/>
        <v>0</v>
      </c>
      <c r="AN180" s="27">
        <f t="shared" ca="1" si="780"/>
        <v>0</v>
      </c>
      <c r="AO180" s="27">
        <f t="shared" ca="1" si="780"/>
        <v>0</v>
      </c>
      <c r="AP180" s="27">
        <f t="shared" ca="1" si="780"/>
        <v>0</v>
      </c>
      <c r="AQ180" s="27">
        <f t="shared" ca="1" si="780"/>
        <v>0</v>
      </c>
      <c r="AR180" s="27">
        <f t="shared" ca="1" si="780"/>
        <v>0</v>
      </c>
      <c r="AS180" s="27">
        <f t="shared" ca="1" si="780"/>
        <v>0</v>
      </c>
      <c r="AT180" s="27">
        <f t="shared" ca="1" si="780"/>
        <v>0</v>
      </c>
      <c r="AU180" s="27">
        <f t="shared" ca="1" si="780"/>
        <v>0</v>
      </c>
      <c r="AV180" s="27">
        <f t="shared" ca="1" si="780"/>
        <v>0</v>
      </c>
      <c r="AW180" s="27">
        <f t="shared" ca="1" si="780"/>
        <v>0</v>
      </c>
      <c r="AX180" s="27">
        <f t="shared" ca="1" si="780"/>
        <v>0</v>
      </c>
      <c r="AY180" s="27">
        <f t="shared" ca="1" si="780"/>
        <v>0</v>
      </c>
      <c r="AZ180" s="27">
        <f t="shared" ca="1" si="780"/>
        <v>0</v>
      </c>
      <c r="BA180" s="27">
        <f t="shared" ca="1" si="780"/>
        <v>0</v>
      </c>
      <c r="BB180" s="27">
        <f t="shared" ca="1" si="780"/>
        <v>0</v>
      </c>
      <c r="BC180" s="27">
        <f t="shared" ca="1" si="780"/>
        <v>0</v>
      </c>
      <c r="BD180" s="27">
        <f t="shared" ca="1" si="780"/>
        <v>0</v>
      </c>
      <c r="BE180" s="27">
        <f t="shared" ca="1" si="780"/>
        <v>0</v>
      </c>
      <c r="BF180" s="27">
        <f t="shared" ca="1" si="780"/>
        <v>0</v>
      </c>
      <c r="BG180" s="27">
        <f t="shared" ca="1" si="780"/>
        <v>0</v>
      </c>
      <c r="BH180" s="27">
        <f t="shared" ca="1" si="780"/>
        <v>0</v>
      </c>
      <c r="BI180" s="27">
        <f t="shared" ca="1" si="780"/>
        <v>0</v>
      </c>
      <c r="BJ180" s="27">
        <f t="shared" ca="1" si="780"/>
        <v>0</v>
      </c>
      <c r="BK180" s="27">
        <f t="shared" ca="1" si="780"/>
        <v>0</v>
      </c>
      <c r="BL180" s="27">
        <f t="shared" ca="1" si="780"/>
        <v>0</v>
      </c>
      <c r="BM180" s="27">
        <f t="shared" ca="1" si="780"/>
        <v>0</v>
      </c>
      <c r="BN180" s="27">
        <f t="shared" ca="1" si="780"/>
        <v>0</v>
      </c>
      <c r="BO180" s="27">
        <f t="shared" ca="1" si="780"/>
        <v>0</v>
      </c>
      <c r="BP180" s="27">
        <f t="shared" ca="1" si="780"/>
        <v>0</v>
      </c>
      <c r="BQ180" s="27">
        <f t="shared" ca="1" si="780"/>
        <v>0</v>
      </c>
      <c r="BR180" s="27">
        <f t="shared" ca="1" si="780"/>
        <v>0</v>
      </c>
      <c r="BS180" s="27">
        <f t="shared" ca="1" si="780"/>
        <v>0</v>
      </c>
      <c r="BT180" s="27">
        <f t="shared" ca="1" si="780"/>
        <v>0</v>
      </c>
      <c r="BU180" s="27">
        <f t="shared" ca="1" si="780"/>
        <v>0</v>
      </c>
      <c r="BV180" s="27">
        <f t="shared" ca="1" si="780"/>
        <v>0</v>
      </c>
      <c r="BW180" s="27">
        <f t="shared" ca="1" si="780"/>
        <v>0</v>
      </c>
      <c r="BX180" s="27">
        <f t="shared" ref="BX180:CE180" ca="1" si="781">-MIN(BX179,BX161)</f>
        <v>0</v>
      </c>
      <c r="BY180" s="27">
        <f t="shared" ca="1" si="781"/>
        <v>0</v>
      </c>
      <c r="BZ180" s="27">
        <f t="shared" ca="1" si="781"/>
        <v>0</v>
      </c>
      <c r="CA180" s="27">
        <f t="shared" ca="1" si="781"/>
        <v>0</v>
      </c>
      <c r="CB180" s="27">
        <f t="shared" ca="1" si="781"/>
        <v>0</v>
      </c>
      <c r="CC180" s="27">
        <f t="shared" ca="1" si="781"/>
        <v>0</v>
      </c>
      <c r="CD180" s="27">
        <f t="shared" ca="1" si="781"/>
        <v>0</v>
      </c>
      <c r="CE180" s="27">
        <f t="shared" ca="1" si="781"/>
        <v>0</v>
      </c>
      <c r="CF180" s="27">
        <f t="shared" ref="CF180:EM180" ca="1" si="782">-MIN(CF179,CF161)</f>
        <v>0</v>
      </c>
      <c r="CG180" s="27">
        <f t="shared" ca="1" si="782"/>
        <v>0</v>
      </c>
      <c r="CH180" s="27">
        <f t="shared" ca="1" si="782"/>
        <v>0</v>
      </c>
      <c r="CI180" s="27">
        <f t="shared" ca="1" si="782"/>
        <v>0</v>
      </c>
      <c r="CJ180" s="27">
        <f t="shared" ca="1" si="782"/>
        <v>0</v>
      </c>
      <c r="CK180" s="27">
        <f t="shared" ca="1" si="782"/>
        <v>0</v>
      </c>
      <c r="CL180" s="27">
        <f t="shared" ca="1" si="782"/>
        <v>0</v>
      </c>
      <c r="CM180" s="27">
        <f t="shared" ca="1" si="782"/>
        <v>0</v>
      </c>
      <c r="CN180" s="27">
        <f t="shared" ca="1" si="782"/>
        <v>0</v>
      </c>
      <c r="CO180" s="27">
        <f t="shared" ca="1" si="782"/>
        <v>0</v>
      </c>
      <c r="CP180" s="27">
        <f t="shared" ca="1" si="782"/>
        <v>0</v>
      </c>
      <c r="CQ180" s="27">
        <f t="shared" ca="1" si="782"/>
        <v>0</v>
      </c>
      <c r="CR180" s="27">
        <f t="shared" ca="1" si="782"/>
        <v>0</v>
      </c>
      <c r="CS180" s="27">
        <f t="shared" ca="1" si="782"/>
        <v>0</v>
      </c>
      <c r="CT180" s="27">
        <f t="shared" ca="1" si="782"/>
        <v>0</v>
      </c>
      <c r="CU180" s="27">
        <f t="shared" ca="1" si="782"/>
        <v>0</v>
      </c>
      <c r="CV180" s="27">
        <f t="shared" ca="1" si="782"/>
        <v>0</v>
      </c>
      <c r="CW180" s="27">
        <f t="shared" ca="1" si="782"/>
        <v>0</v>
      </c>
      <c r="CX180" s="27">
        <f t="shared" ca="1" si="782"/>
        <v>0</v>
      </c>
      <c r="CY180" s="27">
        <f t="shared" ca="1" si="782"/>
        <v>0</v>
      </c>
      <c r="CZ180" s="27">
        <f t="shared" ca="1" si="782"/>
        <v>0</v>
      </c>
      <c r="DA180" s="27">
        <f t="shared" ca="1" si="782"/>
        <v>0</v>
      </c>
      <c r="DB180" s="27">
        <f t="shared" ca="1" si="782"/>
        <v>0</v>
      </c>
      <c r="DC180" s="27">
        <f t="shared" ca="1" si="782"/>
        <v>0</v>
      </c>
      <c r="DD180" s="27">
        <f t="shared" ca="1" si="782"/>
        <v>0</v>
      </c>
      <c r="DE180" s="27">
        <f t="shared" ca="1" si="782"/>
        <v>0</v>
      </c>
      <c r="DF180" s="27">
        <f t="shared" ca="1" si="782"/>
        <v>0</v>
      </c>
      <c r="DG180" s="27">
        <f t="shared" ca="1" si="782"/>
        <v>0</v>
      </c>
      <c r="DH180" s="27">
        <f t="shared" ca="1" si="782"/>
        <v>0</v>
      </c>
      <c r="DI180" s="27">
        <f t="shared" ca="1" si="782"/>
        <v>0</v>
      </c>
      <c r="DJ180" s="27">
        <f t="shared" ca="1" si="782"/>
        <v>0</v>
      </c>
      <c r="DK180" s="27">
        <f t="shared" ca="1" si="782"/>
        <v>0</v>
      </c>
      <c r="DL180" s="27">
        <f t="shared" ca="1" si="782"/>
        <v>0</v>
      </c>
      <c r="DM180" s="27">
        <f t="shared" ca="1" si="782"/>
        <v>0</v>
      </c>
      <c r="DN180" s="27">
        <f t="shared" ca="1" si="782"/>
        <v>0</v>
      </c>
      <c r="DO180" s="27">
        <f t="shared" ca="1" si="782"/>
        <v>0</v>
      </c>
      <c r="DP180" s="27">
        <f t="shared" ca="1" si="782"/>
        <v>0</v>
      </c>
      <c r="DQ180" s="27">
        <f t="shared" ca="1" si="782"/>
        <v>0</v>
      </c>
      <c r="DR180" s="27">
        <f t="shared" ca="1" si="782"/>
        <v>0</v>
      </c>
      <c r="DS180" s="27">
        <f t="shared" ca="1" si="782"/>
        <v>0</v>
      </c>
      <c r="DT180" s="27">
        <f t="shared" ca="1" si="782"/>
        <v>0</v>
      </c>
      <c r="DU180" s="27">
        <f t="shared" ca="1" si="782"/>
        <v>0</v>
      </c>
      <c r="DV180" s="27">
        <f t="shared" ca="1" si="782"/>
        <v>0</v>
      </c>
      <c r="DW180" s="27">
        <f t="shared" ca="1" si="782"/>
        <v>0</v>
      </c>
      <c r="DX180" s="27">
        <f t="shared" ca="1" si="782"/>
        <v>0</v>
      </c>
      <c r="DY180" s="27">
        <f t="shared" ca="1" si="782"/>
        <v>0</v>
      </c>
      <c r="DZ180" s="27">
        <f t="shared" ca="1" si="782"/>
        <v>0</v>
      </c>
      <c r="EA180" s="27">
        <f t="shared" ca="1" si="782"/>
        <v>0</v>
      </c>
      <c r="EB180" s="27">
        <f t="shared" ca="1" si="782"/>
        <v>0</v>
      </c>
      <c r="EC180" s="27">
        <f t="shared" ca="1" si="782"/>
        <v>0</v>
      </c>
      <c r="ED180" s="27">
        <f t="shared" ca="1" si="782"/>
        <v>0</v>
      </c>
      <c r="EE180" s="27">
        <f t="shared" ca="1" si="782"/>
        <v>0</v>
      </c>
      <c r="EF180" s="27">
        <f t="shared" ca="1" si="782"/>
        <v>0</v>
      </c>
      <c r="EG180" s="27">
        <f t="shared" ca="1" si="782"/>
        <v>0</v>
      </c>
      <c r="EH180" s="27">
        <f t="shared" ca="1" si="782"/>
        <v>0</v>
      </c>
      <c r="EI180" s="27">
        <f t="shared" ca="1" si="782"/>
        <v>0</v>
      </c>
      <c r="EJ180" s="27">
        <f t="shared" ca="1" si="782"/>
        <v>0</v>
      </c>
      <c r="EK180" s="27">
        <f t="shared" ca="1" si="782"/>
        <v>0</v>
      </c>
      <c r="EL180" s="27">
        <f t="shared" ca="1" si="782"/>
        <v>0</v>
      </c>
      <c r="EM180" s="27">
        <f t="shared" ca="1" si="782"/>
        <v>0</v>
      </c>
      <c r="EP180" s="14" t="str">
        <f t="shared" si="715"/>
        <v>Less Cash Flow After Debt Service Used as a Source</v>
      </c>
      <c r="EQ180" s="36"/>
      <c r="ER180" s="36"/>
      <c r="ES180" s="36"/>
      <c r="ET180" s="138">
        <f t="shared" ca="1" si="778"/>
        <v>0</v>
      </c>
      <c r="EU180" s="19"/>
      <c r="EV180" s="139">
        <f t="shared" si="779"/>
        <v>0</v>
      </c>
      <c r="EW180" s="27">
        <f t="shared" ca="1" si="779"/>
        <v>0</v>
      </c>
      <c r="EX180" s="27">
        <f t="shared" ca="1" si="779"/>
        <v>0</v>
      </c>
      <c r="EY180" s="27">
        <f t="shared" ca="1" si="779"/>
        <v>0</v>
      </c>
      <c r="EZ180" s="27">
        <f t="shared" ca="1" si="779"/>
        <v>0</v>
      </c>
      <c r="FA180" s="27">
        <f t="shared" ca="1" si="779"/>
        <v>0</v>
      </c>
      <c r="FB180" s="27">
        <f t="shared" ca="1" si="779"/>
        <v>0</v>
      </c>
      <c r="FC180" s="27">
        <f t="shared" ca="1" si="779"/>
        <v>0</v>
      </c>
      <c r="FD180" s="27">
        <f t="shared" ca="1" si="779"/>
        <v>0</v>
      </c>
      <c r="FE180"/>
      <c r="FF180"/>
      <c r="FG180"/>
      <c r="FH180"/>
    </row>
    <row r="181" spans="1:164" ht="15" outlineLevel="1">
      <c r="B181" s="227" t="s">
        <v>124</v>
      </c>
      <c r="C181" s="227"/>
      <c r="D181" s="76"/>
      <c r="E181" s="76"/>
      <c r="F181" s="76"/>
      <c r="G181" s="228">
        <f>1-Assumptions!$F$82</f>
        <v>0.25</v>
      </c>
      <c r="H181" s="76"/>
      <c r="I181" s="229">
        <f ca="1">SUMIF($K$12:$EM$12,"&lt;="&amp;Assumptions!$L$14,'Monthly Cash Flow'!K181:EM181)</f>
        <v>0</v>
      </c>
      <c r="J181" s="76"/>
      <c r="K181" s="230">
        <f>IF($G$177=0,$G$181*K$175,MIN(K179-K180,SUM($G$178-SUM($J181:J181))))</f>
        <v>0</v>
      </c>
      <c r="L181" s="231">
        <f ca="1">IF($G$177=0,$G$181*L$175,MIN(L179-L180,SUM($G$178-SUM($J181:K181))))</f>
        <v>0</v>
      </c>
      <c r="M181" s="231">
        <f ca="1">IF($G$177=0,$G$181*M$175,MIN(M179-M180,SUM($G$178-SUM($J181:L181))))</f>
        <v>0</v>
      </c>
      <c r="N181" s="231">
        <f ca="1">IF($G$177=0,$G$181*N$175,MIN(N179-N180,SUM($G$178-SUM($J181:M181))))</f>
        <v>0</v>
      </c>
      <c r="O181" s="231">
        <f ca="1">IF($G$177=0,$G$181*O$175,MIN(O179-O180,SUM($G$178-SUM($J181:N181))))</f>
        <v>0</v>
      </c>
      <c r="P181" s="231">
        <f ca="1">IF($G$177=0,$G$181*P$175,MIN(P179-P180,SUM($G$178-SUM($J181:O181))))</f>
        <v>0</v>
      </c>
      <c r="Q181" s="231">
        <f ca="1">IF($G$177=0,$G$181*Q$175,MIN(Q179-Q180,SUM($G$178-SUM($J181:P181))))</f>
        <v>0</v>
      </c>
      <c r="R181" s="231">
        <f ca="1">IF($G$177=0,$G$181*R$175,MIN(R179-R180,SUM($G$178-SUM($J181:Q181))))</f>
        <v>0</v>
      </c>
      <c r="S181" s="231">
        <f ca="1">IF($G$177=0,$G$181*S$175,MIN(S179-S180,SUM($G$178-SUM($J181:R181))))</f>
        <v>0</v>
      </c>
      <c r="T181" s="231">
        <f ca="1">IF($G$177=0,$G$181*T$175,MIN(T179-T180,SUM($G$178-SUM($J181:S181))))</f>
        <v>0</v>
      </c>
      <c r="U181" s="231">
        <f ca="1">IF($G$177=0,$G$181*U$175,MIN(U179-U180,SUM($G$178-SUM($J181:T181))))</f>
        <v>0</v>
      </c>
      <c r="V181" s="231">
        <f ca="1">IF($G$177=0,$G$181*V$175,MIN(V179-V180,SUM($G$178-SUM($J181:U181))))</f>
        <v>0</v>
      </c>
      <c r="W181" s="231">
        <f ca="1">IF($G$177=0,$G$181*W$175,MIN(W179-W180,SUM($G$178-SUM($J181:V181))))</f>
        <v>0</v>
      </c>
      <c r="X181" s="231">
        <f ca="1">IF($G$177=0,$G$181*X$175,MIN(X179-X180,SUM($G$178-SUM($J181:W181))))</f>
        <v>0</v>
      </c>
      <c r="Y181" s="231">
        <f ca="1">IF($G$177=0,$G$181*Y$175,MIN(Y179-Y180,SUM($G$178-SUM($J181:X181))))</f>
        <v>0</v>
      </c>
      <c r="Z181" s="231">
        <f ca="1">IF($G$177=0,$G$181*Z$175,MIN(Z179-Z180,SUM($G$178-SUM($J181:Y181))))</f>
        <v>0</v>
      </c>
      <c r="AA181" s="231">
        <f ca="1">IF($G$177=0,$G$181*AA$175,MIN(AA179-AA180,SUM($G$178-SUM($J181:Z181))))</f>
        <v>0</v>
      </c>
      <c r="AB181" s="231">
        <f ca="1">IF($G$177=0,$G$181*AB$175,MIN(AB179-AB180,SUM($G$178-SUM($J181:AA181))))</f>
        <v>0</v>
      </c>
      <c r="AC181" s="231">
        <f ca="1">IF($G$177=0,$G$181*AC$175,MIN(AC179-AC180,SUM($G$178-SUM($J181:AB181))))</f>
        <v>0</v>
      </c>
      <c r="AD181" s="231">
        <f ca="1">IF($G$177=0,$G$181*AD$175,MIN(AD179-AD180,SUM($G$178-SUM($J181:AC181))))</f>
        <v>0</v>
      </c>
      <c r="AE181" s="231">
        <f ca="1">IF($G$177=0,$G$181*AE$175,MIN(AE179-AE180,SUM($G$178-SUM($J181:AD181))))</f>
        <v>0</v>
      </c>
      <c r="AF181" s="231">
        <f ca="1">IF($G$177=0,$G$181*AF$175,MIN(AF179-AF180,SUM($G$178-SUM($J181:AE181))))</f>
        <v>0</v>
      </c>
      <c r="AG181" s="231">
        <f ca="1">IF($G$177=0,$G$181*AG$175,MIN(AG179-AG180,SUM($G$178-SUM($J181:AF181))))</f>
        <v>0</v>
      </c>
      <c r="AH181" s="231">
        <f ca="1">IF($G$177=0,$G$181*AH$175,MIN(AH179-AH180,SUM($G$178-SUM($J181:AG181))))</f>
        <v>0</v>
      </c>
      <c r="AI181" s="231">
        <f ca="1">IF($G$177=0,$G$181*AI$175,MIN(AI179-AI180,SUM($G$178-SUM($J181:AH181))))</f>
        <v>0</v>
      </c>
      <c r="AJ181" s="231">
        <f ca="1">IF($G$177=0,$G$181*AJ$175,MIN(AJ179-AJ180,SUM($G$178-SUM($J181:AI181))))</f>
        <v>0</v>
      </c>
      <c r="AK181" s="231">
        <f ca="1">IF($G$177=0,$G$181*AK$175,MIN(AK179-AK180,SUM($G$178-SUM($J181:AJ181))))</f>
        <v>0</v>
      </c>
      <c r="AL181" s="231">
        <f ca="1">IF($G$177=0,$G$181*AL$175,MIN(AL179-AL180,SUM($G$178-SUM($J181:AK181))))</f>
        <v>0</v>
      </c>
      <c r="AM181" s="231">
        <f ca="1">IF($G$177=0,$G$181*AM$175,MIN(AM179-AM180,SUM($G$178-SUM($J181:AL181))))</f>
        <v>0</v>
      </c>
      <c r="AN181" s="231">
        <f ca="1">IF($G$177=0,$G$181*AN$175,MIN(AN179-AN180,SUM($G$178-SUM($J181:AM181))))</f>
        <v>0</v>
      </c>
      <c r="AO181" s="231">
        <f ca="1">IF($G$177=0,$G$181*AO$175,MIN(AO179-AO180,SUM($G$178-SUM($J181:AN181))))</f>
        <v>0</v>
      </c>
      <c r="AP181" s="231">
        <f ca="1">IF($G$177=0,$G$181*AP$175,MIN(AP179-AP180,SUM($G$178-SUM($J181:AO181))))</f>
        <v>0</v>
      </c>
      <c r="AQ181" s="231">
        <f ca="1">IF($G$177=0,$G$181*AQ$175,MIN(AQ179-AQ180,SUM($G$178-SUM($J181:AP181))))</f>
        <v>0</v>
      </c>
      <c r="AR181" s="231">
        <f ca="1">IF($G$177=0,$G$181*AR$175,MIN(AR179-AR180,SUM($G$178-SUM($J181:AQ181))))</f>
        <v>0</v>
      </c>
      <c r="AS181" s="231">
        <f ca="1">IF($G$177=0,$G$181*AS$175,MIN(AS179-AS180,SUM($G$178-SUM($J181:AR181))))</f>
        <v>0</v>
      </c>
      <c r="AT181" s="231">
        <f ca="1">IF($G$177=0,$G$181*AT$175,MIN(AT179-AT180,SUM($G$178-SUM($J181:AS181))))</f>
        <v>0</v>
      </c>
      <c r="AU181" s="231">
        <f ca="1">IF($G$177=0,$G$181*AU$175,MIN(AU179-AU180,SUM($G$178-SUM($J181:AT181))))</f>
        <v>0</v>
      </c>
      <c r="AV181" s="231">
        <f ca="1">IF($G$177=0,$G$181*AV$175,MIN(AV179-AV180,SUM($G$178-SUM($J181:AU181))))</f>
        <v>0</v>
      </c>
      <c r="AW181" s="231">
        <f ca="1">IF($G$177=0,$G$181*AW$175,MIN(AW179-AW180,SUM($G$178-SUM($J181:AV181))))</f>
        <v>0</v>
      </c>
      <c r="AX181" s="231">
        <f ca="1">IF($G$177=0,$G$181*AX$175,MIN(AX179-AX180,SUM($G$178-SUM($J181:AW181))))</f>
        <v>0</v>
      </c>
      <c r="AY181" s="231">
        <f ca="1">IF($G$177=0,$G$181*AY$175,MIN(AY179-AY180,SUM($G$178-SUM($J181:AX181))))</f>
        <v>0</v>
      </c>
      <c r="AZ181" s="231">
        <f ca="1">IF($G$177=0,$G$181*AZ$175,MIN(AZ179-AZ180,SUM($G$178-SUM($J181:AY181))))</f>
        <v>0</v>
      </c>
      <c r="BA181" s="231">
        <f ca="1">IF($G$177=0,$G$181*BA$175,MIN(BA179-BA180,SUM($G$178-SUM($J181:AZ181))))</f>
        <v>0</v>
      </c>
      <c r="BB181" s="231">
        <f ca="1">IF($G$177=0,$G$181*BB$175,MIN(BB179-BB180,SUM($G$178-SUM($J181:BA181))))</f>
        <v>0</v>
      </c>
      <c r="BC181" s="231">
        <f ca="1">IF($G$177=0,$G$181*BC$175,MIN(BC179-BC180,SUM($G$178-SUM($J181:BB181))))</f>
        <v>0</v>
      </c>
      <c r="BD181" s="231">
        <f ca="1">IF($G$177=0,$G$181*BD$175,MIN(BD179-BD180,SUM($G$178-SUM($J181:BC181))))</f>
        <v>0</v>
      </c>
      <c r="BE181" s="231">
        <f ca="1">IF($G$177=0,$G$181*BE$175,MIN(BE179-BE180,SUM($G$178-SUM($J181:BD181))))</f>
        <v>0</v>
      </c>
      <c r="BF181" s="231">
        <f ca="1">IF($G$177=0,$G$181*BF$175,MIN(BF179-BF180,SUM($G$178-SUM($J181:BE181))))</f>
        <v>0</v>
      </c>
      <c r="BG181" s="231">
        <f ca="1">IF($G$177=0,$G$181*BG$175,MIN(BG179-BG180,SUM($G$178-SUM($J181:BF181))))</f>
        <v>0</v>
      </c>
      <c r="BH181" s="231">
        <f ca="1">IF($G$177=0,$G$181*BH$175,MIN(BH179-BH180,SUM($G$178-SUM($J181:BG181))))</f>
        <v>0</v>
      </c>
      <c r="BI181" s="231">
        <f ca="1">IF($G$177=0,$G$181*BI$175,MIN(BI179-BI180,SUM($G$178-SUM($J181:BH181))))</f>
        <v>0</v>
      </c>
      <c r="BJ181" s="231">
        <f ca="1">IF($G$177=0,$G$181*BJ$175,MIN(BJ179-BJ180,SUM($G$178-SUM($J181:BI181))))</f>
        <v>0</v>
      </c>
      <c r="BK181" s="231">
        <f ca="1">IF($G$177=0,$G$181*BK$175,MIN(BK179-BK180,SUM($G$178-SUM($J181:BJ181))))</f>
        <v>0</v>
      </c>
      <c r="BL181" s="231">
        <f ca="1">IF($G$177=0,$G$181*BL$175,MIN(BL179-BL180,SUM($G$178-SUM($J181:BK181))))</f>
        <v>0</v>
      </c>
      <c r="BM181" s="231">
        <f ca="1">IF($G$177=0,$G$181*BM$175,MIN(BM179-BM180,SUM($G$178-SUM($J181:BL181))))</f>
        <v>0</v>
      </c>
      <c r="BN181" s="231">
        <f ca="1">IF($G$177=0,$G$181*BN$175,MIN(BN179-BN180,SUM($G$178-SUM($J181:BM181))))</f>
        <v>0</v>
      </c>
      <c r="BO181" s="231">
        <f ca="1">IF($G$177=0,$G$181*BO$175,MIN(BO179-BO180,SUM($G$178-SUM($J181:BN181))))</f>
        <v>0</v>
      </c>
      <c r="BP181" s="231">
        <f ca="1">IF($G$177=0,$G$181*BP$175,MIN(BP179-BP180,SUM($G$178-SUM($J181:BO181))))</f>
        <v>0</v>
      </c>
      <c r="BQ181" s="231">
        <f ca="1">IF($G$177=0,$G$181*BQ$175,MIN(BQ179-BQ180,SUM($G$178-SUM($J181:BP181))))</f>
        <v>0</v>
      </c>
      <c r="BR181" s="231">
        <f ca="1">IF($G$177=0,$G$181*BR$175,MIN(BR179-BR180,SUM($G$178-SUM($J181:BQ181))))</f>
        <v>0</v>
      </c>
      <c r="BS181" s="231">
        <f ca="1">IF($G$177=0,$G$181*BS$175,MIN(BS179-BS180,SUM($G$178-SUM($J181:BR181))))</f>
        <v>0</v>
      </c>
      <c r="BT181" s="231">
        <f ca="1">IF($G$177=0,$G$181*BT$175,MIN(BT179-BT180,SUM($G$178-SUM($J181:BS181))))</f>
        <v>0</v>
      </c>
      <c r="BU181" s="231">
        <f ca="1">IF($G$177=0,$G$181*BU$175,MIN(BU179-BU180,SUM($G$178-SUM($J181:BT181))))</f>
        <v>0</v>
      </c>
      <c r="BV181" s="231">
        <f ca="1">IF($G$177=0,$G$181*BV$175,MIN(BV179-BV180,SUM($G$178-SUM($J181:BU181))))</f>
        <v>0</v>
      </c>
      <c r="BW181" s="231">
        <f ca="1">IF($G$177=0,$G$181*BW$175,MIN(BW179-BW180,SUM($G$178-SUM($J181:BV181))))</f>
        <v>0</v>
      </c>
      <c r="BX181" s="231">
        <f ca="1">IF($G$177=0,$G$181*BX$175,MIN(BX179-BX180,SUM($G$178-SUM($J181:BW181))))</f>
        <v>0</v>
      </c>
      <c r="BY181" s="231">
        <f ca="1">IF($G$177=0,$G$181*BY$175,MIN(BY179-BY180,SUM($G$178-SUM($J181:BX181))))</f>
        <v>0</v>
      </c>
      <c r="BZ181" s="231">
        <f ca="1">IF($G$177=0,$G$181*BZ$175,MIN(BZ179-BZ180,SUM($G$178-SUM($J181:BY181))))</f>
        <v>0</v>
      </c>
      <c r="CA181" s="231">
        <f ca="1">IF($G$177=0,$G$181*CA$175,MIN(CA179-CA180,SUM($G$178-SUM($J181:BZ181))))</f>
        <v>0</v>
      </c>
      <c r="CB181" s="231">
        <f ca="1">IF($G$177=0,$G$181*CB$175,MIN(CB179-CB180,SUM($G$178-SUM($J181:CA181))))</f>
        <v>0</v>
      </c>
      <c r="CC181" s="231">
        <f ca="1">IF($G$177=0,$G$181*CC$175,MIN(CC179-CC180,SUM($G$178-SUM($J181:CB181))))</f>
        <v>0</v>
      </c>
      <c r="CD181" s="231">
        <f ca="1">IF($G$177=0,$G$181*CD$175,MIN(CD179-CD180,SUM($G$178-SUM($J181:CC181))))</f>
        <v>0</v>
      </c>
      <c r="CE181" s="231">
        <f ca="1">IF($G$177=0,$G$181*CE$175,MIN(CE179-CE180,SUM($G$178-SUM($J181:CD181))))</f>
        <v>0</v>
      </c>
      <c r="CF181" s="231">
        <f ca="1">IF($G$177=0,$G$181*CF$175,MIN(CF179-CF180,SUM($G$178-SUM($J181:CE181))))</f>
        <v>0</v>
      </c>
      <c r="CG181" s="231">
        <f ca="1">IF($G$177=0,$G$181*CG$175,MIN(CG179-CG180,SUM($G$178-SUM($J181:CF181))))</f>
        <v>0</v>
      </c>
      <c r="CH181" s="231">
        <f ca="1">IF($G$177=0,$G$181*CH$175,MIN(CH179-CH180,SUM($G$178-SUM($J181:CG181))))</f>
        <v>0</v>
      </c>
      <c r="CI181" s="231">
        <f ca="1">IF($G$177=0,$G$181*CI$175,MIN(CI179-CI180,SUM($G$178-SUM($J181:CH181))))</f>
        <v>0</v>
      </c>
      <c r="CJ181" s="231">
        <f ca="1">IF($G$177=0,$G$181*CJ$175,MIN(CJ179-CJ180,SUM($G$178-SUM($J181:CI181))))</f>
        <v>0</v>
      </c>
      <c r="CK181" s="231">
        <f ca="1">IF($G$177=0,$G$181*CK$175,MIN(CK179-CK180,SUM($G$178-SUM($J181:CJ181))))</f>
        <v>0</v>
      </c>
      <c r="CL181" s="231">
        <f ca="1">IF($G$177=0,$G$181*CL$175,MIN(CL179-CL180,SUM($G$178-SUM($J181:CK181))))</f>
        <v>0</v>
      </c>
      <c r="CM181" s="231">
        <f ca="1">IF($G$177=0,$G$181*CM$175,MIN(CM179-CM180,SUM($G$178-SUM($J181:CL181))))</f>
        <v>0</v>
      </c>
      <c r="CN181" s="231">
        <f ca="1">IF($G$177=0,$G$181*CN$175,MIN(CN179-CN180,SUM($G$178-SUM($J181:CM181))))</f>
        <v>0</v>
      </c>
      <c r="CO181" s="231">
        <f ca="1">IF($G$177=0,$G$181*CO$175,MIN(CO179-CO180,SUM($G$178-SUM($J181:CN181))))</f>
        <v>0</v>
      </c>
      <c r="CP181" s="231">
        <f ca="1">IF($G$177=0,$G$181*CP$175,MIN(CP179-CP180,SUM($G$178-SUM($J181:CO181))))</f>
        <v>0</v>
      </c>
      <c r="CQ181" s="231">
        <f ca="1">IF($G$177=0,$G$181*CQ$175,MIN(CQ179-CQ180,SUM($G$178-SUM($J181:CP181))))</f>
        <v>0</v>
      </c>
      <c r="CR181" s="231">
        <f ca="1">IF($G$177=0,$G$181*CR$175,MIN(CR179-CR180,SUM($G$178-SUM($J181:CQ181))))</f>
        <v>0</v>
      </c>
      <c r="CS181" s="231">
        <f ca="1">IF($G$177=0,$G$181*CS$175,MIN(CS179-CS180,SUM($G$178-SUM($J181:CR181))))</f>
        <v>0</v>
      </c>
      <c r="CT181" s="231">
        <f ca="1">IF($G$177=0,$G$181*CT$175,MIN(CT179-CT180,SUM($G$178-SUM($J181:CS181))))</f>
        <v>0</v>
      </c>
      <c r="CU181" s="231">
        <f ca="1">IF($G$177=0,$G$181*CU$175,MIN(CU179-CU180,SUM($G$178-SUM($J181:CT181))))</f>
        <v>0</v>
      </c>
      <c r="CV181" s="231">
        <f ca="1">IF($G$177=0,$G$181*CV$175,MIN(CV179-CV180,SUM($G$178-SUM($J181:CU181))))</f>
        <v>0</v>
      </c>
      <c r="CW181" s="231">
        <f ca="1">IF($G$177=0,$G$181*CW$175,MIN(CW179-CW180,SUM($G$178-SUM($J181:CV181))))</f>
        <v>0</v>
      </c>
      <c r="CX181" s="231">
        <f ca="1">IF($G$177=0,$G$181*CX$175,MIN(CX179-CX180,SUM($G$178-SUM($J181:CW181))))</f>
        <v>0</v>
      </c>
      <c r="CY181" s="231">
        <f ca="1">IF($G$177=0,$G$181*CY$175,MIN(CY179-CY180,SUM($G$178-SUM($J181:CX181))))</f>
        <v>0</v>
      </c>
      <c r="CZ181" s="231">
        <f ca="1">IF($G$177=0,$G$181*CZ$175,MIN(CZ179-CZ180,SUM($G$178-SUM($J181:CY181))))</f>
        <v>0</v>
      </c>
      <c r="DA181" s="231">
        <f ca="1">IF($G$177=0,$G$181*DA$175,MIN(DA179-DA180,SUM($G$178-SUM($J181:CZ181))))</f>
        <v>0</v>
      </c>
      <c r="DB181" s="231">
        <f ca="1">IF($G$177=0,$G$181*DB$175,MIN(DB179-DB180,SUM($G$178-SUM($J181:DA181))))</f>
        <v>0</v>
      </c>
      <c r="DC181" s="231">
        <f ca="1">IF($G$177=0,$G$181*DC$175,MIN(DC179-DC180,SUM($G$178-SUM($J181:DB181))))</f>
        <v>0</v>
      </c>
      <c r="DD181" s="231">
        <f ca="1">IF($G$177=0,$G$181*DD$175,MIN(DD179-DD180,SUM($G$178-SUM($J181:DC181))))</f>
        <v>0</v>
      </c>
      <c r="DE181" s="231">
        <f ca="1">IF($G$177=0,$G$181*DE$175,MIN(DE179-DE180,SUM($G$178-SUM($J181:DD181))))</f>
        <v>0</v>
      </c>
      <c r="DF181" s="231">
        <f ca="1">IF($G$177=0,$G$181*DF$175,MIN(DF179-DF180,SUM($G$178-SUM($J181:DE181))))</f>
        <v>0</v>
      </c>
      <c r="DG181" s="231">
        <f ca="1">IF($G$177=0,$G$181*DG$175,MIN(DG179-DG180,SUM($G$178-SUM($J181:DF181))))</f>
        <v>0</v>
      </c>
      <c r="DH181" s="231">
        <f ca="1">IF($G$177=0,$G$181*DH$175,MIN(DH179-DH180,SUM($G$178-SUM($J181:DG181))))</f>
        <v>0</v>
      </c>
      <c r="DI181" s="231">
        <f ca="1">IF($G$177=0,$G$181*DI$175,MIN(DI179-DI180,SUM($G$178-SUM($J181:DH181))))</f>
        <v>0</v>
      </c>
      <c r="DJ181" s="231">
        <f ca="1">IF($G$177=0,$G$181*DJ$175,MIN(DJ179-DJ180,SUM($G$178-SUM($J181:DI181))))</f>
        <v>0</v>
      </c>
      <c r="DK181" s="231">
        <f ca="1">IF($G$177=0,$G$181*DK$175,MIN(DK179-DK180,SUM($G$178-SUM($J181:DJ181))))</f>
        <v>0</v>
      </c>
      <c r="DL181" s="231">
        <f ca="1">IF($G$177=0,$G$181*DL$175,MIN(DL179-DL180,SUM($G$178-SUM($J181:DK181))))</f>
        <v>0</v>
      </c>
      <c r="DM181" s="231">
        <f ca="1">IF($G$177=0,$G$181*DM$175,MIN(DM179-DM180,SUM($G$178-SUM($J181:DL181))))</f>
        <v>0</v>
      </c>
      <c r="DN181" s="231">
        <f ca="1">IF($G$177=0,$G$181*DN$175,MIN(DN179-DN180,SUM($G$178-SUM($J181:DM181))))</f>
        <v>0</v>
      </c>
      <c r="DO181" s="231">
        <f ca="1">IF($G$177=0,$G$181*DO$175,MIN(DO179-DO180,SUM($G$178-SUM($J181:DN181))))</f>
        <v>0</v>
      </c>
      <c r="DP181" s="231">
        <f ca="1">IF($G$177=0,$G$181*DP$175,MIN(DP179-DP180,SUM($G$178-SUM($J181:DO181))))</f>
        <v>0</v>
      </c>
      <c r="DQ181" s="231">
        <f ca="1">IF($G$177=0,$G$181*DQ$175,MIN(DQ179-DQ180,SUM($G$178-SUM($J181:DP181))))</f>
        <v>0</v>
      </c>
      <c r="DR181" s="231">
        <f ca="1">IF($G$177=0,$G$181*DR$175,MIN(DR179-DR180,SUM($G$178-SUM($J181:DQ181))))</f>
        <v>0</v>
      </c>
      <c r="DS181" s="231">
        <f ca="1">IF($G$177=0,$G$181*DS$175,MIN(DS179-DS180,SUM($G$178-SUM($J181:DR181))))</f>
        <v>0</v>
      </c>
      <c r="DT181" s="231">
        <f ca="1">IF($G$177=0,$G$181*DT$175,MIN(DT179-DT180,SUM($G$178-SUM($J181:DS181))))</f>
        <v>0</v>
      </c>
      <c r="DU181" s="231">
        <f ca="1">IF($G$177=0,$G$181*DU$175,MIN(DU179-DU180,SUM($G$178-SUM($J181:DT181))))</f>
        <v>0</v>
      </c>
      <c r="DV181" s="231">
        <f ca="1">IF($G$177=0,$G$181*DV$175,MIN(DV179-DV180,SUM($G$178-SUM($J181:DU181))))</f>
        <v>0</v>
      </c>
      <c r="DW181" s="231">
        <f ca="1">IF($G$177=0,$G$181*DW$175,MIN(DW179-DW180,SUM($G$178-SUM($J181:DV181))))</f>
        <v>0</v>
      </c>
      <c r="DX181" s="231">
        <f ca="1">IF($G$177=0,$G$181*DX$175,MIN(DX179-DX180,SUM($G$178-SUM($J181:DW181))))</f>
        <v>0</v>
      </c>
      <c r="DY181" s="231">
        <f ca="1">IF($G$177=0,$G$181*DY$175,MIN(DY179-DY180,SUM($G$178-SUM($J181:DX181))))</f>
        <v>0</v>
      </c>
      <c r="DZ181" s="231">
        <f ca="1">IF($G$177=0,$G$181*DZ$175,MIN(DZ179-DZ180,SUM($G$178-SUM($J181:DY181))))</f>
        <v>0</v>
      </c>
      <c r="EA181" s="231">
        <f ca="1">IF($G$177=0,$G$181*EA$175,MIN(EA179-EA180,SUM($G$178-SUM($J181:DZ181))))</f>
        <v>0</v>
      </c>
      <c r="EB181" s="231">
        <f ca="1">IF($G$177=0,$G$181*EB$175,MIN(EB179-EB180,SUM($G$178-SUM($J181:EA181))))</f>
        <v>0</v>
      </c>
      <c r="EC181" s="231">
        <f ca="1">IF($G$177=0,$G$181*EC$175,MIN(EC179-EC180,SUM($G$178-SUM($J181:EB181))))</f>
        <v>0</v>
      </c>
      <c r="ED181" s="231">
        <f ca="1">IF($G$177=0,$G$181*ED$175,MIN(ED179-ED180,SUM($G$178-SUM($J181:EC181))))</f>
        <v>0</v>
      </c>
      <c r="EE181" s="231">
        <f ca="1">IF($G$177=0,$G$181*EE$175,MIN(EE179-EE180,SUM($G$178-SUM($J181:ED181))))</f>
        <v>0</v>
      </c>
      <c r="EF181" s="231">
        <f ca="1">IF($G$177=0,$G$181*EF$175,MIN(EF179-EF180,SUM($G$178-SUM($J181:EE181))))</f>
        <v>0</v>
      </c>
      <c r="EG181" s="231">
        <f ca="1">IF($G$177=0,$G$181*EG$175,MIN(EG179-EG180,SUM($G$178-SUM($J181:EF181))))</f>
        <v>0</v>
      </c>
      <c r="EH181" s="231">
        <f ca="1">IF($G$177=0,$G$181*EH$175,MIN(EH179-EH180,SUM($G$178-SUM($J181:EG181))))</f>
        <v>0</v>
      </c>
      <c r="EI181" s="231">
        <f ca="1">IF($G$177=0,$G$181*EI$175,MIN(EI179-EI180,SUM($G$178-SUM($J181:EH181))))</f>
        <v>0</v>
      </c>
      <c r="EJ181" s="231">
        <f ca="1">IF($G$177=0,$G$181*EJ$175,MIN(EJ179-EJ180,SUM($G$178-SUM($J181:EI181))))</f>
        <v>0</v>
      </c>
      <c r="EK181" s="231">
        <f ca="1">IF($G$177=0,$G$181*EK$175,MIN(EK179-EK180,SUM($G$178-SUM($J181:EJ181))))</f>
        <v>0</v>
      </c>
      <c r="EL181" s="231">
        <f ca="1">IF($G$177=0,$G$181*EL$175,MIN(EL179-EL180,SUM($G$178-SUM($J181:EK181))))</f>
        <v>0</v>
      </c>
      <c r="EM181" s="231">
        <f ca="1">IF($G$177=0,$G$181*EM$175,MIN(EM179-EM180,SUM($G$178-SUM($J181:EL181))))</f>
        <v>0</v>
      </c>
      <c r="EP181" s="232" t="str">
        <f t="shared" si="715"/>
        <v>Equity Draws</v>
      </c>
      <c r="EQ181" s="34"/>
      <c r="ER181" s="34"/>
      <c r="ES181" s="34"/>
      <c r="ET181" s="229">
        <f t="shared" ca="1" si="778"/>
        <v>0</v>
      </c>
      <c r="EU181" s="215"/>
      <c r="EV181" s="230">
        <f t="shared" si="779"/>
        <v>0</v>
      </c>
      <c r="EW181" s="231">
        <f t="shared" ca="1" si="779"/>
        <v>0</v>
      </c>
      <c r="EX181" s="231">
        <f t="shared" ca="1" si="779"/>
        <v>0</v>
      </c>
      <c r="EY181" s="231">
        <f t="shared" ca="1" si="779"/>
        <v>0</v>
      </c>
      <c r="EZ181" s="231">
        <f t="shared" ca="1" si="779"/>
        <v>0</v>
      </c>
      <c r="FA181" s="231">
        <f t="shared" ca="1" si="779"/>
        <v>0</v>
      </c>
      <c r="FB181" s="231">
        <f t="shared" ca="1" si="779"/>
        <v>0</v>
      </c>
      <c r="FC181" s="231">
        <f t="shared" ca="1" si="779"/>
        <v>0</v>
      </c>
      <c r="FD181" s="231">
        <f t="shared" ca="1" si="779"/>
        <v>0</v>
      </c>
      <c r="FE181"/>
      <c r="FF181"/>
      <c r="FG181"/>
      <c r="FH181"/>
    </row>
    <row r="182" spans="1:164" ht="15" outlineLevel="1">
      <c r="B182" s="168" t="s">
        <v>125</v>
      </c>
      <c r="C182" s="168"/>
      <c r="D182" s="168"/>
      <c r="E182" s="168"/>
      <c r="F182" s="168"/>
      <c r="G182" s="168"/>
      <c r="H182" s="168"/>
      <c r="I182" s="233"/>
      <c r="J182" s="168"/>
      <c r="K182" s="169">
        <f>K178+K181</f>
        <v>0</v>
      </c>
      <c r="L182" s="234">
        <f t="shared" ref="L182:BW182" ca="1" si="783">L178+L181</f>
        <v>0</v>
      </c>
      <c r="M182" s="234">
        <f t="shared" ca="1" si="783"/>
        <v>0</v>
      </c>
      <c r="N182" s="234">
        <f t="shared" ca="1" si="783"/>
        <v>0</v>
      </c>
      <c r="O182" s="234">
        <f t="shared" ca="1" si="783"/>
        <v>0</v>
      </c>
      <c r="P182" s="234">
        <f t="shared" ca="1" si="783"/>
        <v>0</v>
      </c>
      <c r="Q182" s="234">
        <f t="shared" ca="1" si="783"/>
        <v>0</v>
      </c>
      <c r="R182" s="234">
        <f t="shared" ca="1" si="783"/>
        <v>0</v>
      </c>
      <c r="S182" s="234">
        <f t="shared" ca="1" si="783"/>
        <v>0</v>
      </c>
      <c r="T182" s="234">
        <f t="shared" ca="1" si="783"/>
        <v>0</v>
      </c>
      <c r="U182" s="234">
        <f t="shared" ca="1" si="783"/>
        <v>0</v>
      </c>
      <c r="V182" s="234">
        <f t="shared" ca="1" si="783"/>
        <v>0</v>
      </c>
      <c r="W182" s="234">
        <f t="shared" ca="1" si="783"/>
        <v>0</v>
      </c>
      <c r="X182" s="234">
        <f t="shared" ca="1" si="783"/>
        <v>0</v>
      </c>
      <c r="Y182" s="234">
        <f t="shared" ca="1" si="783"/>
        <v>0</v>
      </c>
      <c r="Z182" s="234">
        <f t="shared" ca="1" si="783"/>
        <v>0</v>
      </c>
      <c r="AA182" s="234">
        <f t="shared" ca="1" si="783"/>
        <v>0</v>
      </c>
      <c r="AB182" s="234">
        <f t="shared" ca="1" si="783"/>
        <v>0</v>
      </c>
      <c r="AC182" s="234">
        <f t="shared" ca="1" si="783"/>
        <v>0</v>
      </c>
      <c r="AD182" s="234">
        <f t="shared" ca="1" si="783"/>
        <v>0</v>
      </c>
      <c r="AE182" s="234">
        <f t="shared" ca="1" si="783"/>
        <v>0</v>
      </c>
      <c r="AF182" s="234">
        <f t="shared" ca="1" si="783"/>
        <v>0</v>
      </c>
      <c r="AG182" s="234">
        <f t="shared" ca="1" si="783"/>
        <v>0</v>
      </c>
      <c r="AH182" s="234">
        <f t="shared" ca="1" si="783"/>
        <v>0</v>
      </c>
      <c r="AI182" s="234">
        <f t="shared" ca="1" si="783"/>
        <v>0</v>
      </c>
      <c r="AJ182" s="234">
        <f t="shared" ca="1" si="783"/>
        <v>0</v>
      </c>
      <c r="AK182" s="234">
        <f t="shared" ca="1" si="783"/>
        <v>0</v>
      </c>
      <c r="AL182" s="234">
        <f t="shared" ca="1" si="783"/>
        <v>0</v>
      </c>
      <c r="AM182" s="234">
        <f t="shared" ca="1" si="783"/>
        <v>0</v>
      </c>
      <c r="AN182" s="234">
        <f t="shared" ca="1" si="783"/>
        <v>0</v>
      </c>
      <c r="AO182" s="234">
        <f t="shared" ca="1" si="783"/>
        <v>0</v>
      </c>
      <c r="AP182" s="234">
        <f t="shared" ca="1" si="783"/>
        <v>0</v>
      </c>
      <c r="AQ182" s="234">
        <f t="shared" ca="1" si="783"/>
        <v>0</v>
      </c>
      <c r="AR182" s="234">
        <f t="shared" ca="1" si="783"/>
        <v>0</v>
      </c>
      <c r="AS182" s="234">
        <f t="shared" ca="1" si="783"/>
        <v>0</v>
      </c>
      <c r="AT182" s="234">
        <f t="shared" ca="1" si="783"/>
        <v>0</v>
      </c>
      <c r="AU182" s="234">
        <f t="shared" ca="1" si="783"/>
        <v>0</v>
      </c>
      <c r="AV182" s="234">
        <f t="shared" ca="1" si="783"/>
        <v>0</v>
      </c>
      <c r="AW182" s="234">
        <f t="shared" ca="1" si="783"/>
        <v>0</v>
      </c>
      <c r="AX182" s="234">
        <f t="shared" ca="1" si="783"/>
        <v>0</v>
      </c>
      <c r="AY182" s="234">
        <f t="shared" ca="1" si="783"/>
        <v>0</v>
      </c>
      <c r="AZ182" s="234">
        <f t="shared" ca="1" si="783"/>
        <v>0</v>
      </c>
      <c r="BA182" s="234">
        <f t="shared" ca="1" si="783"/>
        <v>0</v>
      </c>
      <c r="BB182" s="234">
        <f t="shared" ca="1" si="783"/>
        <v>0</v>
      </c>
      <c r="BC182" s="234">
        <f t="shared" ca="1" si="783"/>
        <v>0</v>
      </c>
      <c r="BD182" s="234">
        <f t="shared" ca="1" si="783"/>
        <v>0</v>
      </c>
      <c r="BE182" s="234">
        <f t="shared" ca="1" si="783"/>
        <v>0</v>
      </c>
      <c r="BF182" s="234">
        <f t="shared" ca="1" si="783"/>
        <v>0</v>
      </c>
      <c r="BG182" s="234">
        <f t="shared" ca="1" si="783"/>
        <v>0</v>
      </c>
      <c r="BH182" s="234">
        <f t="shared" ca="1" si="783"/>
        <v>0</v>
      </c>
      <c r="BI182" s="234">
        <f t="shared" ca="1" si="783"/>
        <v>0</v>
      </c>
      <c r="BJ182" s="234">
        <f t="shared" ca="1" si="783"/>
        <v>0</v>
      </c>
      <c r="BK182" s="234">
        <f t="shared" ca="1" si="783"/>
        <v>0</v>
      </c>
      <c r="BL182" s="234">
        <f t="shared" ca="1" si="783"/>
        <v>0</v>
      </c>
      <c r="BM182" s="234">
        <f t="shared" ca="1" si="783"/>
        <v>0</v>
      </c>
      <c r="BN182" s="234">
        <f t="shared" ca="1" si="783"/>
        <v>0</v>
      </c>
      <c r="BO182" s="234">
        <f t="shared" ca="1" si="783"/>
        <v>0</v>
      </c>
      <c r="BP182" s="234">
        <f t="shared" ca="1" si="783"/>
        <v>0</v>
      </c>
      <c r="BQ182" s="234">
        <f t="shared" ca="1" si="783"/>
        <v>0</v>
      </c>
      <c r="BR182" s="234">
        <f t="shared" ca="1" si="783"/>
        <v>0</v>
      </c>
      <c r="BS182" s="234">
        <f t="shared" ca="1" si="783"/>
        <v>0</v>
      </c>
      <c r="BT182" s="234">
        <f t="shared" ca="1" si="783"/>
        <v>0</v>
      </c>
      <c r="BU182" s="234">
        <f t="shared" ca="1" si="783"/>
        <v>0</v>
      </c>
      <c r="BV182" s="234">
        <f t="shared" ca="1" si="783"/>
        <v>0</v>
      </c>
      <c r="BW182" s="234">
        <f t="shared" ca="1" si="783"/>
        <v>0</v>
      </c>
      <c r="BX182" s="234">
        <f t="shared" ref="BX182:CE182" ca="1" si="784">BX178+BX181</f>
        <v>0</v>
      </c>
      <c r="BY182" s="234">
        <f t="shared" ca="1" si="784"/>
        <v>0</v>
      </c>
      <c r="BZ182" s="234">
        <f t="shared" ca="1" si="784"/>
        <v>0</v>
      </c>
      <c r="CA182" s="234">
        <f t="shared" ca="1" si="784"/>
        <v>0</v>
      </c>
      <c r="CB182" s="234">
        <f t="shared" ca="1" si="784"/>
        <v>0</v>
      </c>
      <c r="CC182" s="234">
        <f t="shared" ca="1" si="784"/>
        <v>0</v>
      </c>
      <c r="CD182" s="234">
        <f t="shared" ca="1" si="784"/>
        <v>0</v>
      </c>
      <c r="CE182" s="234">
        <f t="shared" ca="1" si="784"/>
        <v>0</v>
      </c>
      <c r="CF182" s="234">
        <f t="shared" ref="CF182:EM182" ca="1" si="785">CF178+CF181</f>
        <v>0</v>
      </c>
      <c r="CG182" s="234">
        <f t="shared" ca="1" si="785"/>
        <v>0</v>
      </c>
      <c r="CH182" s="234">
        <f t="shared" ca="1" si="785"/>
        <v>0</v>
      </c>
      <c r="CI182" s="234">
        <f t="shared" ca="1" si="785"/>
        <v>0</v>
      </c>
      <c r="CJ182" s="234">
        <f t="shared" ca="1" si="785"/>
        <v>0</v>
      </c>
      <c r="CK182" s="234">
        <f t="shared" ca="1" si="785"/>
        <v>0</v>
      </c>
      <c r="CL182" s="234">
        <f t="shared" ca="1" si="785"/>
        <v>0</v>
      </c>
      <c r="CM182" s="234">
        <f t="shared" ca="1" si="785"/>
        <v>0</v>
      </c>
      <c r="CN182" s="234">
        <f t="shared" ca="1" si="785"/>
        <v>0</v>
      </c>
      <c r="CO182" s="234">
        <f t="shared" ca="1" si="785"/>
        <v>0</v>
      </c>
      <c r="CP182" s="234">
        <f t="shared" ca="1" si="785"/>
        <v>0</v>
      </c>
      <c r="CQ182" s="234">
        <f t="shared" ca="1" si="785"/>
        <v>0</v>
      </c>
      <c r="CR182" s="234">
        <f t="shared" ca="1" si="785"/>
        <v>0</v>
      </c>
      <c r="CS182" s="234">
        <f t="shared" ca="1" si="785"/>
        <v>0</v>
      </c>
      <c r="CT182" s="234">
        <f t="shared" ca="1" si="785"/>
        <v>0</v>
      </c>
      <c r="CU182" s="234">
        <f t="shared" ca="1" si="785"/>
        <v>0</v>
      </c>
      <c r="CV182" s="234">
        <f t="shared" ca="1" si="785"/>
        <v>0</v>
      </c>
      <c r="CW182" s="234">
        <f t="shared" ca="1" si="785"/>
        <v>0</v>
      </c>
      <c r="CX182" s="234">
        <f t="shared" ca="1" si="785"/>
        <v>0</v>
      </c>
      <c r="CY182" s="234">
        <f t="shared" ca="1" si="785"/>
        <v>0</v>
      </c>
      <c r="CZ182" s="234">
        <f t="shared" ca="1" si="785"/>
        <v>0</v>
      </c>
      <c r="DA182" s="234">
        <f t="shared" ca="1" si="785"/>
        <v>0</v>
      </c>
      <c r="DB182" s="234">
        <f t="shared" ca="1" si="785"/>
        <v>0</v>
      </c>
      <c r="DC182" s="234">
        <f t="shared" ca="1" si="785"/>
        <v>0</v>
      </c>
      <c r="DD182" s="234">
        <f t="shared" ca="1" si="785"/>
        <v>0</v>
      </c>
      <c r="DE182" s="234">
        <f t="shared" ca="1" si="785"/>
        <v>0</v>
      </c>
      <c r="DF182" s="234">
        <f t="shared" ca="1" si="785"/>
        <v>0</v>
      </c>
      <c r="DG182" s="234">
        <f t="shared" ca="1" si="785"/>
        <v>0</v>
      </c>
      <c r="DH182" s="234">
        <f t="shared" ca="1" si="785"/>
        <v>0</v>
      </c>
      <c r="DI182" s="234">
        <f t="shared" ca="1" si="785"/>
        <v>0</v>
      </c>
      <c r="DJ182" s="234">
        <f t="shared" ca="1" si="785"/>
        <v>0</v>
      </c>
      <c r="DK182" s="234">
        <f t="shared" ca="1" si="785"/>
        <v>0</v>
      </c>
      <c r="DL182" s="234">
        <f t="shared" ca="1" si="785"/>
        <v>0</v>
      </c>
      <c r="DM182" s="234">
        <f t="shared" ca="1" si="785"/>
        <v>0</v>
      </c>
      <c r="DN182" s="234">
        <f t="shared" ca="1" si="785"/>
        <v>0</v>
      </c>
      <c r="DO182" s="234">
        <f t="shared" ca="1" si="785"/>
        <v>0</v>
      </c>
      <c r="DP182" s="234">
        <f t="shared" ca="1" si="785"/>
        <v>0</v>
      </c>
      <c r="DQ182" s="234">
        <f t="shared" ca="1" si="785"/>
        <v>0</v>
      </c>
      <c r="DR182" s="234">
        <f t="shared" ca="1" si="785"/>
        <v>0</v>
      </c>
      <c r="DS182" s="234">
        <f t="shared" ca="1" si="785"/>
        <v>0</v>
      </c>
      <c r="DT182" s="234">
        <f t="shared" ca="1" si="785"/>
        <v>0</v>
      </c>
      <c r="DU182" s="234">
        <f t="shared" ca="1" si="785"/>
        <v>0</v>
      </c>
      <c r="DV182" s="234">
        <f t="shared" ca="1" si="785"/>
        <v>0</v>
      </c>
      <c r="DW182" s="234">
        <f t="shared" ca="1" si="785"/>
        <v>0</v>
      </c>
      <c r="DX182" s="234">
        <f t="shared" ca="1" si="785"/>
        <v>0</v>
      </c>
      <c r="DY182" s="234">
        <f t="shared" ca="1" si="785"/>
        <v>0</v>
      </c>
      <c r="DZ182" s="234">
        <f t="shared" ca="1" si="785"/>
        <v>0</v>
      </c>
      <c r="EA182" s="234">
        <f t="shared" ca="1" si="785"/>
        <v>0</v>
      </c>
      <c r="EB182" s="234">
        <f t="shared" ca="1" si="785"/>
        <v>0</v>
      </c>
      <c r="EC182" s="234">
        <f t="shared" ca="1" si="785"/>
        <v>0</v>
      </c>
      <c r="ED182" s="234">
        <f t="shared" ca="1" si="785"/>
        <v>0</v>
      </c>
      <c r="EE182" s="234">
        <f t="shared" ca="1" si="785"/>
        <v>0</v>
      </c>
      <c r="EF182" s="234">
        <f t="shared" ca="1" si="785"/>
        <v>0</v>
      </c>
      <c r="EG182" s="234">
        <f t="shared" ca="1" si="785"/>
        <v>0</v>
      </c>
      <c r="EH182" s="234">
        <f t="shared" ca="1" si="785"/>
        <v>0</v>
      </c>
      <c r="EI182" s="234">
        <f t="shared" ca="1" si="785"/>
        <v>0</v>
      </c>
      <c r="EJ182" s="234">
        <f t="shared" ca="1" si="785"/>
        <v>0</v>
      </c>
      <c r="EK182" s="234">
        <f t="shared" ca="1" si="785"/>
        <v>0</v>
      </c>
      <c r="EL182" s="234">
        <f t="shared" ca="1" si="785"/>
        <v>0</v>
      </c>
      <c r="EM182" s="234">
        <f t="shared" ca="1" si="785"/>
        <v>0</v>
      </c>
      <c r="EP182" s="168" t="str">
        <f t="shared" si="715"/>
        <v>Ending Balance</v>
      </c>
      <c r="EQ182" s="153"/>
      <c r="ER182" s="153"/>
      <c r="ES182" s="153"/>
      <c r="ET182" s="233">
        <f t="shared" ca="1" si="778"/>
        <v>0</v>
      </c>
      <c r="EU182" s="235"/>
      <c r="EV182" s="169">
        <f t="shared" si="779"/>
        <v>0</v>
      </c>
      <c r="EW182" s="234">
        <f t="shared" ca="1" si="779"/>
        <v>0</v>
      </c>
      <c r="EX182" s="234">
        <f t="shared" ca="1" si="779"/>
        <v>0</v>
      </c>
      <c r="EY182" s="234">
        <f t="shared" ca="1" si="779"/>
        <v>0</v>
      </c>
      <c r="EZ182" s="234">
        <f t="shared" ca="1" si="779"/>
        <v>0</v>
      </c>
      <c r="FA182" s="234">
        <f t="shared" ca="1" si="779"/>
        <v>0</v>
      </c>
      <c r="FB182" s="234">
        <f t="shared" ca="1" si="779"/>
        <v>0</v>
      </c>
      <c r="FC182" s="234">
        <f t="shared" ca="1" si="779"/>
        <v>0</v>
      </c>
      <c r="FD182" s="234">
        <f t="shared" ca="1" si="779"/>
        <v>0</v>
      </c>
      <c r="FE182"/>
      <c r="FF182"/>
      <c r="FG182"/>
      <c r="FH182"/>
    </row>
    <row r="183" spans="1:164" ht="15" outlineLevel="1">
      <c r="I183" s="103"/>
      <c r="K183" s="130"/>
      <c r="EQ183" s="36"/>
      <c r="ER183" s="36"/>
      <c r="ES183" s="36"/>
      <c r="ET183" s="103"/>
      <c r="EU183" s="19"/>
      <c r="EV183" s="130"/>
      <c r="FE183"/>
      <c r="FF183"/>
      <c r="FG183"/>
      <c r="FH183"/>
    </row>
    <row r="184" spans="1:164" ht="15" outlineLevel="1">
      <c r="B184" s="1" t="s">
        <v>126</v>
      </c>
      <c r="D184" s="35"/>
      <c r="E184" s="35"/>
      <c r="F184" s="35"/>
      <c r="G184" s="35"/>
      <c r="H184" s="35"/>
      <c r="I184" s="225"/>
      <c r="J184" s="35"/>
      <c r="K184" s="203">
        <f t="shared" ref="K184:AP184" si="786">K14</f>
        <v>44652</v>
      </c>
      <c r="L184" s="102">
        <f t="shared" si="786"/>
        <v>44681</v>
      </c>
      <c r="M184" s="102">
        <f t="shared" si="786"/>
        <v>44712</v>
      </c>
      <c r="N184" s="102">
        <f t="shared" si="786"/>
        <v>44742</v>
      </c>
      <c r="O184" s="102">
        <f t="shared" si="786"/>
        <v>44773</v>
      </c>
      <c r="P184" s="102">
        <f t="shared" si="786"/>
        <v>44804</v>
      </c>
      <c r="Q184" s="102">
        <f t="shared" si="786"/>
        <v>44834</v>
      </c>
      <c r="R184" s="102">
        <f t="shared" si="786"/>
        <v>44865</v>
      </c>
      <c r="S184" s="102">
        <f t="shared" si="786"/>
        <v>44895</v>
      </c>
      <c r="T184" s="102">
        <f t="shared" si="786"/>
        <v>44926</v>
      </c>
      <c r="U184" s="102">
        <f t="shared" si="786"/>
        <v>44957</v>
      </c>
      <c r="V184" s="102">
        <f t="shared" si="786"/>
        <v>44985</v>
      </c>
      <c r="W184" s="102">
        <f t="shared" si="786"/>
        <v>45016</v>
      </c>
      <c r="X184" s="102">
        <f t="shared" si="786"/>
        <v>45046</v>
      </c>
      <c r="Y184" s="102">
        <f t="shared" si="786"/>
        <v>45077</v>
      </c>
      <c r="Z184" s="102">
        <f t="shared" si="786"/>
        <v>45107</v>
      </c>
      <c r="AA184" s="102">
        <f t="shared" si="786"/>
        <v>45138</v>
      </c>
      <c r="AB184" s="102">
        <f t="shared" si="786"/>
        <v>45169</v>
      </c>
      <c r="AC184" s="102">
        <f t="shared" si="786"/>
        <v>45199</v>
      </c>
      <c r="AD184" s="102">
        <f t="shared" si="786"/>
        <v>45230</v>
      </c>
      <c r="AE184" s="102">
        <f t="shared" si="786"/>
        <v>45260</v>
      </c>
      <c r="AF184" s="102">
        <f t="shared" si="786"/>
        <v>45291</v>
      </c>
      <c r="AG184" s="102">
        <f t="shared" si="786"/>
        <v>45322</v>
      </c>
      <c r="AH184" s="102">
        <f t="shared" si="786"/>
        <v>45351</v>
      </c>
      <c r="AI184" s="102">
        <f t="shared" si="786"/>
        <v>45382</v>
      </c>
      <c r="AJ184" s="102">
        <f t="shared" si="786"/>
        <v>45412</v>
      </c>
      <c r="AK184" s="102">
        <f t="shared" si="786"/>
        <v>45443</v>
      </c>
      <c r="AL184" s="102">
        <f t="shared" si="786"/>
        <v>45473</v>
      </c>
      <c r="AM184" s="102">
        <f t="shared" si="786"/>
        <v>45504</v>
      </c>
      <c r="AN184" s="102">
        <f t="shared" si="786"/>
        <v>45535</v>
      </c>
      <c r="AO184" s="102">
        <f t="shared" si="786"/>
        <v>45565</v>
      </c>
      <c r="AP184" s="102">
        <f t="shared" si="786"/>
        <v>45596</v>
      </c>
      <c r="AQ184" s="102">
        <f t="shared" ref="AQ184:BV184" si="787">AQ14</f>
        <v>45626</v>
      </c>
      <c r="AR184" s="102">
        <f t="shared" si="787"/>
        <v>45657</v>
      </c>
      <c r="AS184" s="102">
        <f t="shared" si="787"/>
        <v>45688</v>
      </c>
      <c r="AT184" s="102">
        <f t="shared" si="787"/>
        <v>45716</v>
      </c>
      <c r="AU184" s="102">
        <f t="shared" si="787"/>
        <v>45747</v>
      </c>
      <c r="AV184" s="102">
        <f t="shared" si="787"/>
        <v>45777</v>
      </c>
      <c r="AW184" s="102">
        <f t="shared" si="787"/>
        <v>45808</v>
      </c>
      <c r="AX184" s="102">
        <f t="shared" si="787"/>
        <v>45838</v>
      </c>
      <c r="AY184" s="102">
        <f t="shared" si="787"/>
        <v>45869</v>
      </c>
      <c r="AZ184" s="102">
        <f t="shared" si="787"/>
        <v>45900</v>
      </c>
      <c r="BA184" s="102">
        <f t="shared" si="787"/>
        <v>45930</v>
      </c>
      <c r="BB184" s="102">
        <f t="shared" si="787"/>
        <v>45961</v>
      </c>
      <c r="BC184" s="102">
        <f t="shared" si="787"/>
        <v>45991</v>
      </c>
      <c r="BD184" s="102">
        <f t="shared" si="787"/>
        <v>46022</v>
      </c>
      <c r="BE184" s="102">
        <f t="shared" si="787"/>
        <v>46053</v>
      </c>
      <c r="BF184" s="102">
        <f t="shared" si="787"/>
        <v>46081</v>
      </c>
      <c r="BG184" s="102">
        <f t="shared" si="787"/>
        <v>46112</v>
      </c>
      <c r="BH184" s="102">
        <f t="shared" si="787"/>
        <v>46142</v>
      </c>
      <c r="BI184" s="102">
        <f t="shared" si="787"/>
        <v>46173</v>
      </c>
      <c r="BJ184" s="102">
        <f t="shared" si="787"/>
        <v>46203</v>
      </c>
      <c r="BK184" s="102">
        <f t="shared" si="787"/>
        <v>46234</v>
      </c>
      <c r="BL184" s="102">
        <f t="shared" si="787"/>
        <v>46265</v>
      </c>
      <c r="BM184" s="102">
        <f t="shared" si="787"/>
        <v>46295</v>
      </c>
      <c r="BN184" s="102">
        <f t="shared" si="787"/>
        <v>46326</v>
      </c>
      <c r="BO184" s="102">
        <f t="shared" si="787"/>
        <v>46356</v>
      </c>
      <c r="BP184" s="102">
        <f t="shared" si="787"/>
        <v>46387</v>
      </c>
      <c r="BQ184" s="102">
        <f t="shared" si="787"/>
        <v>46418</v>
      </c>
      <c r="BR184" s="102">
        <f t="shared" si="787"/>
        <v>46446</v>
      </c>
      <c r="BS184" s="102">
        <f t="shared" si="787"/>
        <v>46477</v>
      </c>
      <c r="BT184" s="102">
        <f t="shared" si="787"/>
        <v>46507</v>
      </c>
      <c r="BU184" s="102">
        <f t="shared" si="787"/>
        <v>46538</v>
      </c>
      <c r="BV184" s="102">
        <f t="shared" si="787"/>
        <v>46568</v>
      </c>
      <c r="BW184" s="102">
        <f t="shared" ref="BW184:DB184" si="788">BW14</f>
        <v>46599</v>
      </c>
      <c r="BX184" s="102">
        <f t="shared" si="788"/>
        <v>46630</v>
      </c>
      <c r="BY184" s="102">
        <f t="shared" si="788"/>
        <v>46660</v>
      </c>
      <c r="BZ184" s="102">
        <f t="shared" si="788"/>
        <v>46691</v>
      </c>
      <c r="CA184" s="102">
        <f t="shared" si="788"/>
        <v>46721</v>
      </c>
      <c r="CB184" s="102">
        <f t="shared" si="788"/>
        <v>46752</v>
      </c>
      <c r="CC184" s="102">
        <f t="shared" si="788"/>
        <v>46783</v>
      </c>
      <c r="CD184" s="102">
        <f t="shared" si="788"/>
        <v>46812</v>
      </c>
      <c r="CE184" s="102">
        <f t="shared" si="788"/>
        <v>46843</v>
      </c>
      <c r="CF184" s="102">
        <f t="shared" si="788"/>
        <v>46873</v>
      </c>
      <c r="CG184" s="102">
        <f t="shared" si="788"/>
        <v>46904</v>
      </c>
      <c r="CH184" s="102">
        <f t="shared" si="788"/>
        <v>46934</v>
      </c>
      <c r="CI184" s="102">
        <f t="shared" si="788"/>
        <v>46965</v>
      </c>
      <c r="CJ184" s="102">
        <f t="shared" si="788"/>
        <v>46996</v>
      </c>
      <c r="CK184" s="102">
        <f t="shared" si="788"/>
        <v>47026</v>
      </c>
      <c r="CL184" s="102">
        <f t="shared" si="788"/>
        <v>47057</v>
      </c>
      <c r="CM184" s="102">
        <f t="shared" si="788"/>
        <v>47087</v>
      </c>
      <c r="CN184" s="102">
        <f t="shared" si="788"/>
        <v>47118</v>
      </c>
      <c r="CO184" s="102">
        <f t="shared" si="788"/>
        <v>47149</v>
      </c>
      <c r="CP184" s="102">
        <f t="shared" si="788"/>
        <v>47177</v>
      </c>
      <c r="CQ184" s="102">
        <f t="shared" si="788"/>
        <v>47208</v>
      </c>
      <c r="CR184" s="102">
        <f t="shared" si="788"/>
        <v>47238</v>
      </c>
      <c r="CS184" s="102">
        <f t="shared" si="788"/>
        <v>47269</v>
      </c>
      <c r="CT184" s="102">
        <f t="shared" si="788"/>
        <v>47299</v>
      </c>
      <c r="CU184" s="102">
        <f t="shared" si="788"/>
        <v>47330</v>
      </c>
      <c r="CV184" s="102">
        <f t="shared" si="788"/>
        <v>47361</v>
      </c>
      <c r="CW184" s="102">
        <f t="shared" si="788"/>
        <v>47391</v>
      </c>
      <c r="CX184" s="102">
        <f t="shared" si="788"/>
        <v>47422</v>
      </c>
      <c r="CY184" s="102">
        <f t="shared" si="788"/>
        <v>47452</v>
      </c>
      <c r="CZ184" s="102">
        <f t="shared" si="788"/>
        <v>47483</v>
      </c>
      <c r="DA184" s="102">
        <f t="shared" si="788"/>
        <v>47514</v>
      </c>
      <c r="DB184" s="102">
        <f t="shared" si="788"/>
        <v>47542</v>
      </c>
      <c r="DC184" s="102">
        <f t="shared" ref="DC184:EM184" si="789">DC14</f>
        <v>47573</v>
      </c>
      <c r="DD184" s="102">
        <f t="shared" si="789"/>
        <v>47603</v>
      </c>
      <c r="DE184" s="102">
        <f t="shared" si="789"/>
        <v>47634</v>
      </c>
      <c r="DF184" s="102">
        <f t="shared" si="789"/>
        <v>47664</v>
      </c>
      <c r="DG184" s="102">
        <f t="shared" si="789"/>
        <v>47695</v>
      </c>
      <c r="DH184" s="102">
        <f t="shared" si="789"/>
        <v>47726</v>
      </c>
      <c r="DI184" s="102">
        <f t="shared" si="789"/>
        <v>47756</v>
      </c>
      <c r="DJ184" s="102">
        <f t="shared" si="789"/>
        <v>47787</v>
      </c>
      <c r="DK184" s="102">
        <f t="shared" si="789"/>
        <v>47817</v>
      </c>
      <c r="DL184" s="102">
        <f t="shared" si="789"/>
        <v>47848</v>
      </c>
      <c r="DM184" s="102">
        <f t="shared" si="789"/>
        <v>47879</v>
      </c>
      <c r="DN184" s="102">
        <f t="shared" si="789"/>
        <v>47907</v>
      </c>
      <c r="DO184" s="102">
        <f t="shared" si="789"/>
        <v>47938</v>
      </c>
      <c r="DP184" s="102">
        <f t="shared" si="789"/>
        <v>47968</v>
      </c>
      <c r="DQ184" s="102">
        <f t="shared" si="789"/>
        <v>47999</v>
      </c>
      <c r="DR184" s="102">
        <f t="shared" si="789"/>
        <v>48029</v>
      </c>
      <c r="DS184" s="102">
        <f t="shared" si="789"/>
        <v>48060</v>
      </c>
      <c r="DT184" s="102">
        <f t="shared" si="789"/>
        <v>48091</v>
      </c>
      <c r="DU184" s="102">
        <f t="shared" si="789"/>
        <v>48121</v>
      </c>
      <c r="DV184" s="102">
        <f t="shared" si="789"/>
        <v>48152</v>
      </c>
      <c r="DW184" s="102">
        <f t="shared" si="789"/>
        <v>48182</v>
      </c>
      <c r="DX184" s="102">
        <f t="shared" si="789"/>
        <v>48213</v>
      </c>
      <c r="DY184" s="102">
        <f t="shared" si="789"/>
        <v>48244</v>
      </c>
      <c r="DZ184" s="102">
        <f t="shared" si="789"/>
        <v>48273</v>
      </c>
      <c r="EA184" s="102">
        <f t="shared" si="789"/>
        <v>48304</v>
      </c>
      <c r="EB184" s="102">
        <f t="shared" si="789"/>
        <v>48334</v>
      </c>
      <c r="EC184" s="102">
        <f t="shared" si="789"/>
        <v>48365</v>
      </c>
      <c r="ED184" s="102">
        <f t="shared" si="789"/>
        <v>48395</v>
      </c>
      <c r="EE184" s="102">
        <f t="shared" si="789"/>
        <v>48426</v>
      </c>
      <c r="EF184" s="102">
        <f t="shared" si="789"/>
        <v>48457</v>
      </c>
      <c r="EG184" s="102">
        <f t="shared" si="789"/>
        <v>48487</v>
      </c>
      <c r="EH184" s="102">
        <f t="shared" si="789"/>
        <v>48518</v>
      </c>
      <c r="EI184" s="102">
        <f t="shared" si="789"/>
        <v>48548</v>
      </c>
      <c r="EJ184" s="102">
        <f t="shared" si="789"/>
        <v>48579</v>
      </c>
      <c r="EK184" s="102">
        <f t="shared" si="789"/>
        <v>48610</v>
      </c>
      <c r="EL184" s="102">
        <f t="shared" si="789"/>
        <v>48638</v>
      </c>
      <c r="EM184" s="102">
        <f t="shared" si="789"/>
        <v>48669</v>
      </c>
      <c r="EQ184" s="36"/>
      <c r="ER184" s="36"/>
      <c r="ES184" s="36"/>
      <c r="ET184" s="225"/>
      <c r="EU184" s="19"/>
      <c r="EV184" s="203"/>
      <c r="EW184" s="102"/>
      <c r="EX184" s="102"/>
      <c r="EY184" s="102"/>
      <c r="EZ184" s="102"/>
      <c r="FA184" s="102"/>
      <c r="FB184" s="102"/>
      <c r="FC184" s="102"/>
      <c r="FD184" s="102"/>
      <c r="FE184"/>
      <c r="FF184"/>
      <c r="FG184"/>
      <c r="FH184"/>
    </row>
    <row r="185" spans="1:164" ht="15" outlineLevel="1">
      <c r="B185" s="10" t="s">
        <v>93</v>
      </c>
      <c r="C185" s="10"/>
      <c r="D185" s="35"/>
      <c r="E185" s="35"/>
      <c r="F185" s="35"/>
      <c r="G185" s="35"/>
      <c r="H185" s="35"/>
      <c r="I185" s="225"/>
      <c r="J185" s="35"/>
      <c r="K185" s="106">
        <f>MAX(INDEX('1 mos LIBOR'!$M$3:$M$122,MATCH('Monthly Cash Flow'!K$184,'1 mos LIBOR'!$N$3:$N$122)), Assumptions!$D$34)</f>
        <v>4.3549999999999998E-2</v>
      </c>
      <c r="L185" s="26">
        <f>MAX(INDEX('1 mos LIBOR'!$M$3:$M$122,MATCH('Monthly Cash Flow'!L$184,'1 mos LIBOR'!$N$3:$N$122)), Assumptions!$D$72)</f>
        <v>4.4406999999999997E-3</v>
      </c>
      <c r="M185" s="26">
        <f>MAX(INDEX('1 mos LIBOR'!$M$3:$M$122,MATCH('Monthly Cash Flow'!M$184,'1 mos LIBOR'!$N$3:$N$122)), Assumptions!$D$72)</f>
        <v>7.6525999999999999E-3</v>
      </c>
      <c r="N185" s="26">
        <f>MAX(INDEX('1 mos LIBOR'!$M$3:$M$122,MATCH('Monthly Cash Flow'!N$184,'1 mos LIBOR'!$N$3:$N$122)), Assumptions!$D$72)</f>
        <v>9.6968000000000002E-3</v>
      </c>
      <c r="O185" s="26">
        <f>MAX(INDEX('1 mos LIBOR'!$M$3:$M$122,MATCH('Monthly Cash Flow'!O$184,'1 mos LIBOR'!$N$3:$N$122)), Assumptions!$D$72)</f>
        <v>1.0672600000000001E-2</v>
      </c>
      <c r="P185" s="26">
        <f>MAX(INDEX('1 mos LIBOR'!$M$3:$M$122,MATCH('Monthly Cash Flow'!P$184,'1 mos LIBOR'!$N$3:$N$122)), Assumptions!$D$72)</f>
        <v>1.26868E-2</v>
      </c>
      <c r="Q185" s="26">
        <f>MAX(INDEX('1 mos LIBOR'!$M$3:$M$122,MATCH('Monthly Cash Flow'!Q$184,'1 mos LIBOR'!$N$3:$N$122)), Assumptions!$D$72)</f>
        <v>1.2687199999999999E-2</v>
      </c>
      <c r="R185" s="26">
        <f>MAX(INDEX('1 mos LIBOR'!$M$3:$M$122,MATCH('Monthly Cash Flow'!R$184,'1 mos LIBOR'!$N$3:$N$122)), Assumptions!$D$72)</f>
        <v>1.5294200000000001E-2</v>
      </c>
      <c r="S185" s="26">
        <f>MAX(INDEX('1 mos LIBOR'!$M$3:$M$122,MATCH('Monthly Cash Flow'!S$184,'1 mos LIBOR'!$N$3:$N$122)), Assumptions!$D$72)</f>
        <v>1.5294200000000001E-2</v>
      </c>
      <c r="T185" s="26">
        <f>MAX(INDEX('1 mos LIBOR'!$M$3:$M$122,MATCH('Monthly Cash Flow'!T$184,'1 mos LIBOR'!$N$3:$N$122)), Assumptions!$D$72)</f>
        <v>1.5294800000000001E-2</v>
      </c>
      <c r="U185" s="26">
        <f>MAX(INDEX('1 mos LIBOR'!$M$3:$M$122,MATCH('Monthly Cash Flow'!U$184,'1 mos LIBOR'!$N$3:$N$122)), Assumptions!$D$72)</f>
        <v>1.75078E-2</v>
      </c>
      <c r="V185" s="26">
        <f>MAX(INDEX('1 mos LIBOR'!$M$3:$M$122,MATCH('Monthly Cash Flow'!V$184,'1 mos LIBOR'!$N$3:$N$122)), Assumptions!$D$72)</f>
        <v>1.7507499999999999E-2</v>
      </c>
      <c r="W185" s="26">
        <f>MAX(INDEX('1 mos LIBOR'!$M$3:$M$122,MATCH('Monthly Cash Flow'!W$184,'1 mos LIBOR'!$N$3:$N$122)), Assumptions!$D$72)</f>
        <v>1.9487299999999999E-2</v>
      </c>
      <c r="X185" s="26">
        <f>MAX(INDEX('1 mos LIBOR'!$M$3:$M$122,MATCH('Monthly Cash Flow'!X$184,'1 mos LIBOR'!$N$3:$N$122)), Assumptions!$D$72)</f>
        <v>1.9487299999999999E-2</v>
      </c>
      <c r="Y185" s="26">
        <f>MAX(INDEX('1 mos LIBOR'!$M$3:$M$122,MATCH('Monthly Cash Flow'!Y$184,'1 mos LIBOR'!$N$3:$N$122)), Assumptions!$D$72)</f>
        <v>1.9487299999999999E-2</v>
      </c>
      <c r="Z185" s="26">
        <f>MAX(INDEX('1 mos LIBOR'!$M$3:$M$122,MATCH('Monthly Cash Flow'!Z$184,'1 mos LIBOR'!$N$3:$N$122)), Assumptions!$D$72)</f>
        <v>1.94889E-2</v>
      </c>
      <c r="AA185" s="26">
        <f>MAX(INDEX('1 mos LIBOR'!$M$3:$M$122,MATCH('Monthly Cash Flow'!AA$184,'1 mos LIBOR'!$N$3:$N$122)), Assumptions!$D$72)</f>
        <v>2.0421499999999999E-2</v>
      </c>
      <c r="AB185" s="26">
        <f>MAX(INDEX('1 mos LIBOR'!$M$3:$M$122,MATCH('Monthly Cash Flow'!AB$184,'1 mos LIBOR'!$N$3:$N$122)), Assumptions!$D$72)</f>
        <v>2.06216E-2</v>
      </c>
      <c r="AC185" s="26">
        <f>MAX(INDEX('1 mos LIBOR'!$M$3:$M$122,MATCH('Monthly Cash Flow'!AC$184,'1 mos LIBOR'!$N$3:$N$122)), Assumptions!$D$72)</f>
        <v>2.0776099999999999E-2</v>
      </c>
      <c r="AD185" s="26">
        <f>MAX(INDEX('1 mos LIBOR'!$M$3:$M$122,MATCH('Monthly Cash Flow'!AD$184,'1 mos LIBOR'!$N$3:$N$122)), Assumptions!$D$72)</f>
        <v>2.0853099999999999E-2</v>
      </c>
      <c r="AE185" s="26">
        <f>MAX(INDEX('1 mos LIBOR'!$M$3:$M$122,MATCH('Monthly Cash Flow'!AE$184,'1 mos LIBOR'!$N$3:$N$122)), Assumptions!$D$72)</f>
        <v>2.0880699999999999E-2</v>
      </c>
      <c r="AF185" s="26">
        <f>MAX(INDEX('1 mos LIBOR'!$M$3:$M$122,MATCH('Monthly Cash Flow'!AF$184,'1 mos LIBOR'!$N$3:$N$122)), Assumptions!$D$72)</f>
        <v>2.0845499999999999E-2</v>
      </c>
      <c r="AG185" s="26">
        <f>MAX(INDEX('1 mos LIBOR'!$M$3:$M$122,MATCH('Monthly Cash Flow'!AG$184,'1 mos LIBOR'!$N$3:$N$122)), Assumptions!$D$72)</f>
        <v>2.07577E-2</v>
      </c>
      <c r="AH185" s="26">
        <f>MAX(INDEX('1 mos LIBOR'!$M$3:$M$122,MATCH('Monthly Cash Flow'!AH$184,'1 mos LIBOR'!$N$3:$N$122)), Assumptions!$D$72)</f>
        <v>2.0600500000000001E-2</v>
      </c>
      <c r="AI185" s="26">
        <f>MAX(INDEX('1 mos LIBOR'!$M$3:$M$122,MATCH('Monthly Cash Flow'!AI$184,'1 mos LIBOR'!$N$3:$N$122)), Assumptions!$D$72)</f>
        <v>2.0426300000000001E-2</v>
      </c>
      <c r="AJ185" s="26">
        <f>MAX(INDEX('1 mos LIBOR'!$M$3:$M$122,MATCH('Monthly Cash Flow'!AJ$184,'1 mos LIBOR'!$N$3:$N$122)), Assumptions!$D$72)</f>
        <v>2.0264399999999998E-2</v>
      </c>
      <c r="AK185" s="26">
        <f>MAX(INDEX('1 mos LIBOR'!$M$3:$M$122,MATCH('Monthly Cash Flow'!AK$184,'1 mos LIBOR'!$N$3:$N$122)), Assumptions!$D$72)</f>
        <v>2.0102499999999999E-2</v>
      </c>
      <c r="AL185" s="26">
        <f>MAX(INDEX('1 mos LIBOR'!$M$3:$M$122,MATCH('Monthly Cash Flow'!AL$184,'1 mos LIBOR'!$N$3:$N$122)), Assumptions!$D$72)</f>
        <v>1.9935899999999999E-2</v>
      </c>
      <c r="AM185" s="26">
        <f>MAX(INDEX('1 mos LIBOR'!$M$3:$M$122,MATCH('Monthly Cash Flow'!AM$184,'1 mos LIBOR'!$N$3:$N$122)), Assumptions!$D$72)</f>
        <v>1.9790499999999999E-2</v>
      </c>
      <c r="AN185" s="26">
        <f>MAX(INDEX('1 mos LIBOR'!$M$3:$M$122,MATCH('Monthly Cash Flow'!AN$184,'1 mos LIBOR'!$N$3:$N$122)), Assumptions!$D$72)</f>
        <v>1.96372E-2</v>
      </c>
      <c r="AO185" s="26">
        <f>MAX(INDEX('1 mos LIBOR'!$M$3:$M$122,MATCH('Monthly Cash Flow'!AO$184,'1 mos LIBOR'!$N$3:$N$122)), Assumptions!$D$72)</f>
        <v>1.9497199999999999E-2</v>
      </c>
      <c r="AP185" s="26">
        <f>MAX(INDEX('1 mos LIBOR'!$M$3:$M$122,MATCH('Monthly Cash Flow'!AP$184,'1 mos LIBOR'!$N$3:$N$122)), Assumptions!$D$72)</f>
        <v>1.93639E-2</v>
      </c>
      <c r="AQ185" s="26">
        <f>MAX(INDEX('1 mos LIBOR'!$M$3:$M$122,MATCH('Monthly Cash Flow'!AQ$184,'1 mos LIBOR'!$N$3:$N$122)), Assumptions!$D$72)</f>
        <v>1.92237E-2</v>
      </c>
      <c r="AR185" s="26">
        <f>MAX(INDEX('1 mos LIBOR'!$M$3:$M$122,MATCH('Monthly Cash Flow'!AR$184,'1 mos LIBOR'!$N$3:$N$122)), Assumptions!$D$72)</f>
        <v>1.9110100000000001E-2</v>
      </c>
      <c r="AS185" s="26">
        <f>MAX(INDEX('1 mos LIBOR'!$M$3:$M$122,MATCH('Monthly Cash Flow'!AS$184,'1 mos LIBOR'!$N$3:$N$122)), Assumptions!$D$72)</f>
        <v>1.8990099999999999E-2</v>
      </c>
      <c r="AT185" s="26">
        <f>MAX(INDEX('1 mos LIBOR'!$M$3:$M$122,MATCH('Monthly Cash Flow'!AT$184,'1 mos LIBOR'!$N$3:$N$122)), Assumptions!$D$72)</f>
        <v>1.8872400000000001E-2</v>
      </c>
      <c r="AU185" s="26">
        <f>MAX(INDEX('1 mos LIBOR'!$M$3:$M$122,MATCH('Monthly Cash Flow'!AU$184,'1 mos LIBOR'!$N$3:$N$122)), Assumptions!$D$72)</f>
        <v>1.8774699999999998E-2</v>
      </c>
      <c r="AV185" s="26">
        <f>MAX(INDEX('1 mos LIBOR'!$M$3:$M$122,MATCH('Monthly Cash Flow'!AV$184,'1 mos LIBOR'!$N$3:$N$122)), Assumptions!$D$72)</f>
        <v>1.8675500000000001E-2</v>
      </c>
      <c r="AW185" s="26">
        <f>MAX(INDEX('1 mos LIBOR'!$M$3:$M$122,MATCH('Monthly Cash Flow'!AW$184,'1 mos LIBOR'!$N$3:$N$122)), Assumptions!$D$72)</f>
        <v>1.85798E-2</v>
      </c>
      <c r="AX185" s="26">
        <f>MAX(INDEX('1 mos LIBOR'!$M$3:$M$122,MATCH('Monthly Cash Flow'!AX$184,'1 mos LIBOR'!$N$3:$N$122)), Assumptions!$D$72)</f>
        <v>1.8491E-2</v>
      </c>
      <c r="AY185" s="26">
        <f>MAX(INDEX('1 mos LIBOR'!$M$3:$M$122,MATCH('Monthly Cash Flow'!AY$184,'1 mos LIBOR'!$N$3:$N$122)), Assumptions!$D$72)</f>
        <v>1.8408799999999999E-2</v>
      </c>
      <c r="AZ185" s="26">
        <f>MAX(INDEX('1 mos LIBOR'!$M$3:$M$122,MATCH('Monthly Cash Flow'!AZ$184,'1 mos LIBOR'!$N$3:$N$122)), Assumptions!$D$72)</f>
        <v>1.8324799999999999E-2</v>
      </c>
      <c r="BA185" s="26">
        <f>MAX(INDEX('1 mos LIBOR'!$M$3:$M$122,MATCH('Monthly Cash Flow'!BA$184,'1 mos LIBOR'!$N$3:$N$122)), Assumptions!$D$72)</f>
        <v>1.8256700000000001E-2</v>
      </c>
      <c r="BB185" s="26">
        <f>MAX(INDEX('1 mos LIBOR'!$M$3:$M$122,MATCH('Monthly Cash Flow'!BB$184,'1 mos LIBOR'!$N$3:$N$122)), Assumptions!$D$72)</f>
        <v>1.8191700000000002E-2</v>
      </c>
      <c r="BC185" s="26">
        <f>MAX(INDEX('1 mos LIBOR'!$M$3:$M$122,MATCH('Monthly Cash Flow'!BC$184,'1 mos LIBOR'!$N$3:$N$122)), Assumptions!$D$72)</f>
        <v>1.8128499999999999E-2</v>
      </c>
      <c r="BD185" s="26">
        <f>MAX(INDEX('1 mos LIBOR'!$M$3:$M$122,MATCH('Monthly Cash Flow'!BD$184,'1 mos LIBOR'!$N$3:$N$122)), Assumptions!$D$72)</f>
        <v>1.8076800000000001E-2</v>
      </c>
      <c r="BE185" s="26">
        <f>MAX(INDEX('1 mos LIBOR'!$M$3:$M$122,MATCH('Monthly Cash Flow'!BE$184,'1 mos LIBOR'!$N$3:$N$122)), Assumptions!$D$72)</f>
        <v>1.8026799999999999E-2</v>
      </c>
      <c r="BF185" s="26">
        <f>MAX(INDEX('1 mos LIBOR'!$M$3:$M$122,MATCH('Monthly Cash Flow'!BF$184,'1 mos LIBOR'!$N$3:$N$122)), Assumptions!$D$72)</f>
        <v>1.7983900000000001E-2</v>
      </c>
      <c r="BG185" s="26">
        <f>MAX(INDEX('1 mos LIBOR'!$M$3:$M$122,MATCH('Monthly Cash Flow'!BG$184,'1 mos LIBOR'!$N$3:$N$122)), Assumptions!$D$72)</f>
        <v>1.7949799999999998E-2</v>
      </c>
      <c r="BH185" s="26">
        <f>MAX(INDEX('1 mos LIBOR'!$M$3:$M$122,MATCH('Monthly Cash Flow'!BH$184,'1 mos LIBOR'!$N$3:$N$122)), Assumptions!$D$72)</f>
        <v>1.7917700000000002E-2</v>
      </c>
      <c r="BI185" s="26">
        <f>MAX(INDEX('1 mos LIBOR'!$M$3:$M$122,MATCH('Monthly Cash Flow'!BI$184,'1 mos LIBOR'!$N$3:$N$122)), Assumptions!$D$72)</f>
        <v>1.7890900000000001E-2</v>
      </c>
      <c r="BJ185" s="26">
        <f>MAX(INDEX('1 mos LIBOR'!$M$3:$M$122,MATCH('Monthly Cash Flow'!BJ$184,'1 mos LIBOR'!$N$3:$N$122)), Assumptions!$D$72)</f>
        <v>1.7872200000000001E-2</v>
      </c>
      <c r="BK185" s="26">
        <f>MAX(INDEX('1 mos LIBOR'!$M$3:$M$122,MATCH('Monthly Cash Flow'!BK$184,'1 mos LIBOR'!$N$3:$N$122)), Assumptions!$D$72)</f>
        <v>1.7858300000000001E-2</v>
      </c>
      <c r="BL185" s="26">
        <f>MAX(INDEX('1 mos LIBOR'!$M$3:$M$122,MATCH('Monthly Cash Flow'!BL$184,'1 mos LIBOR'!$N$3:$N$122)), Assumptions!$D$72)</f>
        <v>1.78496E-2</v>
      </c>
      <c r="BM185" s="26">
        <f>MAX(INDEX('1 mos LIBOR'!$M$3:$M$122,MATCH('Monthly Cash Flow'!BM$184,'1 mos LIBOR'!$N$3:$N$122)), Assumptions!$D$72)</f>
        <v>1.78473E-2</v>
      </c>
      <c r="BN185" s="26">
        <f>MAX(INDEX('1 mos LIBOR'!$M$3:$M$122,MATCH('Monthly Cash Flow'!BN$184,'1 mos LIBOR'!$N$3:$N$122)), Assumptions!$D$72)</f>
        <v>1.7851700000000002E-2</v>
      </c>
      <c r="BO185" s="26">
        <f>MAX(INDEX('1 mos LIBOR'!$M$3:$M$122,MATCH('Monthly Cash Flow'!BO$184,'1 mos LIBOR'!$N$3:$N$122)), Assumptions!$D$72)</f>
        <v>1.7860000000000001E-2</v>
      </c>
      <c r="BP185" s="26">
        <f>MAX(INDEX('1 mos LIBOR'!$M$3:$M$122,MATCH('Monthly Cash Flow'!BP$184,'1 mos LIBOR'!$N$3:$N$122)), Assumptions!$D$72)</f>
        <v>1.78747E-2</v>
      </c>
      <c r="BQ185" s="26">
        <f>MAX(INDEX('1 mos LIBOR'!$M$3:$M$122,MATCH('Monthly Cash Flow'!BQ$184,'1 mos LIBOR'!$N$3:$N$122)), Assumptions!$D$72)</f>
        <v>1.7897400000000001E-2</v>
      </c>
      <c r="BR185" s="26">
        <f>MAX(INDEX('1 mos LIBOR'!$M$3:$M$122,MATCH('Monthly Cash Flow'!BR$184,'1 mos LIBOR'!$N$3:$N$122)), Assumptions!$D$72)</f>
        <v>1.7923000000000001E-2</v>
      </c>
      <c r="BS185" s="26">
        <f>MAX(INDEX('1 mos LIBOR'!$M$3:$M$122,MATCH('Monthly Cash Flow'!BS$184,'1 mos LIBOR'!$N$3:$N$122)), Assumptions!$D$72)</f>
        <v>1.7950000000000001E-2</v>
      </c>
      <c r="BT185" s="26">
        <f>MAX(INDEX('1 mos LIBOR'!$M$3:$M$122,MATCH('Monthly Cash Flow'!BT$184,'1 mos LIBOR'!$N$3:$N$122)), Assumptions!$D$72)</f>
        <v>1.79817E-2</v>
      </c>
      <c r="BU185" s="26">
        <f>MAX(INDEX('1 mos LIBOR'!$M$3:$M$122,MATCH('Monthly Cash Flow'!BU$184,'1 mos LIBOR'!$N$3:$N$122)), Assumptions!$D$72)</f>
        <v>1.8009600000000001E-2</v>
      </c>
      <c r="BV185" s="26">
        <f>MAX(INDEX('1 mos LIBOR'!$M$3:$M$122,MATCH('Monthly Cash Flow'!BV$184,'1 mos LIBOR'!$N$3:$N$122)), Assumptions!$D$72)</f>
        <v>1.8038200000000001E-2</v>
      </c>
      <c r="BW185" s="26">
        <f>MAX(INDEX('1 mos LIBOR'!$M$3:$M$122,MATCH('Monthly Cash Flow'!BW$184,'1 mos LIBOR'!$N$3:$N$122)), Assumptions!$D$72)</f>
        <v>1.8068500000000001E-2</v>
      </c>
      <c r="BX185" s="26">
        <f>MAX(INDEX('1 mos LIBOR'!$M$3:$M$122,MATCH('Monthly Cash Flow'!BX$184,'1 mos LIBOR'!$N$3:$N$122)), Assumptions!$D$72)</f>
        <v>1.8096000000000001E-2</v>
      </c>
      <c r="BY185" s="26">
        <f>MAX(INDEX('1 mos LIBOR'!$M$3:$M$122,MATCH('Monthly Cash Flow'!BY$184,'1 mos LIBOR'!$N$3:$N$122)), Assumptions!$D$72)</f>
        <v>1.8125100000000002E-2</v>
      </c>
      <c r="BZ185" s="26">
        <f>MAX(INDEX('1 mos LIBOR'!$M$3:$M$122,MATCH('Monthly Cash Flow'!BZ$184,'1 mos LIBOR'!$N$3:$N$122)), Assumptions!$D$72)</f>
        <v>1.81551E-2</v>
      </c>
      <c r="CA185" s="26">
        <f>MAX(INDEX('1 mos LIBOR'!$M$3:$M$122,MATCH('Monthly Cash Flow'!CA$184,'1 mos LIBOR'!$N$3:$N$122)), Assumptions!$D$72)</f>
        <v>1.81821E-2</v>
      </c>
      <c r="CB185" s="26">
        <f>MAX(INDEX('1 mos LIBOR'!$M$3:$M$122,MATCH('Monthly Cash Flow'!CB$184,'1 mos LIBOR'!$N$3:$N$122)), Assumptions!$D$72)</f>
        <v>1.8209900000000001E-2</v>
      </c>
      <c r="CC185" s="26">
        <f>MAX(INDEX('1 mos LIBOR'!$M$3:$M$122,MATCH('Monthly Cash Flow'!CC$184,'1 mos LIBOR'!$N$3:$N$122)), Assumptions!$D$72)</f>
        <v>1.8239499999999999E-2</v>
      </c>
      <c r="CD185" s="26">
        <f>MAX(INDEX('1 mos LIBOR'!$M$3:$M$122,MATCH('Monthly Cash Flow'!CD$184,'1 mos LIBOR'!$N$3:$N$122)), Assumptions!$D$72)</f>
        <v>1.8266999999999999E-2</v>
      </c>
      <c r="CE185" s="26">
        <f>MAX(INDEX('1 mos LIBOR'!$M$3:$M$122,MATCH('Monthly Cash Flow'!CE$184,'1 mos LIBOR'!$N$3:$N$122)), Assumptions!$D$72)</f>
        <v>1.82936E-2</v>
      </c>
      <c r="CF185" s="26">
        <f>MAX(INDEX('1 mos LIBOR'!$M$3:$M$122,MATCH('Monthly Cash Flow'!CF$184,'1 mos LIBOR'!$N$3:$N$122)), Assumptions!$D$72)</f>
        <v>1.8322700000000001E-2</v>
      </c>
      <c r="CG185" s="26">
        <f>MAX(INDEX('1 mos LIBOR'!$M$3:$M$122,MATCH('Monthly Cash Flow'!CG$184,'1 mos LIBOR'!$N$3:$N$122)), Assumptions!$D$72)</f>
        <v>1.8349000000000001E-2</v>
      </c>
      <c r="CH185" s="26">
        <f>MAX(INDEX('1 mos LIBOR'!$M$3:$M$122,MATCH('Monthly Cash Flow'!CH$184,'1 mos LIBOR'!$N$3:$N$122)), Assumptions!$D$72)</f>
        <v>1.8378800000000001E-2</v>
      </c>
      <c r="CI185" s="26">
        <f>MAX(INDEX('1 mos LIBOR'!$M$3:$M$122,MATCH('Monthly Cash Flow'!CI$184,'1 mos LIBOR'!$N$3:$N$122)), Assumptions!$D$72)</f>
        <v>1.8404799999999999E-2</v>
      </c>
      <c r="CJ185" s="26">
        <f>MAX(INDEX('1 mos LIBOR'!$M$3:$M$122,MATCH('Monthly Cash Flow'!CJ$184,'1 mos LIBOR'!$N$3:$N$122)), Assumptions!$D$72)</f>
        <v>1.84315E-2</v>
      </c>
      <c r="CK185" s="26">
        <f>MAX(INDEX('1 mos LIBOR'!$M$3:$M$122,MATCH('Monthly Cash Flow'!CK$184,'1 mos LIBOR'!$N$3:$N$122)), Assumptions!$D$72)</f>
        <v>1.8460899999999999E-2</v>
      </c>
      <c r="CL185" s="26">
        <f>MAX(INDEX('1 mos LIBOR'!$M$3:$M$122,MATCH('Monthly Cash Flow'!CL$184,'1 mos LIBOR'!$N$3:$N$122)), Assumptions!$D$72)</f>
        <v>1.8485600000000001E-2</v>
      </c>
      <c r="CM185" s="26">
        <f>MAX(INDEX('1 mos LIBOR'!$M$3:$M$122,MATCH('Monthly Cash Flow'!CM$184,'1 mos LIBOR'!$N$3:$N$122)), Assumptions!$D$72)</f>
        <v>1.8512899999999999E-2</v>
      </c>
      <c r="CN185" s="26">
        <f>MAX(INDEX('1 mos LIBOR'!$M$3:$M$122,MATCH('Monthly Cash Flow'!CN$184,'1 mos LIBOR'!$N$3:$N$122)), Assumptions!$D$72)</f>
        <v>1.8540899999999999E-2</v>
      </c>
      <c r="CO185" s="26">
        <f>MAX(INDEX('1 mos LIBOR'!$M$3:$M$122,MATCH('Monthly Cash Flow'!CO$184,'1 mos LIBOR'!$N$3:$N$122)), Assumptions!$D$72)</f>
        <v>1.8566200000000001E-2</v>
      </c>
      <c r="CP185" s="26">
        <f>MAX(INDEX('1 mos LIBOR'!$M$3:$M$122,MATCH('Monthly Cash Flow'!CP$184,'1 mos LIBOR'!$N$3:$N$122)), Assumptions!$D$72)</f>
        <v>1.8594900000000001E-2</v>
      </c>
      <c r="CQ185" s="26">
        <f>MAX(INDEX('1 mos LIBOR'!$M$3:$M$122,MATCH('Monthly Cash Flow'!CQ$184,'1 mos LIBOR'!$N$3:$N$122)), Assumptions!$D$72)</f>
        <v>1.86191E-2</v>
      </c>
      <c r="CR185" s="26">
        <f>MAX(INDEX('1 mos LIBOR'!$M$3:$M$122,MATCH('Monthly Cash Flow'!CR$184,'1 mos LIBOR'!$N$3:$N$122)), Assumptions!$D$72)</f>
        <v>1.8643900000000001E-2</v>
      </c>
      <c r="CS185" s="26">
        <f>MAX(INDEX('1 mos LIBOR'!$M$3:$M$122,MATCH('Monthly Cash Flow'!CS$184,'1 mos LIBOR'!$N$3:$N$122)), Assumptions!$D$72)</f>
        <v>1.8669499999999999E-2</v>
      </c>
      <c r="CT185" s="26">
        <f>MAX(INDEX('1 mos LIBOR'!$M$3:$M$122,MATCH('Monthly Cash Flow'!CT$184,'1 mos LIBOR'!$N$3:$N$122)), Assumptions!$D$72)</f>
        <v>1.8697499999999999E-2</v>
      </c>
      <c r="CU185" s="26">
        <f>MAX(INDEX('1 mos LIBOR'!$M$3:$M$122,MATCH('Monthly Cash Flow'!CU$184,'1 mos LIBOR'!$N$3:$N$122)), Assumptions!$D$72)</f>
        <v>1.87212E-2</v>
      </c>
      <c r="CV185" s="26">
        <f>MAX(INDEX('1 mos LIBOR'!$M$3:$M$122,MATCH('Monthly Cash Flow'!CV$184,'1 mos LIBOR'!$N$3:$N$122)), Assumptions!$D$72)</f>
        <v>1.8747300000000001E-2</v>
      </c>
      <c r="CW185" s="26">
        <f>MAX(INDEX('1 mos LIBOR'!$M$3:$M$122,MATCH('Monthly Cash Flow'!CW$184,'1 mos LIBOR'!$N$3:$N$122)), Assumptions!$D$72)</f>
        <v>1.8774099999999998E-2</v>
      </c>
      <c r="CX185" s="26">
        <f>MAX(INDEX('1 mos LIBOR'!$M$3:$M$122,MATCH('Monthly Cash Flow'!CX$184,'1 mos LIBOR'!$N$3:$N$122)), Assumptions!$D$72)</f>
        <v>1.8798200000000001E-2</v>
      </c>
      <c r="CY185" s="26">
        <f>MAX(INDEX('1 mos LIBOR'!$M$3:$M$122,MATCH('Monthly Cash Flow'!CY$184,'1 mos LIBOR'!$N$3:$N$122)), Assumptions!$D$72)</f>
        <v>1.8825700000000001E-2</v>
      </c>
      <c r="CZ185" s="26">
        <f>MAX(INDEX('1 mos LIBOR'!$M$3:$M$122,MATCH('Monthly Cash Flow'!CZ$184,'1 mos LIBOR'!$N$3:$N$122)), Assumptions!$D$72)</f>
        <v>1.8849500000000002E-2</v>
      </c>
      <c r="DA185" s="26">
        <f>MAX(INDEX('1 mos LIBOR'!$M$3:$M$122,MATCH('Monthly Cash Flow'!DA$184,'1 mos LIBOR'!$N$3:$N$122)), Assumptions!$D$72)</f>
        <v>1.8874100000000001E-2</v>
      </c>
      <c r="DB185" s="26">
        <f>MAX(INDEX('1 mos LIBOR'!$M$3:$M$122,MATCH('Monthly Cash Flow'!DB$184,'1 mos LIBOR'!$N$3:$N$122)), Assumptions!$D$72)</f>
        <v>1.8901000000000001E-2</v>
      </c>
      <c r="DC185" s="26">
        <f>MAX(INDEX('1 mos LIBOR'!$M$3:$M$122,MATCH('Monthly Cash Flow'!DC$184,'1 mos LIBOR'!$N$3:$N$122)), Assumptions!$D$72)</f>
        <v>1.8923700000000002E-2</v>
      </c>
      <c r="DD185" s="26">
        <f>MAX(INDEX('1 mos LIBOR'!$M$3:$M$122,MATCH('Monthly Cash Flow'!DD$184,'1 mos LIBOR'!$N$3:$N$122)), Assumptions!$D$72)</f>
        <v>1.8947100000000001E-2</v>
      </c>
      <c r="DE185" s="26">
        <f>MAX(INDEX('1 mos LIBOR'!$M$3:$M$122,MATCH('Monthly Cash Flow'!DE$184,'1 mos LIBOR'!$N$3:$N$122)), Assumptions!$D$72)</f>
        <v>1.8971100000000001E-2</v>
      </c>
      <c r="DF185" s="26">
        <f>MAX(INDEX('1 mos LIBOR'!$M$3:$M$122,MATCH('Monthly Cash Flow'!DF$184,'1 mos LIBOR'!$N$3:$N$122)), Assumptions!$D$72)</f>
        <v>1.8996699999999998E-2</v>
      </c>
      <c r="DG185" s="26">
        <f>MAX(INDEX('1 mos LIBOR'!$M$3:$M$122,MATCH('Monthly Cash Flow'!DG$184,'1 mos LIBOR'!$N$3:$N$122)), Assumptions!$D$72)</f>
        <v>1.90197E-2</v>
      </c>
      <c r="DH185" s="26">
        <f>MAX(INDEX('1 mos LIBOR'!$M$3:$M$122,MATCH('Monthly Cash Flow'!DH$184,'1 mos LIBOR'!$N$3:$N$122)), Assumptions!$D$72)</f>
        <v>1.9046E-2</v>
      </c>
      <c r="DI185" s="26">
        <f>MAX(INDEX('1 mos LIBOR'!$M$3:$M$122,MATCH('Monthly Cash Flow'!DI$184,'1 mos LIBOR'!$N$3:$N$122)), Assumptions!$D$72)</f>
        <v>1.9068499999999999E-2</v>
      </c>
      <c r="DJ185" s="26">
        <f>MAX(INDEX('1 mos LIBOR'!$M$3:$M$122,MATCH('Monthly Cash Flow'!DJ$184,'1 mos LIBOR'!$N$3:$N$122)), Assumptions!$D$72)</f>
        <v>1.9092000000000001E-2</v>
      </c>
      <c r="DK185" s="26">
        <f>MAX(INDEX('1 mos LIBOR'!$M$3:$M$122,MATCH('Monthly Cash Flow'!DK$184,'1 mos LIBOR'!$N$3:$N$122)), Assumptions!$D$72)</f>
        <v>1.9117599999999998E-2</v>
      </c>
      <c r="DL185" s="26">
        <f>MAX(INDEX('1 mos LIBOR'!$M$3:$M$122,MATCH('Monthly Cash Flow'!DL$184,'1 mos LIBOR'!$N$3:$N$122)), Assumptions!$D$72)</f>
        <v>1.9139199999999999E-2</v>
      </c>
      <c r="DM185" s="26">
        <f>MAX(INDEX('1 mos LIBOR'!$M$3:$M$122,MATCH('Monthly Cash Flow'!DM$184,'1 mos LIBOR'!$N$3:$N$122)), Assumptions!$D$72)</f>
        <v>1.9162999999999999E-2</v>
      </c>
      <c r="DN185" s="26">
        <f>MAX(INDEX('1 mos LIBOR'!$M$3:$M$122,MATCH('Monthly Cash Flow'!DN$184,'1 mos LIBOR'!$N$3:$N$122)), Assumptions!$D$72)</f>
        <v>1.91875E-2</v>
      </c>
      <c r="DO185" s="26">
        <f>MAX(INDEX('1 mos LIBOR'!$M$3:$M$122,MATCH('Monthly Cash Flow'!DO$184,'1 mos LIBOR'!$N$3:$N$122)), Assumptions!$D$72)</f>
        <v>1.9208699999999999E-2</v>
      </c>
      <c r="DP185" s="26">
        <f>MAX(INDEX('1 mos LIBOR'!$M$3:$M$122,MATCH('Monthly Cash Flow'!DP$184,'1 mos LIBOR'!$N$3:$N$122)), Assumptions!$D$72)</f>
        <v>1.9231399999999999E-2</v>
      </c>
      <c r="DQ185" s="26">
        <f>MAX(INDEX('1 mos LIBOR'!$M$3:$M$122,MATCH('Monthly Cash Flow'!DQ$184,'1 mos LIBOR'!$N$3:$N$122)), Assumptions!$D$72)</f>
        <v>1.9255700000000001E-2</v>
      </c>
      <c r="DR185" s="26">
        <f>MAX(INDEX('1 mos LIBOR'!$M$3:$M$122,MATCH('Monthly Cash Flow'!DR$184,'1 mos LIBOR'!$N$3:$N$122)), Assumptions!$D$72)</f>
        <v>1.9276999999999999E-2</v>
      </c>
      <c r="DS185" s="26">
        <f>MAX(INDEX('1 mos LIBOR'!$M$3:$M$122,MATCH('Monthly Cash Flow'!DS$184,'1 mos LIBOR'!$N$3:$N$122)), Assumptions!$D$72)</f>
        <v>1.9299299999999998E-2</v>
      </c>
      <c r="DT185" s="26">
        <f>MAX(INDEX('1 mos LIBOR'!$M$3:$M$122,MATCH('Monthly Cash Flow'!DT$184,'1 mos LIBOR'!$N$3:$N$122)), Assumptions!$D$72)</f>
        <v>1.9323699999999999E-2</v>
      </c>
      <c r="DU185" s="26">
        <f>MAX(INDEX('1 mos LIBOR'!$M$3:$M$122,MATCH('Monthly Cash Flow'!DU$184,'1 mos LIBOR'!$N$3:$N$122)), Assumptions!$D$72)</f>
        <v>1.9344900000000002E-2</v>
      </c>
      <c r="DV185" s="26">
        <f>MAX(INDEX('1 mos LIBOR'!$M$3:$M$122,MATCH('Monthly Cash Flow'!DV$184,'1 mos LIBOR'!$N$3:$N$122)), Assumptions!$D$72)</f>
        <v>1.93668E-2</v>
      </c>
      <c r="DW185" s="26">
        <f>MAX(INDEX('1 mos LIBOR'!$M$3:$M$122,MATCH('Monthly Cash Flow'!DW$184,'1 mos LIBOR'!$N$3:$N$122)), Assumptions!$D$72)</f>
        <v>1.9390000000000001E-2</v>
      </c>
      <c r="DX185" s="26">
        <f>MAX(INDEX('1 mos LIBOR'!$M$3:$M$122,MATCH('Monthly Cash Flow'!DX$184,'1 mos LIBOR'!$N$3:$N$122)), Assumptions!$D$72)</f>
        <v>1.9410899999999998E-2</v>
      </c>
      <c r="DY185" s="26">
        <f>MAX(INDEX('1 mos LIBOR'!$M$3:$M$122,MATCH('Monthly Cash Flow'!DY$184,'1 mos LIBOR'!$N$3:$N$122)), Assumptions!$D$72)</f>
        <v>1.9434900000000001E-2</v>
      </c>
      <c r="DZ185" s="26">
        <f>MAX(INDEX('1 mos LIBOR'!$M$3:$M$122,MATCH('Monthly Cash Flow'!DZ$184,'1 mos LIBOR'!$N$3:$N$122)), Assumptions!$D$72)</f>
        <v>1.9434900000000001E-2</v>
      </c>
      <c r="EA185" s="26">
        <f>MAX(INDEX('1 mos LIBOR'!$M$3:$M$122,MATCH('Monthly Cash Flow'!EA$184,'1 mos LIBOR'!$N$3:$N$122)), Assumptions!$D$72)</f>
        <v>1.9434900000000001E-2</v>
      </c>
      <c r="EB185" s="26">
        <f>MAX(INDEX('1 mos LIBOR'!$M$3:$M$122,MATCH('Monthly Cash Flow'!EB$184,'1 mos LIBOR'!$N$3:$N$122)), Assumptions!$D$72)</f>
        <v>1.9434900000000001E-2</v>
      </c>
      <c r="EC185" s="26">
        <f>MAX(INDEX('1 mos LIBOR'!$M$3:$M$122,MATCH('Monthly Cash Flow'!EC$184,'1 mos LIBOR'!$N$3:$N$122)), Assumptions!$D$72)</f>
        <v>1.9434900000000001E-2</v>
      </c>
      <c r="ED185" s="26">
        <f>MAX(INDEX('1 mos LIBOR'!$M$3:$M$122,MATCH('Monthly Cash Flow'!ED$184,'1 mos LIBOR'!$N$3:$N$122)), Assumptions!$D$72)</f>
        <v>1.9434900000000001E-2</v>
      </c>
      <c r="EE185" s="26">
        <f>MAX(INDEX('1 mos LIBOR'!$M$3:$M$122,MATCH('Monthly Cash Flow'!EE$184,'1 mos LIBOR'!$N$3:$N$122)), Assumptions!$D$72)</f>
        <v>1.9434900000000001E-2</v>
      </c>
      <c r="EF185" s="26">
        <f>MAX(INDEX('1 mos LIBOR'!$M$3:$M$122,MATCH('Monthly Cash Flow'!EF$184,'1 mos LIBOR'!$N$3:$N$122)), Assumptions!$D$72)</f>
        <v>1.9434900000000001E-2</v>
      </c>
      <c r="EG185" s="26">
        <f>MAX(INDEX('1 mos LIBOR'!$M$3:$M$122,MATCH('Monthly Cash Flow'!EG$184,'1 mos LIBOR'!$N$3:$N$122)), Assumptions!$D$72)</f>
        <v>1.9434900000000001E-2</v>
      </c>
      <c r="EH185" s="26">
        <f>MAX(INDEX('1 mos LIBOR'!$M$3:$M$122,MATCH('Monthly Cash Flow'!EH$184,'1 mos LIBOR'!$N$3:$N$122)), Assumptions!$D$72)</f>
        <v>1.9434900000000001E-2</v>
      </c>
      <c r="EI185" s="26">
        <f>MAX(INDEX('1 mos LIBOR'!$M$3:$M$122,MATCH('Monthly Cash Flow'!EI$184,'1 mos LIBOR'!$N$3:$N$122)), Assumptions!$D$72)</f>
        <v>1.9434900000000001E-2</v>
      </c>
      <c r="EJ185" s="26">
        <f>MAX(INDEX('1 mos LIBOR'!$M$3:$M$122,MATCH('Monthly Cash Flow'!EJ$184,'1 mos LIBOR'!$N$3:$N$122)), Assumptions!$D$72)</f>
        <v>1.9434900000000001E-2</v>
      </c>
      <c r="EK185" s="26">
        <f>MAX(INDEX('1 mos LIBOR'!$M$3:$M$122,MATCH('Monthly Cash Flow'!EK$184,'1 mos LIBOR'!$N$3:$N$122)), Assumptions!$D$72)</f>
        <v>1.9434900000000001E-2</v>
      </c>
      <c r="EL185" s="26">
        <f>MAX(INDEX('1 mos LIBOR'!$M$3:$M$122,MATCH('Monthly Cash Flow'!EL$184,'1 mos LIBOR'!$N$3:$N$122)), Assumptions!$D$72)</f>
        <v>1.9434900000000001E-2</v>
      </c>
      <c r="EM185" s="26">
        <f>MAX(INDEX('1 mos LIBOR'!$M$3:$M$122,MATCH('Monthly Cash Flow'!EM$184,'1 mos LIBOR'!$N$3:$N$122)), Assumptions!$D$72)</f>
        <v>1.9434900000000001E-2</v>
      </c>
      <c r="EP185" s="10"/>
      <c r="EQ185" s="36"/>
      <c r="ER185" s="36"/>
      <c r="ES185" s="36"/>
      <c r="ET185" s="225"/>
      <c r="EU185" s="19"/>
      <c r="EV185" s="106"/>
      <c r="EW185" s="26"/>
      <c r="EX185" s="26"/>
      <c r="EY185" s="26"/>
      <c r="EZ185" s="26"/>
      <c r="FA185" s="26"/>
      <c r="FB185" s="26"/>
      <c r="FC185" s="26"/>
      <c r="FD185" s="26"/>
      <c r="FE185"/>
      <c r="FF185"/>
      <c r="FG185"/>
      <c r="FH185"/>
    </row>
    <row r="186" spans="1:164" ht="15" outlineLevel="1">
      <c r="B186" s="10" t="s">
        <v>127</v>
      </c>
      <c r="C186" s="10"/>
      <c r="I186" s="103"/>
      <c r="K186" s="106">
        <f>Assumptions!$D$70/10000</f>
        <v>2.2499999999999999E-2</v>
      </c>
      <c r="L186" s="26">
        <f>Assumptions!$D$70/10000</f>
        <v>2.2499999999999999E-2</v>
      </c>
      <c r="M186" s="26">
        <f>Assumptions!$D$70/10000</f>
        <v>2.2499999999999999E-2</v>
      </c>
      <c r="N186" s="26">
        <f>Assumptions!$D$70/10000</f>
        <v>2.2499999999999999E-2</v>
      </c>
      <c r="O186" s="26">
        <f>Assumptions!$D$70/10000</f>
        <v>2.2499999999999999E-2</v>
      </c>
      <c r="P186" s="26">
        <f>Assumptions!$D$70/10000</f>
        <v>2.2499999999999999E-2</v>
      </c>
      <c r="Q186" s="26">
        <f>Assumptions!$D$70/10000</f>
        <v>2.2499999999999999E-2</v>
      </c>
      <c r="R186" s="26">
        <f>Assumptions!$D$70/10000</f>
        <v>2.2499999999999999E-2</v>
      </c>
      <c r="S186" s="26">
        <f>Assumptions!$D$70/10000</f>
        <v>2.2499999999999999E-2</v>
      </c>
      <c r="T186" s="26">
        <f>Assumptions!$D$70/10000</f>
        <v>2.2499999999999999E-2</v>
      </c>
      <c r="U186" s="26">
        <f>Assumptions!$D$70/10000</f>
        <v>2.2499999999999999E-2</v>
      </c>
      <c r="V186" s="26">
        <f>Assumptions!$D$70/10000</f>
        <v>2.2499999999999999E-2</v>
      </c>
      <c r="W186" s="26">
        <f>Assumptions!$D$70/10000</f>
        <v>2.2499999999999999E-2</v>
      </c>
      <c r="X186" s="26">
        <f>Assumptions!$D$70/10000</f>
        <v>2.2499999999999999E-2</v>
      </c>
      <c r="Y186" s="26">
        <f>Assumptions!$D$70/10000</f>
        <v>2.2499999999999999E-2</v>
      </c>
      <c r="Z186" s="26">
        <f>Assumptions!$D$70/10000</f>
        <v>2.2499999999999999E-2</v>
      </c>
      <c r="AA186" s="26">
        <f>Assumptions!$D$70/10000</f>
        <v>2.2499999999999999E-2</v>
      </c>
      <c r="AB186" s="26">
        <f>Assumptions!$D$70/10000</f>
        <v>2.2499999999999999E-2</v>
      </c>
      <c r="AC186" s="26">
        <f>Assumptions!$D$70/10000</f>
        <v>2.2499999999999999E-2</v>
      </c>
      <c r="AD186" s="26">
        <f>Assumptions!$D$70/10000</f>
        <v>2.2499999999999999E-2</v>
      </c>
      <c r="AE186" s="26">
        <f>Assumptions!$D$70/10000</f>
        <v>2.2499999999999999E-2</v>
      </c>
      <c r="AF186" s="26">
        <f>Assumptions!$D$70/10000</f>
        <v>2.2499999999999999E-2</v>
      </c>
      <c r="AG186" s="26">
        <f>Assumptions!$D$70/10000</f>
        <v>2.2499999999999999E-2</v>
      </c>
      <c r="AH186" s="26">
        <f>Assumptions!$D$70/10000</f>
        <v>2.2499999999999999E-2</v>
      </c>
      <c r="AI186" s="26">
        <f>Assumptions!$D$70/10000</f>
        <v>2.2499999999999999E-2</v>
      </c>
      <c r="AJ186" s="26">
        <f>Assumptions!$D$70/10000</f>
        <v>2.2499999999999999E-2</v>
      </c>
      <c r="AK186" s="26">
        <f>Assumptions!$D$70/10000</f>
        <v>2.2499999999999999E-2</v>
      </c>
      <c r="AL186" s="26">
        <f>Assumptions!$D$70/10000</f>
        <v>2.2499999999999999E-2</v>
      </c>
      <c r="AM186" s="26">
        <f>Assumptions!$D$70/10000</f>
        <v>2.2499999999999999E-2</v>
      </c>
      <c r="AN186" s="26">
        <f>Assumptions!$D$70/10000</f>
        <v>2.2499999999999999E-2</v>
      </c>
      <c r="AO186" s="26">
        <f>Assumptions!$D$70/10000</f>
        <v>2.2499999999999999E-2</v>
      </c>
      <c r="AP186" s="26">
        <f>Assumptions!$D$70/10000</f>
        <v>2.2499999999999999E-2</v>
      </c>
      <c r="AQ186" s="26">
        <f>Assumptions!$D$70/10000</f>
        <v>2.2499999999999999E-2</v>
      </c>
      <c r="AR186" s="26">
        <f>Assumptions!$D$70/10000</f>
        <v>2.2499999999999999E-2</v>
      </c>
      <c r="AS186" s="26">
        <f>Assumptions!$D$70/10000</f>
        <v>2.2499999999999999E-2</v>
      </c>
      <c r="AT186" s="26">
        <f>Assumptions!$D$70/10000</f>
        <v>2.2499999999999999E-2</v>
      </c>
      <c r="AU186" s="26">
        <f>Assumptions!$D$70/10000</f>
        <v>2.2499999999999999E-2</v>
      </c>
      <c r="AV186" s="26">
        <f>Assumptions!$D$70/10000</f>
        <v>2.2499999999999999E-2</v>
      </c>
      <c r="AW186" s="26">
        <f>Assumptions!$D$70/10000</f>
        <v>2.2499999999999999E-2</v>
      </c>
      <c r="AX186" s="26">
        <f>Assumptions!$D$70/10000</f>
        <v>2.2499999999999999E-2</v>
      </c>
      <c r="AY186" s="26">
        <f>Assumptions!$D$70/10000</f>
        <v>2.2499999999999999E-2</v>
      </c>
      <c r="AZ186" s="26">
        <f>Assumptions!$D$70/10000</f>
        <v>2.2499999999999999E-2</v>
      </c>
      <c r="BA186" s="26">
        <f>Assumptions!$D$70/10000</f>
        <v>2.2499999999999999E-2</v>
      </c>
      <c r="BB186" s="26">
        <f>Assumptions!$D$70/10000</f>
        <v>2.2499999999999999E-2</v>
      </c>
      <c r="BC186" s="26">
        <f>Assumptions!$D$70/10000</f>
        <v>2.2499999999999999E-2</v>
      </c>
      <c r="BD186" s="26">
        <f>Assumptions!$D$70/10000</f>
        <v>2.2499999999999999E-2</v>
      </c>
      <c r="BE186" s="26">
        <f>Assumptions!$D$70/10000</f>
        <v>2.2499999999999999E-2</v>
      </c>
      <c r="BF186" s="26">
        <f>Assumptions!$D$70/10000</f>
        <v>2.2499999999999999E-2</v>
      </c>
      <c r="BG186" s="26">
        <f>Assumptions!$D$70/10000</f>
        <v>2.2499999999999999E-2</v>
      </c>
      <c r="BH186" s="26">
        <f>Assumptions!$D$70/10000</f>
        <v>2.2499999999999999E-2</v>
      </c>
      <c r="BI186" s="26">
        <f>Assumptions!$D$70/10000</f>
        <v>2.2499999999999999E-2</v>
      </c>
      <c r="BJ186" s="26">
        <f>Assumptions!$D$70/10000</f>
        <v>2.2499999999999999E-2</v>
      </c>
      <c r="BK186" s="26">
        <f>Assumptions!$D$70/10000</f>
        <v>2.2499999999999999E-2</v>
      </c>
      <c r="BL186" s="26">
        <f>Assumptions!$D$70/10000</f>
        <v>2.2499999999999999E-2</v>
      </c>
      <c r="BM186" s="26">
        <f>Assumptions!$D$70/10000</f>
        <v>2.2499999999999999E-2</v>
      </c>
      <c r="BN186" s="26">
        <f>Assumptions!$D$70/10000</f>
        <v>2.2499999999999999E-2</v>
      </c>
      <c r="BO186" s="26">
        <f>Assumptions!$D$70/10000</f>
        <v>2.2499999999999999E-2</v>
      </c>
      <c r="BP186" s="26">
        <f>Assumptions!$D$70/10000</f>
        <v>2.2499999999999999E-2</v>
      </c>
      <c r="BQ186" s="26">
        <f>Assumptions!$D$70/10000</f>
        <v>2.2499999999999999E-2</v>
      </c>
      <c r="BR186" s="26">
        <f>Assumptions!$D$70/10000</f>
        <v>2.2499999999999999E-2</v>
      </c>
      <c r="BS186" s="26">
        <f>Assumptions!$D$70/10000</f>
        <v>2.2499999999999999E-2</v>
      </c>
      <c r="BT186" s="26">
        <f>Assumptions!$D$70/10000</f>
        <v>2.2499999999999999E-2</v>
      </c>
      <c r="BU186" s="26">
        <f>Assumptions!$D$70/10000</f>
        <v>2.2499999999999999E-2</v>
      </c>
      <c r="BV186" s="26">
        <f>Assumptions!$D$70/10000</f>
        <v>2.2499999999999999E-2</v>
      </c>
      <c r="BW186" s="26">
        <f>Assumptions!$D$70/10000</f>
        <v>2.2499999999999999E-2</v>
      </c>
      <c r="BX186" s="26">
        <f>Assumptions!$D$70/10000</f>
        <v>2.2499999999999999E-2</v>
      </c>
      <c r="BY186" s="26">
        <f>Assumptions!$D$70/10000</f>
        <v>2.2499999999999999E-2</v>
      </c>
      <c r="BZ186" s="26">
        <f>Assumptions!$D$70/10000</f>
        <v>2.2499999999999999E-2</v>
      </c>
      <c r="CA186" s="26">
        <f>Assumptions!$D$70/10000</f>
        <v>2.2499999999999999E-2</v>
      </c>
      <c r="CB186" s="26">
        <f>Assumptions!$D$70/10000</f>
        <v>2.2499999999999999E-2</v>
      </c>
      <c r="CC186" s="26">
        <f>Assumptions!$D$70/10000</f>
        <v>2.2499999999999999E-2</v>
      </c>
      <c r="CD186" s="26">
        <f>Assumptions!$D$70/10000</f>
        <v>2.2499999999999999E-2</v>
      </c>
      <c r="CE186" s="26">
        <f>Assumptions!$D$70/10000</f>
        <v>2.2499999999999999E-2</v>
      </c>
      <c r="CF186" s="26">
        <f>Assumptions!$D$70/10000</f>
        <v>2.2499999999999999E-2</v>
      </c>
      <c r="CG186" s="26">
        <f>Assumptions!$D$70/10000</f>
        <v>2.2499999999999999E-2</v>
      </c>
      <c r="CH186" s="26">
        <f>Assumptions!$D$70/10000</f>
        <v>2.2499999999999999E-2</v>
      </c>
      <c r="CI186" s="26">
        <f>Assumptions!$D$70/10000</f>
        <v>2.2499999999999999E-2</v>
      </c>
      <c r="CJ186" s="26">
        <f>Assumptions!$D$70/10000</f>
        <v>2.2499999999999999E-2</v>
      </c>
      <c r="CK186" s="26">
        <f>Assumptions!$D$70/10000</f>
        <v>2.2499999999999999E-2</v>
      </c>
      <c r="CL186" s="26">
        <f>Assumptions!$D$70/10000</f>
        <v>2.2499999999999999E-2</v>
      </c>
      <c r="CM186" s="26">
        <f>Assumptions!$D$70/10000</f>
        <v>2.2499999999999999E-2</v>
      </c>
      <c r="CN186" s="26">
        <f>Assumptions!$D$70/10000</f>
        <v>2.2499999999999999E-2</v>
      </c>
      <c r="CO186" s="26">
        <f>Assumptions!$D$70/10000</f>
        <v>2.2499999999999999E-2</v>
      </c>
      <c r="CP186" s="26">
        <f>Assumptions!$D$70/10000</f>
        <v>2.2499999999999999E-2</v>
      </c>
      <c r="CQ186" s="26">
        <f>Assumptions!$D$70/10000</f>
        <v>2.2499999999999999E-2</v>
      </c>
      <c r="CR186" s="26">
        <f>Assumptions!$D$70/10000</f>
        <v>2.2499999999999999E-2</v>
      </c>
      <c r="CS186" s="26">
        <f>Assumptions!$D$70/10000</f>
        <v>2.2499999999999999E-2</v>
      </c>
      <c r="CT186" s="26">
        <f>Assumptions!$D$70/10000</f>
        <v>2.2499999999999999E-2</v>
      </c>
      <c r="CU186" s="26">
        <f>Assumptions!$D$70/10000</f>
        <v>2.2499999999999999E-2</v>
      </c>
      <c r="CV186" s="26">
        <f>Assumptions!$D$70/10000</f>
        <v>2.2499999999999999E-2</v>
      </c>
      <c r="CW186" s="26">
        <f>Assumptions!$D$70/10000</f>
        <v>2.2499999999999999E-2</v>
      </c>
      <c r="CX186" s="26">
        <f>Assumptions!$D$70/10000</f>
        <v>2.2499999999999999E-2</v>
      </c>
      <c r="CY186" s="26">
        <f>Assumptions!$D$70/10000</f>
        <v>2.2499999999999999E-2</v>
      </c>
      <c r="CZ186" s="26">
        <f>Assumptions!$D$70/10000</f>
        <v>2.2499999999999999E-2</v>
      </c>
      <c r="DA186" s="26">
        <f>Assumptions!$D$70/10000</f>
        <v>2.2499999999999999E-2</v>
      </c>
      <c r="DB186" s="26">
        <f>Assumptions!$D$70/10000</f>
        <v>2.2499999999999999E-2</v>
      </c>
      <c r="DC186" s="26">
        <f>Assumptions!$D$70/10000</f>
        <v>2.2499999999999999E-2</v>
      </c>
      <c r="DD186" s="26">
        <f>Assumptions!$D$70/10000</f>
        <v>2.2499999999999999E-2</v>
      </c>
      <c r="DE186" s="26">
        <f>Assumptions!$D$70/10000</f>
        <v>2.2499999999999999E-2</v>
      </c>
      <c r="DF186" s="26">
        <f>Assumptions!$D$70/10000</f>
        <v>2.2499999999999999E-2</v>
      </c>
      <c r="DG186" s="26">
        <f>Assumptions!$D$70/10000</f>
        <v>2.2499999999999999E-2</v>
      </c>
      <c r="DH186" s="26">
        <f>Assumptions!$D$70/10000</f>
        <v>2.2499999999999999E-2</v>
      </c>
      <c r="DI186" s="26">
        <f>Assumptions!$D$70/10000</f>
        <v>2.2499999999999999E-2</v>
      </c>
      <c r="DJ186" s="26">
        <f>Assumptions!$D$70/10000</f>
        <v>2.2499999999999999E-2</v>
      </c>
      <c r="DK186" s="26">
        <f>Assumptions!$D$70/10000</f>
        <v>2.2499999999999999E-2</v>
      </c>
      <c r="DL186" s="26">
        <f>Assumptions!$D$70/10000</f>
        <v>2.2499999999999999E-2</v>
      </c>
      <c r="DM186" s="26">
        <f>Assumptions!$D$70/10000</f>
        <v>2.2499999999999999E-2</v>
      </c>
      <c r="DN186" s="26">
        <f>Assumptions!$D$70/10000</f>
        <v>2.2499999999999999E-2</v>
      </c>
      <c r="DO186" s="26">
        <f>Assumptions!$D$70/10000</f>
        <v>2.2499999999999999E-2</v>
      </c>
      <c r="DP186" s="26">
        <f>Assumptions!$D$70/10000</f>
        <v>2.2499999999999999E-2</v>
      </c>
      <c r="DQ186" s="26">
        <f>Assumptions!$D$70/10000</f>
        <v>2.2499999999999999E-2</v>
      </c>
      <c r="DR186" s="26">
        <f>Assumptions!$D$70/10000</f>
        <v>2.2499999999999999E-2</v>
      </c>
      <c r="DS186" s="26">
        <f>Assumptions!$D$70/10000</f>
        <v>2.2499999999999999E-2</v>
      </c>
      <c r="DT186" s="26">
        <f>Assumptions!$D$70/10000</f>
        <v>2.2499999999999999E-2</v>
      </c>
      <c r="DU186" s="26">
        <f>Assumptions!$D$70/10000</f>
        <v>2.2499999999999999E-2</v>
      </c>
      <c r="DV186" s="26">
        <f>Assumptions!$D$70/10000</f>
        <v>2.2499999999999999E-2</v>
      </c>
      <c r="DW186" s="26">
        <f>Assumptions!$D$70/10000</f>
        <v>2.2499999999999999E-2</v>
      </c>
      <c r="DX186" s="26">
        <f>Assumptions!$D$70/10000</f>
        <v>2.2499999999999999E-2</v>
      </c>
      <c r="DY186" s="26">
        <f>Assumptions!$D$70/10000</f>
        <v>2.2499999999999999E-2</v>
      </c>
      <c r="DZ186" s="26">
        <f>Assumptions!$D$70/10000</f>
        <v>2.2499999999999999E-2</v>
      </c>
      <c r="EA186" s="26">
        <f>Assumptions!$D$70/10000</f>
        <v>2.2499999999999999E-2</v>
      </c>
      <c r="EB186" s="26">
        <f>Assumptions!$D$70/10000</f>
        <v>2.2499999999999999E-2</v>
      </c>
      <c r="EC186" s="26">
        <f>Assumptions!$D$70/10000</f>
        <v>2.2499999999999999E-2</v>
      </c>
      <c r="ED186" s="26">
        <f>Assumptions!$D$70/10000</f>
        <v>2.2499999999999999E-2</v>
      </c>
      <c r="EE186" s="26">
        <f>Assumptions!$D$70/10000</f>
        <v>2.2499999999999999E-2</v>
      </c>
      <c r="EF186" s="26">
        <f>Assumptions!$D$70/10000</f>
        <v>2.2499999999999999E-2</v>
      </c>
      <c r="EG186" s="26">
        <f>Assumptions!$D$70/10000</f>
        <v>2.2499999999999999E-2</v>
      </c>
      <c r="EH186" s="26">
        <f>Assumptions!$D$70/10000</f>
        <v>2.2499999999999999E-2</v>
      </c>
      <c r="EI186" s="26">
        <f>Assumptions!$D$70/10000</f>
        <v>2.2499999999999999E-2</v>
      </c>
      <c r="EJ186" s="26">
        <f>Assumptions!$D$70/10000</f>
        <v>2.2499999999999999E-2</v>
      </c>
      <c r="EK186" s="26">
        <f>Assumptions!$D$70/10000</f>
        <v>2.2499999999999999E-2</v>
      </c>
      <c r="EL186" s="26">
        <f>Assumptions!$D$70/10000</f>
        <v>2.2499999999999999E-2</v>
      </c>
      <c r="EM186" s="26">
        <f>Assumptions!$D$70/10000</f>
        <v>2.2499999999999999E-2</v>
      </c>
      <c r="EP186" s="10"/>
      <c r="EQ186" s="36"/>
      <c r="ER186" s="36"/>
      <c r="ES186" s="36"/>
      <c r="ET186" s="103"/>
      <c r="EU186" s="19"/>
      <c r="EV186" s="106"/>
      <c r="EW186" s="26"/>
      <c r="EX186" s="26"/>
      <c r="EY186" s="26"/>
      <c r="EZ186" s="26"/>
      <c r="FA186" s="26"/>
      <c r="FB186" s="26"/>
      <c r="FC186" s="26"/>
      <c r="FD186" s="26"/>
      <c r="FE186"/>
      <c r="FF186"/>
      <c r="FG186"/>
      <c r="FH186"/>
    </row>
    <row r="187" spans="1:164" s="514" customFormat="1" ht="15" outlineLevel="1">
      <c r="A187" s="661"/>
      <c r="B187" s="662" t="s">
        <v>128</v>
      </c>
      <c r="C187" s="662"/>
      <c r="D187" s="662"/>
      <c r="E187" s="662"/>
      <c r="F187" s="663" t="str">
        <f>Assumptions!C71</f>
        <v>Fixed  Rate</v>
      </c>
      <c r="G187" s="664">
        <f>Assumptions!D71</f>
        <v>0.04</v>
      </c>
      <c r="H187" s="662"/>
      <c r="I187" s="665"/>
      <c r="J187" s="662"/>
      <c r="K187" s="666">
        <f>IF($G$191=0,$G$187,SUM(K185:K186))</f>
        <v>0.04</v>
      </c>
      <c r="L187" s="667">
        <f>IF(Assumptions!$F$77=0,$G$187,SUM(L185:L186))</f>
        <v>0.04</v>
      </c>
      <c r="M187" s="667">
        <f>IF(Assumptions!$F$77=0,$G$187,SUM(M185:M186))</f>
        <v>0.04</v>
      </c>
      <c r="N187" s="667">
        <f>IF(Assumptions!$F$77=0,$G$187,SUM(N185:N186))</f>
        <v>0.04</v>
      </c>
      <c r="O187" s="667">
        <f>IF(Assumptions!$F$77=0,$G$187,SUM(O185:O186))</f>
        <v>0.04</v>
      </c>
      <c r="P187" s="667">
        <f>IF(Assumptions!$F$77=0,$G$187,SUM(P185:P186))</f>
        <v>0.04</v>
      </c>
      <c r="Q187" s="667">
        <f>IF(Assumptions!$F$77=0,$G$187,SUM(Q185:Q186))</f>
        <v>0.04</v>
      </c>
      <c r="R187" s="667">
        <f>IF(Assumptions!$F$77=0,$G$187,SUM(R185:R186))</f>
        <v>0.04</v>
      </c>
      <c r="S187" s="667">
        <f>IF(Assumptions!$F$77=0,$G$187,SUM(S185:S186))</f>
        <v>0.04</v>
      </c>
      <c r="T187" s="667">
        <f>IF(Assumptions!$F$77=0,$G$187,SUM(T185:T186))</f>
        <v>0.04</v>
      </c>
      <c r="U187" s="667">
        <f>IF(Assumptions!$F$77=0,$G$187,SUM(U185:U186))</f>
        <v>0.04</v>
      </c>
      <c r="V187" s="667">
        <f>IF(Assumptions!$F$77=0,$G$187,SUM(V185:V186))</f>
        <v>0.04</v>
      </c>
      <c r="W187" s="667">
        <f>IF(Assumptions!$F$77=0,$G$187,SUM(W185:W186))</f>
        <v>0.04</v>
      </c>
      <c r="X187" s="667">
        <f>IF(Assumptions!$F$77=0,$G$187,SUM(X185:X186))</f>
        <v>0.04</v>
      </c>
      <c r="Y187" s="667">
        <f>IF(Assumptions!$F$77=0,$G$187,SUM(Y185:Y186))</f>
        <v>0.04</v>
      </c>
      <c r="Z187" s="667">
        <f>IF(Assumptions!$F$77=0,$G$187,SUM(Z185:Z186))</f>
        <v>0.04</v>
      </c>
      <c r="AA187" s="667">
        <f>IF(Assumptions!$F$77=0,$G$187,SUM(AA185:AA186))</f>
        <v>0.04</v>
      </c>
      <c r="AB187" s="667">
        <f>IF(Assumptions!$F$77=0,$G$187,SUM(AB185:AB186))</f>
        <v>0.04</v>
      </c>
      <c r="AC187" s="667">
        <f>IF(Assumptions!$F$77=0,$G$187,SUM(AC185:AC186))</f>
        <v>0.04</v>
      </c>
      <c r="AD187" s="667">
        <f>IF(Assumptions!$F$77=0,$G$187,SUM(AD185:AD186))</f>
        <v>0.04</v>
      </c>
      <c r="AE187" s="667">
        <f>IF(Assumptions!$F$77=0,$G$187,SUM(AE185:AE186))</f>
        <v>0.04</v>
      </c>
      <c r="AF187" s="667">
        <f>IF(Assumptions!$F$77=0,$G$187,SUM(AF185:AF186))</f>
        <v>0.04</v>
      </c>
      <c r="AG187" s="667">
        <f>IF(Assumptions!$F$77=0,$G$187,SUM(AG185:AG186))</f>
        <v>0.04</v>
      </c>
      <c r="AH187" s="667">
        <f>IF(Assumptions!$F$77=0,$G$187,SUM(AH185:AH186))</f>
        <v>0.04</v>
      </c>
      <c r="AI187" s="667">
        <f>IF(Assumptions!$F$77=0,$G$187,SUM(AI185:AI186))</f>
        <v>0.04</v>
      </c>
      <c r="AJ187" s="667">
        <f>IF(Assumptions!$F$77=0,$G$187,SUM(AJ185:AJ186))</f>
        <v>0.04</v>
      </c>
      <c r="AK187" s="667">
        <f>IF(Assumptions!$F$77=0,$G$187,SUM(AK185:AK186))</f>
        <v>0.04</v>
      </c>
      <c r="AL187" s="667">
        <f>IF(Assumptions!$F$77=0,$G$187,SUM(AL185:AL186))</f>
        <v>0.04</v>
      </c>
      <c r="AM187" s="667">
        <f>IF(Assumptions!$F$77=0,$G$187,SUM(AM185:AM186))</f>
        <v>0.04</v>
      </c>
      <c r="AN187" s="667">
        <f>IF(Assumptions!$F$77=0,$G$187,SUM(AN185:AN186))</f>
        <v>0.04</v>
      </c>
      <c r="AO187" s="667">
        <f>IF(Assumptions!$F$77=0,$G$187,SUM(AO185:AO186))</f>
        <v>0.04</v>
      </c>
      <c r="AP187" s="667">
        <f>IF(Assumptions!$F$77=0,$G$187,SUM(AP185:AP186))</f>
        <v>0.04</v>
      </c>
      <c r="AQ187" s="667">
        <f>IF(Assumptions!$F$77=0,$G$187,SUM(AQ185:AQ186))</f>
        <v>0.04</v>
      </c>
      <c r="AR187" s="667">
        <f>IF(Assumptions!$F$77=0,$G$187,SUM(AR185:AR186))</f>
        <v>0.04</v>
      </c>
      <c r="AS187" s="667">
        <f>IF(Assumptions!$F$77=0,$G$187,SUM(AS185:AS186))</f>
        <v>0.04</v>
      </c>
      <c r="AT187" s="667">
        <f>IF(Assumptions!$F$77=0,$G$187,SUM(AT185:AT186))</f>
        <v>0.04</v>
      </c>
      <c r="AU187" s="667">
        <f>IF(Assumptions!$F$77=0,$G$187,SUM(AU185:AU186))</f>
        <v>0.04</v>
      </c>
      <c r="AV187" s="667">
        <f>IF(Assumptions!$F$77=0,$G$187,SUM(AV185:AV186))</f>
        <v>0.04</v>
      </c>
      <c r="AW187" s="667">
        <f>IF(Assumptions!$F$77=0,$G$187,SUM(AW185:AW186))</f>
        <v>0.04</v>
      </c>
      <c r="AX187" s="667">
        <f>IF(Assumptions!$F$77=0,$G$187,SUM(AX185:AX186))</f>
        <v>0.04</v>
      </c>
      <c r="AY187" s="667">
        <f>IF(Assumptions!$F$77=0,$G$187,SUM(AY185:AY186))</f>
        <v>0.04</v>
      </c>
      <c r="AZ187" s="667">
        <f>IF(Assumptions!$F$77=0,$G$187,SUM(AZ185:AZ186))</f>
        <v>0.04</v>
      </c>
      <c r="BA187" s="667">
        <f>IF(Assumptions!$F$77=0,$G$187,SUM(BA185:BA186))</f>
        <v>0.04</v>
      </c>
      <c r="BB187" s="667">
        <f>IF(Assumptions!$F$77=0,$G$187,SUM(BB185:BB186))</f>
        <v>0.04</v>
      </c>
      <c r="BC187" s="667">
        <f>IF(Assumptions!$F$77=0,$G$187,SUM(BC185:BC186))</f>
        <v>0.04</v>
      </c>
      <c r="BD187" s="667">
        <f>IF(Assumptions!$F$77=0,$G$187,SUM(BD185:BD186))</f>
        <v>0.04</v>
      </c>
      <c r="BE187" s="667">
        <f>IF(Assumptions!$F$77=0,$G$187,SUM(BE185:BE186))</f>
        <v>0.04</v>
      </c>
      <c r="BF187" s="667">
        <f>IF(Assumptions!$F$77=0,$G$187,SUM(BF185:BF186))</f>
        <v>0.04</v>
      </c>
      <c r="BG187" s="667">
        <f>IF(Assumptions!$F$77=0,$G$187,SUM(BG185:BG186))</f>
        <v>0.04</v>
      </c>
      <c r="BH187" s="667">
        <f>IF(Assumptions!$F$77=0,$G$187,SUM(BH185:BH186))</f>
        <v>0.04</v>
      </c>
      <c r="BI187" s="667">
        <f>IF(Assumptions!$F$77=0,$G$187,SUM(BI185:BI186))</f>
        <v>0.04</v>
      </c>
      <c r="BJ187" s="667">
        <f>IF(Assumptions!$F$77=0,$G$187,SUM(BJ185:BJ186))</f>
        <v>0.04</v>
      </c>
      <c r="BK187" s="667">
        <f>IF(Assumptions!$F$77=0,$G$187,SUM(BK185:BK186))</f>
        <v>0.04</v>
      </c>
      <c r="BL187" s="667">
        <f>IF(Assumptions!$F$77=0,$G$187,SUM(BL185:BL186))</f>
        <v>0.04</v>
      </c>
      <c r="BM187" s="667">
        <f>IF(Assumptions!$F$77=0,$G$187,SUM(BM185:BM186))</f>
        <v>0.04</v>
      </c>
      <c r="BN187" s="667">
        <f>IF(Assumptions!$F$77=0,$G$187,SUM(BN185:BN186))</f>
        <v>0.04</v>
      </c>
      <c r="BO187" s="667">
        <f>IF(Assumptions!$F$77=0,$G$187,SUM(BO185:BO186))</f>
        <v>0.04</v>
      </c>
      <c r="BP187" s="667">
        <f>IF(Assumptions!$F$77=0,$G$187,SUM(BP185:BP186))</f>
        <v>0.04</v>
      </c>
      <c r="BQ187" s="667">
        <f>IF(Assumptions!$F$77=0,$G$187,SUM(BQ185:BQ186))</f>
        <v>0.04</v>
      </c>
      <c r="BR187" s="667">
        <f>IF(Assumptions!$F$77=0,$G$187,SUM(BR185:BR186))</f>
        <v>0.04</v>
      </c>
      <c r="BS187" s="667">
        <f>IF(Assumptions!$F$77=0,$G$187,SUM(BS185:BS186))</f>
        <v>0.04</v>
      </c>
      <c r="BT187" s="667">
        <f>IF(Assumptions!$F$77=0,$G$187,SUM(BT185:BT186))</f>
        <v>0.04</v>
      </c>
      <c r="BU187" s="667">
        <f>IF(Assumptions!$F$77=0,$G$187,SUM(BU185:BU186))</f>
        <v>0.04</v>
      </c>
      <c r="BV187" s="667">
        <f>IF(Assumptions!$F$77=0,$G$187,SUM(BV185:BV186))</f>
        <v>0.04</v>
      </c>
      <c r="BW187" s="667">
        <f>IF(Assumptions!$F$77=0,$G$187,SUM(BW185:BW186))</f>
        <v>0.04</v>
      </c>
      <c r="BX187" s="667">
        <f>IF(Assumptions!$F$77=0,$G$187,SUM(BX185:BX186))</f>
        <v>0.04</v>
      </c>
      <c r="BY187" s="667">
        <f>IF(Assumptions!$F$77=0,$G$187,SUM(BY185:BY186))</f>
        <v>0.04</v>
      </c>
      <c r="BZ187" s="667">
        <f>IF(Assumptions!$F$77=0,$G$187,SUM(BZ185:BZ186))</f>
        <v>0.04</v>
      </c>
      <c r="CA187" s="667">
        <f>IF(Assumptions!$F$77=0,$G$187,SUM(CA185:CA186))</f>
        <v>0.04</v>
      </c>
      <c r="CB187" s="667">
        <f>IF(Assumptions!$F$77=0,$G$187,SUM(CB185:CB186))</f>
        <v>0.04</v>
      </c>
      <c r="CC187" s="667">
        <f>IF(Assumptions!$F$77=0,$G$187,SUM(CC185:CC186))</f>
        <v>0.04</v>
      </c>
      <c r="CD187" s="667">
        <f>IF(Assumptions!$F$77=0,$G$187,SUM(CD185:CD186))</f>
        <v>0.04</v>
      </c>
      <c r="CE187" s="667">
        <f>IF(Assumptions!$F$77=0,$G$187,SUM(CE185:CE186))</f>
        <v>0.04</v>
      </c>
      <c r="CF187" s="667">
        <f>IF(Assumptions!$F$77=0,$G$187,SUM(CF185:CF186))</f>
        <v>0.04</v>
      </c>
      <c r="CG187" s="667">
        <f>IF(Assumptions!$F$77=0,$G$187,SUM(CG185:CG186))</f>
        <v>0.04</v>
      </c>
      <c r="CH187" s="667">
        <f>IF(Assumptions!$F$77=0,$G$187,SUM(CH185:CH186))</f>
        <v>0.04</v>
      </c>
      <c r="CI187" s="667">
        <f>IF(Assumptions!$F$77=0,$G$187,SUM(CI185:CI186))</f>
        <v>0.04</v>
      </c>
      <c r="CJ187" s="667">
        <f>IF(Assumptions!$F$77=0,$G$187,SUM(CJ185:CJ186))</f>
        <v>0.04</v>
      </c>
      <c r="CK187" s="667">
        <f>IF(Assumptions!$F$77=0,$G$187,SUM(CK185:CK186))</f>
        <v>0.04</v>
      </c>
      <c r="CL187" s="667">
        <f>IF(Assumptions!$F$77=0,$G$187,SUM(CL185:CL186))</f>
        <v>0.04</v>
      </c>
      <c r="CM187" s="667">
        <f>IF(Assumptions!$F$77=0,$G$187,SUM(CM185:CM186))</f>
        <v>0.04</v>
      </c>
      <c r="CN187" s="667">
        <f>IF(Assumptions!$F$77=0,$G$187,SUM(CN185:CN186))</f>
        <v>0.04</v>
      </c>
      <c r="CO187" s="667">
        <f>IF(Assumptions!$F$77=0,$G$187,SUM(CO185:CO186))</f>
        <v>0.04</v>
      </c>
      <c r="CP187" s="667">
        <f>IF(Assumptions!$F$77=0,$G$187,SUM(CP185:CP186))</f>
        <v>0.04</v>
      </c>
      <c r="CQ187" s="667">
        <f>IF(Assumptions!$F$77=0,$G$187,SUM(CQ185:CQ186))</f>
        <v>0.04</v>
      </c>
      <c r="CR187" s="667">
        <f>IF(Assumptions!$F$77=0,$G$187,SUM(CR185:CR186))</f>
        <v>0.04</v>
      </c>
      <c r="CS187" s="667">
        <f>IF(Assumptions!$F$77=0,$G$187,SUM(CS185:CS186))</f>
        <v>0.04</v>
      </c>
      <c r="CT187" s="667">
        <f>IF(Assumptions!$F$77=0,$G$187,SUM(CT185:CT186))</f>
        <v>0.04</v>
      </c>
      <c r="CU187" s="667">
        <f>IF(Assumptions!$F$77=0,$G$187,SUM(CU185:CU186))</f>
        <v>0.04</v>
      </c>
      <c r="CV187" s="667">
        <f>IF(Assumptions!$F$77=0,$G$187,SUM(CV185:CV186))</f>
        <v>0.04</v>
      </c>
      <c r="CW187" s="667">
        <f>IF(Assumptions!$F$77=0,$G$187,SUM(CW185:CW186))</f>
        <v>0.04</v>
      </c>
      <c r="CX187" s="667">
        <f>IF(Assumptions!$F$77=0,$G$187,SUM(CX185:CX186))</f>
        <v>0.04</v>
      </c>
      <c r="CY187" s="667">
        <f>IF(Assumptions!$F$77=0,$G$187,SUM(CY185:CY186))</f>
        <v>0.04</v>
      </c>
      <c r="CZ187" s="667">
        <f>IF(Assumptions!$F$77=0,$G$187,SUM(CZ185:CZ186))</f>
        <v>0.04</v>
      </c>
      <c r="DA187" s="667">
        <f>IF(Assumptions!$F$77=0,$G$187,SUM(DA185:DA186))</f>
        <v>0.04</v>
      </c>
      <c r="DB187" s="667">
        <f>IF(Assumptions!$F$77=0,$G$187,SUM(DB185:DB186))</f>
        <v>0.04</v>
      </c>
      <c r="DC187" s="667">
        <f>IF(Assumptions!$F$77=0,$G$187,SUM(DC185:DC186))</f>
        <v>0.04</v>
      </c>
      <c r="DD187" s="667">
        <f>IF(Assumptions!$F$77=0,$G$187,SUM(DD185:DD186))</f>
        <v>0.04</v>
      </c>
      <c r="DE187" s="667">
        <f>IF(Assumptions!$F$77=0,$G$187,SUM(DE185:DE186))</f>
        <v>0.04</v>
      </c>
      <c r="DF187" s="667">
        <f>IF(Assumptions!$F$77=0,$G$187,SUM(DF185:DF186))</f>
        <v>0.04</v>
      </c>
      <c r="DG187" s="667">
        <f>IF(Assumptions!$F$77=0,$G$187,SUM(DG185:DG186))</f>
        <v>0.04</v>
      </c>
      <c r="DH187" s="667">
        <f>IF(Assumptions!$F$77=0,$G$187,SUM(DH185:DH186))</f>
        <v>0.04</v>
      </c>
      <c r="DI187" s="667">
        <f>IF(Assumptions!$F$77=0,$G$187,SUM(DI185:DI186))</f>
        <v>0.04</v>
      </c>
      <c r="DJ187" s="667">
        <f>IF(Assumptions!$F$77=0,$G$187,SUM(DJ185:DJ186))</f>
        <v>0.04</v>
      </c>
      <c r="DK187" s="667">
        <f>IF(Assumptions!$F$77=0,$G$187,SUM(DK185:DK186))</f>
        <v>0.04</v>
      </c>
      <c r="DL187" s="667">
        <f>IF(Assumptions!$F$77=0,$G$187,SUM(DL185:DL186))</f>
        <v>0.04</v>
      </c>
      <c r="DM187" s="667">
        <f>IF(Assumptions!$F$77=0,$G$187,SUM(DM185:DM186))</f>
        <v>0.04</v>
      </c>
      <c r="DN187" s="667">
        <f>IF(Assumptions!$F$77=0,$G$187,SUM(DN185:DN186))</f>
        <v>0.04</v>
      </c>
      <c r="DO187" s="667">
        <f>IF(Assumptions!$F$77=0,$G$187,SUM(DO185:DO186))</f>
        <v>0.04</v>
      </c>
      <c r="DP187" s="667">
        <f>IF(Assumptions!$F$77=0,$G$187,SUM(DP185:DP186))</f>
        <v>0.04</v>
      </c>
      <c r="DQ187" s="667">
        <f>IF(Assumptions!$F$77=0,$G$187,SUM(DQ185:DQ186))</f>
        <v>0.04</v>
      </c>
      <c r="DR187" s="667">
        <f>IF(Assumptions!$F$77=0,$G$187,SUM(DR185:DR186))</f>
        <v>0.04</v>
      </c>
      <c r="DS187" s="667">
        <f>IF(Assumptions!$F$77=0,$G$187,SUM(DS185:DS186))</f>
        <v>0.04</v>
      </c>
      <c r="DT187" s="667">
        <f>IF(Assumptions!$F$77=0,$G$187,SUM(DT185:DT186))</f>
        <v>0.04</v>
      </c>
      <c r="DU187" s="667">
        <f>IF(Assumptions!$F$77=0,$G$187,SUM(DU185:DU186))</f>
        <v>0.04</v>
      </c>
      <c r="DV187" s="667">
        <f>IF(Assumptions!$F$77=0,$G$187,SUM(DV185:DV186))</f>
        <v>0.04</v>
      </c>
      <c r="DW187" s="667">
        <f>IF(Assumptions!$F$77=0,$G$187,SUM(DW185:DW186))</f>
        <v>0.04</v>
      </c>
      <c r="DX187" s="667">
        <f>IF(Assumptions!$F$77=0,$G$187,SUM(DX185:DX186))</f>
        <v>0.04</v>
      </c>
      <c r="DY187" s="667">
        <f>IF(Assumptions!$F$77=0,$G$187,SUM(DY185:DY186))</f>
        <v>0.04</v>
      </c>
      <c r="DZ187" s="667">
        <f>IF(Assumptions!$F$77=0,$G$187,SUM(DZ185:DZ186))</f>
        <v>0.04</v>
      </c>
      <c r="EA187" s="667">
        <f>IF(Assumptions!$F$77=0,$G$187,SUM(EA185:EA186))</f>
        <v>0.04</v>
      </c>
      <c r="EB187" s="667">
        <f>IF(Assumptions!$F$77=0,$G$187,SUM(EB185:EB186))</f>
        <v>0.04</v>
      </c>
      <c r="EC187" s="667">
        <f>IF(Assumptions!$F$77=0,$G$187,SUM(EC185:EC186))</f>
        <v>0.04</v>
      </c>
      <c r="ED187" s="667">
        <f>IF(Assumptions!$F$77=0,$G$187,SUM(ED185:ED186))</f>
        <v>0.04</v>
      </c>
      <c r="EE187" s="667">
        <f>IF(Assumptions!$F$77=0,$G$187,SUM(EE185:EE186))</f>
        <v>0.04</v>
      </c>
      <c r="EF187" s="667">
        <f>IF(Assumptions!$F$77=0,$G$187,SUM(EF185:EF186))</f>
        <v>0.04</v>
      </c>
      <c r="EG187" s="667">
        <f>IF(Assumptions!$F$77=0,$G$187,SUM(EG185:EG186))</f>
        <v>0.04</v>
      </c>
      <c r="EH187" s="667">
        <f>IF(Assumptions!$F$77=0,$G$187,SUM(EH185:EH186))</f>
        <v>0.04</v>
      </c>
      <c r="EI187" s="667">
        <f>IF(Assumptions!$F$77=0,$G$187,SUM(EI185:EI186))</f>
        <v>0.04</v>
      </c>
      <c r="EJ187" s="667">
        <f>IF(Assumptions!$F$77=0,$G$187,SUM(EJ185:EJ186))</f>
        <v>0.04</v>
      </c>
      <c r="EK187" s="667">
        <f>IF(Assumptions!$F$77=0,$G$187,SUM(EK185:EK186))</f>
        <v>0.04</v>
      </c>
      <c r="EL187" s="667">
        <f>IF(Assumptions!$F$77=0,$G$187,SUM(EL185:EL186))</f>
        <v>0.04</v>
      </c>
      <c r="EM187" s="667">
        <f>IF(Assumptions!$F$77=0,$G$187,SUM(EM185:EM186))</f>
        <v>0.04</v>
      </c>
      <c r="EP187" s="668"/>
      <c r="EQ187" s="517"/>
      <c r="ER187" s="517"/>
      <c r="ES187" s="517"/>
      <c r="ET187" s="669"/>
      <c r="EU187" s="520"/>
      <c r="EV187" s="670"/>
      <c r="EW187" s="671"/>
      <c r="EX187" s="671"/>
      <c r="EY187" s="671"/>
      <c r="EZ187" s="671"/>
      <c r="FA187" s="671"/>
      <c r="FB187" s="671"/>
      <c r="FC187" s="671"/>
      <c r="FD187" s="671"/>
      <c r="FE187" s="672"/>
      <c r="FF187" s="672"/>
      <c r="FG187" s="672"/>
      <c r="FH187" s="672"/>
    </row>
    <row r="188" spans="1:164" ht="15" outlineLevel="1">
      <c r="B188" s="17" t="s">
        <v>145</v>
      </c>
      <c r="C188" s="17"/>
      <c r="F188" s="196"/>
      <c r="I188" s="103"/>
      <c r="K188" s="130"/>
      <c r="AJ188" s="18"/>
      <c r="EP188" s="17" t="str">
        <f t="shared" ref="EP188:EP197" si="790">B188</f>
        <v>Permanent Debt</v>
      </c>
      <c r="EQ188" s="36"/>
      <c r="ER188" s="36"/>
      <c r="ES188" s="36"/>
      <c r="ET188" s="103"/>
      <c r="EU188" s="19"/>
      <c r="EV188" s="130"/>
      <c r="FE188"/>
      <c r="FF188"/>
      <c r="FG188"/>
      <c r="FH188"/>
    </row>
    <row r="189" spans="1:164" ht="15" outlineLevel="1">
      <c r="B189" s="1" t="s">
        <v>102</v>
      </c>
      <c r="I189" s="103"/>
      <c r="K189" s="137">
        <f>J197</f>
        <v>0</v>
      </c>
      <c r="L189" s="18">
        <f>+K197</f>
        <v>0</v>
      </c>
      <c r="M189" s="18">
        <f t="shared" ref="M189:BX189" ca="1" si="791">+L197</f>
        <v>0</v>
      </c>
      <c r="N189" s="18">
        <f t="shared" ca="1" si="791"/>
        <v>0</v>
      </c>
      <c r="O189" s="18">
        <f t="shared" ca="1" si="791"/>
        <v>0</v>
      </c>
      <c r="P189" s="18">
        <f t="shared" ca="1" si="791"/>
        <v>0</v>
      </c>
      <c r="Q189" s="18">
        <f t="shared" ca="1" si="791"/>
        <v>0</v>
      </c>
      <c r="R189" s="18">
        <f t="shared" ca="1" si="791"/>
        <v>0</v>
      </c>
      <c r="S189" s="18">
        <f t="shared" ca="1" si="791"/>
        <v>0</v>
      </c>
      <c r="T189" s="18">
        <f t="shared" ca="1" si="791"/>
        <v>0</v>
      </c>
      <c r="U189" s="18">
        <f t="shared" ca="1" si="791"/>
        <v>0</v>
      </c>
      <c r="V189" s="18">
        <f t="shared" ca="1" si="791"/>
        <v>0</v>
      </c>
      <c r="W189" s="18">
        <f t="shared" ca="1" si="791"/>
        <v>0</v>
      </c>
      <c r="X189" s="18">
        <f t="shared" ca="1" si="791"/>
        <v>0</v>
      </c>
      <c r="Y189" s="18">
        <f t="shared" ca="1" si="791"/>
        <v>0</v>
      </c>
      <c r="Z189" s="18">
        <f t="shared" ca="1" si="791"/>
        <v>0</v>
      </c>
      <c r="AA189" s="18">
        <f t="shared" ca="1" si="791"/>
        <v>0</v>
      </c>
      <c r="AB189" s="18">
        <f t="shared" ca="1" si="791"/>
        <v>0</v>
      </c>
      <c r="AC189" s="18">
        <f t="shared" ca="1" si="791"/>
        <v>0</v>
      </c>
      <c r="AD189" s="18">
        <f t="shared" ca="1" si="791"/>
        <v>0</v>
      </c>
      <c r="AE189" s="18">
        <f t="shared" ca="1" si="791"/>
        <v>0</v>
      </c>
      <c r="AF189" s="18">
        <f t="shared" ca="1" si="791"/>
        <v>0</v>
      </c>
      <c r="AG189" s="18">
        <f t="shared" ca="1" si="791"/>
        <v>0</v>
      </c>
      <c r="AH189" s="18">
        <f t="shared" ca="1" si="791"/>
        <v>0</v>
      </c>
      <c r="AI189" s="18">
        <f t="shared" ca="1" si="791"/>
        <v>0</v>
      </c>
      <c r="AJ189" s="18">
        <f t="shared" ca="1" si="791"/>
        <v>0</v>
      </c>
      <c r="AK189" s="18">
        <f t="shared" ca="1" si="791"/>
        <v>0</v>
      </c>
      <c r="AL189" s="18">
        <f t="shared" ca="1" si="791"/>
        <v>0</v>
      </c>
      <c r="AM189" s="18">
        <f t="shared" ca="1" si="791"/>
        <v>0</v>
      </c>
      <c r="AN189" s="18">
        <f t="shared" ca="1" si="791"/>
        <v>0</v>
      </c>
      <c r="AO189" s="18">
        <f t="shared" ca="1" si="791"/>
        <v>0</v>
      </c>
      <c r="AP189" s="18">
        <f t="shared" ca="1" si="791"/>
        <v>0</v>
      </c>
      <c r="AQ189" s="18">
        <f t="shared" ca="1" si="791"/>
        <v>0</v>
      </c>
      <c r="AR189" s="18">
        <f t="shared" ca="1" si="791"/>
        <v>0</v>
      </c>
      <c r="AS189" s="18">
        <f t="shared" ca="1" si="791"/>
        <v>0</v>
      </c>
      <c r="AT189" s="18">
        <f t="shared" ca="1" si="791"/>
        <v>0</v>
      </c>
      <c r="AU189" s="18">
        <f t="shared" ca="1" si="791"/>
        <v>0</v>
      </c>
      <c r="AV189" s="18">
        <f t="shared" ca="1" si="791"/>
        <v>0</v>
      </c>
      <c r="AW189" s="18">
        <f t="shared" ca="1" si="791"/>
        <v>0</v>
      </c>
      <c r="AX189" s="18">
        <f t="shared" ca="1" si="791"/>
        <v>0</v>
      </c>
      <c r="AY189" s="18">
        <f t="shared" ca="1" si="791"/>
        <v>0</v>
      </c>
      <c r="AZ189" s="18">
        <f t="shared" ca="1" si="791"/>
        <v>0</v>
      </c>
      <c r="BA189" s="18">
        <f t="shared" ca="1" si="791"/>
        <v>0</v>
      </c>
      <c r="BB189" s="18">
        <f t="shared" ca="1" si="791"/>
        <v>0</v>
      </c>
      <c r="BC189" s="18">
        <f t="shared" ca="1" si="791"/>
        <v>0</v>
      </c>
      <c r="BD189" s="18">
        <f t="shared" ca="1" si="791"/>
        <v>0</v>
      </c>
      <c r="BE189" s="18">
        <f t="shared" ca="1" si="791"/>
        <v>0</v>
      </c>
      <c r="BF189" s="18">
        <f t="shared" ca="1" si="791"/>
        <v>0</v>
      </c>
      <c r="BG189" s="18">
        <f t="shared" ca="1" si="791"/>
        <v>0</v>
      </c>
      <c r="BH189" s="18">
        <f t="shared" ca="1" si="791"/>
        <v>0</v>
      </c>
      <c r="BI189" s="18">
        <f t="shared" ca="1" si="791"/>
        <v>0</v>
      </c>
      <c r="BJ189" s="18">
        <f t="shared" ca="1" si="791"/>
        <v>0</v>
      </c>
      <c r="BK189" s="18">
        <f t="shared" ca="1" si="791"/>
        <v>0</v>
      </c>
      <c r="BL189" s="18">
        <f t="shared" ca="1" si="791"/>
        <v>0</v>
      </c>
      <c r="BM189" s="18">
        <f t="shared" ca="1" si="791"/>
        <v>0</v>
      </c>
      <c r="BN189" s="18">
        <f t="shared" ca="1" si="791"/>
        <v>0</v>
      </c>
      <c r="BO189" s="18">
        <f t="shared" ca="1" si="791"/>
        <v>0</v>
      </c>
      <c r="BP189" s="18">
        <f t="shared" ca="1" si="791"/>
        <v>0</v>
      </c>
      <c r="BQ189" s="18">
        <f t="shared" ca="1" si="791"/>
        <v>0</v>
      </c>
      <c r="BR189" s="18">
        <f t="shared" ca="1" si="791"/>
        <v>0</v>
      </c>
      <c r="BS189" s="18">
        <f t="shared" ca="1" si="791"/>
        <v>0</v>
      </c>
      <c r="BT189" s="18">
        <f t="shared" ca="1" si="791"/>
        <v>0</v>
      </c>
      <c r="BU189" s="18">
        <f t="shared" ca="1" si="791"/>
        <v>0</v>
      </c>
      <c r="BV189" s="18">
        <f t="shared" ca="1" si="791"/>
        <v>0</v>
      </c>
      <c r="BW189" s="18">
        <f t="shared" ca="1" si="791"/>
        <v>0</v>
      </c>
      <c r="BX189" s="18">
        <f t="shared" ca="1" si="791"/>
        <v>0</v>
      </c>
      <c r="BY189" s="18">
        <f t="shared" ref="BY189:EJ189" ca="1" si="792">+BX197</f>
        <v>0</v>
      </c>
      <c r="BZ189" s="18">
        <f t="shared" ca="1" si="792"/>
        <v>0</v>
      </c>
      <c r="CA189" s="18">
        <f t="shared" ca="1" si="792"/>
        <v>0</v>
      </c>
      <c r="CB189" s="18">
        <f t="shared" ca="1" si="792"/>
        <v>0</v>
      </c>
      <c r="CC189" s="18">
        <f t="shared" ca="1" si="792"/>
        <v>0</v>
      </c>
      <c r="CD189" s="18">
        <f t="shared" ca="1" si="792"/>
        <v>0</v>
      </c>
      <c r="CE189" s="18">
        <f t="shared" ca="1" si="792"/>
        <v>0</v>
      </c>
      <c r="CF189" s="18">
        <f t="shared" ca="1" si="792"/>
        <v>0</v>
      </c>
      <c r="CG189" s="18">
        <f t="shared" ca="1" si="792"/>
        <v>0</v>
      </c>
      <c r="CH189" s="18">
        <f t="shared" ca="1" si="792"/>
        <v>0</v>
      </c>
      <c r="CI189" s="18">
        <f t="shared" ca="1" si="792"/>
        <v>0</v>
      </c>
      <c r="CJ189" s="18">
        <f t="shared" ca="1" si="792"/>
        <v>0</v>
      </c>
      <c r="CK189" s="18">
        <f t="shared" ca="1" si="792"/>
        <v>0</v>
      </c>
      <c r="CL189" s="18">
        <f t="shared" ca="1" si="792"/>
        <v>0</v>
      </c>
      <c r="CM189" s="18">
        <f t="shared" ca="1" si="792"/>
        <v>0</v>
      </c>
      <c r="CN189" s="18">
        <f t="shared" ca="1" si="792"/>
        <v>0</v>
      </c>
      <c r="CO189" s="18">
        <f t="shared" ca="1" si="792"/>
        <v>0</v>
      </c>
      <c r="CP189" s="18">
        <f t="shared" ca="1" si="792"/>
        <v>0</v>
      </c>
      <c r="CQ189" s="18">
        <f t="shared" ca="1" si="792"/>
        <v>0</v>
      </c>
      <c r="CR189" s="18">
        <f t="shared" ca="1" si="792"/>
        <v>0</v>
      </c>
      <c r="CS189" s="18">
        <f t="shared" ca="1" si="792"/>
        <v>0</v>
      </c>
      <c r="CT189" s="18">
        <f t="shared" ca="1" si="792"/>
        <v>0</v>
      </c>
      <c r="CU189" s="18">
        <f t="shared" ca="1" si="792"/>
        <v>0</v>
      </c>
      <c r="CV189" s="18">
        <f t="shared" ca="1" si="792"/>
        <v>0</v>
      </c>
      <c r="CW189" s="18">
        <f t="shared" ca="1" si="792"/>
        <v>0</v>
      </c>
      <c r="CX189" s="18">
        <f t="shared" ca="1" si="792"/>
        <v>0</v>
      </c>
      <c r="CY189" s="18">
        <f t="shared" ca="1" si="792"/>
        <v>0</v>
      </c>
      <c r="CZ189" s="18">
        <f t="shared" ca="1" si="792"/>
        <v>0</v>
      </c>
      <c r="DA189" s="18">
        <f t="shared" ca="1" si="792"/>
        <v>0</v>
      </c>
      <c r="DB189" s="18">
        <f t="shared" ca="1" si="792"/>
        <v>0</v>
      </c>
      <c r="DC189" s="18">
        <f t="shared" ca="1" si="792"/>
        <v>0</v>
      </c>
      <c r="DD189" s="18">
        <f t="shared" ca="1" si="792"/>
        <v>0</v>
      </c>
      <c r="DE189" s="18">
        <f t="shared" ca="1" si="792"/>
        <v>0</v>
      </c>
      <c r="DF189" s="18">
        <f t="shared" ca="1" si="792"/>
        <v>0</v>
      </c>
      <c r="DG189" s="18">
        <f t="shared" ca="1" si="792"/>
        <v>0</v>
      </c>
      <c r="DH189" s="18">
        <f t="shared" ca="1" si="792"/>
        <v>0</v>
      </c>
      <c r="DI189" s="18">
        <f t="shared" ca="1" si="792"/>
        <v>0</v>
      </c>
      <c r="DJ189" s="18">
        <f t="shared" ca="1" si="792"/>
        <v>0</v>
      </c>
      <c r="DK189" s="18">
        <f t="shared" ca="1" si="792"/>
        <v>0</v>
      </c>
      <c r="DL189" s="18">
        <f t="shared" ca="1" si="792"/>
        <v>0</v>
      </c>
      <c r="DM189" s="18">
        <f t="shared" ca="1" si="792"/>
        <v>0</v>
      </c>
      <c r="DN189" s="18">
        <f t="shared" ca="1" si="792"/>
        <v>0</v>
      </c>
      <c r="DO189" s="18">
        <f t="shared" ca="1" si="792"/>
        <v>0</v>
      </c>
      <c r="DP189" s="18">
        <f t="shared" ca="1" si="792"/>
        <v>0</v>
      </c>
      <c r="DQ189" s="18">
        <f t="shared" ca="1" si="792"/>
        <v>0</v>
      </c>
      <c r="DR189" s="18">
        <f t="shared" ca="1" si="792"/>
        <v>0</v>
      </c>
      <c r="DS189" s="18">
        <f t="shared" ca="1" si="792"/>
        <v>0</v>
      </c>
      <c r="DT189" s="18">
        <f t="shared" ca="1" si="792"/>
        <v>0</v>
      </c>
      <c r="DU189" s="18">
        <f t="shared" ca="1" si="792"/>
        <v>0</v>
      </c>
      <c r="DV189" s="18">
        <f t="shared" ca="1" si="792"/>
        <v>0</v>
      </c>
      <c r="DW189" s="18">
        <f t="shared" ca="1" si="792"/>
        <v>0</v>
      </c>
      <c r="DX189" s="18">
        <f t="shared" ca="1" si="792"/>
        <v>0</v>
      </c>
      <c r="DY189" s="18">
        <f t="shared" ca="1" si="792"/>
        <v>0</v>
      </c>
      <c r="DZ189" s="18">
        <f t="shared" ca="1" si="792"/>
        <v>0</v>
      </c>
      <c r="EA189" s="18">
        <f t="shared" ca="1" si="792"/>
        <v>0</v>
      </c>
      <c r="EB189" s="18">
        <f t="shared" ca="1" si="792"/>
        <v>0</v>
      </c>
      <c r="EC189" s="18">
        <f t="shared" ca="1" si="792"/>
        <v>0</v>
      </c>
      <c r="ED189" s="18">
        <f t="shared" ca="1" si="792"/>
        <v>0</v>
      </c>
      <c r="EE189" s="18">
        <f t="shared" ca="1" si="792"/>
        <v>0</v>
      </c>
      <c r="EF189" s="18">
        <f t="shared" ca="1" si="792"/>
        <v>0</v>
      </c>
      <c r="EG189" s="18">
        <f t="shared" ca="1" si="792"/>
        <v>0</v>
      </c>
      <c r="EH189" s="18">
        <f t="shared" ca="1" si="792"/>
        <v>0</v>
      </c>
      <c r="EI189" s="18">
        <f t="shared" ca="1" si="792"/>
        <v>0</v>
      </c>
      <c r="EJ189" s="18">
        <f t="shared" ca="1" si="792"/>
        <v>0</v>
      </c>
      <c r="EK189" s="18">
        <f t="shared" ref="EK189:EM189" ca="1" si="793">+EJ197</f>
        <v>0</v>
      </c>
      <c r="EL189" s="18">
        <f t="shared" ca="1" si="793"/>
        <v>0</v>
      </c>
      <c r="EM189" s="18">
        <f t="shared" ca="1" si="793"/>
        <v>0</v>
      </c>
      <c r="EP189" s="1" t="str">
        <f t="shared" si="790"/>
        <v>Beginning Balance</v>
      </c>
      <c r="EQ189" s="36"/>
      <c r="ER189" s="36"/>
      <c r="ES189" s="36"/>
      <c r="ET189" s="103">
        <f t="shared" ref="ET189:ET197" ca="1" si="794">SUM(EV189:FD189)</f>
        <v>0</v>
      </c>
      <c r="EU189" s="19"/>
      <c r="EV189" s="137">
        <f t="shared" ref="EV189:FD197" si="795">SUMIF($K$13:$EM$13,EV$13,$K189:$EM189)</f>
        <v>0</v>
      </c>
      <c r="EW189" s="18">
        <f t="shared" ca="1" si="795"/>
        <v>0</v>
      </c>
      <c r="EX189" s="18">
        <f t="shared" ca="1" si="795"/>
        <v>0</v>
      </c>
      <c r="EY189" s="18">
        <f t="shared" ca="1" si="795"/>
        <v>0</v>
      </c>
      <c r="EZ189" s="18">
        <f t="shared" ca="1" si="795"/>
        <v>0</v>
      </c>
      <c r="FA189" s="18">
        <f t="shared" ca="1" si="795"/>
        <v>0</v>
      </c>
      <c r="FB189" s="18">
        <f t="shared" ca="1" si="795"/>
        <v>0</v>
      </c>
      <c r="FC189" s="18">
        <f t="shared" ca="1" si="795"/>
        <v>0</v>
      </c>
      <c r="FD189" s="18">
        <f t="shared" ca="1" si="795"/>
        <v>0</v>
      </c>
      <c r="FE189"/>
      <c r="FF189"/>
      <c r="FG189"/>
      <c r="FH189"/>
    </row>
    <row r="190" spans="1:164" ht="15" outlineLevel="1">
      <c r="B190" s="10" t="s">
        <v>146</v>
      </c>
      <c r="C190" s="10"/>
      <c r="F190" s="104"/>
      <c r="G190" s="236"/>
      <c r="H190" s="237"/>
      <c r="I190" s="138">
        <f ca="1">SUMIF($K$12:$EM$12,"&lt;="&amp;Assumptions!$L$14,'Monthly Cash Flow'!K190:EM190)</f>
        <v>0</v>
      </c>
      <c r="K190" s="139">
        <f>K175-K181</f>
        <v>0</v>
      </c>
      <c r="L190" s="27">
        <f ca="1">MIN(L175-L181,Assumptions!$F$67-'Monthly Cash Flow'!K197)</f>
        <v>0</v>
      </c>
      <c r="M190" s="27">
        <f ca="1">MIN(M175-M181,Assumptions!$F$67-'Monthly Cash Flow'!L197)</f>
        <v>0</v>
      </c>
      <c r="N190" s="27">
        <f ca="1">MIN(N175-N181,Assumptions!$F$67-'Monthly Cash Flow'!M197)</f>
        <v>0</v>
      </c>
      <c r="O190" s="27">
        <f ca="1">MIN(O175-O181,Assumptions!$F$67-'Monthly Cash Flow'!N197)</f>
        <v>0</v>
      </c>
      <c r="P190" s="27">
        <f ca="1">MIN(P175-P181,Assumptions!$F$67-'Monthly Cash Flow'!O197)</f>
        <v>0</v>
      </c>
      <c r="Q190" s="27">
        <f ca="1">MIN(Q175-Q181,Assumptions!$F$67-'Monthly Cash Flow'!P197)</f>
        <v>0</v>
      </c>
      <c r="R190" s="27">
        <f ca="1">MIN(R175-R181,Assumptions!$F$67-'Monthly Cash Flow'!Q197)</f>
        <v>0</v>
      </c>
      <c r="S190" s="27">
        <f ca="1">MIN(S175-S181,Assumptions!$F$67-'Monthly Cash Flow'!R197)</f>
        <v>0</v>
      </c>
      <c r="T190" s="27">
        <f ca="1">MIN(T175-T181,Assumptions!$F$67-'Monthly Cash Flow'!S197)</f>
        <v>0</v>
      </c>
      <c r="U190" s="27">
        <f ca="1">MIN(U175-U181,Assumptions!$F$67-'Monthly Cash Flow'!T197)</f>
        <v>0</v>
      </c>
      <c r="V190" s="27">
        <f ca="1">MIN(V175-V181,Assumptions!$F$67-'Monthly Cash Flow'!U197)</f>
        <v>0</v>
      </c>
      <c r="W190" s="27">
        <f ca="1">MIN(W175-W181,Assumptions!$F$67-'Monthly Cash Flow'!V197)</f>
        <v>0</v>
      </c>
      <c r="X190" s="27">
        <f ca="1">MIN(X175-X181,Assumptions!$F$67-'Monthly Cash Flow'!W197)</f>
        <v>0</v>
      </c>
      <c r="Y190" s="27">
        <f ca="1">MIN(Y175-Y181,Assumptions!$F$67-'Monthly Cash Flow'!X197)</f>
        <v>0</v>
      </c>
      <c r="Z190" s="27">
        <f ca="1">MIN(Z175-Z181,Assumptions!$F$67-'Monthly Cash Flow'!Y197)</f>
        <v>0</v>
      </c>
      <c r="AA190" s="27">
        <f ca="1">MIN(AA175-AA181,Assumptions!$F$67-'Monthly Cash Flow'!Z197)</f>
        <v>0</v>
      </c>
      <c r="AB190" s="27">
        <f ca="1">MIN(AB175-AB181,Assumptions!$F$67-'Monthly Cash Flow'!AA197)</f>
        <v>0</v>
      </c>
      <c r="AC190" s="27">
        <f ca="1">MIN(AC175-AC181,Assumptions!$F$67-'Monthly Cash Flow'!AB197)</f>
        <v>0</v>
      </c>
      <c r="AD190" s="27">
        <f ca="1">MIN(AD175-AD181,Assumptions!$F$67-'Monthly Cash Flow'!AC197)</f>
        <v>0</v>
      </c>
      <c r="AE190" s="27">
        <f ca="1">MIN(AE175-AE181,Assumptions!$F$67-'Monthly Cash Flow'!AD197)</f>
        <v>0</v>
      </c>
      <c r="AF190" s="27">
        <f ca="1">MIN(AF175-AF181,Assumptions!$F$67-'Monthly Cash Flow'!AE197)</f>
        <v>0</v>
      </c>
      <c r="AG190" s="27">
        <f ca="1">MIN(AG175-AG181,Assumptions!$F$67-'Monthly Cash Flow'!AF197)</f>
        <v>0</v>
      </c>
      <c r="AH190" s="27">
        <f ca="1">MIN(AH175-AH181,Assumptions!$F$67-'Monthly Cash Flow'!AG197)</f>
        <v>0</v>
      </c>
      <c r="AI190" s="27">
        <f ca="1">MIN(AI175-AI181,Assumptions!$F$67-'Monthly Cash Flow'!AH197)</f>
        <v>0</v>
      </c>
      <c r="AJ190" s="27">
        <f ca="1">MIN(AJ175-AJ181,Assumptions!$F$67-'Monthly Cash Flow'!AI197)</f>
        <v>0</v>
      </c>
      <c r="AK190" s="27">
        <f ca="1">MIN(AK175-AK181,Assumptions!$F$67-'Monthly Cash Flow'!AJ197)</f>
        <v>0</v>
      </c>
      <c r="AL190" s="27">
        <f ca="1">MIN(AL175-AL181,Assumptions!$F$67-'Monthly Cash Flow'!AK197)</f>
        <v>0</v>
      </c>
      <c r="AM190" s="27">
        <f ca="1">MIN(AM175-AM181,Assumptions!$F$67-'Monthly Cash Flow'!AL197)</f>
        <v>0</v>
      </c>
      <c r="AN190" s="27">
        <f ca="1">MIN(AN175-AN181,Assumptions!$F$67-'Monthly Cash Flow'!AM197)</f>
        <v>0</v>
      </c>
      <c r="AO190" s="27">
        <f ca="1">MIN(AO175-AO181,Assumptions!$F$67-'Monthly Cash Flow'!AN197)</f>
        <v>0</v>
      </c>
      <c r="AP190" s="27">
        <f ca="1">MIN(AP175-AP181,Assumptions!$F$67-'Monthly Cash Flow'!AO197)</f>
        <v>0</v>
      </c>
      <c r="AQ190" s="27">
        <f ca="1">MIN(AQ175-AQ181,Assumptions!$F$67-'Monthly Cash Flow'!AP197)</f>
        <v>0</v>
      </c>
      <c r="AR190" s="27">
        <f ca="1">MIN(AR175-AR181,Assumptions!$F$67-'Monthly Cash Flow'!AQ197)</f>
        <v>0</v>
      </c>
      <c r="AS190" s="27">
        <f ca="1">MIN(AS175-AS181,Assumptions!$F$67-'Monthly Cash Flow'!AR197)</f>
        <v>0</v>
      </c>
      <c r="AT190" s="27">
        <f ca="1">MIN(AT175-AT181,Assumptions!$F$67-'Monthly Cash Flow'!AS197)</f>
        <v>0</v>
      </c>
      <c r="AU190" s="27">
        <f ca="1">MIN(AU175-AU181,Assumptions!$F$67-'Monthly Cash Flow'!AT197)</f>
        <v>0</v>
      </c>
      <c r="AV190" s="27">
        <f ca="1">MIN(AV175-AV181,Assumptions!$F$67-'Monthly Cash Flow'!AU197)</f>
        <v>0</v>
      </c>
      <c r="AW190" s="27">
        <f ca="1">MIN(AW175-AW181,Assumptions!$F$67-'Monthly Cash Flow'!AV197)</f>
        <v>0</v>
      </c>
      <c r="AX190" s="27">
        <f ca="1">MIN(AX175-AX181,Assumptions!$F$67-'Monthly Cash Flow'!AW197)</f>
        <v>0</v>
      </c>
      <c r="AY190" s="27">
        <f ca="1">MIN(AY175-AY181,Assumptions!$F$67-'Monthly Cash Flow'!AX197)</f>
        <v>0</v>
      </c>
      <c r="AZ190" s="27">
        <f ca="1">MIN(AZ175-AZ181,Assumptions!$F$67-'Monthly Cash Flow'!AY197)</f>
        <v>0</v>
      </c>
      <c r="BA190" s="27">
        <f ca="1">MIN(BA175-BA181,Assumptions!$F$67-'Monthly Cash Flow'!AZ197)</f>
        <v>0</v>
      </c>
      <c r="BB190" s="27">
        <f ca="1">MIN(BB175-BB181,Assumptions!$F$67-'Monthly Cash Flow'!BA197)</f>
        <v>0</v>
      </c>
      <c r="BC190" s="27">
        <f ca="1">MIN(BC175-BC181,Assumptions!$F$67-'Monthly Cash Flow'!BB197)</f>
        <v>0</v>
      </c>
      <c r="BD190" s="27">
        <f ca="1">MIN(BD175-BD181,Assumptions!$F$67-'Monthly Cash Flow'!BC197)</f>
        <v>0</v>
      </c>
      <c r="BE190" s="27">
        <f ca="1">MIN(BE175-BE181,Assumptions!$F$67-'Monthly Cash Flow'!BD197)</f>
        <v>0</v>
      </c>
      <c r="BF190" s="27">
        <f ca="1">MIN(BF175-BF181,Assumptions!$F$67-'Monthly Cash Flow'!BE197)</f>
        <v>0</v>
      </c>
      <c r="BG190" s="27">
        <f ca="1">MIN(BG175-BG181,Assumptions!$F$67-'Monthly Cash Flow'!BF197)</f>
        <v>0</v>
      </c>
      <c r="BH190" s="27">
        <f ca="1">MIN(BH175-BH181,Assumptions!$F$67-'Monthly Cash Flow'!BG197)</f>
        <v>0</v>
      </c>
      <c r="BI190" s="27">
        <f ca="1">MIN(BI175-BI181,Assumptions!$F$67-'Monthly Cash Flow'!BH197)</f>
        <v>0</v>
      </c>
      <c r="BJ190" s="27">
        <f ca="1">MIN(BJ175-BJ181,Assumptions!$F$67-'Monthly Cash Flow'!BI197)</f>
        <v>0</v>
      </c>
      <c r="BK190" s="27">
        <f ca="1">MIN(BK175-BK181,Assumptions!$F$67-'Monthly Cash Flow'!BJ197)</f>
        <v>0</v>
      </c>
      <c r="BL190" s="27">
        <f ca="1">MIN(BL175-BL181,Assumptions!$F$67-'Monthly Cash Flow'!BK197)</f>
        <v>0</v>
      </c>
      <c r="BM190" s="27">
        <f ca="1">MIN(BM175-BM181,Assumptions!$F$67-'Monthly Cash Flow'!BL197)</f>
        <v>0</v>
      </c>
      <c r="BN190" s="27">
        <f ca="1">MIN(BN175-BN181,Assumptions!$F$67-'Monthly Cash Flow'!BM197)</f>
        <v>0</v>
      </c>
      <c r="BO190" s="27">
        <f ca="1">MIN(BO175-BO181,Assumptions!$F$67-'Monthly Cash Flow'!BN197)</f>
        <v>0</v>
      </c>
      <c r="BP190" s="27">
        <f ca="1">MIN(BP175-BP181,Assumptions!$F$67-'Monthly Cash Flow'!BO197)</f>
        <v>0</v>
      </c>
      <c r="BQ190" s="27">
        <f ca="1">MIN(BQ175-BQ181,Assumptions!$F$67-'Monthly Cash Flow'!BP197)</f>
        <v>0</v>
      </c>
      <c r="BR190" s="27">
        <f ca="1">MIN(BR175-BR181,Assumptions!$F$67-'Monthly Cash Flow'!BQ197)</f>
        <v>0</v>
      </c>
      <c r="BS190" s="27">
        <f ca="1">MIN(BS175-BS181,Assumptions!$F$67-'Monthly Cash Flow'!BR197)</f>
        <v>0</v>
      </c>
      <c r="BT190" s="27">
        <f ca="1">MIN(BT175-BT181,Assumptions!$F$67-'Monthly Cash Flow'!BS197)</f>
        <v>0</v>
      </c>
      <c r="BU190" s="27">
        <f ca="1">MIN(BU175-BU181,Assumptions!$F$67-'Monthly Cash Flow'!BT197)</f>
        <v>0</v>
      </c>
      <c r="BV190" s="27">
        <f ca="1">MIN(BV175-BV181,Assumptions!$F$67-'Monthly Cash Flow'!BU197)</f>
        <v>0</v>
      </c>
      <c r="BW190" s="27">
        <f ca="1">MIN(BW175-BW181,Assumptions!$F$67-'Monthly Cash Flow'!BV197)</f>
        <v>0</v>
      </c>
      <c r="BX190" s="27">
        <f ca="1">MIN(BX175-BX181,Assumptions!$F$67-'Monthly Cash Flow'!BW197)</f>
        <v>0</v>
      </c>
      <c r="BY190" s="27">
        <f ca="1">MIN(BY175-BY181,Assumptions!$F$67-'Monthly Cash Flow'!BX197)</f>
        <v>0</v>
      </c>
      <c r="BZ190" s="27">
        <f ca="1">MIN(BZ175-BZ181,Assumptions!$F$67-'Monthly Cash Flow'!BY197)</f>
        <v>0</v>
      </c>
      <c r="CA190" s="27">
        <f ca="1">MIN(CA175-CA181,Assumptions!$F$67-'Monthly Cash Flow'!BZ197)</f>
        <v>0</v>
      </c>
      <c r="CB190" s="27">
        <f ca="1">MIN(CB175-CB181,Assumptions!$F$67-'Monthly Cash Flow'!CA197)</f>
        <v>0</v>
      </c>
      <c r="CC190" s="27">
        <f ca="1">MIN(CC175-CC181,Assumptions!$F$67-'Monthly Cash Flow'!CB197)</f>
        <v>0</v>
      </c>
      <c r="CD190" s="27">
        <f ca="1">MIN(CD175-CD181,Assumptions!$F$67-'Monthly Cash Flow'!CC197)</f>
        <v>0</v>
      </c>
      <c r="CE190" s="27">
        <f ca="1">MIN(CE175-CE181,Assumptions!$F$67-'Monthly Cash Flow'!CD197)</f>
        <v>0</v>
      </c>
      <c r="CF190" s="27">
        <f ca="1">MIN(CF175-CF181,Assumptions!$F$67-'Monthly Cash Flow'!CE197)</f>
        <v>0</v>
      </c>
      <c r="CG190" s="27">
        <f ca="1">MIN(CG175-CG181,Assumptions!$F$67-'Monthly Cash Flow'!CF197)</f>
        <v>0</v>
      </c>
      <c r="CH190" s="27">
        <f ca="1">MIN(CH175-CH181,Assumptions!$F$67-'Monthly Cash Flow'!CG197)</f>
        <v>0</v>
      </c>
      <c r="CI190" s="27">
        <f ca="1">MIN(CI175-CI181,Assumptions!$F$67-'Monthly Cash Flow'!CH197)</f>
        <v>0</v>
      </c>
      <c r="CJ190" s="27">
        <f ca="1">MIN(CJ175-CJ181,Assumptions!$F$67-'Monthly Cash Flow'!CI197)</f>
        <v>0</v>
      </c>
      <c r="CK190" s="27">
        <f ca="1">MIN(CK175-CK181,Assumptions!$F$67-'Monthly Cash Flow'!CJ197)</f>
        <v>0</v>
      </c>
      <c r="CL190" s="27">
        <f ca="1">MIN(CL175-CL181,Assumptions!$F$67-'Monthly Cash Flow'!CK197)</f>
        <v>0</v>
      </c>
      <c r="CM190" s="27">
        <f ca="1">MIN(CM175-CM181,Assumptions!$F$67-'Monthly Cash Flow'!CL197)</f>
        <v>0</v>
      </c>
      <c r="CN190" s="27">
        <f ca="1">MIN(CN175-CN181,Assumptions!$F$67-'Monthly Cash Flow'!CM197)</f>
        <v>0</v>
      </c>
      <c r="CO190" s="27">
        <f ca="1">MIN(CO175-CO181,Assumptions!$F$67-'Monthly Cash Flow'!CN197)</f>
        <v>0</v>
      </c>
      <c r="CP190" s="27">
        <f ca="1">MIN(CP175-CP181,Assumptions!$F$67-'Monthly Cash Flow'!CO197)</f>
        <v>0</v>
      </c>
      <c r="CQ190" s="27">
        <f ca="1">MIN(CQ175-CQ181,Assumptions!$F$67-'Monthly Cash Flow'!CP197)</f>
        <v>0</v>
      </c>
      <c r="CR190" s="27">
        <f ca="1">MIN(CR175-CR181,Assumptions!$F$67-'Monthly Cash Flow'!CQ197)</f>
        <v>0</v>
      </c>
      <c r="CS190" s="27">
        <f ca="1">MIN(CS175-CS181,Assumptions!$F$67-'Monthly Cash Flow'!CR197)</f>
        <v>0</v>
      </c>
      <c r="CT190" s="27">
        <f ca="1">MIN(CT175-CT181,Assumptions!$F$67-'Monthly Cash Flow'!CS197)</f>
        <v>0</v>
      </c>
      <c r="CU190" s="27">
        <f ca="1">MIN(CU175-CU181,Assumptions!$F$67-'Monthly Cash Flow'!CT197)</f>
        <v>0</v>
      </c>
      <c r="CV190" s="27">
        <f ca="1">MIN(CV175-CV181,Assumptions!$F$67-'Monthly Cash Flow'!CU197)</f>
        <v>0</v>
      </c>
      <c r="CW190" s="27">
        <f ca="1">MIN(CW175-CW181,Assumptions!$F$67-'Monthly Cash Flow'!CV197)</f>
        <v>0</v>
      </c>
      <c r="CX190" s="27">
        <f ca="1">MIN(CX175-CX181,Assumptions!$F$67-'Monthly Cash Flow'!CW197)</f>
        <v>0</v>
      </c>
      <c r="CY190" s="27">
        <f ca="1">MIN(CY175-CY181,Assumptions!$F$67-'Monthly Cash Flow'!CX197)</f>
        <v>0</v>
      </c>
      <c r="CZ190" s="27">
        <f ca="1">MIN(CZ175-CZ181,Assumptions!$F$67-'Monthly Cash Flow'!CY197)</f>
        <v>0</v>
      </c>
      <c r="DA190" s="27">
        <f ca="1">MIN(DA175-DA181,Assumptions!$F$67-'Monthly Cash Flow'!CZ197)</f>
        <v>0</v>
      </c>
      <c r="DB190" s="27">
        <f ca="1">MIN(DB175-DB181,Assumptions!$F$67-'Monthly Cash Flow'!DA197)</f>
        <v>0</v>
      </c>
      <c r="DC190" s="27">
        <f ca="1">MIN(DC175-DC181,Assumptions!$F$67-'Monthly Cash Flow'!DB197)</f>
        <v>0</v>
      </c>
      <c r="DD190" s="27">
        <f ca="1">MIN(DD175-DD181,Assumptions!$F$67-'Monthly Cash Flow'!DC197)</f>
        <v>0</v>
      </c>
      <c r="DE190" s="27">
        <f ca="1">MIN(DE175-DE181,Assumptions!$F$67-'Monthly Cash Flow'!DD197)</f>
        <v>0</v>
      </c>
      <c r="DF190" s="27">
        <f ca="1">MIN(DF175-DF181,Assumptions!$F$67-'Monthly Cash Flow'!DE197)</f>
        <v>0</v>
      </c>
      <c r="DG190" s="27">
        <f ca="1">MIN(DG175-DG181,Assumptions!$F$67-'Monthly Cash Flow'!DF197)</f>
        <v>0</v>
      </c>
      <c r="DH190" s="27">
        <f ca="1">MIN(DH175-DH181,Assumptions!$F$67-'Monthly Cash Flow'!DG197)</f>
        <v>0</v>
      </c>
      <c r="DI190" s="27">
        <f ca="1">MIN(DI175-DI181,Assumptions!$F$67-'Monthly Cash Flow'!DH197)</f>
        <v>0</v>
      </c>
      <c r="DJ190" s="27">
        <f ca="1">MIN(DJ175-DJ181,Assumptions!$F$67-'Monthly Cash Flow'!DI197)</f>
        <v>0</v>
      </c>
      <c r="DK190" s="27">
        <f ca="1">MIN(DK175-DK181,Assumptions!$F$67-'Monthly Cash Flow'!DJ197)</f>
        <v>0</v>
      </c>
      <c r="DL190" s="27">
        <f ca="1">MIN(DL175-DL181,Assumptions!$F$67-'Monthly Cash Flow'!DK197)</f>
        <v>0</v>
      </c>
      <c r="DM190" s="27">
        <f ca="1">MIN(DM175-DM181,Assumptions!$F$67-'Monthly Cash Flow'!DL197)</f>
        <v>0</v>
      </c>
      <c r="DN190" s="27">
        <f ca="1">MIN(DN175-DN181,Assumptions!$F$67-'Monthly Cash Flow'!DM197)</f>
        <v>0</v>
      </c>
      <c r="DO190" s="27">
        <f ca="1">MIN(DO175-DO181,Assumptions!$F$67-'Monthly Cash Flow'!DN197)</f>
        <v>0</v>
      </c>
      <c r="DP190" s="27">
        <f ca="1">MIN(DP175-DP181,Assumptions!$F$67-'Monthly Cash Flow'!DO197)</f>
        <v>0</v>
      </c>
      <c r="DQ190" s="27">
        <f ca="1">MIN(DQ175-DQ181,Assumptions!$F$67-'Monthly Cash Flow'!DP197)</f>
        <v>0</v>
      </c>
      <c r="DR190" s="27">
        <f ca="1">MIN(DR175-DR181,Assumptions!$F$67-'Monthly Cash Flow'!DQ197)</f>
        <v>0</v>
      </c>
      <c r="DS190" s="27">
        <f ca="1">MIN(DS175-DS181,Assumptions!$F$67-'Monthly Cash Flow'!DR197)</f>
        <v>0</v>
      </c>
      <c r="DT190" s="27">
        <f ca="1">MIN(DT175-DT181,Assumptions!$F$67-'Monthly Cash Flow'!DS197)</f>
        <v>0</v>
      </c>
      <c r="DU190" s="27">
        <f ca="1">MIN(DU175-DU181,Assumptions!$F$67-'Monthly Cash Flow'!DT197)</f>
        <v>0</v>
      </c>
      <c r="DV190" s="27">
        <f ca="1">MIN(DV175-DV181,Assumptions!$F$67-'Monthly Cash Flow'!DU197)</f>
        <v>0</v>
      </c>
      <c r="DW190" s="27">
        <f ca="1">MIN(DW175-DW181,Assumptions!$F$67-'Monthly Cash Flow'!DV197)</f>
        <v>0</v>
      </c>
      <c r="DX190" s="27">
        <f ca="1">MIN(DX175-DX181,Assumptions!$F$67-'Monthly Cash Flow'!DW197)</f>
        <v>0</v>
      </c>
      <c r="DY190" s="27">
        <f ca="1">MIN(DY175-DY181,Assumptions!$F$67-'Monthly Cash Flow'!DX197)</f>
        <v>0</v>
      </c>
      <c r="DZ190" s="27">
        <f ca="1">MIN(DZ175-DZ181,Assumptions!$F$67-'Monthly Cash Flow'!DY197)</f>
        <v>0</v>
      </c>
      <c r="EA190" s="27">
        <f ca="1">MIN(EA175-EA181,Assumptions!$F$67-'Monthly Cash Flow'!DZ197)</f>
        <v>0</v>
      </c>
      <c r="EB190" s="27">
        <f ca="1">MIN(EB175-EB181,Assumptions!$F$67-'Monthly Cash Flow'!EA197)</f>
        <v>0</v>
      </c>
      <c r="EC190" s="27">
        <f ca="1">MIN(EC175-EC181,Assumptions!$F$67-'Monthly Cash Flow'!EB197)</f>
        <v>0</v>
      </c>
      <c r="ED190" s="27">
        <f ca="1">MIN(ED175-ED181,Assumptions!$F$67-'Monthly Cash Flow'!EC197)</f>
        <v>0</v>
      </c>
      <c r="EE190" s="27">
        <f ca="1">MIN(EE175-EE181,Assumptions!$F$67-'Monthly Cash Flow'!ED197)</f>
        <v>0</v>
      </c>
      <c r="EF190" s="27">
        <f ca="1">MIN(EF175-EF181,Assumptions!$F$67-'Monthly Cash Flow'!EE197)</f>
        <v>0</v>
      </c>
      <c r="EG190" s="27">
        <f ca="1">MIN(EG175-EG181,Assumptions!$F$67-'Monthly Cash Flow'!EF197)</f>
        <v>0</v>
      </c>
      <c r="EH190" s="27">
        <f ca="1">MIN(EH175-EH181,Assumptions!$F$67-'Monthly Cash Flow'!EG197)</f>
        <v>0</v>
      </c>
      <c r="EI190" s="27">
        <f ca="1">MIN(EI175-EI181,Assumptions!$F$67-'Monthly Cash Flow'!EH197)</f>
        <v>0</v>
      </c>
      <c r="EJ190" s="27">
        <f ca="1">MIN(EJ175-EJ181,Assumptions!$F$67-'Monthly Cash Flow'!EI197)</f>
        <v>0</v>
      </c>
      <c r="EK190" s="27">
        <f ca="1">MIN(EK175-EK181,Assumptions!$F$67-'Monthly Cash Flow'!EJ197)</f>
        <v>0</v>
      </c>
      <c r="EL190" s="27">
        <f ca="1">MIN(EL175-EL181,Assumptions!$F$67-'Monthly Cash Flow'!EK197)</f>
        <v>0</v>
      </c>
      <c r="EM190" s="27">
        <f ca="1">MIN(EM175-EM181,Assumptions!$F$67-'Monthly Cash Flow'!EL197)</f>
        <v>0</v>
      </c>
      <c r="EP190" s="10" t="str">
        <f t="shared" si="790"/>
        <v>Debt Draws (Permanent Loan)</v>
      </c>
      <c r="EQ190" s="36"/>
      <c r="ER190" s="36"/>
      <c r="ES190" s="36"/>
      <c r="ET190" s="138">
        <f t="shared" ca="1" si="794"/>
        <v>0</v>
      </c>
      <c r="EU190" s="19"/>
      <c r="EV190" s="139">
        <f t="shared" si="795"/>
        <v>0</v>
      </c>
      <c r="EW190" s="27">
        <f t="shared" ca="1" si="795"/>
        <v>0</v>
      </c>
      <c r="EX190" s="27">
        <f t="shared" ca="1" si="795"/>
        <v>0</v>
      </c>
      <c r="EY190" s="27">
        <f t="shared" ca="1" si="795"/>
        <v>0</v>
      </c>
      <c r="EZ190" s="27">
        <f t="shared" ca="1" si="795"/>
        <v>0</v>
      </c>
      <c r="FA190" s="27">
        <f t="shared" ca="1" si="795"/>
        <v>0</v>
      </c>
      <c r="FB190" s="27">
        <f t="shared" ca="1" si="795"/>
        <v>0</v>
      </c>
      <c r="FC190" s="27">
        <f t="shared" ca="1" si="795"/>
        <v>0</v>
      </c>
      <c r="FD190" s="27">
        <f t="shared" ca="1" si="795"/>
        <v>0</v>
      </c>
      <c r="FE190"/>
      <c r="FF190"/>
      <c r="FG190"/>
      <c r="FH190"/>
    </row>
    <row r="191" spans="1:164" ht="15" outlineLevel="1">
      <c r="B191" s="14" t="s">
        <v>86</v>
      </c>
      <c r="C191" s="14"/>
      <c r="E191" s="212"/>
      <c r="F191" s="372">
        <f>+Assumptions!F75</f>
        <v>60</v>
      </c>
      <c r="G191" s="236"/>
      <c r="H191" s="104"/>
      <c r="I191" s="138">
        <f>SUMIF($K$12:$EM$12,"&lt;="&amp;Assumptions!$L$14,'Monthly Cash Flow'!K191:EM191)</f>
        <v>0</v>
      </c>
      <c r="K191" s="627">
        <f>IFERROR(IF(AND(K$13&gt;$F191,K$13&lt;=Assumptions!L14),INDEX(Debt!$Q$9:$Q$366,MATCH(K$13,Debt!$M$9:$M$366,0)),0),0)</f>
        <v>0</v>
      </c>
      <c r="L191" s="521">
        <f>IFERROR(IF(AND(L$12&gt;($F191+$F$164),L$12&lt;=Assumptions!$L$14),INDEX(DebtPerm!$G$9:$G$366,MATCH(L$12,DebtPerm!$M$9:$M$366,0)),0),0)</f>
        <v>0</v>
      </c>
      <c r="M191" s="521">
        <f>IFERROR(IF(AND(M$12&gt;($F191+$F$164),M$12&lt;=Assumptions!$L$14),INDEX(DebtPerm!$G$9:$G$366,MATCH(M$12,DebtPerm!$M$9:$M$366,0)),0),0)</f>
        <v>0</v>
      </c>
      <c r="N191" s="521">
        <f>IFERROR(IF(AND(N$12&gt;($F191+$F$164),N$12&lt;=Assumptions!$L$14),INDEX(DebtPerm!$G$9:$G$366,MATCH(N$12,DebtPerm!$M$9:$M$366,0)),0),0)</f>
        <v>0</v>
      </c>
      <c r="O191" s="521">
        <f>IFERROR(IF(AND(O$12&gt;($F191+$F$164),O$12&lt;=Assumptions!$L$14),INDEX(DebtPerm!$G$9:$G$366,MATCH(O$12,DebtPerm!$M$9:$M$366,0)),0),0)</f>
        <v>0</v>
      </c>
      <c r="P191" s="521">
        <f>IFERROR(IF(AND(P$12&gt;($F191+$F$164),P$12&lt;=Assumptions!$L$14),INDEX(DebtPerm!$G$9:$G$366,MATCH(P$12,DebtPerm!$M$9:$M$366,0)),0),0)</f>
        <v>0</v>
      </c>
      <c r="Q191" s="521">
        <f>IFERROR(IF(AND(Q$12&gt;($F191+$F$164),Q$12&lt;=Assumptions!$L$14),INDEX(DebtPerm!$G$9:$G$366,MATCH(Q$12,DebtPerm!$M$9:$M$366,0)),0),0)</f>
        <v>0</v>
      </c>
      <c r="R191" s="521">
        <f>IFERROR(IF(AND(R$12&gt;($F191+$F$164),R$12&lt;=Assumptions!$L$14),INDEX(DebtPerm!$G$9:$G$366,MATCH(R$12,DebtPerm!$M$9:$M$366,0)),0),0)</f>
        <v>0</v>
      </c>
      <c r="S191" s="521">
        <f>IFERROR(IF(AND(S$12&gt;($F191+$F$164),S$12&lt;=Assumptions!$L$14),INDEX(DebtPerm!$G$9:$G$366,MATCH(S$12,DebtPerm!$M$9:$M$366,0)),0),0)</f>
        <v>0</v>
      </c>
      <c r="T191" s="521">
        <f>IFERROR(IF(AND(T$12&gt;($F191+$F$164),T$12&lt;=Assumptions!$L$14),INDEX(DebtPerm!$G$9:$G$366,MATCH(T$12,DebtPerm!$M$9:$M$366,0)),0),0)</f>
        <v>0</v>
      </c>
      <c r="U191" s="521">
        <f>IFERROR(IF(AND(U$12&gt;($F191+$F$164),U$12&lt;=Assumptions!$L$14),INDEX(DebtPerm!$G$9:$G$366,MATCH(U$12,DebtPerm!$M$9:$M$366,0)),0),0)</f>
        <v>0</v>
      </c>
      <c r="V191" s="521">
        <f>IFERROR(IF(AND(V$12&gt;($F191+$F$164),V$12&lt;=Assumptions!$L$14),INDEX(DebtPerm!$G$9:$G$366,MATCH(V$12,DebtPerm!$M$9:$M$366,0)),0),0)</f>
        <v>0</v>
      </c>
      <c r="W191" s="521">
        <f>IFERROR(IF(AND(W$12&gt;($F191+$F$164),W$12&lt;=Assumptions!$L$14),INDEX(DebtPerm!$G$9:$G$366,MATCH(W$12,DebtPerm!$M$9:$M$366,0)),0),0)</f>
        <v>0</v>
      </c>
      <c r="X191" s="521">
        <f>IFERROR(IF(AND(X$12&gt;($F191+$F$164),X$12&lt;=Assumptions!$L$14),INDEX(DebtPerm!$G$9:$G$366,MATCH(X$12,DebtPerm!$M$9:$M$366,0)),0),0)</f>
        <v>0</v>
      </c>
      <c r="Y191" s="521">
        <f>IFERROR(IF(AND(Y$12&gt;($F191+$F$164),Y$12&lt;=Assumptions!$L$14),INDEX(DebtPerm!$G$9:$G$366,MATCH(Y$12,DebtPerm!$M$9:$M$366,0)),0),0)</f>
        <v>0</v>
      </c>
      <c r="Z191" s="521">
        <f>IFERROR(IF(AND(Z$12&gt;($F191+$F$164),Z$12&lt;=Assumptions!$L$14),INDEX(DebtPerm!$G$9:$G$366,MATCH(Z$12,DebtPerm!$M$9:$M$366,0)),0),0)</f>
        <v>0</v>
      </c>
      <c r="AA191" s="521">
        <f>IFERROR(IF(AND(AA$12&gt;($F191+$F$164),AA$12&lt;=Assumptions!$L$14),INDEX(DebtPerm!$G$9:$G$366,MATCH(AA$12,DebtPerm!$M$9:$M$366,0)),0),0)</f>
        <v>0</v>
      </c>
      <c r="AB191" s="521">
        <f>IFERROR(IF(AND(AB$12&gt;($F191+$F$164),AB$12&lt;=Assumptions!$L$14),INDEX(DebtPerm!$G$9:$G$366,MATCH(AB$12,DebtPerm!$M$9:$M$366,0)),0),0)</f>
        <v>0</v>
      </c>
      <c r="AC191" s="521">
        <f>IFERROR(IF(AND(AC$12&gt;($F191+$F$164),AC$12&lt;=Assumptions!$L$14),INDEX(DebtPerm!$G$9:$G$366,MATCH(AC$12,DebtPerm!$M$9:$M$366,0)),0),0)</f>
        <v>0</v>
      </c>
      <c r="AD191" s="521">
        <f>IFERROR(IF(AND(AD$12&gt;($F191+$F$164),AD$12&lt;=Assumptions!$L$14),INDEX(DebtPerm!$G$9:$G$366,MATCH(AD$12,DebtPerm!$M$9:$M$366,0)),0),0)</f>
        <v>0</v>
      </c>
      <c r="AE191" s="521">
        <f>IFERROR(IF(AND(AE$12&gt;($F191+$F$164),AE$12&lt;=Assumptions!$L$14),INDEX(DebtPerm!$G$9:$G$366,MATCH(AE$12,DebtPerm!$M$9:$M$366,0)),0),0)</f>
        <v>0</v>
      </c>
      <c r="AF191" s="521">
        <f>IFERROR(IF(AND(AF$12&gt;($F191+$F$164),AF$12&lt;=Assumptions!$L$14),INDEX(DebtPerm!$G$9:$G$366,MATCH(AF$12,DebtPerm!$M$9:$M$366,0)),0),0)</f>
        <v>0</v>
      </c>
      <c r="AG191" s="521">
        <f>IFERROR(IF(AND(AG$12&gt;($F191+$F$164),AG$12&lt;=Assumptions!$L$14),INDEX(DebtPerm!$G$9:$G$366,MATCH(AG$12,DebtPerm!$M$9:$M$366,0)),0),0)</f>
        <v>0</v>
      </c>
      <c r="AH191" s="521">
        <f>IFERROR(IF(AND(AH$12&gt;($F191+$F$164),AH$12&lt;=Assumptions!$L$14),INDEX(DebtPerm!$G$9:$G$366,MATCH(AH$12,DebtPerm!$M$9:$M$366,0)),0),0)</f>
        <v>0</v>
      </c>
      <c r="AI191" s="521">
        <f>IFERROR(IF(AND(AI$12&gt;($F191+$F$164),AI$12&lt;=Assumptions!$L$14),INDEX(DebtPerm!$G$9:$G$366,MATCH(AI$12,DebtPerm!$M$9:$M$366,0)),0),0)</f>
        <v>0</v>
      </c>
      <c r="AJ191" s="521">
        <f>IFERROR(IF(AND(AJ$12&gt;($F191+$F$164),AJ$12&lt;=Assumptions!$L$14),INDEX(DebtPerm!$G$9:$G$366,MATCH(AJ$12,DebtPerm!$M$9:$M$366,0)),0),0)</f>
        <v>0</v>
      </c>
      <c r="AK191" s="521">
        <f>IFERROR(IF(AND(AK$12&gt;($F191+$F$164),AK$12&lt;=Assumptions!$L$14),INDEX(DebtPerm!$G$9:$G$366,MATCH(AK$12,DebtPerm!$M$9:$M$366,0)),0),0)</f>
        <v>0</v>
      </c>
      <c r="AL191" s="521">
        <f>IFERROR(IF(AND(AL$12&gt;($F191+$F$164),AL$12&lt;=Assumptions!$L$14),INDEX(DebtPerm!$G$9:$G$366,MATCH(AL$12,DebtPerm!$M$9:$M$366,0)),0),0)</f>
        <v>0</v>
      </c>
      <c r="AM191" s="521">
        <f>IFERROR(IF(AND(AM$12&gt;($F191+$F$164),AM$12&lt;=Assumptions!$L$14),INDEX(DebtPerm!$G$9:$G$366,MATCH(AM$12,DebtPerm!$M$9:$M$366,0)),0),0)</f>
        <v>0</v>
      </c>
      <c r="AN191" s="521">
        <f>IFERROR(IF(AND(AN$12&gt;($F191+$F$164),AN$12&lt;=Assumptions!$L$14),INDEX(DebtPerm!$G$9:$G$366,MATCH(AN$12,DebtPerm!$M$9:$M$366,0)),0),0)</f>
        <v>0</v>
      </c>
      <c r="AO191" s="521">
        <f>IFERROR(IF(AND(AO$12&gt;($F191+$F$164),AO$12&lt;=Assumptions!$L$14),INDEX(DebtPerm!$G$9:$G$366,MATCH(AO$12,DebtPerm!$M$9:$M$366,0)),0),0)</f>
        <v>0</v>
      </c>
      <c r="AP191" s="521">
        <f>IFERROR(IF(AND(AP$12&gt;($F191+$F$164),AP$12&lt;=Assumptions!$L$14),INDEX(DebtPerm!$G$9:$G$366,MATCH(AP$12,DebtPerm!$M$9:$M$366,0)),0),0)</f>
        <v>0</v>
      </c>
      <c r="AQ191" s="521">
        <f>IFERROR(IF(AND(AQ$12&gt;($F191+$F$164),AQ$12&lt;=Assumptions!$L$14),INDEX(DebtPerm!$G$9:$G$366,MATCH(AQ$12,DebtPerm!$M$9:$M$366,0)),0),0)</f>
        <v>0</v>
      </c>
      <c r="AR191" s="521">
        <f>IFERROR(IF(AND(AR$12&gt;($F191+$F$164),AR$12&lt;=Assumptions!$L$14),INDEX(DebtPerm!$G$9:$G$366,MATCH(AR$12,DebtPerm!$M$9:$M$366,0)),0),0)</f>
        <v>0</v>
      </c>
      <c r="AS191" s="521">
        <f>IFERROR(IF(AND(AS$12&gt;($F191+$F$164),AS$12&lt;=Assumptions!$L$14),INDEX(DebtPerm!$G$9:$G$366,MATCH(AS$12,DebtPerm!$M$9:$M$366,0)),0),0)</f>
        <v>0</v>
      </c>
      <c r="AT191" s="521">
        <f>IFERROR(IF(AND(AT$12&gt;($F191+$F$164),AT$12&lt;=Assumptions!$L$14),INDEX(DebtPerm!$G$9:$G$366,MATCH(AT$12,DebtPerm!$M$9:$M$366,0)),0),0)</f>
        <v>0</v>
      </c>
      <c r="AU191" s="521">
        <f>IFERROR(IF(AND(AU$12&gt;($F191+$F$164),AU$12&lt;=Assumptions!$L$14),INDEX(DebtPerm!$G$9:$G$366,MATCH(AU$12,DebtPerm!$M$9:$M$366,0)),0),0)</f>
        <v>0</v>
      </c>
      <c r="AV191" s="521">
        <f>IFERROR(IF(AND(AV$12&gt;($F191+$F$164),AV$12&lt;=Assumptions!$L$14),INDEX(DebtPerm!$G$9:$G$366,MATCH(AV$12,DebtPerm!$M$9:$M$366,0)),0),0)</f>
        <v>0</v>
      </c>
      <c r="AW191" s="521">
        <f>IFERROR(IF(AND(AW$12&gt;($F191+$F$164),AW$12&lt;=Assumptions!$L$14),INDEX(DebtPerm!$G$9:$G$366,MATCH(AW$12,DebtPerm!$M$9:$M$366,0)),0),0)</f>
        <v>0</v>
      </c>
      <c r="AX191" s="521">
        <f>IFERROR(IF(AND(AX$12&gt;($F191+$F$164),AX$12&lt;=Assumptions!$L$14),INDEX(DebtPerm!$G$9:$G$366,MATCH(AX$12,DebtPerm!$M$9:$M$366,0)),0),0)</f>
        <v>0</v>
      </c>
      <c r="AY191" s="521">
        <f>IFERROR(IF(AND(AY$12&gt;($F191+$F$164),AY$12&lt;=Assumptions!$L$14),INDEX(DebtPerm!$G$9:$G$366,MATCH(AY$12,DebtPerm!$M$9:$M$366,0)),0),0)</f>
        <v>0</v>
      </c>
      <c r="AZ191" s="521">
        <f>IFERROR(IF(AND(AZ$12&gt;($F191+$F$164),AZ$12&lt;=Assumptions!$L$14),INDEX(DebtPerm!$G$9:$G$366,MATCH(AZ$12,DebtPerm!$M$9:$M$366,0)),0),0)</f>
        <v>0</v>
      </c>
      <c r="BA191" s="521">
        <f>IFERROR(IF(AND(BA$12&gt;($F191+$F$164),BA$12&lt;=Assumptions!$L$14),INDEX(DebtPerm!$G$9:$G$366,MATCH(BA$12,DebtPerm!$M$9:$M$366,0)),0),0)</f>
        <v>0</v>
      </c>
      <c r="BB191" s="521">
        <f>IFERROR(IF(AND(BB$12&gt;($F191+$F$164),BB$12&lt;=Assumptions!$L$14),INDEX(DebtPerm!$G$9:$G$366,MATCH(BB$12,DebtPerm!$M$9:$M$366,0)),0),0)</f>
        <v>0</v>
      </c>
      <c r="BC191" s="521">
        <f>IFERROR(IF(AND(BC$12&gt;($F191+$F$164),BC$12&lt;=Assumptions!$L$14),INDEX(DebtPerm!$G$9:$G$366,MATCH(BC$12,DebtPerm!$M$9:$M$366,0)),0),0)</f>
        <v>0</v>
      </c>
      <c r="BD191" s="521">
        <f>IFERROR(IF(AND(BD$12&gt;($F191+$F$164),BD$12&lt;=Assumptions!$L$14),INDEX(DebtPerm!$G$9:$G$366,MATCH(BD$12,DebtPerm!$M$9:$M$366,0)),0),0)</f>
        <v>0</v>
      </c>
      <c r="BE191" s="521">
        <f>IFERROR(IF(AND(BE$12&gt;($F191+$F$164),BE$12&lt;=Assumptions!$L$14),INDEX(DebtPerm!$G$9:$G$366,MATCH(BE$12,DebtPerm!$M$9:$M$366,0)),0),0)</f>
        <v>0</v>
      </c>
      <c r="BF191" s="521">
        <f>IFERROR(IF(AND(BF$12&gt;($F191+$F$164),BF$12&lt;=Assumptions!$L$14),INDEX(DebtPerm!$G$9:$G$366,MATCH(BF$12,DebtPerm!$M$9:$M$366,0)),0),0)</f>
        <v>0</v>
      </c>
      <c r="BG191" s="521">
        <f>IFERROR(IF(AND(BG$12&gt;($F191+$F$164),BG$12&lt;=Assumptions!$L$14),INDEX(DebtPerm!$G$9:$G$366,MATCH(BG$12,DebtPerm!$M$9:$M$366,0)),0),0)</f>
        <v>0</v>
      </c>
      <c r="BH191" s="521">
        <f>IFERROR(IF(AND(BH$12&gt;($F191+$F$164),BH$12&lt;=Assumptions!$L$14),INDEX(DebtPerm!$G$9:$G$366,MATCH(BH$12,DebtPerm!$M$9:$M$366,0)),0),0)</f>
        <v>0</v>
      </c>
      <c r="BI191" s="521">
        <f>IFERROR(IF(AND(BI$12&gt;($F191+$F$164),BI$12&lt;=Assumptions!$L$14),INDEX(DebtPerm!$G$9:$G$366,MATCH(BI$12,DebtPerm!$M$9:$M$366,0)),0),0)</f>
        <v>0</v>
      </c>
      <c r="BJ191" s="521">
        <f>IFERROR(IF(AND(BJ$12&gt;($F191+$F$164),BJ$12&lt;=Assumptions!$L$14),INDEX(DebtPerm!$G$9:$G$366,MATCH(BJ$12,DebtPerm!$M$9:$M$366,0)),0),0)</f>
        <v>0</v>
      </c>
      <c r="BK191" s="521">
        <f>IFERROR(IF(AND(BK$12&gt;($F191+$F$164),BK$12&lt;=Assumptions!$L$14),INDEX(DebtPerm!$G$9:$G$366,MATCH(BK$12,DebtPerm!$M$9:$M$366,0)),0),0)</f>
        <v>0</v>
      </c>
      <c r="BL191" s="521">
        <f>IFERROR(IF(AND(BL$12&gt;($F191+$F$164),BL$12&lt;=Assumptions!$L$14),INDEX(DebtPerm!$G$9:$G$366,MATCH(BL$12,DebtPerm!$M$9:$M$366,0)),0),0)</f>
        <v>0</v>
      </c>
      <c r="BM191" s="521">
        <f>IFERROR(IF(AND(BM$12&gt;($F191+$F$164),BM$12&lt;=Assumptions!$L$14),INDEX(DebtPerm!$G$9:$G$366,MATCH(BM$12,DebtPerm!$M$9:$M$366,0)),0),0)</f>
        <v>0</v>
      </c>
      <c r="BN191" s="521">
        <f>IFERROR(IF(AND(BN$12&gt;($F191+$F$164),BN$12&lt;=Assumptions!$L$14),INDEX(DebtPerm!$G$9:$G$366,MATCH(BN$12,DebtPerm!$M$9:$M$366,0)),0),0)</f>
        <v>0</v>
      </c>
      <c r="BO191" s="521">
        <f>IFERROR(IF(AND(BO$12&gt;($F191+$F$164),BO$12&lt;=Assumptions!$L$14),INDEX(DebtPerm!$G$9:$G$366,MATCH(BO$12,DebtPerm!$M$9:$M$366,0)),0),0)</f>
        <v>0</v>
      </c>
      <c r="BP191" s="521">
        <f>IFERROR(IF(AND(BP$12&gt;($F191+$F$164),BP$12&lt;=Assumptions!$L$14),INDEX(DebtPerm!$G$9:$G$366,MATCH(BP$12,DebtPerm!$M$9:$M$366,0)),0),0)</f>
        <v>0</v>
      </c>
      <c r="BQ191" s="521">
        <f>IFERROR(IF(AND(BQ$12&gt;($F191+$F$164),BQ$12&lt;=Assumptions!$L$14),INDEX(DebtPerm!$G$9:$G$366,MATCH(BQ$12,DebtPerm!$M$9:$M$366,0)),0),0)</f>
        <v>0</v>
      </c>
      <c r="BR191" s="521">
        <f>IFERROR(IF(AND(BR$12&gt;($F191+$F$164),BR$12&lt;=Assumptions!$L$14),INDEX(DebtPerm!$G$9:$G$366,MATCH(BR$12,DebtPerm!$M$9:$M$366,0)),0),0)</f>
        <v>0</v>
      </c>
      <c r="BS191" s="521">
        <f>IFERROR(IF(AND(BS$12&gt;($F191+$F$164),BS$12&lt;=Assumptions!$L$14),INDEX(DebtPerm!$G$9:$G$366,MATCH(BS$12,DebtPerm!$M$9:$M$366,0)),0),0)</f>
        <v>0</v>
      </c>
      <c r="BT191" s="521">
        <f>IFERROR(IF(AND(BT$12&gt;($F191+$F$164),BT$12&lt;=Assumptions!$L$14),INDEX(DebtPerm!$G$9:$G$366,MATCH(BT$12,DebtPerm!$M$9:$M$366,0)),0),0)</f>
        <v>0</v>
      </c>
      <c r="BU191" s="521">
        <f>IFERROR(IF(AND(BU$12&gt;($F191+$F$164),BU$12&lt;=Assumptions!$L$14),INDEX(DebtPerm!$G$9:$G$366,MATCH(BU$12,DebtPerm!$M$9:$M$366,0)),0),0)</f>
        <v>0</v>
      </c>
      <c r="BV191" s="521">
        <f>IFERROR(IF(AND(BV$12&gt;($F191+$F$164),BV$12&lt;=Assumptions!$L$14),INDEX(DebtPerm!$G$9:$G$366,MATCH(BV$12,DebtPerm!$M$9:$M$366,0)),0),0)</f>
        <v>0</v>
      </c>
      <c r="BW191" s="521">
        <f>IFERROR(IF(AND(BW$12&gt;($F191+$F$164),BW$12&lt;=Assumptions!$L$14),INDEX(DebtPerm!$G$9:$G$366,MATCH(BW$12,DebtPerm!$M$9:$M$366,0)),0),0)</f>
        <v>0</v>
      </c>
      <c r="BX191" s="521">
        <f>IFERROR(IF(AND(BX$12&gt;($F191+$F$164),BX$12&lt;=Assumptions!$L$14),INDEX(DebtPerm!$G$9:$G$366,MATCH(BX$12,DebtPerm!$M$9:$M$366,0)),0),0)</f>
        <v>0</v>
      </c>
      <c r="BY191" s="521">
        <f>IFERROR(IF(AND(BY$12&gt;($F191+$F$164),BY$12&lt;=Assumptions!$L$14),INDEX(DebtPerm!$G$9:$G$366,MATCH(BY$12,DebtPerm!$M$9:$M$366,0)),0),0)</f>
        <v>0</v>
      </c>
      <c r="BZ191" s="521">
        <f>IFERROR(IF(AND(BZ$12&gt;($F191+$F$164),BZ$12&lt;=Assumptions!$L$14),INDEX(DebtPerm!$G$9:$G$366,MATCH(BZ$12,DebtPerm!$M$9:$M$366,0)),0),0)</f>
        <v>0</v>
      </c>
      <c r="CA191" s="521">
        <f>IFERROR(IF(AND(CA$12&gt;($F191+$F$164),CA$12&lt;=Assumptions!$L$14),INDEX(DebtPerm!$G$9:$G$366,MATCH(CA$12,DebtPerm!$M$9:$M$366,0)),0),0)</f>
        <v>0</v>
      </c>
      <c r="CB191" s="521">
        <f>IFERROR(IF(AND(CB$12&gt;($F191+$F$164),CB$12&lt;=Assumptions!$L$14),INDEX(DebtPerm!$G$9:$G$366,MATCH(CB$12,DebtPerm!$M$9:$M$366,0)),0),0)</f>
        <v>0</v>
      </c>
      <c r="CC191" s="521">
        <f>IFERROR(IF(AND(CC$12&gt;($F191+$F$164),CC$12&lt;=Assumptions!$L$14),INDEX(DebtPerm!$G$9:$G$366,MATCH(CC$12,DebtPerm!$M$9:$M$366,0)),0),0)</f>
        <v>0</v>
      </c>
      <c r="CD191" s="521">
        <f>IFERROR(IF(AND(CD$12&gt;($F191+$F$164),CD$12&lt;=Assumptions!$L$14),INDEX(DebtPerm!$G$9:$G$366,MATCH(CD$12,DebtPerm!$M$9:$M$366,0)),0),0)</f>
        <v>0</v>
      </c>
      <c r="CE191" s="521">
        <f>IFERROR(IF(AND(CE$12&gt;($F191+$F$164),CE$12&lt;=Assumptions!$L$14),INDEX(DebtPerm!$G$9:$G$366,MATCH(CE$12,DebtPerm!$M$9:$M$366,0)),0),0)</f>
        <v>0</v>
      </c>
      <c r="CF191" s="521">
        <f>IFERROR(IF(AND(CF$12&gt;($F191+$F$164),CF$12&lt;=Assumptions!$L$14),INDEX(DebtPerm!$G$9:$G$366,MATCH(CF$12,DebtPerm!$M$9:$M$366,0)),0),0)</f>
        <v>0</v>
      </c>
      <c r="CG191" s="521">
        <f>IFERROR(IF(AND(CG$12&gt;($F191+$F$164),CG$12&lt;=Assumptions!$L$14),INDEX(DebtPerm!$G$9:$G$366,MATCH(CG$12,DebtPerm!$M$9:$M$366,0)),0),0)</f>
        <v>0</v>
      </c>
      <c r="CH191" s="521">
        <f>IFERROR(IF(AND(CH$12&gt;($F191+$F$164),CH$12&lt;=Assumptions!$L$14),INDEX(DebtPerm!$G$9:$G$366,MATCH(CH$12,DebtPerm!$M$9:$M$366,0)),0),0)</f>
        <v>0</v>
      </c>
      <c r="CI191" s="521">
        <f>IFERROR(IF(AND(CI$12&gt;($F191+$F$164),CI$12&lt;=Assumptions!$L$14),INDEX(DebtPerm!$G$9:$G$366,MATCH(CI$12,DebtPerm!$M$9:$M$366,0)),0),0)</f>
        <v>0</v>
      </c>
      <c r="CJ191" s="521">
        <f>IFERROR(IF(AND(CJ$12&gt;($F191+$F$164),CJ$12&lt;=Assumptions!$L$14),INDEX(DebtPerm!$G$9:$G$366,MATCH(CJ$12,DebtPerm!$M$9:$M$366,0)),0),0)</f>
        <v>0</v>
      </c>
      <c r="CK191" s="521">
        <f>IFERROR(IF(AND(CK$12&gt;($F191+$F$164),CK$12&lt;=Assumptions!$L$14),INDEX(DebtPerm!$G$9:$G$366,MATCH(CK$12,DebtPerm!$M$9:$M$366,0)),0),0)</f>
        <v>0</v>
      </c>
      <c r="CL191" s="521">
        <f>IFERROR(IF(AND(CL$12&gt;($F191+$F$164),CL$12&lt;=Assumptions!$L$14),INDEX(DebtPerm!$G$9:$G$366,MATCH(CL$12,DebtPerm!$M$9:$M$366,0)),0),0)</f>
        <v>0</v>
      </c>
      <c r="CM191" s="521">
        <f>IFERROR(IF(AND(CM$12&gt;($F191+$F$164),CM$12&lt;=Assumptions!$L$14),INDEX(DebtPerm!$G$9:$G$366,MATCH(CM$12,DebtPerm!$M$9:$M$366,0)),0),0)</f>
        <v>0</v>
      </c>
      <c r="CN191" s="521">
        <f>IFERROR(IF(AND(CN$12&gt;($F191+$F$164),CN$12&lt;=Assumptions!$L$14),INDEX(DebtPerm!$G$9:$G$366,MATCH(CN$12,DebtPerm!$M$9:$M$366,0)),0),0)</f>
        <v>0</v>
      </c>
      <c r="CO191" s="521">
        <f>IFERROR(IF(AND(CO$12&gt;($F191+$F$164),CO$12&lt;=Assumptions!$L$14),INDEX(DebtPerm!$G$9:$G$366,MATCH(CO$12,DebtPerm!$M$9:$M$366,0)),0),0)</f>
        <v>0</v>
      </c>
      <c r="CP191" s="521">
        <f>IFERROR(IF(AND(CP$12&gt;($F191+$F$164),CP$12&lt;=Assumptions!$L$14),INDEX(DebtPerm!$G$9:$G$366,MATCH(CP$12,DebtPerm!$M$9:$M$366,0)),0),0)</f>
        <v>0</v>
      </c>
      <c r="CQ191" s="521">
        <f>IFERROR(IF(AND(CQ$12&gt;($F191+$F$164),CQ$12&lt;=Assumptions!$L$14),INDEX(DebtPerm!$G$9:$G$366,MATCH(CQ$12,DebtPerm!$M$9:$M$366,0)),0),0)</f>
        <v>0</v>
      </c>
      <c r="CR191" s="521">
        <f>IFERROR(IF(AND(CR$12&gt;($F191+$F$164),CR$12&lt;=Assumptions!$L$14),INDEX(DebtPerm!$G$9:$G$366,MATCH(CR$12,DebtPerm!$M$9:$M$366,0)),0),0)</f>
        <v>0</v>
      </c>
      <c r="CS191" s="521">
        <f>IFERROR(IF(AND(CS$12&gt;($F191+$F$164),CS$12&lt;=Assumptions!$L$14),INDEX(DebtPerm!$G$9:$G$366,MATCH(CS$12,DebtPerm!$M$9:$M$366,0)),0),0)</f>
        <v>0</v>
      </c>
      <c r="CT191" s="521">
        <f>IFERROR(IF(AND(CT$12&gt;($F191+$F$164),CT$12&lt;=Assumptions!$L$14),INDEX(DebtPerm!$G$9:$G$366,MATCH(CT$12,DebtPerm!$M$9:$M$366,0)),0),0)</f>
        <v>0</v>
      </c>
      <c r="CU191" s="521">
        <f>IFERROR(IF(AND(CU$12&gt;($F191+$F$164),CU$12&lt;=Assumptions!$L$14),INDEX(DebtPerm!$G$9:$G$366,MATCH(CU$12,DebtPerm!$M$9:$M$366,0)),0),0)</f>
        <v>0</v>
      </c>
      <c r="CV191" s="521">
        <f>IFERROR(IF(AND(CV$12&gt;($F191+$F$164),CV$12&lt;=Assumptions!$L$14),INDEX(DebtPerm!$G$9:$G$366,MATCH(CV$12,DebtPerm!$M$9:$M$366,0)),0),0)</f>
        <v>0</v>
      </c>
      <c r="CW191" s="521">
        <f>IFERROR(IF(AND(CW$12&gt;($F191+$F$164),CW$12&lt;=Assumptions!$L$14),INDEX(DebtPerm!$G$9:$G$366,MATCH(CW$12,DebtPerm!$M$9:$M$366,0)),0),0)</f>
        <v>0</v>
      </c>
      <c r="CX191" s="521">
        <f>IFERROR(IF(AND(CX$12&gt;($F191+$F$164),CX$12&lt;=Assumptions!$L$14),INDEX(DebtPerm!$G$9:$G$366,MATCH(CX$12,DebtPerm!$M$9:$M$366,0)),0),0)</f>
        <v>0</v>
      </c>
      <c r="CY191" s="521">
        <f>IFERROR(IF(AND(CY$12&gt;($F191+$F$164),CY$12&lt;=Assumptions!$L$14),INDEX(DebtPerm!$G$9:$G$366,MATCH(CY$12,DebtPerm!$M$9:$M$366,0)),0),0)</f>
        <v>0</v>
      </c>
      <c r="CZ191" s="521">
        <f>IFERROR(IF(AND(CZ$12&gt;($F191+$F$164),CZ$12&lt;=Assumptions!$L$14),INDEX(DebtPerm!$G$9:$G$366,MATCH(CZ$12,DebtPerm!$M$9:$M$366,0)),0),0)</f>
        <v>0</v>
      </c>
      <c r="DA191" s="521">
        <f>IFERROR(IF(AND(DA$12&gt;($F191+$F$164),DA$12&lt;=Assumptions!$L$14),INDEX(DebtPerm!$G$9:$G$366,MATCH(DA$12,DebtPerm!$M$9:$M$366,0)),0),0)</f>
        <v>0</v>
      </c>
      <c r="DB191" s="521">
        <f>IFERROR(IF(AND(DB$12&gt;($F191+$F$164),DB$12&lt;=Assumptions!$L$14),INDEX(DebtPerm!$G$9:$G$366,MATCH(DB$12,DebtPerm!$M$9:$M$366,0)),0),0)</f>
        <v>0</v>
      </c>
      <c r="DC191" s="521">
        <f>IFERROR(IF(AND(DC$12&gt;($F191+$F$164),DC$12&lt;=Assumptions!$L$14),INDEX(DebtPerm!$G$9:$G$366,MATCH(DC$12,DebtPerm!$M$9:$M$366,0)),0),0)</f>
        <v>0</v>
      </c>
      <c r="DD191" s="521">
        <f>IFERROR(IF(AND(DD$12&gt;($F191+$F$164),DD$12&lt;=Assumptions!$L$14),INDEX(DebtPerm!$G$9:$G$366,MATCH(DD$12,DebtPerm!$M$9:$M$366,0)),0),0)</f>
        <v>0</v>
      </c>
      <c r="DE191" s="521">
        <f>IFERROR(IF(AND(DE$12&gt;($F191+$F$164),DE$12&lt;=Assumptions!$L$14),INDEX(DebtPerm!$G$9:$G$366,MATCH(DE$12,DebtPerm!$M$9:$M$366,0)),0),0)</f>
        <v>0</v>
      </c>
      <c r="DF191" s="521">
        <f>IFERROR(IF(AND(DF$12&gt;($F191+$F$164),DF$12&lt;=Assumptions!$L$14),INDEX(DebtPerm!$G$9:$G$366,MATCH(DF$12,DebtPerm!$M$9:$M$366,0)),0),0)</f>
        <v>0</v>
      </c>
      <c r="DG191" s="521">
        <f>IFERROR(IF(AND(DG$12&gt;($F191+$F$164),DG$12&lt;=Assumptions!$L$14),INDEX(DebtPerm!$G$9:$G$366,MATCH(DG$12,DebtPerm!$M$9:$M$366,0)),0),0)</f>
        <v>0</v>
      </c>
      <c r="DH191" s="521">
        <f>IFERROR(IF(AND(DH$12&gt;($F191+$F$164),DH$12&lt;=Assumptions!$L$14),INDEX(DebtPerm!$G$9:$G$366,MATCH(DH$12,DebtPerm!$M$9:$M$366,0)),0),0)</f>
        <v>0</v>
      </c>
      <c r="DI191" s="521">
        <f>IFERROR(IF(AND(DI$12&gt;($F191+$F$164),DI$12&lt;=Assumptions!$L$14),INDEX(DebtPerm!$G$9:$G$366,MATCH(DI$12,DebtPerm!$M$9:$M$366,0)),0),0)</f>
        <v>0</v>
      </c>
      <c r="DJ191" s="521">
        <f>IFERROR(IF(AND(DJ$12&gt;($F191+$F$164),DJ$12&lt;=Assumptions!$L$14),INDEX(DebtPerm!$G$9:$G$366,MATCH(DJ$12,DebtPerm!$M$9:$M$366,0)),0),0)</f>
        <v>0</v>
      </c>
      <c r="DK191" s="521">
        <f>IFERROR(IF(AND(DK$12&gt;($F191+$F$164),DK$12&lt;=Assumptions!$L$14),INDEX(DebtPerm!$G$9:$G$366,MATCH(DK$12,DebtPerm!$M$9:$M$366,0)),0),0)</f>
        <v>0</v>
      </c>
      <c r="DL191" s="521">
        <f>IFERROR(IF(AND(DL$12&gt;($F191+$F$164),DL$12&lt;=Assumptions!$L$14),INDEX(DebtPerm!$G$9:$G$366,MATCH(DL$12,DebtPerm!$M$9:$M$366,0)),0),0)</f>
        <v>0</v>
      </c>
      <c r="DM191" s="521">
        <f>IFERROR(IF(AND(DM$12&gt;($F191+$F$164),DM$12&lt;=Assumptions!$L$14),INDEX(DebtPerm!$G$9:$G$366,MATCH(DM$12,DebtPerm!$M$9:$M$366,0)),0),0)</f>
        <v>0</v>
      </c>
      <c r="DN191" s="521">
        <f>IFERROR(IF(AND(DN$12&gt;($F191+$F$164),DN$12&lt;=Assumptions!$L$14),INDEX(DebtPerm!$G$9:$G$366,MATCH(DN$12,DebtPerm!$M$9:$M$366,0)),0),0)</f>
        <v>0</v>
      </c>
      <c r="DO191" s="521">
        <f>IFERROR(IF(AND(DO$12&gt;($F191+$F$164),DO$12&lt;=Assumptions!$L$14),INDEX(DebtPerm!$G$9:$G$366,MATCH(DO$12,DebtPerm!$M$9:$M$366,0)),0),0)</f>
        <v>0</v>
      </c>
      <c r="DP191" s="521">
        <f>IFERROR(IF(AND(DP$12&gt;($F191+$F$164),DP$12&lt;=Assumptions!$L$14),INDEX(DebtPerm!$G$9:$G$366,MATCH(DP$12,DebtPerm!$M$9:$M$366,0)),0),0)</f>
        <v>0</v>
      </c>
      <c r="DQ191" s="521">
        <f>IFERROR(IF(AND(DQ$12&gt;($F191+$F$164),DQ$12&lt;=Assumptions!$L$14),INDEX(DebtPerm!$G$9:$G$366,MATCH(DQ$12,DebtPerm!$M$9:$M$366,0)),0),0)</f>
        <v>0</v>
      </c>
      <c r="DR191" s="521">
        <f>IFERROR(IF(AND(DR$12&gt;($F191+$F$164),DR$12&lt;=Assumptions!$L$14),INDEX(DebtPerm!$G$9:$G$366,MATCH(DR$12,DebtPerm!$M$9:$M$366,0)),0),0)</f>
        <v>0</v>
      </c>
      <c r="DS191" s="521">
        <f>IFERROR(IF(AND(DS$12&gt;($F191+$F$164),DS$12&lt;=Assumptions!$L$14),INDEX(DebtPerm!$G$9:$G$366,MATCH(DS$12,DebtPerm!$M$9:$M$366,0)),0),0)</f>
        <v>0</v>
      </c>
      <c r="DT191" s="521">
        <f>IFERROR(IF(AND(DT$12&gt;($F191+$F$164),DT$12&lt;=Assumptions!$L$14),INDEX(DebtPerm!$G$9:$G$366,MATCH(DT$12,DebtPerm!$M$9:$M$366,0)),0),0)</f>
        <v>0</v>
      </c>
      <c r="DU191" s="521">
        <f>IFERROR(IF(AND(DU$12&gt;($F191+$F$164),DU$12&lt;=Assumptions!$L$14),INDEX(DebtPerm!$G$9:$G$366,MATCH(DU$12,DebtPerm!$M$9:$M$366,0)),0),0)</f>
        <v>0</v>
      </c>
      <c r="DV191" s="521">
        <f>IFERROR(IF(AND(DV$12&gt;($F191+$F$164),DV$12&lt;=Assumptions!$L$14),INDEX(DebtPerm!$G$9:$G$366,MATCH(DV$12,DebtPerm!$M$9:$M$366,0)),0),0)</f>
        <v>0</v>
      </c>
      <c r="DW191" s="521">
        <f>IFERROR(IF(AND(DW$12&gt;($F191+$F$164),DW$12&lt;=Assumptions!$L$14),INDEX(DebtPerm!$G$9:$G$366,MATCH(DW$12,DebtPerm!$M$9:$M$366,0)),0),0)</f>
        <v>0</v>
      </c>
      <c r="DX191" s="521">
        <f>IFERROR(IF(AND(DX$12&gt;($F191+$F$164),DX$12&lt;=Assumptions!$L$14),INDEX(DebtPerm!$G$9:$G$366,MATCH(DX$12,DebtPerm!$M$9:$M$366,0)),0),0)</f>
        <v>0</v>
      </c>
      <c r="DY191" s="521">
        <f>IFERROR(IF(AND(DY$12&gt;($F191+$F$164),DY$12&lt;=Assumptions!$L$14),INDEX(DebtPerm!$G$9:$G$366,MATCH(DY$12,DebtPerm!$M$9:$M$366,0)),0),0)</f>
        <v>0</v>
      </c>
      <c r="DZ191" s="521">
        <f>IFERROR(IF(AND(DZ$12&gt;($F191+$F$164),DZ$12&lt;=Assumptions!$L$14),INDEX(DebtPerm!$G$9:$G$366,MATCH(DZ$12,DebtPerm!$M$9:$M$366,0)),0),0)</f>
        <v>0</v>
      </c>
      <c r="EA191" s="521">
        <f>IFERROR(IF(AND(EA$12&gt;($F191+$F$164),EA$12&lt;=Assumptions!$L$14),INDEX(DebtPerm!$G$9:$G$366,MATCH(EA$12,DebtPerm!$M$9:$M$366,0)),0),0)</f>
        <v>0</v>
      </c>
      <c r="EB191" s="521">
        <f>IFERROR(IF(AND(EB$12&gt;($F191+$F$164),EB$12&lt;=Assumptions!$L$14),INDEX(DebtPerm!$G$9:$G$366,MATCH(EB$12,DebtPerm!$M$9:$M$366,0)),0),0)</f>
        <v>0</v>
      </c>
      <c r="EC191" s="521">
        <f>IFERROR(IF(AND(EC$12&gt;($F191+$F$164),EC$12&lt;=Assumptions!$L$14),INDEX(DebtPerm!$G$9:$G$366,MATCH(EC$12,DebtPerm!$M$9:$M$366,0)),0),0)</f>
        <v>0</v>
      </c>
      <c r="ED191" s="521">
        <f>IFERROR(IF(AND(ED$12&gt;($F191+$F$164),ED$12&lt;=Assumptions!$L$14),INDEX(DebtPerm!$G$9:$G$366,MATCH(ED$12,DebtPerm!$M$9:$M$366,0)),0),0)</f>
        <v>0</v>
      </c>
      <c r="EE191" s="521">
        <f>IFERROR(IF(AND(EE$12&gt;($F191+$F$164),EE$12&lt;=Assumptions!$L$14),INDEX(DebtPerm!$G$9:$G$366,MATCH(EE$12,DebtPerm!$M$9:$M$366,0)),0),0)</f>
        <v>0</v>
      </c>
      <c r="EF191" s="521">
        <f>IFERROR(IF(AND(EF$12&gt;($F191+$F$164),EF$12&lt;=Assumptions!$L$14),INDEX(DebtPerm!$G$9:$G$366,MATCH(EF$12,DebtPerm!$M$9:$M$366,0)),0),0)</f>
        <v>0</v>
      </c>
      <c r="EG191" s="521">
        <f>IFERROR(IF(AND(EG$12&gt;($F191+$F$164),EG$12&lt;=Assumptions!$L$14),INDEX(DebtPerm!$G$9:$G$366,MATCH(EG$12,DebtPerm!$M$9:$M$366,0)),0),0)</f>
        <v>0</v>
      </c>
      <c r="EH191" s="521">
        <f>IFERROR(IF(AND(EH$12&gt;($F191+$F$164),EH$12&lt;=Assumptions!$L$14),INDEX(DebtPerm!$G$9:$G$366,MATCH(EH$12,DebtPerm!$M$9:$M$366,0)),0),0)</f>
        <v>0</v>
      </c>
      <c r="EI191" s="521">
        <f>IFERROR(IF(AND(EI$12&gt;($F191+$F$164),EI$12&lt;=Assumptions!$L$14),INDEX(DebtPerm!$G$9:$G$366,MATCH(EI$12,DebtPerm!$M$9:$M$366,0)),0),0)</f>
        <v>0</v>
      </c>
      <c r="EJ191" s="521">
        <f>IFERROR(IF(AND(EJ$12&gt;($F191+$F$164),EJ$12&lt;=Assumptions!$L$14),INDEX(DebtPerm!$G$9:$G$366,MATCH(EJ$12,DebtPerm!$M$9:$M$366,0)),0),0)</f>
        <v>0</v>
      </c>
      <c r="EK191" s="521">
        <f>IFERROR(IF(AND(EK$12&gt;($F191+$F$164),EK$12&lt;=Assumptions!$L$14),INDEX(DebtPerm!$G$9:$G$366,MATCH(EK$12,DebtPerm!$M$9:$M$366,0)),0),0)</f>
        <v>0</v>
      </c>
      <c r="EL191" s="521">
        <f>IFERROR(IF(AND(EL$12&gt;($F191+$F$164),EL$12&lt;=Assumptions!$L$14),INDEX(DebtPerm!$G$9:$G$366,MATCH(EL$12,DebtPerm!$M$9:$M$366,0)),0),0)</f>
        <v>0</v>
      </c>
      <c r="EM191" s="521">
        <f>IFERROR(IF(AND(EM$12&gt;($F191+$F$164),EM$12&lt;=Assumptions!$L$14),INDEX(DebtPerm!$G$9:$G$366,MATCH(EM$12,DebtPerm!$M$9:$M$366,0)),0),0)</f>
        <v>0</v>
      </c>
      <c r="EP191" s="14" t="str">
        <f t="shared" si="790"/>
        <v>Amortization</v>
      </c>
      <c r="EQ191" s="36"/>
      <c r="ER191" s="36"/>
      <c r="ES191" s="36"/>
      <c r="ET191" s="138">
        <f t="shared" si="794"/>
        <v>0</v>
      </c>
      <c r="EU191" s="19"/>
      <c r="EV191" s="139">
        <f t="shared" si="795"/>
        <v>0</v>
      </c>
      <c r="EW191" s="27">
        <f t="shared" si="795"/>
        <v>0</v>
      </c>
      <c r="EX191" s="27">
        <f t="shared" si="795"/>
        <v>0</v>
      </c>
      <c r="EY191" s="27">
        <f t="shared" si="795"/>
        <v>0</v>
      </c>
      <c r="EZ191" s="27">
        <f t="shared" si="795"/>
        <v>0</v>
      </c>
      <c r="FA191" s="27">
        <f t="shared" si="795"/>
        <v>0</v>
      </c>
      <c r="FB191" s="27">
        <f t="shared" si="795"/>
        <v>0</v>
      </c>
      <c r="FC191" s="27">
        <f t="shared" si="795"/>
        <v>0</v>
      </c>
      <c r="FD191" s="27">
        <f t="shared" si="795"/>
        <v>0</v>
      </c>
      <c r="FE191"/>
      <c r="FF191"/>
      <c r="FG191"/>
      <c r="FH191"/>
    </row>
    <row r="192" spans="1:164" ht="15" outlineLevel="1">
      <c r="B192" s="14" t="s">
        <v>90</v>
      </c>
      <c r="C192" s="14"/>
      <c r="I192" s="138">
        <f ca="1">SUMIF($K$12:$EM$12,"&lt;="&amp;Assumptions!$L$14,'Monthly Cash Flow'!K192:EM192)</f>
        <v>0</v>
      </c>
      <c r="K192" s="139">
        <f>IF(Assumptions!$E$1=0,0,IF(K$12&gt;Assumptions!$L$17,0,K189*'Monthly Cash Flow'!K187*('Monthly Cash Flow'!K$14-'Monthly Cash Flow'!J$14)/360))</f>
        <v>0</v>
      </c>
      <c r="L192" s="238">
        <f>IF(Assumptions!$E$1=0,0,IF(L$12&gt;Assumptions!$L$17,0,L189*'Monthly Cash Flow'!L187*('Monthly Cash Flow'!L$14-'Monthly Cash Flow'!K$14)/360))</f>
        <v>0</v>
      </c>
      <c r="M192" s="238">
        <f ca="1">IF(Assumptions!$E$1=0,0,IF(M$12&gt;Assumptions!$L$17,0,M189*'Monthly Cash Flow'!M187*('Monthly Cash Flow'!M$14-'Monthly Cash Flow'!L$14)/360))</f>
        <v>0</v>
      </c>
      <c r="N192" s="238">
        <f ca="1">IF(Assumptions!$E$1=0,0,IF(N$12&gt;Assumptions!$L$17,0,N189*'Monthly Cash Flow'!N187*('Monthly Cash Flow'!N$14-'Monthly Cash Flow'!M$14)/360))</f>
        <v>0</v>
      </c>
      <c r="O192" s="238">
        <f ca="1">IF(Assumptions!$E$1=0,0,IF(O$12&gt;Assumptions!$L$17,0,O189*'Monthly Cash Flow'!O187*('Monthly Cash Flow'!O$14-'Monthly Cash Flow'!N$14)/360))</f>
        <v>0</v>
      </c>
      <c r="P192" s="238">
        <f ca="1">IF(Assumptions!$E$1=0,0,IF(P$12&gt;Assumptions!$L$17,0,P189*'Monthly Cash Flow'!P187*('Monthly Cash Flow'!P$14-'Monthly Cash Flow'!O$14)/360))</f>
        <v>0</v>
      </c>
      <c r="Q192" s="238">
        <f ca="1">IF(Assumptions!$E$1=0,0,IF(Q$12&gt;Assumptions!$L$17,0,Q189*'Monthly Cash Flow'!Q187*('Monthly Cash Flow'!Q$14-'Monthly Cash Flow'!P$14)/360))</f>
        <v>0</v>
      </c>
      <c r="R192" s="238">
        <f ca="1">IF(Assumptions!$E$1=0,0,IF(R$12&gt;Assumptions!$L$17,0,R189*'Monthly Cash Flow'!R187*('Monthly Cash Flow'!R$14-'Monthly Cash Flow'!Q$14)/360))</f>
        <v>0</v>
      </c>
      <c r="S192" s="238">
        <f ca="1">IF(Assumptions!$E$1=0,0,IF(S$12&gt;Assumptions!$L$17,0,S189*'Monthly Cash Flow'!S187*('Monthly Cash Flow'!S$14-'Monthly Cash Flow'!R$14)/360))</f>
        <v>0</v>
      </c>
      <c r="T192" s="238">
        <f ca="1">IF(Assumptions!$E$1=0,0,IF(T$12&gt;Assumptions!$L$17,0,T189*'Monthly Cash Flow'!T187*('Monthly Cash Flow'!T$14-'Monthly Cash Flow'!S$14)/360))</f>
        <v>0</v>
      </c>
      <c r="U192" s="238">
        <f ca="1">IF(Assumptions!$E$1=0,0,IF(U$12&gt;Assumptions!$L$17,0,U189*'Monthly Cash Flow'!U187*('Monthly Cash Flow'!U$14-'Monthly Cash Flow'!T$14)/360))</f>
        <v>0</v>
      </c>
      <c r="V192" s="238">
        <f ca="1">IF(Assumptions!$E$1=0,0,IF(V$12&gt;Assumptions!$L$17,0,V189*'Monthly Cash Flow'!V187*('Monthly Cash Flow'!V$14-'Monthly Cash Flow'!U$14)/360))</f>
        <v>0</v>
      </c>
      <c r="W192" s="238">
        <f ca="1">IF(Assumptions!$E$1=0,0,IF(W$12&gt;Assumptions!$L$17,0,W189*'Monthly Cash Flow'!W187*('Monthly Cash Flow'!W$14-'Monthly Cash Flow'!V$14)/360))</f>
        <v>0</v>
      </c>
      <c r="X192" s="238">
        <f ca="1">IF(Assumptions!$E$1=0,0,IF(X$12&gt;Assumptions!$L$17,0,X189*'Monthly Cash Flow'!X187*('Monthly Cash Flow'!X$14-'Monthly Cash Flow'!W$14)/360))</f>
        <v>0</v>
      </c>
      <c r="Y192" s="238">
        <f ca="1">IF(Assumptions!$E$1=0,0,IF(Y$12&gt;Assumptions!$L$17,0,Y189*'Monthly Cash Flow'!Y187*('Monthly Cash Flow'!Y$14-'Monthly Cash Flow'!X$14)/360))</f>
        <v>0</v>
      </c>
      <c r="Z192" s="238">
        <f ca="1">IF(Assumptions!$E$1=0,0,IF(Z$12&gt;Assumptions!$L$17,0,Z189*'Monthly Cash Flow'!Z187*('Monthly Cash Flow'!Z$14-'Monthly Cash Flow'!Y$14)/360))</f>
        <v>0</v>
      </c>
      <c r="AA192" s="238">
        <f ca="1">IF(Assumptions!$E$1=0,0,IF(AA$12&gt;Assumptions!$L$17,0,AA189*'Monthly Cash Flow'!AA187*('Monthly Cash Flow'!AA$14-'Monthly Cash Flow'!Z$14)/360))</f>
        <v>0</v>
      </c>
      <c r="AB192" s="238">
        <f ca="1">IF(Assumptions!$E$1=0,0,IF(AB$12&gt;Assumptions!$L$17,0,AB189*'Monthly Cash Flow'!AB187*('Monthly Cash Flow'!AB$14-'Monthly Cash Flow'!AA$14)/360))</f>
        <v>0</v>
      </c>
      <c r="AC192" s="238">
        <f ca="1">IF(Assumptions!$E$1=0,0,IF(AC$12&gt;Assumptions!$L$17,0,AC189*'Monthly Cash Flow'!AC187*('Monthly Cash Flow'!AC$14-'Monthly Cash Flow'!AB$14)/360))</f>
        <v>0</v>
      </c>
      <c r="AD192" s="238">
        <f ca="1">IF(Assumptions!$E$1=0,0,IF(AD$12&gt;Assumptions!$L$17,0,AD189*'Monthly Cash Flow'!AD187*('Monthly Cash Flow'!AD$14-'Monthly Cash Flow'!AC$14)/360))</f>
        <v>0</v>
      </c>
      <c r="AE192" s="238">
        <f ca="1">IF(Assumptions!$E$1=0,0,IF(AE$12&gt;Assumptions!$L$17,0,AE189*'Monthly Cash Flow'!AE187*('Monthly Cash Flow'!AE$14-'Monthly Cash Flow'!AD$14)/360))</f>
        <v>0</v>
      </c>
      <c r="AF192" s="238">
        <f ca="1">IF(Assumptions!$E$1=0,0,IF(AF$12&gt;Assumptions!$L$17,0,AF189*'Monthly Cash Flow'!AF187*('Monthly Cash Flow'!AF$14-'Monthly Cash Flow'!AE$14)/360))</f>
        <v>0</v>
      </c>
      <c r="AG192" s="238">
        <f ca="1">IF(Assumptions!$E$1=0,0,IF(AG$12&gt;Assumptions!$L$17,0,AG189*'Monthly Cash Flow'!AG187*('Monthly Cash Flow'!AG$14-'Monthly Cash Flow'!AF$14)/360))</f>
        <v>0</v>
      </c>
      <c r="AH192" s="238">
        <f ca="1">IF(Assumptions!$E$1=0,0,IF(AH$12&gt;Assumptions!$L$17,0,AH189*'Monthly Cash Flow'!AH187*('Monthly Cash Flow'!AH$14-'Monthly Cash Flow'!AG$14)/360))</f>
        <v>0</v>
      </c>
      <c r="AI192" s="238">
        <f ca="1">IF(Assumptions!$E$1=0,0,IF(AI$12&gt;Assumptions!$L$17,0,AI189*'Monthly Cash Flow'!AI187*('Monthly Cash Flow'!AI$14-'Monthly Cash Flow'!AH$14)/360))</f>
        <v>0</v>
      </c>
      <c r="AJ192" s="238">
        <f ca="1">IF(Assumptions!$E$1=0,0,IF(AJ$12&gt;Assumptions!$L$17,0,AJ189*'Monthly Cash Flow'!AJ187*('Monthly Cash Flow'!AJ$14-'Monthly Cash Flow'!AI$14)/360))</f>
        <v>0</v>
      </c>
      <c r="AK192" s="238">
        <f ca="1">IF(Assumptions!$E$1=0,0,IF(AK$12&gt;Assumptions!$L$17,0,AK189*'Monthly Cash Flow'!AK187*('Monthly Cash Flow'!AK$14-'Monthly Cash Flow'!AJ$14)/360))</f>
        <v>0</v>
      </c>
      <c r="AL192" s="238">
        <f ca="1">IF(Assumptions!$E$1=0,0,IF(AL$12&gt;Assumptions!$L$17,0,AL189*'Monthly Cash Flow'!AL187*('Monthly Cash Flow'!AL$14-'Monthly Cash Flow'!AK$14)/360))</f>
        <v>0</v>
      </c>
      <c r="AM192" s="238">
        <f ca="1">IF(Assumptions!$E$1=0,0,IF(AM$12&gt;Assumptions!$L$17,0,AM189*'Monthly Cash Flow'!AM187*('Monthly Cash Flow'!AM$14-'Monthly Cash Flow'!AL$14)/360))</f>
        <v>0</v>
      </c>
      <c r="AN192" s="238">
        <f ca="1">IF(Assumptions!$E$1=0,0,IF(AN$12&gt;Assumptions!$L$17,0,AN189*'Monthly Cash Flow'!AN187*('Monthly Cash Flow'!AN$14-'Monthly Cash Flow'!AM$14)/360))</f>
        <v>0</v>
      </c>
      <c r="AO192" s="238">
        <f ca="1">IF(Assumptions!$E$1=0,0,IF(AO$12&gt;Assumptions!$L$17,0,AO189*'Monthly Cash Flow'!AO187*('Monthly Cash Flow'!AO$14-'Monthly Cash Flow'!AN$14)/360))</f>
        <v>0</v>
      </c>
      <c r="AP192" s="238">
        <f ca="1">IF(Assumptions!$E$1=0,0,IF(AP$12&gt;Assumptions!$L$17,0,AP189*'Monthly Cash Flow'!AP187*('Monthly Cash Flow'!AP$14-'Monthly Cash Flow'!AO$14)/360))</f>
        <v>0</v>
      </c>
      <c r="AQ192" s="238">
        <f ca="1">IF(Assumptions!$E$1=0,0,IF(AQ$12&gt;Assumptions!$L$17,0,AQ189*'Monthly Cash Flow'!AQ187*('Monthly Cash Flow'!AQ$14-'Monthly Cash Flow'!AP$14)/360))</f>
        <v>0</v>
      </c>
      <c r="AR192" s="238">
        <f ca="1">IF(Assumptions!$E$1=0,0,IF(AR$12&gt;Assumptions!$L$17,0,AR189*'Monthly Cash Flow'!AR187*('Monthly Cash Flow'!AR$14-'Monthly Cash Flow'!AQ$14)/360))</f>
        <v>0</v>
      </c>
      <c r="AS192" s="238">
        <f ca="1">IF(Assumptions!$E$1=0,0,IF(AS$12&gt;Assumptions!$L$17,0,AS189*'Monthly Cash Flow'!AS187*('Monthly Cash Flow'!AS$14-'Monthly Cash Flow'!AR$14)/360))</f>
        <v>0</v>
      </c>
      <c r="AT192" s="238">
        <f ca="1">IF(Assumptions!$E$1=0,0,IF(AT$12&gt;Assumptions!$L$17,0,AT189*'Monthly Cash Flow'!AT187*('Monthly Cash Flow'!AT$14-'Monthly Cash Flow'!AS$14)/360))</f>
        <v>0</v>
      </c>
      <c r="AU192" s="238">
        <f ca="1">IF(Assumptions!$E$1=0,0,IF(AU$12&gt;Assumptions!$L$17,0,AU189*'Monthly Cash Flow'!AU187*('Monthly Cash Flow'!AU$14-'Monthly Cash Flow'!AT$14)/360))</f>
        <v>0</v>
      </c>
      <c r="AV192" s="238">
        <f>IF(Assumptions!$E$1=0,0,IF(AV$12&gt;Assumptions!$L$17,0,AV189*'Monthly Cash Flow'!AV187*('Monthly Cash Flow'!AV$14-'Monthly Cash Flow'!AU$14)/360))</f>
        <v>0</v>
      </c>
      <c r="AW192" s="238">
        <f>IF(Assumptions!$E$1=0,0,IF(AW$12&gt;Assumptions!$L$17,0,AW189*'Monthly Cash Flow'!AW187*('Monthly Cash Flow'!AW$14-'Monthly Cash Flow'!AV$14)/360))</f>
        <v>0</v>
      </c>
      <c r="AX192" s="238">
        <f>IF(Assumptions!$E$1=0,0,IF(AX$12&gt;Assumptions!$L$17,0,AX189*'Monthly Cash Flow'!AX187*('Monthly Cash Flow'!AX$14-'Monthly Cash Flow'!AW$14)/360))</f>
        <v>0</v>
      </c>
      <c r="AY192" s="238">
        <f>IF(Assumptions!$E$1=0,0,IF(AY$12&gt;Assumptions!$L$17,0,AY189*'Monthly Cash Flow'!AY187*('Monthly Cash Flow'!AY$14-'Monthly Cash Flow'!AX$14)/360))</f>
        <v>0</v>
      </c>
      <c r="AZ192" s="238">
        <f>IF(Assumptions!$E$1=0,0,IF(AZ$12&gt;Assumptions!$L$17,0,AZ189*'Monthly Cash Flow'!AZ187*('Monthly Cash Flow'!AZ$14-'Monthly Cash Flow'!AY$14)/360))</f>
        <v>0</v>
      </c>
      <c r="BA192" s="238">
        <f>IF(Assumptions!$E$1=0,0,IF(BA$12&gt;Assumptions!$L$17,0,BA189*'Monthly Cash Flow'!BA187*('Monthly Cash Flow'!BA$14-'Monthly Cash Flow'!AZ$14)/360))</f>
        <v>0</v>
      </c>
      <c r="BB192" s="238">
        <f>IF(Assumptions!$E$1=0,0,IF(BB$12&gt;Assumptions!$L$17,0,BB189*'Monthly Cash Flow'!BB187*('Monthly Cash Flow'!BB$14-'Monthly Cash Flow'!BA$14)/360))</f>
        <v>0</v>
      </c>
      <c r="BC192" s="238">
        <f>IF(Assumptions!$E$1=0,0,IF(BC$12&gt;Assumptions!$L$17,0,BC189*'Monthly Cash Flow'!BC187*('Monthly Cash Flow'!BC$14-'Monthly Cash Flow'!BB$14)/360))</f>
        <v>0</v>
      </c>
      <c r="BD192" s="238">
        <f>IF(Assumptions!$E$1=0,0,IF(BD$12&gt;Assumptions!$L$17,0,BD189*'Monthly Cash Flow'!BD187*('Monthly Cash Flow'!BD$14-'Monthly Cash Flow'!BC$14)/360))</f>
        <v>0</v>
      </c>
      <c r="BE192" s="238">
        <f>IF(Assumptions!$E$1=0,0,IF(BE$12&gt;Assumptions!$L$17,0,BE189*'Monthly Cash Flow'!BE187*('Monthly Cash Flow'!BE$14-'Monthly Cash Flow'!BD$14)/360))</f>
        <v>0</v>
      </c>
      <c r="BF192" s="238">
        <f>IF(Assumptions!$E$1=0,0,IF(BF$12&gt;Assumptions!$L$17,0,BF189*'Monthly Cash Flow'!BF187*('Monthly Cash Flow'!BF$14-'Monthly Cash Flow'!BE$14)/360))</f>
        <v>0</v>
      </c>
      <c r="BG192" s="238">
        <f>IF(Assumptions!$E$1=0,0,IF(BG$12&gt;Assumptions!$L$17,0,BG189*'Monthly Cash Flow'!BG187*('Monthly Cash Flow'!BG$14-'Monthly Cash Flow'!BF$14)/360))</f>
        <v>0</v>
      </c>
      <c r="BH192" s="238">
        <f>IF(Assumptions!$E$1=0,0,IF(BH$12&gt;Assumptions!$L$17,0,BH189*'Monthly Cash Flow'!BH187*('Monthly Cash Flow'!BH$14-'Monthly Cash Flow'!BG$14)/360))</f>
        <v>0</v>
      </c>
      <c r="BI192" s="238">
        <f>IF(Assumptions!$E$1=0,0,IF(BI$12&gt;Assumptions!$L$17,0,BI189*'Monthly Cash Flow'!BI187*('Monthly Cash Flow'!BI$14-'Monthly Cash Flow'!BH$14)/360))</f>
        <v>0</v>
      </c>
      <c r="BJ192" s="238">
        <f>IF(Assumptions!$E$1=0,0,IF(BJ$12&gt;Assumptions!$L$17,0,BJ189*'Monthly Cash Flow'!BJ187*('Monthly Cash Flow'!BJ$14-'Monthly Cash Flow'!BI$14)/360))</f>
        <v>0</v>
      </c>
      <c r="BK192" s="238">
        <f>IF(Assumptions!$E$1=0,0,IF(BK$12&gt;Assumptions!$L$17,0,BK189*'Monthly Cash Flow'!BK187*('Monthly Cash Flow'!BK$14-'Monthly Cash Flow'!BJ$14)/360))</f>
        <v>0</v>
      </c>
      <c r="BL192" s="238">
        <f>IF(Assumptions!$E$1=0,0,IF(BL$12&gt;Assumptions!$L$17,0,BL189*'Monthly Cash Flow'!BL187*('Monthly Cash Flow'!BL$14-'Monthly Cash Flow'!BK$14)/360))</f>
        <v>0</v>
      </c>
      <c r="BM192" s="238">
        <f>IF(Assumptions!$E$1=0,0,IF(BM$12&gt;Assumptions!$L$17,0,BM189*'Monthly Cash Flow'!BM187*('Monthly Cash Flow'!BM$14-'Monthly Cash Flow'!BL$14)/360))</f>
        <v>0</v>
      </c>
      <c r="BN192" s="238">
        <f>IF(Assumptions!$E$1=0,0,IF(BN$12&gt;Assumptions!$L$17,0,BN189*'Monthly Cash Flow'!BN187*('Monthly Cash Flow'!BN$14-'Monthly Cash Flow'!BM$14)/360))</f>
        <v>0</v>
      </c>
      <c r="BO192" s="238">
        <f>IF(Assumptions!$E$1=0,0,IF(BO$12&gt;Assumptions!$L$17,0,BO189*'Monthly Cash Flow'!BO187*('Monthly Cash Flow'!BO$14-'Monthly Cash Flow'!BN$14)/360))</f>
        <v>0</v>
      </c>
      <c r="BP192" s="238">
        <f>IF(Assumptions!$E$1=0,0,IF(BP$12&gt;Assumptions!$L$17,0,BP189*'Monthly Cash Flow'!BP187*('Monthly Cash Flow'!BP$14-'Monthly Cash Flow'!BO$14)/360))</f>
        <v>0</v>
      </c>
      <c r="BQ192" s="238">
        <f>IF(Assumptions!$E$1=0,0,IF(BQ$12&gt;Assumptions!$L$17,0,BQ189*'Monthly Cash Flow'!BQ187*('Monthly Cash Flow'!BQ$14-'Monthly Cash Flow'!BP$14)/360))</f>
        <v>0</v>
      </c>
      <c r="BR192" s="238">
        <f>IF(Assumptions!$E$1=0,0,IF(BR$12&gt;Assumptions!$L$17,0,BR189*'Monthly Cash Flow'!BR187*('Monthly Cash Flow'!BR$14-'Monthly Cash Flow'!BQ$14)/360))</f>
        <v>0</v>
      </c>
      <c r="BS192" s="238">
        <f>IF(Assumptions!$E$1=0,0,IF(BS$12&gt;Assumptions!$L$17,0,BS189*'Monthly Cash Flow'!BS187*('Monthly Cash Flow'!BS$14-'Monthly Cash Flow'!BR$14)/360))</f>
        <v>0</v>
      </c>
      <c r="BT192" s="238">
        <f>IF(Assumptions!$E$1=0,0,IF(BT$12&gt;Assumptions!$L$17,0,BT189*'Monthly Cash Flow'!BT187*('Monthly Cash Flow'!BT$14-'Monthly Cash Flow'!BS$14)/360))</f>
        <v>0</v>
      </c>
      <c r="BU192" s="238">
        <f>IF(Assumptions!$E$1=0,0,IF(BU$12&gt;Assumptions!$L$17,0,BU189*'Monthly Cash Flow'!BU187*('Monthly Cash Flow'!BU$14-'Monthly Cash Flow'!BT$14)/360))</f>
        <v>0</v>
      </c>
      <c r="BV192" s="238">
        <f>IF(Assumptions!$E$1=0,0,IF(BV$12&gt;Assumptions!$L$17,0,BV189*'Monthly Cash Flow'!BV187*('Monthly Cash Flow'!BV$14-'Monthly Cash Flow'!BU$14)/360))</f>
        <v>0</v>
      </c>
      <c r="BW192" s="238">
        <f>IF(Assumptions!$E$1=0,0,IF(BW$12&gt;Assumptions!$L$17,0,BW189*'Monthly Cash Flow'!BW187*('Monthly Cash Flow'!BW$14-'Monthly Cash Flow'!BV$14)/360))</f>
        <v>0</v>
      </c>
      <c r="BX192" s="238">
        <f>IF(Assumptions!$E$1=0,0,IF(BX$12&gt;Assumptions!$L$17,0,BX189*'Monthly Cash Flow'!BX187*('Monthly Cash Flow'!BX$14-'Monthly Cash Flow'!BW$14)/360))</f>
        <v>0</v>
      </c>
      <c r="BY192" s="238">
        <f>IF(Assumptions!$E$1=0,0,IF(BY$12&gt;Assumptions!$L$17,0,BY189*'Monthly Cash Flow'!BY187*('Monthly Cash Flow'!BY$14-'Monthly Cash Flow'!BX$14)/360))</f>
        <v>0</v>
      </c>
      <c r="BZ192" s="238">
        <f>IF(Assumptions!$E$1=0,0,IF(BZ$12&gt;Assumptions!$L$17,0,BZ189*'Monthly Cash Flow'!BZ187*('Monthly Cash Flow'!BZ$14-'Monthly Cash Flow'!BY$14)/360))</f>
        <v>0</v>
      </c>
      <c r="CA192" s="238">
        <f>IF(Assumptions!$E$1=0,0,IF(CA$12&gt;Assumptions!$L$17,0,CA189*'Monthly Cash Flow'!CA187*('Monthly Cash Flow'!CA$14-'Monthly Cash Flow'!BZ$14)/360))</f>
        <v>0</v>
      </c>
      <c r="CB192" s="238">
        <f>IF(Assumptions!$E$1=0,0,IF(CB$12&gt;Assumptions!$L$17,0,CB189*'Monthly Cash Flow'!CB187*('Monthly Cash Flow'!CB$14-'Monthly Cash Flow'!CA$14)/360))</f>
        <v>0</v>
      </c>
      <c r="CC192" s="238">
        <f>IF(Assumptions!$E$1=0,0,IF(CC$12&gt;Assumptions!$L$17,0,CC189*'Monthly Cash Flow'!CC187*('Monthly Cash Flow'!CC$14-'Monthly Cash Flow'!CB$14)/360))</f>
        <v>0</v>
      </c>
      <c r="CD192" s="238">
        <f>IF(Assumptions!$E$1=0,0,IF(CD$12&gt;Assumptions!$L$17,0,CD189*'Monthly Cash Flow'!CD187*('Monthly Cash Flow'!CD$14-'Monthly Cash Flow'!CC$14)/360))</f>
        <v>0</v>
      </c>
      <c r="CE192" s="238">
        <f>IF(Assumptions!$E$1=0,0,IF(CE$12&gt;Assumptions!$L$17,0,CE189*'Monthly Cash Flow'!CE187*('Monthly Cash Flow'!CE$14-'Monthly Cash Flow'!CD$14)/360))</f>
        <v>0</v>
      </c>
      <c r="CF192" s="238">
        <f>IF(Assumptions!$E$1=0,0,IF(CF$12&gt;Assumptions!$L$17,0,CF189*'Monthly Cash Flow'!CF187*('Monthly Cash Flow'!CF$14-'Monthly Cash Flow'!CE$14)/360))</f>
        <v>0</v>
      </c>
      <c r="CG192" s="238">
        <f>IF(Assumptions!$E$1=0,0,IF(CG$12&gt;Assumptions!$L$17,0,CG189*'Monthly Cash Flow'!CG187*('Monthly Cash Flow'!CG$14-'Monthly Cash Flow'!CF$14)/360))</f>
        <v>0</v>
      </c>
      <c r="CH192" s="238">
        <f>IF(Assumptions!$E$1=0,0,IF(CH$12&gt;Assumptions!$L$17,0,CH189*'Monthly Cash Flow'!CH187*('Monthly Cash Flow'!CH$14-'Monthly Cash Flow'!CG$14)/360))</f>
        <v>0</v>
      </c>
      <c r="CI192" s="238">
        <f>IF(Assumptions!$E$1=0,0,IF(CI$12&gt;Assumptions!$L$17,0,CI189*'Monthly Cash Flow'!CI187*('Monthly Cash Flow'!CI$14-'Monthly Cash Flow'!CH$14)/360))</f>
        <v>0</v>
      </c>
      <c r="CJ192" s="238">
        <f>IF(Assumptions!$E$1=0,0,IF(CJ$12&gt;Assumptions!$L$17,0,CJ189*'Monthly Cash Flow'!CJ187*('Monthly Cash Flow'!CJ$14-'Monthly Cash Flow'!CI$14)/360))</f>
        <v>0</v>
      </c>
      <c r="CK192" s="238">
        <f>IF(Assumptions!$E$1=0,0,IF(CK$12&gt;Assumptions!$L$17,0,CK189*'Monthly Cash Flow'!CK187*('Monthly Cash Flow'!CK$14-'Monthly Cash Flow'!CJ$14)/360))</f>
        <v>0</v>
      </c>
      <c r="CL192" s="238">
        <f>IF(Assumptions!$E$1=0,0,IF(CL$12&gt;Assumptions!$L$17,0,CL189*'Monthly Cash Flow'!CL187*('Monthly Cash Flow'!CL$14-'Monthly Cash Flow'!CK$14)/360))</f>
        <v>0</v>
      </c>
      <c r="CM192" s="238">
        <f>IF(Assumptions!$E$1=0,0,IF(CM$12&gt;Assumptions!$L$17,0,CM189*'Monthly Cash Flow'!CM187*('Monthly Cash Flow'!CM$14-'Monthly Cash Flow'!CL$14)/360))</f>
        <v>0</v>
      </c>
      <c r="CN192" s="238">
        <f>IF(Assumptions!$E$1=0,0,IF(CN$12&gt;Assumptions!$L$17,0,CN189*'Monthly Cash Flow'!CN187*('Monthly Cash Flow'!CN$14-'Monthly Cash Flow'!CM$14)/360))</f>
        <v>0</v>
      </c>
      <c r="CO192" s="238">
        <f>IF(Assumptions!$E$1=0,0,IF(CO$12&gt;Assumptions!$L$17,0,CO189*'Monthly Cash Flow'!CO187*('Monthly Cash Flow'!CO$14-'Monthly Cash Flow'!CN$14)/360))</f>
        <v>0</v>
      </c>
      <c r="CP192" s="238">
        <f>IF(Assumptions!$E$1=0,0,IF(CP$12&gt;Assumptions!$L$17,0,CP189*'Monthly Cash Flow'!CP187*('Monthly Cash Flow'!CP$14-'Monthly Cash Flow'!CO$14)/360))</f>
        <v>0</v>
      </c>
      <c r="CQ192" s="238">
        <f>IF(Assumptions!$E$1=0,0,IF(CQ$12&gt;Assumptions!$L$17,0,CQ189*'Monthly Cash Flow'!CQ187*('Monthly Cash Flow'!CQ$14-'Monthly Cash Flow'!CP$14)/360))</f>
        <v>0</v>
      </c>
      <c r="CR192" s="238">
        <f>IF(Assumptions!$E$1=0,0,IF(CR$12&gt;Assumptions!$L$17,0,CR189*'Monthly Cash Flow'!CR187*('Monthly Cash Flow'!CR$14-'Monthly Cash Flow'!CQ$14)/360))</f>
        <v>0</v>
      </c>
      <c r="CS192" s="238">
        <f>IF(Assumptions!$E$1=0,0,IF(CS$12&gt;Assumptions!$L$17,0,CS189*'Monthly Cash Flow'!CS187*('Monthly Cash Flow'!CS$14-'Monthly Cash Flow'!CR$14)/360))</f>
        <v>0</v>
      </c>
      <c r="CT192" s="238">
        <f>IF(Assumptions!$E$1=0,0,IF(CT$12&gt;Assumptions!$L$17,0,CT189*'Monthly Cash Flow'!CT187*('Monthly Cash Flow'!CT$14-'Monthly Cash Flow'!CS$14)/360))</f>
        <v>0</v>
      </c>
      <c r="CU192" s="238">
        <f>IF(Assumptions!$E$1=0,0,IF(CU$12&gt;Assumptions!$L$17,0,CU189*'Monthly Cash Flow'!CU187*('Monthly Cash Flow'!CU$14-'Monthly Cash Flow'!CT$14)/360))</f>
        <v>0</v>
      </c>
      <c r="CV192" s="238">
        <f>IF(Assumptions!$E$1=0,0,IF(CV$12&gt;Assumptions!$L$17,0,CV189*'Monthly Cash Flow'!CV187*('Monthly Cash Flow'!CV$14-'Monthly Cash Flow'!CU$14)/360))</f>
        <v>0</v>
      </c>
      <c r="CW192" s="238">
        <f>IF(Assumptions!$E$1=0,0,IF(CW$12&gt;Assumptions!$L$17,0,CW189*'Monthly Cash Flow'!CW187*('Monthly Cash Flow'!CW$14-'Monthly Cash Flow'!CV$14)/360))</f>
        <v>0</v>
      </c>
      <c r="CX192" s="238">
        <f>IF(Assumptions!$E$1=0,0,IF(CX$12&gt;Assumptions!$L$17,0,CX189*'Monthly Cash Flow'!CX187*('Monthly Cash Flow'!CX$14-'Monthly Cash Flow'!CW$14)/360))</f>
        <v>0</v>
      </c>
      <c r="CY192" s="238">
        <f>IF(Assumptions!$E$1=0,0,IF(CY$12&gt;Assumptions!$L$17,0,CY189*'Monthly Cash Flow'!CY187*('Monthly Cash Flow'!CY$14-'Monthly Cash Flow'!CX$14)/360))</f>
        <v>0</v>
      </c>
      <c r="CZ192" s="238">
        <f>IF(Assumptions!$E$1=0,0,IF(CZ$12&gt;Assumptions!$L$17,0,CZ189*'Monthly Cash Flow'!CZ187*('Monthly Cash Flow'!CZ$14-'Monthly Cash Flow'!CY$14)/360))</f>
        <v>0</v>
      </c>
      <c r="DA192" s="238">
        <f>IF(Assumptions!$E$1=0,0,IF(DA$12&gt;Assumptions!$L$17,0,DA189*'Monthly Cash Flow'!DA187*('Monthly Cash Flow'!DA$14-'Monthly Cash Flow'!CZ$14)/360))</f>
        <v>0</v>
      </c>
      <c r="DB192" s="238">
        <f>IF(Assumptions!$E$1=0,0,IF(DB$12&gt;Assumptions!$L$17,0,DB189*'Monthly Cash Flow'!DB187*('Monthly Cash Flow'!DB$14-'Monthly Cash Flow'!DA$14)/360))</f>
        <v>0</v>
      </c>
      <c r="DC192" s="238">
        <f>IF(Assumptions!$E$1=0,0,IF(DC$12&gt;Assumptions!$L$17,0,DC189*'Monthly Cash Flow'!DC187*('Monthly Cash Flow'!DC$14-'Monthly Cash Flow'!DB$14)/360))</f>
        <v>0</v>
      </c>
      <c r="DD192" s="238">
        <f>IF(Assumptions!$E$1=0,0,IF(DD$12&gt;Assumptions!$L$17,0,DD189*'Monthly Cash Flow'!DD187*('Monthly Cash Flow'!DD$14-'Monthly Cash Flow'!DC$14)/360))</f>
        <v>0</v>
      </c>
      <c r="DE192" s="238">
        <f>IF(Assumptions!$E$1=0,0,IF(DE$12&gt;Assumptions!$L$17,0,DE189*'Monthly Cash Flow'!DE187*('Monthly Cash Flow'!DE$14-'Monthly Cash Flow'!DD$14)/360))</f>
        <v>0</v>
      </c>
      <c r="DF192" s="238">
        <f>IF(Assumptions!$E$1=0,0,IF(DF$12&gt;Assumptions!$L$17,0,DF189*'Monthly Cash Flow'!DF187*('Monthly Cash Flow'!DF$14-'Monthly Cash Flow'!DE$14)/360))</f>
        <v>0</v>
      </c>
      <c r="DG192" s="238">
        <f>IF(Assumptions!$E$1=0,0,IF(DG$12&gt;Assumptions!$L$17,0,DG189*'Monthly Cash Flow'!DG187*('Monthly Cash Flow'!DG$14-'Monthly Cash Flow'!DF$14)/360))</f>
        <v>0</v>
      </c>
      <c r="DH192" s="238">
        <f>IF(Assumptions!$E$1=0,0,IF(DH$12&gt;Assumptions!$L$17,0,DH189*'Monthly Cash Flow'!DH187*('Monthly Cash Flow'!DH$14-'Monthly Cash Flow'!DG$14)/360))</f>
        <v>0</v>
      </c>
      <c r="DI192" s="238">
        <f>IF(Assumptions!$E$1=0,0,IF(DI$12&gt;Assumptions!$L$17,0,DI189*'Monthly Cash Flow'!DI187*('Monthly Cash Flow'!DI$14-'Monthly Cash Flow'!DH$14)/360))</f>
        <v>0</v>
      </c>
      <c r="DJ192" s="238">
        <f>IF(Assumptions!$E$1=0,0,IF(DJ$12&gt;Assumptions!$L$17,0,DJ189*'Monthly Cash Flow'!DJ187*('Monthly Cash Flow'!DJ$14-'Monthly Cash Flow'!DI$14)/360))</f>
        <v>0</v>
      </c>
      <c r="DK192" s="238">
        <f>IF(Assumptions!$E$1=0,0,IF(DK$12&gt;Assumptions!$L$17,0,DK189*'Monthly Cash Flow'!DK187*('Monthly Cash Flow'!DK$14-'Monthly Cash Flow'!DJ$14)/360))</f>
        <v>0</v>
      </c>
      <c r="DL192" s="238">
        <f>IF(Assumptions!$E$1=0,0,IF(DL$12&gt;Assumptions!$L$17,0,DL189*'Monthly Cash Flow'!DL187*('Monthly Cash Flow'!DL$14-'Monthly Cash Flow'!DK$14)/360))</f>
        <v>0</v>
      </c>
      <c r="DM192" s="238">
        <f>IF(Assumptions!$E$1=0,0,IF(DM$12&gt;Assumptions!$L$17,0,DM189*'Monthly Cash Flow'!DM187*('Monthly Cash Flow'!DM$14-'Monthly Cash Flow'!DL$14)/360))</f>
        <v>0</v>
      </c>
      <c r="DN192" s="238">
        <f>IF(Assumptions!$E$1=0,0,IF(DN$12&gt;Assumptions!$L$17,0,DN189*'Monthly Cash Flow'!DN187*('Monthly Cash Flow'!DN$14-'Monthly Cash Flow'!DM$14)/360))</f>
        <v>0</v>
      </c>
      <c r="DO192" s="238">
        <f>IF(Assumptions!$E$1=0,0,IF(DO$12&gt;Assumptions!$L$17,0,DO189*'Monthly Cash Flow'!DO187*('Monthly Cash Flow'!DO$14-'Monthly Cash Flow'!DN$14)/360))</f>
        <v>0</v>
      </c>
      <c r="DP192" s="238">
        <f>IF(Assumptions!$E$1=0,0,IF(DP$12&gt;Assumptions!$L$17,0,DP189*'Monthly Cash Flow'!DP187*('Monthly Cash Flow'!DP$14-'Monthly Cash Flow'!DO$14)/360))</f>
        <v>0</v>
      </c>
      <c r="DQ192" s="238">
        <f>IF(Assumptions!$E$1=0,0,IF(DQ$12&gt;Assumptions!$L$17,0,DQ189*'Monthly Cash Flow'!DQ187*('Monthly Cash Flow'!DQ$14-'Monthly Cash Flow'!DP$14)/360))</f>
        <v>0</v>
      </c>
      <c r="DR192" s="238">
        <f>IF(Assumptions!$E$1=0,0,IF(DR$12&gt;Assumptions!$L$17,0,DR189*'Monthly Cash Flow'!DR187*('Monthly Cash Flow'!DR$14-'Monthly Cash Flow'!DQ$14)/360))</f>
        <v>0</v>
      </c>
      <c r="DS192" s="238">
        <f>IF(Assumptions!$E$1=0,0,IF(DS$12&gt;Assumptions!$L$17,0,DS189*'Monthly Cash Flow'!DS187*('Monthly Cash Flow'!DS$14-'Monthly Cash Flow'!DR$14)/360))</f>
        <v>0</v>
      </c>
      <c r="DT192" s="238">
        <f>IF(Assumptions!$E$1=0,0,IF(DT$12&gt;Assumptions!$L$17,0,DT189*'Monthly Cash Flow'!DT187*('Monthly Cash Flow'!DT$14-'Monthly Cash Flow'!DS$14)/360))</f>
        <v>0</v>
      </c>
      <c r="DU192" s="238">
        <f>IF(Assumptions!$E$1=0,0,IF(DU$12&gt;Assumptions!$L$17,0,DU189*'Monthly Cash Flow'!DU187*('Monthly Cash Flow'!DU$14-'Monthly Cash Flow'!DT$14)/360))</f>
        <v>0</v>
      </c>
      <c r="DV192" s="238">
        <f>IF(Assumptions!$E$1=0,0,IF(DV$12&gt;Assumptions!$L$17,0,DV189*'Monthly Cash Flow'!DV187*('Monthly Cash Flow'!DV$14-'Monthly Cash Flow'!DU$14)/360))</f>
        <v>0</v>
      </c>
      <c r="DW192" s="238">
        <f>IF(Assumptions!$E$1=0,0,IF(DW$12&gt;Assumptions!$L$17,0,DW189*'Monthly Cash Flow'!DW187*('Monthly Cash Flow'!DW$14-'Monthly Cash Flow'!DV$14)/360))</f>
        <v>0</v>
      </c>
      <c r="DX192" s="238">
        <f>IF(Assumptions!$E$1=0,0,IF(DX$12&gt;Assumptions!$L$17,0,DX189*'Monthly Cash Flow'!DX187*('Monthly Cash Flow'!DX$14-'Monthly Cash Flow'!DW$14)/360))</f>
        <v>0</v>
      </c>
      <c r="DY192" s="238">
        <f>IF(Assumptions!$E$1=0,0,IF(DY$12&gt;Assumptions!$L$17,0,DY189*'Monthly Cash Flow'!DY187*('Monthly Cash Flow'!DY$14-'Monthly Cash Flow'!DX$14)/360))</f>
        <v>0</v>
      </c>
      <c r="DZ192" s="238">
        <f>IF(Assumptions!$E$1=0,0,IF(DZ$12&gt;Assumptions!$L$17,0,DZ189*'Monthly Cash Flow'!DZ187*('Monthly Cash Flow'!DZ$14-'Monthly Cash Flow'!DY$14)/360))</f>
        <v>0</v>
      </c>
      <c r="EA192" s="238">
        <f>IF(Assumptions!$E$1=0,0,IF(EA$12&gt;Assumptions!$L$17,0,EA189*'Monthly Cash Flow'!EA187*('Monthly Cash Flow'!EA$14-'Monthly Cash Flow'!DZ$14)/360))</f>
        <v>0</v>
      </c>
      <c r="EB192" s="238">
        <f>IF(Assumptions!$E$1=0,0,IF(EB$12&gt;Assumptions!$L$17,0,EB189*'Monthly Cash Flow'!EB187*('Monthly Cash Flow'!EB$14-'Monthly Cash Flow'!EA$14)/360))</f>
        <v>0</v>
      </c>
      <c r="EC192" s="238">
        <f>IF(Assumptions!$E$1=0,0,IF(EC$12&gt;Assumptions!$L$17,0,EC189*'Monthly Cash Flow'!EC187*('Monthly Cash Flow'!EC$14-'Monthly Cash Flow'!EB$14)/360))</f>
        <v>0</v>
      </c>
      <c r="ED192" s="238">
        <f>IF(Assumptions!$E$1=0,0,IF(ED$12&gt;Assumptions!$L$17,0,ED189*'Monthly Cash Flow'!ED187*('Monthly Cash Flow'!ED$14-'Monthly Cash Flow'!EC$14)/360))</f>
        <v>0</v>
      </c>
      <c r="EE192" s="238">
        <f>IF(Assumptions!$E$1=0,0,IF(EE$12&gt;Assumptions!$L$17,0,EE189*'Monthly Cash Flow'!EE187*('Monthly Cash Flow'!EE$14-'Monthly Cash Flow'!ED$14)/360))</f>
        <v>0</v>
      </c>
      <c r="EF192" s="238">
        <f>IF(Assumptions!$E$1=0,0,IF(EF$12&gt;Assumptions!$L$17,0,EF189*'Monthly Cash Flow'!EF187*('Monthly Cash Flow'!EF$14-'Monthly Cash Flow'!EE$14)/360))</f>
        <v>0</v>
      </c>
      <c r="EG192" s="238">
        <f>IF(Assumptions!$E$1=0,0,IF(EG$12&gt;Assumptions!$L$17,0,EG189*'Monthly Cash Flow'!EG187*('Monthly Cash Flow'!EG$14-'Monthly Cash Flow'!EF$14)/360))</f>
        <v>0</v>
      </c>
      <c r="EH192" s="238">
        <f>IF(Assumptions!$E$1=0,0,IF(EH$12&gt;Assumptions!$L$17,0,EH189*'Monthly Cash Flow'!EH187*('Monthly Cash Flow'!EH$14-'Monthly Cash Flow'!EG$14)/360))</f>
        <v>0</v>
      </c>
      <c r="EI192" s="238">
        <f>IF(Assumptions!$E$1=0,0,IF(EI$12&gt;Assumptions!$L$17,0,EI189*'Monthly Cash Flow'!EI187*('Monthly Cash Flow'!EI$14-'Monthly Cash Flow'!EH$14)/360))</f>
        <v>0</v>
      </c>
      <c r="EJ192" s="238">
        <f>IF(Assumptions!$E$1=0,0,IF(EJ$12&gt;Assumptions!$L$17,0,EJ189*'Monthly Cash Flow'!EJ187*('Monthly Cash Flow'!EJ$14-'Monthly Cash Flow'!EI$14)/360))</f>
        <v>0</v>
      </c>
      <c r="EK192" s="238">
        <f>IF(Assumptions!$E$1=0,0,IF(EK$12&gt;Assumptions!$L$17,0,EK189*'Monthly Cash Flow'!EK187*('Monthly Cash Flow'!EK$14-'Monthly Cash Flow'!EJ$14)/360))</f>
        <v>0</v>
      </c>
      <c r="EL192" s="238">
        <f>IF(Assumptions!$E$1=0,0,IF(EL$12&gt;Assumptions!$L$17,0,EL189*'Monthly Cash Flow'!EL187*('Monthly Cash Flow'!EL$14-'Monthly Cash Flow'!EK$14)/360))</f>
        <v>0</v>
      </c>
      <c r="EM192" s="238">
        <f>IF(Assumptions!$E$1=0,0,IF(EM$12&gt;Assumptions!$L$17,0,EM189*'Monthly Cash Flow'!EM187*('Monthly Cash Flow'!EM$14-'Monthly Cash Flow'!EL$14)/360))</f>
        <v>0</v>
      </c>
      <c r="EP192" s="14" t="str">
        <f t="shared" si="790"/>
        <v>Interest</v>
      </c>
      <c r="EQ192" s="36"/>
      <c r="ER192" s="36"/>
      <c r="ES192" s="36"/>
      <c r="ET192" s="138">
        <f t="shared" ca="1" si="794"/>
        <v>0</v>
      </c>
      <c r="EU192" s="19"/>
      <c r="EV192" s="139">
        <f t="shared" si="795"/>
        <v>0</v>
      </c>
      <c r="EW192" s="238">
        <f t="shared" ca="1" si="795"/>
        <v>0</v>
      </c>
      <c r="EX192" s="238">
        <f t="shared" ca="1" si="795"/>
        <v>0</v>
      </c>
      <c r="EY192" s="238">
        <f t="shared" ca="1" si="795"/>
        <v>0</v>
      </c>
      <c r="EZ192" s="238">
        <f t="shared" si="795"/>
        <v>0</v>
      </c>
      <c r="FA192" s="238">
        <f t="shared" si="795"/>
        <v>0</v>
      </c>
      <c r="FB192" s="238">
        <f t="shared" si="795"/>
        <v>0</v>
      </c>
      <c r="FC192" s="238">
        <f t="shared" si="795"/>
        <v>0</v>
      </c>
      <c r="FD192" s="238">
        <f t="shared" si="795"/>
        <v>0</v>
      </c>
      <c r="FE192"/>
      <c r="FF192"/>
      <c r="FG192"/>
      <c r="FH192"/>
    </row>
    <row r="193" spans="1:164" ht="15" outlineLevel="1">
      <c r="B193" s="232" t="s">
        <v>147</v>
      </c>
      <c r="C193" s="232"/>
      <c r="D193" s="9"/>
      <c r="E193" s="9"/>
      <c r="F193" s="9"/>
      <c r="G193" s="9"/>
      <c r="H193" s="9"/>
      <c r="I193" s="239">
        <f ca="1">SUMIF($K$12:$EM$12,"&lt;="&amp;Assumptions!$L$14,'Monthly Cash Flow'!K193:EM193)</f>
        <v>0</v>
      </c>
      <c r="J193" s="9"/>
      <c r="K193" s="240">
        <f>SUM(K191:K192)</f>
        <v>0</v>
      </c>
      <c r="L193" s="31">
        <f t="shared" ref="L193:BW193" si="796">SUM(L191:L192)</f>
        <v>0</v>
      </c>
      <c r="M193" s="31">
        <f t="shared" ca="1" si="796"/>
        <v>0</v>
      </c>
      <c r="N193" s="31">
        <f t="shared" ca="1" si="796"/>
        <v>0</v>
      </c>
      <c r="O193" s="31">
        <f t="shared" ca="1" si="796"/>
        <v>0</v>
      </c>
      <c r="P193" s="31">
        <f t="shared" ca="1" si="796"/>
        <v>0</v>
      </c>
      <c r="Q193" s="31">
        <f t="shared" ca="1" si="796"/>
        <v>0</v>
      </c>
      <c r="R193" s="31">
        <f t="shared" ca="1" si="796"/>
        <v>0</v>
      </c>
      <c r="S193" s="31">
        <f t="shared" ca="1" si="796"/>
        <v>0</v>
      </c>
      <c r="T193" s="31">
        <f t="shared" ca="1" si="796"/>
        <v>0</v>
      </c>
      <c r="U193" s="31">
        <f t="shared" ca="1" si="796"/>
        <v>0</v>
      </c>
      <c r="V193" s="31">
        <f t="shared" ca="1" si="796"/>
        <v>0</v>
      </c>
      <c r="W193" s="31">
        <f t="shared" ca="1" si="796"/>
        <v>0</v>
      </c>
      <c r="X193" s="31">
        <f t="shared" ca="1" si="796"/>
        <v>0</v>
      </c>
      <c r="Y193" s="31">
        <f t="shared" ca="1" si="796"/>
        <v>0</v>
      </c>
      <c r="Z193" s="31">
        <f t="shared" ca="1" si="796"/>
        <v>0</v>
      </c>
      <c r="AA193" s="31">
        <f t="shared" ca="1" si="796"/>
        <v>0</v>
      </c>
      <c r="AB193" s="31">
        <f t="shared" ca="1" si="796"/>
        <v>0</v>
      </c>
      <c r="AC193" s="31">
        <f t="shared" ca="1" si="796"/>
        <v>0</v>
      </c>
      <c r="AD193" s="31">
        <f t="shared" ca="1" si="796"/>
        <v>0</v>
      </c>
      <c r="AE193" s="31">
        <f t="shared" ca="1" si="796"/>
        <v>0</v>
      </c>
      <c r="AF193" s="31">
        <f t="shared" ca="1" si="796"/>
        <v>0</v>
      </c>
      <c r="AG193" s="31">
        <f t="shared" ca="1" si="796"/>
        <v>0</v>
      </c>
      <c r="AH193" s="31">
        <f t="shared" ca="1" si="796"/>
        <v>0</v>
      </c>
      <c r="AI193" s="31">
        <f t="shared" ca="1" si="796"/>
        <v>0</v>
      </c>
      <c r="AJ193" s="31">
        <f t="shared" ca="1" si="796"/>
        <v>0</v>
      </c>
      <c r="AK193" s="31">
        <f t="shared" ca="1" si="796"/>
        <v>0</v>
      </c>
      <c r="AL193" s="31">
        <f t="shared" ca="1" si="796"/>
        <v>0</v>
      </c>
      <c r="AM193" s="31">
        <f t="shared" ca="1" si="796"/>
        <v>0</v>
      </c>
      <c r="AN193" s="31">
        <f t="shared" ca="1" si="796"/>
        <v>0</v>
      </c>
      <c r="AO193" s="31">
        <f t="shared" ca="1" si="796"/>
        <v>0</v>
      </c>
      <c r="AP193" s="31">
        <f t="shared" ca="1" si="796"/>
        <v>0</v>
      </c>
      <c r="AQ193" s="31">
        <f t="shared" ca="1" si="796"/>
        <v>0</v>
      </c>
      <c r="AR193" s="31">
        <f t="shared" ca="1" si="796"/>
        <v>0</v>
      </c>
      <c r="AS193" s="31">
        <f t="shared" ca="1" si="796"/>
        <v>0</v>
      </c>
      <c r="AT193" s="31">
        <f t="shared" ca="1" si="796"/>
        <v>0</v>
      </c>
      <c r="AU193" s="31">
        <f t="shared" ca="1" si="796"/>
        <v>0</v>
      </c>
      <c r="AV193" s="31">
        <f t="shared" si="796"/>
        <v>0</v>
      </c>
      <c r="AW193" s="31">
        <f t="shared" si="796"/>
        <v>0</v>
      </c>
      <c r="AX193" s="31">
        <f t="shared" si="796"/>
        <v>0</v>
      </c>
      <c r="AY193" s="31">
        <f t="shared" si="796"/>
        <v>0</v>
      </c>
      <c r="AZ193" s="31">
        <f t="shared" si="796"/>
        <v>0</v>
      </c>
      <c r="BA193" s="31">
        <f t="shared" si="796"/>
        <v>0</v>
      </c>
      <c r="BB193" s="31">
        <f t="shared" si="796"/>
        <v>0</v>
      </c>
      <c r="BC193" s="31">
        <f t="shared" si="796"/>
        <v>0</v>
      </c>
      <c r="BD193" s="31">
        <f t="shared" si="796"/>
        <v>0</v>
      </c>
      <c r="BE193" s="31">
        <f t="shared" si="796"/>
        <v>0</v>
      </c>
      <c r="BF193" s="31">
        <f t="shared" si="796"/>
        <v>0</v>
      </c>
      <c r="BG193" s="31">
        <f t="shared" si="796"/>
        <v>0</v>
      </c>
      <c r="BH193" s="31">
        <f t="shared" si="796"/>
        <v>0</v>
      </c>
      <c r="BI193" s="31">
        <f t="shared" si="796"/>
        <v>0</v>
      </c>
      <c r="BJ193" s="31">
        <f t="shared" si="796"/>
        <v>0</v>
      </c>
      <c r="BK193" s="31">
        <f t="shared" si="796"/>
        <v>0</v>
      </c>
      <c r="BL193" s="31">
        <f t="shared" si="796"/>
        <v>0</v>
      </c>
      <c r="BM193" s="31">
        <f t="shared" si="796"/>
        <v>0</v>
      </c>
      <c r="BN193" s="31">
        <f t="shared" si="796"/>
        <v>0</v>
      </c>
      <c r="BO193" s="31">
        <f t="shared" si="796"/>
        <v>0</v>
      </c>
      <c r="BP193" s="31">
        <f t="shared" si="796"/>
        <v>0</v>
      </c>
      <c r="BQ193" s="31">
        <f t="shared" si="796"/>
        <v>0</v>
      </c>
      <c r="BR193" s="31">
        <f t="shared" si="796"/>
        <v>0</v>
      </c>
      <c r="BS193" s="31">
        <f t="shared" si="796"/>
        <v>0</v>
      </c>
      <c r="BT193" s="31">
        <f t="shared" si="796"/>
        <v>0</v>
      </c>
      <c r="BU193" s="31">
        <f t="shared" si="796"/>
        <v>0</v>
      </c>
      <c r="BV193" s="31">
        <f t="shared" si="796"/>
        <v>0</v>
      </c>
      <c r="BW193" s="31">
        <f t="shared" si="796"/>
        <v>0</v>
      </c>
      <c r="BX193" s="31">
        <f t="shared" ref="BX193:CE193" si="797">SUM(BX191:BX192)</f>
        <v>0</v>
      </c>
      <c r="BY193" s="31">
        <f t="shared" si="797"/>
        <v>0</v>
      </c>
      <c r="BZ193" s="31">
        <f t="shared" si="797"/>
        <v>0</v>
      </c>
      <c r="CA193" s="31">
        <f t="shared" si="797"/>
        <v>0</v>
      </c>
      <c r="CB193" s="31">
        <f t="shared" si="797"/>
        <v>0</v>
      </c>
      <c r="CC193" s="31">
        <f t="shared" si="797"/>
        <v>0</v>
      </c>
      <c r="CD193" s="31">
        <f t="shared" si="797"/>
        <v>0</v>
      </c>
      <c r="CE193" s="31">
        <f t="shared" si="797"/>
        <v>0</v>
      </c>
      <c r="CF193" s="31">
        <f t="shared" ref="CF193:EM193" si="798">SUM(CF191:CF192)</f>
        <v>0</v>
      </c>
      <c r="CG193" s="31">
        <f t="shared" si="798"/>
        <v>0</v>
      </c>
      <c r="CH193" s="31">
        <f t="shared" si="798"/>
        <v>0</v>
      </c>
      <c r="CI193" s="31">
        <f t="shared" si="798"/>
        <v>0</v>
      </c>
      <c r="CJ193" s="31">
        <f t="shared" si="798"/>
        <v>0</v>
      </c>
      <c r="CK193" s="31">
        <f t="shared" si="798"/>
        <v>0</v>
      </c>
      <c r="CL193" s="31">
        <f t="shared" si="798"/>
        <v>0</v>
      </c>
      <c r="CM193" s="31">
        <f t="shared" si="798"/>
        <v>0</v>
      </c>
      <c r="CN193" s="31">
        <f t="shared" si="798"/>
        <v>0</v>
      </c>
      <c r="CO193" s="31">
        <f t="shared" si="798"/>
        <v>0</v>
      </c>
      <c r="CP193" s="31">
        <f t="shared" si="798"/>
        <v>0</v>
      </c>
      <c r="CQ193" s="31">
        <f t="shared" si="798"/>
        <v>0</v>
      </c>
      <c r="CR193" s="31">
        <f t="shared" si="798"/>
        <v>0</v>
      </c>
      <c r="CS193" s="31">
        <f t="shared" si="798"/>
        <v>0</v>
      </c>
      <c r="CT193" s="31">
        <f t="shared" si="798"/>
        <v>0</v>
      </c>
      <c r="CU193" s="31">
        <f t="shared" si="798"/>
        <v>0</v>
      </c>
      <c r="CV193" s="31">
        <f t="shared" si="798"/>
        <v>0</v>
      </c>
      <c r="CW193" s="31">
        <f t="shared" si="798"/>
        <v>0</v>
      </c>
      <c r="CX193" s="31">
        <f t="shared" si="798"/>
        <v>0</v>
      </c>
      <c r="CY193" s="31">
        <f t="shared" si="798"/>
        <v>0</v>
      </c>
      <c r="CZ193" s="31">
        <f t="shared" si="798"/>
        <v>0</v>
      </c>
      <c r="DA193" s="31">
        <f t="shared" si="798"/>
        <v>0</v>
      </c>
      <c r="DB193" s="31">
        <f t="shared" si="798"/>
        <v>0</v>
      </c>
      <c r="DC193" s="31">
        <f t="shared" si="798"/>
        <v>0</v>
      </c>
      <c r="DD193" s="31">
        <f t="shared" si="798"/>
        <v>0</v>
      </c>
      <c r="DE193" s="31">
        <f t="shared" si="798"/>
        <v>0</v>
      </c>
      <c r="DF193" s="31">
        <f t="shared" si="798"/>
        <v>0</v>
      </c>
      <c r="DG193" s="31">
        <f t="shared" si="798"/>
        <v>0</v>
      </c>
      <c r="DH193" s="31">
        <f t="shared" si="798"/>
        <v>0</v>
      </c>
      <c r="DI193" s="31">
        <f t="shared" si="798"/>
        <v>0</v>
      </c>
      <c r="DJ193" s="31">
        <f t="shared" si="798"/>
        <v>0</v>
      </c>
      <c r="DK193" s="31">
        <f t="shared" si="798"/>
        <v>0</v>
      </c>
      <c r="DL193" s="31">
        <f t="shared" si="798"/>
        <v>0</v>
      </c>
      <c r="DM193" s="31">
        <f t="shared" si="798"/>
        <v>0</v>
      </c>
      <c r="DN193" s="31">
        <f t="shared" si="798"/>
        <v>0</v>
      </c>
      <c r="DO193" s="31">
        <f t="shared" si="798"/>
        <v>0</v>
      </c>
      <c r="DP193" s="31">
        <f t="shared" si="798"/>
        <v>0</v>
      </c>
      <c r="DQ193" s="31">
        <f t="shared" si="798"/>
        <v>0</v>
      </c>
      <c r="DR193" s="31">
        <f t="shared" si="798"/>
        <v>0</v>
      </c>
      <c r="DS193" s="31">
        <f t="shared" si="798"/>
        <v>0</v>
      </c>
      <c r="DT193" s="31">
        <f t="shared" si="798"/>
        <v>0</v>
      </c>
      <c r="DU193" s="31">
        <f t="shared" si="798"/>
        <v>0</v>
      </c>
      <c r="DV193" s="31">
        <f t="shared" si="798"/>
        <v>0</v>
      </c>
      <c r="DW193" s="31">
        <f t="shared" si="798"/>
        <v>0</v>
      </c>
      <c r="DX193" s="31">
        <f t="shared" si="798"/>
        <v>0</v>
      </c>
      <c r="DY193" s="31">
        <f t="shared" si="798"/>
        <v>0</v>
      </c>
      <c r="DZ193" s="31">
        <f t="shared" si="798"/>
        <v>0</v>
      </c>
      <c r="EA193" s="31">
        <f t="shared" si="798"/>
        <v>0</v>
      </c>
      <c r="EB193" s="31">
        <f t="shared" si="798"/>
        <v>0</v>
      </c>
      <c r="EC193" s="31">
        <f t="shared" si="798"/>
        <v>0</v>
      </c>
      <c r="ED193" s="31">
        <f t="shared" si="798"/>
        <v>0</v>
      </c>
      <c r="EE193" s="31">
        <f t="shared" si="798"/>
        <v>0</v>
      </c>
      <c r="EF193" s="31">
        <f t="shared" si="798"/>
        <v>0</v>
      </c>
      <c r="EG193" s="31">
        <f t="shared" si="798"/>
        <v>0</v>
      </c>
      <c r="EH193" s="31">
        <f t="shared" si="798"/>
        <v>0</v>
      </c>
      <c r="EI193" s="31">
        <f t="shared" si="798"/>
        <v>0</v>
      </c>
      <c r="EJ193" s="31">
        <f t="shared" si="798"/>
        <v>0</v>
      </c>
      <c r="EK193" s="31">
        <f t="shared" si="798"/>
        <v>0</v>
      </c>
      <c r="EL193" s="31">
        <f t="shared" si="798"/>
        <v>0</v>
      </c>
      <c r="EM193" s="31">
        <f t="shared" si="798"/>
        <v>0</v>
      </c>
      <c r="EP193" s="232" t="str">
        <f t="shared" si="790"/>
        <v>Total Debt Service (Permanent Loan)</v>
      </c>
      <c r="EQ193" s="34"/>
      <c r="ER193" s="34"/>
      <c r="ES193" s="34"/>
      <c r="ET193" s="239">
        <f t="shared" ca="1" si="794"/>
        <v>0</v>
      </c>
      <c r="EU193" s="215"/>
      <c r="EV193" s="240">
        <f t="shared" si="795"/>
        <v>0</v>
      </c>
      <c r="EW193" s="31">
        <f t="shared" ca="1" si="795"/>
        <v>0</v>
      </c>
      <c r="EX193" s="31">
        <f t="shared" ca="1" si="795"/>
        <v>0</v>
      </c>
      <c r="EY193" s="31">
        <f t="shared" ca="1" si="795"/>
        <v>0</v>
      </c>
      <c r="EZ193" s="31">
        <f t="shared" si="795"/>
        <v>0</v>
      </c>
      <c r="FA193" s="31">
        <f t="shared" si="795"/>
        <v>0</v>
      </c>
      <c r="FB193" s="31">
        <f t="shared" si="795"/>
        <v>0</v>
      </c>
      <c r="FC193" s="31">
        <f t="shared" si="795"/>
        <v>0</v>
      </c>
      <c r="FD193" s="31">
        <f t="shared" si="795"/>
        <v>0</v>
      </c>
      <c r="FE193"/>
      <c r="FF193"/>
      <c r="FG193"/>
      <c r="FH193"/>
    </row>
    <row r="194" spans="1:164" ht="15" outlineLevel="1">
      <c r="B194" s="14" t="s">
        <v>148</v>
      </c>
      <c r="C194" s="14"/>
      <c r="I194" s="138">
        <f ca="1">SUMIF($K$12:$EM$12,"&lt;="&amp;Assumptions!$L$14,'Monthly Cash Flow'!K194:EM194)</f>
        <v>0</v>
      </c>
      <c r="K194" s="139">
        <f>-MIN(MAX(0,K159),K193)</f>
        <v>0</v>
      </c>
      <c r="L194" s="27">
        <f t="shared" ref="L194:BW194" ca="1" si="799">-MIN(MAX(0,L159),L193)</f>
        <v>0</v>
      </c>
      <c r="M194" s="27">
        <f t="shared" ca="1" si="799"/>
        <v>0</v>
      </c>
      <c r="N194" s="27">
        <f t="shared" ca="1" si="799"/>
        <v>0</v>
      </c>
      <c r="O194" s="27">
        <f t="shared" ca="1" si="799"/>
        <v>0</v>
      </c>
      <c r="P194" s="27">
        <f t="shared" ca="1" si="799"/>
        <v>0</v>
      </c>
      <c r="Q194" s="27">
        <f t="shared" ca="1" si="799"/>
        <v>0</v>
      </c>
      <c r="R194" s="27">
        <f t="shared" ca="1" si="799"/>
        <v>0</v>
      </c>
      <c r="S194" s="27">
        <f t="shared" ca="1" si="799"/>
        <v>0</v>
      </c>
      <c r="T194" s="27">
        <f t="shared" ca="1" si="799"/>
        <v>0</v>
      </c>
      <c r="U194" s="27">
        <f t="shared" ca="1" si="799"/>
        <v>0</v>
      </c>
      <c r="V194" s="27">
        <f t="shared" ca="1" si="799"/>
        <v>0</v>
      </c>
      <c r="W194" s="27">
        <f t="shared" ca="1" si="799"/>
        <v>0</v>
      </c>
      <c r="X194" s="27">
        <f t="shared" ca="1" si="799"/>
        <v>0</v>
      </c>
      <c r="Y194" s="27">
        <f t="shared" ca="1" si="799"/>
        <v>0</v>
      </c>
      <c r="Z194" s="27">
        <f t="shared" ca="1" si="799"/>
        <v>0</v>
      </c>
      <c r="AA194" s="27">
        <f t="shared" ca="1" si="799"/>
        <v>0</v>
      </c>
      <c r="AB194" s="27">
        <f t="shared" ca="1" si="799"/>
        <v>0</v>
      </c>
      <c r="AC194" s="27">
        <f t="shared" ca="1" si="799"/>
        <v>0</v>
      </c>
      <c r="AD194" s="27">
        <f t="shared" ca="1" si="799"/>
        <v>0</v>
      </c>
      <c r="AE194" s="27">
        <f t="shared" ca="1" si="799"/>
        <v>0</v>
      </c>
      <c r="AF194" s="27">
        <f t="shared" ca="1" si="799"/>
        <v>0</v>
      </c>
      <c r="AG194" s="27">
        <f t="shared" ca="1" si="799"/>
        <v>0</v>
      </c>
      <c r="AH194" s="27">
        <f t="shared" ca="1" si="799"/>
        <v>0</v>
      </c>
      <c r="AI194" s="27">
        <f t="shared" ca="1" si="799"/>
        <v>0</v>
      </c>
      <c r="AJ194" s="27">
        <f t="shared" ca="1" si="799"/>
        <v>0</v>
      </c>
      <c r="AK194" s="27">
        <f t="shared" ca="1" si="799"/>
        <v>0</v>
      </c>
      <c r="AL194" s="27">
        <f t="shared" ca="1" si="799"/>
        <v>0</v>
      </c>
      <c r="AM194" s="27">
        <f t="shared" ca="1" si="799"/>
        <v>0</v>
      </c>
      <c r="AN194" s="27">
        <f t="shared" ca="1" si="799"/>
        <v>0</v>
      </c>
      <c r="AO194" s="27">
        <f t="shared" ca="1" si="799"/>
        <v>0</v>
      </c>
      <c r="AP194" s="27">
        <f t="shared" ca="1" si="799"/>
        <v>0</v>
      </c>
      <c r="AQ194" s="27">
        <f t="shared" ca="1" si="799"/>
        <v>0</v>
      </c>
      <c r="AR194" s="27">
        <f t="shared" ca="1" si="799"/>
        <v>0</v>
      </c>
      <c r="AS194" s="27">
        <f t="shared" ca="1" si="799"/>
        <v>0</v>
      </c>
      <c r="AT194" s="27">
        <f t="shared" ca="1" si="799"/>
        <v>0</v>
      </c>
      <c r="AU194" s="27">
        <f t="shared" ca="1" si="799"/>
        <v>0</v>
      </c>
      <c r="AV194" s="27">
        <f t="shared" ca="1" si="799"/>
        <v>0</v>
      </c>
      <c r="AW194" s="27">
        <f t="shared" ca="1" si="799"/>
        <v>0</v>
      </c>
      <c r="AX194" s="27">
        <f t="shared" ca="1" si="799"/>
        <v>0</v>
      </c>
      <c r="AY194" s="27">
        <f t="shared" ca="1" si="799"/>
        <v>0</v>
      </c>
      <c r="AZ194" s="27">
        <f t="shared" ca="1" si="799"/>
        <v>0</v>
      </c>
      <c r="BA194" s="27">
        <f t="shared" ca="1" si="799"/>
        <v>0</v>
      </c>
      <c r="BB194" s="27">
        <f t="shared" ca="1" si="799"/>
        <v>0</v>
      </c>
      <c r="BC194" s="27">
        <f t="shared" ca="1" si="799"/>
        <v>0</v>
      </c>
      <c r="BD194" s="27">
        <f t="shared" ca="1" si="799"/>
        <v>0</v>
      </c>
      <c r="BE194" s="27">
        <f t="shared" ca="1" si="799"/>
        <v>0</v>
      </c>
      <c r="BF194" s="27">
        <f t="shared" ca="1" si="799"/>
        <v>0</v>
      </c>
      <c r="BG194" s="27">
        <f t="shared" ca="1" si="799"/>
        <v>0</v>
      </c>
      <c r="BH194" s="27">
        <f t="shared" ca="1" si="799"/>
        <v>0</v>
      </c>
      <c r="BI194" s="27">
        <f t="shared" ca="1" si="799"/>
        <v>0</v>
      </c>
      <c r="BJ194" s="27">
        <f t="shared" ca="1" si="799"/>
        <v>0</v>
      </c>
      <c r="BK194" s="27">
        <f t="shared" ca="1" si="799"/>
        <v>0</v>
      </c>
      <c r="BL194" s="27">
        <f t="shared" ca="1" si="799"/>
        <v>0</v>
      </c>
      <c r="BM194" s="27">
        <f t="shared" ca="1" si="799"/>
        <v>0</v>
      </c>
      <c r="BN194" s="27">
        <f t="shared" ca="1" si="799"/>
        <v>0</v>
      </c>
      <c r="BO194" s="27">
        <f t="shared" ca="1" si="799"/>
        <v>0</v>
      </c>
      <c r="BP194" s="27">
        <f t="shared" ca="1" si="799"/>
        <v>0</v>
      </c>
      <c r="BQ194" s="27">
        <f t="shared" ca="1" si="799"/>
        <v>0</v>
      </c>
      <c r="BR194" s="27">
        <f t="shared" ca="1" si="799"/>
        <v>0</v>
      </c>
      <c r="BS194" s="27">
        <f t="shared" ca="1" si="799"/>
        <v>0</v>
      </c>
      <c r="BT194" s="27">
        <f t="shared" ca="1" si="799"/>
        <v>0</v>
      </c>
      <c r="BU194" s="27">
        <f t="shared" ca="1" si="799"/>
        <v>0</v>
      </c>
      <c r="BV194" s="27">
        <f t="shared" ca="1" si="799"/>
        <v>0</v>
      </c>
      <c r="BW194" s="27">
        <f t="shared" ca="1" si="799"/>
        <v>0</v>
      </c>
      <c r="BX194" s="27">
        <f t="shared" ref="BX194:CE194" ca="1" si="800">-MIN(MAX(0,BX159),BX193)</f>
        <v>0</v>
      </c>
      <c r="BY194" s="27">
        <f t="shared" ca="1" si="800"/>
        <v>0</v>
      </c>
      <c r="BZ194" s="27">
        <f t="shared" ca="1" si="800"/>
        <v>0</v>
      </c>
      <c r="CA194" s="27">
        <f t="shared" ca="1" si="800"/>
        <v>0</v>
      </c>
      <c r="CB194" s="27">
        <f t="shared" ca="1" si="800"/>
        <v>0</v>
      </c>
      <c r="CC194" s="27">
        <f t="shared" ca="1" si="800"/>
        <v>0</v>
      </c>
      <c r="CD194" s="27">
        <f t="shared" ca="1" si="800"/>
        <v>0</v>
      </c>
      <c r="CE194" s="27">
        <f t="shared" ca="1" si="800"/>
        <v>0</v>
      </c>
      <c r="CF194" s="27">
        <f t="shared" ref="CF194:EM194" ca="1" si="801">-MIN(MAX(0,CF159),CF193)</f>
        <v>0</v>
      </c>
      <c r="CG194" s="27">
        <f t="shared" ca="1" si="801"/>
        <v>0</v>
      </c>
      <c r="CH194" s="27">
        <f t="shared" ca="1" si="801"/>
        <v>0</v>
      </c>
      <c r="CI194" s="27">
        <f t="shared" ca="1" si="801"/>
        <v>0</v>
      </c>
      <c r="CJ194" s="27">
        <f t="shared" ca="1" si="801"/>
        <v>0</v>
      </c>
      <c r="CK194" s="27">
        <f t="shared" ca="1" si="801"/>
        <v>0</v>
      </c>
      <c r="CL194" s="27">
        <f t="shared" ca="1" si="801"/>
        <v>0</v>
      </c>
      <c r="CM194" s="27">
        <f t="shared" ca="1" si="801"/>
        <v>0</v>
      </c>
      <c r="CN194" s="27">
        <f t="shared" ca="1" si="801"/>
        <v>0</v>
      </c>
      <c r="CO194" s="27">
        <f t="shared" ca="1" si="801"/>
        <v>0</v>
      </c>
      <c r="CP194" s="27">
        <f t="shared" ca="1" si="801"/>
        <v>0</v>
      </c>
      <c r="CQ194" s="27">
        <f t="shared" ca="1" si="801"/>
        <v>0</v>
      </c>
      <c r="CR194" s="27">
        <f t="shared" ca="1" si="801"/>
        <v>0</v>
      </c>
      <c r="CS194" s="27">
        <f t="shared" ca="1" si="801"/>
        <v>0</v>
      </c>
      <c r="CT194" s="27">
        <f t="shared" ca="1" si="801"/>
        <v>0</v>
      </c>
      <c r="CU194" s="27">
        <f t="shared" ca="1" si="801"/>
        <v>0</v>
      </c>
      <c r="CV194" s="27">
        <f t="shared" ca="1" si="801"/>
        <v>0</v>
      </c>
      <c r="CW194" s="27">
        <f t="shared" ca="1" si="801"/>
        <v>0</v>
      </c>
      <c r="CX194" s="27">
        <f t="shared" ca="1" si="801"/>
        <v>0</v>
      </c>
      <c r="CY194" s="27">
        <f t="shared" ca="1" si="801"/>
        <v>0</v>
      </c>
      <c r="CZ194" s="27">
        <f t="shared" ca="1" si="801"/>
        <v>0</v>
      </c>
      <c r="DA194" s="27">
        <f t="shared" ca="1" si="801"/>
        <v>0</v>
      </c>
      <c r="DB194" s="27">
        <f t="shared" ca="1" si="801"/>
        <v>0</v>
      </c>
      <c r="DC194" s="27">
        <f t="shared" ca="1" si="801"/>
        <v>0</v>
      </c>
      <c r="DD194" s="27">
        <f t="shared" ca="1" si="801"/>
        <v>0</v>
      </c>
      <c r="DE194" s="27">
        <f t="shared" ca="1" si="801"/>
        <v>0</v>
      </c>
      <c r="DF194" s="27">
        <f t="shared" ca="1" si="801"/>
        <v>0</v>
      </c>
      <c r="DG194" s="27">
        <f t="shared" ca="1" si="801"/>
        <v>0</v>
      </c>
      <c r="DH194" s="27">
        <f t="shared" ca="1" si="801"/>
        <v>0</v>
      </c>
      <c r="DI194" s="27">
        <f t="shared" ca="1" si="801"/>
        <v>0</v>
      </c>
      <c r="DJ194" s="27">
        <f t="shared" ca="1" si="801"/>
        <v>0</v>
      </c>
      <c r="DK194" s="27">
        <f t="shared" ca="1" si="801"/>
        <v>0</v>
      </c>
      <c r="DL194" s="27">
        <f t="shared" ca="1" si="801"/>
        <v>0</v>
      </c>
      <c r="DM194" s="27">
        <f t="shared" ca="1" si="801"/>
        <v>0</v>
      </c>
      <c r="DN194" s="27">
        <f t="shared" ca="1" si="801"/>
        <v>0</v>
      </c>
      <c r="DO194" s="27">
        <f t="shared" ca="1" si="801"/>
        <v>0</v>
      </c>
      <c r="DP194" s="27">
        <f t="shared" ca="1" si="801"/>
        <v>0</v>
      </c>
      <c r="DQ194" s="27">
        <f t="shared" ca="1" si="801"/>
        <v>0</v>
      </c>
      <c r="DR194" s="27">
        <f t="shared" ca="1" si="801"/>
        <v>0</v>
      </c>
      <c r="DS194" s="27">
        <f t="shared" ca="1" si="801"/>
        <v>0</v>
      </c>
      <c r="DT194" s="27">
        <f t="shared" ca="1" si="801"/>
        <v>0</v>
      </c>
      <c r="DU194" s="27">
        <f t="shared" ca="1" si="801"/>
        <v>0</v>
      </c>
      <c r="DV194" s="27">
        <f t="shared" ca="1" si="801"/>
        <v>0</v>
      </c>
      <c r="DW194" s="27">
        <f t="shared" ca="1" si="801"/>
        <v>0</v>
      </c>
      <c r="DX194" s="27">
        <f t="shared" ca="1" si="801"/>
        <v>0</v>
      </c>
      <c r="DY194" s="27">
        <f t="shared" ca="1" si="801"/>
        <v>0</v>
      </c>
      <c r="DZ194" s="27">
        <f t="shared" ca="1" si="801"/>
        <v>0</v>
      </c>
      <c r="EA194" s="27">
        <f t="shared" ca="1" si="801"/>
        <v>0</v>
      </c>
      <c r="EB194" s="27">
        <f t="shared" ca="1" si="801"/>
        <v>0</v>
      </c>
      <c r="EC194" s="27">
        <f t="shared" ca="1" si="801"/>
        <v>0</v>
      </c>
      <c r="ED194" s="27">
        <f t="shared" ca="1" si="801"/>
        <v>0</v>
      </c>
      <c r="EE194" s="27">
        <f t="shared" ca="1" si="801"/>
        <v>0</v>
      </c>
      <c r="EF194" s="27">
        <f t="shared" ca="1" si="801"/>
        <v>0</v>
      </c>
      <c r="EG194" s="27">
        <f t="shared" ca="1" si="801"/>
        <v>0</v>
      </c>
      <c r="EH194" s="27">
        <f t="shared" ca="1" si="801"/>
        <v>0</v>
      </c>
      <c r="EI194" s="27">
        <f t="shared" ca="1" si="801"/>
        <v>0</v>
      </c>
      <c r="EJ194" s="27">
        <f t="shared" ca="1" si="801"/>
        <v>0</v>
      </c>
      <c r="EK194" s="27">
        <f t="shared" ca="1" si="801"/>
        <v>0</v>
      </c>
      <c r="EL194" s="27">
        <f t="shared" ca="1" si="801"/>
        <v>0</v>
      </c>
      <c r="EM194" s="27">
        <f t="shared" ca="1" si="801"/>
        <v>0</v>
      </c>
      <c r="EP194" s="14" t="str">
        <f t="shared" si="790"/>
        <v>Less: Debt Service Paid from NOI</v>
      </c>
      <c r="EQ194" s="36"/>
      <c r="ER194" s="36"/>
      <c r="ES194" s="36"/>
      <c r="ET194" s="138">
        <f t="shared" ca="1" si="794"/>
        <v>0</v>
      </c>
      <c r="EU194" s="19"/>
      <c r="EV194" s="139">
        <f t="shared" si="795"/>
        <v>0</v>
      </c>
      <c r="EW194" s="27">
        <f t="shared" ca="1" si="795"/>
        <v>0</v>
      </c>
      <c r="EX194" s="27">
        <f t="shared" ca="1" si="795"/>
        <v>0</v>
      </c>
      <c r="EY194" s="27">
        <f t="shared" ca="1" si="795"/>
        <v>0</v>
      </c>
      <c r="EZ194" s="27">
        <f t="shared" ca="1" si="795"/>
        <v>0</v>
      </c>
      <c r="FA194" s="27">
        <f t="shared" ca="1" si="795"/>
        <v>0</v>
      </c>
      <c r="FB194" s="27">
        <f t="shared" ca="1" si="795"/>
        <v>0</v>
      </c>
      <c r="FC194" s="27">
        <f t="shared" ca="1" si="795"/>
        <v>0</v>
      </c>
      <c r="FD194" s="27">
        <f t="shared" ca="1" si="795"/>
        <v>0</v>
      </c>
      <c r="FE194"/>
      <c r="FF194"/>
      <c r="FG194"/>
      <c r="FH194"/>
    </row>
    <row r="195" spans="1:164" ht="15" outlineLevel="1">
      <c r="B195" s="241" t="s">
        <v>31</v>
      </c>
      <c r="C195" s="241"/>
      <c r="D195" s="9"/>
      <c r="E195" s="9"/>
      <c r="F195" s="9"/>
      <c r="G195" s="9"/>
      <c r="H195" s="9"/>
      <c r="I195" s="239">
        <f ca="1">SUMIF($K$12:$EM$12,"&lt;="&amp;Assumptions!$L$14,'Monthly Cash Flow'!K195:EM195)</f>
        <v>0</v>
      </c>
      <c r="J195" s="9"/>
      <c r="K195" s="240">
        <f>SUM(K193:K194)</f>
        <v>0</v>
      </c>
      <c r="L195" s="31">
        <f t="shared" ref="L195:BW195" ca="1" si="802">SUM(L193:L194)</f>
        <v>0</v>
      </c>
      <c r="M195" s="31">
        <f t="shared" ca="1" si="802"/>
        <v>0</v>
      </c>
      <c r="N195" s="31">
        <f t="shared" ca="1" si="802"/>
        <v>0</v>
      </c>
      <c r="O195" s="31">
        <f t="shared" ca="1" si="802"/>
        <v>0</v>
      </c>
      <c r="P195" s="31">
        <f t="shared" ca="1" si="802"/>
        <v>0</v>
      </c>
      <c r="Q195" s="31">
        <f t="shared" ca="1" si="802"/>
        <v>0</v>
      </c>
      <c r="R195" s="31">
        <f t="shared" ca="1" si="802"/>
        <v>0</v>
      </c>
      <c r="S195" s="31">
        <f t="shared" ca="1" si="802"/>
        <v>0</v>
      </c>
      <c r="T195" s="31">
        <f t="shared" ca="1" si="802"/>
        <v>0</v>
      </c>
      <c r="U195" s="31">
        <f t="shared" ca="1" si="802"/>
        <v>0</v>
      </c>
      <c r="V195" s="31">
        <f t="shared" ca="1" si="802"/>
        <v>0</v>
      </c>
      <c r="W195" s="31">
        <f t="shared" ca="1" si="802"/>
        <v>0</v>
      </c>
      <c r="X195" s="31">
        <f t="shared" ca="1" si="802"/>
        <v>0</v>
      </c>
      <c r="Y195" s="31">
        <f t="shared" ca="1" si="802"/>
        <v>0</v>
      </c>
      <c r="Z195" s="31">
        <f t="shared" ca="1" si="802"/>
        <v>0</v>
      </c>
      <c r="AA195" s="31">
        <f t="shared" ca="1" si="802"/>
        <v>0</v>
      </c>
      <c r="AB195" s="31">
        <f t="shared" ca="1" si="802"/>
        <v>0</v>
      </c>
      <c r="AC195" s="31">
        <f t="shared" ca="1" si="802"/>
        <v>0</v>
      </c>
      <c r="AD195" s="31">
        <f t="shared" ca="1" si="802"/>
        <v>0</v>
      </c>
      <c r="AE195" s="31">
        <f t="shared" ca="1" si="802"/>
        <v>0</v>
      </c>
      <c r="AF195" s="31">
        <f t="shared" ca="1" si="802"/>
        <v>0</v>
      </c>
      <c r="AG195" s="31">
        <f t="shared" ca="1" si="802"/>
        <v>0</v>
      </c>
      <c r="AH195" s="31">
        <f t="shared" ca="1" si="802"/>
        <v>0</v>
      </c>
      <c r="AI195" s="31">
        <f t="shared" ca="1" si="802"/>
        <v>0</v>
      </c>
      <c r="AJ195" s="31">
        <f t="shared" ca="1" si="802"/>
        <v>0</v>
      </c>
      <c r="AK195" s="31">
        <f t="shared" ca="1" si="802"/>
        <v>0</v>
      </c>
      <c r="AL195" s="31">
        <f t="shared" ca="1" si="802"/>
        <v>0</v>
      </c>
      <c r="AM195" s="31">
        <f t="shared" ca="1" si="802"/>
        <v>0</v>
      </c>
      <c r="AN195" s="31">
        <f t="shared" ca="1" si="802"/>
        <v>0</v>
      </c>
      <c r="AO195" s="31">
        <f t="shared" ca="1" si="802"/>
        <v>0</v>
      </c>
      <c r="AP195" s="31">
        <f t="shared" ca="1" si="802"/>
        <v>0</v>
      </c>
      <c r="AQ195" s="31">
        <f t="shared" ca="1" si="802"/>
        <v>0</v>
      </c>
      <c r="AR195" s="31">
        <f t="shared" ca="1" si="802"/>
        <v>0</v>
      </c>
      <c r="AS195" s="31">
        <f t="shared" ca="1" si="802"/>
        <v>0</v>
      </c>
      <c r="AT195" s="31">
        <f t="shared" ca="1" si="802"/>
        <v>0</v>
      </c>
      <c r="AU195" s="31">
        <f t="shared" ca="1" si="802"/>
        <v>0</v>
      </c>
      <c r="AV195" s="31">
        <f t="shared" ca="1" si="802"/>
        <v>0</v>
      </c>
      <c r="AW195" s="31">
        <f t="shared" ca="1" si="802"/>
        <v>0</v>
      </c>
      <c r="AX195" s="31">
        <f t="shared" ca="1" si="802"/>
        <v>0</v>
      </c>
      <c r="AY195" s="31">
        <f t="shared" ca="1" si="802"/>
        <v>0</v>
      </c>
      <c r="AZ195" s="31">
        <f t="shared" ca="1" si="802"/>
        <v>0</v>
      </c>
      <c r="BA195" s="31">
        <f t="shared" ca="1" si="802"/>
        <v>0</v>
      </c>
      <c r="BB195" s="31">
        <f t="shared" ca="1" si="802"/>
        <v>0</v>
      </c>
      <c r="BC195" s="31">
        <f t="shared" ca="1" si="802"/>
        <v>0</v>
      </c>
      <c r="BD195" s="31">
        <f t="shared" ca="1" si="802"/>
        <v>0</v>
      </c>
      <c r="BE195" s="31">
        <f t="shared" ca="1" si="802"/>
        <v>0</v>
      </c>
      <c r="BF195" s="31">
        <f t="shared" ca="1" si="802"/>
        <v>0</v>
      </c>
      <c r="BG195" s="31">
        <f t="shared" ca="1" si="802"/>
        <v>0</v>
      </c>
      <c r="BH195" s="31">
        <f t="shared" ca="1" si="802"/>
        <v>0</v>
      </c>
      <c r="BI195" s="31">
        <f t="shared" ca="1" si="802"/>
        <v>0</v>
      </c>
      <c r="BJ195" s="31">
        <f t="shared" ca="1" si="802"/>
        <v>0</v>
      </c>
      <c r="BK195" s="31">
        <f t="shared" ca="1" si="802"/>
        <v>0</v>
      </c>
      <c r="BL195" s="31">
        <f t="shared" ca="1" si="802"/>
        <v>0</v>
      </c>
      <c r="BM195" s="31">
        <f t="shared" ca="1" si="802"/>
        <v>0</v>
      </c>
      <c r="BN195" s="31">
        <f t="shared" ca="1" si="802"/>
        <v>0</v>
      </c>
      <c r="BO195" s="31">
        <f t="shared" ca="1" si="802"/>
        <v>0</v>
      </c>
      <c r="BP195" s="31">
        <f t="shared" ca="1" si="802"/>
        <v>0</v>
      </c>
      <c r="BQ195" s="31">
        <f t="shared" ca="1" si="802"/>
        <v>0</v>
      </c>
      <c r="BR195" s="31">
        <f t="shared" ca="1" si="802"/>
        <v>0</v>
      </c>
      <c r="BS195" s="31">
        <f t="shared" ca="1" si="802"/>
        <v>0</v>
      </c>
      <c r="BT195" s="31">
        <f t="shared" ca="1" si="802"/>
        <v>0</v>
      </c>
      <c r="BU195" s="31">
        <f t="shared" ca="1" si="802"/>
        <v>0</v>
      </c>
      <c r="BV195" s="31">
        <f t="shared" ca="1" si="802"/>
        <v>0</v>
      </c>
      <c r="BW195" s="31">
        <f t="shared" ca="1" si="802"/>
        <v>0</v>
      </c>
      <c r="BX195" s="31">
        <f t="shared" ref="BX195:CE195" ca="1" si="803">SUM(BX193:BX194)</f>
        <v>0</v>
      </c>
      <c r="BY195" s="31">
        <f t="shared" ca="1" si="803"/>
        <v>0</v>
      </c>
      <c r="BZ195" s="31">
        <f t="shared" ca="1" si="803"/>
        <v>0</v>
      </c>
      <c r="CA195" s="31">
        <f t="shared" ca="1" si="803"/>
        <v>0</v>
      </c>
      <c r="CB195" s="31">
        <f t="shared" ca="1" si="803"/>
        <v>0</v>
      </c>
      <c r="CC195" s="31">
        <f t="shared" ca="1" si="803"/>
        <v>0</v>
      </c>
      <c r="CD195" s="31">
        <f t="shared" ca="1" si="803"/>
        <v>0</v>
      </c>
      <c r="CE195" s="31">
        <f t="shared" ca="1" si="803"/>
        <v>0</v>
      </c>
      <c r="CF195" s="31">
        <f t="shared" ref="CF195:EM195" ca="1" si="804">SUM(CF193:CF194)</f>
        <v>0</v>
      </c>
      <c r="CG195" s="31">
        <f t="shared" ca="1" si="804"/>
        <v>0</v>
      </c>
      <c r="CH195" s="31">
        <f t="shared" ca="1" si="804"/>
        <v>0</v>
      </c>
      <c r="CI195" s="31">
        <f t="shared" ca="1" si="804"/>
        <v>0</v>
      </c>
      <c r="CJ195" s="31">
        <f t="shared" ca="1" si="804"/>
        <v>0</v>
      </c>
      <c r="CK195" s="31">
        <f t="shared" ca="1" si="804"/>
        <v>0</v>
      </c>
      <c r="CL195" s="31">
        <f t="shared" ca="1" si="804"/>
        <v>0</v>
      </c>
      <c r="CM195" s="31">
        <f t="shared" ca="1" si="804"/>
        <v>0</v>
      </c>
      <c r="CN195" s="31">
        <f t="shared" ca="1" si="804"/>
        <v>0</v>
      </c>
      <c r="CO195" s="31">
        <f t="shared" ca="1" si="804"/>
        <v>0</v>
      </c>
      <c r="CP195" s="31">
        <f t="shared" ca="1" si="804"/>
        <v>0</v>
      </c>
      <c r="CQ195" s="31">
        <f t="shared" ca="1" si="804"/>
        <v>0</v>
      </c>
      <c r="CR195" s="31">
        <f t="shared" ca="1" si="804"/>
        <v>0</v>
      </c>
      <c r="CS195" s="31">
        <f t="shared" ca="1" si="804"/>
        <v>0</v>
      </c>
      <c r="CT195" s="31">
        <f t="shared" ca="1" si="804"/>
        <v>0</v>
      </c>
      <c r="CU195" s="31">
        <f t="shared" ca="1" si="804"/>
        <v>0</v>
      </c>
      <c r="CV195" s="31">
        <f t="shared" ca="1" si="804"/>
        <v>0</v>
      </c>
      <c r="CW195" s="31">
        <f t="shared" ca="1" si="804"/>
        <v>0</v>
      </c>
      <c r="CX195" s="31">
        <f t="shared" ca="1" si="804"/>
        <v>0</v>
      </c>
      <c r="CY195" s="31">
        <f t="shared" ca="1" si="804"/>
        <v>0</v>
      </c>
      <c r="CZ195" s="31">
        <f t="shared" ca="1" si="804"/>
        <v>0</v>
      </c>
      <c r="DA195" s="31">
        <f t="shared" ca="1" si="804"/>
        <v>0</v>
      </c>
      <c r="DB195" s="31">
        <f t="shared" ca="1" si="804"/>
        <v>0</v>
      </c>
      <c r="DC195" s="31">
        <f t="shared" ca="1" si="804"/>
        <v>0</v>
      </c>
      <c r="DD195" s="31">
        <f t="shared" ca="1" si="804"/>
        <v>0</v>
      </c>
      <c r="DE195" s="31">
        <f t="shared" ca="1" si="804"/>
        <v>0</v>
      </c>
      <c r="DF195" s="31">
        <f t="shared" ca="1" si="804"/>
        <v>0</v>
      </c>
      <c r="DG195" s="31">
        <f t="shared" ca="1" si="804"/>
        <v>0</v>
      </c>
      <c r="DH195" s="31">
        <f t="shared" ca="1" si="804"/>
        <v>0</v>
      </c>
      <c r="DI195" s="31">
        <f t="shared" ca="1" si="804"/>
        <v>0</v>
      </c>
      <c r="DJ195" s="31">
        <f t="shared" ca="1" si="804"/>
        <v>0</v>
      </c>
      <c r="DK195" s="31">
        <f t="shared" ca="1" si="804"/>
        <v>0</v>
      </c>
      <c r="DL195" s="31">
        <f t="shared" ca="1" si="804"/>
        <v>0</v>
      </c>
      <c r="DM195" s="31">
        <f t="shared" ca="1" si="804"/>
        <v>0</v>
      </c>
      <c r="DN195" s="31">
        <f t="shared" ca="1" si="804"/>
        <v>0</v>
      </c>
      <c r="DO195" s="31">
        <f t="shared" ca="1" si="804"/>
        <v>0</v>
      </c>
      <c r="DP195" s="31">
        <f t="shared" ca="1" si="804"/>
        <v>0</v>
      </c>
      <c r="DQ195" s="31">
        <f t="shared" ca="1" si="804"/>
        <v>0</v>
      </c>
      <c r="DR195" s="31">
        <f t="shared" ca="1" si="804"/>
        <v>0</v>
      </c>
      <c r="DS195" s="31">
        <f t="shared" ca="1" si="804"/>
        <v>0</v>
      </c>
      <c r="DT195" s="31">
        <f t="shared" ca="1" si="804"/>
        <v>0</v>
      </c>
      <c r="DU195" s="31">
        <f t="shared" ca="1" si="804"/>
        <v>0</v>
      </c>
      <c r="DV195" s="31">
        <f t="shared" ca="1" si="804"/>
        <v>0</v>
      </c>
      <c r="DW195" s="31">
        <f t="shared" ca="1" si="804"/>
        <v>0</v>
      </c>
      <c r="DX195" s="31">
        <f t="shared" ca="1" si="804"/>
        <v>0</v>
      </c>
      <c r="DY195" s="31">
        <f t="shared" ca="1" si="804"/>
        <v>0</v>
      </c>
      <c r="DZ195" s="31">
        <f t="shared" ca="1" si="804"/>
        <v>0</v>
      </c>
      <c r="EA195" s="31">
        <f t="shared" ca="1" si="804"/>
        <v>0</v>
      </c>
      <c r="EB195" s="31">
        <f t="shared" ca="1" si="804"/>
        <v>0</v>
      </c>
      <c r="EC195" s="31">
        <f t="shared" ca="1" si="804"/>
        <v>0</v>
      </c>
      <c r="ED195" s="31">
        <f t="shared" ca="1" si="804"/>
        <v>0</v>
      </c>
      <c r="EE195" s="31">
        <f t="shared" ca="1" si="804"/>
        <v>0</v>
      </c>
      <c r="EF195" s="31">
        <f t="shared" ca="1" si="804"/>
        <v>0</v>
      </c>
      <c r="EG195" s="31">
        <f t="shared" ca="1" si="804"/>
        <v>0</v>
      </c>
      <c r="EH195" s="31">
        <f t="shared" ca="1" si="804"/>
        <v>0</v>
      </c>
      <c r="EI195" s="31">
        <f t="shared" ca="1" si="804"/>
        <v>0</v>
      </c>
      <c r="EJ195" s="31">
        <f t="shared" ca="1" si="804"/>
        <v>0</v>
      </c>
      <c r="EK195" s="31">
        <f t="shared" ca="1" si="804"/>
        <v>0</v>
      </c>
      <c r="EL195" s="31">
        <f t="shared" ca="1" si="804"/>
        <v>0</v>
      </c>
      <c r="EM195" s="31">
        <f t="shared" ca="1" si="804"/>
        <v>0</v>
      </c>
      <c r="EP195" s="241" t="str">
        <f t="shared" si="790"/>
        <v>Capitalized Interest</v>
      </c>
      <c r="EQ195" s="34"/>
      <c r="ER195" s="34"/>
      <c r="ES195" s="34"/>
      <c r="ET195" s="239">
        <f t="shared" ca="1" si="794"/>
        <v>0</v>
      </c>
      <c r="EU195" s="215"/>
      <c r="EV195" s="240">
        <f t="shared" si="795"/>
        <v>0</v>
      </c>
      <c r="EW195" s="31">
        <f t="shared" ca="1" si="795"/>
        <v>0</v>
      </c>
      <c r="EX195" s="31">
        <f t="shared" ca="1" si="795"/>
        <v>0</v>
      </c>
      <c r="EY195" s="31">
        <f t="shared" ca="1" si="795"/>
        <v>0</v>
      </c>
      <c r="EZ195" s="31">
        <f t="shared" ca="1" si="795"/>
        <v>0</v>
      </c>
      <c r="FA195" s="31">
        <f t="shared" ca="1" si="795"/>
        <v>0</v>
      </c>
      <c r="FB195" s="31">
        <f t="shared" ca="1" si="795"/>
        <v>0</v>
      </c>
      <c r="FC195" s="31">
        <f t="shared" ca="1" si="795"/>
        <v>0</v>
      </c>
      <c r="FD195" s="31">
        <f t="shared" ca="1" si="795"/>
        <v>0</v>
      </c>
      <c r="FE195"/>
      <c r="FF195"/>
      <c r="FG195"/>
      <c r="FH195"/>
    </row>
    <row r="196" spans="1:164" ht="15" outlineLevel="1">
      <c r="B196" s="10" t="s">
        <v>135</v>
      </c>
      <c r="C196" s="10"/>
      <c r="I196" s="138">
        <f ca="1">SUMIF($K$12:$EM$12,"&lt;="&amp;Assumptions!$L$14,'Monthly Cash Flow'!K196:EM196)</f>
        <v>0</v>
      </c>
      <c r="K196" s="139">
        <f>IF(K$12=Assumptions!$L$17,-MIN(K$189+K$190-K191,K91),0)</f>
        <v>0</v>
      </c>
      <c r="L196" s="27">
        <f>IF(L$12=Assumptions!$L$17,-MIN(L$189+L$190-L191,L91),0)</f>
        <v>0</v>
      </c>
      <c r="M196" s="27">
        <f>IF(M$12=Assumptions!$L$17,-MIN(M$189+M$190-M191,M91),0)</f>
        <v>0</v>
      </c>
      <c r="N196" s="27">
        <f>IF(N$12=Assumptions!$L$17,-MIN(N$189+N$190-N191,N91),0)</f>
        <v>0</v>
      </c>
      <c r="O196" s="27">
        <f>IF(O$12=Assumptions!$L$17,-MIN(O$189+O$190-O191,O91),0)</f>
        <v>0</v>
      </c>
      <c r="P196" s="27">
        <f>IF(P$12=Assumptions!$L$17,-MIN(P$189+P$190-P191,P91),0)</f>
        <v>0</v>
      </c>
      <c r="Q196" s="27">
        <f>IF(Q$12=Assumptions!$L$17,-MIN(Q$189+Q$190-Q191,Q91),0)</f>
        <v>0</v>
      </c>
      <c r="R196" s="27">
        <f>IF(R$12=Assumptions!$L$17,-MIN(R$189+R$190-R191,R91),0)</f>
        <v>0</v>
      </c>
      <c r="S196" s="27">
        <f>IF(S$12=Assumptions!$L$17,-MIN(S$189+S$190-S191,S91),0)</f>
        <v>0</v>
      </c>
      <c r="T196" s="27">
        <f>IF(T$12=Assumptions!$L$17,-MIN(T$189+T$190-T191,T91),0)</f>
        <v>0</v>
      </c>
      <c r="U196" s="27">
        <f>IF(U$12=Assumptions!$L$17,-MIN(U$189+U$190-U191,U91),0)</f>
        <v>0</v>
      </c>
      <c r="V196" s="27">
        <f>IF(V$12=Assumptions!$L$17,-MIN(V$189+V$190-V191,V91),0)</f>
        <v>0</v>
      </c>
      <c r="W196" s="27">
        <f>IF(W$12=Assumptions!$L$17,-MIN(W$189+W$190-W191,W91),0)</f>
        <v>0</v>
      </c>
      <c r="X196" s="27">
        <f>IF(X$12=Assumptions!$L$17,-MIN(X$189+X$190-X191,X91),0)</f>
        <v>0</v>
      </c>
      <c r="Y196" s="27">
        <f>IF(Y$12=Assumptions!$L$17,-MIN(Y$189+Y$190-Y191,Y91),0)</f>
        <v>0</v>
      </c>
      <c r="Z196" s="27">
        <f>IF(Z$12=Assumptions!$L$17,-MIN(Z$189+Z$190-Z191,Z91),0)</f>
        <v>0</v>
      </c>
      <c r="AA196" s="27">
        <f>IF(AA$12=Assumptions!$L$17,-MIN(AA$189+AA$190-AA191,AA91),0)</f>
        <v>0</v>
      </c>
      <c r="AB196" s="27">
        <f>IF(AB$12=Assumptions!$L$17,-MIN(AB$189+AB$190-AB191,AB91),0)</f>
        <v>0</v>
      </c>
      <c r="AC196" s="27">
        <f>IF(AC$12=Assumptions!$L$17,-MIN(AC$189+AC$190-AC191,AC91),0)</f>
        <v>0</v>
      </c>
      <c r="AD196" s="27">
        <f>IF(AD$12=Assumptions!$L$17,-MIN(AD$189+AD$190-AD191,AD91),0)</f>
        <v>0</v>
      </c>
      <c r="AE196" s="27">
        <f>IF(AE$12=Assumptions!$L$17,-MIN(AE$189+AE$190-AE191,AE91),0)</f>
        <v>0</v>
      </c>
      <c r="AF196" s="27">
        <f>IF(AF$12=Assumptions!$L$17,-MIN(AF$189+AF$190-AF191,AF91),0)</f>
        <v>0</v>
      </c>
      <c r="AG196" s="27">
        <f>IF(AG$12=Assumptions!$L$17,-MIN(AG$189+AG$190-AG191,AG91),0)</f>
        <v>0</v>
      </c>
      <c r="AH196" s="27">
        <f>IF(AH$12=Assumptions!$L$17,-MIN(AH$189+AH$190-AH191,AH91),0)</f>
        <v>0</v>
      </c>
      <c r="AI196" s="27">
        <f>IF(AI$12=Assumptions!$L$17,-MIN(AI$189+AI$190-AI191,AI91),0)</f>
        <v>0</v>
      </c>
      <c r="AJ196" s="27">
        <f>IF(AJ$12=Assumptions!$L$17,-MIN(AJ$189+AJ$190-AJ191,AJ91),0)</f>
        <v>0</v>
      </c>
      <c r="AK196" s="27">
        <f>IF(AK$12=Assumptions!$L$17,-MIN(AK$189+AK$190-AK191,AK91),0)</f>
        <v>0</v>
      </c>
      <c r="AL196" s="27">
        <f>IF(AL$12=Assumptions!$L$17,-MIN(AL$189+AL$190-AL191,AL91),0)</f>
        <v>0</v>
      </c>
      <c r="AM196" s="27">
        <f>IF(AM$12=Assumptions!$L$17,-MIN(AM$189+AM$190-AM191,AM91),0)</f>
        <v>0</v>
      </c>
      <c r="AN196" s="27">
        <f>IF(AN$12=Assumptions!$L$17,-MIN(AN$189+AN$190-AN191,AN91),0)</f>
        <v>0</v>
      </c>
      <c r="AO196" s="27">
        <f>IF(AO$12=Assumptions!$L$17,-MIN(AO$189+AO$190-AO191,AO91),0)</f>
        <v>0</v>
      </c>
      <c r="AP196" s="27">
        <f>IF(AP$12=Assumptions!$L$17,-MIN(AP$189+AP$190-AP191,AP91),0)</f>
        <v>0</v>
      </c>
      <c r="AQ196" s="27">
        <f>IF(AQ$12=Assumptions!$L$17,-MIN(AQ$189+AQ$190-AQ191,AQ91),0)</f>
        <v>0</v>
      </c>
      <c r="AR196" s="27">
        <f>IF(AR$12=Assumptions!$L$17,-MIN(AR$189+AR$190-AR191,AR91),0)</f>
        <v>0</v>
      </c>
      <c r="AS196" s="27">
        <f>IF(AS$12=Assumptions!$L$17,-MIN(AS$189+AS$190-AS191,AS91),0)</f>
        <v>0</v>
      </c>
      <c r="AT196" s="27">
        <f>IF(AT$12=Assumptions!$L$17,-MIN(AT$189+AT$190-AT191,AT91),0)</f>
        <v>0</v>
      </c>
      <c r="AU196" s="27">
        <f ca="1">IF(AU$12=Assumptions!$L$17,-MIN(AU$189+AU$190-AU191,AU91),0)</f>
        <v>0</v>
      </c>
      <c r="AV196" s="27">
        <f>IF(AV$12=Assumptions!$L$17,-MIN(AV$189+AV$190-AV191,AV91),0)</f>
        <v>0</v>
      </c>
      <c r="AW196" s="27">
        <f>IF(AW$12=Assumptions!$L$17,-MIN(AW$189+AW$190-AW191,AW91),0)</f>
        <v>0</v>
      </c>
      <c r="AX196" s="27">
        <f>IF(AX$12=Assumptions!$L$17,-MIN(AX$189+AX$190-AX191,AX91),0)</f>
        <v>0</v>
      </c>
      <c r="AY196" s="27">
        <f>IF(AY$12=Assumptions!$L$17,-MIN(AY$189+AY$190-AY191,AY91),0)</f>
        <v>0</v>
      </c>
      <c r="AZ196" s="27">
        <f>IF(AZ$12=Assumptions!$L$17,-MIN(AZ$189+AZ$190-AZ191,AZ91),0)</f>
        <v>0</v>
      </c>
      <c r="BA196" s="27">
        <f>IF(BA$12=Assumptions!$L$17,-MIN(BA$189+BA$190-BA191,BA91),0)</f>
        <v>0</v>
      </c>
      <c r="BB196" s="27">
        <f>IF(BB$12=Assumptions!$L$17,-MIN(BB$189+BB$190-BB191,BB91),0)</f>
        <v>0</v>
      </c>
      <c r="BC196" s="27">
        <f>IF(BC$12=Assumptions!$L$17,-MIN(BC$189+BC$190-BC191,BC91),0)</f>
        <v>0</v>
      </c>
      <c r="BD196" s="27">
        <f>IF(BD$12=Assumptions!$L$17,-MIN(BD$189+BD$190-BD191,BD91),0)</f>
        <v>0</v>
      </c>
      <c r="BE196" s="27">
        <f>IF(BE$12=Assumptions!$L$17,-MIN(BE$189+BE$190-BE191,BE91),0)</f>
        <v>0</v>
      </c>
      <c r="BF196" s="27">
        <f>IF(BF$12=Assumptions!$L$17,-MIN(BF$189+BF$190-BF191,BF91),0)</f>
        <v>0</v>
      </c>
      <c r="BG196" s="27">
        <f>IF(BG$12=Assumptions!$L$17,-MIN(BG$189+BG$190-BG191,BG91),0)</f>
        <v>0</v>
      </c>
      <c r="BH196" s="27">
        <f>IF(BH$12=Assumptions!$L$17,-MIN(BH$189+BH$190-BH191,BH91),0)</f>
        <v>0</v>
      </c>
      <c r="BI196" s="27">
        <f>IF(BI$12=Assumptions!$L$17,-MIN(BI$189+BI$190-BI191,BI91),0)</f>
        <v>0</v>
      </c>
      <c r="BJ196" s="27">
        <f>IF(BJ$12=Assumptions!$L$17,-MIN(BJ$189+BJ$190-BJ191,BJ91),0)</f>
        <v>0</v>
      </c>
      <c r="BK196" s="27">
        <f>IF(BK$12=Assumptions!$L$17,-MIN(BK$189+BK$190-BK191,BK91),0)</f>
        <v>0</v>
      </c>
      <c r="BL196" s="27">
        <f>IF(BL$12=Assumptions!$L$17,-MIN(BL$189+BL$190-BL191,BL91),0)</f>
        <v>0</v>
      </c>
      <c r="BM196" s="27">
        <f>IF(BM$12=Assumptions!$L$17,-MIN(BM$189+BM$190-BM191,BM91),0)</f>
        <v>0</v>
      </c>
      <c r="BN196" s="27">
        <f>IF(BN$12=Assumptions!$L$17,-MIN(BN$189+BN$190-BN191,BN91),0)</f>
        <v>0</v>
      </c>
      <c r="BO196" s="27">
        <f>IF(BO$12=Assumptions!$L$17,-MIN(BO$189+BO$190-BO191,BO91),0)</f>
        <v>0</v>
      </c>
      <c r="BP196" s="27">
        <f>IF(BP$12=Assumptions!$L$17,-MIN(BP$189+BP$190-BP191,BP91),0)</f>
        <v>0</v>
      </c>
      <c r="BQ196" s="27">
        <f>IF(BQ$12=Assumptions!$L$17,-MIN(BQ$189+BQ$190-BQ191,BQ91),0)</f>
        <v>0</v>
      </c>
      <c r="BR196" s="27">
        <f>IF(BR$12=Assumptions!$L$17,-MIN(BR$189+BR$190-BR191,BR91),0)</f>
        <v>0</v>
      </c>
      <c r="BS196" s="27">
        <f>IF(BS$12=Assumptions!$L$17,-MIN(BS$189+BS$190-BS191,BS91),0)</f>
        <v>0</v>
      </c>
      <c r="BT196" s="27">
        <f>IF(BT$12=Assumptions!$L$17,-MIN(BT$189+BT$190-BT191,BT91),0)</f>
        <v>0</v>
      </c>
      <c r="BU196" s="27">
        <f>IF(BU$12=Assumptions!$L$17,-MIN(BU$189+BU$190-BU191,BU91),0)</f>
        <v>0</v>
      </c>
      <c r="BV196" s="27">
        <f>IF(BV$12=Assumptions!$L$17,-MIN(BV$189+BV$190-BV191,BV91),0)</f>
        <v>0</v>
      </c>
      <c r="BW196" s="27">
        <f>IF(BW$12=Assumptions!$L$17,-MIN(BW$189+BW$190-BW191,BW91),0)</f>
        <v>0</v>
      </c>
      <c r="BX196" s="27">
        <f>IF(BX$12=Assumptions!$L$17,-MIN(BX$189+BX$190-BX191,BX91),0)</f>
        <v>0</v>
      </c>
      <c r="BY196" s="27">
        <f>IF(BY$12=Assumptions!$L$17,-MIN(BY$189+BY$190-BY191,BY91),0)</f>
        <v>0</v>
      </c>
      <c r="BZ196" s="27">
        <f>IF(BZ$12=Assumptions!$L$17,-MIN(BZ$189+BZ$190-BZ191,BZ91),0)</f>
        <v>0</v>
      </c>
      <c r="CA196" s="27">
        <f>IF(CA$12=Assumptions!$L$17,-MIN(CA$189+CA$190-CA191,CA91),0)</f>
        <v>0</v>
      </c>
      <c r="CB196" s="27">
        <f>IF(CB$12=Assumptions!$L$17,-MIN(CB$189+CB$190-CB191,CB91),0)</f>
        <v>0</v>
      </c>
      <c r="CC196" s="27">
        <f>IF(CC$12=Assumptions!$L$17,-MIN(CC$189+CC$190-CC191,CC91),0)</f>
        <v>0</v>
      </c>
      <c r="CD196" s="27">
        <f>IF(CD$12=Assumptions!$L$17,-MIN(CD$189+CD$190-CD191,CD91),0)</f>
        <v>0</v>
      </c>
      <c r="CE196" s="27">
        <f>IF(CE$12=Assumptions!$L$17,-MIN(CE$189+CE$190-CE191,CE91),0)</f>
        <v>0</v>
      </c>
      <c r="CF196" s="27">
        <f>IF(CF$12=Assumptions!$L$17,-MIN(CF$189+CF$190-CF191,CF91),0)</f>
        <v>0</v>
      </c>
      <c r="CG196" s="27">
        <f>IF(CG$12=Assumptions!$L$17,-MIN(CG$189+CG$190-CG191,CG91),0)</f>
        <v>0</v>
      </c>
      <c r="CH196" s="27">
        <f>IF(CH$12=Assumptions!$L$17,-MIN(CH$189+CH$190-CH191,CH91),0)</f>
        <v>0</v>
      </c>
      <c r="CI196" s="27">
        <f>IF(CI$12=Assumptions!$L$17,-MIN(CI$189+CI$190-CI191,CI91),0)</f>
        <v>0</v>
      </c>
      <c r="CJ196" s="27">
        <f>IF(CJ$12=Assumptions!$L$17,-MIN(CJ$189+CJ$190-CJ191,CJ91),0)</f>
        <v>0</v>
      </c>
      <c r="CK196" s="27">
        <f>IF(CK$12=Assumptions!$L$17,-MIN(CK$189+CK$190-CK191,CK91),0)</f>
        <v>0</v>
      </c>
      <c r="CL196" s="27">
        <f>IF(CL$12=Assumptions!$L$17,-MIN(CL$189+CL$190-CL191,CL91),0)</f>
        <v>0</v>
      </c>
      <c r="CM196" s="27">
        <f>IF(CM$12=Assumptions!$L$17,-MIN(CM$189+CM$190-CM191,CM91),0)</f>
        <v>0</v>
      </c>
      <c r="CN196" s="27">
        <f>IF(CN$12=Assumptions!$L$17,-MIN(CN$189+CN$190-CN191,CN91),0)</f>
        <v>0</v>
      </c>
      <c r="CO196" s="27">
        <f>IF(CO$12=Assumptions!$L$17,-MIN(CO$189+CO$190-CO191,CO91),0)</f>
        <v>0</v>
      </c>
      <c r="CP196" s="27">
        <f>IF(CP$12=Assumptions!$L$17,-MIN(CP$189+CP$190-CP191,CP91),0)</f>
        <v>0</v>
      </c>
      <c r="CQ196" s="27">
        <f>IF(CQ$12=Assumptions!$L$17,-MIN(CQ$189+CQ$190-CQ191,CQ91),0)</f>
        <v>0</v>
      </c>
      <c r="CR196" s="27">
        <f>IF(CR$12=Assumptions!$L$17,-MIN(CR$189+CR$190-CR191,CR91),0)</f>
        <v>0</v>
      </c>
      <c r="CS196" s="27">
        <f>IF(CS$12=Assumptions!$L$17,-MIN(CS$189+CS$190-CS191,CS91),0)</f>
        <v>0</v>
      </c>
      <c r="CT196" s="27">
        <f>IF(CT$12=Assumptions!$L$17,-MIN(CT$189+CT$190-CT191,CT91),0)</f>
        <v>0</v>
      </c>
      <c r="CU196" s="27">
        <f>IF(CU$12=Assumptions!$L$17,-MIN(CU$189+CU$190-CU191,CU91),0)</f>
        <v>0</v>
      </c>
      <c r="CV196" s="27">
        <f>IF(CV$12=Assumptions!$L$17,-MIN(CV$189+CV$190-CV191,CV91),0)</f>
        <v>0</v>
      </c>
      <c r="CW196" s="27">
        <f>IF(CW$12=Assumptions!$L$17,-MIN(CW$189+CW$190-CW191,CW91),0)</f>
        <v>0</v>
      </c>
      <c r="CX196" s="27">
        <f>IF(CX$12=Assumptions!$L$17,-MIN(CX$189+CX$190-CX191,CX91),0)</f>
        <v>0</v>
      </c>
      <c r="CY196" s="27">
        <f>IF(CY$12=Assumptions!$L$17,-MIN(CY$189+CY$190-CY191,CY91),0)</f>
        <v>0</v>
      </c>
      <c r="CZ196" s="27">
        <f>IF(CZ$12=Assumptions!$L$17,-MIN(CZ$189+CZ$190-CZ191,CZ91),0)</f>
        <v>0</v>
      </c>
      <c r="DA196" s="27">
        <f>IF(DA$12=Assumptions!$L$17,-MIN(DA$189+DA$190-DA191,DA91),0)</f>
        <v>0</v>
      </c>
      <c r="DB196" s="27">
        <f>IF(DB$12=Assumptions!$L$17,-MIN(DB$189+DB$190-DB191,DB91),0)</f>
        <v>0</v>
      </c>
      <c r="DC196" s="27">
        <f>IF(DC$12=Assumptions!$L$17,-MIN(DC$189+DC$190-DC191,DC91),0)</f>
        <v>0</v>
      </c>
      <c r="DD196" s="27">
        <f>IF(DD$12=Assumptions!$L$17,-MIN(DD$189+DD$190-DD191,DD91),0)</f>
        <v>0</v>
      </c>
      <c r="DE196" s="27">
        <f>IF(DE$12=Assumptions!$L$17,-MIN(DE$189+DE$190-DE191,DE91),0)</f>
        <v>0</v>
      </c>
      <c r="DF196" s="27">
        <f>IF(DF$12=Assumptions!$L$17,-MIN(DF$189+DF$190-DF191,DF91),0)</f>
        <v>0</v>
      </c>
      <c r="DG196" s="27">
        <f>IF(DG$12=Assumptions!$L$17,-MIN(DG$189+DG$190-DG191,DG91),0)</f>
        <v>0</v>
      </c>
      <c r="DH196" s="27">
        <f>IF(DH$12=Assumptions!$L$17,-MIN(DH$189+DH$190-DH191,DH91),0)</f>
        <v>0</v>
      </c>
      <c r="DI196" s="27">
        <f>IF(DI$12=Assumptions!$L$17,-MIN(DI$189+DI$190-DI191,DI91),0)</f>
        <v>0</v>
      </c>
      <c r="DJ196" s="27">
        <f>IF(DJ$12=Assumptions!$L$17,-MIN(DJ$189+DJ$190-DJ191,DJ91),0)</f>
        <v>0</v>
      </c>
      <c r="DK196" s="27">
        <f>IF(DK$12=Assumptions!$L$17,-MIN(DK$189+DK$190-DK191,DK91),0)</f>
        <v>0</v>
      </c>
      <c r="DL196" s="27">
        <f>IF(DL$12=Assumptions!$L$17,-MIN(DL$189+DL$190-DL191,DL91),0)</f>
        <v>0</v>
      </c>
      <c r="DM196" s="27">
        <f>IF(DM$12=Assumptions!$L$17,-MIN(DM$189+DM$190-DM191,DM91),0)</f>
        <v>0</v>
      </c>
      <c r="DN196" s="27">
        <f>IF(DN$12=Assumptions!$L$17,-MIN(DN$189+DN$190-DN191,DN91),0)</f>
        <v>0</v>
      </c>
      <c r="DO196" s="27">
        <f>IF(DO$12=Assumptions!$L$17,-MIN(DO$189+DO$190-DO191,DO91),0)</f>
        <v>0</v>
      </c>
      <c r="DP196" s="27">
        <f>IF(DP$12=Assumptions!$L$17,-MIN(DP$189+DP$190-DP191,DP91),0)</f>
        <v>0</v>
      </c>
      <c r="DQ196" s="27">
        <f>IF(DQ$12=Assumptions!$L$17,-MIN(DQ$189+DQ$190-DQ191,DQ91),0)</f>
        <v>0</v>
      </c>
      <c r="DR196" s="27">
        <f>IF(DR$12=Assumptions!$L$17,-MIN(DR$189+DR$190-DR191,DR91),0)</f>
        <v>0</v>
      </c>
      <c r="DS196" s="27">
        <f>IF(DS$12=Assumptions!$L$17,-MIN(DS$189+DS$190-DS191,DS91),0)</f>
        <v>0</v>
      </c>
      <c r="DT196" s="27">
        <f>IF(DT$12=Assumptions!$L$17,-MIN(DT$189+DT$190-DT191,DT91),0)</f>
        <v>0</v>
      </c>
      <c r="DU196" s="27">
        <f>IF(DU$12=Assumptions!$L$17,-MIN(DU$189+DU$190-DU191,DU91),0)</f>
        <v>0</v>
      </c>
      <c r="DV196" s="27">
        <f>IF(DV$12=Assumptions!$L$17,-MIN(DV$189+DV$190-DV191,DV91),0)</f>
        <v>0</v>
      </c>
      <c r="DW196" s="27">
        <f>IF(DW$12=Assumptions!$L$17,-MIN(DW$189+DW$190-DW191,DW91),0)</f>
        <v>0</v>
      </c>
      <c r="DX196" s="27">
        <f>IF(DX$12=Assumptions!$L$17,-MIN(DX$189+DX$190-DX191,DX91),0)</f>
        <v>0</v>
      </c>
      <c r="DY196" s="27">
        <f>IF(DY$12=Assumptions!$L$17,-MIN(DY$189+DY$190-DY191,DY91),0)</f>
        <v>0</v>
      </c>
      <c r="DZ196" s="27">
        <f>IF(DZ$12=Assumptions!$L$17,-MIN(DZ$189+DZ$190-DZ191,DZ91),0)</f>
        <v>0</v>
      </c>
      <c r="EA196" s="27">
        <f>IF(EA$12=Assumptions!$L$17,-MIN(EA$189+EA$190-EA191,EA91),0)</f>
        <v>0</v>
      </c>
      <c r="EB196" s="27">
        <f>IF(EB$12=Assumptions!$L$17,-MIN(EB$189+EB$190-EB191,EB91),0)</f>
        <v>0</v>
      </c>
      <c r="EC196" s="27">
        <f>IF(EC$12=Assumptions!$L$17,-MIN(EC$189+EC$190-EC191,EC91),0)</f>
        <v>0</v>
      </c>
      <c r="ED196" s="27">
        <f>IF(ED$12=Assumptions!$L$17,-MIN(ED$189+ED$190-ED191,ED91),0)</f>
        <v>0</v>
      </c>
      <c r="EE196" s="27">
        <f>IF(EE$12=Assumptions!$L$17,-MIN(EE$189+EE$190-EE191,EE91),0)</f>
        <v>0</v>
      </c>
      <c r="EF196" s="27">
        <f>IF(EF$12=Assumptions!$L$17,-MIN(EF$189+EF$190-EF191,EF91),0)</f>
        <v>0</v>
      </c>
      <c r="EG196" s="27">
        <f>IF(EG$12=Assumptions!$L$17,-MIN(EG$189+EG$190-EG191,EG91),0)</f>
        <v>0</v>
      </c>
      <c r="EH196" s="27">
        <f>IF(EH$12=Assumptions!$L$17,-MIN(EH$189+EH$190-EH191,EH91),0)</f>
        <v>0</v>
      </c>
      <c r="EI196" s="27">
        <f>IF(EI$12=Assumptions!$L$17,-MIN(EI$189+EI$190-EI191,EI91),0)</f>
        <v>0</v>
      </c>
      <c r="EJ196" s="27">
        <f>IF(EJ$12=Assumptions!$L$17,-MIN(EJ$189+EJ$190-EJ191,EJ91),0)</f>
        <v>0</v>
      </c>
      <c r="EK196" s="27">
        <f>IF(EK$12=Assumptions!$L$17,-MIN(EK$189+EK$190-EK191,EK91),0)</f>
        <v>0</v>
      </c>
      <c r="EL196" s="27">
        <f>IF(EL$12=Assumptions!$L$17,-MIN(EL$189+EL$190-EL191,EL91),0)</f>
        <v>0</v>
      </c>
      <c r="EM196" s="27">
        <f>IF(EM$12=Assumptions!$L$17,-MIN(EM$189+EM$190-EM191,EM91),0)</f>
        <v>0</v>
      </c>
      <c r="EP196" s="10" t="str">
        <f t="shared" si="790"/>
        <v>Principal Paydown</v>
      </c>
      <c r="EQ196" s="36"/>
      <c r="ER196" s="36"/>
      <c r="ES196" s="36"/>
      <c r="ET196" s="138">
        <f t="shared" ca="1" si="794"/>
        <v>0</v>
      </c>
      <c r="EU196" s="19"/>
      <c r="EV196" s="139">
        <f t="shared" si="795"/>
        <v>0</v>
      </c>
      <c r="EW196" s="27">
        <f t="shared" si="795"/>
        <v>0</v>
      </c>
      <c r="EX196" s="27">
        <f t="shared" si="795"/>
        <v>0</v>
      </c>
      <c r="EY196" s="27">
        <f t="shared" ca="1" si="795"/>
        <v>0</v>
      </c>
      <c r="EZ196" s="27">
        <f t="shared" si="795"/>
        <v>0</v>
      </c>
      <c r="FA196" s="27">
        <f t="shared" si="795"/>
        <v>0</v>
      </c>
      <c r="FB196" s="27">
        <f t="shared" si="795"/>
        <v>0</v>
      </c>
      <c r="FC196" s="27">
        <f t="shared" si="795"/>
        <v>0</v>
      </c>
      <c r="FD196" s="27">
        <f t="shared" si="795"/>
        <v>0</v>
      </c>
      <c r="FE196"/>
      <c r="FF196"/>
      <c r="FG196"/>
      <c r="FH196"/>
    </row>
    <row r="197" spans="1:164" ht="15" outlineLevel="1">
      <c r="B197" s="168" t="s">
        <v>125</v>
      </c>
      <c r="C197" s="168"/>
      <c r="D197" s="168"/>
      <c r="E197" s="168"/>
      <c r="F197" s="168"/>
      <c r="G197" s="168"/>
      <c r="H197" s="168"/>
      <c r="I197" s="242">
        <f ca="1">SUMIF($K$12:$EM$12,"&lt;="&amp;Assumptions!$L$14,'Monthly Cash Flow'!K197:EM197)</f>
        <v>0</v>
      </c>
      <c r="J197" s="168"/>
      <c r="K197" s="169">
        <f>K189+K190+K196-K191</f>
        <v>0</v>
      </c>
      <c r="L197" s="234">
        <f t="shared" ref="L197:BW197" ca="1" si="805">L189+L190+L196-L191</f>
        <v>0</v>
      </c>
      <c r="M197" s="234">
        <f t="shared" ca="1" si="805"/>
        <v>0</v>
      </c>
      <c r="N197" s="234">
        <f t="shared" ca="1" si="805"/>
        <v>0</v>
      </c>
      <c r="O197" s="234">
        <f t="shared" ca="1" si="805"/>
        <v>0</v>
      </c>
      <c r="P197" s="234">
        <f t="shared" ca="1" si="805"/>
        <v>0</v>
      </c>
      <c r="Q197" s="234">
        <f t="shared" ca="1" si="805"/>
        <v>0</v>
      </c>
      <c r="R197" s="234">
        <f t="shared" ca="1" si="805"/>
        <v>0</v>
      </c>
      <c r="S197" s="234">
        <f t="shared" ca="1" si="805"/>
        <v>0</v>
      </c>
      <c r="T197" s="234">
        <f t="shared" ca="1" si="805"/>
        <v>0</v>
      </c>
      <c r="U197" s="234">
        <f t="shared" ca="1" si="805"/>
        <v>0</v>
      </c>
      <c r="V197" s="234">
        <f t="shared" ca="1" si="805"/>
        <v>0</v>
      </c>
      <c r="W197" s="234">
        <f t="shared" ca="1" si="805"/>
        <v>0</v>
      </c>
      <c r="X197" s="234">
        <f t="shared" ca="1" si="805"/>
        <v>0</v>
      </c>
      <c r="Y197" s="234">
        <f t="shared" ca="1" si="805"/>
        <v>0</v>
      </c>
      <c r="Z197" s="234">
        <f t="shared" ca="1" si="805"/>
        <v>0</v>
      </c>
      <c r="AA197" s="234">
        <f t="shared" ca="1" si="805"/>
        <v>0</v>
      </c>
      <c r="AB197" s="234">
        <f t="shared" ca="1" si="805"/>
        <v>0</v>
      </c>
      <c r="AC197" s="234">
        <f t="shared" ca="1" si="805"/>
        <v>0</v>
      </c>
      <c r="AD197" s="234">
        <f t="shared" ca="1" si="805"/>
        <v>0</v>
      </c>
      <c r="AE197" s="234">
        <f t="shared" ca="1" si="805"/>
        <v>0</v>
      </c>
      <c r="AF197" s="234">
        <f t="shared" ca="1" si="805"/>
        <v>0</v>
      </c>
      <c r="AG197" s="234">
        <f t="shared" ca="1" si="805"/>
        <v>0</v>
      </c>
      <c r="AH197" s="234">
        <f t="shared" ca="1" si="805"/>
        <v>0</v>
      </c>
      <c r="AI197" s="234">
        <f t="shared" ca="1" si="805"/>
        <v>0</v>
      </c>
      <c r="AJ197" s="234">
        <f t="shared" ca="1" si="805"/>
        <v>0</v>
      </c>
      <c r="AK197" s="234">
        <f t="shared" ca="1" si="805"/>
        <v>0</v>
      </c>
      <c r="AL197" s="234">
        <f t="shared" ca="1" si="805"/>
        <v>0</v>
      </c>
      <c r="AM197" s="234">
        <f t="shared" ca="1" si="805"/>
        <v>0</v>
      </c>
      <c r="AN197" s="234">
        <f t="shared" ca="1" si="805"/>
        <v>0</v>
      </c>
      <c r="AO197" s="234">
        <f t="shared" ca="1" si="805"/>
        <v>0</v>
      </c>
      <c r="AP197" s="234">
        <f t="shared" ca="1" si="805"/>
        <v>0</v>
      </c>
      <c r="AQ197" s="234">
        <f t="shared" ca="1" si="805"/>
        <v>0</v>
      </c>
      <c r="AR197" s="234">
        <f t="shared" ca="1" si="805"/>
        <v>0</v>
      </c>
      <c r="AS197" s="234">
        <f t="shared" ca="1" si="805"/>
        <v>0</v>
      </c>
      <c r="AT197" s="234">
        <f t="shared" ca="1" si="805"/>
        <v>0</v>
      </c>
      <c r="AU197" s="234">
        <f t="shared" ca="1" si="805"/>
        <v>0</v>
      </c>
      <c r="AV197" s="234">
        <f t="shared" ca="1" si="805"/>
        <v>0</v>
      </c>
      <c r="AW197" s="234">
        <f t="shared" ca="1" si="805"/>
        <v>0</v>
      </c>
      <c r="AX197" s="234">
        <f t="shared" ca="1" si="805"/>
        <v>0</v>
      </c>
      <c r="AY197" s="234">
        <f t="shared" ca="1" si="805"/>
        <v>0</v>
      </c>
      <c r="AZ197" s="234">
        <f t="shared" ca="1" si="805"/>
        <v>0</v>
      </c>
      <c r="BA197" s="234">
        <f t="shared" ca="1" si="805"/>
        <v>0</v>
      </c>
      <c r="BB197" s="234">
        <f t="shared" ca="1" si="805"/>
        <v>0</v>
      </c>
      <c r="BC197" s="234">
        <f t="shared" ca="1" si="805"/>
        <v>0</v>
      </c>
      <c r="BD197" s="234">
        <f t="shared" ca="1" si="805"/>
        <v>0</v>
      </c>
      <c r="BE197" s="234">
        <f t="shared" ca="1" si="805"/>
        <v>0</v>
      </c>
      <c r="BF197" s="234">
        <f t="shared" ca="1" si="805"/>
        <v>0</v>
      </c>
      <c r="BG197" s="234">
        <f t="shared" ca="1" si="805"/>
        <v>0</v>
      </c>
      <c r="BH197" s="234">
        <f t="shared" ca="1" si="805"/>
        <v>0</v>
      </c>
      <c r="BI197" s="234">
        <f t="shared" ca="1" si="805"/>
        <v>0</v>
      </c>
      <c r="BJ197" s="234">
        <f t="shared" ca="1" si="805"/>
        <v>0</v>
      </c>
      <c r="BK197" s="234">
        <f t="shared" ca="1" si="805"/>
        <v>0</v>
      </c>
      <c r="BL197" s="234">
        <f t="shared" ca="1" si="805"/>
        <v>0</v>
      </c>
      <c r="BM197" s="234">
        <f t="shared" ca="1" si="805"/>
        <v>0</v>
      </c>
      <c r="BN197" s="234">
        <f t="shared" ca="1" si="805"/>
        <v>0</v>
      </c>
      <c r="BO197" s="234">
        <f t="shared" ca="1" si="805"/>
        <v>0</v>
      </c>
      <c r="BP197" s="234">
        <f t="shared" ca="1" si="805"/>
        <v>0</v>
      </c>
      <c r="BQ197" s="234">
        <f t="shared" ca="1" si="805"/>
        <v>0</v>
      </c>
      <c r="BR197" s="234">
        <f t="shared" ca="1" si="805"/>
        <v>0</v>
      </c>
      <c r="BS197" s="234">
        <f t="shared" ca="1" si="805"/>
        <v>0</v>
      </c>
      <c r="BT197" s="234">
        <f t="shared" ca="1" si="805"/>
        <v>0</v>
      </c>
      <c r="BU197" s="234">
        <f t="shared" ca="1" si="805"/>
        <v>0</v>
      </c>
      <c r="BV197" s="234">
        <f t="shared" ca="1" si="805"/>
        <v>0</v>
      </c>
      <c r="BW197" s="234">
        <f t="shared" ca="1" si="805"/>
        <v>0</v>
      </c>
      <c r="BX197" s="234">
        <f t="shared" ref="BX197:CE197" ca="1" si="806">BX189+BX190+BX196-BX191</f>
        <v>0</v>
      </c>
      <c r="BY197" s="234">
        <f t="shared" ca="1" si="806"/>
        <v>0</v>
      </c>
      <c r="BZ197" s="234">
        <f t="shared" ca="1" si="806"/>
        <v>0</v>
      </c>
      <c r="CA197" s="234">
        <f t="shared" ca="1" si="806"/>
        <v>0</v>
      </c>
      <c r="CB197" s="234">
        <f t="shared" ca="1" si="806"/>
        <v>0</v>
      </c>
      <c r="CC197" s="234">
        <f t="shared" ca="1" si="806"/>
        <v>0</v>
      </c>
      <c r="CD197" s="234">
        <f t="shared" ca="1" si="806"/>
        <v>0</v>
      </c>
      <c r="CE197" s="234">
        <f t="shared" ca="1" si="806"/>
        <v>0</v>
      </c>
      <c r="CF197" s="234">
        <f t="shared" ref="CF197:EM197" ca="1" si="807">CF189+CF190+CF196-CF191</f>
        <v>0</v>
      </c>
      <c r="CG197" s="234">
        <f t="shared" ca="1" si="807"/>
        <v>0</v>
      </c>
      <c r="CH197" s="234">
        <f t="shared" ca="1" si="807"/>
        <v>0</v>
      </c>
      <c r="CI197" s="234">
        <f t="shared" ca="1" si="807"/>
        <v>0</v>
      </c>
      <c r="CJ197" s="234">
        <f t="shared" ca="1" si="807"/>
        <v>0</v>
      </c>
      <c r="CK197" s="234">
        <f t="shared" ca="1" si="807"/>
        <v>0</v>
      </c>
      <c r="CL197" s="234">
        <f t="shared" ca="1" si="807"/>
        <v>0</v>
      </c>
      <c r="CM197" s="234">
        <f t="shared" ca="1" si="807"/>
        <v>0</v>
      </c>
      <c r="CN197" s="234">
        <f t="shared" ca="1" si="807"/>
        <v>0</v>
      </c>
      <c r="CO197" s="234">
        <f t="shared" ca="1" si="807"/>
        <v>0</v>
      </c>
      <c r="CP197" s="234">
        <f t="shared" ca="1" si="807"/>
        <v>0</v>
      </c>
      <c r="CQ197" s="234">
        <f t="shared" ca="1" si="807"/>
        <v>0</v>
      </c>
      <c r="CR197" s="234">
        <f t="shared" ca="1" si="807"/>
        <v>0</v>
      </c>
      <c r="CS197" s="234">
        <f t="shared" ca="1" si="807"/>
        <v>0</v>
      </c>
      <c r="CT197" s="234">
        <f t="shared" ca="1" si="807"/>
        <v>0</v>
      </c>
      <c r="CU197" s="234">
        <f t="shared" ca="1" si="807"/>
        <v>0</v>
      </c>
      <c r="CV197" s="234">
        <f t="shared" ca="1" si="807"/>
        <v>0</v>
      </c>
      <c r="CW197" s="234">
        <f t="shared" ca="1" si="807"/>
        <v>0</v>
      </c>
      <c r="CX197" s="234">
        <f t="shared" ca="1" si="807"/>
        <v>0</v>
      </c>
      <c r="CY197" s="234">
        <f t="shared" ca="1" si="807"/>
        <v>0</v>
      </c>
      <c r="CZ197" s="234">
        <f t="shared" ca="1" si="807"/>
        <v>0</v>
      </c>
      <c r="DA197" s="234">
        <f t="shared" ca="1" si="807"/>
        <v>0</v>
      </c>
      <c r="DB197" s="234">
        <f t="shared" ca="1" si="807"/>
        <v>0</v>
      </c>
      <c r="DC197" s="234">
        <f t="shared" ca="1" si="807"/>
        <v>0</v>
      </c>
      <c r="DD197" s="234">
        <f t="shared" ca="1" si="807"/>
        <v>0</v>
      </c>
      <c r="DE197" s="234">
        <f t="shared" ca="1" si="807"/>
        <v>0</v>
      </c>
      <c r="DF197" s="234">
        <f t="shared" ca="1" si="807"/>
        <v>0</v>
      </c>
      <c r="DG197" s="234">
        <f t="shared" ca="1" si="807"/>
        <v>0</v>
      </c>
      <c r="DH197" s="234">
        <f t="shared" ca="1" si="807"/>
        <v>0</v>
      </c>
      <c r="DI197" s="234">
        <f t="shared" ca="1" si="807"/>
        <v>0</v>
      </c>
      <c r="DJ197" s="234">
        <f t="shared" ca="1" si="807"/>
        <v>0</v>
      </c>
      <c r="DK197" s="234">
        <f t="shared" ca="1" si="807"/>
        <v>0</v>
      </c>
      <c r="DL197" s="234">
        <f t="shared" ca="1" si="807"/>
        <v>0</v>
      </c>
      <c r="DM197" s="234">
        <f t="shared" ca="1" si="807"/>
        <v>0</v>
      </c>
      <c r="DN197" s="234">
        <f t="shared" ca="1" si="807"/>
        <v>0</v>
      </c>
      <c r="DO197" s="234">
        <f t="shared" ca="1" si="807"/>
        <v>0</v>
      </c>
      <c r="DP197" s="234">
        <f t="shared" ca="1" si="807"/>
        <v>0</v>
      </c>
      <c r="DQ197" s="234">
        <f t="shared" ca="1" si="807"/>
        <v>0</v>
      </c>
      <c r="DR197" s="234">
        <f t="shared" ca="1" si="807"/>
        <v>0</v>
      </c>
      <c r="DS197" s="234">
        <f t="shared" ca="1" si="807"/>
        <v>0</v>
      </c>
      <c r="DT197" s="234">
        <f t="shared" ca="1" si="807"/>
        <v>0</v>
      </c>
      <c r="DU197" s="234">
        <f t="shared" ca="1" si="807"/>
        <v>0</v>
      </c>
      <c r="DV197" s="234">
        <f t="shared" ca="1" si="807"/>
        <v>0</v>
      </c>
      <c r="DW197" s="234">
        <f t="shared" ca="1" si="807"/>
        <v>0</v>
      </c>
      <c r="DX197" s="234">
        <f t="shared" ca="1" si="807"/>
        <v>0</v>
      </c>
      <c r="DY197" s="234">
        <f t="shared" ca="1" si="807"/>
        <v>0</v>
      </c>
      <c r="DZ197" s="234">
        <f t="shared" ca="1" si="807"/>
        <v>0</v>
      </c>
      <c r="EA197" s="234">
        <f t="shared" ca="1" si="807"/>
        <v>0</v>
      </c>
      <c r="EB197" s="234">
        <f t="shared" ca="1" si="807"/>
        <v>0</v>
      </c>
      <c r="EC197" s="234">
        <f t="shared" ca="1" si="807"/>
        <v>0</v>
      </c>
      <c r="ED197" s="234">
        <f t="shared" ca="1" si="807"/>
        <v>0</v>
      </c>
      <c r="EE197" s="234">
        <f t="shared" ca="1" si="807"/>
        <v>0</v>
      </c>
      <c r="EF197" s="234">
        <f t="shared" ca="1" si="807"/>
        <v>0</v>
      </c>
      <c r="EG197" s="234">
        <f t="shared" ca="1" si="807"/>
        <v>0</v>
      </c>
      <c r="EH197" s="234">
        <f t="shared" ca="1" si="807"/>
        <v>0</v>
      </c>
      <c r="EI197" s="234">
        <f t="shared" ca="1" si="807"/>
        <v>0</v>
      </c>
      <c r="EJ197" s="234">
        <f t="shared" ca="1" si="807"/>
        <v>0</v>
      </c>
      <c r="EK197" s="234">
        <f t="shared" ca="1" si="807"/>
        <v>0</v>
      </c>
      <c r="EL197" s="234">
        <f t="shared" ca="1" si="807"/>
        <v>0</v>
      </c>
      <c r="EM197" s="234">
        <f t="shared" ca="1" si="807"/>
        <v>0</v>
      </c>
      <c r="EP197" s="168" t="str">
        <f t="shared" si="790"/>
        <v>Ending Balance</v>
      </c>
      <c r="EQ197" s="153"/>
      <c r="ER197" s="153"/>
      <c r="ES197" s="153"/>
      <c r="ET197" s="242">
        <f t="shared" ca="1" si="794"/>
        <v>0</v>
      </c>
      <c r="EU197" s="235"/>
      <c r="EV197" s="169">
        <f t="shared" si="795"/>
        <v>0</v>
      </c>
      <c r="EW197" s="234">
        <f t="shared" ca="1" si="795"/>
        <v>0</v>
      </c>
      <c r="EX197" s="234">
        <f t="shared" ca="1" si="795"/>
        <v>0</v>
      </c>
      <c r="EY197" s="234">
        <f t="shared" ca="1" si="795"/>
        <v>0</v>
      </c>
      <c r="EZ197" s="234">
        <f t="shared" ca="1" si="795"/>
        <v>0</v>
      </c>
      <c r="FA197" s="234">
        <f t="shared" ca="1" si="795"/>
        <v>0</v>
      </c>
      <c r="FB197" s="234">
        <f t="shared" ca="1" si="795"/>
        <v>0</v>
      </c>
      <c r="FC197" s="234">
        <f t="shared" ca="1" si="795"/>
        <v>0</v>
      </c>
      <c r="FD197" s="234">
        <f t="shared" ca="1" si="795"/>
        <v>0</v>
      </c>
      <c r="FE197"/>
      <c r="FF197"/>
      <c r="FG197"/>
      <c r="FH197"/>
    </row>
    <row r="198" spans="1:164" ht="15" outlineLevel="1">
      <c r="B198" s="35"/>
      <c r="I198" s="129"/>
      <c r="J198" s="36"/>
      <c r="K198" s="130"/>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c r="EF198" s="36"/>
      <c r="EG198" s="36"/>
      <c r="EH198" s="36"/>
      <c r="EI198" s="36"/>
      <c r="EJ198" s="36"/>
      <c r="EK198" s="36"/>
      <c r="EL198" s="36"/>
      <c r="EM198" s="36"/>
      <c r="EP198" s="35"/>
      <c r="EQ198" s="36"/>
      <c r="ER198" s="36"/>
      <c r="ES198" s="36"/>
      <c r="ET198" s="129"/>
      <c r="EU198" s="36"/>
      <c r="EV198" s="130"/>
      <c r="EW198" s="36"/>
      <c r="EX198" s="36"/>
      <c r="EY198" s="36"/>
      <c r="EZ198" s="36"/>
      <c r="FA198" s="36"/>
      <c r="FB198" s="36"/>
      <c r="FC198" s="36"/>
      <c r="FD198" s="36"/>
      <c r="FE198"/>
      <c r="FF198"/>
      <c r="FG198"/>
      <c r="FH198"/>
    </row>
    <row r="199" spans="1:164" ht="15" outlineLevel="1">
      <c r="I199" s="103"/>
      <c r="K199" s="130"/>
      <c r="ET199" s="103"/>
      <c r="EV199" s="130"/>
      <c r="FE199"/>
      <c r="FF199"/>
      <c r="FG199"/>
      <c r="FH199"/>
    </row>
    <row r="200" spans="1:164" ht="15">
      <c r="B200" s="47" t="s">
        <v>149</v>
      </c>
      <c r="I200" s="122">
        <f ca="1">SUMIF($K$12:$EM$12,"&lt;="&amp;Assumptions!$L$14,'Monthly Cash Flow'!K200:EM200)</f>
        <v>8001.723565217384</v>
      </c>
      <c r="J200" s="19"/>
      <c r="K200" s="137">
        <f t="shared" ref="K200:AP200" si="808">-K19+K81</f>
        <v>-58941.25</v>
      </c>
      <c r="L200" s="19">
        <f t="shared" si="808"/>
        <v>0</v>
      </c>
      <c r="M200" s="19">
        <f t="shared" si="808"/>
        <v>0</v>
      </c>
      <c r="N200" s="19">
        <f t="shared" si="808"/>
        <v>0</v>
      </c>
      <c r="O200" s="19">
        <f t="shared" si="808"/>
        <v>0</v>
      </c>
      <c r="P200" s="19">
        <f t="shared" si="808"/>
        <v>0</v>
      </c>
      <c r="Q200" s="19">
        <f t="shared" si="808"/>
        <v>0</v>
      </c>
      <c r="R200" s="19">
        <f t="shared" si="808"/>
        <v>0</v>
      </c>
      <c r="S200" s="19">
        <f t="shared" si="808"/>
        <v>0</v>
      </c>
      <c r="T200" s="19">
        <f t="shared" si="808"/>
        <v>0</v>
      </c>
      <c r="U200" s="19">
        <f t="shared" si="808"/>
        <v>0</v>
      </c>
      <c r="V200" s="19">
        <f t="shared" si="808"/>
        <v>0</v>
      </c>
      <c r="W200" s="19">
        <f t="shared" si="808"/>
        <v>0</v>
      </c>
      <c r="X200" s="19">
        <f t="shared" si="808"/>
        <v>0</v>
      </c>
      <c r="Y200" s="19">
        <f t="shared" si="808"/>
        <v>0</v>
      </c>
      <c r="Z200" s="19">
        <f t="shared" si="808"/>
        <v>0</v>
      </c>
      <c r="AA200" s="19">
        <f t="shared" si="808"/>
        <v>0</v>
      </c>
      <c r="AB200" s="19">
        <f t="shared" si="808"/>
        <v>0</v>
      </c>
      <c r="AC200" s="19">
        <f t="shared" si="808"/>
        <v>0</v>
      </c>
      <c r="AD200" s="19">
        <f t="shared" si="808"/>
        <v>0</v>
      </c>
      <c r="AE200" s="19">
        <f t="shared" si="808"/>
        <v>0</v>
      </c>
      <c r="AF200" s="19">
        <f t="shared" si="808"/>
        <v>0</v>
      </c>
      <c r="AG200" s="19">
        <f t="shared" si="808"/>
        <v>0</v>
      </c>
      <c r="AH200" s="19">
        <f t="shared" si="808"/>
        <v>0</v>
      </c>
      <c r="AI200" s="19">
        <f t="shared" si="808"/>
        <v>0</v>
      </c>
      <c r="AJ200" s="19">
        <f t="shared" si="808"/>
        <v>0</v>
      </c>
      <c r="AK200" s="19">
        <f t="shared" si="808"/>
        <v>0</v>
      </c>
      <c r="AL200" s="19">
        <f t="shared" si="808"/>
        <v>0</v>
      </c>
      <c r="AM200" s="19">
        <f t="shared" si="808"/>
        <v>0</v>
      </c>
      <c r="AN200" s="19">
        <f t="shared" si="808"/>
        <v>0</v>
      </c>
      <c r="AO200" s="19">
        <f t="shared" si="808"/>
        <v>0</v>
      </c>
      <c r="AP200" s="19">
        <f t="shared" si="808"/>
        <v>0</v>
      </c>
      <c r="AQ200" s="19">
        <f t="shared" ref="AQ200:BV200" si="809">-AQ19+AQ81</f>
        <v>0</v>
      </c>
      <c r="AR200" s="19">
        <f t="shared" si="809"/>
        <v>0</v>
      </c>
      <c r="AS200" s="19">
        <f t="shared" si="809"/>
        <v>0</v>
      </c>
      <c r="AT200" s="19">
        <f t="shared" si="809"/>
        <v>0</v>
      </c>
      <c r="AU200" s="19">
        <f t="shared" ca="1" si="809"/>
        <v>66942.973565217384</v>
      </c>
      <c r="AV200" s="19">
        <f t="shared" si="809"/>
        <v>0</v>
      </c>
      <c r="AW200" s="19">
        <f t="shared" si="809"/>
        <v>0</v>
      </c>
      <c r="AX200" s="19">
        <f t="shared" si="809"/>
        <v>0</v>
      </c>
      <c r="AY200" s="19">
        <f t="shared" si="809"/>
        <v>0</v>
      </c>
      <c r="AZ200" s="19">
        <f t="shared" si="809"/>
        <v>0</v>
      </c>
      <c r="BA200" s="19">
        <f t="shared" si="809"/>
        <v>0</v>
      </c>
      <c r="BB200" s="19">
        <f t="shared" si="809"/>
        <v>0</v>
      </c>
      <c r="BC200" s="19">
        <f t="shared" si="809"/>
        <v>0</v>
      </c>
      <c r="BD200" s="19">
        <f t="shared" si="809"/>
        <v>0</v>
      </c>
      <c r="BE200" s="19">
        <f t="shared" si="809"/>
        <v>0</v>
      </c>
      <c r="BF200" s="19">
        <f t="shared" si="809"/>
        <v>0</v>
      </c>
      <c r="BG200" s="19">
        <f t="shared" si="809"/>
        <v>0</v>
      </c>
      <c r="BH200" s="19">
        <f t="shared" si="809"/>
        <v>0</v>
      </c>
      <c r="BI200" s="19">
        <f t="shared" si="809"/>
        <v>0</v>
      </c>
      <c r="BJ200" s="19">
        <f t="shared" si="809"/>
        <v>0</v>
      </c>
      <c r="BK200" s="19">
        <f t="shared" si="809"/>
        <v>0</v>
      </c>
      <c r="BL200" s="19">
        <f t="shared" si="809"/>
        <v>0</v>
      </c>
      <c r="BM200" s="19">
        <f t="shared" si="809"/>
        <v>0</v>
      </c>
      <c r="BN200" s="19">
        <f t="shared" si="809"/>
        <v>0</v>
      </c>
      <c r="BO200" s="19">
        <f t="shared" si="809"/>
        <v>0</v>
      </c>
      <c r="BP200" s="19">
        <f t="shared" si="809"/>
        <v>0</v>
      </c>
      <c r="BQ200" s="19">
        <f t="shared" si="809"/>
        <v>0</v>
      </c>
      <c r="BR200" s="19">
        <f t="shared" si="809"/>
        <v>0</v>
      </c>
      <c r="BS200" s="19">
        <f t="shared" si="809"/>
        <v>0</v>
      </c>
      <c r="BT200" s="19">
        <f t="shared" si="809"/>
        <v>0</v>
      </c>
      <c r="BU200" s="19">
        <f t="shared" si="809"/>
        <v>0</v>
      </c>
      <c r="BV200" s="19">
        <f t="shared" si="809"/>
        <v>0</v>
      </c>
      <c r="BW200" s="19">
        <f t="shared" ref="BW200:DB200" si="810">-BW19+BW81</f>
        <v>0</v>
      </c>
      <c r="BX200" s="19">
        <f t="shared" si="810"/>
        <v>0</v>
      </c>
      <c r="BY200" s="19">
        <f t="shared" si="810"/>
        <v>0</v>
      </c>
      <c r="BZ200" s="19">
        <f t="shared" si="810"/>
        <v>0</v>
      </c>
      <c r="CA200" s="19">
        <f t="shared" si="810"/>
        <v>0</v>
      </c>
      <c r="CB200" s="19">
        <f t="shared" si="810"/>
        <v>0</v>
      </c>
      <c r="CC200" s="19">
        <f t="shared" si="810"/>
        <v>0</v>
      </c>
      <c r="CD200" s="19">
        <f t="shared" si="810"/>
        <v>0</v>
      </c>
      <c r="CE200" s="19">
        <f t="shared" si="810"/>
        <v>0</v>
      </c>
      <c r="CF200" s="19">
        <f t="shared" si="810"/>
        <v>0</v>
      </c>
      <c r="CG200" s="19">
        <f t="shared" si="810"/>
        <v>0</v>
      </c>
      <c r="CH200" s="19">
        <f t="shared" si="810"/>
        <v>0</v>
      </c>
      <c r="CI200" s="19">
        <f t="shared" si="810"/>
        <v>0</v>
      </c>
      <c r="CJ200" s="19">
        <f t="shared" si="810"/>
        <v>0</v>
      </c>
      <c r="CK200" s="19">
        <f t="shared" si="810"/>
        <v>0</v>
      </c>
      <c r="CL200" s="19">
        <f t="shared" si="810"/>
        <v>0</v>
      </c>
      <c r="CM200" s="19">
        <f t="shared" si="810"/>
        <v>0</v>
      </c>
      <c r="CN200" s="19">
        <f t="shared" si="810"/>
        <v>0</v>
      </c>
      <c r="CO200" s="19">
        <f t="shared" si="810"/>
        <v>0</v>
      </c>
      <c r="CP200" s="19">
        <f t="shared" si="810"/>
        <v>0</v>
      </c>
      <c r="CQ200" s="19">
        <f t="shared" si="810"/>
        <v>0</v>
      </c>
      <c r="CR200" s="19">
        <f t="shared" si="810"/>
        <v>0</v>
      </c>
      <c r="CS200" s="19">
        <f t="shared" si="810"/>
        <v>0</v>
      </c>
      <c r="CT200" s="19">
        <f t="shared" si="810"/>
        <v>0</v>
      </c>
      <c r="CU200" s="19">
        <f t="shared" si="810"/>
        <v>0</v>
      </c>
      <c r="CV200" s="19">
        <f t="shared" si="810"/>
        <v>0</v>
      </c>
      <c r="CW200" s="19">
        <f t="shared" si="810"/>
        <v>0</v>
      </c>
      <c r="CX200" s="19">
        <f t="shared" si="810"/>
        <v>0</v>
      </c>
      <c r="CY200" s="19">
        <f t="shared" si="810"/>
        <v>0</v>
      </c>
      <c r="CZ200" s="19">
        <f t="shared" si="810"/>
        <v>0</v>
      </c>
      <c r="DA200" s="19">
        <f t="shared" si="810"/>
        <v>0</v>
      </c>
      <c r="DB200" s="19">
        <f t="shared" si="810"/>
        <v>0</v>
      </c>
      <c r="DC200" s="19">
        <f t="shared" ref="DC200:EM200" si="811">-DC19+DC81</f>
        <v>0</v>
      </c>
      <c r="DD200" s="19">
        <f t="shared" si="811"/>
        <v>0</v>
      </c>
      <c r="DE200" s="19">
        <f t="shared" si="811"/>
        <v>0</v>
      </c>
      <c r="DF200" s="19">
        <f t="shared" si="811"/>
        <v>0</v>
      </c>
      <c r="DG200" s="19">
        <f t="shared" si="811"/>
        <v>0</v>
      </c>
      <c r="DH200" s="19">
        <f t="shared" si="811"/>
        <v>0</v>
      </c>
      <c r="DI200" s="19">
        <f t="shared" si="811"/>
        <v>0</v>
      </c>
      <c r="DJ200" s="19">
        <f t="shared" si="811"/>
        <v>0</v>
      </c>
      <c r="DK200" s="19">
        <f t="shared" si="811"/>
        <v>0</v>
      </c>
      <c r="DL200" s="19">
        <f t="shared" si="811"/>
        <v>0</v>
      </c>
      <c r="DM200" s="19">
        <f t="shared" si="811"/>
        <v>0</v>
      </c>
      <c r="DN200" s="19">
        <f t="shared" si="811"/>
        <v>0</v>
      </c>
      <c r="DO200" s="19">
        <f t="shared" si="811"/>
        <v>0</v>
      </c>
      <c r="DP200" s="19">
        <f t="shared" si="811"/>
        <v>0</v>
      </c>
      <c r="DQ200" s="19">
        <f t="shared" si="811"/>
        <v>0</v>
      </c>
      <c r="DR200" s="19">
        <f t="shared" si="811"/>
        <v>0</v>
      </c>
      <c r="DS200" s="19">
        <f t="shared" si="811"/>
        <v>0</v>
      </c>
      <c r="DT200" s="19">
        <f t="shared" si="811"/>
        <v>0</v>
      </c>
      <c r="DU200" s="19">
        <f t="shared" si="811"/>
        <v>0</v>
      </c>
      <c r="DV200" s="19">
        <f t="shared" si="811"/>
        <v>0</v>
      </c>
      <c r="DW200" s="19">
        <f t="shared" si="811"/>
        <v>0</v>
      </c>
      <c r="DX200" s="19">
        <f t="shared" si="811"/>
        <v>0</v>
      </c>
      <c r="DY200" s="19">
        <f t="shared" si="811"/>
        <v>0</v>
      </c>
      <c r="DZ200" s="19">
        <f t="shared" si="811"/>
        <v>0</v>
      </c>
      <c r="EA200" s="19">
        <f t="shared" si="811"/>
        <v>0</v>
      </c>
      <c r="EB200" s="19">
        <f t="shared" si="811"/>
        <v>0</v>
      </c>
      <c r="EC200" s="19">
        <f t="shared" si="811"/>
        <v>0</v>
      </c>
      <c r="ED200" s="19">
        <f t="shared" si="811"/>
        <v>0</v>
      </c>
      <c r="EE200" s="19">
        <f t="shared" si="811"/>
        <v>0</v>
      </c>
      <c r="EF200" s="19">
        <f t="shared" si="811"/>
        <v>0</v>
      </c>
      <c r="EG200" s="19">
        <f t="shared" si="811"/>
        <v>0</v>
      </c>
      <c r="EH200" s="19">
        <f t="shared" si="811"/>
        <v>0</v>
      </c>
      <c r="EI200" s="19">
        <f t="shared" si="811"/>
        <v>0</v>
      </c>
      <c r="EJ200" s="19">
        <f t="shared" si="811"/>
        <v>0</v>
      </c>
      <c r="EK200" s="19">
        <f t="shared" si="811"/>
        <v>0</v>
      </c>
      <c r="EL200" s="19">
        <f t="shared" si="811"/>
        <v>0</v>
      </c>
      <c r="EM200" s="19">
        <f t="shared" si="811"/>
        <v>0</v>
      </c>
      <c r="EP200" s="47" t="str">
        <f t="shared" ref="EP200:EP219" si="812">B200</f>
        <v>(+/-) Acquisition and Disposition</v>
      </c>
      <c r="EQ200" s="19"/>
      <c r="ER200" s="19"/>
      <c r="ES200" s="19"/>
      <c r="ET200" s="122">
        <f t="shared" ref="ET200:ET215" ca="1" si="813">SUM(EV200:FD200)</f>
        <v>8001.723565217384</v>
      </c>
      <c r="EU200" s="19"/>
      <c r="EV200" s="137">
        <f t="shared" ref="EV200:FD215" si="814">SUMIF($K$13:$EM$13,EV$13,$K200:$EM200)</f>
        <v>-58941.25</v>
      </c>
      <c r="EW200" s="19">
        <f t="shared" si="814"/>
        <v>0</v>
      </c>
      <c r="EX200" s="19">
        <f t="shared" si="814"/>
        <v>0</v>
      </c>
      <c r="EY200" s="19">
        <f t="shared" ca="1" si="814"/>
        <v>66942.973565217384</v>
      </c>
      <c r="EZ200" s="19">
        <f t="shared" si="814"/>
        <v>0</v>
      </c>
      <c r="FA200" s="19">
        <f>SUMIF($K$13:$EM$13,FA$13,$K200:$EM200)</f>
        <v>0</v>
      </c>
      <c r="FB200" s="19">
        <f t="shared" si="814"/>
        <v>0</v>
      </c>
      <c r="FC200" s="19">
        <f t="shared" si="814"/>
        <v>0</v>
      </c>
      <c r="FD200" s="19">
        <f t="shared" si="814"/>
        <v>0</v>
      </c>
      <c r="FE200"/>
      <c r="FF200"/>
      <c r="FG200"/>
      <c r="FH200"/>
    </row>
    <row r="201" spans="1:164" ht="15">
      <c r="B201" s="47" t="s">
        <v>150</v>
      </c>
      <c r="I201" s="138">
        <f ca="1">SUMIF($K$12:$EM$12,"&lt;="&amp;Assumptions!$L$14,'Monthly Cash Flow'!K201:EM201)</f>
        <v>-364.25700000000035</v>
      </c>
      <c r="J201" s="19"/>
      <c r="K201" s="139">
        <f>-SUM(K21:K25)</f>
        <v>0</v>
      </c>
      <c r="L201" s="27">
        <f ca="1">IF(L12&gt;Assumptions!$L$14, 0, -SUM(L21:L25)-L35)</f>
        <v>-1.72</v>
      </c>
      <c r="M201" s="27">
        <f ca="1">IF(M12&gt;Assumptions!$L$14, 0, -SUM(M21:M25)-M35)</f>
        <v>-1.72</v>
      </c>
      <c r="N201" s="27">
        <f ca="1">IF(N12&gt;Assumptions!$L$14, 0, -SUM(N21:N25)-N35)</f>
        <v>-1.72</v>
      </c>
      <c r="O201" s="27">
        <f ca="1">IF(O12&gt;Assumptions!$L$14, 0, -SUM(O21:O25)-O35)</f>
        <v>-1.72</v>
      </c>
      <c r="P201" s="27">
        <f ca="1">IF(P12&gt;Assumptions!$L$14, 0, -SUM(P21:P25)-P35)</f>
        <v>-1.72</v>
      </c>
      <c r="Q201" s="27">
        <f ca="1">IF(Q12&gt;Assumptions!$L$14, 0, -SUM(Q21:Q25)-Q35)</f>
        <v>-51.72</v>
      </c>
      <c r="R201" s="27">
        <f ca="1">IF(R12&gt;Assumptions!$L$14, 0, -SUM(R21:R25)-R35)</f>
        <v>-51.72</v>
      </c>
      <c r="S201" s="27">
        <f ca="1">IF(S12&gt;Assumptions!$L$14, 0, -SUM(S21:S25)-S35)</f>
        <v>-51.72</v>
      </c>
      <c r="T201" s="27">
        <f ca="1">IF(T12&gt;Assumptions!$L$14, 0, -SUM(T21:T25)-T35)</f>
        <v>-51.72</v>
      </c>
      <c r="U201" s="27">
        <f ca="1">IF(U12&gt;Assumptions!$L$14, 0, -SUM(U21:U25)-U35)</f>
        <v>-51.771000000000001</v>
      </c>
      <c r="V201" s="27">
        <f ca="1">IF(V12&gt;Assumptions!$L$14, 0, -SUM(V21:V25)-V35)</f>
        <v>-51.771000000000001</v>
      </c>
      <c r="W201" s="27">
        <f ca="1">IF(W12&gt;Assumptions!$L$14, 0, -SUM(W21:W25)-W35)</f>
        <v>-1.7709999999999999</v>
      </c>
      <c r="X201" s="27">
        <f ca="1">IF(X12&gt;Assumptions!$L$14, 0, -SUM(X21:X25)-X35)</f>
        <v>-1.7709999999999999</v>
      </c>
      <c r="Y201" s="27">
        <f ca="1">IF(Y12&gt;Assumptions!$L$14, 0, -SUM(Y21:Y25)-Y35)</f>
        <v>-1.7709999999999999</v>
      </c>
      <c r="Z201" s="27">
        <f ca="1">IF(Z12&gt;Assumptions!$L$14, 0, -SUM(Z21:Z25)-Z35)</f>
        <v>-1.7709999999999999</v>
      </c>
      <c r="AA201" s="27">
        <f ca="1">IF(AA12&gt;Assumptions!$L$14, 0, -SUM(AA21:AA25)-AA35)</f>
        <v>-1.7709999999999999</v>
      </c>
      <c r="AB201" s="27">
        <f ca="1">IF(AB12&gt;Assumptions!$L$14, 0, -SUM(AB21:AB25)-AB35)</f>
        <v>-1.7709999999999999</v>
      </c>
      <c r="AC201" s="27">
        <f ca="1">IF(AC12&gt;Assumptions!$L$14, 0, -SUM(AC21:AC25)-AC35)</f>
        <v>-1.7709999999999999</v>
      </c>
      <c r="AD201" s="27">
        <f ca="1">IF(AD12&gt;Assumptions!$L$14, 0, -SUM(AD21:AD25)-AD35)</f>
        <v>-1.7709999999999999</v>
      </c>
      <c r="AE201" s="27">
        <f ca="1">IF(AE12&gt;Assumptions!$L$14, 0, -SUM(AE21:AE25)-AE35)</f>
        <v>-1.7709999999999999</v>
      </c>
      <c r="AF201" s="27">
        <f ca="1">IF(AF12&gt;Assumptions!$L$14, 0, -SUM(AF21:AF25)-AF35)</f>
        <v>-1.7709999999999999</v>
      </c>
      <c r="AG201" s="27">
        <f ca="1">IF(AG12&gt;Assumptions!$L$14, 0, -SUM(AG21:AG25)-AG35)</f>
        <v>-1.8240000000000001</v>
      </c>
      <c r="AH201" s="27">
        <f ca="1">IF(AH12&gt;Assumptions!$L$14, 0, -SUM(AH21:AH25)-AH35)</f>
        <v>-1.8240000000000001</v>
      </c>
      <c r="AI201" s="27">
        <f ca="1">IF(AI12&gt;Assumptions!$L$14, 0, -SUM(AI21:AI25)-AI35)</f>
        <v>-1.8240000000000001</v>
      </c>
      <c r="AJ201" s="27">
        <f ca="1">IF(AJ12&gt;Assumptions!$L$14, 0, -SUM(AJ21:AJ25)-AJ35)</f>
        <v>-1.8240000000000001</v>
      </c>
      <c r="AK201" s="27">
        <f ca="1">IF(AK12&gt;Assumptions!$L$14, 0, -SUM(AK21:AK25)-AK35)</f>
        <v>-1.8240000000000001</v>
      </c>
      <c r="AL201" s="27">
        <f ca="1">IF(AL12&gt;Assumptions!$L$14, 0, -SUM(AL21:AL25)-AL35)</f>
        <v>-1.8240000000000001</v>
      </c>
      <c r="AM201" s="27">
        <f ca="1">IF(AM12&gt;Assumptions!$L$14, 0, -SUM(AM21:AM25)-AM35)</f>
        <v>-1.8240000000000001</v>
      </c>
      <c r="AN201" s="27">
        <f ca="1">IF(AN12&gt;Assumptions!$L$14, 0, -SUM(AN21:AN25)-AN35)</f>
        <v>-1.8240000000000001</v>
      </c>
      <c r="AO201" s="27">
        <f ca="1">IF(AO12&gt;Assumptions!$L$14, 0, -SUM(AO21:AO25)-AO35)</f>
        <v>-1.8240000000000001</v>
      </c>
      <c r="AP201" s="27">
        <f ca="1">IF(AP12&gt;Assumptions!$L$14, 0, -SUM(AP21:AP25)-AP35)</f>
        <v>-1.8240000000000001</v>
      </c>
      <c r="AQ201" s="27">
        <f ca="1">IF(AQ12&gt;Assumptions!$L$14, 0, -SUM(AQ21:AQ25)-AQ35)</f>
        <v>-1.8240000000000001</v>
      </c>
      <c r="AR201" s="27">
        <f ca="1">IF(AR12&gt;Assumptions!$L$14, 0, -SUM(AR21:AR25)-AR35)</f>
        <v>-1.8240000000000001</v>
      </c>
      <c r="AS201" s="27">
        <f ca="1">IF(AS12&gt;Assumptions!$L$14, 0, -SUM(AS21:AS25)-AS35)</f>
        <v>-1.879</v>
      </c>
      <c r="AT201" s="27">
        <f ca="1">IF(AT12&gt;Assumptions!$L$14, 0, -SUM(AT21:AT25)-AT35)</f>
        <v>-1.879</v>
      </c>
      <c r="AU201" s="27">
        <f ca="1">IF(AU12&gt;Assumptions!$L$14, 0, -SUM(AU21:AU25)-AU35)</f>
        <v>-1.879</v>
      </c>
      <c r="AV201" s="27">
        <f>IF(AV12&gt;Assumptions!$L$14, 0, -SUM(AV21:AV25)-AV35)</f>
        <v>0</v>
      </c>
      <c r="AW201" s="27">
        <f>IF(AW12&gt;Assumptions!$L$14, 0, -SUM(AW21:AW25)-AW35)</f>
        <v>0</v>
      </c>
      <c r="AX201" s="27">
        <f>IF(AX12&gt;Assumptions!$L$14, 0, -SUM(AX21:AX25)-AX35)</f>
        <v>0</v>
      </c>
      <c r="AY201" s="27">
        <f>IF(AY12&gt;Assumptions!$L$14, 0, -SUM(AY21:AY25)-AY35)</f>
        <v>0</v>
      </c>
      <c r="AZ201" s="27">
        <f>IF(AZ12&gt;Assumptions!$L$14, 0, -SUM(AZ21:AZ25)-AZ35)</f>
        <v>0</v>
      </c>
      <c r="BA201" s="27">
        <f>IF(BA12&gt;Assumptions!$L$14, 0, -SUM(BA21:BA25)-BA35)</f>
        <v>0</v>
      </c>
      <c r="BB201" s="27">
        <f>IF(BB12&gt;Assumptions!$L$14, 0, -SUM(BB21:BB25)-BB35)</f>
        <v>0</v>
      </c>
      <c r="BC201" s="27">
        <f>IF(BC12&gt;Assumptions!$L$14, 0, -SUM(BC21:BC25)-BC35)</f>
        <v>0</v>
      </c>
      <c r="BD201" s="27">
        <f>IF(BD12&gt;Assumptions!$L$14, 0, -SUM(BD21:BD25)-BD35)</f>
        <v>0</v>
      </c>
      <c r="BE201" s="27">
        <f>IF(BE12&gt;Assumptions!$L$14, 0, -SUM(BE21:BE25)-BE35)</f>
        <v>0</v>
      </c>
      <c r="BF201" s="27">
        <f>IF(BF12&gt;Assumptions!$L$14, 0, -SUM(BF21:BF25)-BF35)</f>
        <v>0</v>
      </c>
      <c r="BG201" s="27">
        <f>IF(BG12&gt;Assumptions!$L$14, 0, -SUM(BG21:BG25)-BG35)</f>
        <v>0</v>
      </c>
      <c r="BH201" s="27">
        <f>IF(BH12&gt;Assumptions!$L$14, 0, -SUM(BH21:BH25)-BH35)</f>
        <v>0</v>
      </c>
      <c r="BI201" s="27">
        <f>IF(BI12&gt;Assumptions!$L$14, 0, -SUM(BI21:BI25)-BI35)</f>
        <v>0</v>
      </c>
      <c r="BJ201" s="27">
        <f>IF(BJ12&gt;Assumptions!$L$14, 0, -SUM(BJ21:BJ25)-BJ35)</f>
        <v>0</v>
      </c>
      <c r="BK201" s="27">
        <f>IF(BK12&gt;Assumptions!$L$14, 0, -SUM(BK21:BK25)-BK35)</f>
        <v>0</v>
      </c>
      <c r="BL201" s="27">
        <f>IF(BL12&gt;Assumptions!$L$14, 0, -SUM(BL21:BL25)-BL35)</f>
        <v>0</v>
      </c>
      <c r="BM201" s="27">
        <f>IF(BM12&gt;Assumptions!$L$14, 0, -SUM(BM21:BM25)-BM35)</f>
        <v>0</v>
      </c>
      <c r="BN201" s="27">
        <f>IF(BN12&gt;Assumptions!$L$14, 0, -SUM(BN21:BN25)-BN35)</f>
        <v>0</v>
      </c>
      <c r="BO201" s="27">
        <f>IF(BO12&gt;Assumptions!$L$14, 0, -SUM(BO21:BO25)-BO35)</f>
        <v>0</v>
      </c>
      <c r="BP201" s="27">
        <f>IF(BP12&gt;Assumptions!$L$14, 0, -SUM(BP21:BP25)-BP35)</f>
        <v>0</v>
      </c>
      <c r="BQ201" s="27">
        <f>IF(BQ12&gt;Assumptions!$L$14, 0, -SUM(BQ21:BQ25)-BQ35)</f>
        <v>0</v>
      </c>
      <c r="BR201" s="27">
        <f>IF(BR12&gt;Assumptions!$L$14, 0, -SUM(BR21:BR25)-BR35)</f>
        <v>0</v>
      </c>
      <c r="BS201" s="27">
        <f>IF(BS12&gt;Assumptions!$L$14, 0, -SUM(BS21:BS25)-BS35)</f>
        <v>0</v>
      </c>
      <c r="BT201" s="27">
        <f>IF(BT12&gt;Assumptions!$L$14, 0, -SUM(BT21:BT25)-BT35)</f>
        <v>0</v>
      </c>
      <c r="BU201" s="27">
        <f>IF(BU12&gt;Assumptions!$L$14, 0, -SUM(BU21:BU25)-BU35)</f>
        <v>0</v>
      </c>
      <c r="BV201" s="27">
        <f>IF(BV12&gt;Assumptions!$L$14, 0, -SUM(BV21:BV25)-BV35)</f>
        <v>0</v>
      </c>
      <c r="BW201" s="27">
        <f>IF(BW12&gt;Assumptions!$L$14, 0, -SUM(BW21:BW25)-BW35)</f>
        <v>0</v>
      </c>
      <c r="BX201" s="27">
        <f>IF(BX12&gt;Assumptions!$L$14, 0, -SUM(BX21:BX25)-BX35)</f>
        <v>0</v>
      </c>
      <c r="BY201" s="27">
        <f>IF(BY12&gt;Assumptions!$L$14, 0, -SUM(BY21:BY25)-BY35)</f>
        <v>0</v>
      </c>
      <c r="BZ201" s="27">
        <f>IF(BZ12&gt;Assumptions!$L$14, 0, -SUM(BZ21:BZ25)-BZ35)</f>
        <v>0</v>
      </c>
      <c r="CA201" s="27">
        <f>IF(CA12&gt;Assumptions!$L$14, 0, -SUM(CA21:CA25)-CA35)</f>
        <v>0</v>
      </c>
      <c r="CB201" s="27">
        <f>IF(CB12&gt;Assumptions!$L$14, 0, -SUM(CB21:CB25)-CB35)</f>
        <v>0</v>
      </c>
      <c r="CC201" s="27">
        <f>IF(CC12&gt;Assumptions!$L$14, 0, -SUM(CC21:CC25)-CC35)</f>
        <v>0</v>
      </c>
      <c r="CD201" s="27">
        <f>IF(CD12&gt;Assumptions!$L$14, 0, -SUM(CD21:CD25)-CD35)</f>
        <v>0</v>
      </c>
      <c r="CE201" s="27">
        <f>IF(CE12&gt;Assumptions!$L$14, 0, -SUM(CE21:CE25)-CE35)</f>
        <v>0</v>
      </c>
      <c r="CF201" s="27">
        <f>IF(CF12&gt;Assumptions!$L$14, 0, -SUM(CF21:CF25)-CF35)</f>
        <v>0</v>
      </c>
      <c r="CG201" s="27">
        <f>IF(CG12&gt;Assumptions!$L$14, 0, -SUM(CG21:CG25)-CG35)</f>
        <v>0</v>
      </c>
      <c r="CH201" s="27">
        <f>IF(CH12&gt;Assumptions!$L$14, 0, -SUM(CH21:CH25)-CH35)</f>
        <v>0</v>
      </c>
      <c r="CI201" s="27">
        <f>IF(CI12&gt;Assumptions!$L$14, 0, -SUM(CI21:CI25)-CI35)</f>
        <v>0</v>
      </c>
      <c r="CJ201" s="27">
        <f>IF(CJ12&gt;Assumptions!$L$14, 0, -SUM(CJ21:CJ25)-CJ35)</f>
        <v>0</v>
      </c>
      <c r="CK201" s="27">
        <f>IF(CK12&gt;Assumptions!$L$14, 0, -SUM(CK21:CK25)-CK35)</f>
        <v>0</v>
      </c>
      <c r="CL201" s="27">
        <f>IF(CL12&gt;Assumptions!$L$14, 0, -SUM(CL21:CL25)-CL35)</f>
        <v>0</v>
      </c>
      <c r="CM201" s="27">
        <f>IF(CM12&gt;Assumptions!$L$14, 0, -SUM(CM21:CM25)-CM35)</f>
        <v>0</v>
      </c>
      <c r="CN201" s="27">
        <f>IF(CN12&gt;Assumptions!$L$14, 0, -SUM(CN21:CN25)-CN35)</f>
        <v>0</v>
      </c>
      <c r="CO201" s="27">
        <f>IF(CO12&gt;Assumptions!$L$14, 0, -SUM(CO21:CO25)-CO35)</f>
        <v>0</v>
      </c>
      <c r="CP201" s="27">
        <f>IF(CP12&gt;Assumptions!$L$14, 0, -SUM(CP21:CP25)-CP35)</f>
        <v>0</v>
      </c>
      <c r="CQ201" s="27">
        <f>IF(CQ12&gt;Assumptions!$L$14, 0, -SUM(CQ21:CQ25)-CQ35)</f>
        <v>0</v>
      </c>
      <c r="CR201" s="27">
        <f>IF(CR12&gt;Assumptions!$L$14, 0, -SUM(CR21:CR25)-CR35)</f>
        <v>0</v>
      </c>
      <c r="CS201" s="27">
        <f>IF(CS12&gt;Assumptions!$L$14, 0, -SUM(CS21:CS25)-CS35)</f>
        <v>0</v>
      </c>
      <c r="CT201" s="27">
        <f>IF(CT12&gt;Assumptions!$L$14, 0, -SUM(CT21:CT25)-CT35)</f>
        <v>0</v>
      </c>
      <c r="CU201" s="27">
        <f>IF(CU12&gt;Assumptions!$L$14, 0, -SUM(CU21:CU25)-CU35)</f>
        <v>0</v>
      </c>
      <c r="CV201" s="27">
        <f>IF(CV12&gt;Assumptions!$L$14, 0, -SUM(CV21:CV25)-CV35)</f>
        <v>0</v>
      </c>
      <c r="CW201" s="27">
        <f>IF(CW12&gt;Assumptions!$L$14, 0, -SUM(CW21:CW25)-CW35)</f>
        <v>0</v>
      </c>
      <c r="CX201" s="27">
        <f>IF(CX12&gt;Assumptions!$L$14, 0, -SUM(CX21:CX25)-CX35)</f>
        <v>0</v>
      </c>
      <c r="CY201" s="27">
        <f>IF(CY12&gt;Assumptions!$L$14, 0, -SUM(CY21:CY25)-CY35)</f>
        <v>0</v>
      </c>
      <c r="CZ201" s="27">
        <f>IF(CZ12&gt;Assumptions!$L$14, 0, -SUM(CZ21:CZ25)-CZ35)</f>
        <v>0</v>
      </c>
      <c r="DA201" s="27">
        <f>IF(DA12&gt;Assumptions!$L$14, 0, -SUM(DA21:DA25)-DA35)</f>
        <v>0</v>
      </c>
      <c r="DB201" s="27">
        <f>IF(DB12&gt;Assumptions!$L$14, 0, -SUM(DB21:DB25)-DB35)</f>
        <v>0</v>
      </c>
      <c r="DC201" s="27">
        <f>IF(DC12&gt;Assumptions!$L$14, 0, -SUM(DC21:DC25)-DC35)</f>
        <v>0</v>
      </c>
      <c r="DD201" s="27">
        <f>IF(DD12&gt;Assumptions!$L$14, 0, -SUM(DD21:DD25)-DD35)</f>
        <v>0</v>
      </c>
      <c r="DE201" s="27">
        <f>IF(DE12&gt;Assumptions!$L$14, 0, -SUM(DE21:DE25)-DE35)</f>
        <v>0</v>
      </c>
      <c r="DF201" s="27">
        <f>IF(DF12&gt;Assumptions!$L$14, 0, -SUM(DF21:DF25)-DF35)</f>
        <v>0</v>
      </c>
      <c r="DG201" s="27">
        <f>IF(DG12&gt;Assumptions!$L$14, 0, -SUM(DG21:DG25)-DG35)</f>
        <v>0</v>
      </c>
      <c r="DH201" s="27">
        <f>IF(DH12&gt;Assumptions!$L$14, 0, -SUM(DH21:DH25)-DH35)</f>
        <v>0</v>
      </c>
      <c r="DI201" s="27">
        <f>IF(DI12&gt;Assumptions!$L$14, 0, -SUM(DI21:DI25)-DI35)</f>
        <v>0</v>
      </c>
      <c r="DJ201" s="27">
        <f>IF(DJ12&gt;Assumptions!$L$14, 0, -SUM(DJ21:DJ25)-DJ35)</f>
        <v>0</v>
      </c>
      <c r="DK201" s="27">
        <f>IF(DK12&gt;Assumptions!$L$14, 0, -SUM(DK21:DK25)-DK35)</f>
        <v>0</v>
      </c>
      <c r="DL201" s="27">
        <f>IF(DL12&gt;Assumptions!$L$14, 0, -SUM(DL21:DL25)-DL35)</f>
        <v>0</v>
      </c>
      <c r="DM201" s="27">
        <f>IF(DM12&gt;Assumptions!$L$14, 0, -SUM(DM21:DM25)-DM35)</f>
        <v>0</v>
      </c>
      <c r="DN201" s="27">
        <f>IF(DN12&gt;Assumptions!$L$14, 0, -SUM(DN21:DN25)-DN35)</f>
        <v>0</v>
      </c>
      <c r="DO201" s="27">
        <f>IF(DO12&gt;Assumptions!$L$14, 0, -SUM(DO21:DO25)-DO35)</f>
        <v>0</v>
      </c>
      <c r="DP201" s="27">
        <f>IF(DP12&gt;Assumptions!$L$14, 0, -SUM(DP21:DP25)-DP35)</f>
        <v>0</v>
      </c>
      <c r="DQ201" s="27">
        <f>IF(DQ12&gt;Assumptions!$L$14, 0, -SUM(DQ21:DQ25)-DQ35)</f>
        <v>0</v>
      </c>
      <c r="DR201" s="27">
        <f>IF(DR12&gt;Assumptions!$L$14, 0, -SUM(DR21:DR25)-DR35)</f>
        <v>0</v>
      </c>
      <c r="DS201" s="27">
        <f>IF(DS12&gt;Assumptions!$L$14, 0, -SUM(DS21:DS25)-DS35)</f>
        <v>0</v>
      </c>
      <c r="DT201" s="27">
        <f>IF(DT12&gt;Assumptions!$L$14, 0, -SUM(DT21:DT25)-DT35)</f>
        <v>0</v>
      </c>
      <c r="DU201" s="27">
        <f>IF(DU12&gt;Assumptions!$L$14, 0, -SUM(DU21:DU25)-DU35)</f>
        <v>0</v>
      </c>
      <c r="DV201" s="27">
        <f>IF(DV12&gt;Assumptions!$L$14, 0, -SUM(DV21:DV25)-DV35)</f>
        <v>0</v>
      </c>
      <c r="DW201" s="27">
        <f>IF(DW12&gt;Assumptions!$L$14, 0, -SUM(DW21:DW25)-DW35)</f>
        <v>0</v>
      </c>
      <c r="DX201" s="27">
        <f>IF(DX12&gt;Assumptions!$L$14, 0, -SUM(DX21:DX25)-DX35)</f>
        <v>0</v>
      </c>
      <c r="DY201" s="27">
        <f>IF(DY12&gt;Assumptions!$L$14, 0, -SUM(DY21:DY25)-DY35)</f>
        <v>0</v>
      </c>
      <c r="DZ201" s="27">
        <f>IF(DZ12&gt;Assumptions!$L$14, 0, -SUM(DZ21:DZ25)-DZ35)</f>
        <v>0</v>
      </c>
      <c r="EA201" s="27">
        <f>IF(EA12&gt;Assumptions!$L$14, 0, -SUM(EA21:EA25)-EA35)</f>
        <v>0</v>
      </c>
      <c r="EB201" s="27">
        <f>IF(EB12&gt;Assumptions!$L$14, 0, -SUM(EB21:EB25)-EB35)</f>
        <v>0</v>
      </c>
      <c r="EC201" s="27">
        <f>IF(EC12&gt;Assumptions!$L$14, 0, -SUM(EC21:EC25)-EC35)</f>
        <v>0</v>
      </c>
      <c r="ED201" s="27">
        <f>IF(ED12&gt;Assumptions!$L$14, 0, -SUM(ED21:ED25)-ED35)</f>
        <v>0</v>
      </c>
      <c r="EE201" s="27">
        <f>IF(EE12&gt;Assumptions!$L$14, 0, -SUM(EE21:EE25)-EE35)</f>
        <v>0</v>
      </c>
      <c r="EF201" s="27">
        <f>IF(EF12&gt;Assumptions!$L$14, 0, -SUM(EF21:EF25)-EF35)</f>
        <v>0</v>
      </c>
      <c r="EG201" s="27">
        <f>IF(EG12&gt;Assumptions!$L$14, 0, -SUM(EG21:EG25)-EG35)</f>
        <v>0</v>
      </c>
      <c r="EH201" s="27">
        <f>IF(EH12&gt;Assumptions!$L$14, 0, -SUM(EH21:EH25)-EH35)</f>
        <v>0</v>
      </c>
      <c r="EI201" s="27">
        <f>IF(EI12&gt;Assumptions!$L$14, 0, -SUM(EI21:EI25)-EI35)</f>
        <v>0</v>
      </c>
      <c r="EJ201" s="27">
        <f>IF(EJ12&gt;Assumptions!$L$14, 0, -SUM(EJ21:EJ25)-EJ35)</f>
        <v>0</v>
      </c>
      <c r="EK201" s="27">
        <f>IF(EK12&gt;Assumptions!$L$14, 0, -SUM(EK21:EK25)-EK35)</f>
        <v>0</v>
      </c>
      <c r="EL201" s="27">
        <f>IF(EL12&gt;Assumptions!$L$14, 0, -SUM(EL21:EL25)-EL35)</f>
        <v>0</v>
      </c>
      <c r="EM201" s="27">
        <f>IF(EM12&gt;Assumptions!$L$14, 0, -SUM(EM21:EM25)-EM35)</f>
        <v>0</v>
      </c>
      <c r="EP201" s="47" t="s">
        <v>150</v>
      </c>
      <c r="EQ201" s="19"/>
      <c r="ER201" s="19"/>
      <c r="ES201" s="19"/>
      <c r="ET201" s="138">
        <f t="shared" ca="1" si="813"/>
        <v>-364.25700000000001</v>
      </c>
      <c r="EU201" s="27"/>
      <c r="EV201" s="139">
        <f t="shared" si="814"/>
        <v>0</v>
      </c>
      <c r="EW201" s="27">
        <f t="shared" ca="1" si="814"/>
        <v>-320.79300000000001</v>
      </c>
      <c r="EX201" s="27">
        <f t="shared" ca="1" si="814"/>
        <v>-21.411000000000008</v>
      </c>
      <c r="EY201" s="27">
        <f t="shared" ca="1" si="814"/>
        <v>-22.053000000000004</v>
      </c>
      <c r="EZ201" s="27">
        <f t="shared" si="814"/>
        <v>0</v>
      </c>
      <c r="FA201" s="27">
        <f t="shared" si="814"/>
        <v>0</v>
      </c>
      <c r="FB201" s="27">
        <f t="shared" si="814"/>
        <v>0</v>
      </c>
      <c r="FC201" s="27">
        <f t="shared" si="814"/>
        <v>0</v>
      </c>
      <c r="FD201" s="27">
        <f t="shared" si="814"/>
        <v>0</v>
      </c>
      <c r="FE201"/>
      <c r="FF201"/>
      <c r="FG201"/>
      <c r="FH201"/>
    </row>
    <row r="202" spans="1:164" ht="15">
      <c r="B202" s="47" t="s">
        <v>797</v>
      </c>
      <c r="I202" s="138">
        <f>SUMIF($K$12:$EM$12,"&lt;="&amp;Assumptions!$L$14,'Monthly Cash Flow'!K202:EM202)</f>
        <v>0</v>
      </c>
      <c r="J202" s="19"/>
      <c r="K202" s="139">
        <f>-SUM(K22:K26)</f>
        <v>0</v>
      </c>
      <c r="L202" s="27">
        <f t="shared" ref="L202:AQ202" si="815">-L84</f>
        <v>0</v>
      </c>
      <c r="M202" s="27">
        <f t="shared" si="815"/>
        <v>0</v>
      </c>
      <c r="N202" s="27">
        <f t="shared" si="815"/>
        <v>0</v>
      </c>
      <c r="O202" s="27">
        <f t="shared" si="815"/>
        <v>0</v>
      </c>
      <c r="P202" s="27">
        <f t="shared" si="815"/>
        <v>0</v>
      </c>
      <c r="Q202" s="27">
        <f t="shared" si="815"/>
        <v>0</v>
      </c>
      <c r="R202" s="27">
        <f t="shared" si="815"/>
        <v>0</v>
      </c>
      <c r="S202" s="27">
        <f t="shared" si="815"/>
        <v>0</v>
      </c>
      <c r="T202" s="27">
        <f t="shared" si="815"/>
        <v>0</v>
      </c>
      <c r="U202" s="27">
        <f t="shared" si="815"/>
        <v>0</v>
      </c>
      <c r="V202" s="27">
        <f t="shared" si="815"/>
        <v>0</v>
      </c>
      <c r="W202" s="27">
        <f t="shared" si="815"/>
        <v>0</v>
      </c>
      <c r="X202" s="27">
        <f t="shared" si="815"/>
        <v>0</v>
      </c>
      <c r="Y202" s="27">
        <f t="shared" si="815"/>
        <v>0</v>
      </c>
      <c r="Z202" s="27">
        <f t="shared" si="815"/>
        <v>0</v>
      </c>
      <c r="AA202" s="27">
        <f t="shared" si="815"/>
        <v>0</v>
      </c>
      <c r="AB202" s="27">
        <f t="shared" si="815"/>
        <v>0</v>
      </c>
      <c r="AC202" s="27">
        <f t="shared" si="815"/>
        <v>0</v>
      </c>
      <c r="AD202" s="27">
        <f t="shared" si="815"/>
        <v>0</v>
      </c>
      <c r="AE202" s="27">
        <f t="shared" si="815"/>
        <v>0</v>
      </c>
      <c r="AF202" s="27">
        <f t="shared" si="815"/>
        <v>0</v>
      </c>
      <c r="AG202" s="27">
        <f t="shared" si="815"/>
        <v>0</v>
      </c>
      <c r="AH202" s="27">
        <f t="shared" si="815"/>
        <v>0</v>
      </c>
      <c r="AI202" s="27">
        <f t="shared" si="815"/>
        <v>0</v>
      </c>
      <c r="AJ202" s="27">
        <f t="shared" si="815"/>
        <v>0</v>
      </c>
      <c r="AK202" s="27">
        <f t="shared" si="815"/>
        <v>0</v>
      </c>
      <c r="AL202" s="27">
        <f t="shared" si="815"/>
        <v>0</v>
      </c>
      <c r="AM202" s="27">
        <f t="shared" si="815"/>
        <v>0</v>
      </c>
      <c r="AN202" s="27">
        <f t="shared" si="815"/>
        <v>0</v>
      </c>
      <c r="AO202" s="27">
        <f t="shared" si="815"/>
        <v>0</v>
      </c>
      <c r="AP202" s="27">
        <f t="shared" si="815"/>
        <v>0</v>
      </c>
      <c r="AQ202" s="27">
        <f t="shared" si="815"/>
        <v>0</v>
      </c>
      <c r="AR202" s="27">
        <f t="shared" ref="AR202:BW202" si="816">-AR84</f>
        <v>0</v>
      </c>
      <c r="AS202" s="27">
        <f t="shared" si="816"/>
        <v>0</v>
      </c>
      <c r="AT202" s="27">
        <f t="shared" si="816"/>
        <v>0</v>
      </c>
      <c r="AU202" s="27">
        <f t="shared" si="816"/>
        <v>0</v>
      </c>
      <c r="AV202" s="27">
        <f t="shared" si="816"/>
        <v>0</v>
      </c>
      <c r="AW202" s="27">
        <f t="shared" si="816"/>
        <v>0</v>
      </c>
      <c r="AX202" s="27">
        <f t="shared" si="816"/>
        <v>0</v>
      </c>
      <c r="AY202" s="27">
        <f t="shared" si="816"/>
        <v>0</v>
      </c>
      <c r="AZ202" s="27">
        <f t="shared" si="816"/>
        <v>0</v>
      </c>
      <c r="BA202" s="27">
        <f t="shared" si="816"/>
        <v>0</v>
      </c>
      <c r="BB202" s="27">
        <f t="shared" si="816"/>
        <v>0</v>
      </c>
      <c r="BC202" s="27">
        <f t="shared" si="816"/>
        <v>0</v>
      </c>
      <c r="BD202" s="27">
        <f t="shared" si="816"/>
        <v>0</v>
      </c>
      <c r="BE202" s="27">
        <f t="shared" si="816"/>
        <v>0</v>
      </c>
      <c r="BF202" s="27">
        <f t="shared" si="816"/>
        <v>0</v>
      </c>
      <c r="BG202" s="27">
        <f t="shared" si="816"/>
        <v>0</v>
      </c>
      <c r="BH202" s="27">
        <f t="shared" si="816"/>
        <v>0</v>
      </c>
      <c r="BI202" s="27">
        <f t="shared" si="816"/>
        <v>0</v>
      </c>
      <c r="BJ202" s="27">
        <f t="shared" si="816"/>
        <v>0</v>
      </c>
      <c r="BK202" s="27">
        <f t="shared" si="816"/>
        <v>0</v>
      </c>
      <c r="BL202" s="27">
        <f t="shared" si="816"/>
        <v>0</v>
      </c>
      <c r="BM202" s="27">
        <f t="shared" si="816"/>
        <v>0</v>
      </c>
      <c r="BN202" s="27">
        <f t="shared" si="816"/>
        <v>0</v>
      </c>
      <c r="BO202" s="27">
        <f t="shared" si="816"/>
        <v>0</v>
      </c>
      <c r="BP202" s="27">
        <f t="shared" si="816"/>
        <v>0</v>
      </c>
      <c r="BQ202" s="27">
        <f t="shared" si="816"/>
        <v>0</v>
      </c>
      <c r="BR202" s="27">
        <f t="shared" si="816"/>
        <v>0</v>
      </c>
      <c r="BS202" s="27">
        <f t="shared" si="816"/>
        <v>0</v>
      </c>
      <c r="BT202" s="27">
        <f t="shared" si="816"/>
        <v>0</v>
      </c>
      <c r="BU202" s="27">
        <f t="shared" si="816"/>
        <v>0</v>
      </c>
      <c r="BV202" s="27">
        <f t="shared" si="816"/>
        <v>0</v>
      </c>
      <c r="BW202" s="27">
        <f t="shared" si="816"/>
        <v>0</v>
      </c>
      <c r="BX202" s="27">
        <f t="shared" ref="BX202:DC202" si="817">-BX84</f>
        <v>0</v>
      </c>
      <c r="BY202" s="27">
        <f t="shared" si="817"/>
        <v>0</v>
      </c>
      <c r="BZ202" s="27">
        <f t="shared" si="817"/>
        <v>0</v>
      </c>
      <c r="CA202" s="27">
        <f t="shared" si="817"/>
        <v>0</v>
      </c>
      <c r="CB202" s="27">
        <f t="shared" si="817"/>
        <v>0</v>
      </c>
      <c r="CC202" s="27">
        <f t="shared" si="817"/>
        <v>0</v>
      </c>
      <c r="CD202" s="27">
        <f t="shared" si="817"/>
        <v>0</v>
      </c>
      <c r="CE202" s="27">
        <f t="shared" si="817"/>
        <v>0</v>
      </c>
      <c r="CF202" s="27">
        <f t="shared" si="817"/>
        <v>0</v>
      </c>
      <c r="CG202" s="27">
        <f t="shared" si="817"/>
        <v>0</v>
      </c>
      <c r="CH202" s="27">
        <f t="shared" si="817"/>
        <v>0</v>
      </c>
      <c r="CI202" s="27">
        <f t="shared" si="817"/>
        <v>0</v>
      </c>
      <c r="CJ202" s="27">
        <f t="shared" si="817"/>
        <v>0</v>
      </c>
      <c r="CK202" s="27">
        <f t="shared" si="817"/>
        <v>0</v>
      </c>
      <c r="CL202" s="27">
        <f t="shared" si="817"/>
        <v>0</v>
      </c>
      <c r="CM202" s="27">
        <f t="shared" si="817"/>
        <v>0</v>
      </c>
      <c r="CN202" s="27">
        <f t="shared" si="817"/>
        <v>0</v>
      </c>
      <c r="CO202" s="27">
        <f t="shared" si="817"/>
        <v>0</v>
      </c>
      <c r="CP202" s="27">
        <f t="shared" si="817"/>
        <v>0</v>
      </c>
      <c r="CQ202" s="27">
        <f t="shared" si="817"/>
        <v>0</v>
      </c>
      <c r="CR202" s="27">
        <f t="shared" si="817"/>
        <v>0</v>
      </c>
      <c r="CS202" s="27">
        <f t="shared" si="817"/>
        <v>0</v>
      </c>
      <c r="CT202" s="27">
        <f t="shared" si="817"/>
        <v>0</v>
      </c>
      <c r="CU202" s="27">
        <f t="shared" si="817"/>
        <v>0</v>
      </c>
      <c r="CV202" s="27">
        <f t="shared" si="817"/>
        <v>0</v>
      </c>
      <c r="CW202" s="27">
        <f t="shared" si="817"/>
        <v>0</v>
      </c>
      <c r="CX202" s="27">
        <f t="shared" si="817"/>
        <v>0</v>
      </c>
      <c r="CY202" s="27">
        <f t="shared" si="817"/>
        <v>0</v>
      </c>
      <c r="CZ202" s="27">
        <f t="shared" si="817"/>
        <v>0</v>
      </c>
      <c r="DA202" s="27">
        <f t="shared" si="817"/>
        <v>0</v>
      </c>
      <c r="DB202" s="27">
        <f t="shared" si="817"/>
        <v>0</v>
      </c>
      <c r="DC202" s="27">
        <f t="shared" si="817"/>
        <v>0</v>
      </c>
      <c r="DD202" s="27">
        <f t="shared" ref="DD202:EM202" si="818">-DD84</f>
        <v>0</v>
      </c>
      <c r="DE202" s="27">
        <f t="shared" si="818"/>
        <v>0</v>
      </c>
      <c r="DF202" s="27">
        <f t="shared" si="818"/>
        <v>0</v>
      </c>
      <c r="DG202" s="27">
        <f t="shared" si="818"/>
        <v>0</v>
      </c>
      <c r="DH202" s="27">
        <f t="shared" si="818"/>
        <v>0</v>
      </c>
      <c r="DI202" s="27">
        <f t="shared" si="818"/>
        <v>0</v>
      </c>
      <c r="DJ202" s="27">
        <f t="shared" si="818"/>
        <v>0</v>
      </c>
      <c r="DK202" s="27">
        <f t="shared" si="818"/>
        <v>0</v>
      </c>
      <c r="DL202" s="27">
        <f t="shared" si="818"/>
        <v>0</v>
      </c>
      <c r="DM202" s="27">
        <f t="shared" si="818"/>
        <v>0</v>
      </c>
      <c r="DN202" s="27">
        <f t="shared" si="818"/>
        <v>0</v>
      </c>
      <c r="DO202" s="27">
        <f t="shared" si="818"/>
        <v>0</v>
      </c>
      <c r="DP202" s="27">
        <f t="shared" si="818"/>
        <v>0</v>
      </c>
      <c r="DQ202" s="27">
        <f t="shared" si="818"/>
        <v>0</v>
      </c>
      <c r="DR202" s="27">
        <f t="shared" si="818"/>
        <v>0</v>
      </c>
      <c r="DS202" s="27">
        <f t="shared" si="818"/>
        <v>0</v>
      </c>
      <c r="DT202" s="27">
        <f t="shared" si="818"/>
        <v>0</v>
      </c>
      <c r="DU202" s="27">
        <f t="shared" si="818"/>
        <v>0</v>
      </c>
      <c r="DV202" s="27">
        <f t="shared" si="818"/>
        <v>0</v>
      </c>
      <c r="DW202" s="27">
        <f t="shared" si="818"/>
        <v>0</v>
      </c>
      <c r="DX202" s="27">
        <f t="shared" si="818"/>
        <v>0</v>
      </c>
      <c r="DY202" s="27">
        <f t="shared" si="818"/>
        <v>0</v>
      </c>
      <c r="DZ202" s="27">
        <f t="shared" si="818"/>
        <v>0</v>
      </c>
      <c r="EA202" s="27">
        <f t="shared" si="818"/>
        <v>0</v>
      </c>
      <c r="EB202" s="27">
        <f t="shared" si="818"/>
        <v>0</v>
      </c>
      <c r="EC202" s="27">
        <f t="shared" si="818"/>
        <v>0</v>
      </c>
      <c r="ED202" s="27">
        <f t="shared" si="818"/>
        <v>0</v>
      </c>
      <c r="EE202" s="27">
        <f t="shared" si="818"/>
        <v>0</v>
      </c>
      <c r="EF202" s="27">
        <f t="shared" si="818"/>
        <v>0</v>
      </c>
      <c r="EG202" s="27">
        <f t="shared" si="818"/>
        <v>0</v>
      </c>
      <c r="EH202" s="27">
        <f t="shared" si="818"/>
        <v>0</v>
      </c>
      <c r="EI202" s="27">
        <f t="shared" si="818"/>
        <v>0</v>
      </c>
      <c r="EJ202" s="27">
        <f t="shared" si="818"/>
        <v>0</v>
      </c>
      <c r="EK202" s="27">
        <f t="shared" si="818"/>
        <v>0</v>
      </c>
      <c r="EL202" s="27">
        <f t="shared" si="818"/>
        <v>0</v>
      </c>
      <c r="EM202" s="27">
        <f t="shared" si="818"/>
        <v>0</v>
      </c>
      <c r="EP202" s="47"/>
      <c r="EQ202" s="19"/>
      <c r="ER202" s="19"/>
      <c r="ES202" s="19"/>
      <c r="ET202" s="138"/>
      <c r="EU202" s="27"/>
      <c r="EV202" s="139">
        <f t="shared" si="814"/>
        <v>0</v>
      </c>
      <c r="EW202" s="27">
        <f t="shared" si="814"/>
        <v>0</v>
      </c>
      <c r="EX202" s="27">
        <f t="shared" si="814"/>
        <v>0</v>
      </c>
      <c r="EY202" s="27">
        <f t="shared" si="814"/>
        <v>0</v>
      </c>
      <c r="EZ202" s="27">
        <f t="shared" si="814"/>
        <v>0</v>
      </c>
      <c r="FA202" s="27">
        <f t="shared" si="814"/>
        <v>0</v>
      </c>
      <c r="FB202" s="27">
        <f t="shared" si="814"/>
        <v>0</v>
      </c>
      <c r="FC202" s="27">
        <f t="shared" si="814"/>
        <v>0</v>
      </c>
      <c r="FD202" s="27">
        <f t="shared" si="814"/>
        <v>0</v>
      </c>
      <c r="FE202"/>
      <c r="FF202"/>
      <c r="FG202"/>
      <c r="FH202"/>
    </row>
    <row r="203" spans="1:164" ht="15">
      <c r="B203" s="47" t="s">
        <v>151</v>
      </c>
      <c r="I203" s="138">
        <f ca="1">SUMIF($K$12:$EM$12,"&lt;="&amp;Assumptions!$L$14,'Monthly Cash Flow'!K203:EM203)</f>
        <v>-1195.8520000000001</v>
      </c>
      <c r="J203" s="27"/>
      <c r="K203" s="139">
        <f t="shared" ref="K203:AP203" si="819">-SUM(K30,K33)</f>
        <v>0</v>
      </c>
      <c r="L203" s="27">
        <f t="shared" ca="1" si="819"/>
        <v>0</v>
      </c>
      <c r="M203" s="27">
        <f t="shared" ca="1" si="819"/>
        <v>0</v>
      </c>
      <c r="N203" s="27">
        <f t="shared" ca="1" si="819"/>
        <v>0</v>
      </c>
      <c r="O203" s="27">
        <f t="shared" ca="1" si="819"/>
        <v>0</v>
      </c>
      <c r="P203" s="27">
        <f t="shared" ca="1" si="819"/>
        <v>0</v>
      </c>
      <c r="Q203" s="27">
        <f t="shared" ca="1" si="819"/>
        <v>-46.8</v>
      </c>
      <c r="R203" s="27">
        <f t="shared" ca="1" si="819"/>
        <v>-46.8</v>
      </c>
      <c r="S203" s="27">
        <f t="shared" ca="1" si="819"/>
        <v>-46.8</v>
      </c>
      <c r="T203" s="27">
        <f t="shared" ca="1" si="819"/>
        <v>-46.8</v>
      </c>
      <c r="U203" s="27">
        <f t="shared" ca="1" si="819"/>
        <v>-46.8</v>
      </c>
      <c r="V203" s="27">
        <f t="shared" ca="1" si="819"/>
        <v>-46.8</v>
      </c>
      <c r="W203" s="27">
        <f t="shared" ca="1" si="819"/>
        <v>-87.251000000000005</v>
      </c>
      <c r="X203" s="27">
        <f t="shared" ca="1" si="819"/>
        <v>-46.8</v>
      </c>
      <c r="Y203" s="27">
        <f t="shared" ca="1" si="819"/>
        <v>-326.875</v>
      </c>
      <c r="Z203" s="27">
        <f t="shared" ca="1" si="819"/>
        <v>-46.8</v>
      </c>
      <c r="AA203" s="27">
        <f t="shared" ca="1" si="819"/>
        <v>-407.32600000000002</v>
      </c>
      <c r="AB203" s="27">
        <f t="shared" ca="1" si="819"/>
        <v>0</v>
      </c>
      <c r="AC203" s="27">
        <f t="shared" ca="1" si="819"/>
        <v>0</v>
      </c>
      <c r="AD203" s="27">
        <f t="shared" ca="1" si="819"/>
        <v>0</v>
      </c>
      <c r="AE203" s="27">
        <f t="shared" ca="1" si="819"/>
        <v>0</v>
      </c>
      <c r="AF203" s="27">
        <f t="shared" ca="1" si="819"/>
        <v>0</v>
      </c>
      <c r="AG203" s="27">
        <f t="shared" ca="1" si="819"/>
        <v>0</v>
      </c>
      <c r="AH203" s="27">
        <f t="shared" ca="1" si="819"/>
        <v>0</v>
      </c>
      <c r="AI203" s="27">
        <f t="shared" ca="1" si="819"/>
        <v>0</v>
      </c>
      <c r="AJ203" s="27">
        <f t="shared" ca="1" si="819"/>
        <v>0</v>
      </c>
      <c r="AK203" s="27">
        <f t="shared" ca="1" si="819"/>
        <v>0</v>
      </c>
      <c r="AL203" s="27">
        <f t="shared" ca="1" si="819"/>
        <v>0</v>
      </c>
      <c r="AM203" s="27">
        <f t="shared" ca="1" si="819"/>
        <v>0</v>
      </c>
      <c r="AN203" s="27">
        <f t="shared" ca="1" si="819"/>
        <v>0</v>
      </c>
      <c r="AO203" s="27">
        <f t="shared" ca="1" si="819"/>
        <v>0</v>
      </c>
      <c r="AP203" s="27">
        <f t="shared" ca="1" si="819"/>
        <v>0</v>
      </c>
      <c r="AQ203" s="27">
        <f t="shared" ref="AQ203:BV203" ca="1" si="820">-SUM(AQ30,AQ33)</f>
        <v>0</v>
      </c>
      <c r="AR203" s="27">
        <f t="shared" ca="1" si="820"/>
        <v>0</v>
      </c>
      <c r="AS203" s="27">
        <f t="shared" ca="1" si="820"/>
        <v>0</v>
      </c>
      <c r="AT203" s="27">
        <f t="shared" ca="1" si="820"/>
        <v>0</v>
      </c>
      <c r="AU203" s="27">
        <f t="shared" ca="1" si="820"/>
        <v>0</v>
      </c>
      <c r="AV203" s="27">
        <f t="shared" si="820"/>
        <v>0</v>
      </c>
      <c r="AW203" s="27">
        <f t="shared" si="820"/>
        <v>0</v>
      </c>
      <c r="AX203" s="27">
        <f t="shared" si="820"/>
        <v>0</v>
      </c>
      <c r="AY203" s="27">
        <f t="shared" si="820"/>
        <v>0</v>
      </c>
      <c r="AZ203" s="27">
        <f t="shared" si="820"/>
        <v>0</v>
      </c>
      <c r="BA203" s="27">
        <f t="shared" si="820"/>
        <v>0</v>
      </c>
      <c r="BB203" s="27">
        <f t="shared" si="820"/>
        <v>0</v>
      </c>
      <c r="BC203" s="27">
        <f t="shared" si="820"/>
        <v>0</v>
      </c>
      <c r="BD203" s="27">
        <f t="shared" si="820"/>
        <v>0</v>
      </c>
      <c r="BE203" s="27">
        <f t="shared" si="820"/>
        <v>0</v>
      </c>
      <c r="BF203" s="27">
        <f t="shared" si="820"/>
        <v>0</v>
      </c>
      <c r="BG203" s="27">
        <f t="shared" si="820"/>
        <v>0</v>
      </c>
      <c r="BH203" s="27">
        <f t="shared" si="820"/>
        <v>0</v>
      </c>
      <c r="BI203" s="27">
        <f t="shared" si="820"/>
        <v>0</v>
      </c>
      <c r="BJ203" s="27">
        <f t="shared" si="820"/>
        <v>0</v>
      </c>
      <c r="BK203" s="27">
        <f t="shared" si="820"/>
        <v>0</v>
      </c>
      <c r="BL203" s="27">
        <f t="shared" si="820"/>
        <v>0</v>
      </c>
      <c r="BM203" s="27">
        <f t="shared" si="820"/>
        <v>0</v>
      </c>
      <c r="BN203" s="27">
        <f t="shared" si="820"/>
        <v>0</v>
      </c>
      <c r="BO203" s="27">
        <f t="shared" si="820"/>
        <v>0</v>
      </c>
      <c r="BP203" s="27">
        <f t="shared" si="820"/>
        <v>0</v>
      </c>
      <c r="BQ203" s="27">
        <f t="shared" si="820"/>
        <v>0</v>
      </c>
      <c r="BR203" s="27">
        <f t="shared" si="820"/>
        <v>0</v>
      </c>
      <c r="BS203" s="27">
        <f t="shared" si="820"/>
        <v>0</v>
      </c>
      <c r="BT203" s="27">
        <f t="shared" si="820"/>
        <v>0</v>
      </c>
      <c r="BU203" s="27">
        <f t="shared" si="820"/>
        <v>0</v>
      </c>
      <c r="BV203" s="27">
        <f t="shared" si="820"/>
        <v>0</v>
      </c>
      <c r="BW203" s="27">
        <f t="shared" ref="BW203:DB203" si="821">-SUM(BW30,BW33)</f>
        <v>0</v>
      </c>
      <c r="BX203" s="27">
        <f t="shared" si="821"/>
        <v>0</v>
      </c>
      <c r="BY203" s="27">
        <f t="shared" si="821"/>
        <v>0</v>
      </c>
      <c r="BZ203" s="27">
        <f t="shared" si="821"/>
        <v>0</v>
      </c>
      <c r="CA203" s="27">
        <f t="shared" si="821"/>
        <v>0</v>
      </c>
      <c r="CB203" s="27">
        <f t="shared" si="821"/>
        <v>0</v>
      </c>
      <c r="CC203" s="27">
        <f t="shared" si="821"/>
        <v>0</v>
      </c>
      <c r="CD203" s="27">
        <f t="shared" si="821"/>
        <v>0</v>
      </c>
      <c r="CE203" s="27">
        <f t="shared" si="821"/>
        <v>0</v>
      </c>
      <c r="CF203" s="27">
        <f t="shared" si="821"/>
        <v>0</v>
      </c>
      <c r="CG203" s="27">
        <f t="shared" si="821"/>
        <v>0</v>
      </c>
      <c r="CH203" s="27">
        <f t="shared" si="821"/>
        <v>0</v>
      </c>
      <c r="CI203" s="27">
        <f t="shared" si="821"/>
        <v>0</v>
      </c>
      <c r="CJ203" s="27">
        <f t="shared" si="821"/>
        <v>0</v>
      </c>
      <c r="CK203" s="27">
        <f t="shared" si="821"/>
        <v>0</v>
      </c>
      <c r="CL203" s="27">
        <f t="shared" si="821"/>
        <v>0</v>
      </c>
      <c r="CM203" s="27">
        <f t="shared" si="821"/>
        <v>0</v>
      </c>
      <c r="CN203" s="27">
        <f t="shared" si="821"/>
        <v>0</v>
      </c>
      <c r="CO203" s="27">
        <f t="shared" si="821"/>
        <v>0</v>
      </c>
      <c r="CP203" s="27">
        <f t="shared" si="821"/>
        <v>0</v>
      </c>
      <c r="CQ203" s="27">
        <f t="shared" si="821"/>
        <v>0</v>
      </c>
      <c r="CR203" s="27">
        <f t="shared" si="821"/>
        <v>0</v>
      </c>
      <c r="CS203" s="27">
        <f t="shared" si="821"/>
        <v>0</v>
      </c>
      <c r="CT203" s="27">
        <f t="shared" si="821"/>
        <v>0</v>
      </c>
      <c r="CU203" s="27">
        <f t="shared" si="821"/>
        <v>0</v>
      </c>
      <c r="CV203" s="27">
        <f t="shared" si="821"/>
        <v>0</v>
      </c>
      <c r="CW203" s="27">
        <f t="shared" si="821"/>
        <v>0</v>
      </c>
      <c r="CX203" s="27">
        <f t="shared" si="821"/>
        <v>0</v>
      </c>
      <c r="CY203" s="27">
        <f t="shared" si="821"/>
        <v>0</v>
      </c>
      <c r="CZ203" s="27">
        <f t="shared" si="821"/>
        <v>0</v>
      </c>
      <c r="DA203" s="27">
        <f t="shared" si="821"/>
        <v>0</v>
      </c>
      <c r="DB203" s="27">
        <f t="shared" si="821"/>
        <v>0</v>
      </c>
      <c r="DC203" s="27">
        <f t="shared" ref="DC203:EM203" si="822">-SUM(DC30,DC33)</f>
        <v>0</v>
      </c>
      <c r="DD203" s="27">
        <f t="shared" si="822"/>
        <v>0</v>
      </c>
      <c r="DE203" s="27">
        <f t="shared" si="822"/>
        <v>0</v>
      </c>
      <c r="DF203" s="27">
        <f t="shared" si="822"/>
        <v>0</v>
      </c>
      <c r="DG203" s="27">
        <f t="shared" si="822"/>
        <v>0</v>
      </c>
      <c r="DH203" s="27">
        <f t="shared" si="822"/>
        <v>0</v>
      </c>
      <c r="DI203" s="27">
        <f t="shared" si="822"/>
        <v>0</v>
      </c>
      <c r="DJ203" s="27">
        <f t="shared" si="822"/>
        <v>0</v>
      </c>
      <c r="DK203" s="27">
        <f t="shared" si="822"/>
        <v>0</v>
      </c>
      <c r="DL203" s="27">
        <f t="shared" si="822"/>
        <v>0</v>
      </c>
      <c r="DM203" s="27">
        <f t="shared" si="822"/>
        <v>0</v>
      </c>
      <c r="DN203" s="27">
        <f t="shared" si="822"/>
        <v>0</v>
      </c>
      <c r="DO203" s="27">
        <f t="shared" si="822"/>
        <v>0</v>
      </c>
      <c r="DP203" s="27">
        <f t="shared" si="822"/>
        <v>0</v>
      </c>
      <c r="DQ203" s="27">
        <f t="shared" si="822"/>
        <v>0</v>
      </c>
      <c r="DR203" s="27">
        <f t="shared" si="822"/>
        <v>0</v>
      </c>
      <c r="DS203" s="27">
        <f t="shared" si="822"/>
        <v>0</v>
      </c>
      <c r="DT203" s="27">
        <f t="shared" si="822"/>
        <v>0</v>
      </c>
      <c r="DU203" s="27">
        <f t="shared" si="822"/>
        <v>0</v>
      </c>
      <c r="DV203" s="27">
        <f t="shared" si="822"/>
        <v>0</v>
      </c>
      <c r="DW203" s="27">
        <f t="shared" si="822"/>
        <v>0</v>
      </c>
      <c r="DX203" s="27">
        <f t="shared" si="822"/>
        <v>0</v>
      </c>
      <c r="DY203" s="27">
        <f t="shared" si="822"/>
        <v>0</v>
      </c>
      <c r="DZ203" s="27">
        <f t="shared" si="822"/>
        <v>0</v>
      </c>
      <c r="EA203" s="27">
        <f t="shared" si="822"/>
        <v>0</v>
      </c>
      <c r="EB203" s="27">
        <f t="shared" si="822"/>
        <v>0</v>
      </c>
      <c r="EC203" s="27">
        <f t="shared" si="822"/>
        <v>0</v>
      </c>
      <c r="ED203" s="27">
        <f t="shared" si="822"/>
        <v>0</v>
      </c>
      <c r="EE203" s="27">
        <f t="shared" si="822"/>
        <v>0</v>
      </c>
      <c r="EF203" s="27">
        <f t="shared" si="822"/>
        <v>0</v>
      </c>
      <c r="EG203" s="27">
        <f t="shared" si="822"/>
        <v>0</v>
      </c>
      <c r="EH203" s="27">
        <f t="shared" si="822"/>
        <v>0</v>
      </c>
      <c r="EI203" s="27">
        <f t="shared" si="822"/>
        <v>0</v>
      </c>
      <c r="EJ203" s="27">
        <f t="shared" si="822"/>
        <v>0</v>
      </c>
      <c r="EK203" s="27">
        <f t="shared" si="822"/>
        <v>0</v>
      </c>
      <c r="EL203" s="27">
        <f t="shared" si="822"/>
        <v>0</v>
      </c>
      <c r="EM203" s="27">
        <f t="shared" si="822"/>
        <v>0</v>
      </c>
      <c r="EP203" s="47" t="str">
        <f t="shared" si="812"/>
        <v>(-) TI/LCs/Leasing Legal</v>
      </c>
      <c r="EQ203" s="27"/>
      <c r="ER203" s="27"/>
      <c r="ES203" s="27"/>
      <c r="ET203" s="138">
        <f t="shared" ca="1" si="813"/>
        <v>-1195.8520000000001</v>
      </c>
      <c r="EU203" s="27"/>
      <c r="EV203" s="139">
        <f t="shared" si="814"/>
        <v>0</v>
      </c>
      <c r="EW203" s="27">
        <f t="shared" ca="1" si="814"/>
        <v>-368.05100000000004</v>
      </c>
      <c r="EX203" s="27">
        <f t="shared" ca="1" si="814"/>
        <v>-827.80100000000004</v>
      </c>
      <c r="EY203" s="27">
        <f t="shared" ca="1" si="814"/>
        <v>0</v>
      </c>
      <c r="EZ203" s="27">
        <f t="shared" si="814"/>
        <v>0</v>
      </c>
      <c r="FA203" s="27">
        <f t="shared" si="814"/>
        <v>0</v>
      </c>
      <c r="FB203" s="27">
        <f t="shared" si="814"/>
        <v>0</v>
      </c>
      <c r="FC203" s="27">
        <f t="shared" si="814"/>
        <v>0</v>
      </c>
      <c r="FD203" s="27">
        <f t="shared" si="814"/>
        <v>0</v>
      </c>
      <c r="FE203"/>
      <c r="FF203"/>
      <c r="FG203"/>
      <c r="FH203"/>
    </row>
    <row r="204" spans="1:164" ht="15">
      <c r="B204" s="47" t="s">
        <v>751</v>
      </c>
      <c r="I204" s="138">
        <f ca="1">SUMIF($K$12:$EM$12,"&lt;="&amp;Assumptions!$L$14,'Monthly Cash Flow'!K204:EM204)</f>
        <v>0</v>
      </c>
      <c r="J204" s="27"/>
      <c r="K204" s="139">
        <f>-SUM(K32,K35)</f>
        <v>0</v>
      </c>
      <c r="L204" s="27">
        <f t="shared" ref="L204:AQ204" ca="1" si="823">+L89</f>
        <v>0</v>
      </c>
      <c r="M204" s="27">
        <f t="shared" ca="1" si="823"/>
        <v>0</v>
      </c>
      <c r="N204" s="27">
        <f t="shared" ca="1" si="823"/>
        <v>0</v>
      </c>
      <c r="O204" s="27">
        <f t="shared" ca="1" si="823"/>
        <v>0</v>
      </c>
      <c r="P204" s="27">
        <f t="shared" ca="1" si="823"/>
        <v>0</v>
      </c>
      <c r="Q204" s="27">
        <f t="shared" ca="1" si="823"/>
        <v>0</v>
      </c>
      <c r="R204" s="27">
        <f t="shared" ca="1" si="823"/>
        <v>0</v>
      </c>
      <c r="S204" s="27">
        <f t="shared" ca="1" si="823"/>
        <v>0</v>
      </c>
      <c r="T204" s="27">
        <f t="shared" ca="1" si="823"/>
        <v>0</v>
      </c>
      <c r="U204" s="27">
        <f t="shared" ca="1" si="823"/>
        <v>0</v>
      </c>
      <c r="V204" s="27">
        <f t="shared" ca="1" si="823"/>
        <v>0</v>
      </c>
      <c r="W204" s="27">
        <f t="shared" ca="1" si="823"/>
        <v>0</v>
      </c>
      <c r="X204" s="27">
        <f t="shared" ca="1" si="823"/>
        <v>0</v>
      </c>
      <c r="Y204" s="27">
        <f t="shared" ca="1" si="823"/>
        <v>0</v>
      </c>
      <c r="Z204" s="27">
        <f t="shared" ca="1" si="823"/>
        <v>0</v>
      </c>
      <c r="AA204" s="27">
        <f t="shared" ca="1" si="823"/>
        <v>0</v>
      </c>
      <c r="AB204" s="27">
        <f t="shared" ca="1" si="823"/>
        <v>0</v>
      </c>
      <c r="AC204" s="27">
        <f t="shared" ca="1" si="823"/>
        <v>0</v>
      </c>
      <c r="AD204" s="27">
        <f t="shared" ca="1" si="823"/>
        <v>0</v>
      </c>
      <c r="AE204" s="27">
        <f t="shared" ca="1" si="823"/>
        <v>0</v>
      </c>
      <c r="AF204" s="27">
        <f t="shared" ca="1" si="823"/>
        <v>0</v>
      </c>
      <c r="AG204" s="27">
        <f t="shared" ca="1" si="823"/>
        <v>0</v>
      </c>
      <c r="AH204" s="27">
        <f t="shared" ca="1" si="823"/>
        <v>0</v>
      </c>
      <c r="AI204" s="27">
        <f t="shared" ca="1" si="823"/>
        <v>0</v>
      </c>
      <c r="AJ204" s="27">
        <f t="shared" ca="1" si="823"/>
        <v>0</v>
      </c>
      <c r="AK204" s="27">
        <f t="shared" ca="1" si="823"/>
        <v>0</v>
      </c>
      <c r="AL204" s="27">
        <f t="shared" ca="1" si="823"/>
        <v>0</v>
      </c>
      <c r="AM204" s="27">
        <f t="shared" ca="1" si="823"/>
        <v>0</v>
      </c>
      <c r="AN204" s="27">
        <f t="shared" ca="1" si="823"/>
        <v>0</v>
      </c>
      <c r="AO204" s="27">
        <f t="shared" ca="1" si="823"/>
        <v>0</v>
      </c>
      <c r="AP204" s="27">
        <f t="shared" ca="1" si="823"/>
        <v>0</v>
      </c>
      <c r="AQ204" s="27">
        <f t="shared" ca="1" si="823"/>
        <v>0</v>
      </c>
      <c r="AR204" s="27">
        <f t="shared" ref="AR204:BW204" ca="1" si="824">+AR89</f>
        <v>0</v>
      </c>
      <c r="AS204" s="27">
        <f t="shared" ca="1" si="824"/>
        <v>0</v>
      </c>
      <c r="AT204" s="27">
        <f t="shared" ca="1" si="824"/>
        <v>0</v>
      </c>
      <c r="AU204" s="27">
        <f t="shared" ca="1" si="824"/>
        <v>0</v>
      </c>
      <c r="AV204" s="27">
        <f t="shared" si="824"/>
        <v>0</v>
      </c>
      <c r="AW204" s="27">
        <f t="shared" si="824"/>
        <v>0</v>
      </c>
      <c r="AX204" s="27">
        <f t="shared" si="824"/>
        <v>0</v>
      </c>
      <c r="AY204" s="27">
        <f t="shared" si="824"/>
        <v>0</v>
      </c>
      <c r="AZ204" s="27">
        <f t="shared" si="824"/>
        <v>0</v>
      </c>
      <c r="BA204" s="27">
        <f t="shared" si="824"/>
        <v>0</v>
      </c>
      <c r="BB204" s="27">
        <f t="shared" si="824"/>
        <v>0</v>
      </c>
      <c r="BC204" s="27">
        <f t="shared" si="824"/>
        <v>0</v>
      </c>
      <c r="BD204" s="27">
        <f t="shared" si="824"/>
        <v>0</v>
      </c>
      <c r="BE204" s="27">
        <f t="shared" si="824"/>
        <v>0</v>
      </c>
      <c r="BF204" s="27">
        <f t="shared" si="824"/>
        <v>0</v>
      </c>
      <c r="BG204" s="27">
        <f t="shared" si="824"/>
        <v>0</v>
      </c>
      <c r="BH204" s="27">
        <f t="shared" si="824"/>
        <v>0</v>
      </c>
      <c r="BI204" s="27">
        <f t="shared" si="824"/>
        <v>0</v>
      </c>
      <c r="BJ204" s="27">
        <f t="shared" si="824"/>
        <v>0</v>
      </c>
      <c r="BK204" s="27">
        <f t="shared" si="824"/>
        <v>0</v>
      </c>
      <c r="BL204" s="27">
        <f t="shared" si="824"/>
        <v>0</v>
      </c>
      <c r="BM204" s="27">
        <f t="shared" si="824"/>
        <v>0</v>
      </c>
      <c r="BN204" s="27">
        <f t="shared" si="824"/>
        <v>0</v>
      </c>
      <c r="BO204" s="27">
        <f t="shared" si="824"/>
        <v>0</v>
      </c>
      <c r="BP204" s="27">
        <f t="shared" si="824"/>
        <v>0</v>
      </c>
      <c r="BQ204" s="27">
        <f t="shared" si="824"/>
        <v>0</v>
      </c>
      <c r="BR204" s="27">
        <f t="shared" si="824"/>
        <v>0</v>
      </c>
      <c r="BS204" s="27">
        <f t="shared" si="824"/>
        <v>0</v>
      </c>
      <c r="BT204" s="27">
        <f t="shared" si="824"/>
        <v>0</v>
      </c>
      <c r="BU204" s="27">
        <f t="shared" si="824"/>
        <v>0</v>
      </c>
      <c r="BV204" s="27">
        <f t="shared" si="824"/>
        <v>0</v>
      </c>
      <c r="BW204" s="27">
        <f t="shared" si="824"/>
        <v>0</v>
      </c>
      <c r="BX204" s="27">
        <f t="shared" ref="BX204:DC204" si="825">+BX89</f>
        <v>0</v>
      </c>
      <c r="BY204" s="27">
        <f t="shared" si="825"/>
        <v>0</v>
      </c>
      <c r="BZ204" s="27">
        <f t="shared" si="825"/>
        <v>0</v>
      </c>
      <c r="CA204" s="27">
        <f t="shared" si="825"/>
        <v>0</v>
      </c>
      <c r="CB204" s="27">
        <f t="shared" si="825"/>
        <v>0</v>
      </c>
      <c r="CC204" s="27">
        <f t="shared" si="825"/>
        <v>0</v>
      </c>
      <c r="CD204" s="27">
        <f t="shared" si="825"/>
        <v>0</v>
      </c>
      <c r="CE204" s="27">
        <f t="shared" si="825"/>
        <v>0</v>
      </c>
      <c r="CF204" s="27">
        <f t="shared" si="825"/>
        <v>0</v>
      </c>
      <c r="CG204" s="27">
        <f t="shared" si="825"/>
        <v>0</v>
      </c>
      <c r="CH204" s="27">
        <f t="shared" si="825"/>
        <v>0</v>
      </c>
      <c r="CI204" s="27">
        <f t="shared" si="825"/>
        <v>0</v>
      </c>
      <c r="CJ204" s="27">
        <f t="shared" si="825"/>
        <v>0</v>
      </c>
      <c r="CK204" s="27">
        <f t="shared" si="825"/>
        <v>0</v>
      </c>
      <c r="CL204" s="27">
        <f t="shared" si="825"/>
        <v>0</v>
      </c>
      <c r="CM204" s="27">
        <f t="shared" si="825"/>
        <v>0</v>
      </c>
      <c r="CN204" s="27">
        <f t="shared" si="825"/>
        <v>0</v>
      </c>
      <c r="CO204" s="27">
        <f t="shared" si="825"/>
        <v>0</v>
      </c>
      <c r="CP204" s="27">
        <f t="shared" si="825"/>
        <v>0</v>
      </c>
      <c r="CQ204" s="27">
        <f t="shared" si="825"/>
        <v>0</v>
      </c>
      <c r="CR204" s="27">
        <f t="shared" si="825"/>
        <v>0</v>
      </c>
      <c r="CS204" s="27">
        <f t="shared" si="825"/>
        <v>0</v>
      </c>
      <c r="CT204" s="27">
        <f t="shared" si="825"/>
        <v>0</v>
      </c>
      <c r="CU204" s="27">
        <f t="shared" si="825"/>
        <v>0</v>
      </c>
      <c r="CV204" s="27">
        <f t="shared" si="825"/>
        <v>0</v>
      </c>
      <c r="CW204" s="27">
        <f t="shared" si="825"/>
        <v>0</v>
      </c>
      <c r="CX204" s="27">
        <f t="shared" si="825"/>
        <v>0</v>
      </c>
      <c r="CY204" s="27">
        <f t="shared" si="825"/>
        <v>0</v>
      </c>
      <c r="CZ204" s="27">
        <f t="shared" si="825"/>
        <v>0</v>
      </c>
      <c r="DA204" s="27">
        <f t="shared" si="825"/>
        <v>0</v>
      </c>
      <c r="DB204" s="27">
        <f t="shared" si="825"/>
        <v>0</v>
      </c>
      <c r="DC204" s="27">
        <f t="shared" si="825"/>
        <v>0</v>
      </c>
      <c r="DD204" s="27">
        <f t="shared" ref="DD204:EM204" si="826">+DD89</f>
        <v>0</v>
      </c>
      <c r="DE204" s="27">
        <f t="shared" si="826"/>
        <v>0</v>
      </c>
      <c r="DF204" s="27">
        <f t="shared" si="826"/>
        <v>0</v>
      </c>
      <c r="DG204" s="27">
        <f t="shared" si="826"/>
        <v>0</v>
      </c>
      <c r="DH204" s="27">
        <f t="shared" si="826"/>
        <v>0</v>
      </c>
      <c r="DI204" s="27">
        <f t="shared" si="826"/>
        <v>0</v>
      </c>
      <c r="DJ204" s="27">
        <f t="shared" si="826"/>
        <v>0</v>
      </c>
      <c r="DK204" s="27">
        <f t="shared" si="826"/>
        <v>0</v>
      </c>
      <c r="DL204" s="27">
        <f t="shared" si="826"/>
        <v>0</v>
      </c>
      <c r="DM204" s="27">
        <f t="shared" si="826"/>
        <v>0</v>
      </c>
      <c r="DN204" s="27">
        <f t="shared" si="826"/>
        <v>0</v>
      </c>
      <c r="DO204" s="27">
        <f t="shared" si="826"/>
        <v>0</v>
      </c>
      <c r="DP204" s="27">
        <f t="shared" si="826"/>
        <v>0</v>
      </c>
      <c r="DQ204" s="27">
        <f t="shared" si="826"/>
        <v>0</v>
      </c>
      <c r="DR204" s="27">
        <f t="shared" si="826"/>
        <v>0</v>
      </c>
      <c r="DS204" s="27">
        <f t="shared" si="826"/>
        <v>0</v>
      </c>
      <c r="DT204" s="27">
        <f t="shared" si="826"/>
        <v>0</v>
      </c>
      <c r="DU204" s="27">
        <f t="shared" si="826"/>
        <v>0</v>
      </c>
      <c r="DV204" s="27">
        <f t="shared" si="826"/>
        <v>0</v>
      </c>
      <c r="DW204" s="27">
        <f t="shared" si="826"/>
        <v>0</v>
      </c>
      <c r="DX204" s="27">
        <f t="shared" si="826"/>
        <v>0</v>
      </c>
      <c r="DY204" s="27">
        <f t="shared" si="826"/>
        <v>0</v>
      </c>
      <c r="DZ204" s="27">
        <f t="shared" si="826"/>
        <v>0</v>
      </c>
      <c r="EA204" s="27">
        <f t="shared" si="826"/>
        <v>0</v>
      </c>
      <c r="EB204" s="27">
        <f t="shared" si="826"/>
        <v>0</v>
      </c>
      <c r="EC204" s="27">
        <f t="shared" si="826"/>
        <v>0</v>
      </c>
      <c r="ED204" s="27">
        <f t="shared" si="826"/>
        <v>0</v>
      </c>
      <c r="EE204" s="27">
        <f t="shared" si="826"/>
        <v>0</v>
      </c>
      <c r="EF204" s="27">
        <f t="shared" si="826"/>
        <v>0</v>
      </c>
      <c r="EG204" s="27">
        <f t="shared" si="826"/>
        <v>0</v>
      </c>
      <c r="EH204" s="27">
        <f t="shared" si="826"/>
        <v>0</v>
      </c>
      <c r="EI204" s="27">
        <f t="shared" si="826"/>
        <v>0</v>
      </c>
      <c r="EJ204" s="27">
        <f t="shared" si="826"/>
        <v>0</v>
      </c>
      <c r="EK204" s="27">
        <f t="shared" si="826"/>
        <v>0</v>
      </c>
      <c r="EL204" s="27">
        <f t="shared" si="826"/>
        <v>0</v>
      </c>
      <c r="EM204" s="27">
        <f t="shared" si="826"/>
        <v>0</v>
      </c>
      <c r="EP204" s="47"/>
      <c r="EQ204" s="27"/>
      <c r="ER204" s="27"/>
      <c r="ES204" s="27"/>
      <c r="ET204" s="138"/>
      <c r="EU204" s="27"/>
      <c r="EV204" s="139"/>
      <c r="EW204" s="27"/>
      <c r="EX204" s="27"/>
      <c r="EY204" s="27"/>
      <c r="EZ204" s="27"/>
      <c r="FA204" s="27"/>
      <c r="FB204" s="27"/>
      <c r="FC204" s="27"/>
      <c r="FD204" s="27"/>
      <c r="FE204"/>
      <c r="FF204"/>
      <c r="FG204"/>
      <c r="FH204"/>
    </row>
    <row r="205" spans="1:164" ht="15">
      <c r="B205" s="243" t="s">
        <v>152</v>
      </c>
      <c r="C205" s="88"/>
      <c r="D205" s="88"/>
      <c r="E205" s="88"/>
      <c r="F205" s="88"/>
      <c r="G205" s="88"/>
      <c r="H205" s="88"/>
      <c r="I205" s="125">
        <f ca="1">SUMIF($K$12:$EM$12,"&lt;="&amp;Assumptions!$L$14,'Monthly Cash Flow'!K205:EM205)</f>
        <v>10724.956</v>
      </c>
      <c r="J205" s="126"/>
      <c r="K205" s="146">
        <f t="shared" ref="K205:AP205" si="827">K76</f>
        <v>0</v>
      </c>
      <c r="L205" s="126">
        <f t="shared" ca="1" si="827"/>
        <v>292.13700000000006</v>
      </c>
      <c r="M205" s="126">
        <f t="shared" ca="1" si="827"/>
        <v>301.48300000000006</v>
      </c>
      <c r="N205" s="126">
        <f t="shared" ca="1" si="827"/>
        <v>301.48300000000006</v>
      </c>
      <c r="O205" s="126">
        <f t="shared" ca="1" si="827"/>
        <v>301.48300000000006</v>
      </c>
      <c r="P205" s="126">
        <f t="shared" ca="1" si="827"/>
        <v>302.70300000000009</v>
      </c>
      <c r="Q205" s="126">
        <f t="shared" ca="1" si="827"/>
        <v>302.87700000000007</v>
      </c>
      <c r="R205" s="126">
        <f t="shared" ca="1" si="827"/>
        <v>286.245</v>
      </c>
      <c r="S205" s="126">
        <f t="shared" ca="1" si="827"/>
        <v>272.83400000000006</v>
      </c>
      <c r="T205" s="126">
        <f t="shared" ca="1" si="827"/>
        <v>272.83400000000006</v>
      </c>
      <c r="U205" s="126">
        <f t="shared" ca="1" si="827"/>
        <v>275.23900000000003</v>
      </c>
      <c r="V205" s="126">
        <f t="shared" ca="1" si="827"/>
        <v>275.23900000000003</v>
      </c>
      <c r="W205" s="126">
        <f t="shared" ca="1" si="827"/>
        <v>245.15100000000007</v>
      </c>
      <c r="X205" s="126">
        <f t="shared" ca="1" si="827"/>
        <v>245.15100000000007</v>
      </c>
      <c r="Y205" s="126">
        <f t="shared" ca="1" si="827"/>
        <v>258.99500000000006</v>
      </c>
      <c r="Z205" s="126">
        <f t="shared" ca="1" si="827"/>
        <v>262.33400000000006</v>
      </c>
      <c r="AA205" s="126">
        <f t="shared" ca="1" si="827"/>
        <v>282.35300000000007</v>
      </c>
      <c r="AB205" s="126">
        <f t="shared" ca="1" si="827"/>
        <v>307.21400000000011</v>
      </c>
      <c r="AC205" s="126">
        <f t="shared" ca="1" si="827"/>
        <v>307.39400000000001</v>
      </c>
      <c r="AD205" s="126">
        <f t="shared" ca="1" si="827"/>
        <v>324.35500000000008</v>
      </c>
      <c r="AE205" s="126">
        <f t="shared" ca="1" si="827"/>
        <v>324.64800000000008</v>
      </c>
      <c r="AF205" s="126">
        <f t="shared" ca="1" si="827"/>
        <v>324.64800000000008</v>
      </c>
      <c r="AG205" s="126">
        <f t="shared" ca="1" si="827"/>
        <v>303.41800000000006</v>
      </c>
      <c r="AH205" s="126">
        <f t="shared" ca="1" si="827"/>
        <v>303.41800000000006</v>
      </c>
      <c r="AI205" s="126">
        <f t="shared" ca="1" si="827"/>
        <v>308.0630000000001</v>
      </c>
      <c r="AJ205" s="126">
        <f t="shared" ca="1" si="827"/>
        <v>308.0630000000001</v>
      </c>
      <c r="AK205" s="126">
        <f t="shared" ca="1" si="827"/>
        <v>309.77900000000011</v>
      </c>
      <c r="AL205" s="126">
        <f t="shared" ca="1" si="827"/>
        <v>309.77900000000011</v>
      </c>
      <c r="AM205" s="126">
        <f t="shared" ca="1" si="827"/>
        <v>310.75200000000007</v>
      </c>
      <c r="AN205" s="126">
        <f t="shared" ca="1" si="827"/>
        <v>312.04700000000003</v>
      </c>
      <c r="AO205" s="126">
        <f t="shared" ca="1" si="827"/>
        <v>312.23099999999999</v>
      </c>
      <c r="AP205" s="126">
        <f t="shared" ca="1" si="827"/>
        <v>312.23099999999999</v>
      </c>
      <c r="AQ205" s="126">
        <f t="shared" ref="AQ205:BV205" ca="1" si="828">AQ76</f>
        <v>312.53400000000011</v>
      </c>
      <c r="AR205" s="126">
        <f t="shared" ca="1" si="828"/>
        <v>312.53400000000011</v>
      </c>
      <c r="AS205" s="126">
        <f t="shared" ca="1" si="828"/>
        <v>312.84100000000001</v>
      </c>
      <c r="AT205" s="126">
        <f t="shared" ca="1" si="828"/>
        <v>312.84100000000001</v>
      </c>
      <c r="AU205" s="126">
        <f t="shared" ca="1" si="828"/>
        <v>317.625</v>
      </c>
      <c r="AV205" s="126">
        <f t="shared" si="828"/>
        <v>0</v>
      </c>
      <c r="AW205" s="126">
        <f t="shared" si="828"/>
        <v>0</v>
      </c>
      <c r="AX205" s="126">
        <f t="shared" si="828"/>
        <v>0</v>
      </c>
      <c r="AY205" s="126">
        <f t="shared" si="828"/>
        <v>0</v>
      </c>
      <c r="AZ205" s="126">
        <f t="shared" si="828"/>
        <v>0</v>
      </c>
      <c r="BA205" s="126">
        <f t="shared" si="828"/>
        <v>0</v>
      </c>
      <c r="BB205" s="126">
        <f t="shared" si="828"/>
        <v>0</v>
      </c>
      <c r="BC205" s="126">
        <f t="shared" si="828"/>
        <v>0</v>
      </c>
      <c r="BD205" s="126">
        <f t="shared" si="828"/>
        <v>0</v>
      </c>
      <c r="BE205" s="126">
        <f t="shared" si="828"/>
        <v>0</v>
      </c>
      <c r="BF205" s="126">
        <f t="shared" si="828"/>
        <v>0</v>
      </c>
      <c r="BG205" s="126">
        <f t="shared" si="828"/>
        <v>0</v>
      </c>
      <c r="BH205" s="126">
        <f t="shared" si="828"/>
        <v>0</v>
      </c>
      <c r="BI205" s="126">
        <f t="shared" si="828"/>
        <v>0</v>
      </c>
      <c r="BJ205" s="126">
        <f t="shared" si="828"/>
        <v>0</v>
      </c>
      <c r="BK205" s="126">
        <f t="shared" si="828"/>
        <v>0</v>
      </c>
      <c r="BL205" s="126">
        <f t="shared" si="828"/>
        <v>0</v>
      </c>
      <c r="BM205" s="126">
        <f t="shared" si="828"/>
        <v>0</v>
      </c>
      <c r="BN205" s="126">
        <f t="shared" si="828"/>
        <v>0</v>
      </c>
      <c r="BO205" s="126">
        <f t="shared" si="828"/>
        <v>0</v>
      </c>
      <c r="BP205" s="126">
        <f t="shared" si="828"/>
        <v>0</v>
      </c>
      <c r="BQ205" s="126">
        <f t="shared" si="828"/>
        <v>0</v>
      </c>
      <c r="BR205" s="126">
        <f t="shared" si="828"/>
        <v>0</v>
      </c>
      <c r="BS205" s="126">
        <f t="shared" si="828"/>
        <v>0</v>
      </c>
      <c r="BT205" s="126">
        <f t="shared" si="828"/>
        <v>0</v>
      </c>
      <c r="BU205" s="126">
        <f t="shared" si="828"/>
        <v>0</v>
      </c>
      <c r="BV205" s="126">
        <f t="shared" si="828"/>
        <v>0</v>
      </c>
      <c r="BW205" s="126">
        <f t="shared" ref="BW205:DB205" si="829">BW76</f>
        <v>0</v>
      </c>
      <c r="BX205" s="126">
        <f t="shared" si="829"/>
        <v>0</v>
      </c>
      <c r="BY205" s="126">
        <f t="shared" si="829"/>
        <v>0</v>
      </c>
      <c r="BZ205" s="126">
        <f t="shared" si="829"/>
        <v>0</v>
      </c>
      <c r="CA205" s="126">
        <f t="shared" si="829"/>
        <v>0</v>
      </c>
      <c r="CB205" s="126">
        <f t="shared" si="829"/>
        <v>0</v>
      </c>
      <c r="CC205" s="126">
        <f t="shared" si="829"/>
        <v>0</v>
      </c>
      <c r="CD205" s="126">
        <f t="shared" si="829"/>
        <v>0</v>
      </c>
      <c r="CE205" s="126">
        <f t="shared" si="829"/>
        <v>0</v>
      </c>
      <c r="CF205" s="126">
        <f t="shared" si="829"/>
        <v>0</v>
      </c>
      <c r="CG205" s="126">
        <f t="shared" si="829"/>
        <v>0</v>
      </c>
      <c r="CH205" s="126">
        <f t="shared" si="829"/>
        <v>0</v>
      </c>
      <c r="CI205" s="126">
        <f t="shared" si="829"/>
        <v>0</v>
      </c>
      <c r="CJ205" s="126">
        <f t="shared" si="829"/>
        <v>0</v>
      </c>
      <c r="CK205" s="126">
        <f t="shared" si="829"/>
        <v>0</v>
      </c>
      <c r="CL205" s="126">
        <f t="shared" si="829"/>
        <v>0</v>
      </c>
      <c r="CM205" s="126">
        <f t="shared" si="829"/>
        <v>0</v>
      </c>
      <c r="CN205" s="126">
        <f t="shared" si="829"/>
        <v>0</v>
      </c>
      <c r="CO205" s="126">
        <f t="shared" si="829"/>
        <v>0</v>
      </c>
      <c r="CP205" s="126">
        <f t="shared" si="829"/>
        <v>0</v>
      </c>
      <c r="CQ205" s="126">
        <f t="shared" si="829"/>
        <v>0</v>
      </c>
      <c r="CR205" s="126">
        <f t="shared" si="829"/>
        <v>0</v>
      </c>
      <c r="CS205" s="126">
        <f t="shared" si="829"/>
        <v>0</v>
      </c>
      <c r="CT205" s="126">
        <f t="shared" si="829"/>
        <v>0</v>
      </c>
      <c r="CU205" s="126">
        <f t="shared" si="829"/>
        <v>0</v>
      </c>
      <c r="CV205" s="126">
        <f t="shared" si="829"/>
        <v>0</v>
      </c>
      <c r="CW205" s="126">
        <f t="shared" si="829"/>
        <v>0</v>
      </c>
      <c r="CX205" s="126">
        <f t="shared" si="829"/>
        <v>0</v>
      </c>
      <c r="CY205" s="126">
        <f t="shared" si="829"/>
        <v>0</v>
      </c>
      <c r="CZ205" s="126">
        <f t="shared" si="829"/>
        <v>0</v>
      </c>
      <c r="DA205" s="126">
        <f t="shared" si="829"/>
        <v>0</v>
      </c>
      <c r="DB205" s="126">
        <f t="shared" si="829"/>
        <v>0</v>
      </c>
      <c r="DC205" s="126">
        <f t="shared" ref="DC205:EM205" si="830">DC76</f>
        <v>0</v>
      </c>
      <c r="DD205" s="126">
        <f t="shared" si="830"/>
        <v>0</v>
      </c>
      <c r="DE205" s="126">
        <f t="shared" si="830"/>
        <v>0</v>
      </c>
      <c r="DF205" s="126">
        <f t="shared" si="830"/>
        <v>0</v>
      </c>
      <c r="DG205" s="126">
        <f t="shared" si="830"/>
        <v>0</v>
      </c>
      <c r="DH205" s="126">
        <f t="shared" si="830"/>
        <v>0</v>
      </c>
      <c r="DI205" s="126">
        <f t="shared" si="830"/>
        <v>0</v>
      </c>
      <c r="DJ205" s="126">
        <f t="shared" si="830"/>
        <v>0</v>
      </c>
      <c r="DK205" s="126">
        <f t="shared" si="830"/>
        <v>0</v>
      </c>
      <c r="DL205" s="126">
        <f t="shared" si="830"/>
        <v>0</v>
      </c>
      <c r="DM205" s="126">
        <f t="shared" si="830"/>
        <v>0</v>
      </c>
      <c r="DN205" s="126">
        <f t="shared" si="830"/>
        <v>0</v>
      </c>
      <c r="DO205" s="126">
        <f t="shared" si="830"/>
        <v>0</v>
      </c>
      <c r="DP205" s="126">
        <f t="shared" si="830"/>
        <v>0</v>
      </c>
      <c r="DQ205" s="126">
        <f t="shared" si="830"/>
        <v>0</v>
      </c>
      <c r="DR205" s="126">
        <f t="shared" si="830"/>
        <v>0</v>
      </c>
      <c r="DS205" s="126">
        <f t="shared" si="830"/>
        <v>0</v>
      </c>
      <c r="DT205" s="126">
        <f t="shared" si="830"/>
        <v>0</v>
      </c>
      <c r="DU205" s="126">
        <f t="shared" si="830"/>
        <v>0</v>
      </c>
      <c r="DV205" s="126">
        <f t="shared" si="830"/>
        <v>0</v>
      </c>
      <c r="DW205" s="126">
        <f t="shared" si="830"/>
        <v>0</v>
      </c>
      <c r="DX205" s="126">
        <f t="shared" si="830"/>
        <v>0</v>
      </c>
      <c r="DY205" s="126">
        <f t="shared" si="830"/>
        <v>0</v>
      </c>
      <c r="DZ205" s="126">
        <f t="shared" si="830"/>
        <v>0</v>
      </c>
      <c r="EA205" s="126">
        <f t="shared" si="830"/>
        <v>0</v>
      </c>
      <c r="EB205" s="126">
        <f t="shared" si="830"/>
        <v>0</v>
      </c>
      <c r="EC205" s="126">
        <f t="shared" si="830"/>
        <v>0</v>
      </c>
      <c r="ED205" s="126">
        <f t="shared" si="830"/>
        <v>0</v>
      </c>
      <c r="EE205" s="126">
        <f t="shared" si="830"/>
        <v>0</v>
      </c>
      <c r="EF205" s="126">
        <f t="shared" si="830"/>
        <v>0</v>
      </c>
      <c r="EG205" s="126">
        <f t="shared" si="830"/>
        <v>0</v>
      </c>
      <c r="EH205" s="126">
        <f t="shared" si="830"/>
        <v>0</v>
      </c>
      <c r="EI205" s="126">
        <f t="shared" si="830"/>
        <v>0</v>
      </c>
      <c r="EJ205" s="126">
        <f t="shared" si="830"/>
        <v>0</v>
      </c>
      <c r="EK205" s="126">
        <f t="shared" si="830"/>
        <v>0</v>
      </c>
      <c r="EL205" s="126">
        <f t="shared" si="830"/>
        <v>0</v>
      </c>
      <c r="EM205" s="126">
        <f t="shared" si="830"/>
        <v>0</v>
      </c>
      <c r="EP205" s="243" t="str">
        <f t="shared" si="812"/>
        <v xml:space="preserve">(+) NOI </v>
      </c>
      <c r="EQ205" s="126"/>
      <c r="ER205" s="126"/>
      <c r="ES205" s="126"/>
      <c r="ET205" s="125">
        <f t="shared" ca="1" si="813"/>
        <v>10724.956000000002</v>
      </c>
      <c r="EU205" s="126"/>
      <c r="EV205" s="146">
        <f t="shared" si="814"/>
        <v>0</v>
      </c>
      <c r="EW205" s="126">
        <f t="shared" ca="1" si="814"/>
        <v>3429.7079999999996</v>
      </c>
      <c r="EX205" s="126">
        <f t="shared" ca="1" si="814"/>
        <v>3551.9910000000009</v>
      </c>
      <c r="EY205" s="126">
        <f t="shared" ca="1" si="814"/>
        <v>3743.2570000000005</v>
      </c>
      <c r="EZ205" s="126">
        <f t="shared" si="814"/>
        <v>0</v>
      </c>
      <c r="FA205" s="126">
        <f t="shared" si="814"/>
        <v>0</v>
      </c>
      <c r="FB205" s="126">
        <f t="shared" si="814"/>
        <v>0</v>
      </c>
      <c r="FC205" s="126">
        <f t="shared" si="814"/>
        <v>0</v>
      </c>
      <c r="FD205" s="126">
        <f t="shared" si="814"/>
        <v>0</v>
      </c>
      <c r="FE205"/>
      <c r="FF205"/>
      <c r="FG205"/>
      <c r="FH205"/>
    </row>
    <row r="206" spans="1:164" ht="15">
      <c r="A206" s="416">
        <f ca="1">I206-I91</f>
        <v>0</v>
      </c>
      <c r="B206" s="244" t="s">
        <v>113</v>
      </c>
      <c r="I206" s="129">
        <f ca="1">SUMIF($K$12:$EM$12,"&lt;="&amp;Assumptions!$L$14,'Monthly Cash Flow'!K206:EM206)</f>
        <v>17166.570565217378</v>
      </c>
      <c r="J206" s="36"/>
      <c r="K206" s="130">
        <f t="shared" ref="K206:AP206" si="831">SUM(K200:K205)</f>
        <v>-58941.25</v>
      </c>
      <c r="L206" s="36">
        <f t="shared" ca="1" si="831"/>
        <v>290.41700000000003</v>
      </c>
      <c r="M206" s="36">
        <f t="shared" ca="1" si="831"/>
        <v>299.76300000000003</v>
      </c>
      <c r="N206" s="36">
        <f t="shared" ca="1" si="831"/>
        <v>299.76300000000003</v>
      </c>
      <c r="O206" s="36">
        <f t="shared" ca="1" si="831"/>
        <v>299.76300000000003</v>
      </c>
      <c r="P206" s="36">
        <f t="shared" ca="1" si="831"/>
        <v>300.98300000000006</v>
      </c>
      <c r="Q206" s="36">
        <f t="shared" ca="1" si="831"/>
        <v>204.35700000000008</v>
      </c>
      <c r="R206" s="36">
        <f t="shared" ca="1" si="831"/>
        <v>187.72500000000002</v>
      </c>
      <c r="S206" s="36">
        <f t="shared" ca="1" si="831"/>
        <v>174.31400000000008</v>
      </c>
      <c r="T206" s="36">
        <f t="shared" ca="1" si="831"/>
        <v>174.31400000000008</v>
      </c>
      <c r="U206" s="36">
        <f t="shared" ca="1" si="831"/>
        <v>176.66800000000003</v>
      </c>
      <c r="V206" s="36">
        <f t="shared" ca="1" si="831"/>
        <v>176.66800000000003</v>
      </c>
      <c r="W206" s="36">
        <f t="shared" ca="1" si="831"/>
        <v>156.12900000000008</v>
      </c>
      <c r="X206" s="36">
        <f t="shared" ca="1" si="831"/>
        <v>196.58000000000007</v>
      </c>
      <c r="Y206" s="36">
        <f t="shared" ca="1" si="831"/>
        <v>-69.650999999999954</v>
      </c>
      <c r="Z206" s="36">
        <f t="shared" ca="1" si="831"/>
        <v>213.76300000000006</v>
      </c>
      <c r="AA206" s="36">
        <f t="shared" ca="1" si="831"/>
        <v>-126.74399999999997</v>
      </c>
      <c r="AB206" s="36">
        <f t="shared" ca="1" si="831"/>
        <v>305.4430000000001</v>
      </c>
      <c r="AC206" s="36">
        <f t="shared" ca="1" si="831"/>
        <v>305.62299999999999</v>
      </c>
      <c r="AD206" s="36">
        <f t="shared" ca="1" si="831"/>
        <v>322.58400000000006</v>
      </c>
      <c r="AE206" s="36">
        <f t="shared" ca="1" si="831"/>
        <v>322.87700000000007</v>
      </c>
      <c r="AF206" s="36">
        <f t="shared" ca="1" si="831"/>
        <v>322.87700000000007</v>
      </c>
      <c r="AG206" s="36">
        <f t="shared" ca="1" si="831"/>
        <v>301.59400000000005</v>
      </c>
      <c r="AH206" s="36">
        <f t="shared" ca="1" si="831"/>
        <v>301.59400000000005</v>
      </c>
      <c r="AI206" s="36">
        <f t="shared" ca="1" si="831"/>
        <v>306.23900000000009</v>
      </c>
      <c r="AJ206" s="36">
        <f t="shared" ca="1" si="831"/>
        <v>306.23900000000009</v>
      </c>
      <c r="AK206" s="36">
        <f t="shared" ca="1" si="831"/>
        <v>307.9550000000001</v>
      </c>
      <c r="AL206" s="36">
        <f t="shared" ca="1" si="831"/>
        <v>307.9550000000001</v>
      </c>
      <c r="AM206" s="36">
        <f t="shared" ca="1" si="831"/>
        <v>308.92800000000005</v>
      </c>
      <c r="AN206" s="36">
        <f t="shared" ca="1" si="831"/>
        <v>310.22300000000001</v>
      </c>
      <c r="AO206" s="36">
        <f t="shared" ca="1" si="831"/>
        <v>310.40699999999998</v>
      </c>
      <c r="AP206" s="36">
        <f t="shared" ca="1" si="831"/>
        <v>310.40699999999998</v>
      </c>
      <c r="AQ206" s="36">
        <f t="shared" ref="AQ206:BV206" ca="1" si="832">SUM(AQ200:AQ205)</f>
        <v>310.71000000000009</v>
      </c>
      <c r="AR206" s="36">
        <f t="shared" ca="1" si="832"/>
        <v>310.71000000000009</v>
      </c>
      <c r="AS206" s="36">
        <f t="shared" ca="1" si="832"/>
        <v>310.96199999999999</v>
      </c>
      <c r="AT206" s="36">
        <f t="shared" ca="1" si="832"/>
        <v>310.96199999999999</v>
      </c>
      <c r="AU206" s="36">
        <f t="shared" ca="1" si="832"/>
        <v>67258.719565217383</v>
      </c>
      <c r="AV206" s="36">
        <f t="shared" si="832"/>
        <v>0</v>
      </c>
      <c r="AW206" s="36">
        <f t="shared" si="832"/>
        <v>0</v>
      </c>
      <c r="AX206" s="36">
        <f t="shared" si="832"/>
        <v>0</v>
      </c>
      <c r="AY206" s="36">
        <f t="shared" si="832"/>
        <v>0</v>
      </c>
      <c r="AZ206" s="36">
        <f t="shared" si="832"/>
        <v>0</v>
      </c>
      <c r="BA206" s="36">
        <f t="shared" si="832"/>
        <v>0</v>
      </c>
      <c r="BB206" s="36">
        <f t="shared" si="832"/>
        <v>0</v>
      </c>
      <c r="BC206" s="36">
        <f t="shared" si="832"/>
        <v>0</v>
      </c>
      <c r="BD206" s="36">
        <f t="shared" si="832"/>
        <v>0</v>
      </c>
      <c r="BE206" s="36">
        <f t="shared" si="832"/>
        <v>0</v>
      </c>
      <c r="BF206" s="36">
        <f t="shared" si="832"/>
        <v>0</v>
      </c>
      <c r="BG206" s="36">
        <f t="shared" si="832"/>
        <v>0</v>
      </c>
      <c r="BH206" s="36">
        <f t="shared" si="832"/>
        <v>0</v>
      </c>
      <c r="BI206" s="36">
        <f t="shared" si="832"/>
        <v>0</v>
      </c>
      <c r="BJ206" s="36">
        <f t="shared" si="832"/>
        <v>0</v>
      </c>
      <c r="BK206" s="36">
        <f t="shared" si="832"/>
        <v>0</v>
      </c>
      <c r="BL206" s="36">
        <f t="shared" si="832"/>
        <v>0</v>
      </c>
      <c r="BM206" s="36">
        <f t="shared" si="832"/>
        <v>0</v>
      </c>
      <c r="BN206" s="36">
        <f t="shared" si="832"/>
        <v>0</v>
      </c>
      <c r="BO206" s="36">
        <f t="shared" si="832"/>
        <v>0</v>
      </c>
      <c r="BP206" s="36">
        <f t="shared" si="832"/>
        <v>0</v>
      </c>
      <c r="BQ206" s="36">
        <f t="shared" si="832"/>
        <v>0</v>
      </c>
      <c r="BR206" s="36">
        <f t="shared" si="832"/>
        <v>0</v>
      </c>
      <c r="BS206" s="36">
        <f t="shared" si="832"/>
        <v>0</v>
      </c>
      <c r="BT206" s="36">
        <f t="shared" si="832"/>
        <v>0</v>
      </c>
      <c r="BU206" s="36">
        <f t="shared" si="832"/>
        <v>0</v>
      </c>
      <c r="BV206" s="36">
        <f t="shared" si="832"/>
        <v>0</v>
      </c>
      <c r="BW206" s="36">
        <f t="shared" ref="BW206:DB206" si="833">SUM(BW200:BW205)</f>
        <v>0</v>
      </c>
      <c r="BX206" s="36">
        <f t="shared" si="833"/>
        <v>0</v>
      </c>
      <c r="BY206" s="36">
        <f t="shared" si="833"/>
        <v>0</v>
      </c>
      <c r="BZ206" s="36">
        <f t="shared" si="833"/>
        <v>0</v>
      </c>
      <c r="CA206" s="36">
        <f t="shared" si="833"/>
        <v>0</v>
      </c>
      <c r="CB206" s="36">
        <f t="shared" si="833"/>
        <v>0</v>
      </c>
      <c r="CC206" s="36">
        <f t="shared" si="833"/>
        <v>0</v>
      </c>
      <c r="CD206" s="36">
        <f t="shared" si="833"/>
        <v>0</v>
      </c>
      <c r="CE206" s="36">
        <f t="shared" si="833"/>
        <v>0</v>
      </c>
      <c r="CF206" s="36">
        <f t="shared" si="833"/>
        <v>0</v>
      </c>
      <c r="CG206" s="36">
        <f t="shared" si="833"/>
        <v>0</v>
      </c>
      <c r="CH206" s="36">
        <f t="shared" si="833"/>
        <v>0</v>
      </c>
      <c r="CI206" s="36">
        <f t="shared" si="833"/>
        <v>0</v>
      </c>
      <c r="CJ206" s="36">
        <f t="shared" si="833"/>
        <v>0</v>
      </c>
      <c r="CK206" s="36">
        <f t="shared" si="833"/>
        <v>0</v>
      </c>
      <c r="CL206" s="36">
        <f t="shared" si="833"/>
        <v>0</v>
      </c>
      <c r="CM206" s="36">
        <f t="shared" si="833"/>
        <v>0</v>
      </c>
      <c r="CN206" s="36">
        <f t="shared" si="833"/>
        <v>0</v>
      </c>
      <c r="CO206" s="36">
        <f t="shared" si="833"/>
        <v>0</v>
      </c>
      <c r="CP206" s="36">
        <f t="shared" si="833"/>
        <v>0</v>
      </c>
      <c r="CQ206" s="36">
        <f t="shared" si="833"/>
        <v>0</v>
      </c>
      <c r="CR206" s="36">
        <f t="shared" si="833"/>
        <v>0</v>
      </c>
      <c r="CS206" s="36">
        <f t="shared" si="833"/>
        <v>0</v>
      </c>
      <c r="CT206" s="36">
        <f t="shared" si="833"/>
        <v>0</v>
      </c>
      <c r="CU206" s="36">
        <f t="shared" si="833"/>
        <v>0</v>
      </c>
      <c r="CV206" s="36">
        <f t="shared" si="833"/>
        <v>0</v>
      </c>
      <c r="CW206" s="36">
        <f t="shared" si="833"/>
        <v>0</v>
      </c>
      <c r="CX206" s="36">
        <f t="shared" si="833"/>
        <v>0</v>
      </c>
      <c r="CY206" s="36">
        <f t="shared" si="833"/>
        <v>0</v>
      </c>
      <c r="CZ206" s="36">
        <f t="shared" si="833"/>
        <v>0</v>
      </c>
      <c r="DA206" s="36">
        <f t="shared" si="833"/>
        <v>0</v>
      </c>
      <c r="DB206" s="36">
        <f t="shared" si="833"/>
        <v>0</v>
      </c>
      <c r="DC206" s="36">
        <f t="shared" ref="DC206:EH206" si="834">SUM(DC200:DC205)</f>
        <v>0</v>
      </c>
      <c r="DD206" s="36">
        <f t="shared" si="834"/>
        <v>0</v>
      </c>
      <c r="DE206" s="36">
        <f t="shared" si="834"/>
        <v>0</v>
      </c>
      <c r="DF206" s="36">
        <f t="shared" si="834"/>
        <v>0</v>
      </c>
      <c r="DG206" s="36">
        <f t="shared" si="834"/>
        <v>0</v>
      </c>
      <c r="DH206" s="36">
        <f t="shared" si="834"/>
        <v>0</v>
      </c>
      <c r="DI206" s="36">
        <f t="shared" si="834"/>
        <v>0</v>
      </c>
      <c r="DJ206" s="36">
        <f t="shared" si="834"/>
        <v>0</v>
      </c>
      <c r="DK206" s="36">
        <f t="shared" si="834"/>
        <v>0</v>
      </c>
      <c r="DL206" s="36">
        <f t="shared" si="834"/>
        <v>0</v>
      </c>
      <c r="DM206" s="36">
        <f t="shared" si="834"/>
        <v>0</v>
      </c>
      <c r="DN206" s="36">
        <f t="shared" si="834"/>
        <v>0</v>
      </c>
      <c r="DO206" s="36">
        <f t="shared" si="834"/>
        <v>0</v>
      </c>
      <c r="DP206" s="36">
        <f t="shared" si="834"/>
        <v>0</v>
      </c>
      <c r="DQ206" s="36">
        <f t="shared" si="834"/>
        <v>0</v>
      </c>
      <c r="DR206" s="36">
        <f t="shared" si="834"/>
        <v>0</v>
      </c>
      <c r="DS206" s="36">
        <f t="shared" si="834"/>
        <v>0</v>
      </c>
      <c r="DT206" s="36">
        <f t="shared" si="834"/>
        <v>0</v>
      </c>
      <c r="DU206" s="36">
        <f t="shared" si="834"/>
        <v>0</v>
      </c>
      <c r="DV206" s="36">
        <f t="shared" si="834"/>
        <v>0</v>
      </c>
      <c r="DW206" s="36">
        <f t="shared" si="834"/>
        <v>0</v>
      </c>
      <c r="DX206" s="36">
        <f t="shared" si="834"/>
        <v>0</v>
      </c>
      <c r="DY206" s="36">
        <f t="shared" si="834"/>
        <v>0</v>
      </c>
      <c r="DZ206" s="36">
        <f t="shared" si="834"/>
        <v>0</v>
      </c>
      <c r="EA206" s="36">
        <f t="shared" si="834"/>
        <v>0</v>
      </c>
      <c r="EB206" s="36">
        <f t="shared" si="834"/>
        <v>0</v>
      </c>
      <c r="EC206" s="36">
        <f t="shared" si="834"/>
        <v>0</v>
      </c>
      <c r="ED206" s="36">
        <f t="shared" si="834"/>
        <v>0</v>
      </c>
      <c r="EE206" s="36">
        <f t="shared" si="834"/>
        <v>0</v>
      </c>
      <c r="EF206" s="36">
        <f t="shared" si="834"/>
        <v>0</v>
      </c>
      <c r="EG206" s="36">
        <f t="shared" si="834"/>
        <v>0</v>
      </c>
      <c r="EH206" s="36">
        <f t="shared" si="834"/>
        <v>0</v>
      </c>
      <c r="EI206" s="36">
        <f t="shared" ref="EI206:EM206" si="835">SUM(EI200:EI205)</f>
        <v>0</v>
      </c>
      <c r="EJ206" s="36">
        <f t="shared" si="835"/>
        <v>0</v>
      </c>
      <c r="EK206" s="36">
        <f t="shared" si="835"/>
        <v>0</v>
      </c>
      <c r="EL206" s="36">
        <f t="shared" si="835"/>
        <v>0</v>
      </c>
      <c r="EM206" s="36">
        <f t="shared" si="835"/>
        <v>0</v>
      </c>
      <c r="EP206" s="244" t="str">
        <f t="shared" si="812"/>
        <v>Unleveraged Cash Flow</v>
      </c>
      <c r="EQ206" s="36"/>
      <c r="ER206" s="36"/>
      <c r="ES206" s="36"/>
      <c r="ET206" s="129">
        <f t="shared" ca="1" si="813"/>
        <v>17166.570565217386</v>
      </c>
      <c r="EU206" s="36"/>
      <c r="EV206" s="130">
        <f t="shared" si="814"/>
        <v>-58941.25</v>
      </c>
      <c r="EW206" s="36">
        <f t="shared" ca="1" si="814"/>
        <v>2740.8640000000005</v>
      </c>
      <c r="EX206" s="36">
        <f t="shared" ca="1" si="814"/>
        <v>2702.7790000000005</v>
      </c>
      <c r="EY206" s="36">
        <f t="shared" ca="1" si="814"/>
        <v>70664.177565217382</v>
      </c>
      <c r="EZ206" s="36">
        <f t="shared" si="814"/>
        <v>0</v>
      </c>
      <c r="FA206" s="36">
        <f t="shared" si="814"/>
        <v>0</v>
      </c>
      <c r="FB206" s="36">
        <f t="shared" si="814"/>
        <v>0</v>
      </c>
      <c r="FC206" s="36">
        <f t="shared" si="814"/>
        <v>0</v>
      </c>
      <c r="FD206" s="36">
        <f t="shared" si="814"/>
        <v>0</v>
      </c>
      <c r="FE206"/>
      <c r="FF206"/>
      <c r="FG206"/>
      <c r="FH206"/>
    </row>
    <row r="207" spans="1:164" ht="15">
      <c r="A207" s="417"/>
      <c r="B207" s="403" t="str">
        <f>"(+) "&amp; B138</f>
        <v>(+) Debt Draws (Acquisition Loan)</v>
      </c>
      <c r="C207" s="403"/>
      <c r="D207" s="403"/>
      <c r="E207" s="403"/>
      <c r="F207" s="403"/>
      <c r="G207" s="486">
        <f ca="1">+L207/0.65</f>
        <v>0</v>
      </c>
      <c r="H207" s="403"/>
      <c r="I207" s="490">
        <f ca="1">SUMIF($K$12:$EM$12,"&lt;="&amp;Assumptions!$L$14,'Monthly Cash Flow'!K207:EM207)</f>
        <v>39000.000000000022</v>
      </c>
      <c r="J207" s="238"/>
      <c r="K207" s="491">
        <f t="shared" ref="K207:AP207" si="836">K138</f>
        <v>37700</v>
      </c>
      <c r="L207" s="238">
        <f t="shared" ca="1" si="836"/>
        <v>0</v>
      </c>
      <c r="M207" s="238">
        <f t="shared" ca="1" si="836"/>
        <v>0</v>
      </c>
      <c r="N207" s="238">
        <f t="shared" ca="1" si="836"/>
        <v>0</v>
      </c>
      <c r="O207" s="238">
        <f t="shared" ca="1" si="836"/>
        <v>0</v>
      </c>
      <c r="P207" s="238">
        <f t="shared" ca="1" si="836"/>
        <v>0</v>
      </c>
      <c r="Q207" s="238">
        <f t="shared" ca="1" si="836"/>
        <v>96.8</v>
      </c>
      <c r="R207" s="238">
        <f t="shared" ca="1" si="836"/>
        <v>96.8</v>
      </c>
      <c r="S207" s="238">
        <f t="shared" ca="1" si="836"/>
        <v>96.8</v>
      </c>
      <c r="T207" s="238">
        <f t="shared" ca="1" si="836"/>
        <v>96.8</v>
      </c>
      <c r="U207" s="238">
        <f t="shared" ca="1" si="836"/>
        <v>96.8</v>
      </c>
      <c r="V207" s="238">
        <f t="shared" ca="1" si="836"/>
        <v>96.8</v>
      </c>
      <c r="W207" s="238">
        <f t="shared" ca="1" si="836"/>
        <v>87.251000000000005</v>
      </c>
      <c r="X207" s="238">
        <f t="shared" ca="1" si="836"/>
        <v>46.8</v>
      </c>
      <c r="Y207" s="238">
        <f t="shared" ca="1" si="836"/>
        <v>326.875</v>
      </c>
      <c r="Z207" s="238">
        <f t="shared" ca="1" si="836"/>
        <v>46.8</v>
      </c>
      <c r="AA207" s="238">
        <f t="shared" ca="1" si="836"/>
        <v>211.47399999999993</v>
      </c>
      <c r="AB207" s="238">
        <f t="shared" ca="1" si="836"/>
        <v>0</v>
      </c>
      <c r="AC207" s="238">
        <f t="shared" ca="1" si="836"/>
        <v>0</v>
      </c>
      <c r="AD207" s="238">
        <f t="shared" ca="1" si="836"/>
        <v>0</v>
      </c>
      <c r="AE207" s="238">
        <f t="shared" ca="1" si="836"/>
        <v>0</v>
      </c>
      <c r="AF207" s="238">
        <f t="shared" ca="1" si="836"/>
        <v>0</v>
      </c>
      <c r="AG207" s="238">
        <f t="shared" ca="1" si="836"/>
        <v>0</v>
      </c>
      <c r="AH207" s="238">
        <f t="shared" ca="1" si="836"/>
        <v>0</v>
      </c>
      <c r="AI207" s="238">
        <f t="shared" ca="1" si="836"/>
        <v>0</v>
      </c>
      <c r="AJ207" s="238">
        <f t="shared" ca="1" si="836"/>
        <v>0</v>
      </c>
      <c r="AK207" s="238">
        <f t="shared" ca="1" si="836"/>
        <v>0</v>
      </c>
      <c r="AL207" s="238">
        <f t="shared" ca="1" si="836"/>
        <v>0</v>
      </c>
      <c r="AM207" s="238">
        <f t="shared" ca="1" si="836"/>
        <v>0</v>
      </c>
      <c r="AN207" s="238">
        <f t="shared" ca="1" si="836"/>
        <v>0</v>
      </c>
      <c r="AO207" s="238">
        <f t="shared" ca="1" si="836"/>
        <v>0</v>
      </c>
      <c r="AP207" s="238">
        <f t="shared" ca="1" si="836"/>
        <v>0</v>
      </c>
      <c r="AQ207" s="238">
        <f t="shared" ref="AQ207:BV207" ca="1" si="837">AQ138</f>
        <v>0</v>
      </c>
      <c r="AR207" s="238">
        <f t="shared" ca="1" si="837"/>
        <v>0</v>
      </c>
      <c r="AS207" s="238">
        <f t="shared" ca="1" si="837"/>
        <v>0</v>
      </c>
      <c r="AT207" s="238">
        <f t="shared" ca="1" si="837"/>
        <v>0</v>
      </c>
      <c r="AU207" s="238">
        <f t="shared" ca="1" si="837"/>
        <v>0</v>
      </c>
      <c r="AV207" s="238">
        <f t="shared" ca="1" si="837"/>
        <v>0</v>
      </c>
      <c r="AW207" s="238">
        <f t="shared" ca="1" si="837"/>
        <v>0</v>
      </c>
      <c r="AX207" s="238">
        <f t="shared" ca="1" si="837"/>
        <v>0</v>
      </c>
      <c r="AY207" s="238">
        <f t="shared" ca="1" si="837"/>
        <v>0</v>
      </c>
      <c r="AZ207" s="238">
        <f t="shared" ca="1" si="837"/>
        <v>0</v>
      </c>
      <c r="BA207" s="238">
        <f t="shared" ca="1" si="837"/>
        <v>0</v>
      </c>
      <c r="BB207" s="238">
        <f t="shared" ca="1" si="837"/>
        <v>0</v>
      </c>
      <c r="BC207" s="238">
        <f t="shared" ca="1" si="837"/>
        <v>0</v>
      </c>
      <c r="BD207" s="238">
        <f t="shared" ca="1" si="837"/>
        <v>0</v>
      </c>
      <c r="BE207" s="238">
        <f t="shared" ca="1" si="837"/>
        <v>0</v>
      </c>
      <c r="BF207" s="238">
        <f t="shared" ca="1" si="837"/>
        <v>0</v>
      </c>
      <c r="BG207" s="238">
        <f t="shared" ca="1" si="837"/>
        <v>0</v>
      </c>
      <c r="BH207" s="238">
        <f t="shared" ca="1" si="837"/>
        <v>0</v>
      </c>
      <c r="BI207" s="238">
        <f t="shared" ca="1" si="837"/>
        <v>0</v>
      </c>
      <c r="BJ207" s="238">
        <f t="shared" ca="1" si="837"/>
        <v>0</v>
      </c>
      <c r="BK207" s="238">
        <f t="shared" ca="1" si="837"/>
        <v>0</v>
      </c>
      <c r="BL207" s="238">
        <f t="shared" ca="1" si="837"/>
        <v>0</v>
      </c>
      <c r="BM207" s="238">
        <f t="shared" ca="1" si="837"/>
        <v>0</v>
      </c>
      <c r="BN207" s="238">
        <f t="shared" ca="1" si="837"/>
        <v>0</v>
      </c>
      <c r="BO207" s="238">
        <f t="shared" ca="1" si="837"/>
        <v>0</v>
      </c>
      <c r="BP207" s="238">
        <f t="shared" ca="1" si="837"/>
        <v>0</v>
      </c>
      <c r="BQ207" s="238">
        <f t="shared" ca="1" si="837"/>
        <v>0</v>
      </c>
      <c r="BR207" s="238">
        <f t="shared" ca="1" si="837"/>
        <v>0</v>
      </c>
      <c r="BS207" s="238">
        <f t="shared" ca="1" si="837"/>
        <v>0</v>
      </c>
      <c r="BT207" s="238">
        <f t="shared" ca="1" si="837"/>
        <v>0</v>
      </c>
      <c r="BU207" s="238">
        <f t="shared" ca="1" si="837"/>
        <v>0</v>
      </c>
      <c r="BV207" s="238">
        <f t="shared" ca="1" si="837"/>
        <v>0</v>
      </c>
      <c r="BW207" s="238">
        <f t="shared" ref="BW207:DB207" ca="1" si="838">BW138</f>
        <v>0</v>
      </c>
      <c r="BX207" s="238">
        <f t="shared" ca="1" si="838"/>
        <v>0</v>
      </c>
      <c r="BY207" s="238">
        <f t="shared" ca="1" si="838"/>
        <v>0</v>
      </c>
      <c r="BZ207" s="238">
        <f t="shared" ca="1" si="838"/>
        <v>0</v>
      </c>
      <c r="CA207" s="238">
        <f t="shared" ca="1" si="838"/>
        <v>0</v>
      </c>
      <c r="CB207" s="238">
        <f t="shared" ca="1" si="838"/>
        <v>0</v>
      </c>
      <c r="CC207" s="238">
        <f t="shared" ca="1" si="838"/>
        <v>0</v>
      </c>
      <c r="CD207" s="238">
        <f t="shared" ca="1" si="838"/>
        <v>0</v>
      </c>
      <c r="CE207" s="238">
        <f t="shared" ca="1" si="838"/>
        <v>0</v>
      </c>
      <c r="CF207" s="238">
        <f t="shared" ca="1" si="838"/>
        <v>0</v>
      </c>
      <c r="CG207" s="238">
        <f t="shared" ca="1" si="838"/>
        <v>0</v>
      </c>
      <c r="CH207" s="238">
        <f t="shared" ca="1" si="838"/>
        <v>0</v>
      </c>
      <c r="CI207" s="238">
        <f t="shared" ca="1" si="838"/>
        <v>0</v>
      </c>
      <c r="CJ207" s="238">
        <f t="shared" ca="1" si="838"/>
        <v>0</v>
      </c>
      <c r="CK207" s="238">
        <f t="shared" ca="1" si="838"/>
        <v>0</v>
      </c>
      <c r="CL207" s="238">
        <f t="shared" ca="1" si="838"/>
        <v>0</v>
      </c>
      <c r="CM207" s="238">
        <f t="shared" ca="1" si="838"/>
        <v>0</v>
      </c>
      <c r="CN207" s="238">
        <f t="shared" ca="1" si="838"/>
        <v>0</v>
      </c>
      <c r="CO207" s="238">
        <f t="shared" ca="1" si="838"/>
        <v>0</v>
      </c>
      <c r="CP207" s="238">
        <f t="shared" ca="1" si="838"/>
        <v>0</v>
      </c>
      <c r="CQ207" s="238">
        <f t="shared" ca="1" si="838"/>
        <v>0</v>
      </c>
      <c r="CR207" s="238">
        <f t="shared" ca="1" si="838"/>
        <v>0</v>
      </c>
      <c r="CS207" s="238">
        <f t="shared" ca="1" si="838"/>
        <v>0</v>
      </c>
      <c r="CT207" s="238">
        <f t="shared" ca="1" si="838"/>
        <v>0</v>
      </c>
      <c r="CU207" s="238">
        <f t="shared" ca="1" si="838"/>
        <v>0</v>
      </c>
      <c r="CV207" s="238">
        <f t="shared" ca="1" si="838"/>
        <v>0</v>
      </c>
      <c r="CW207" s="238">
        <f t="shared" ca="1" si="838"/>
        <v>0</v>
      </c>
      <c r="CX207" s="238">
        <f t="shared" ca="1" si="838"/>
        <v>0</v>
      </c>
      <c r="CY207" s="238">
        <f t="shared" ca="1" si="838"/>
        <v>0</v>
      </c>
      <c r="CZ207" s="238">
        <f t="shared" ca="1" si="838"/>
        <v>0</v>
      </c>
      <c r="DA207" s="238">
        <f t="shared" ca="1" si="838"/>
        <v>0</v>
      </c>
      <c r="DB207" s="238">
        <f t="shared" ca="1" si="838"/>
        <v>0</v>
      </c>
      <c r="DC207" s="238">
        <f t="shared" ref="DC207:EM207" ca="1" si="839">DC138</f>
        <v>0</v>
      </c>
      <c r="DD207" s="238">
        <f t="shared" ca="1" si="839"/>
        <v>0</v>
      </c>
      <c r="DE207" s="238">
        <f t="shared" ca="1" si="839"/>
        <v>0</v>
      </c>
      <c r="DF207" s="238">
        <f t="shared" ca="1" si="839"/>
        <v>0</v>
      </c>
      <c r="DG207" s="238">
        <f t="shared" ca="1" si="839"/>
        <v>0</v>
      </c>
      <c r="DH207" s="238">
        <f t="shared" ca="1" si="839"/>
        <v>0</v>
      </c>
      <c r="DI207" s="238">
        <f t="shared" ca="1" si="839"/>
        <v>0</v>
      </c>
      <c r="DJ207" s="238">
        <f t="shared" ca="1" si="839"/>
        <v>0</v>
      </c>
      <c r="DK207" s="238">
        <f t="shared" ca="1" si="839"/>
        <v>0</v>
      </c>
      <c r="DL207" s="238">
        <f t="shared" ca="1" si="839"/>
        <v>0</v>
      </c>
      <c r="DM207" s="238">
        <f t="shared" ca="1" si="839"/>
        <v>0</v>
      </c>
      <c r="DN207" s="238">
        <f t="shared" ca="1" si="839"/>
        <v>0</v>
      </c>
      <c r="DO207" s="238">
        <f t="shared" ca="1" si="839"/>
        <v>0</v>
      </c>
      <c r="DP207" s="238">
        <f t="shared" ca="1" si="839"/>
        <v>0</v>
      </c>
      <c r="DQ207" s="238">
        <f t="shared" ca="1" si="839"/>
        <v>0</v>
      </c>
      <c r="DR207" s="238">
        <f t="shared" ca="1" si="839"/>
        <v>0</v>
      </c>
      <c r="DS207" s="238">
        <f t="shared" ca="1" si="839"/>
        <v>0</v>
      </c>
      <c r="DT207" s="238">
        <f t="shared" ca="1" si="839"/>
        <v>0</v>
      </c>
      <c r="DU207" s="238">
        <f t="shared" ca="1" si="839"/>
        <v>0</v>
      </c>
      <c r="DV207" s="238">
        <f t="shared" ca="1" si="839"/>
        <v>0</v>
      </c>
      <c r="DW207" s="238">
        <f t="shared" ca="1" si="839"/>
        <v>0</v>
      </c>
      <c r="DX207" s="238">
        <f t="shared" ca="1" si="839"/>
        <v>0</v>
      </c>
      <c r="DY207" s="238">
        <f t="shared" ca="1" si="839"/>
        <v>0</v>
      </c>
      <c r="DZ207" s="238">
        <f t="shared" ca="1" si="839"/>
        <v>0</v>
      </c>
      <c r="EA207" s="238">
        <f t="shared" ca="1" si="839"/>
        <v>0</v>
      </c>
      <c r="EB207" s="238">
        <f t="shared" ca="1" si="839"/>
        <v>0</v>
      </c>
      <c r="EC207" s="238">
        <f t="shared" ca="1" si="839"/>
        <v>0</v>
      </c>
      <c r="ED207" s="238">
        <f t="shared" ca="1" si="839"/>
        <v>0</v>
      </c>
      <c r="EE207" s="238">
        <f t="shared" ca="1" si="839"/>
        <v>0</v>
      </c>
      <c r="EF207" s="238">
        <f t="shared" ca="1" si="839"/>
        <v>0</v>
      </c>
      <c r="EG207" s="238">
        <f t="shared" ca="1" si="839"/>
        <v>0</v>
      </c>
      <c r="EH207" s="238">
        <f t="shared" ca="1" si="839"/>
        <v>0</v>
      </c>
      <c r="EI207" s="238">
        <f t="shared" ca="1" si="839"/>
        <v>0</v>
      </c>
      <c r="EJ207" s="238">
        <f t="shared" ca="1" si="839"/>
        <v>0</v>
      </c>
      <c r="EK207" s="238">
        <f t="shared" ca="1" si="839"/>
        <v>0</v>
      </c>
      <c r="EL207" s="238">
        <f t="shared" ca="1" si="839"/>
        <v>0</v>
      </c>
      <c r="EM207" s="238">
        <f t="shared" ca="1" si="839"/>
        <v>0</v>
      </c>
      <c r="EP207" s="1" t="str">
        <f t="shared" si="812"/>
        <v>(+) Debt Draws (Acquisition Loan)</v>
      </c>
      <c r="EQ207" s="27"/>
      <c r="ER207" s="27"/>
      <c r="ES207" s="27"/>
      <c r="ET207" s="138">
        <f t="shared" ca="1" si="813"/>
        <v>39000</v>
      </c>
      <c r="EU207" s="27"/>
      <c r="EV207" s="139">
        <f t="shared" si="814"/>
        <v>37700</v>
      </c>
      <c r="EW207" s="27">
        <f t="shared" ca="1" si="814"/>
        <v>668.05099999999993</v>
      </c>
      <c r="EX207" s="27">
        <f t="shared" ca="1" si="814"/>
        <v>631.94899999999996</v>
      </c>
      <c r="EY207" s="27">
        <f t="shared" ca="1" si="814"/>
        <v>0</v>
      </c>
      <c r="EZ207" s="27">
        <f t="shared" ca="1" si="814"/>
        <v>0</v>
      </c>
      <c r="FA207" s="27">
        <f t="shared" ca="1" si="814"/>
        <v>0</v>
      </c>
      <c r="FB207" s="27">
        <f t="shared" ca="1" si="814"/>
        <v>0</v>
      </c>
      <c r="FC207" s="27">
        <f t="shared" ca="1" si="814"/>
        <v>0</v>
      </c>
      <c r="FD207" s="27">
        <f t="shared" ca="1" si="814"/>
        <v>0</v>
      </c>
      <c r="FE207"/>
      <c r="FF207"/>
      <c r="FG207"/>
      <c r="FH207"/>
    </row>
    <row r="208" spans="1:164" ht="15" outlineLevel="1">
      <c r="B208" s="403" t="str">
        <f>"(+) "&amp; B190</f>
        <v>(+) Debt Draws (Permanent Loan)</v>
      </c>
      <c r="C208" s="403"/>
      <c r="D208" s="403"/>
      <c r="E208" s="403"/>
      <c r="F208" s="403"/>
      <c r="G208" s="403"/>
      <c r="H208" s="403"/>
      <c r="I208" s="490">
        <f ca="1">SUMIF($K$12:$EM$12,"&lt;="&amp;Assumptions!$L$14,'Monthly Cash Flow'!K208:EM208)</f>
        <v>0</v>
      </c>
      <c r="J208" s="238"/>
      <c r="K208" s="491">
        <f t="shared" ref="K208:AP208" si="840">K190</f>
        <v>0</v>
      </c>
      <c r="L208" s="238">
        <f t="shared" ca="1" si="840"/>
        <v>0</v>
      </c>
      <c r="M208" s="238">
        <f t="shared" ca="1" si="840"/>
        <v>0</v>
      </c>
      <c r="N208" s="238">
        <f t="shared" ca="1" si="840"/>
        <v>0</v>
      </c>
      <c r="O208" s="238">
        <f t="shared" ca="1" si="840"/>
        <v>0</v>
      </c>
      <c r="P208" s="238">
        <f t="shared" ca="1" si="840"/>
        <v>0</v>
      </c>
      <c r="Q208" s="238">
        <f t="shared" ca="1" si="840"/>
        <v>0</v>
      </c>
      <c r="R208" s="238">
        <f t="shared" ca="1" si="840"/>
        <v>0</v>
      </c>
      <c r="S208" s="238">
        <f t="shared" ca="1" si="840"/>
        <v>0</v>
      </c>
      <c r="T208" s="238">
        <f t="shared" ca="1" si="840"/>
        <v>0</v>
      </c>
      <c r="U208" s="238">
        <f t="shared" ca="1" si="840"/>
        <v>0</v>
      </c>
      <c r="V208" s="238">
        <f t="shared" ca="1" si="840"/>
        <v>0</v>
      </c>
      <c r="W208" s="238">
        <f t="shared" ca="1" si="840"/>
        <v>0</v>
      </c>
      <c r="X208" s="238">
        <f t="shared" ca="1" si="840"/>
        <v>0</v>
      </c>
      <c r="Y208" s="238">
        <f t="shared" ca="1" si="840"/>
        <v>0</v>
      </c>
      <c r="Z208" s="238">
        <f t="shared" ca="1" si="840"/>
        <v>0</v>
      </c>
      <c r="AA208" s="238">
        <f t="shared" ca="1" si="840"/>
        <v>0</v>
      </c>
      <c r="AB208" s="238">
        <f t="shared" ca="1" si="840"/>
        <v>0</v>
      </c>
      <c r="AC208" s="238">
        <f t="shared" ca="1" si="840"/>
        <v>0</v>
      </c>
      <c r="AD208" s="238">
        <f t="shared" ca="1" si="840"/>
        <v>0</v>
      </c>
      <c r="AE208" s="238">
        <f t="shared" ca="1" si="840"/>
        <v>0</v>
      </c>
      <c r="AF208" s="238">
        <f t="shared" ca="1" si="840"/>
        <v>0</v>
      </c>
      <c r="AG208" s="238">
        <f t="shared" ca="1" si="840"/>
        <v>0</v>
      </c>
      <c r="AH208" s="238">
        <f t="shared" ca="1" si="840"/>
        <v>0</v>
      </c>
      <c r="AI208" s="238">
        <f t="shared" ca="1" si="840"/>
        <v>0</v>
      </c>
      <c r="AJ208" s="238">
        <f t="shared" ca="1" si="840"/>
        <v>0</v>
      </c>
      <c r="AK208" s="238">
        <f t="shared" ca="1" si="840"/>
        <v>0</v>
      </c>
      <c r="AL208" s="238">
        <f t="shared" ca="1" si="840"/>
        <v>0</v>
      </c>
      <c r="AM208" s="238">
        <f t="shared" ca="1" si="840"/>
        <v>0</v>
      </c>
      <c r="AN208" s="238">
        <f t="shared" ca="1" si="840"/>
        <v>0</v>
      </c>
      <c r="AO208" s="238">
        <f t="shared" ca="1" si="840"/>
        <v>0</v>
      </c>
      <c r="AP208" s="238">
        <f t="shared" ca="1" si="840"/>
        <v>0</v>
      </c>
      <c r="AQ208" s="238">
        <f t="shared" ref="AQ208:BV208" ca="1" si="841">AQ190</f>
        <v>0</v>
      </c>
      <c r="AR208" s="238">
        <f t="shared" ca="1" si="841"/>
        <v>0</v>
      </c>
      <c r="AS208" s="238">
        <f t="shared" ca="1" si="841"/>
        <v>0</v>
      </c>
      <c r="AT208" s="238">
        <f t="shared" ca="1" si="841"/>
        <v>0</v>
      </c>
      <c r="AU208" s="238">
        <f t="shared" ca="1" si="841"/>
        <v>0</v>
      </c>
      <c r="AV208" s="238">
        <f t="shared" ca="1" si="841"/>
        <v>0</v>
      </c>
      <c r="AW208" s="238">
        <f t="shared" ca="1" si="841"/>
        <v>0</v>
      </c>
      <c r="AX208" s="238">
        <f t="shared" ca="1" si="841"/>
        <v>0</v>
      </c>
      <c r="AY208" s="238">
        <f t="shared" ca="1" si="841"/>
        <v>0</v>
      </c>
      <c r="AZ208" s="238">
        <f t="shared" ca="1" si="841"/>
        <v>0</v>
      </c>
      <c r="BA208" s="238">
        <f t="shared" ca="1" si="841"/>
        <v>0</v>
      </c>
      <c r="BB208" s="238">
        <f t="shared" ca="1" si="841"/>
        <v>0</v>
      </c>
      <c r="BC208" s="238">
        <f t="shared" ca="1" si="841"/>
        <v>0</v>
      </c>
      <c r="BD208" s="238">
        <f t="shared" ca="1" si="841"/>
        <v>0</v>
      </c>
      <c r="BE208" s="238">
        <f t="shared" ca="1" si="841"/>
        <v>0</v>
      </c>
      <c r="BF208" s="238">
        <f t="shared" ca="1" si="841"/>
        <v>0</v>
      </c>
      <c r="BG208" s="238">
        <f t="shared" ca="1" si="841"/>
        <v>0</v>
      </c>
      <c r="BH208" s="238">
        <f t="shared" ca="1" si="841"/>
        <v>0</v>
      </c>
      <c r="BI208" s="238">
        <f t="shared" ca="1" si="841"/>
        <v>0</v>
      </c>
      <c r="BJ208" s="238">
        <f t="shared" ca="1" si="841"/>
        <v>0</v>
      </c>
      <c r="BK208" s="238">
        <f t="shared" ca="1" si="841"/>
        <v>0</v>
      </c>
      <c r="BL208" s="238">
        <f t="shared" ca="1" si="841"/>
        <v>0</v>
      </c>
      <c r="BM208" s="238">
        <f t="shared" ca="1" si="841"/>
        <v>0</v>
      </c>
      <c r="BN208" s="238">
        <f t="shared" ca="1" si="841"/>
        <v>0</v>
      </c>
      <c r="BO208" s="238">
        <f t="shared" ca="1" si="841"/>
        <v>0</v>
      </c>
      <c r="BP208" s="238">
        <f t="shared" ca="1" si="841"/>
        <v>0</v>
      </c>
      <c r="BQ208" s="238">
        <f t="shared" ca="1" si="841"/>
        <v>0</v>
      </c>
      <c r="BR208" s="238">
        <f t="shared" ca="1" si="841"/>
        <v>0</v>
      </c>
      <c r="BS208" s="238">
        <f t="shared" ca="1" si="841"/>
        <v>0</v>
      </c>
      <c r="BT208" s="238">
        <f t="shared" ca="1" si="841"/>
        <v>0</v>
      </c>
      <c r="BU208" s="238">
        <f t="shared" ca="1" si="841"/>
        <v>0</v>
      </c>
      <c r="BV208" s="238">
        <f t="shared" ca="1" si="841"/>
        <v>0</v>
      </c>
      <c r="BW208" s="238">
        <f t="shared" ref="BW208:DB208" ca="1" si="842">BW190</f>
        <v>0</v>
      </c>
      <c r="BX208" s="238">
        <f t="shared" ca="1" si="842"/>
        <v>0</v>
      </c>
      <c r="BY208" s="238">
        <f t="shared" ca="1" si="842"/>
        <v>0</v>
      </c>
      <c r="BZ208" s="238">
        <f t="shared" ca="1" si="842"/>
        <v>0</v>
      </c>
      <c r="CA208" s="238">
        <f t="shared" ca="1" si="842"/>
        <v>0</v>
      </c>
      <c r="CB208" s="238">
        <f t="shared" ca="1" si="842"/>
        <v>0</v>
      </c>
      <c r="CC208" s="238">
        <f t="shared" ca="1" si="842"/>
        <v>0</v>
      </c>
      <c r="CD208" s="238">
        <f t="shared" ca="1" si="842"/>
        <v>0</v>
      </c>
      <c r="CE208" s="238">
        <f t="shared" ca="1" si="842"/>
        <v>0</v>
      </c>
      <c r="CF208" s="238">
        <f t="shared" ca="1" si="842"/>
        <v>0</v>
      </c>
      <c r="CG208" s="238">
        <f t="shared" ca="1" si="842"/>
        <v>0</v>
      </c>
      <c r="CH208" s="238">
        <f t="shared" ca="1" si="842"/>
        <v>0</v>
      </c>
      <c r="CI208" s="238">
        <f t="shared" ca="1" si="842"/>
        <v>0</v>
      </c>
      <c r="CJ208" s="238">
        <f t="shared" ca="1" si="842"/>
        <v>0</v>
      </c>
      <c r="CK208" s="238">
        <f t="shared" ca="1" si="842"/>
        <v>0</v>
      </c>
      <c r="CL208" s="238">
        <f t="shared" ca="1" si="842"/>
        <v>0</v>
      </c>
      <c r="CM208" s="238">
        <f t="shared" ca="1" si="842"/>
        <v>0</v>
      </c>
      <c r="CN208" s="238">
        <f t="shared" ca="1" si="842"/>
        <v>0</v>
      </c>
      <c r="CO208" s="238">
        <f t="shared" ca="1" si="842"/>
        <v>0</v>
      </c>
      <c r="CP208" s="238">
        <f t="shared" ca="1" si="842"/>
        <v>0</v>
      </c>
      <c r="CQ208" s="238">
        <f t="shared" ca="1" si="842"/>
        <v>0</v>
      </c>
      <c r="CR208" s="238">
        <f t="shared" ca="1" si="842"/>
        <v>0</v>
      </c>
      <c r="CS208" s="238">
        <f t="shared" ca="1" si="842"/>
        <v>0</v>
      </c>
      <c r="CT208" s="238">
        <f t="shared" ca="1" si="842"/>
        <v>0</v>
      </c>
      <c r="CU208" s="238">
        <f t="shared" ca="1" si="842"/>
        <v>0</v>
      </c>
      <c r="CV208" s="238">
        <f t="shared" ca="1" si="842"/>
        <v>0</v>
      </c>
      <c r="CW208" s="238">
        <f t="shared" ca="1" si="842"/>
        <v>0</v>
      </c>
      <c r="CX208" s="238">
        <f t="shared" ca="1" si="842"/>
        <v>0</v>
      </c>
      <c r="CY208" s="238">
        <f t="shared" ca="1" si="842"/>
        <v>0</v>
      </c>
      <c r="CZ208" s="238">
        <f t="shared" ca="1" si="842"/>
        <v>0</v>
      </c>
      <c r="DA208" s="238">
        <f t="shared" ca="1" si="842"/>
        <v>0</v>
      </c>
      <c r="DB208" s="238">
        <f t="shared" ca="1" si="842"/>
        <v>0</v>
      </c>
      <c r="DC208" s="238">
        <f t="shared" ref="DC208:EM208" ca="1" si="843">DC190</f>
        <v>0</v>
      </c>
      <c r="DD208" s="238">
        <f t="shared" ca="1" si="843"/>
        <v>0</v>
      </c>
      <c r="DE208" s="238">
        <f t="shared" ca="1" si="843"/>
        <v>0</v>
      </c>
      <c r="DF208" s="238">
        <f t="shared" ca="1" si="843"/>
        <v>0</v>
      </c>
      <c r="DG208" s="238">
        <f t="shared" ca="1" si="843"/>
        <v>0</v>
      </c>
      <c r="DH208" s="238">
        <f t="shared" ca="1" si="843"/>
        <v>0</v>
      </c>
      <c r="DI208" s="238">
        <f t="shared" ca="1" si="843"/>
        <v>0</v>
      </c>
      <c r="DJ208" s="238">
        <f t="shared" ca="1" si="843"/>
        <v>0</v>
      </c>
      <c r="DK208" s="238">
        <f t="shared" ca="1" si="843"/>
        <v>0</v>
      </c>
      <c r="DL208" s="238">
        <f t="shared" ca="1" si="843"/>
        <v>0</v>
      </c>
      <c r="DM208" s="238">
        <f t="shared" ca="1" si="843"/>
        <v>0</v>
      </c>
      <c r="DN208" s="238">
        <f t="shared" ca="1" si="843"/>
        <v>0</v>
      </c>
      <c r="DO208" s="238">
        <f t="shared" ca="1" si="843"/>
        <v>0</v>
      </c>
      <c r="DP208" s="238">
        <f t="shared" ca="1" si="843"/>
        <v>0</v>
      </c>
      <c r="DQ208" s="238">
        <f t="shared" ca="1" si="843"/>
        <v>0</v>
      </c>
      <c r="DR208" s="238">
        <f t="shared" ca="1" si="843"/>
        <v>0</v>
      </c>
      <c r="DS208" s="238">
        <f t="shared" ca="1" si="843"/>
        <v>0</v>
      </c>
      <c r="DT208" s="238">
        <f t="shared" ca="1" si="843"/>
        <v>0</v>
      </c>
      <c r="DU208" s="238">
        <f t="shared" ca="1" si="843"/>
        <v>0</v>
      </c>
      <c r="DV208" s="238">
        <f t="shared" ca="1" si="843"/>
        <v>0</v>
      </c>
      <c r="DW208" s="238">
        <f t="shared" ca="1" si="843"/>
        <v>0</v>
      </c>
      <c r="DX208" s="238">
        <f t="shared" ca="1" si="843"/>
        <v>0</v>
      </c>
      <c r="DY208" s="238">
        <f t="shared" ca="1" si="843"/>
        <v>0</v>
      </c>
      <c r="DZ208" s="238">
        <f t="shared" ca="1" si="843"/>
        <v>0</v>
      </c>
      <c r="EA208" s="238">
        <f t="shared" ca="1" si="843"/>
        <v>0</v>
      </c>
      <c r="EB208" s="238">
        <f t="shared" ca="1" si="843"/>
        <v>0</v>
      </c>
      <c r="EC208" s="238">
        <f t="shared" ca="1" si="843"/>
        <v>0</v>
      </c>
      <c r="ED208" s="238">
        <f t="shared" ca="1" si="843"/>
        <v>0</v>
      </c>
      <c r="EE208" s="238">
        <f t="shared" ca="1" si="843"/>
        <v>0</v>
      </c>
      <c r="EF208" s="238">
        <f t="shared" ca="1" si="843"/>
        <v>0</v>
      </c>
      <c r="EG208" s="238">
        <f t="shared" ca="1" si="843"/>
        <v>0</v>
      </c>
      <c r="EH208" s="238">
        <f t="shared" ca="1" si="843"/>
        <v>0</v>
      </c>
      <c r="EI208" s="238">
        <f t="shared" ca="1" si="843"/>
        <v>0</v>
      </c>
      <c r="EJ208" s="238">
        <f t="shared" ca="1" si="843"/>
        <v>0</v>
      </c>
      <c r="EK208" s="238">
        <f t="shared" ca="1" si="843"/>
        <v>0</v>
      </c>
      <c r="EL208" s="238">
        <f t="shared" ca="1" si="843"/>
        <v>0</v>
      </c>
      <c r="EM208" s="238">
        <f t="shared" ca="1" si="843"/>
        <v>0</v>
      </c>
      <c r="EP208" s="1" t="str">
        <f t="shared" si="812"/>
        <v>(+) Debt Draws (Permanent Loan)</v>
      </c>
      <c r="EQ208" s="27"/>
      <c r="ER208" s="27"/>
      <c r="ES208" s="27"/>
      <c r="ET208" s="138">
        <f t="shared" ca="1" si="813"/>
        <v>0</v>
      </c>
      <c r="EU208" s="27"/>
      <c r="EV208" s="139">
        <f t="shared" si="814"/>
        <v>0</v>
      </c>
      <c r="EW208" s="27">
        <f t="shared" ca="1" si="814"/>
        <v>0</v>
      </c>
      <c r="EX208" s="27">
        <f t="shared" ca="1" si="814"/>
        <v>0</v>
      </c>
      <c r="EY208" s="27">
        <f t="shared" ca="1" si="814"/>
        <v>0</v>
      </c>
      <c r="EZ208" s="27">
        <f t="shared" ca="1" si="814"/>
        <v>0</v>
      </c>
      <c r="FA208" s="27">
        <f t="shared" ca="1" si="814"/>
        <v>0</v>
      </c>
      <c r="FB208" s="27">
        <f t="shared" ca="1" si="814"/>
        <v>0</v>
      </c>
      <c r="FC208" s="27">
        <f t="shared" ca="1" si="814"/>
        <v>0</v>
      </c>
      <c r="FD208" s="27">
        <f t="shared" ca="1" si="814"/>
        <v>0</v>
      </c>
      <c r="FE208"/>
      <c r="FF208"/>
      <c r="FG208"/>
      <c r="FH208"/>
    </row>
    <row r="209" spans="1:164" s="53" customFormat="1" ht="15">
      <c r="A209" s="426"/>
      <c r="B209" s="403" t="str">
        <f>"(-) "&amp; B151</f>
        <v>(-) Total Debt Service (Acquisition Debt)</v>
      </c>
      <c r="C209" s="403"/>
      <c r="D209" s="403"/>
      <c r="E209" s="403"/>
      <c r="F209" s="403"/>
      <c r="G209" s="403"/>
      <c r="H209" s="403"/>
      <c r="I209" s="490">
        <f>SUMIF($K$12:$EM$12,"&lt;="&amp;Assumptions!$L$14,'Monthly Cash Flow'!K209:EM209)</f>
        <v>-5166.1187500000024</v>
      </c>
      <c r="J209" s="238"/>
      <c r="K209" s="491">
        <f>-K151</f>
        <v>0</v>
      </c>
      <c r="L209" s="238">
        <f t="shared" ref="L209:AQ209" si="844">+-L151</f>
        <v>-136.81958333333336</v>
      </c>
      <c r="M209" s="238">
        <f t="shared" si="844"/>
        <v>-146.25541666666666</v>
      </c>
      <c r="N209" s="238">
        <f t="shared" si="844"/>
        <v>-141.53749999999999</v>
      </c>
      <c r="O209" s="238">
        <f t="shared" si="844"/>
        <v>-146.25541666666666</v>
      </c>
      <c r="P209" s="238">
        <f t="shared" si="844"/>
        <v>-146.25541666666666</v>
      </c>
      <c r="Q209" s="238">
        <f t="shared" si="844"/>
        <v>-141.53749999999999</v>
      </c>
      <c r="R209" s="238">
        <f t="shared" si="844"/>
        <v>-146.25541666666666</v>
      </c>
      <c r="S209" s="238">
        <f t="shared" si="844"/>
        <v>-141.53749999999999</v>
      </c>
      <c r="T209" s="238">
        <f t="shared" si="844"/>
        <v>-146.25541666666666</v>
      </c>
      <c r="U209" s="238">
        <f t="shared" si="844"/>
        <v>-146.25541666666666</v>
      </c>
      <c r="V209" s="238">
        <f t="shared" si="844"/>
        <v>-132.10166666666666</v>
      </c>
      <c r="W209" s="238">
        <f t="shared" si="844"/>
        <v>-146.25541666666666</v>
      </c>
      <c r="X209" s="238">
        <f t="shared" si="844"/>
        <v>-141.53749999999999</v>
      </c>
      <c r="Y209" s="238">
        <f t="shared" si="844"/>
        <v>-146.25541666666666</v>
      </c>
      <c r="Z209" s="238">
        <f t="shared" si="844"/>
        <v>-141.53749999999999</v>
      </c>
      <c r="AA209" s="238">
        <f t="shared" si="844"/>
        <v>-146.25541666666666</v>
      </c>
      <c r="AB209" s="238">
        <f t="shared" si="844"/>
        <v>-146.25541666666666</v>
      </c>
      <c r="AC209" s="238">
        <f t="shared" si="844"/>
        <v>-141.53749999999999</v>
      </c>
      <c r="AD209" s="238">
        <f t="shared" si="844"/>
        <v>-146.25541666666666</v>
      </c>
      <c r="AE209" s="238">
        <f t="shared" si="844"/>
        <v>-141.53749999999999</v>
      </c>
      <c r="AF209" s="238">
        <f t="shared" si="844"/>
        <v>-146.25541666666666</v>
      </c>
      <c r="AG209" s="238">
        <f t="shared" si="844"/>
        <v>-146.25541666666666</v>
      </c>
      <c r="AH209" s="238">
        <f t="shared" si="844"/>
        <v>-136.81958333333336</v>
      </c>
      <c r="AI209" s="238">
        <f t="shared" si="844"/>
        <v>-146.25541666666666</v>
      </c>
      <c r="AJ209" s="238">
        <f t="shared" si="844"/>
        <v>-141.53749999999999</v>
      </c>
      <c r="AK209" s="238">
        <f t="shared" si="844"/>
        <v>-146.25541666666666</v>
      </c>
      <c r="AL209" s="238">
        <f t="shared" si="844"/>
        <v>-141.53749999999999</v>
      </c>
      <c r="AM209" s="238">
        <f t="shared" si="844"/>
        <v>-146.25541666666666</v>
      </c>
      <c r="AN209" s="238">
        <f t="shared" si="844"/>
        <v>-146.25541666666666</v>
      </c>
      <c r="AO209" s="238">
        <f t="shared" si="844"/>
        <v>-141.53749999999999</v>
      </c>
      <c r="AP209" s="238">
        <f t="shared" si="844"/>
        <v>-146.25541666666666</v>
      </c>
      <c r="AQ209" s="238">
        <f t="shared" si="844"/>
        <v>-141.53749999999999</v>
      </c>
      <c r="AR209" s="238">
        <f t="shared" ref="AR209:BW209" si="845">+-AR151</f>
        <v>-146.25541666666666</v>
      </c>
      <c r="AS209" s="238">
        <f t="shared" si="845"/>
        <v>-146.25541666666666</v>
      </c>
      <c r="AT209" s="238">
        <f t="shared" si="845"/>
        <v>-132.10166666666666</v>
      </c>
      <c r="AU209" s="238">
        <f t="shared" si="845"/>
        <v>-146.25541666666666</v>
      </c>
      <c r="AV209" s="238">
        <f t="shared" si="845"/>
        <v>0</v>
      </c>
      <c r="AW209" s="238">
        <f t="shared" si="845"/>
        <v>0</v>
      </c>
      <c r="AX209" s="238">
        <f t="shared" si="845"/>
        <v>0</v>
      </c>
      <c r="AY209" s="238">
        <f t="shared" si="845"/>
        <v>0</v>
      </c>
      <c r="AZ209" s="238">
        <f t="shared" si="845"/>
        <v>0</v>
      </c>
      <c r="BA209" s="238">
        <f t="shared" si="845"/>
        <v>0</v>
      </c>
      <c r="BB209" s="238">
        <f t="shared" si="845"/>
        <v>0</v>
      </c>
      <c r="BC209" s="238">
        <f t="shared" si="845"/>
        <v>0</v>
      </c>
      <c r="BD209" s="238">
        <f t="shared" si="845"/>
        <v>0</v>
      </c>
      <c r="BE209" s="238">
        <f t="shared" si="845"/>
        <v>0</v>
      </c>
      <c r="BF209" s="238">
        <f t="shared" si="845"/>
        <v>0</v>
      </c>
      <c r="BG209" s="238">
        <f t="shared" si="845"/>
        <v>0</v>
      </c>
      <c r="BH209" s="238">
        <f t="shared" si="845"/>
        <v>0</v>
      </c>
      <c r="BI209" s="238">
        <f t="shared" si="845"/>
        <v>0</v>
      </c>
      <c r="BJ209" s="238">
        <f t="shared" si="845"/>
        <v>0</v>
      </c>
      <c r="BK209" s="238">
        <f t="shared" si="845"/>
        <v>0</v>
      </c>
      <c r="BL209" s="238">
        <f t="shared" si="845"/>
        <v>0</v>
      </c>
      <c r="BM209" s="238">
        <f t="shared" si="845"/>
        <v>0</v>
      </c>
      <c r="BN209" s="238">
        <f t="shared" si="845"/>
        <v>0</v>
      </c>
      <c r="BO209" s="238">
        <f t="shared" si="845"/>
        <v>0</v>
      </c>
      <c r="BP209" s="238">
        <f t="shared" si="845"/>
        <v>0</v>
      </c>
      <c r="BQ209" s="238">
        <f t="shared" si="845"/>
        <v>0</v>
      </c>
      <c r="BR209" s="238">
        <f t="shared" si="845"/>
        <v>0</v>
      </c>
      <c r="BS209" s="238">
        <f t="shared" si="845"/>
        <v>0</v>
      </c>
      <c r="BT209" s="238">
        <f t="shared" si="845"/>
        <v>0</v>
      </c>
      <c r="BU209" s="238">
        <f t="shared" si="845"/>
        <v>0</v>
      </c>
      <c r="BV209" s="238">
        <f t="shared" si="845"/>
        <v>0</v>
      </c>
      <c r="BW209" s="238">
        <f t="shared" si="845"/>
        <v>0</v>
      </c>
      <c r="BX209" s="238">
        <f t="shared" ref="BX209:DC209" si="846">+-BX151</f>
        <v>0</v>
      </c>
      <c r="BY209" s="238">
        <f t="shared" si="846"/>
        <v>0</v>
      </c>
      <c r="BZ209" s="238">
        <f t="shared" si="846"/>
        <v>0</v>
      </c>
      <c r="CA209" s="238">
        <f t="shared" si="846"/>
        <v>0</v>
      </c>
      <c r="CB209" s="238">
        <f t="shared" si="846"/>
        <v>0</v>
      </c>
      <c r="CC209" s="238">
        <f t="shared" si="846"/>
        <v>0</v>
      </c>
      <c r="CD209" s="238">
        <f t="shared" si="846"/>
        <v>0</v>
      </c>
      <c r="CE209" s="238">
        <f t="shared" si="846"/>
        <v>0</v>
      </c>
      <c r="CF209" s="238">
        <f t="shared" si="846"/>
        <v>0</v>
      </c>
      <c r="CG209" s="238">
        <f t="shared" si="846"/>
        <v>0</v>
      </c>
      <c r="CH209" s="238">
        <f t="shared" si="846"/>
        <v>0</v>
      </c>
      <c r="CI209" s="238">
        <f t="shared" si="846"/>
        <v>0</v>
      </c>
      <c r="CJ209" s="238">
        <f t="shared" si="846"/>
        <v>0</v>
      </c>
      <c r="CK209" s="238">
        <f t="shared" si="846"/>
        <v>0</v>
      </c>
      <c r="CL209" s="238">
        <f t="shared" si="846"/>
        <v>0</v>
      </c>
      <c r="CM209" s="238">
        <f t="shared" si="846"/>
        <v>0</v>
      </c>
      <c r="CN209" s="238">
        <f t="shared" si="846"/>
        <v>0</v>
      </c>
      <c r="CO209" s="238">
        <f t="shared" si="846"/>
        <v>0</v>
      </c>
      <c r="CP209" s="238">
        <f t="shared" si="846"/>
        <v>0</v>
      </c>
      <c r="CQ209" s="238">
        <f t="shared" si="846"/>
        <v>0</v>
      </c>
      <c r="CR209" s="238">
        <f t="shared" si="846"/>
        <v>0</v>
      </c>
      <c r="CS209" s="238">
        <f t="shared" si="846"/>
        <v>0</v>
      </c>
      <c r="CT209" s="238">
        <f t="shared" si="846"/>
        <v>0</v>
      </c>
      <c r="CU209" s="238">
        <f t="shared" si="846"/>
        <v>0</v>
      </c>
      <c r="CV209" s="238">
        <f t="shared" si="846"/>
        <v>0</v>
      </c>
      <c r="CW209" s="238">
        <f t="shared" si="846"/>
        <v>0</v>
      </c>
      <c r="CX209" s="238">
        <f t="shared" si="846"/>
        <v>0</v>
      </c>
      <c r="CY209" s="238">
        <f t="shared" si="846"/>
        <v>0</v>
      </c>
      <c r="CZ209" s="238">
        <f t="shared" si="846"/>
        <v>0</v>
      </c>
      <c r="DA209" s="238">
        <f t="shared" si="846"/>
        <v>0</v>
      </c>
      <c r="DB209" s="238">
        <f t="shared" si="846"/>
        <v>0</v>
      </c>
      <c r="DC209" s="238">
        <f t="shared" si="846"/>
        <v>0</v>
      </c>
      <c r="DD209" s="238">
        <f t="shared" ref="DD209:EM209" si="847">+-DD151</f>
        <v>0</v>
      </c>
      <c r="DE209" s="238">
        <f t="shared" si="847"/>
        <v>0</v>
      </c>
      <c r="DF209" s="238">
        <f t="shared" si="847"/>
        <v>0</v>
      </c>
      <c r="DG209" s="238">
        <f t="shared" si="847"/>
        <v>0</v>
      </c>
      <c r="DH209" s="238">
        <f t="shared" si="847"/>
        <v>0</v>
      </c>
      <c r="DI209" s="238">
        <f t="shared" si="847"/>
        <v>0</v>
      </c>
      <c r="DJ209" s="238">
        <f t="shared" si="847"/>
        <v>0</v>
      </c>
      <c r="DK209" s="238">
        <f t="shared" si="847"/>
        <v>0</v>
      </c>
      <c r="DL209" s="238">
        <f t="shared" si="847"/>
        <v>0</v>
      </c>
      <c r="DM209" s="238">
        <f t="shared" si="847"/>
        <v>0</v>
      </c>
      <c r="DN209" s="238">
        <f t="shared" si="847"/>
        <v>0</v>
      </c>
      <c r="DO209" s="238">
        <f t="shared" si="847"/>
        <v>0</v>
      </c>
      <c r="DP209" s="238">
        <f t="shared" si="847"/>
        <v>0</v>
      </c>
      <c r="DQ209" s="238">
        <f t="shared" si="847"/>
        <v>0</v>
      </c>
      <c r="DR209" s="238">
        <f t="shared" si="847"/>
        <v>0</v>
      </c>
      <c r="DS209" s="238">
        <f t="shared" si="847"/>
        <v>0</v>
      </c>
      <c r="DT209" s="238">
        <f t="shared" si="847"/>
        <v>0</v>
      </c>
      <c r="DU209" s="238">
        <f t="shared" si="847"/>
        <v>0</v>
      </c>
      <c r="DV209" s="238">
        <f t="shared" si="847"/>
        <v>0</v>
      </c>
      <c r="DW209" s="238">
        <f t="shared" si="847"/>
        <v>0</v>
      </c>
      <c r="DX209" s="238">
        <f t="shared" si="847"/>
        <v>0</v>
      </c>
      <c r="DY209" s="238">
        <f t="shared" si="847"/>
        <v>0</v>
      </c>
      <c r="DZ209" s="238">
        <f t="shared" si="847"/>
        <v>0</v>
      </c>
      <c r="EA209" s="238">
        <f t="shared" si="847"/>
        <v>0</v>
      </c>
      <c r="EB209" s="238">
        <f t="shared" si="847"/>
        <v>0</v>
      </c>
      <c r="EC209" s="238">
        <f t="shared" si="847"/>
        <v>0</v>
      </c>
      <c r="ED209" s="238">
        <f t="shared" si="847"/>
        <v>0</v>
      </c>
      <c r="EE209" s="238">
        <f t="shared" si="847"/>
        <v>0</v>
      </c>
      <c r="EF209" s="238">
        <f t="shared" si="847"/>
        <v>0</v>
      </c>
      <c r="EG209" s="238">
        <f t="shared" si="847"/>
        <v>0</v>
      </c>
      <c r="EH209" s="238">
        <f t="shared" si="847"/>
        <v>0</v>
      </c>
      <c r="EI209" s="238">
        <f t="shared" si="847"/>
        <v>0</v>
      </c>
      <c r="EJ209" s="238">
        <f t="shared" si="847"/>
        <v>0</v>
      </c>
      <c r="EK209" s="238">
        <f t="shared" si="847"/>
        <v>0</v>
      </c>
      <c r="EL209" s="238">
        <f t="shared" si="847"/>
        <v>0</v>
      </c>
      <c r="EM209" s="238">
        <f t="shared" si="847"/>
        <v>0</v>
      </c>
      <c r="EP209" s="53" t="str">
        <f t="shared" si="812"/>
        <v>(-) Total Debt Service (Acquisition Debt)</v>
      </c>
      <c r="EQ209" s="428"/>
      <c r="ER209" s="428"/>
      <c r="ES209" s="428"/>
      <c r="ET209" s="427">
        <f t="shared" si="813"/>
        <v>-5166.1187499999996</v>
      </c>
      <c r="EU209" s="428"/>
      <c r="EV209" s="429">
        <f t="shared" si="814"/>
        <v>0</v>
      </c>
      <c r="EW209" s="428">
        <f t="shared" si="814"/>
        <v>-1717.3216666666665</v>
      </c>
      <c r="EX209" s="428">
        <f t="shared" si="814"/>
        <v>-1726.7574999999999</v>
      </c>
      <c r="EY209" s="428">
        <f t="shared" si="814"/>
        <v>-1722.0395833333332</v>
      </c>
      <c r="EZ209" s="428">
        <f t="shared" si="814"/>
        <v>0</v>
      </c>
      <c r="FA209" s="428">
        <f t="shared" si="814"/>
        <v>0</v>
      </c>
      <c r="FB209" s="428">
        <f t="shared" si="814"/>
        <v>0</v>
      </c>
      <c r="FC209" s="428">
        <f t="shared" si="814"/>
        <v>0</v>
      </c>
      <c r="FD209" s="428">
        <f t="shared" si="814"/>
        <v>0</v>
      </c>
      <c r="FE209" s="430"/>
      <c r="FF209" s="430"/>
      <c r="FG209" s="430"/>
      <c r="FH209" s="430"/>
    </row>
    <row r="210" spans="1:164" ht="15" outlineLevel="1">
      <c r="B210" s="403" t="str">
        <f>"(-) "&amp; B193</f>
        <v>(-) Total Debt Service (Permanent Loan)</v>
      </c>
      <c r="C210" s="403"/>
      <c r="D210" s="403"/>
      <c r="E210" s="403"/>
      <c r="F210" s="403"/>
      <c r="G210" s="403"/>
      <c r="H210" s="403"/>
      <c r="I210" s="490">
        <f ca="1">SUMIF($K$12:$EM$12,"&lt;="&amp;Assumptions!$L$14,'Monthly Cash Flow'!K210:EM210)</f>
        <v>0</v>
      </c>
      <c r="J210" s="238"/>
      <c r="K210" s="491">
        <f t="shared" ref="K210:AP210" si="848">-K193</f>
        <v>0</v>
      </c>
      <c r="L210" s="238">
        <f t="shared" si="848"/>
        <v>0</v>
      </c>
      <c r="M210" s="238">
        <f t="shared" ca="1" si="848"/>
        <v>0</v>
      </c>
      <c r="N210" s="238">
        <f t="shared" ca="1" si="848"/>
        <v>0</v>
      </c>
      <c r="O210" s="238">
        <f t="shared" ca="1" si="848"/>
        <v>0</v>
      </c>
      <c r="P210" s="238">
        <f t="shared" ca="1" si="848"/>
        <v>0</v>
      </c>
      <c r="Q210" s="238">
        <f t="shared" ca="1" si="848"/>
        <v>0</v>
      </c>
      <c r="R210" s="238">
        <f t="shared" ca="1" si="848"/>
        <v>0</v>
      </c>
      <c r="S210" s="238">
        <f t="shared" ca="1" si="848"/>
        <v>0</v>
      </c>
      <c r="T210" s="238">
        <f t="shared" ca="1" si="848"/>
        <v>0</v>
      </c>
      <c r="U210" s="238">
        <f t="shared" ca="1" si="848"/>
        <v>0</v>
      </c>
      <c r="V210" s="238">
        <f t="shared" ca="1" si="848"/>
        <v>0</v>
      </c>
      <c r="W210" s="238">
        <f t="shared" ca="1" si="848"/>
        <v>0</v>
      </c>
      <c r="X210" s="238">
        <f t="shared" ca="1" si="848"/>
        <v>0</v>
      </c>
      <c r="Y210" s="238">
        <f t="shared" ca="1" si="848"/>
        <v>0</v>
      </c>
      <c r="Z210" s="238">
        <f t="shared" ca="1" si="848"/>
        <v>0</v>
      </c>
      <c r="AA210" s="238">
        <f t="shared" ca="1" si="848"/>
        <v>0</v>
      </c>
      <c r="AB210" s="238">
        <f t="shared" ca="1" si="848"/>
        <v>0</v>
      </c>
      <c r="AC210" s="238">
        <f t="shared" ca="1" si="848"/>
        <v>0</v>
      </c>
      <c r="AD210" s="238">
        <f t="shared" ca="1" si="848"/>
        <v>0</v>
      </c>
      <c r="AE210" s="238">
        <f t="shared" ca="1" si="848"/>
        <v>0</v>
      </c>
      <c r="AF210" s="238">
        <f t="shared" ca="1" si="848"/>
        <v>0</v>
      </c>
      <c r="AG210" s="238">
        <f t="shared" ca="1" si="848"/>
        <v>0</v>
      </c>
      <c r="AH210" s="238">
        <f t="shared" ca="1" si="848"/>
        <v>0</v>
      </c>
      <c r="AI210" s="238">
        <f t="shared" ca="1" si="848"/>
        <v>0</v>
      </c>
      <c r="AJ210" s="238">
        <f t="shared" ca="1" si="848"/>
        <v>0</v>
      </c>
      <c r="AK210" s="238">
        <f t="shared" ca="1" si="848"/>
        <v>0</v>
      </c>
      <c r="AL210" s="238">
        <f t="shared" ca="1" si="848"/>
        <v>0</v>
      </c>
      <c r="AM210" s="238">
        <f t="shared" ca="1" si="848"/>
        <v>0</v>
      </c>
      <c r="AN210" s="238">
        <f t="shared" ca="1" si="848"/>
        <v>0</v>
      </c>
      <c r="AO210" s="238">
        <f t="shared" ca="1" si="848"/>
        <v>0</v>
      </c>
      <c r="AP210" s="238">
        <f t="shared" ca="1" si="848"/>
        <v>0</v>
      </c>
      <c r="AQ210" s="238">
        <f t="shared" ref="AQ210:BV210" ca="1" si="849">-AQ193</f>
        <v>0</v>
      </c>
      <c r="AR210" s="238">
        <f t="shared" ca="1" si="849"/>
        <v>0</v>
      </c>
      <c r="AS210" s="238">
        <f t="shared" ca="1" si="849"/>
        <v>0</v>
      </c>
      <c r="AT210" s="238">
        <f t="shared" ca="1" si="849"/>
        <v>0</v>
      </c>
      <c r="AU210" s="238">
        <f t="shared" ca="1" si="849"/>
        <v>0</v>
      </c>
      <c r="AV210" s="238">
        <f t="shared" si="849"/>
        <v>0</v>
      </c>
      <c r="AW210" s="238">
        <f t="shared" si="849"/>
        <v>0</v>
      </c>
      <c r="AX210" s="238">
        <f t="shared" si="849"/>
        <v>0</v>
      </c>
      <c r="AY210" s="238">
        <f t="shared" si="849"/>
        <v>0</v>
      </c>
      <c r="AZ210" s="238">
        <f t="shared" si="849"/>
        <v>0</v>
      </c>
      <c r="BA210" s="238">
        <f t="shared" si="849"/>
        <v>0</v>
      </c>
      <c r="BB210" s="238">
        <f t="shared" si="849"/>
        <v>0</v>
      </c>
      <c r="BC210" s="238">
        <f t="shared" si="849"/>
        <v>0</v>
      </c>
      <c r="BD210" s="238">
        <f t="shared" si="849"/>
        <v>0</v>
      </c>
      <c r="BE210" s="238">
        <f t="shared" si="849"/>
        <v>0</v>
      </c>
      <c r="BF210" s="238">
        <f t="shared" si="849"/>
        <v>0</v>
      </c>
      <c r="BG210" s="238">
        <f t="shared" si="849"/>
        <v>0</v>
      </c>
      <c r="BH210" s="238">
        <f t="shared" si="849"/>
        <v>0</v>
      </c>
      <c r="BI210" s="238">
        <f t="shared" si="849"/>
        <v>0</v>
      </c>
      <c r="BJ210" s="238">
        <f t="shared" si="849"/>
        <v>0</v>
      </c>
      <c r="BK210" s="238">
        <f t="shared" si="849"/>
        <v>0</v>
      </c>
      <c r="BL210" s="238">
        <f t="shared" si="849"/>
        <v>0</v>
      </c>
      <c r="BM210" s="238">
        <f t="shared" si="849"/>
        <v>0</v>
      </c>
      <c r="BN210" s="238">
        <f t="shared" si="849"/>
        <v>0</v>
      </c>
      <c r="BO210" s="238">
        <f t="shared" si="849"/>
        <v>0</v>
      </c>
      <c r="BP210" s="238">
        <f t="shared" si="849"/>
        <v>0</v>
      </c>
      <c r="BQ210" s="238">
        <f t="shared" si="849"/>
        <v>0</v>
      </c>
      <c r="BR210" s="238">
        <f t="shared" si="849"/>
        <v>0</v>
      </c>
      <c r="BS210" s="238">
        <f t="shared" si="849"/>
        <v>0</v>
      </c>
      <c r="BT210" s="238">
        <f t="shared" si="849"/>
        <v>0</v>
      </c>
      <c r="BU210" s="238">
        <f t="shared" si="849"/>
        <v>0</v>
      </c>
      <c r="BV210" s="238">
        <f t="shared" si="849"/>
        <v>0</v>
      </c>
      <c r="BW210" s="238">
        <f t="shared" ref="BW210:DB210" si="850">-BW193</f>
        <v>0</v>
      </c>
      <c r="BX210" s="238">
        <f t="shared" si="850"/>
        <v>0</v>
      </c>
      <c r="BY210" s="238">
        <f t="shared" si="850"/>
        <v>0</v>
      </c>
      <c r="BZ210" s="238">
        <f t="shared" si="850"/>
        <v>0</v>
      </c>
      <c r="CA210" s="238">
        <f t="shared" si="850"/>
        <v>0</v>
      </c>
      <c r="CB210" s="238">
        <f t="shared" si="850"/>
        <v>0</v>
      </c>
      <c r="CC210" s="238">
        <f t="shared" si="850"/>
        <v>0</v>
      </c>
      <c r="CD210" s="238">
        <f t="shared" si="850"/>
        <v>0</v>
      </c>
      <c r="CE210" s="238">
        <f t="shared" si="850"/>
        <v>0</v>
      </c>
      <c r="CF210" s="238">
        <f t="shared" si="850"/>
        <v>0</v>
      </c>
      <c r="CG210" s="238">
        <f t="shared" si="850"/>
        <v>0</v>
      </c>
      <c r="CH210" s="238">
        <f t="shared" si="850"/>
        <v>0</v>
      </c>
      <c r="CI210" s="238">
        <f t="shared" si="850"/>
        <v>0</v>
      </c>
      <c r="CJ210" s="238">
        <f t="shared" si="850"/>
        <v>0</v>
      </c>
      <c r="CK210" s="238">
        <f t="shared" si="850"/>
        <v>0</v>
      </c>
      <c r="CL210" s="238">
        <f t="shared" si="850"/>
        <v>0</v>
      </c>
      <c r="CM210" s="238">
        <f t="shared" si="850"/>
        <v>0</v>
      </c>
      <c r="CN210" s="238">
        <f t="shared" si="850"/>
        <v>0</v>
      </c>
      <c r="CO210" s="238">
        <f t="shared" si="850"/>
        <v>0</v>
      </c>
      <c r="CP210" s="238">
        <f t="shared" si="850"/>
        <v>0</v>
      </c>
      <c r="CQ210" s="238">
        <f t="shared" si="850"/>
        <v>0</v>
      </c>
      <c r="CR210" s="238">
        <f t="shared" si="850"/>
        <v>0</v>
      </c>
      <c r="CS210" s="238">
        <f t="shared" si="850"/>
        <v>0</v>
      </c>
      <c r="CT210" s="238">
        <f t="shared" si="850"/>
        <v>0</v>
      </c>
      <c r="CU210" s="238">
        <f t="shared" si="850"/>
        <v>0</v>
      </c>
      <c r="CV210" s="238">
        <f t="shared" si="850"/>
        <v>0</v>
      </c>
      <c r="CW210" s="238">
        <f t="shared" si="850"/>
        <v>0</v>
      </c>
      <c r="CX210" s="238">
        <f t="shared" si="850"/>
        <v>0</v>
      </c>
      <c r="CY210" s="238">
        <f t="shared" si="850"/>
        <v>0</v>
      </c>
      <c r="CZ210" s="238">
        <f t="shared" si="850"/>
        <v>0</v>
      </c>
      <c r="DA210" s="238">
        <f t="shared" si="850"/>
        <v>0</v>
      </c>
      <c r="DB210" s="238">
        <f t="shared" si="850"/>
        <v>0</v>
      </c>
      <c r="DC210" s="238">
        <f t="shared" ref="DC210:EM210" si="851">-DC193</f>
        <v>0</v>
      </c>
      <c r="DD210" s="238">
        <f t="shared" si="851"/>
        <v>0</v>
      </c>
      <c r="DE210" s="238">
        <f t="shared" si="851"/>
        <v>0</v>
      </c>
      <c r="DF210" s="238">
        <f t="shared" si="851"/>
        <v>0</v>
      </c>
      <c r="DG210" s="238">
        <f t="shared" si="851"/>
        <v>0</v>
      </c>
      <c r="DH210" s="238">
        <f t="shared" si="851"/>
        <v>0</v>
      </c>
      <c r="DI210" s="238">
        <f t="shared" si="851"/>
        <v>0</v>
      </c>
      <c r="DJ210" s="238">
        <f t="shared" si="851"/>
        <v>0</v>
      </c>
      <c r="DK210" s="238">
        <f t="shared" si="851"/>
        <v>0</v>
      </c>
      <c r="DL210" s="238">
        <f t="shared" si="851"/>
        <v>0</v>
      </c>
      <c r="DM210" s="238">
        <f t="shared" si="851"/>
        <v>0</v>
      </c>
      <c r="DN210" s="238">
        <f t="shared" si="851"/>
        <v>0</v>
      </c>
      <c r="DO210" s="238">
        <f t="shared" si="851"/>
        <v>0</v>
      </c>
      <c r="DP210" s="238">
        <f t="shared" si="851"/>
        <v>0</v>
      </c>
      <c r="DQ210" s="238">
        <f t="shared" si="851"/>
        <v>0</v>
      </c>
      <c r="DR210" s="238">
        <f t="shared" si="851"/>
        <v>0</v>
      </c>
      <c r="DS210" s="238">
        <f t="shared" si="851"/>
        <v>0</v>
      </c>
      <c r="DT210" s="238">
        <f t="shared" si="851"/>
        <v>0</v>
      </c>
      <c r="DU210" s="238">
        <f t="shared" si="851"/>
        <v>0</v>
      </c>
      <c r="DV210" s="238">
        <f t="shared" si="851"/>
        <v>0</v>
      </c>
      <c r="DW210" s="238">
        <f t="shared" si="851"/>
        <v>0</v>
      </c>
      <c r="DX210" s="238">
        <f t="shared" si="851"/>
        <v>0</v>
      </c>
      <c r="DY210" s="238">
        <f t="shared" si="851"/>
        <v>0</v>
      </c>
      <c r="DZ210" s="238">
        <f t="shared" si="851"/>
        <v>0</v>
      </c>
      <c r="EA210" s="238">
        <f t="shared" si="851"/>
        <v>0</v>
      </c>
      <c r="EB210" s="238">
        <f t="shared" si="851"/>
        <v>0</v>
      </c>
      <c r="EC210" s="238">
        <f t="shared" si="851"/>
        <v>0</v>
      </c>
      <c r="ED210" s="238">
        <f t="shared" si="851"/>
        <v>0</v>
      </c>
      <c r="EE210" s="238">
        <f t="shared" si="851"/>
        <v>0</v>
      </c>
      <c r="EF210" s="238">
        <f t="shared" si="851"/>
        <v>0</v>
      </c>
      <c r="EG210" s="238">
        <f t="shared" si="851"/>
        <v>0</v>
      </c>
      <c r="EH210" s="238">
        <f t="shared" si="851"/>
        <v>0</v>
      </c>
      <c r="EI210" s="238">
        <f t="shared" si="851"/>
        <v>0</v>
      </c>
      <c r="EJ210" s="238">
        <f t="shared" si="851"/>
        <v>0</v>
      </c>
      <c r="EK210" s="238">
        <f t="shared" si="851"/>
        <v>0</v>
      </c>
      <c r="EL210" s="238">
        <f t="shared" si="851"/>
        <v>0</v>
      </c>
      <c r="EM210" s="238">
        <f t="shared" si="851"/>
        <v>0</v>
      </c>
      <c r="EP210" s="1" t="str">
        <f t="shared" si="812"/>
        <v>(-) Total Debt Service (Permanent Loan)</v>
      </c>
      <c r="EQ210" s="27"/>
      <c r="ER210" s="27"/>
      <c r="ES210" s="27"/>
      <c r="ET210" s="138">
        <f t="shared" ca="1" si="813"/>
        <v>0</v>
      </c>
      <c r="EU210" s="27"/>
      <c r="EV210" s="139">
        <f t="shared" si="814"/>
        <v>0</v>
      </c>
      <c r="EW210" s="27">
        <f t="shared" ca="1" si="814"/>
        <v>0</v>
      </c>
      <c r="EX210" s="27">
        <f t="shared" ca="1" si="814"/>
        <v>0</v>
      </c>
      <c r="EY210" s="27">
        <f t="shared" ca="1" si="814"/>
        <v>0</v>
      </c>
      <c r="EZ210" s="27">
        <f t="shared" si="814"/>
        <v>0</v>
      </c>
      <c r="FA210" s="27">
        <f t="shared" si="814"/>
        <v>0</v>
      </c>
      <c r="FB210" s="27">
        <f t="shared" si="814"/>
        <v>0</v>
      </c>
      <c r="FC210" s="27">
        <f t="shared" si="814"/>
        <v>0</v>
      </c>
      <c r="FD210" s="27">
        <f t="shared" si="814"/>
        <v>0</v>
      </c>
      <c r="FE210"/>
      <c r="FF210"/>
      <c r="FG210"/>
      <c r="FH210"/>
    </row>
    <row r="211" spans="1:164" ht="15" outlineLevel="1">
      <c r="B211" s="403" t="s">
        <v>949</v>
      </c>
      <c r="C211" s="403"/>
      <c r="D211" s="403"/>
      <c r="E211" s="403"/>
      <c r="F211" s="403"/>
      <c r="G211" s="403"/>
      <c r="H211" s="403"/>
      <c r="I211" s="490">
        <f ca="1">SUMIF($K$12:$EM$12,"&lt;="&amp;Assumptions!$L$14,'Monthly Cash Flow'!K211:EM211)</f>
        <v>3.979039320256561E-13</v>
      </c>
      <c r="J211" s="238"/>
      <c r="K211" s="491">
        <v>0</v>
      </c>
      <c r="L211" s="238">
        <f>+L147-L143</f>
        <v>0</v>
      </c>
      <c r="M211" s="238">
        <f t="shared" ref="M211:BX211" ca="1" si="852">+M147-M143</f>
        <v>0</v>
      </c>
      <c r="N211" s="238">
        <f t="shared" ca="1" si="852"/>
        <v>0</v>
      </c>
      <c r="O211" s="238">
        <f t="shared" ca="1" si="852"/>
        <v>0</v>
      </c>
      <c r="P211" s="238">
        <f t="shared" ca="1" si="852"/>
        <v>0</v>
      </c>
      <c r="Q211" s="238">
        <f t="shared" ca="1" si="852"/>
        <v>0</v>
      </c>
      <c r="R211" s="238">
        <f t="shared" ca="1" si="852"/>
        <v>0</v>
      </c>
      <c r="S211" s="238">
        <f t="shared" ca="1" si="852"/>
        <v>0</v>
      </c>
      <c r="T211" s="238">
        <f t="shared" ca="1" si="852"/>
        <v>0</v>
      </c>
      <c r="U211" s="238">
        <f t="shared" ca="1" si="852"/>
        <v>0</v>
      </c>
      <c r="V211" s="238">
        <f t="shared" ca="1" si="852"/>
        <v>0</v>
      </c>
      <c r="W211" s="238">
        <f t="shared" ca="1" si="852"/>
        <v>0</v>
      </c>
      <c r="X211" s="238">
        <f t="shared" ca="1" si="852"/>
        <v>0</v>
      </c>
      <c r="Y211" s="238">
        <f t="shared" ca="1" si="852"/>
        <v>0</v>
      </c>
      <c r="Z211" s="238">
        <f t="shared" ca="1" si="852"/>
        <v>0</v>
      </c>
      <c r="AA211" s="238">
        <f t="shared" ca="1" si="852"/>
        <v>0</v>
      </c>
      <c r="AB211" s="238">
        <f t="shared" ca="1" si="852"/>
        <v>-8.3469999999999995</v>
      </c>
      <c r="AC211" s="238">
        <f t="shared" ca="1" si="852"/>
        <v>-8.3469999999999995</v>
      </c>
      <c r="AD211" s="238">
        <f t="shared" ca="1" si="852"/>
        <v>-8.3469999999999995</v>
      </c>
      <c r="AE211" s="238">
        <f t="shared" ca="1" si="852"/>
        <v>-8.3469999999999995</v>
      </c>
      <c r="AF211" s="238">
        <f t="shared" ca="1" si="852"/>
        <v>-8.3469999999999995</v>
      </c>
      <c r="AG211" s="238">
        <f t="shared" ca="1" si="852"/>
        <v>-8.3469999999999995</v>
      </c>
      <c r="AH211" s="238">
        <f t="shared" ca="1" si="852"/>
        <v>-8.3469999999999995</v>
      </c>
      <c r="AI211" s="238">
        <f t="shared" ca="1" si="852"/>
        <v>-8.3469999999999995</v>
      </c>
      <c r="AJ211" s="238">
        <f t="shared" ca="1" si="852"/>
        <v>-8.3469999999999995</v>
      </c>
      <c r="AK211" s="238">
        <f t="shared" ca="1" si="852"/>
        <v>-8.3469999999999995</v>
      </c>
      <c r="AL211" s="238">
        <f t="shared" ca="1" si="852"/>
        <v>-8.3469999999999995</v>
      </c>
      <c r="AM211" s="238">
        <f t="shared" ca="1" si="852"/>
        <v>-8.3469999999999995</v>
      </c>
      <c r="AN211" s="238">
        <f t="shared" ca="1" si="852"/>
        <v>-8.3469999999999995</v>
      </c>
      <c r="AO211" s="238">
        <f t="shared" ca="1" si="852"/>
        <v>-8.3469999999999995</v>
      </c>
      <c r="AP211" s="238">
        <f t="shared" ca="1" si="852"/>
        <v>-8.3469999999999995</v>
      </c>
      <c r="AQ211" s="238">
        <f t="shared" ca="1" si="852"/>
        <v>-8.3469999999999995</v>
      </c>
      <c r="AR211" s="238">
        <f t="shared" ca="1" si="852"/>
        <v>-8.3469999999999995</v>
      </c>
      <c r="AS211" s="238">
        <f t="shared" ca="1" si="852"/>
        <v>-8.3469999999999995</v>
      </c>
      <c r="AT211" s="238">
        <f t="shared" ca="1" si="852"/>
        <v>-8.3469999999999995</v>
      </c>
      <c r="AU211" s="238">
        <f t="shared" ca="1" si="852"/>
        <v>158.59300000000039</v>
      </c>
      <c r="AV211" s="238">
        <f t="shared" si="852"/>
        <v>0</v>
      </c>
      <c r="AW211" s="238">
        <f t="shared" si="852"/>
        <v>0</v>
      </c>
      <c r="AX211" s="238">
        <f t="shared" si="852"/>
        <v>0</v>
      </c>
      <c r="AY211" s="238">
        <f t="shared" si="852"/>
        <v>0</v>
      </c>
      <c r="AZ211" s="238">
        <f t="shared" si="852"/>
        <v>0</v>
      </c>
      <c r="BA211" s="238">
        <f t="shared" si="852"/>
        <v>0</v>
      </c>
      <c r="BB211" s="238">
        <f t="shared" si="852"/>
        <v>0</v>
      </c>
      <c r="BC211" s="238">
        <f t="shared" si="852"/>
        <v>0</v>
      </c>
      <c r="BD211" s="238">
        <f t="shared" si="852"/>
        <v>0</v>
      </c>
      <c r="BE211" s="238">
        <f t="shared" si="852"/>
        <v>0</v>
      </c>
      <c r="BF211" s="238">
        <f t="shared" si="852"/>
        <v>0</v>
      </c>
      <c r="BG211" s="238">
        <f t="shared" si="852"/>
        <v>0</v>
      </c>
      <c r="BH211" s="238">
        <f t="shared" si="852"/>
        <v>0</v>
      </c>
      <c r="BI211" s="238">
        <f t="shared" si="852"/>
        <v>0</v>
      </c>
      <c r="BJ211" s="238">
        <f t="shared" si="852"/>
        <v>0</v>
      </c>
      <c r="BK211" s="238">
        <f t="shared" si="852"/>
        <v>0</v>
      </c>
      <c r="BL211" s="238">
        <f t="shared" si="852"/>
        <v>0</v>
      </c>
      <c r="BM211" s="238">
        <f t="shared" si="852"/>
        <v>0</v>
      </c>
      <c r="BN211" s="238">
        <f t="shared" si="852"/>
        <v>0</v>
      </c>
      <c r="BO211" s="238">
        <f t="shared" si="852"/>
        <v>0</v>
      </c>
      <c r="BP211" s="238">
        <f t="shared" si="852"/>
        <v>0</v>
      </c>
      <c r="BQ211" s="238">
        <f t="shared" si="852"/>
        <v>0</v>
      </c>
      <c r="BR211" s="238">
        <f t="shared" si="852"/>
        <v>0</v>
      </c>
      <c r="BS211" s="238">
        <f t="shared" si="852"/>
        <v>0</v>
      </c>
      <c r="BT211" s="238">
        <f t="shared" si="852"/>
        <v>0</v>
      </c>
      <c r="BU211" s="238">
        <f t="shared" si="852"/>
        <v>0</v>
      </c>
      <c r="BV211" s="238">
        <f t="shared" si="852"/>
        <v>0</v>
      </c>
      <c r="BW211" s="238">
        <f t="shared" si="852"/>
        <v>0</v>
      </c>
      <c r="BX211" s="238">
        <f t="shared" si="852"/>
        <v>0</v>
      </c>
      <c r="BY211" s="238">
        <f t="shared" ref="BY211:EJ211" si="853">+BY147-BY143</f>
        <v>0</v>
      </c>
      <c r="BZ211" s="238">
        <f t="shared" si="853"/>
        <v>0</v>
      </c>
      <c r="CA211" s="238">
        <f t="shared" si="853"/>
        <v>0</v>
      </c>
      <c r="CB211" s="238">
        <f t="shared" si="853"/>
        <v>0</v>
      </c>
      <c r="CC211" s="238">
        <f t="shared" si="853"/>
        <v>0</v>
      </c>
      <c r="CD211" s="238">
        <f t="shared" si="853"/>
        <v>0</v>
      </c>
      <c r="CE211" s="238">
        <f t="shared" si="853"/>
        <v>0</v>
      </c>
      <c r="CF211" s="238">
        <f t="shared" si="853"/>
        <v>0</v>
      </c>
      <c r="CG211" s="238">
        <f t="shared" si="853"/>
        <v>0</v>
      </c>
      <c r="CH211" s="238">
        <f t="shared" si="853"/>
        <v>0</v>
      </c>
      <c r="CI211" s="238">
        <f t="shared" si="853"/>
        <v>0</v>
      </c>
      <c r="CJ211" s="238">
        <f t="shared" si="853"/>
        <v>0</v>
      </c>
      <c r="CK211" s="238">
        <f t="shared" si="853"/>
        <v>0</v>
      </c>
      <c r="CL211" s="238">
        <f t="shared" si="853"/>
        <v>0</v>
      </c>
      <c r="CM211" s="238">
        <f t="shared" si="853"/>
        <v>0</v>
      </c>
      <c r="CN211" s="238">
        <f t="shared" si="853"/>
        <v>0</v>
      </c>
      <c r="CO211" s="238">
        <f t="shared" si="853"/>
        <v>0</v>
      </c>
      <c r="CP211" s="238">
        <f t="shared" si="853"/>
        <v>0</v>
      </c>
      <c r="CQ211" s="238">
        <f t="shared" si="853"/>
        <v>0</v>
      </c>
      <c r="CR211" s="238">
        <f t="shared" si="853"/>
        <v>0</v>
      </c>
      <c r="CS211" s="238">
        <f t="shared" si="853"/>
        <v>0</v>
      </c>
      <c r="CT211" s="238">
        <f t="shared" si="853"/>
        <v>0</v>
      </c>
      <c r="CU211" s="238">
        <f t="shared" si="853"/>
        <v>0</v>
      </c>
      <c r="CV211" s="238">
        <f t="shared" si="853"/>
        <v>0</v>
      </c>
      <c r="CW211" s="238">
        <f t="shared" si="853"/>
        <v>0</v>
      </c>
      <c r="CX211" s="238">
        <f t="shared" si="853"/>
        <v>0</v>
      </c>
      <c r="CY211" s="238">
        <f t="shared" si="853"/>
        <v>0</v>
      </c>
      <c r="CZ211" s="238">
        <f t="shared" si="853"/>
        <v>0</v>
      </c>
      <c r="DA211" s="238">
        <f t="shared" si="853"/>
        <v>0</v>
      </c>
      <c r="DB211" s="238">
        <f t="shared" si="853"/>
        <v>0</v>
      </c>
      <c r="DC211" s="238">
        <f t="shared" si="853"/>
        <v>0</v>
      </c>
      <c r="DD211" s="238">
        <f t="shared" si="853"/>
        <v>0</v>
      </c>
      <c r="DE211" s="238">
        <f t="shared" si="853"/>
        <v>0</v>
      </c>
      <c r="DF211" s="238">
        <f t="shared" si="853"/>
        <v>0</v>
      </c>
      <c r="DG211" s="238">
        <f t="shared" si="853"/>
        <v>0</v>
      </c>
      <c r="DH211" s="238">
        <f t="shared" si="853"/>
        <v>0</v>
      </c>
      <c r="DI211" s="238">
        <f t="shared" si="853"/>
        <v>0</v>
      </c>
      <c r="DJ211" s="238">
        <f t="shared" si="853"/>
        <v>0</v>
      </c>
      <c r="DK211" s="238">
        <f t="shared" si="853"/>
        <v>0</v>
      </c>
      <c r="DL211" s="238">
        <f t="shared" si="853"/>
        <v>0</v>
      </c>
      <c r="DM211" s="238">
        <f t="shared" si="853"/>
        <v>0</v>
      </c>
      <c r="DN211" s="238">
        <f t="shared" si="853"/>
        <v>0</v>
      </c>
      <c r="DO211" s="238">
        <f t="shared" si="853"/>
        <v>0</v>
      </c>
      <c r="DP211" s="238">
        <f t="shared" si="853"/>
        <v>0</v>
      </c>
      <c r="DQ211" s="238">
        <f t="shared" si="853"/>
        <v>0</v>
      </c>
      <c r="DR211" s="238">
        <f t="shared" si="853"/>
        <v>0</v>
      </c>
      <c r="DS211" s="238">
        <f t="shared" si="853"/>
        <v>0</v>
      </c>
      <c r="DT211" s="238">
        <f t="shared" si="853"/>
        <v>0</v>
      </c>
      <c r="DU211" s="238">
        <f t="shared" si="853"/>
        <v>0</v>
      </c>
      <c r="DV211" s="238">
        <f t="shared" si="853"/>
        <v>0</v>
      </c>
      <c r="DW211" s="238">
        <f t="shared" si="853"/>
        <v>0</v>
      </c>
      <c r="DX211" s="238">
        <f t="shared" si="853"/>
        <v>0</v>
      </c>
      <c r="DY211" s="238">
        <f t="shared" si="853"/>
        <v>0</v>
      </c>
      <c r="DZ211" s="238">
        <f t="shared" si="853"/>
        <v>0</v>
      </c>
      <c r="EA211" s="238">
        <f t="shared" si="853"/>
        <v>0</v>
      </c>
      <c r="EB211" s="238">
        <f t="shared" si="853"/>
        <v>0</v>
      </c>
      <c r="EC211" s="238">
        <f t="shared" si="853"/>
        <v>0</v>
      </c>
      <c r="ED211" s="238">
        <f t="shared" si="853"/>
        <v>0</v>
      </c>
      <c r="EE211" s="238">
        <f t="shared" si="853"/>
        <v>0</v>
      </c>
      <c r="EF211" s="238">
        <f t="shared" si="853"/>
        <v>0</v>
      </c>
      <c r="EG211" s="238">
        <f t="shared" si="853"/>
        <v>0</v>
      </c>
      <c r="EH211" s="238">
        <f t="shared" si="853"/>
        <v>0</v>
      </c>
      <c r="EI211" s="238">
        <f t="shared" si="853"/>
        <v>0</v>
      </c>
      <c r="EJ211" s="238">
        <f t="shared" si="853"/>
        <v>0</v>
      </c>
      <c r="EK211" s="238">
        <f t="shared" ref="EK211:EM211" si="854">+EK147-EK143</f>
        <v>0</v>
      </c>
      <c r="EL211" s="238">
        <f t="shared" si="854"/>
        <v>0</v>
      </c>
      <c r="EM211" s="238">
        <f t="shared" si="854"/>
        <v>0</v>
      </c>
      <c r="EP211" s="1" t="str">
        <f t="shared" ref="EP211" si="855">B211</f>
        <v>(+/-) Leasing Reserve Funding / Release</v>
      </c>
      <c r="EQ211" s="27"/>
      <c r="ER211" s="27"/>
      <c r="ES211" s="27"/>
      <c r="ET211" s="138">
        <f t="shared" ref="ET211" ca="1" si="856">SUM(EV211:FD211)</f>
        <v>4.1211478674085811E-13</v>
      </c>
      <c r="EU211" s="27"/>
      <c r="EV211" s="139">
        <f t="shared" si="814"/>
        <v>0</v>
      </c>
      <c r="EW211" s="27">
        <f t="shared" ca="1" si="814"/>
        <v>0</v>
      </c>
      <c r="EX211" s="27">
        <f t="shared" ca="1" si="814"/>
        <v>-66.775999999999996</v>
      </c>
      <c r="EY211" s="27">
        <f t="shared" ca="1" si="814"/>
        <v>66.776000000000408</v>
      </c>
      <c r="EZ211" s="27">
        <f t="shared" si="814"/>
        <v>0</v>
      </c>
      <c r="FA211" s="27">
        <f t="shared" si="814"/>
        <v>0</v>
      </c>
      <c r="FB211" s="27">
        <f t="shared" si="814"/>
        <v>0</v>
      </c>
      <c r="FC211" s="27">
        <f t="shared" si="814"/>
        <v>0</v>
      </c>
      <c r="FD211" s="27">
        <f t="shared" si="814"/>
        <v>0</v>
      </c>
      <c r="FE211"/>
      <c r="FF211"/>
      <c r="FG211"/>
      <c r="FH211"/>
    </row>
    <row r="212" spans="1:164" ht="15">
      <c r="B212" s="403" t="str">
        <f>"(-) "&amp;B107</f>
        <v>(-) Loan Fees</v>
      </c>
      <c r="C212" s="403"/>
      <c r="D212" s="403"/>
      <c r="E212" s="403"/>
      <c r="F212" s="403"/>
      <c r="G212" s="403"/>
      <c r="H212" s="403"/>
      <c r="I212" s="490">
        <f ca="1">SUMIF($K$12:$EM$12,"&lt;="&amp;Assumptions!$L$14,'Monthly Cash Flow'!K212:EM212)</f>
        <v>-195</v>
      </c>
      <c r="J212" s="238"/>
      <c r="K212" s="491">
        <f t="shared" ref="K212:AP212" si="857">-K107-K166-K110-K108</f>
        <v>-195</v>
      </c>
      <c r="L212" s="238">
        <f t="shared" si="857"/>
        <v>0</v>
      </c>
      <c r="M212" s="238">
        <f t="shared" ca="1" si="857"/>
        <v>0</v>
      </c>
      <c r="N212" s="238">
        <f t="shared" ca="1" si="857"/>
        <v>0</v>
      </c>
      <c r="O212" s="238">
        <f t="shared" ca="1" si="857"/>
        <v>0</v>
      </c>
      <c r="P212" s="238">
        <f t="shared" ca="1" si="857"/>
        <v>0</v>
      </c>
      <c r="Q212" s="238">
        <f t="shared" ca="1" si="857"/>
        <v>0</v>
      </c>
      <c r="R212" s="238">
        <f t="shared" ca="1" si="857"/>
        <v>0</v>
      </c>
      <c r="S212" s="238">
        <f t="shared" ca="1" si="857"/>
        <v>0</v>
      </c>
      <c r="T212" s="238">
        <f t="shared" ca="1" si="857"/>
        <v>0</v>
      </c>
      <c r="U212" s="238">
        <f t="shared" ca="1" si="857"/>
        <v>0</v>
      </c>
      <c r="V212" s="238">
        <f t="shared" ca="1" si="857"/>
        <v>0</v>
      </c>
      <c r="W212" s="238">
        <f t="shared" ca="1" si="857"/>
        <v>0</v>
      </c>
      <c r="X212" s="238">
        <f t="shared" ca="1" si="857"/>
        <v>0</v>
      </c>
      <c r="Y212" s="238">
        <f t="shared" ca="1" si="857"/>
        <v>0</v>
      </c>
      <c r="Z212" s="238">
        <f t="shared" ca="1" si="857"/>
        <v>0</v>
      </c>
      <c r="AA212" s="238">
        <f t="shared" ca="1" si="857"/>
        <v>0</v>
      </c>
      <c r="AB212" s="238">
        <f t="shared" ca="1" si="857"/>
        <v>0</v>
      </c>
      <c r="AC212" s="238">
        <f t="shared" ca="1" si="857"/>
        <v>0</v>
      </c>
      <c r="AD212" s="238">
        <f t="shared" ca="1" si="857"/>
        <v>0</v>
      </c>
      <c r="AE212" s="238">
        <f t="shared" ca="1" si="857"/>
        <v>0</v>
      </c>
      <c r="AF212" s="238">
        <f t="shared" ca="1" si="857"/>
        <v>0</v>
      </c>
      <c r="AG212" s="238">
        <f t="shared" ca="1" si="857"/>
        <v>0</v>
      </c>
      <c r="AH212" s="238">
        <f t="shared" ca="1" si="857"/>
        <v>0</v>
      </c>
      <c r="AI212" s="238">
        <f t="shared" ca="1" si="857"/>
        <v>0</v>
      </c>
      <c r="AJ212" s="238">
        <f t="shared" ca="1" si="857"/>
        <v>0</v>
      </c>
      <c r="AK212" s="238">
        <f t="shared" ca="1" si="857"/>
        <v>0</v>
      </c>
      <c r="AL212" s="238">
        <f t="shared" ca="1" si="857"/>
        <v>0</v>
      </c>
      <c r="AM212" s="238">
        <f t="shared" ca="1" si="857"/>
        <v>0</v>
      </c>
      <c r="AN212" s="238">
        <f t="shared" ca="1" si="857"/>
        <v>0</v>
      </c>
      <c r="AO212" s="238">
        <f t="shared" ca="1" si="857"/>
        <v>0</v>
      </c>
      <c r="AP212" s="238">
        <f t="shared" ca="1" si="857"/>
        <v>0</v>
      </c>
      <c r="AQ212" s="238">
        <f t="shared" ref="AQ212:BV212" ca="1" si="858">-AQ107-AQ166-AQ110-AQ108</f>
        <v>0</v>
      </c>
      <c r="AR212" s="238">
        <f t="shared" ca="1" si="858"/>
        <v>0</v>
      </c>
      <c r="AS212" s="238">
        <f t="shared" ca="1" si="858"/>
        <v>0</v>
      </c>
      <c r="AT212" s="238">
        <f t="shared" ca="1" si="858"/>
        <v>0</v>
      </c>
      <c r="AU212" s="238">
        <f t="shared" ca="1" si="858"/>
        <v>0</v>
      </c>
      <c r="AV212" s="238">
        <f t="shared" si="858"/>
        <v>0</v>
      </c>
      <c r="AW212" s="238">
        <f t="shared" si="858"/>
        <v>0</v>
      </c>
      <c r="AX212" s="238">
        <f t="shared" si="858"/>
        <v>0</v>
      </c>
      <c r="AY212" s="238">
        <f t="shared" si="858"/>
        <v>0</v>
      </c>
      <c r="AZ212" s="238">
        <f t="shared" si="858"/>
        <v>0</v>
      </c>
      <c r="BA212" s="238">
        <f t="shared" si="858"/>
        <v>0</v>
      </c>
      <c r="BB212" s="238">
        <f t="shared" si="858"/>
        <v>0</v>
      </c>
      <c r="BC212" s="238">
        <f t="shared" si="858"/>
        <v>0</v>
      </c>
      <c r="BD212" s="238">
        <f t="shared" si="858"/>
        <v>0</v>
      </c>
      <c r="BE212" s="238">
        <f t="shared" si="858"/>
        <v>0</v>
      </c>
      <c r="BF212" s="238">
        <f t="shared" si="858"/>
        <v>0</v>
      </c>
      <c r="BG212" s="238">
        <f t="shared" si="858"/>
        <v>0</v>
      </c>
      <c r="BH212" s="238">
        <f t="shared" si="858"/>
        <v>0</v>
      </c>
      <c r="BI212" s="238">
        <f t="shared" si="858"/>
        <v>0</v>
      </c>
      <c r="BJ212" s="238">
        <f t="shared" si="858"/>
        <v>0</v>
      </c>
      <c r="BK212" s="238">
        <f t="shared" si="858"/>
        <v>0</v>
      </c>
      <c r="BL212" s="238">
        <f t="shared" si="858"/>
        <v>0</v>
      </c>
      <c r="BM212" s="238">
        <f t="shared" si="858"/>
        <v>0</v>
      </c>
      <c r="BN212" s="238">
        <f t="shared" si="858"/>
        <v>0</v>
      </c>
      <c r="BO212" s="238">
        <f t="shared" si="858"/>
        <v>0</v>
      </c>
      <c r="BP212" s="238">
        <f t="shared" si="858"/>
        <v>0</v>
      </c>
      <c r="BQ212" s="238">
        <f t="shared" si="858"/>
        <v>0</v>
      </c>
      <c r="BR212" s="238">
        <f t="shared" si="858"/>
        <v>0</v>
      </c>
      <c r="BS212" s="238">
        <f t="shared" si="858"/>
        <v>0</v>
      </c>
      <c r="BT212" s="238">
        <f t="shared" si="858"/>
        <v>0</v>
      </c>
      <c r="BU212" s="238">
        <f t="shared" si="858"/>
        <v>0</v>
      </c>
      <c r="BV212" s="238">
        <f t="shared" si="858"/>
        <v>0</v>
      </c>
      <c r="BW212" s="238">
        <f t="shared" ref="BW212:DB212" si="859">-BW107-BW166-BW110-BW108</f>
        <v>0</v>
      </c>
      <c r="BX212" s="238">
        <f t="shared" si="859"/>
        <v>0</v>
      </c>
      <c r="BY212" s="238">
        <f t="shared" si="859"/>
        <v>0</v>
      </c>
      <c r="BZ212" s="238">
        <f t="shared" si="859"/>
        <v>0</v>
      </c>
      <c r="CA212" s="238">
        <f t="shared" si="859"/>
        <v>0</v>
      </c>
      <c r="CB212" s="238">
        <f t="shared" si="859"/>
        <v>0</v>
      </c>
      <c r="CC212" s="238">
        <f t="shared" si="859"/>
        <v>0</v>
      </c>
      <c r="CD212" s="238">
        <f t="shared" si="859"/>
        <v>0</v>
      </c>
      <c r="CE212" s="238">
        <f t="shared" si="859"/>
        <v>0</v>
      </c>
      <c r="CF212" s="238">
        <f t="shared" si="859"/>
        <v>0</v>
      </c>
      <c r="CG212" s="238">
        <f t="shared" si="859"/>
        <v>0</v>
      </c>
      <c r="CH212" s="238">
        <f t="shared" si="859"/>
        <v>0</v>
      </c>
      <c r="CI212" s="238">
        <f t="shared" si="859"/>
        <v>0</v>
      </c>
      <c r="CJ212" s="238">
        <f t="shared" si="859"/>
        <v>0</v>
      </c>
      <c r="CK212" s="238">
        <f t="shared" si="859"/>
        <v>0</v>
      </c>
      <c r="CL212" s="238">
        <f t="shared" si="859"/>
        <v>0</v>
      </c>
      <c r="CM212" s="238">
        <f t="shared" si="859"/>
        <v>0</v>
      </c>
      <c r="CN212" s="238">
        <f t="shared" si="859"/>
        <v>0</v>
      </c>
      <c r="CO212" s="238">
        <f t="shared" si="859"/>
        <v>0</v>
      </c>
      <c r="CP212" s="238">
        <f t="shared" si="859"/>
        <v>0</v>
      </c>
      <c r="CQ212" s="238">
        <f t="shared" si="859"/>
        <v>0</v>
      </c>
      <c r="CR212" s="238">
        <f t="shared" si="859"/>
        <v>0</v>
      </c>
      <c r="CS212" s="238">
        <f t="shared" si="859"/>
        <v>0</v>
      </c>
      <c r="CT212" s="238">
        <f t="shared" si="859"/>
        <v>0</v>
      </c>
      <c r="CU212" s="238">
        <f t="shared" si="859"/>
        <v>0</v>
      </c>
      <c r="CV212" s="238">
        <f t="shared" si="859"/>
        <v>0</v>
      </c>
      <c r="CW212" s="238">
        <f t="shared" si="859"/>
        <v>0</v>
      </c>
      <c r="CX212" s="238">
        <f t="shared" si="859"/>
        <v>0</v>
      </c>
      <c r="CY212" s="238">
        <f t="shared" si="859"/>
        <v>0</v>
      </c>
      <c r="CZ212" s="238">
        <f t="shared" si="859"/>
        <v>0</v>
      </c>
      <c r="DA212" s="238">
        <f t="shared" si="859"/>
        <v>0</v>
      </c>
      <c r="DB212" s="238">
        <f t="shared" si="859"/>
        <v>0</v>
      </c>
      <c r="DC212" s="238">
        <f t="shared" ref="DC212:EM212" si="860">-DC107-DC166-DC110-DC108</f>
        <v>0</v>
      </c>
      <c r="DD212" s="238">
        <f t="shared" si="860"/>
        <v>0</v>
      </c>
      <c r="DE212" s="238">
        <f t="shared" si="860"/>
        <v>0</v>
      </c>
      <c r="DF212" s="238">
        <f t="shared" si="860"/>
        <v>0</v>
      </c>
      <c r="DG212" s="238">
        <f t="shared" si="860"/>
        <v>0</v>
      </c>
      <c r="DH212" s="238">
        <f t="shared" si="860"/>
        <v>0</v>
      </c>
      <c r="DI212" s="238">
        <f t="shared" si="860"/>
        <v>0</v>
      </c>
      <c r="DJ212" s="238">
        <f t="shared" si="860"/>
        <v>0</v>
      </c>
      <c r="DK212" s="238">
        <f t="shared" si="860"/>
        <v>0</v>
      </c>
      <c r="DL212" s="238">
        <f t="shared" si="860"/>
        <v>0</v>
      </c>
      <c r="DM212" s="238">
        <f t="shared" si="860"/>
        <v>0</v>
      </c>
      <c r="DN212" s="238">
        <f t="shared" si="860"/>
        <v>0</v>
      </c>
      <c r="DO212" s="238">
        <f t="shared" si="860"/>
        <v>0</v>
      </c>
      <c r="DP212" s="238">
        <f t="shared" si="860"/>
        <v>0</v>
      </c>
      <c r="DQ212" s="238">
        <f t="shared" si="860"/>
        <v>0</v>
      </c>
      <c r="DR212" s="238">
        <f t="shared" si="860"/>
        <v>0</v>
      </c>
      <c r="DS212" s="238">
        <f t="shared" si="860"/>
        <v>0</v>
      </c>
      <c r="DT212" s="238">
        <f t="shared" si="860"/>
        <v>0</v>
      </c>
      <c r="DU212" s="238">
        <f t="shared" si="860"/>
        <v>0</v>
      </c>
      <c r="DV212" s="238">
        <f t="shared" si="860"/>
        <v>0</v>
      </c>
      <c r="DW212" s="238">
        <f t="shared" si="860"/>
        <v>0</v>
      </c>
      <c r="DX212" s="238">
        <f t="shared" si="860"/>
        <v>0</v>
      </c>
      <c r="DY212" s="238">
        <f t="shared" si="860"/>
        <v>0</v>
      </c>
      <c r="DZ212" s="238">
        <f t="shared" si="860"/>
        <v>0</v>
      </c>
      <c r="EA212" s="238">
        <f t="shared" si="860"/>
        <v>0</v>
      </c>
      <c r="EB212" s="238">
        <f t="shared" si="860"/>
        <v>0</v>
      </c>
      <c r="EC212" s="238">
        <f t="shared" si="860"/>
        <v>0</v>
      </c>
      <c r="ED212" s="238">
        <f t="shared" si="860"/>
        <v>0</v>
      </c>
      <c r="EE212" s="238">
        <f t="shared" si="860"/>
        <v>0</v>
      </c>
      <c r="EF212" s="238">
        <f t="shared" si="860"/>
        <v>0</v>
      </c>
      <c r="EG212" s="238">
        <f t="shared" si="860"/>
        <v>0</v>
      </c>
      <c r="EH212" s="238">
        <f t="shared" si="860"/>
        <v>0</v>
      </c>
      <c r="EI212" s="238">
        <f t="shared" si="860"/>
        <v>0</v>
      </c>
      <c r="EJ212" s="238">
        <f t="shared" si="860"/>
        <v>0</v>
      </c>
      <c r="EK212" s="238">
        <f t="shared" si="860"/>
        <v>0</v>
      </c>
      <c r="EL212" s="238">
        <f t="shared" si="860"/>
        <v>0</v>
      </c>
      <c r="EM212" s="238">
        <f t="shared" si="860"/>
        <v>0</v>
      </c>
      <c r="EP212" s="1" t="str">
        <f t="shared" si="812"/>
        <v>(-) Loan Fees</v>
      </c>
      <c r="EQ212" s="27"/>
      <c r="ER212" s="27"/>
      <c r="ES212" s="27"/>
      <c r="ET212" s="138">
        <f t="shared" ca="1" si="813"/>
        <v>-195</v>
      </c>
      <c r="EU212" s="27"/>
      <c r="EV212" s="139">
        <f t="shared" si="814"/>
        <v>-195</v>
      </c>
      <c r="EW212" s="27">
        <f t="shared" ca="1" si="814"/>
        <v>0</v>
      </c>
      <c r="EX212" s="27">
        <f t="shared" ca="1" si="814"/>
        <v>0</v>
      </c>
      <c r="EY212" s="27">
        <f t="shared" ca="1" si="814"/>
        <v>0</v>
      </c>
      <c r="EZ212" s="27">
        <f t="shared" si="814"/>
        <v>0</v>
      </c>
      <c r="FA212" s="27">
        <f t="shared" si="814"/>
        <v>0</v>
      </c>
      <c r="FB212" s="27">
        <f t="shared" si="814"/>
        <v>0</v>
      </c>
      <c r="FC212" s="27">
        <f t="shared" si="814"/>
        <v>0</v>
      </c>
      <c r="FD212" s="27">
        <f t="shared" si="814"/>
        <v>0</v>
      </c>
      <c r="FE212"/>
      <c r="FF212"/>
      <c r="FG212"/>
      <c r="FH212"/>
    </row>
    <row r="213" spans="1:164" ht="15">
      <c r="B213" s="403" t="str">
        <f>"(-) "&amp;B109</f>
        <v>(-) Loan Closing Costs</v>
      </c>
      <c r="C213" s="403"/>
      <c r="D213" s="403"/>
      <c r="E213" s="403"/>
      <c r="F213" s="403"/>
      <c r="G213" s="403"/>
      <c r="H213" s="403"/>
      <c r="I213" s="490">
        <f>SUMIF($K$12:$EM$12,"&lt;="&amp;Assumptions!$L$14,'Monthly Cash Flow'!K213:EM213)</f>
        <v>0</v>
      </c>
      <c r="J213" s="238"/>
      <c r="K213" s="491">
        <f t="shared" ref="K213:AP213" si="861">-K109-K167</f>
        <v>0</v>
      </c>
      <c r="L213" s="238">
        <f t="shared" si="861"/>
        <v>0</v>
      </c>
      <c r="M213" s="238">
        <f t="shared" si="861"/>
        <v>0</v>
      </c>
      <c r="N213" s="238">
        <f t="shared" si="861"/>
        <v>0</v>
      </c>
      <c r="O213" s="238">
        <f t="shared" si="861"/>
        <v>0</v>
      </c>
      <c r="P213" s="238">
        <f t="shared" si="861"/>
        <v>0</v>
      </c>
      <c r="Q213" s="238">
        <f t="shared" si="861"/>
        <v>0</v>
      </c>
      <c r="R213" s="238">
        <f t="shared" si="861"/>
        <v>0</v>
      </c>
      <c r="S213" s="238">
        <f t="shared" si="861"/>
        <v>0</v>
      </c>
      <c r="T213" s="238">
        <f t="shared" si="861"/>
        <v>0</v>
      </c>
      <c r="U213" s="238">
        <f t="shared" si="861"/>
        <v>0</v>
      </c>
      <c r="V213" s="238">
        <f t="shared" si="861"/>
        <v>0</v>
      </c>
      <c r="W213" s="238">
        <f t="shared" si="861"/>
        <v>0</v>
      </c>
      <c r="X213" s="238">
        <f t="shared" si="861"/>
        <v>0</v>
      </c>
      <c r="Y213" s="238">
        <f t="shared" si="861"/>
        <v>0</v>
      </c>
      <c r="Z213" s="238">
        <f t="shared" si="861"/>
        <v>0</v>
      </c>
      <c r="AA213" s="238">
        <f t="shared" si="861"/>
        <v>0</v>
      </c>
      <c r="AB213" s="238">
        <f t="shared" si="861"/>
        <v>0</v>
      </c>
      <c r="AC213" s="238">
        <f t="shared" si="861"/>
        <v>0</v>
      </c>
      <c r="AD213" s="238">
        <f t="shared" si="861"/>
        <v>0</v>
      </c>
      <c r="AE213" s="238">
        <f t="shared" si="861"/>
        <v>0</v>
      </c>
      <c r="AF213" s="238">
        <f t="shared" si="861"/>
        <v>0</v>
      </c>
      <c r="AG213" s="238">
        <f t="shared" si="861"/>
        <v>0</v>
      </c>
      <c r="AH213" s="238">
        <f t="shared" si="861"/>
        <v>0</v>
      </c>
      <c r="AI213" s="238">
        <f t="shared" si="861"/>
        <v>0</v>
      </c>
      <c r="AJ213" s="238">
        <f t="shared" si="861"/>
        <v>0</v>
      </c>
      <c r="AK213" s="238">
        <f t="shared" si="861"/>
        <v>0</v>
      </c>
      <c r="AL213" s="238">
        <f t="shared" si="861"/>
        <v>0</v>
      </c>
      <c r="AM213" s="238">
        <f t="shared" si="861"/>
        <v>0</v>
      </c>
      <c r="AN213" s="238">
        <f t="shared" si="861"/>
        <v>0</v>
      </c>
      <c r="AO213" s="238">
        <f t="shared" si="861"/>
        <v>0</v>
      </c>
      <c r="AP213" s="238">
        <f t="shared" si="861"/>
        <v>0</v>
      </c>
      <c r="AQ213" s="238">
        <f t="shared" ref="AQ213:BV213" si="862">-AQ109-AQ167</f>
        <v>0</v>
      </c>
      <c r="AR213" s="238">
        <f t="shared" si="862"/>
        <v>0</v>
      </c>
      <c r="AS213" s="238">
        <f t="shared" si="862"/>
        <v>0</v>
      </c>
      <c r="AT213" s="238">
        <f t="shared" si="862"/>
        <v>0</v>
      </c>
      <c r="AU213" s="238">
        <f t="shared" si="862"/>
        <v>0</v>
      </c>
      <c r="AV213" s="238">
        <f t="shared" si="862"/>
        <v>0</v>
      </c>
      <c r="AW213" s="238">
        <f t="shared" si="862"/>
        <v>0</v>
      </c>
      <c r="AX213" s="238">
        <f t="shared" si="862"/>
        <v>0</v>
      </c>
      <c r="AY213" s="238">
        <f t="shared" si="862"/>
        <v>0</v>
      </c>
      <c r="AZ213" s="238">
        <f t="shared" si="862"/>
        <v>0</v>
      </c>
      <c r="BA213" s="238">
        <f t="shared" si="862"/>
        <v>0</v>
      </c>
      <c r="BB213" s="238">
        <f t="shared" si="862"/>
        <v>0</v>
      </c>
      <c r="BC213" s="238">
        <f t="shared" si="862"/>
        <v>0</v>
      </c>
      <c r="BD213" s="238">
        <f t="shared" si="862"/>
        <v>0</v>
      </c>
      <c r="BE213" s="238">
        <f t="shared" si="862"/>
        <v>0</v>
      </c>
      <c r="BF213" s="238">
        <f t="shared" si="862"/>
        <v>0</v>
      </c>
      <c r="BG213" s="238">
        <f t="shared" si="862"/>
        <v>0</v>
      </c>
      <c r="BH213" s="238">
        <f t="shared" si="862"/>
        <v>0</v>
      </c>
      <c r="BI213" s="238">
        <f t="shared" si="862"/>
        <v>0</v>
      </c>
      <c r="BJ213" s="238">
        <f t="shared" si="862"/>
        <v>0</v>
      </c>
      <c r="BK213" s="238">
        <f t="shared" si="862"/>
        <v>0</v>
      </c>
      <c r="BL213" s="238">
        <f t="shared" si="862"/>
        <v>0</v>
      </c>
      <c r="BM213" s="238">
        <f t="shared" si="862"/>
        <v>0</v>
      </c>
      <c r="BN213" s="238">
        <f t="shared" si="862"/>
        <v>0</v>
      </c>
      <c r="BO213" s="238">
        <f t="shared" si="862"/>
        <v>0</v>
      </c>
      <c r="BP213" s="238">
        <f t="shared" si="862"/>
        <v>0</v>
      </c>
      <c r="BQ213" s="238">
        <f t="shared" si="862"/>
        <v>0</v>
      </c>
      <c r="BR213" s="238">
        <f t="shared" si="862"/>
        <v>0</v>
      </c>
      <c r="BS213" s="238">
        <f t="shared" si="862"/>
        <v>0</v>
      </c>
      <c r="BT213" s="238">
        <f t="shared" si="862"/>
        <v>0</v>
      </c>
      <c r="BU213" s="238">
        <f t="shared" si="862"/>
        <v>0</v>
      </c>
      <c r="BV213" s="238">
        <f t="shared" si="862"/>
        <v>0</v>
      </c>
      <c r="BW213" s="238">
        <f t="shared" ref="BW213:DB213" si="863">-BW109-BW167</f>
        <v>0</v>
      </c>
      <c r="BX213" s="238">
        <f t="shared" si="863"/>
        <v>0</v>
      </c>
      <c r="BY213" s="238">
        <f t="shared" si="863"/>
        <v>0</v>
      </c>
      <c r="BZ213" s="238">
        <f t="shared" si="863"/>
        <v>0</v>
      </c>
      <c r="CA213" s="238">
        <f t="shared" si="863"/>
        <v>0</v>
      </c>
      <c r="CB213" s="238">
        <f t="shared" si="863"/>
        <v>0</v>
      </c>
      <c r="CC213" s="238">
        <f t="shared" si="863"/>
        <v>0</v>
      </c>
      <c r="CD213" s="238">
        <f t="shared" si="863"/>
        <v>0</v>
      </c>
      <c r="CE213" s="238">
        <f t="shared" si="863"/>
        <v>0</v>
      </c>
      <c r="CF213" s="238">
        <f t="shared" si="863"/>
        <v>0</v>
      </c>
      <c r="CG213" s="238">
        <f t="shared" si="863"/>
        <v>0</v>
      </c>
      <c r="CH213" s="238">
        <f t="shared" si="863"/>
        <v>0</v>
      </c>
      <c r="CI213" s="238">
        <f t="shared" si="863"/>
        <v>0</v>
      </c>
      <c r="CJ213" s="238">
        <f t="shared" si="863"/>
        <v>0</v>
      </c>
      <c r="CK213" s="238">
        <f t="shared" si="863"/>
        <v>0</v>
      </c>
      <c r="CL213" s="238">
        <f t="shared" si="863"/>
        <v>0</v>
      </c>
      <c r="CM213" s="238">
        <f t="shared" si="863"/>
        <v>0</v>
      </c>
      <c r="CN213" s="238">
        <f t="shared" si="863"/>
        <v>0</v>
      </c>
      <c r="CO213" s="238">
        <f t="shared" si="863"/>
        <v>0</v>
      </c>
      <c r="CP213" s="238">
        <f t="shared" si="863"/>
        <v>0</v>
      </c>
      <c r="CQ213" s="238">
        <f t="shared" si="863"/>
        <v>0</v>
      </c>
      <c r="CR213" s="238">
        <f t="shared" si="863"/>
        <v>0</v>
      </c>
      <c r="CS213" s="238">
        <f t="shared" si="863"/>
        <v>0</v>
      </c>
      <c r="CT213" s="238">
        <f t="shared" si="863"/>
        <v>0</v>
      </c>
      <c r="CU213" s="238">
        <f t="shared" si="863"/>
        <v>0</v>
      </c>
      <c r="CV213" s="238">
        <f t="shared" si="863"/>
        <v>0</v>
      </c>
      <c r="CW213" s="238">
        <f t="shared" si="863"/>
        <v>0</v>
      </c>
      <c r="CX213" s="238">
        <f t="shared" si="863"/>
        <v>0</v>
      </c>
      <c r="CY213" s="238">
        <f t="shared" si="863"/>
        <v>0</v>
      </c>
      <c r="CZ213" s="238">
        <f t="shared" si="863"/>
        <v>0</v>
      </c>
      <c r="DA213" s="238">
        <f t="shared" si="863"/>
        <v>0</v>
      </c>
      <c r="DB213" s="238">
        <f t="shared" si="863"/>
        <v>0</v>
      </c>
      <c r="DC213" s="238">
        <f t="shared" ref="DC213:EM213" si="864">-DC109-DC167</f>
        <v>0</v>
      </c>
      <c r="DD213" s="238">
        <f t="shared" si="864"/>
        <v>0</v>
      </c>
      <c r="DE213" s="238">
        <f t="shared" si="864"/>
        <v>0</v>
      </c>
      <c r="DF213" s="238">
        <f t="shared" si="864"/>
        <v>0</v>
      </c>
      <c r="DG213" s="238">
        <f t="shared" si="864"/>
        <v>0</v>
      </c>
      <c r="DH213" s="238">
        <f t="shared" si="864"/>
        <v>0</v>
      </c>
      <c r="DI213" s="238">
        <f t="shared" si="864"/>
        <v>0</v>
      </c>
      <c r="DJ213" s="238">
        <f t="shared" si="864"/>
        <v>0</v>
      </c>
      <c r="DK213" s="238">
        <f t="shared" si="864"/>
        <v>0</v>
      </c>
      <c r="DL213" s="238">
        <f t="shared" si="864"/>
        <v>0</v>
      </c>
      <c r="DM213" s="238">
        <f t="shared" si="864"/>
        <v>0</v>
      </c>
      <c r="DN213" s="238">
        <f t="shared" si="864"/>
        <v>0</v>
      </c>
      <c r="DO213" s="238">
        <f t="shared" si="864"/>
        <v>0</v>
      </c>
      <c r="DP213" s="238">
        <f t="shared" si="864"/>
        <v>0</v>
      </c>
      <c r="DQ213" s="238">
        <f t="shared" si="864"/>
        <v>0</v>
      </c>
      <c r="DR213" s="238">
        <f t="shared" si="864"/>
        <v>0</v>
      </c>
      <c r="DS213" s="238">
        <f t="shared" si="864"/>
        <v>0</v>
      </c>
      <c r="DT213" s="238">
        <f t="shared" si="864"/>
        <v>0</v>
      </c>
      <c r="DU213" s="238">
        <f t="shared" si="864"/>
        <v>0</v>
      </c>
      <c r="DV213" s="238">
        <f t="shared" si="864"/>
        <v>0</v>
      </c>
      <c r="DW213" s="238">
        <f t="shared" si="864"/>
        <v>0</v>
      </c>
      <c r="DX213" s="238">
        <f t="shared" si="864"/>
        <v>0</v>
      </c>
      <c r="DY213" s="238">
        <f t="shared" si="864"/>
        <v>0</v>
      </c>
      <c r="DZ213" s="238">
        <f t="shared" si="864"/>
        <v>0</v>
      </c>
      <c r="EA213" s="238">
        <f t="shared" si="864"/>
        <v>0</v>
      </c>
      <c r="EB213" s="238">
        <f t="shared" si="864"/>
        <v>0</v>
      </c>
      <c r="EC213" s="238">
        <f t="shared" si="864"/>
        <v>0</v>
      </c>
      <c r="ED213" s="238">
        <f t="shared" si="864"/>
        <v>0</v>
      </c>
      <c r="EE213" s="238">
        <f t="shared" si="864"/>
        <v>0</v>
      </c>
      <c r="EF213" s="238">
        <f t="shared" si="864"/>
        <v>0</v>
      </c>
      <c r="EG213" s="238">
        <f t="shared" si="864"/>
        <v>0</v>
      </c>
      <c r="EH213" s="238">
        <f t="shared" si="864"/>
        <v>0</v>
      </c>
      <c r="EI213" s="238">
        <f t="shared" si="864"/>
        <v>0</v>
      </c>
      <c r="EJ213" s="238">
        <f t="shared" si="864"/>
        <v>0</v>
      </c>
      <c r="EK213" s="238">
        <f t="shared" si="864"/>
        <v>0</v>
      </c>
      <c r="EL213" s="238">
        <f t="shared" si="864"/>
        <v>0</v>
      </c>
      <c r="EM213" s="238">
        <f t="shared" si="864"/>
        <v>0</v>
      </c>
      <c r="EP213" s="1" t="str">
        <f t="shared" si="812"/>
        <v>(-) Loan Closing Costs</v>
      </c>
      <c r="EQ213" s="27"/>
      <c r="ER213" s="27"/>
      <c r="ES213" s="27"/>
      <c r="ET213" s="138">
        <f t="shared" si="813"/>
        <v>0</v>
      </c>
      <c r="EU213" s="27"/>
      <c r="EV213" s="139">
        <f t="shared" si="814"/>
        <v>0</v>
      </c>
      <c r="EW213" s="27">
        <f t="shared" si="814"/>
        <v>0</v>
      </c>
      <c r="EX213" s="27">
        <f t="shared" si="814"/>
        <v>0</v>
      </c>
      <c r="EY213" s="27">
        <f t="shared" si="814"/>
        <v>0</v>
      </c>
      <c r="EZ213" s="27">
        <f t="shared" si="814"/>
        <v>0</v>
      </c>
      <c r="FA213" s="27">
        <f t="shared" si="814"/>
        <v>0</v>
      </c>
      <c r="FB213" s="27">
        <f t="shared" si="814"/>
        <v>0</v>
      </c>
      <c r="FC213" s="27">
        <f t="shared" si="814"/>
        <v>0</v>
      </c>
      <c r="FD213" s="27">
        <f t="shared" si="814"/>
        <v>0</v>
      </c>
      <c r="FE213"/>
      <c r="FF213"/>
      <c r="FG213"/>
      <c r="FH213"/>
    </row>
    <row r="214" spans="1:164" ht="15">
      <c r="B214" s="88" t="str">
        <f>"(-) "&amp;B154</f>
        <v>(-) Principal Paydown</v>
      </c>
      <c r="C214" s="88"/>
      <c r="D214" s="88"/>
      <c r="E214" s="88"/>
      <c r="F214" s="88"/>
      <c r="G214" s="88"/>
      <c r="H214" s="88"/>
      <c r="I214" s="125">
        <f ca="1">SUMIF($K$12:$EM$12,"&lt;="&amp;Assumptions!$L$14,'Monthly Cash Flow'!K214:EM214)</f>
        <v>-39000.000000000022</v>
      </c>
      <c r="J214" s="126"/>
      <c r="K214" s="146">
        <f t="shared" ref="K214:AP214" si="865">K154+K196</f>
        <v>0</v>
      </c>
      <c r="L214" s="126">
        <f t="shared" si="865"/>
        <v>0</v>
      </c>
      <c r="M214" s="126">
        <f t="shared" si="865"/>
        <v>0</v>
      </c>
      <c r="N214" s="126">
        <f t="shared" si="865"/>
        <v>0</v>
      </c>
      <c r="O214" s="126">
        <f t="shared" si="865"/>
        <v>0</v>
      </c>
      <c r="P214" s="126">
        <f t="shared" si="865"/>
        <v>0</v>
      </c>
      <c r="Q214" s="126">
        <f t="shared" si="865"/>
        <v>0</v>
      </c>
      <c r="R214" s="126">
        <f t="shared" si="865"/>
        <v>0</v>
      </c>
      <c r="S214" s="126">
        <f t="shared" si="865"/>
        <v>0</v>
      </c>
      <c r="T214" s="126">
        <f t="shared" si="865"/>
        <v>0</v>
      </c>
      <c r="U214" s="126">
        <f t="shared" si="865"/>
        <v>0</v>
      </c>
      <c r="V214" s="126">
        <f t="shared" si="865"/>
        <v>0</v>
      </c>
      <c r="W214" s="126">
        <f t="shared" si="865"/>
        <v>0</v>
      </c>
      <c r="X214" s="126">
        <f t="shared" si="865"/>
        <v>0</v>
      </c>
      <c r="Y214" s="126">
        <f t="shared" si="865"/>
        <v>0</v>
      </c>
      <c r="Z214" s="126">
        <f t="shared" si="865"/>
        <v>0</v>
      </c>
      <c r="AA214" s="126">
        <f t="shared" si="865"/>
        <v>0</v>
      </c>
      <c r="AB214" s="126">
        <f t="shared" si="865"/>
        <v>0</v>
      </c>
      <c r="AC214" s="126">
        <f t="shared" si="865"/>
        <v>0</v>
      </c>
      <c r="AD214" s="126">
        <f t="shared" si="865"/>
        <v>0</v>
      </c>
      <c r="AE214" s="126">
        <f t="shared" si="865"/>
        <v>0</v>
      </c>
      <c r="AF214" s="126">
        <f t="shared" si="865"/>
        <v>0</v>
      </c>
      <c r="AG214" s="126">
        <f t="shared" si="865"/>
        <v>0</v>
      </c>
      <c r="AH214" s="126">
        <f t="shared" si="865"/>
        <v>0</v>
      </c>
      <c r="AI214" s="126">
        <f t="shared" si="865"/>
        <v>0</v>
      </c>
      <c r="AJ214" s="126">
        <f t="shared" si="865"/>
        <v>0</v>
      </c>
      <c r="AK214" s="126">
        <f t="shared" si="865"/>
        <v>0</v>
      </c>
      <c r="AL214" s="126">
        <f t="shared" si="865"/>
        <v>0</v>
      </c>
      <c r="AM214" s="126">
        <f t="shared" si="865"/>
        <v>0</v>
      </c>
      <c r="AN214" s="126">
        <f t="shared" si="865"/>
        <v>0</v>
      </c>
      <c r="AO214" s="126">
        <f t="shared" si="865"/>
        <v>0</v>
      </c>
      <c r="AP214" s="126">
        <f t="shared" si="865"/>
        <v>0</v>
      </c>
      <c r="AQ214" s="126">
        <f t="shared" ref="AQ214:BV214" si="866">AQ154+AQ196</f>
        <v>0</v>
      </c>
      <c r="AR214" s="126">
        <f t="shared" si="866"/>
        <v>0</v>
      </c>
      <c r="AS214" s="126">
        <f t="shared" si="866"/>
        <v>0</v>
      </c>
      <c r="AT214" s="126">
        <f t="shared" si="866"/>
        <v>0</v>
      </c>
      <c r="AU214" s="126">
        <f t="shared" ca="1" si="866"/>
        <v>-39000.000000000022</v>
      </c>
      <c r="AV214" s="126">
        <f t="shared" si="866"/>
        <v>0</v>
      </c>
      <c r="AW214" s="126">
        <f t="shared" si="866"/>
        <v>0</v>
      </c>
      <c r="AX214" s="126">
        <f t="shared" si="866"/>
        <v>0</v>
      </c>
      <c r="AY214" s="126">
        <f t="shared" si="866"/>
        <v>0</v>
      </c>
      <c r="AZ214" s="126">
        <f t="shared" si="866"/>
        <v>0</v>
      </c>
      <c r="BA214" s="126">
        <f t="shared" si="866"/>
        <v>0</v>
      </c>
      <c r="BB214" s="126">
        <f t="shared" si="866"/>
        <v>0</v>
      </c>
      <c r="BC214" s="126">
        <f t="shared" si="866"/>
        <v>0</v>
      </c>
      <c r="BD214" s="126">
        <f t="shared" si="866"/>
        <v>0</v>
      </c>
      <c r="BE214" s="126">
        <f t="shared" si="866"/>
        <v>0</v>
      </c>
      <c r="BF214" s="126">
        <f t="shared" si="866"/>
        <v>0</v>
      </c>
      <c r="BG214" s="126">
        <f t="shared" si="866"/>
        <v>0</v>
      </c>
      <c r="BH214" s="126">
        <f t="shared" si="866"/>
        <v>0</v>
      </c>
      <c r="BI214" s="126">
        <f t="shared" si="866"/>
        <v>0</v>
      </c>
      <c r="BJ214" s="126">
        <f t="shared" si="866"/>
        <v>0</v>
      </c>
      <c r="BK214" s="126">
        <f t="shared" si="866"/>
        <v>0</v>
      </c>
      <c r="BL214" s="126">
        <f t="shared" si="866"/>
        <v>0</v>
      </c>
      <c r="BM214" s="126">
        <f t="shared" si="866"/>
        <v>0</v>
      </c>
      <c r="BN214" s="126">
        <f t="shared" si="866"/>
        <v>0</v>
      </c>
      <c r="BO214" s="126">
        <f t="shared" si="866"/>
        <v>0</v>
      </c>
      <c r="BP214" s="126">
        <f t="shared" si="866"/>
        <v>0</v>
      </c>
      <c r="BQ214" s="126">
        <f t="shared" si="866"/>
        <v>0</v>
      </c>
      <c r="BR214" s="126">
        <f t="shared" si="866"/>
        <v>0</v>
      </c>
      <c r="BS214" s="126">
        <f t="shared" si="866"/>
        <v>0</v>
      </c>
      <c r="BT214" s="126">
        <f t="shared" si="866"/>
        <v>0</v>
      </c>
      <c r="BU214" s="126">
        <f t="shared" si="866"/>
        <v>0</v>
      </c>
      <c r="BV214" s="126">
        <f t="shared" si="866"/>
        <v>0</v>
      </c>
      <c r="BW214" s="126">
        <f t="shared" ref="BW214:DB214" si="867">BW154+BW196</f>
        <v>0</v>
      </c>
      <c r="BX214" s="126">
        <f t="shared" si="867"/>
        <v>0</v>
      </c>
      <c r="BY214" s="126">
        <f t="shared" si="867"/>
        <v>0</v>
      </c>
      <c r="BZ214" s="126">
        <f t="shared" si="867"/>
        <v>0</v>
      </c>
      <c r="CA214" s="126">
        <f t="shared" si="867"/>
        <v>0</v>
      </c>
      <c r="CB214" s="126">
        <f t="shared" si="867"/>
        <v>0</v>
      </c>
      <c r="CC214" s="126">
        <f t="shared" si="867"/>
        <v>0</v>
      </c>
      <c r="CD214" s="126">
        <f t="shared" si="867"/>
        <v>0</v>
      </c>
      <c r="CE214" s="126">
        <f t="shared" si="867"/>
        <v>0</v>
      </c>
      <c r="CF214" s="126">
        <f t="shared" si="867"/>
        <v>0</v>
      </c>
      <c r="CG214" s="126">
        <f t="shared" si="867"/>
        <v>0</v>
      </c>
      <c r="CH214" s="126">
        <f t="shared" si="867"/>
        <v>0</v>
      </c>
      <c r="CI214" s="126">
        <f t="shared" si="867"/>
        <v>0</v>
      </c>
      <c r="CJ214" s="126">
        <f t="shared" si="867"/>
        <v>0</v>
      </c>
      <c r="CK214" s="126">
        <f t="shared" si="867"/>
        <v>0</v>
      </c>
      <c r="CL214" s="126">
        <f t="shared" si="867"/>
        <v>0</v>
      </c>
      <c r="CM214" s="126">
        <f t="shared" si="867"/>
        <v>0</v>
      </c>
      <c r="CN214" s="126">
        <f t="shared" si="867"/>
        <v>0</v>
      </c>
      <c r="CO214" s="126">
        <f t="shared" si="867"/>
        <v>0</v>
      </c>
      <c r="CP214" s="126">
        <f t="shared" si="867"/>
        <v>0</v>
      </c>
      <c r="CQ214" s="126">
        <f t="shared" si="867"/>
        <v>0</v>
      </c>
      <c r="CR214" s="126">
        <f t="shared" si="867"/>
        <v>0</v>
      </c>
      <c r="CS214" s="126">
        <f t="shared" si="867"/>
        <v>0</v>
      </c>
      <c r="CT214" s="126">
        <f t="shared" si="867"/>
        <v>0</v>
      </c>
      <c r="CU214" s="126">
        <f t="shared" si="867"/>
        <v>0</v>
      </c>
      <c r="CV214" s="126">
        <f t="shared" si="867"/>
        <v>0</v>
      </c>
      <c r="CW214" s="126">
        <f t="shared" si="867"/>
        <v>0</v>
      </c>
      <c r="CX214" s="126">
        <f t="shared" si="867"/>
        <v>0</v>
      </c>
      <c r="CY214" s="126">
        <f t="shared" si="867"/>
        <v>0</v>
      </c>
      <c r="CZ214" s="126">
        <f t="shared" si="867"/>
        <v>0</v>
      </c>
      <c r="DA214" s="126">
        <f t="shared" si="867"/>
        <v>0</v>
      </c>
      <c r="DB214" s="126">
        <f t="shared" si="867"/>
        <v>0</v>
      </c>
      <c r="DC214" s="126">
        <f t="shared" ref="DC214:EM214" si="868">DC154+DC196</f>
        <v>0</v>
      </c>
      <c r="DD214" s="126">
        <f t="shared" si="868"/>
        <v>0</v>
      </c>
      <c r="DE214" s="126">
        <f t="shared" si="868"/>
        <v>0</v>
      </c>
      <c r="DF214" s="126">
        <f t="shared" si="868"/>
        <v>0</v>
      </c>
      <c r="DG214" s="126">
        <f t="shared" si="868"/>
        <v>0</v>
      </c>
      <c r="DH214" s="126">
        <f t="shared" si="868"/>
        <v>0</v>
      </c>
      <c r="DI214" s="126">
        <f t="shared" si="868"/>
        <v>0</v>
      </c>
      <c r="DJ214" s="126">
        <f t="shared" si="868"/>
        <v>0</v>
      </c>
      <c r="DK214" s="126">
        <f t="shared" si="868"/>
        <v>0</v>
      </c>
      <c r="DL214" s="126">
        <f t="shared" si="868"/>
        <v>0</v>
      </c>
      <c r="DM214" s="126">
        <f t="shared" si="868"/>
        <v>0</v>
      </c>
      <c r="DN214" s="126">
        <f t="shared" si="868"/>
        <v>0</v>
      </c>
      <c r="DO214" s="126">
        <f t="shared" si="868"/>
        <v>0</v>
      </c>
      <c r="DP214" s="126">
        <f t="shared" si="868"/>
        <v>0</v>
      </c>
      <c r="DQ214" s="126">
        <f t="shared" si="868"/>
        <v>0</v>
      </c>
      <c r="DR214" s="126">
        <f t="shared" si="868"/>
        <v>0</v>
      </c>
      <c r="DS214" s="126">
        <f t="shared" si="868"/>
        <v>0</v>
      </c>
      <c r="DT214" s="126">
        <f t="shared" si="868"/>
        <v>0</v>
      </c>
      <c r="DU214" s="126">
        <f t="shared" si="868"/>
        <v>0</v>
      </c>
      <c r="DV214" s="126">
        <f t="shared" si="868"/>
        <v>0</v>
      </c>
      <c r="DW214" s="126">
        <f t="shared" si="868"/>
        <v>0</v>
      </c>
      <c r="DX214" s="126">
        <f t="shared" si="868"/>
        <v>0</v>
      </c>
      <c r="DY214" s="126">
        <f t="shared" si="868"/>
        <v>0</v>
      </c>
      <c r="DZ214" s="126">
        <f t="shared" si="868"/>
        <v>0</v>
      </c>
      <c r="EA214" s="126">
        <f t="shared" si="868"/>
        <v>0</v>
      </c>
      <c r="EB214" s="126">
        <f t="shared" si="868"/>
        <v>0</v>
      </c>
      <c r="EC214" s="126">
        <f t="shared" si="868"/>
        <v>0</v>
      </c>
      <c r="ED214" s="126">
        <f t="shared" si="868"/>
        <v>0</v>
      </c>
      <c r="EE214" s="126">
        <f t="shared" si="868"/>
        <v>0</v>
      </c>
      <c r="EF214" s="126">
        <f t="shared" si="868"/>
        <v>0</v>
      </c>
      <c r="EG214" s="126">
        <f t="shared" si="868"/>
        <v>0</v>
      </c>
      <c r="EH214" s="126">
        <f t="shared" si="868"/>
        <v>0</v>
      </c>
      <c r="EI214" s="126">
        <f t="shared" si="868"/>
        <v>0</v>
      </c>
      <c r="EJ214" s="126">
        <f t="shared" si="868"/>
        <v>0</v>
      </c>
      <c r="EK214" s="126">
        <f t="shared" si="868"/>
        <v>0</v>
      </c>
      <c r="EL214" s="126">
        <f t="shared" si="868"/>
        <v>0</v>
      </c>
      <c r="EM214" s="126">
        <f t="shared" si="868"/>
        <v>0</v>
      </c>
      <c r="EP214" s="88" t="str">
        <f t="shared" si="812"/>
        <v>(-) Principal Paydown</v>
      </c>
      <c r="EQ214" s="126"/>
      <c r="ER214" s="126"/>
      <c r="ES214" s="126"/>
      <c r="ET214" s="125">
        <f t="shared" ca="1" si="813"/>
        <v>-39000.000000000022</v>
      </c>
      <c r="EU214" s="126"/>
      <c r="EV214" s="146">
        <f t="shared" si="814"/>
        <v>0</v>
      </c>
      <c r="EW214" s="126">
        <f t="shared" si="814"/>
        <v>0</v>
      </c>
      <c r="EX214" s="126">
        <f t="shared" si="814"/>
        <v>0</v>
      </c>
      <c r="EY214" s="126">
        <f t="shared" ca="1" si="814"/>
        <v>-39000.000000000022</v>
      </c>
      <c r="EZ214" s="126">
        <f t="shared" si="814"/>
        <v>0</v>
      </c>
      <c r="FA214" s="126">
        <f t="shared" si="814"/>
        <v>0</v>
      </c>
      <c r="FB214" s="126">
        <f t="shared" si="814"/>
        <v>0</v>
      </c>
      <c r="FC214" s="126">
        <f t="shared" si="814"/>
        <v>0</v>
      </c>
      <c r="FD214" s="126">
        <f t="shared" si="814"/>
        <v>0</v>
      </c>
      <c r="FE214"/>
      <c r="FF214"/>
      <c r="FG214"/>
      <c r="FH214"/>
    </row>
    <row r="215" spans="1:164" ht="16" thickBot="1">
      <c r="B215" s="35" t="s">
        <v>716</v>
      </c>
      <c r="I215" s="142">
        <f ca="1">SUMIF($K$12:$EM$12,"&lt;="&amp;Assumptions!$L$14,'Monthly Cash Flow'!K215:EM215)</f>
        <v>11805.451815217359</v>
      </c>
      <c r="J215" s="143"/>
      <c r="K215" s="144">
        <f t="shared" ref="K215:AP215" si="869">SUM(K206:K214)</f>
        <v>-21436.25</v>
      </c>
      <c r="L215" s="143">
        <f ca="1">SUM(L206:L214)</f>
        <v>153.59741666666667</v>
      </c>
      <c r="M215" s="143">
        <f t="shared" ca="1" si="869"/>
        <v>153.50758333333337</v>
      </c>
      <c r="N215" s="143">
        <f t="shared" ca="1" si="869"/>
        <v>158.22550000000004</v>
      </c>
      <c r="O215" s="143">
        <f t="shared" ca="1" si="869"/>
        <v>153.50758333333337</v>
      </c>
      <c r="P215" s="143">
        <f t="shared" ca="1" si="869"/>
        <v>154.7275833333334</v>
      </c>
      <c r="Q215" s="143">
        <f t="shared" ca="1" si="869"/>
        <v>159.6195000000001</v>
      </c>
      <c r="R215" s="143">
        <f t="shared" ca="1" si="869"/>
        <v>138.26958333333337</v>
      </c>
      <c r="S215" s="143">
        <f t="shared" ca="1" si="869"/>
        <v>129.5765000000001</v>
      </c>
      <c r="T215" s="143">
        <f t="shared" ca="1" si="869"/>
        <v>124.85858333333343</v>
      </c>
      <c r="U215" s="143">
        <f t="shared" ca="1" si="869"/>
        <v>127.21258333333336</v>
      </c>
      <c r="V215" s="143">
        <f t="shared" ca="1" si="869"/>
        <v>141.36633333333336</v>
      </c>
      <c r="W215" s="143">
        <f t="shared" ca="1" si="869"/>
        <v>97.124583333333419</v>
      </c>
      <c r="X215" s="143">
        <f t="shared" ca="1" si="869"/>
        <v>101.84250000000006</v>
      </c>
      <c r="Y215" s="143">
        <f t="shared" ca="1" si="869"/>
        <v>110.96858333333338</v>
      </c>
      <c r="Z215" s="143">
        <f t="shared" ca="1" si="869"/>
        <v>119.02550000000005</v>
      </c>
      <c r="AA215" s="143">
        <f t="shared" ca="1" si="869"/>
        <v>-61.5254166666667</v>
      </c>
      <c r="AB215" s="143">
        <f t="shared" ca="1" si="869"/>
        <v>150.84058333333343</v>
      </c>
      <c r="AC215" s="143">
        <f t="shared" ca="1" si="869"/>
        <v>155.73849999999999</v>
      </c>
      <c r="AD215" s="143">
        <f t="shared" ca="1" si="869"/>
        <v>167.98158333333339</v>
      </c>
      <c r="AE215" s="143">
        <f t="shared" ca="1" si="869"/>
        <v>172.99250000000006</v>
      </c>
      <c r="AF215" s="143">
        <f t="shared" ca="1" si="869"/>
        <v>168.2745833333334</v>
      </c>
      <c r="AG215" s="143">
        <f t="shared" ca="1" si="869"/>
        <v>146.99158333333338</v>
      </c>
      <c r="AH215" s="143">
        <f t="shared" ca="1" si="869"/>
        <v>156.42741666666669</v>
      </c>
      <c r="AI215" s="143">
        <f t="shared" ca="1" si="869"/>
        <v>151.63658333333342</v>
      </c>
      <c r="AJ215" s="143">
        <f t="shared" ca="1" si="869"/>
        <v>156.35450000000009</v>
      </c>
      <c r="AK215" s="143">
        <f t="shared" ca="1" si="869"/>
        <v>153.35258333333343</v>
      </c>
      <c r="AL215" s="143">
        <f t="shared" ca="1" si="869"/>
        <v>158.0705000000001</v>
      </c>
      <c r="AM215" s="143">
        <f t="shared" ca="1" si="869"/>
        <v>154.32558333333338</v>
      </c>
      <c r="AN215" s="143">
        <f t="shared" ca="1" si="869"/>
        <v>155.62058333333334</v>
      </c>
      <c r="AO215" s="143">
        <f t="shared" ca="1" si="869"/>
        <v>160.52249999999998</v>
      </c>
      <c r="AP215" s="143">
        <f t="shared" ca="1" si="869"/>
        <v>155.80458333333331</v>
      </c>
      <c r="AQ215" s="143">
        <f t="shared" ref="AQ215:CE215" ca="1" si="870">SUM(AQ206:AQ214)</f>
        <v>160.82550000000009</v>
      </c>
      <c r="AR215" s="143">
        <f t="shared" ca="1" si="870"/>
        <v>156.10758333333342</v>
      </c>
      <c r="AS215" s="143">
        <f t="shared" ca="1" si="870"/>
        <v>156.35958333333332</v>
      </c>
      <c r="AT215" s="143">
        <f t="shared" ca="1" si="870"/>
        <v>170.51333333333332</v>
      </c>
      <c r="AU215" s="143">
        <f t="shared" ca="1" si="870"/>
        <v>28271.057148550688</v>
      </c>
      <c r="AV215" s="143">
        <f t="shared" ca="1" si="870"/>
        <v>0</v>
      </c>
      <c r="AW215" s="143">
        <f t="shared" ca="1" si="870"/>
        <v>0</v>
      </c>
      <c r="AX215" s="143">
        <f t="shared" ca="1" si="870"/>
        <v>0</v>
      </c>
      <c r="AY215" s="143">
        <f t="shared" ca="1" si="870"/>
        <v>0</v>
      </c>
      <c r="AZ215" s="143">
        <f t="shared" ca="1" si="870"/>
        <v>0</v>
      </c>
      <c r="BA215" s="143">
        <f t="shared" ca="1" si="870"/>
        <v>0</v>
      </c>
      <c r="BB215" s="143">
        <f t="shared" ca="1" si="870"/>
        <v>0</v>
      </c>
      <c r="BC215" s="143">
        <f t="shared" ca="1" si="870"/>
        <v>0</v>
      </c>
      <c r="BD215" s="143">
        <f t="shared" ca="1" si="870"/>
        <v>0</v>
      </c>
      <c r="BE215" s="143">
        <f t="shared" ca="1" si="870"/>
        <v>0</v>
      </c>
      <c r="BF215" s="143">
        <f t="shared" ca="1" si="870"/>
        <v>0</v>
      </c>
      <c r="BG215" s="143">
        <f t="shared" ca="1" si="870"/>
        <v>0</v>
      </c>
      <c r="BH215" s="143">
        <f t="shared" ca="1" si="870"/>
        <v>0</v>
      </c>
      <c r="BI215" s="143">
        <f t="shared" ca="1" si="870"/>
        <v>0</v>
      </c>
      <c r="BJ215" s="143">
        <f t="shared" ca="1" si="870"/>
        <v>0</v>
      </c>
      <c r="BK215" s="143">
        <f t="shared" ca="1" si="870"/>
        <v>0</v>
      </c>
      <c r="BL215" s="143">
        <f t="shared" ca="1" si="870"/>
        <v>0</v>
      </c>
      <c r="BM215" s="143">
        <f t="shared" ca="1" si="870"/>
        <v>0</v>
      </c>
      <c r="BN215" s="143">
        <f t="shared" ca="1" si="870"/>
        <v>0</v>
      </c>
      <c r="BO215" s="143">
        <f t="shared" ca="1" si="870"/>
        <v>0</v>
      </c>
      <c r="BP215" s="143">
        <f t="shared" ca="1" si="870"/>
        <v>0</v>
      </c>
      <c r="BQ215" s="143">
        <f t="shared" ca="1" si="870"/>
        <v>0</v>
      </c>
      <c r="BR215" s="143">
        <f t="shared" ca="1" si="870"/>
        <v>0</v>
      </c>
      <c r="BS215" s="143">
        <f t="shared" ca="1" si="870"/>
        <v>0</v>
      </c>
      <c r="BT215" s="143">
        <f t="shared" ca="1" si="870"/>
        <v>0</v>
      </c>
      <c r="BU215" s="143">
        <f t="shared" ca="1" si="870"/>
        <v>0</v>
      </c>
      <c r="BV215" s="143">
        <f t="shared" ca="1" si="870"/>
        <v>0</v>
      </c>
      <c r="BW215" s="143">
        <f t="shared" ca="1" si="870"/>
        <v>0</v>
      </c>
      <c r="BX215" s="143">
        <f t="shared" ca="1" si="870"/>
        <v>0</v>
      </c>
      <c r="BY215" s="143">
        <f t="shared" ca="1" si="870"/>
        <v>0</v>
      </c>
      <c r="BZ215" s="143">
        <f t="shared" ca="1" si="870"/>
        <v>0</v>
      </c>
      <c r="CA215" s="143">
        <f t="shared" ca="1" si="870"/>
        <v>0</v>
      </c>
      <c r="CB215" s="143">
        <f t="shared" ca="1" si="870"/>
        <v>0</v>
      </c>
      <c r="CC215" s="143">
        <f t="shared" ca="1" si="870"/>
        <v>0</v>
      </c>
      <c r="CD215" s="143">
        <f t="shared" ca="1" si="870"/>
        <v>0</v>
      </c>
      <c r="CE215" s="143">
        <f t="shared" ca="1" si="870"/>
        <v>0</v>
      </c>
      <c r="CF215" s="143">
        <f t="shared" ref="CF215:EM215" ca="1" si="871">SUM(CF206:CF214)</f>
        <v>0</v>
      </c>
      <c r="CG215" s="143">
        <f t="shared" ca="1" si="871"/>
        <v>0</v>
      </c>
      <c r="CH215" s="143">
        <f t="shared" ca="1" si="871"/>
        <v>0</v>
      </c>
      <c r="CI215" s="143">
        <f t="shared" ca="1" si="871"/>
        <v>0</v>
      </c>
      <c r="CJ215" s="143">
        <f t="shared" ca="1" si="871"/>
        <v>0</v>
      </c>
      <c r="CK215" s="143">
        <f t="shared" ca="1" si="871"/>
        <v>0</v>
      </c>
      <c r="CL215" s="143">
        <f t="shared" ca="1" si="871"/>
        <v>0</v>
      </c>
      <c r="CM215" s="143">
        <f t="shared" ca="1" si="871"/>
        <v>0</v>
      </c>
      <c r="CN215" s="143">
        <f t="shared" ca="1" si="871"/>
        <v>0</v>
      </c>
      <c r="CO215" s="143">
        <f t="shared" ca="1" si="871"/>
        <v>0</v>
      </c>
      <c r="CP215" s="143">
        <f t="shared" ca="1" si="871"/>
        <v>0</v>
      </c>
      <c r="CQ215" s="143">
        <f t="shared" ca="1" si="871"/>
        <v>0</v>
      </c>
      <c r="CR215" s="143">
        <f t="shared" ca="1" si="871"/>
        <v>0</v>
      </c>
      <c r="CS215" s="143">
        <f t="shared" ca="1" si="871"/>
        <v>0</v>
      </c>
      <c r="CT215" s="143">
        <f t="shared" ca="1" si="871"/>
        <v>0</v>
      </c>
      <c r="CU215" s="143">
        <f t="shared" ca="1" si="871"/>
        <v>0</v>
      </c>
      <c r="CV215" s="143">
        <f t="shared" ca="1" si="871"/>
        <v>0</v>
      </c>
      <c r="CW215" s="143">
        <f t="shared" ca="1" si="871"/>
        <v>0</v>
      </c>
      <c r="CX215" s="143">
        <f t="shared" ca="1" si="871"/>
        <v>0</v>
      </c>
      <c r="CY215" s="143">
        <f t="shared" ca="1" si="871"/>
        <v>0</v>
      </c>
      <c r="CZ215" s="143">
        <f t="shared" ca="1" si="871"/>
        <v>0</v>
      </c>
      <c r="DA215" s="143">
        <f t="shared" ca="1" si="871"/>
        <v>0</v>
      </c>
      <c r="DB215" s="143">
        <f t="shared" ca="1" si="871"/>
        <v>0</v>
      </c>
      <c r="DC215" s="143">
        <f t="shared" ca="1" si="871"/>
        <v>0</v>
      </c>
      <c r="DD215" s="143">
        <f t="shared" ca="1" si="871"/>
        <v>0</v>
      </c>
      <c r="DE215" s="143">
        <f t="shared" ca="1" si="871"/>
        <v>0</v>
      </c>
      <c r="DF215" s="143">
        <f t="shared" ca="1" si="871"/>
        <v>0</v>
      </c>
      <c r="DG215" s="143">
        <f t="shared" ca="1" si="871"/>
        <v>0</v>
      </c>
      <c r="DH215" s="143">
        <f t="shared" ca="1" si="871"/>
        <v>0</v>
      </c>
      <c r="DI215" s="143">
        <f t="shared" ca="1" si="871"/>
        <v>0</v>
      </c>
      <c r="DJ215" s="143">
        <f t="shared" ca="1" si="871"/>
        <v>0</v>
      </c>
      <c r="DK215" s="143">
        <f t="shared" ca="1" si="871"/>
        <v>0</v>
      </c>
      <c r="DL215" s="143">
        <f t="shared" ca="1" si="871"/>
        <v>0</v>
      </c>
      <c r="DM215" s="143">
        <f t="shared" ca="1" si="871"/>
        <v>0</v>
      </c>
      <c r="DN215" s="143">
        <f t="shared" ca="1" si="871"/>
        <v>0</v>
      </c>
      <c r="DO215" s="143">
        <f t="shared" ca="1" si="871"/>
        <v>0</v>
      </c>
      <c r="DP215" s="143">
        <f t="shared" ca="1" si="871"/>
        <v>0</v>
      </c>
      <c r="DQ215" s="143">
        <f t="shared" ca="1" si="871"/>
        <v>0</v>
      </c>
      <c r="DR215" s="143">
        <f t="shared" ca="1" si="871"/>
        <v>0</v>
      </c>
      <c r="DS215" s="143">
        <f t="shared" ca="1" si="871"/>
        <v>0</v>
      </c>
      <c r="DT215" s="143">
        <f t="shared" ca="1" si="871"/>
        <v>0</v>
      </c>
      <c r="DU215" s="143">
        <f t="shared" ca="1" si="871"/>
        <v>0</v>
      </c>
      <c r="DV215" s="143">
        <f t="shared" ca="1" si="871"/>
        <v>0</v>
      </c>
      <c r="DW215" s="143">
        <f t="shared" ca="1" si="871"/>
        <v>0</v>
      </c>
      <c r="DX215" s="143">
        <f t="shared" ca="1" si="871"/>
        <v>0</v>
      </c>
      <c r="DY215" s="143">
        <f t="shared" ca="1" si="871"/>
        <v>0</v>
      </c>
      <c r="DZ215" s="143">
        <f t="shared" ca="1" si="871"/>
        <v>0</v>
      </c>
      <c r="EA215" s="143">
        <f t="shared" ca="1" si="871"/>
        <v>0</v>
      </c>
      <c r="EB215" s="143">
        <f t="shared" ca="1" si="871"/>
        <v>0</v>
      </c>
      <c r="EC215" s="143">
        <f t="shared" ca="1" si="871"/>
        <v>0</v>
      </c>
      <c r="ED215" s="143">
        <f t="shared" ca="1" si="871"/>
        <v>0</v>
      </c>
      <c r="EE215" s="143">
        <f t="shared" ca="1" si="871"/>
        <v>0</v>
      </c>
      <c r="EF215" s="143">
        <f t="shared" ca="1" si="871"/>
        <v>0</v>
      </c>
      <c r="EG215" s="143">
        <f t="shared" ca="1" si="871"/>
        <v>0</v>
      </c>
      <c r="EH215" s="143">
        <f t="shared" ca="1" si="871"/>
        <v>0</v>
      </c>
      <c r="EI215" s="143">
        <f t="shared" ca="1" si="871"/>
        <v>0</v>
      </c>
      <c r="EJ215" s="143">
        <f t="shared" ca="1" si="871"/>
        <v>0</v>
      </c>
      <c r="EK215" s="143">
        <f t="shared" ca="1" si="871"/>
        <v>0</v>
      </c>
      <c r="EL215" s="143">
        <f t="shared" ca="1" si="871"/>
        <v>0</v>
      </c>
      <c r="EM215" s="143">
        <f t="shared" ca="1" si="871"/>
        <v>0</v>
      </c>
      <c r="EP215" s="35" t="str">
        <f t="shared" si="812"/>
        <v>Leveraged Cash Flow (Pre-Distribution Holdback)</v>
      </c>
      <c r="EQ215" s="143"/>
      <c r="ER215" s="143"/>
      <c r="ES215" s="143"/>
      <c r="ET215" s="142">
        <f t="shared" ca="1" si="813"/>
        <v>11805.451815217359</v>
      </c>
      <c r="EU215" s="143"/>
      <c r="EV215" s="144">
        <f t="shared" si="814"/>
        <v>-21436.25</v>
      </c>
      <c r="EW215" s="143">
        <f t="shared" ca="1" si="814"/>
        <v>1691.5933333333342</v>
      </c>
      <c r="EX215" s="143">
        <f t="shared" ca="1" si="814"/>
        <v>1541.1945000000005</v>
      </c>
      <c r="EY215" s="143">
        <f t="shared" ca="1" si="814"/>
        <v>30008.913981884023</v>
      </c>
      <c r="EZ215" s="143">
        <f t="shared" ca="1" si="814"/>
        <v>0</v>
      </c>
      <c r="FA215" s="143">
        <f t="shared" ca="1" si="814"/>
        <v>0</v>
      </c>
      <c r="FB215" s="143">
        <f t="shared" ca="1" si="814"/>
        <v>0</v>
      </c>
      <c r="FC215" s="143">
        <f t="shared" ca="1" si="814"/>
        <v>0</v>
      </c>
      <c r="FD215" s="143">
        <f t="shared" ca="1" si="814"/>
        <v>0</v>
      </c>
      <c r="FE215"/>
      <c r="FF215"/>
      <c r="FG215"/>
      <c r="FH215"/>
    </row>
    <row r="216" spans="1:164">
      <c r="B216" s="177" t="s">
        <v>5</v>
      </c>
      <c r="C216" s="7"/>
      <c r="D216" s="7"/>
      <c r="E216" s="7"/>
      <c r="F216" s="7"/>
      <c r="G216" s="7"/>
      <c r="H216" s="7"/>
      <c r="I216" s="182">
        <f ca="1">I215</f>
        <v>11805.451815217359</v>
      </c>
      <c r="EP216" s="177" t="str">
        <f t="shared" si="812"/>
        <v>Profit</v>
      </c>
      <c r="ET216" s="182">
        <f ca="1">ET215</f>
        <v>11805.451815217359</v>
      </c>
      <c r="EV216" s="108"/>
    </row>
    <row r="217" spans="1:164">
      <c r="B217" s="180" t="s">
        <v>6</v>
      </c>
      <c r="I217" s="181">
        <f ca="1">-SUMIF(K215:EM215,"&lt;0")</f>
        <v>21497.775416666667</v>
      </c>
      <c r="EP217" s="180" t="str">
        <f t="shared" si="812"/>
        <v>Investment</v>
      </c>
      <c r="ET217" s="182">
        <f ca="1">-SUMIF(EV215:FD215,"&lt;0")</f>
        <v>21436.25</v>
      </c>
      <c r="EV217" s="108"/>
      <c r="EW217" s="374"/>
    </row>
    <row r="218" spans="1:164">
      <c r="B218" s="180" t="s">
        <v>8</v>
      </c>
      <c r="I218" s="183">
        <f ca="1">I216/I217+1</f>
        <v>1.549147601852092</v>
      </c>
      <c r="M218" s="19"/>
      <c r="EP218" s="180" t="str">
        <f t="shared" si="812"/>
        <v>Multiple</v>
      </c>
      <c r="ET218" s="183">
        <f ca="1">ET216/ET217+1</f>
        <v>1.5507237420359139</v>
      </c>
      <c r="EV218" s="108"/>
    </row>
    <row r="219" spans="1:164" ht="15" thickBot="1">
      <c r="B219" s="184" t="s">
        <v>9</v>
      </c>
      <c r="C219" s="4"/>
      <c r="D219" s="4"/>
      <c r="E219" s="4"/>
      <c r="F219" s="4"/>
      <c r="G219" s="4"/>
      <c r="H219" s="4"/>
      <c r="I219" s="185">
        <f ca="1">XIRR(K215:EM215,$K$14:$EM$14)</f>
        <v>0.17302634119987489</v>
      </c>
      <c r="EP219" s="184" t="str">
        <f t="shared" si="812"/>
        <v>IRR</v>
      </c>
      <c r="EQ219" s="4"/>
      <c r="ER219" s="4"/>
      <c r="ES219" s="4"/>
      <c r="ET219" s="185">
        <f ca="1">I219</f>
        <v>0.17302634119987489</v>
      </c>
      <c r="EV219" s="108"/>
    </row>
    <row r="220" spans="1:164">
      <c r="I220" s="236"/>
    </row>
    <row r="221" spans="1:164">
      <c r="K221" s="245"/>
      <c r="L221" s="374"/>
      <c r="M221" s="374"/>
      <c r="N221" s="374"/>
      <c r="O221" s="374"/>
      <c r="P221" s="374"/>
      <c r="Q221" s="374"/>
      <c r="R221" s="374"/>
      <c r="S221" s="374"/>
      <c r="T221" s="374"/>
      <c r="U221" s="374"/>
      <c r="V221" s="374"/>
      <c r="W221" s="374"/>
      <c r="X221" s="374"/>
      <c r="Y221" s="374"/>
      <c r="Z221" s="374"/>
      <c r="AA221" s="374"/>
      <c r="AB221" s="374"/>
      <c r="AC221" s="374"/>
      <c r="AD221" s="374"/>
      <c r="AE221" s="374"/>
      <c r="AF221" s="374"/>
      <c r="AG221" s="374"/>
      <c r="AH221" s="374"/>
      <c r="AI221" s="374"/>
      <c r="AJ221" s="374"/>
      <c r="AK221" s="374"/>
      <c r="AL221" s="374"/>
      <c r="AM221" s="374"/>
      <c r="AN221" s="374"/>
      <c r="AO221" s="374"/>
      <c r="AP221" s="374"/>
      <c r="AQ221" s="374"/>
      <c r="AR221" s="374"/>
      <c r="AS221" s="374"/>
      <c r="AT221" s="374"/>
      <c r="AU221" s="374"/>
      <c r="AV221" s="374"/>
      <c r="AW221" s="374"/>
      <c r="AX221" s="374"/>
      <c r="AY221" s="374"/>
      <c r="AZ221" s="374"/>
      <c r="BA221" s="374"/>
      <c r="BB221" s="374"/>
      <c r="BC221" s="374"/>
      <c r="BD221" s="374"/>
      <c r="BE221" s="374"/>
      <c r="BF221" s="374"/>
      <c r="BG221" s="374"/>
      <c r="BH221" s="374"/>
    </row>
    <row r="222" spans="1:164" hidden="1" outlineLevel="1">
      <c r="B222" s="17"/>
    </row>
    <row r="223" spans="1:164" hidden="1" outlineLevel="1">
      <c r="L223" s="194"/>
      <c r="M223" s="194"/>
      <c r="N223" s="194"/>
      <c r="O223" s="194"/>
      <c r="P223" s="194"/>
      <c r="Q223" s="194"/>
      <c r="R223" s="194"/>
      <c r="S223" s="194"/>
      <c r="T223" s="194"/>
      <c r="U223" s="194"/>
      <c r="V223" s="194"/>
      <c r="W223" s="194"/>
      <c r="X223" s="194"/>
      <c r="Y223" s="194"/>
      <c r="Z223" s="194"/>
      <c r="AA223" s="194"/>
      <c r="AB223" s="194"/>
      <c r="AC223" s="194"/>
      <c r="AD223" s="194"/>
      <c r="AE223" s="194"/>
      <c r="AF223" s="194"/>
      <c r="AG223" s="194"/>
      <c r="AH223" s="194"/>
      <c r="AI223" s="194"/>
      <c r="AJ223" s="194"/>
      <c r="AK223" s="194"/>
      <c r="AL223" s="194"/>
      <c r="AM223" s="194"/>
      <c r="AN223" s="194"/>
      <c r="AO223" s="194"/>
      <c r="AP223" s="194"/>
      <c r="AQ223" s="194"/>
      <c r="AR223" s="194"/>
      <c r="AS223" s="194"/>
      <c r="AT223" s="194"/>
      <c r="AU223" s="194"/>
      <c r="AV223" s="194"/>
      <c r="AW223" s="194"/>
      <c r="AX223" s="194"/>
      <c r="AY223" s="194"/>
      <c r="AZ223" s="194"/>
      <c r="BA223" s="194"/>
      <c r="BB223" s="194"/>
      <c r="BC223" s="194"/>
      <c r="BD223" s="194"/>
      <c r="BE223" s="194"/>
      <c r="BF223" s="194"/>
      <c r="BG223" s="194"/>
      <c r="BH223" s="194"/>
      <c r="BI223" s="194"/>
      <c r="BJ223" s="194"/>
      <c r="BK223" s="194"/>
      <c r="BL223" s="194"/>
      <c r="BM223" s="194"/>
      <c r="BN223" s="194"/>
      <c r="BO223" s="194"/>
      <c r="BP223" s="194"/>
      <c r="BQ223" s="194"/>
      <c r="BR223" s="194"/>
      <c r="BS223" s="194"/>
      <c r="BT223" s="194"/>
      <c r="BU223" s="194"/>
      <c r="BV223" s="194"/>
      <c r="BW223" s="194"/>
      <c r="BX223" s="194"/>
      <c r="BY223" s="194"/>
      <c r="BZ223" s="194"/>
      <c r="CA223" s="194"/>
      <c r="CB223" s="194"/>
      <c r="CC223" s="194"/>
      <c r="CD223" s="194"/>
      <c r="CE223" s="194"/>
      <c r="CF223" s="194"/>
      <c r="CG223" s="194"/>
      <c r="CH223" s="194"/>
      <c r="CI223" s="194"/>
      <c r="CJ223" s="194"/>
      <c r="CK223" s="194"/>
      <c r="CL223" s="194"/>
      <c r="CM223" s="194"/>
      <c r="CN223" s="194"/>
      <c r="CO223" s="194"/>
      <c r="CP223" s="194"/>
      <c r="CQ223" s="194"/>
      <c r="CR223" s="194"/>
      <c r="CS223" s="194"/>
      <c r="CT223" s="194"/>
      <c r="CU223" s="194"/>
      <c r="CV223" s="194"/>
      <c r="CW223" s="194"/>
      <c r="CX223" s="194"/>
      <c r="CY223" s="194"/>
      <c r="CZ223" s="194"/>
      <c r="DA223" s="194"/>
      <c r="DB223" s="194"/>
      <c r="DC223" s="194"/>
      <c r="DD223" s="194"/>
      <c r="DE223" s="194"/>
      <c r="DF223" s="194"/>
      <c r="DG223" s="194"/>
      <c r="DH223" s="194"/>
      <c r="DI223" s="194"/>
      <c r="DJ223" s="194"/>
      <c r="DK223" s="194"/>
      <c r="DL223" s="194"/>
      <c r="DM223" s="194"/>
      <c r="DN223" s="194"/>
      <c r="DO223" s="194"/>
      <c r="DP223" s="194"/>
      <c r="DQ223" s="194"/>
      <c r="DR223" s="194"/>
      <c r="DS223" s="194"/>
      <c r="DT223" s="194"/>
      <c r="DU223" s="194"/>
      <c r="DV223" s="194"/>
      <c r="DW223" s="194"/>
      <c r="DX223" s="194"/>
      <c r="DY223" s="194"/>
      <c r="DZ223" s="194"/>
      <c r="EA223" s="194"/>
      <c r="EB223" s="194"/>
      <c r="EC223" s="194"/>
      <c r="ED223" s="194"/>
      <c r="EE223" s="194"/>
      <c r="EF223" s="194"/>
      <c r="EG223" s="194"/>
      <c r="EH223" s="194"/>
      <c r="EI223" s="194"/>
      <c r="EJ223" s="194"/>
      <c r="EK223" s="194"/>
      <c r="EL223" s="194"/>
      <c r="EM223" s="194"/>
    </row>
    <row r="224" spans="1:164" hidden="1" outlineLevel="1">
      <c r="L224" s="154"/>
      <c r="M224" s="154"/>
      <c r="N224" s="154"/>
      <c r="O224" s="154"/>
      <c r="P224" s="154"/>
      <c r="Q224" s="154"/>
      <c r="R224" s="154"/>
      <c r="S224" s="154"/>
      <c r="T224" s="154"/>
      <c r="U224" s="154"/>
      <c r="V224" s="154"/>
      <c r="W224" s="154"/>
      <c r="X224" s="154"/>
      <c r="Y224" s="154"/>
      <c r="Z224" s="154"/>
      <c r="AA224" s="154"/>
      <c r="AB224" s="154"/>
      <c r="AC224" s="154"/>
      <c r="AD224" s="154"/>
      <c r="AE224" s="154"/>
      <c r="AF224" s="154"/>
      <c r="AG224" s="154"/>
      <c r="AH224" s="154"/>
      <c r="AI224" s="154"/>
      <c r="AJ224" s="154"/>
      <c r="AK224" s="154"/>
      <c r="AL224" s="154"/>
      <c r="AM224" s="154"/>
      <c r="AN224" s="154"/>
      <c r="AO224" s="154"/>
      <c r="AP224" s="154"/>
      <c r="AQ224" s="154"/>
      <c r="AR224" s="154"/>
      <c r="AS224" s="154"/>
      <c r="AT224" s="154"/>
      <c r="AU224" s="154"/>
      <c r="AV224" s="154"/>
      <c r="AW224" s="154"/>
      <c r="AX224" s="154"/>
      <c r="AY224" s="154"/>
      <c r="AZ224" s="154"/>
      <c r="BA224" s="154"/>
      <c r="BB224" s="154"/>
      <c r="BC224" s="154"/>
      <c r="BD224" s="154"/>
      <c r="BE224" s="154"/>
      <c r="BF224" s="154"/>
      <c r="BG224" s="154"/>
      <c r="BH224" s="154"/>
      <c r="BI224" s="154"/>
      <c r="BJ224" s="154"/>
      <c r="BK224" s="154"/>
      <c r="BL224" s="154"/>
      <c r="BM224" s="154"/>
      <c r="BN224" s="154"/>
      <c r="BO224" s="154"/>
      <c r="BP224" s="154"/>
      <c r="BQ224" s="154"/>
      <c r="BR224" s="154"/>
      <c r="BS224" s="154"/>
      <c r="BT224" s="154"/>
      <c r="BU224" s="154"/>
      <c r="BV224" s="154"/>
      <c r="BW224" s="154"/>
      <c r="BX224" s="154"/>
      <c r="BY224" s="154"/>
      <c r="BZ224" s="154"/>
      <c r="CA224" s="154"/>
      <c r="CB224" s="154"/>
      <c r="CC224" s="154"/>
      <c r="CD224" s="154"/>
      <c r="CE224" s="154"/>
      <c r="CF224" s="154"/>
      <c r="CG224" s="154"/>
      <c r="CH224" s="154"/>
      <c r="CI224" s="154"/>
      <c r="CJ224" s="154"/>
      <c r="CK224" s="154"/>
      <c r="CL224" s="154"/>
      <c r="CM224" s="154"/>
      <c r="CN224" s="154"/>
      <c r="CO224" s="154"/>
      <c r="CP224" s="154"/>
      <c r="CQ224" s="154"/>
      <c r="CR224" s="154"/>
      <c r="CS224" s="154"/>
      <c r="CT224" s="154"/>
      <c r="CU224" s="154"/>
      <c r="CV224" s="154"/>
      <c r="CW224" s="154"/>
      <c r="CX224" s="154"/>
      <c r="CY224" s="154"/>
      <c r="CZ224" s="154"/>
      <c r="DA224" s="154"/>
      <c r="DB224" s="154"/>
      <c r="DC224" s="154"/>
      <c r="DD224" s="154"/>
      <c r="DE224" s="154"/>
      <c r="DF224" s="154"/>
      <c r="DG224" s="154"/>
      <c r="DH224" s="154"/>
      <c r="DI224" s="154"/>
      <c r="DJ224" s="154"/>
      <c r="DK224" s="154"/>
      <c r="DL224" s="154"/>
      <c r="DM224" s="154"/>
      <c r="DN224" s="154"/>
      <c r="DO224" s="154"/>
      <c r="DP224" s="154"/>
      <c r="DQ224" s="154"/>
      <c r="DR224" s="154"/>
      <c r="DS224" s="154"/>
      <c r="DT224" s="154"/>
      <c r="DU224" s="154"/>
      <c r="DV224" s="154"/>
      <c r="DW224" s="154"/>
      <c r="DX224" s="154"/>
      <c r="DY224" s="154"/>
      <c r="DZ224" s="154"/>
      <c r="EA224" s="154"/>
      <c r="EB224" s="154"/>
      <c r="EC224" s="154"/>
      <c r="ED224" s="154"/>
      <c r="EE224" s="154"/>
      <c r="EF224" s="154"/>
      <c r="EG224" s="154"/>
      <c r="EH224" s="154"/>
      <c r="EI224" s="154"/>
      <c r="EJ224" s="154"/>
      <c r="EK224" s="154"/>
      <c r="EL224" s="154"/>
      <c r="EM224" s="154"/>
    </row>
    <row r="225" spans="2:143" hidden="1" outlineLevel="1">
      <c r="L225" s="246"/>
      <c r="M225" s="246"/>
      <c r="N225" s="246"/>
      <c r="O225" s="246"/>
      <c r="P225" s="246"/>
      <c r="Q225" s="246"/>
      <c r="R225" s="246"/>
      <c r="S225" s="246"/>
      <c r="T225" s="246"/>
      <c r="U225" s="246"/>
      <c r="V225" s="246"/>
      <c r="W225" s="246"/>
      <c r="X225" s="246"/>
      <c r="Y225" s="246"/>
      <c r="Z225" s="246"/>
      <c r="AA225" s="246"/>
      <c r="AB225" s="246"/>
      <c r="AC225" s="246"/>
      <c r="AD225" s="246"/>
      <c r="AE225" s="246"/>
      <c r="AF225" s="246"/>
      <c r="AG225" s="246"/>
      <c r="AH225" s="246"/>
      <c r="AI225" s="246"/>
      <c r="AJ225" s="246"/>
      <c r="AK225" s="246"/>
      <c r="AL225" s="246"/>
      <c r="AM225" s="246"/>
      <c r="AN225" s="246"/>
      <c r="AO225" s="246"/>
      <c r="AP225" s="246"/>
      <c r="AQ225" s="246"/>
      <c r="AR225" s="246"/>
      <c r="AS225" s="246"/>
      <c r="AT225" s="246"/>
      <c r="AU225" s="246"/>
      <c r="AV225" s="246"/>
      <c r="AW225" s="246"/>
      <c r="AX225" s="246"/>
      <c r="AY225" s="246"/>
      <c r="AZ225" s="246"/>
      <c r="BA225" s="246"/>
      <c r="BB225" s="246"/>
      <c r="BC225" s="246"/>
      <c r="BD225" s="246"/>
      <c r="BE225" s="246"/>
      <c r="BF225" s="246"/>
      <c r="BG225" s="246"/>
      <c r="BH225" s="246"/>
      <c r="BI225" s="246"/>
      <c r="BJ225" s="246"/>
      <c r="BK225" s="246"/>
      <c r="BL225" s="246"/>
      <c r="BM225" s="246"/>
      <c r="BN225" s="246"/>
      <c r="BO225" s="246"/>
      <c r="BP225" s="246"/>
      <c r="BQ225" s="246"/>
      <c r="BR225" s="246"/>
      <c r="BS225" s="246"/>
      <c r="BT225" s="246"/>
      <c r="BU225" s="246"/>
      <c r="BV225" s="246"/>
      <c r="BW225" s="246"/>
      <c r="BX225" s="246"/>
      <c r="BY225" s="246"/>
      <c r="BZ225" s="246"/>
      <c r="CA225" s="246"/>
      <c r="CB225" s="246"/>
      <c r="CC225" s="246"/>
      <c r="CD225" s="246"/>
      <c r="CE225" s="246"/>
      <c r="CF225" s="246"/>
      <c r="CG225" s="246"/>
      <c r="CH225" s="246"/>
      <c r="CI225" s="246"/>
      <c r="CJ225" s="246"/>
      <c r="CK225" s="246"/>
      <c r="CL225" s="246"/>
      <c r="CM225" s="246"/>
      <c r="CN225" s="246"/>
      <c r="CO225" s="246"/>
      <c r="CP225" s="246"/>
      <c r="CQ225" s="246"/>
      <c r="CR225" s="246"/>
      <c r="CS225" s="246"/>
      <c r="CT225" s="246"/>
      <c r="CU225" s="246"/>
      <c r="CV225" s="246"/>
      <c r="CW225" s="246"/>
      <c r="CX225" s="246"/>
      <c r="CY225" s="246"/>
      <c r="CZ225" s="246"/>
      <c r="DA225" s="246"/>
      <c r="DB225" s="246"/>
      <c r="DC225" s="246"/>
      <c r="DD225" s="246"/>
      <c r="DE225" s="246"/>
      <c r="DF225" s="246"/>
      <c r="DG225" s="246"/>
      <c r="DH225" s="246"/>
      <c r="DI225" s="246"/>
      <c r="DJ225" s="246"/>
      <c r="DK225" s="246"/>
      <c r="DL225" s="246"/>
      <c r="DM225" s="246"/>
      <c r="DN225" s="246"/>
      <c r="DO225" s="246"/>
      <c r="DP225" s="246"/>
      <c r="DQ225" s="246"/>
      <c r="DR225" s="246"/>
      <c r="DS225" s="246"/>
      <c r="DT225" s="246"/>
      <c r="DU225" s="246"/>
      <c r="DV225" s="246"/>
      <c r="DW225" s="246"/>
      <c r="DX225" s="246"/>
      <c r="DY225" s="246"/>
      <c r="DZ225" s="246"/>
      <c r="EA225" s="246"/>
      <c r="EB225" s="246"/>
      <c r="EC225" s="246"/>
      <c r="ED225" s="246"/>
      <c r="EE225" s="246"/>
      <c r="EF225" s="246"/>
      <c r="EG225" s="246"/>
      <c r="EH225" s="246"/>
      <c r="EI225" s="246"/>
      <c r="EJ225" s="246"/>
      <c r="EK225" s="246"/>
      <c r="EL225" s="246"/>
      <c r="EM225" s="246"/>
    </row>
    <row r="226" spans="2:143" hidden="1" outlineLevel="1">
      <c r="B226" s="247"/>
      <c r="C226" s="248"/>
      <c r="D226" s="248"/>
      <c r="E226" s="248"/>
      <c r="F226" s="248"/>
      <c r="G226" s="248"/>
      <c r="H226" s="248"/>
      <c r="I226" s="248"/>
      <c r="J226" s="248"/>
      <c r="K226" s="249"/>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250"/>
      <c r="AH226" s="250"/>
      <c r="AI226" s="250"/>
      <c r="AJ226" s="250"/>
      <c r="AK226" s="250"/>
      <c r="AL226" s="250"/>
      <c r="AM226" s="250"/>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W226" s="250"/>
      <c r="BX226" s="250"/>
      <c r="BY226" s="250"/>
      <c r="BZ226" s="250"/>
      <c r="CA226" s="250"/>
      <c r="CB226" s="250"/>
      <c r="CC226" s="250"/>
      <c r="CD226" s="250"/>
      <c r="CE226" s="250"/>
      <c r="CF226" s="250"/>
      <c r="CG226" s="250"/>
      <c r="CH226" s="250"/>
      <c r="CI226" s="250"/>
      <c r="CJ226" s="250"/>
      <c r="CK226" s="250"/>
      <c r="CL226" s="250"/>
      <c r="CM226" s="250"/>
      <c r="CN226" s="250"/>
      <c r="CO226" s="250"/>
      <c r="CP226" s="250"/>
      <c r="CQ226" s="250"/>
      <c r="CR226" s="250"/>
      <c r="CS226" s="250"/>
      <c r="CT226" s="250"/>
      <c r="CU226" s="250"/>
      <c r="CV226" s="250"/>
      <c r="CW226" s="250"/>
      <c r="CX226" s="250"/>
      <c r="CY226" s="250"/>
      <c r="CZ226" s="250"/>
      <c r="DA226" s="250"/>
      <c r="DB226" s="250"/>
      <c r="DC226" s="250"/>
      <c r="DD226" s="250"/>
      <c r="DE226" s="250"/>
      <c r="DF226" s="250"/>
      <c r="DG226" s="250"/>
      <c r="DH226" s="250"/>
      <c r="DI226" s="250"/>
      <c r="DJ226" s="250"/>
      <c r="DK226" s="250"/>
      <c r="DL226" s="250"/>
      <c r="DM226" s="250"/>
      <c r="DN226" s="250"/>
      <c r="DO226" s="250"/>
      <c r="DP226" s="250"/>
      <c r="DQ226" s="250"/>
      <c r="DR226" s="250"/>
      <c r="DS226" s="250"/>
      <c r="DT226" s="250"/>
      <c r="DU226" s="250"/>
      <c r="DV226" s="250"/>
      <c r="DW226" s="250"/>
      <c r="DX226" s="250"/>
      <c r="DY226" s="250"/>
      <c r="DZ226" s="250"/>
      <c r="EA226" s="250"/>
      <c r="EB226" s="250"/>
      <c r="EC226" s="250"/>
      <c r="ED226" s="250"/>
      <c r="EE226" s="250"/>
      <c r="EF226" s="250"/>
      <c r="EG226" s="250"/>
      <c r="EH226" s="250"/>
      <c r="EI226" s="250"/>
      <c r="EJ226" s="250"/>
      <c r="EK226" s="250"/>
      <c r="EL226" s="250"/>
      <c r="EM226" s="250"/>
    </row>
    <row r="227" spans="2:143" hidden="1" outlineLevel="1">
      <c r="L227" s="246"/>
      <c r="M227" s="246"/>
      <c r="N227" s="246"/>
      <c r="O227" s="246"/>
      <c r="P227" s="246"/>
      <c r="Q227" s="246"/>
      <c r="R227" s="246"/>
      <c r="S227" s="246"/>
      <c r="T227" s="246"/>
      <c r="U227" s="246"/>
      <c r="V227" s="246"/>
      <c r="W227" s="246"/>
      <c r="X227" s="246"/>
      <c r="Y227" s="246"/>
      <c r="Z227" s="246"/>
      <c r="AA227" s="246"/>
      <c r="AB227" s="246"/>
      <c r="AC227" s="246"/>
      <c r="AD227" s="246"/>
      <c r="AE227" s="246"/>
      <c r="AF227" s="246"/>
      <c r="AG227" s="246"/>
      <c r="AH227" s="246"/>
      <c r="AI227" s="246"/>
      <c r="AJ227" s="246"/>
      <c r="AK227" s="246"/>
      <c r="AL227" s="246"/>
      <c r="AM227" s="246"/>
      <c r="AN227" s="246"/>
      <c r="AO227" s="246"/>
      <c r="AP227" s="246"/>
      <c r="AQ227" s="246"/>
      <c r="AR227" s="246"/>
      <c r="AS227" s="246"/>
      <c r="AT227" s="246"/>
      <c r="AU227" s="246"/>
      <c r="AV227" s="246"/>
      <c r="AW227" s="246"/>
      <c r="AX227" s="246"/>
      <c r="AY227" s="246"/>
      <c r="AZ227" s="246"/>
      <c r="BA227" s="246"/>
      <c r="BB227" s="246"/>
      <c r="BC227" s="246"/>
      <c r="BD227" s="246"/>
      <c r="BE227" s="246"/>
      <c r="BF227" s="246"/>
      <c r="BG227" s="246"/>
      <c r="BH227" s="246"/>
      <c r="BI227" s="246"/>
      <c r="BJ227" s="246"/>
      <c r="BK227" s="246"/>
      <c r="BL227" s="246"/>
      <c r="BM227" s="246"/>
      <c r="BN227" s="246"/>
      <c r="BO227" s="246"/>
      <c r="BP227" s="246"/>
      <c r="BQ227" s="246"/>
      <c r="BR227" s="246"/>
      <c r="BS227" s="246"/>
      <c r="BT227" s="246"/>
      <c r="BU227" s="246"/>
      <c r="BV227" s="246"/>
      <c r="BW227" s="246"/>
      <c r="BX227" s="246"/>
      <c r="BY227" s="246"/>
      <c r="BZ227" s="246"/>
      <c r="CA227" s="246"/>
      <c r="CB227" s="246"/>
      <c r="CC227" s="246"/>
      <c r="CD227" s="246"/>
      <c r="CE227" s="246"/>
      <c r="CF227" s="246"/>
      <c r="CG227" s="246"/>
      <c r="CH227" s="246"/>
      <c r="CI227" s="246"/>
      <c r="CJ227" s="246"/>
      <c r="CK227" s="246"/>
      <c r="CL227" s="246"/>
      <c r="CM227" s="246"/>
      <c r="CN227" s="246"/>
      <c r="CO227" s="246"/>
      <c r="CP227" s="246"/>
      <c r="CQ227" s="246"/>
      <c r="CR227" s="246"/>
      <c r="CS227" s="246"/>
      <c r="CT227" s="246"/>
      <c r="CU227" s="246"/>
      <c r="CV227" s="246"/>
      <c r="CW227" s="246"/>
      <c r="CX227" s="246"/>
      <c r="CY227" s="246"/>
      <c r="CZ227" s="246"/>
      <c r="DA227" s="246"/>
      <c r="DB227" s="246"/>
      <c r="DC227" s="246"/>
      <c r="DD227" s="246"/>
      <c r="DE227" s="246"/>
      <c r="DF227" s="246"/>
      <c r="DG227" s="246"/>
      <c r="DH227" s="246"/>
      <c r="DI227" s="246"/>
      <c r="DJ227" s="246"/>
      <c r="DK227" s="246"/>
      <c r="DL227" s="246"/>
      <c r="DM227" s="246"/>
      <c r="DN227" s="246"/>
      <c r="DO227" s="246"/>
      <c r="DP227" s="246"/>
      <c r="DQ227" s="246"/>
      <c r="DR227" s="246"/>
      <c r="DS227" s="246"/>
      <c r="DT227" s="246"/>
      <c r="DU227" s="246"/>
      <c r="DV227" s="246"/>
      <c r="DW227" s="246"/>
      <c r="DX227" s="246"/>
      <c r="DY227" s="246"/>
      <c r="DZ227" s="246"/>
      <c r="EA227" s="246"/>
      <c r="EB227" s="246"/>
      <c r="EC227" s="246"/>
      <c r="ED227" s="246"/>
      <c r="EE227" s="246"/>
      <c r="EF227" s="246"/>
      <c r="EG227" s="246"/>
      <c r="EH227" s="246"/>
      <c r="EI227" s="246"/>
      <c r="EJ227" s="246"/>
      <c r="EK227" s="246"/>
      <c r="EL227" s="246"/>
      <c r="EM227" s="246"/>
    </row>
    <row r="228" spans="2:143" hidden="1" outlineLevel="1">
      <c r="L228" s="246"/>
      <c r="M228" s="246"/>
      <c r="N228" s="246"/>
      <c r="O228" s="246"/>
      <c r="P228" s="246"/>
      <c r="Q228" s="246"/>
      <c r="R228" s="246"/>
      <c r="S228" s="246"/>
      <c r="T228" s="246"/>
      <c r="U228" s="246"/>
      <c r="V228" s="246"/>
      <c r="W228" s="246"/>
      <c r="X228" s="246"/>
      <c r="Y228" s="246"/>
      <c r="Z228" s="246"/>
      <c r="AA228" s="246"/>
      <c r="AB228" s="246"/>
      <c r="AC228" s="246"/>
      <c r="AD228" s="246"/>
      <c r="AE228" s="246"/>
      <c r="AF228" s="246"/>
      <c r="AG228" s="246"/>
      <c r="AH228" s="246"/>
      <c r="AI228" s="246"/>
      <c r="AJ228" s="246"/>
      <c r="AK228" s="246"/>
      <c r="AL228" s="246"/>
      <c r="AM228" s="246"/>
      <c r="AN228" s="246"/>
      <c r="AO228" s="246"/>
      <c r="AP228" s="246"/>
      <c r="AQ228" s="246"/>
      <c r="AR228" s="246"/>
      <c r="AS228" s="246"/>
      <c r="AT228" s="246"/>
      <c r="AU228" s="246"/>
      <c r="AV228" s="246"/>
      <c r="AW228" s="246"/>
      <c r="AX228" s="246"/>
      <c r="AY228" s="246"/>
      <c r="AZ228" s="246"/>
      <c r="BA228" s="246"/>
      <c r="BB228" s="246"/>
      <c r="BC228" s="246"/>
      <c r="BD228" s="246"/>
      <c r="BE228" s="246"/>
      <c r="BF228" s="246"/>
      <c r="BG228" s="246"/>
      <c r="BH228" s="246"/>
      <c r="BI228" s="246"/>
      <c r="BJ228" s="246"/>
      <c r="BK228" s="246"/>
      <c r="BL228" s="246"/>
      <c r="BM228" s="246"/>
      <c r="BN228" s="246"/>
      <c r="BO228" s="246"/>
      <c r="BP228" s="246"/>
      <c r="BQ228" s="246"/>
      <c r="BR228" s="246"/>
      <c r="BS228" s="246"/>
      <c r="BT228" s="246"/>
      <c r="BU228" s="246"/>
      <c r="BV228" s="246"/>
      <c r="BW228" s="246"/>
      <c r="BX228" s="246"/>
      <c r="BY228" s="246"/>
      <c r="BZ228" s="246"/>
      <c r="CA228" s="246"/>
      <c r="CB228" s="246"/>
      <c r="CC228" s="246"/>
      <c r="CD228" s="246"/>
      <c r="CE228" s="246"/>
      <c r="CF228" s="246"/>
      <c r="CG228" s="246"/>
      <c r="CH228" s="246"/>
      <c r="CI228" s="246"/>
      <c r="CJ228" s="246"/>
      <c r="CK228" s="246"/>
      <c r="CL228" s="246"/>
      <c r="CM228" s="246"/>
      <c r="CN228" s="246"/>
      <c r="CO228" s="246"/>
      <c r="CP228" s="246"/>
      <c r="CQ228" s="246"/>
      <c r="CR228" s="246"/>
      <c r="CS228" s="246"/>
      <c r="CT228" s="246"/>
      <c r="CU228" s="246"/>
      <c r="CV228" s="246"/>
      <c r="CW228" s="246"/>
      <c r="CX228" s="246"/>
      <c r="CY228" s="246"/>
      <c r="CZ228" s="246"/>
      <c r="DA228" s="246"/>
      <c r="DB228" s="246"/>
      <c r="DC228" s="246"/>
      <c r="DD228" s="246"/>
      <c r="DE228" s="246"/>
      <c r="DF228" s="246"/>
      <c r="DG228" s="246"/>
      <c r="DH228" s="246"/>
      <c r="DI228" s="246"/>
      <c r="DJ228" s="246"/>
      <c r="DK228" s="246"/>
      <c r="DL228" s="246"/>
      <c r="DM228" s="246"/>
      <c r="DN228" s="246"/>
      <c r="DO228" s="246"/>
      <c r="DP228" s="246"/>
      <c r="DQ228" s="246"/>
      <c r="DR228" s="246"/>
      <c r="DS228" s="246"/>
      <c r="DT228" s="246"/>
      <c r="DU228" s="246"/>
      <c r="DV228" s="246"/>
      <c r="DW228" s="246"/>
      <c r="DX228" s="246"/>
      <c r="DY228" s="246"/>
      <c r="DZ228" s="246"/>
      <c r="EA228" s="246"/>
      <c r="EB228" s="246"/>
      <c r="EC228" s="246"/>
      <c r="ED228" s="246"/>
      <c r="EE228" s="246"/>
      <c r="EF228" s="246"/>
      <c r="EG228" s="246"/>
      <c r="EH228" s="246"/>
      <c r="EI228" s="246"/>
      <c r="EJ228" s="246"/>
      <c r="EK228" s="246"/>
      <c r="EL228" s="246"/>
      <c r="EM228" s="246"/>
    </row>
    <row r="229" spans="2:143" hidden="1" outlineLevel="1">
      <c r="L229" s="246"/>
      <c r="M229" s="246"/>
      <c r="N229" s="246"/>
      <c r="O229" s="246"/>
      <c r="P229" s="246"/>
      <c r="Q229" s="246"/>
      <c r="R229" s="246"/>
      <c r="S229" s="246"/>
      <c r="T229" s="246"/>
      <c r="U229" s="246"/>
      <c r="V229" s="246"/>
      <c r="W229" s="246"/>
      <c r="X229" s="246"/>
      <c r="Y229" s="246"/>
      <c r="Z229" s="246"/>
      <c r="AA229" s="246"/>
      <c r="AB229" s="246"/>
      <c r="AC229" s="246"/>
      <c r="AD229" s="246"/>
      <c r="AE229" s="246"/>
      <c r="AF229" s="246"/>
      <c r="AG229" s="246"/>
      <c r="AH229" s="246"/>
      <c r="AI229" s="246"/>
      <c r="AJ229" s="246"/>
      <c r="AK229" s="246"/>
      <c r="AL229" s="246"/>
      <c r="AM229" s="246"/>
      <c r="AN229" s="246"/>
      <c r="AO229" s="246"/>
      <c r="AP229" s="246"/>
      <c r="AQ229" s="246"/>
      <c r="AR229" s="246"/>
      <c r="AS229" s="246"/>
      <c r="AT229" s="246"/>
      <c r="AU229" s="246"/>
      <c r="AV229" s="246"/>
      <c r="AW229" s="246"/>
      <c r="AX229" s="246"/>
      <c r="AY229" s="246"/>
      <c r="AZ229" s="246"/>
      <c r="BA229" s="246"/>
      <c r="BB229" s="246"/>
      <c r="BC229" s="246"/>
      <c r="BD229" s="246"/>
      <c r="BE229" s="246"/>
      <c r="BF229" s="246"/>
      <c r="BG229" s="246"/>
      <c r="BH229" s="246"/>
      <c r="BI229" s="246"/>
      <c r="BJ229" s="246"/>
      <c r="BK229" s="246"/>
      <c r="BL229" s="246"/>
      <c r="BM229" s="246"/>
      <c r="BN229" s="246"/>
      <c r="BO229" s="246"/>
      <c r="BP229" s="246"/>
      <c r="BQ229" s="246"/>
      <c r="BR229" s="246"/>
      <c r="BS229" s="246"/>
      <c r="BT229" s="246"/>
      <c r="BU229" s="246"/>
      <c r="BV229" s="246"/>
      <c r="BW229" s="246"/>
      <c r="BX229" s="246"/>
      <c r="BY229" s="246"/>
      <c r="BZ229" s="246"/>
      <c r="CA229" s="246"/>
      <c r="CB229" s="246"/>
      <c r="CC229" s="246"/>
      <c r="CD229" s="246"/>
      <c r="CE229" s="246"/>
      <c r="CF229" s="246"/>
      <c r="CG229" s="246"/>
      <c r="CH229" s="246"/>
      <c r="CI229" s="246"/>
      <c r="CJ229" s="246"/>
      <c r="CK229" s="246"/>
      <c r="CL229" s="246"/>
      <c r="CM229" s="246"/>
      <c r="CN229" s="246"/>
      <c r="CO229" s="246"/>
      <c r="CP229" s="246"/>
      <c r="CQ229" s="246"/>
      <c r="CR229" s="246"/>
      <c r="CS229" s="246"/>
      <c r="CT229" s="246"/>
      <c r="CU229" s="246"/>
      <c r="CV229" s="246"/>
      <c r="CW229" s="246"/>
      <c r="CX229" s="246"/>
      <c r="CY229" s="246"/>
      <c r="CZ229" s="246"/>
      <c r="DA229" s="246"/>
      <c r="DB229" s="246"/>
      <c r="DC229" s="246"/>
      <c r="DD229" s="246"/>
      <c r="DE229" s="246"/>
      <c r="DF229" s="246"/>
      <c r="DG229" s="246"/>
      <c r="DH229" s="246"/>
      <c r="DI229" s="246"/>
      <c r="DJ229" s="246"/>
      <c r="DK229" s="246"/>
      <c r="DL229" s="246"/>
      <c r="DM229" s="246"/>
      <c r="DN229" s="246"/>
      <c r="DO229" s="246"/>
      <c r="DP229" s="246"/>
      <c r="DQ229" s="246"/>
      <c r="DR229" s="246"/>
      <c r="DS229" s="246"/>
      <c r="DT229" s="246"/>
      <c r="DU229" s="246"/>
      <c r="DV229" s="246"/>
      <c r="DW229" s="246"/>
      <c r="DX229" s="246"/>
      <c r="DY229" s="246"/>
      <c r="DZ229" s="246"/>
      <c r="EA229" s="246"/>
      <c r="EB229" s="246"/>
      <c r="EC229" s="246"/>
      <c r="ED229" s="246"/>
      <c r="EE229" s="246"/>
      <c r="EF229" s="246"/>
      <c r="EG229" s="246"/>
      <c r="EH229" s="246"/>
      <c r="EI229" s="246"/>
      <c r="EJ229" s="246"/>
      <c r="EK229" s="246"/>
      <c r="EL229" s="246"/>
      <c r="EM229" s="246"/>
    </row>
    <row r="230" spans="2:143" hidden="1" outlineLevel="1">
      <c r="B230" s="251"/>
      <c r="C230" s="252"/>
      <c r="D230" s="252"/>
      <c r="E230" s="252"/>
      <c r="F230" s="252"/>
      <c r="G230" s="252"/>
      <c r="H230" s="252"/>
      <c r="I230" s="252"/>
      <c r="J230" s="252"/>
      <c r="K230" s="253"/>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254"/>
      <c r="AM230" s="254"/>
      <c r="AN230" s="254"/>
      <c r="AO230" s="254"/>
      <c r="AP230" s="254"/>
      <c r="AQ230" s="254"/>
      <c r="AR230" s="254"/>
      <c r="AS230" s="254"/>
      <c r="AT230" s="254"/>
      <c r="AU230" s="254"/>
      <c r="AV230" s="254"/>
      <c r="AW230" s="254"/>
      <c r="AX230" s="254"/>
      <c r="AY230" s="254"/>
      <c r="AZ230" s="254"/>
      <c r="BA230" s="254"/>
      <c r="BB230" s="254"/>
      <c r="BC230" s="254"/>
      <c r="BD230" s="254"/>
      <c r="BE230" s="254"/>
      <c r="BF230" s="254"/>
      <c r="BG230" s="254"/>
      <c r="BH230" s="254"/>
      <c r="BI230" s="254"/>
      <c r="BJ230" s="254"/>
      <c r="BK230" s="254"/>
      <c r="BL230" s="254"/>
      <c r="BM230" s="254"/>
      <c r="BN230" s="254"/>
      <c r="BO230" s="254"/>
      <c r="BP230" s="254"/>
      <c r="BQ230" s="254"/>
      <c r="BR230" s="254"/>
      <c r="BS230" s="254"/>
      <c r="BT230" s="254"/>
      <c r="BU230" s="254"/>
      <c r="BV230" s="254"/>
      <c r="BW230" s="254"/>
      <c r="BX230" s="254"/>
      <c r="BY230" s="254"/>
      <c r="BZ230" s="254"/>
      <c r="CA230" s="254"/>
      <c r="CB230" s="254"/>
      <c r="CC230" s="254"/>
      <c r="CD230" s="254"/>
      <c r="CE230" s="254"/>
      <c r="CF230" s="254"/>
      <c r="CG230" s="254"/>
      <c r="CH230" s="254"/>
      <c r="CI230" s="254"/>
      <c r="CJ230" s="254"/>
      <c r="CK230" s="254"/>
      <c r="CL230" s="254"/>
      <c r="CM230" s="254"/>
      <c r="CN230" s="254"/>
      <c r="CO230" s="254"/>
      <c r="CP230" s="254"/>
      <c r="CQ230" s="254"/>
      <c r="CR230" s="254"/>
      <c r="CS230" s="254"/>
      <c r="CT230" s="254"/>
      <c r="CU230" s="254"/>
      <c r="CV230" s="254"/>
      <c r="CW230" s="254"/>
      <c r="CX230" s="254"/>
      <c r="CY230" s="254"/>
      <c r="CZ230" s="254"/>
      <c r="DA230" s="254"/>
      <c r="DB230" s="254"/>
      <c r="DC230" s="254"/>
      <c r="DD230" s="254"/>
      <c r="DE230" s="254"/>
      <c r="DF230" s="254"/>
      <c r="DG230" s="254"/>
      <c r="DH230" s="254"/>
      <c r="DI230" s="254"/>
      <c r="DJ230" s="254"/>
      <c r="DK230" s="254"/>
      <c r="DL230" s="254"/>
      <c r="DM230" s="254"/>
      <c r="DN230" s="254"/>
      <c r="DO230" s="254"/>
      <c r="DP230" s="254"/>
      <c r="DQ230" s="254"/>
      <c r="DR230" s="254"/>
      <c r="DS230" s="254"/>
      <c r="DT230" s="254"/>
      <c r="DU230" s="254"/>
      <c r="DV230" s="254"/>
      <c r="DW230" s="254"/>
      <c r="DX230" s="254"/>
      <c r="DY230" s="254"/>
      <c r="DZ230" s="254"/>
      <c r="EA230" s="254"/>
      <c r="EB230" s="254"/>
      <c r="EC230" s="254"/>
      <c r="ED230" s="254"/>
      <c r="EE230" s="254"/>
      <c r="EF230" s="254"/>
      <c r="EG230" s="254"/>
      <c r="EH230" s="254"/>
      <c r="EI230" s="254"/>
      <c r="EJ230" s="254"/>
      <c r="EK230" s="254"/>
      <c r="EL230" s="254"/>
      <c r="EM230" s="254"/>
    </row>
    <row r="231" spans="2:143" hidden="1" outlineLevel="1">
      <c r="L231" s="154"/>
    </row>
    <row r="232" spans="2:143" hidden="1" outlineLevel="1">
      <c r="B232" s="145"/>
      <c r="L232" s="255"/>
      <c r="M232" s="255"/>
      <c r="N232" s="255"/>
      <c r="O232" s="255"/>
      <c r="P232" s="255"/>
      <c r="Q232" s="255"/>
      <c r="R232" s="255"/>
      <c r="S232" s="255"/>
      <c r="T232" s="255"/>
      <c r="U232" s="255"/>
      <c r="V232" s="255"/>
      <c r="W232" s="255"/>
      <c r="X232" s="255"/>
      <c r="Y232" s="255"/>
      <c r="Z232" s="255"/>
      <c r="AA232" s="255"/>
      <c r="AB232" s="255"/>
      <c r="AC232" s="255"/>
      <c r="AD232" s="255"/>
      <c r="AE232" s="255"/>
      <c r="AF232" s="255"/>
      <c r="AG232" s="255"/>
      <c r="AH232" s="255"/>
      <c r="AI232" s="255"/>
      <c r="AJ232" s="255"/>
      <c r="AK232" s="255"/>
      <c r="AL232" s="255"/>
      <c r="AM232" s="255"/>
      <c r="AN232" s="255"/>
      <c r="AO232" s="255"/>
      <c r="AP232" s="255"/>
      <c r="AQ232" s="255"/>
      <c r="AR232" s="255"/>
      <c r="AS232" s="255"/>
      <c r="AT232" s="255"/>
      <c r="AU232" s="255"/>
      <c r="AV232" s="255"/>
      <c r="AW232" s="255"/>
      <c r="AX232" s="255"/>
      <c r="AY232" s="255"/>
      <c r="AZ232" s="255"/>
      <c r="BA232" s="255"/>
      <c r="BB232" s="255"/>
      <c r="BC232" s="255"/>
      <c r="BD232" s="255"/>
      <c r="BE232" s="255"/>
      <c r="BF232" s="255"/>
      <c r="BG232" s="255"/>
      <c r="BH232" s="255"/>
      <c r="BI232" s="255"/>
      <c r="BJ232" s="255"/>
      <c r="BK232" s="255"/>
      <c r="BL232" s="255"/>
      <c r="BM232" s="255"/>
      <c r="BN232" s="255"/>
      <c r="BO232" s="255"/>
      <c r="BP232" s="255"/>
      <c r="BQ232" s="255"/>
      <c r="BR232" s="255"/>
      <c r="BS232" s="255"/>
      <c r="BT232" s="255"/>
      <c r="BU232" s="255"/>
      <c r="BV232" s="255"/>
      <c r="BW232" s="255"/>
      <c r="BX232" s="255"/>
      <c r="BY232" s="255"/>
      <c r="BZ232" s="255"/>
      <c r="CA232" s="255"/>
      <c r="CB232" s="255"/>
      <c r="CC232" s="255"/>
      <c r="CD232" s="255"/>
      <c r="CE232" s="255"/>
      <c r="CF232" s="255"/>
      <c r="CG232" s="255"/>
      <c r="CH232" s="255"/>
      <c r="CI232" s="255"/>
      <c r="CJ232" s="255"/>
      <c r="CK232" s="255"/>
      <c r="CL232" s="255"/>
      <c r="CM232" s="255"/>
      <c r="CN232" s="255"/>
      <c r="CO232" s="255"/>
      <c r="CP232" s="255"/>
      <c r="CQ232" s="255"/>
      <c r="CR232" s="255"/>
      <c r="CS232" s="255"/>
      <c r="CT232" s="255"/>
      <c r="CU232" s="255"/>
      <c r="CV232" s="255"/>
      <c r="CW232" s="255"/>
      <c r="CX232" s="255"/>
      <c r="CY232" s="255"/>
      <c r="CZ232" s="255"/>
      <c r="DA232" s="255"/>
      <c r="DB232" s="255"/>
      <c r="DC232" s="255"/>
      <c r="DD232" s="255"/>
      <c r="DE232" s="255"/>
      <c r="DF232" s="255"/>
      <c r="DG232" s="255"/>
      <c r="DH232" s="255"/>
      <c r="DI232" s="255"/>
      <c r="DJ232" s="255"/>
      <c r="DK232" s="255"/>
      <c r="DL232" s="255"/>
      <c r="DM232" s="255"/>
      <c r="DN232" s="255"/>
      <c r="DO232" s="255"/>
      <c r="DP232" s="255"/>
      <c r="DQ232" s="255"/>
      <c r="DR232" s="255"/>
      <c r="DS232" s="255"/>
      <c r="DT232" s="255"/>
      <c r="DU232" s="255"/>
      <c r="DV232" s="255"/>
      <c r="DW232" s="255"/>
      <c r="DX232" s="255"/>
      <c r="DY232" s="255"/>
      <c r="DZ232" s="255"/>
      <c r="EA232" s="255"/>
      <c r="EB232" s="255"/>
      <c r="EC232" s="255"/>
      <c r="ED232" s="255"/>
      <c r="EE232" s="255"/>
      <c r="EF232" s="255"/>
      <c r="EG232" s="255"/>
      <c r="EH232" s="255"/>
      <c r="EI232" s="255"/>
      <c r="EJ232" s="255"/>
      <c r="EK232" s="255"/>
      <c r="EL232" s="255"/>
      <c r="EM232" s="255"/>
    </row>
    <row r="233" spans="2:143" collapsed="1">
      <c r="L233" s="374"/>
      <c r="M233" s="374"/>
      <c r="N233" s="374"/>
      <c r="O233" s="374"/>
      <c r="P233" s="374"/>
      <c r="Q233" s="374"/>
      <c r="R233" s="374"/>
      <c r="S233" s="374"/>
      <c r="T233" s="374"/>
      <c r="U233" s="374"/>
      <c r="V233" s="374"/>
      <c r="W233" s="374"/>
      <c r="X233" s="374"/>
      <c r="Y233" s="374"/>
      <c r="Z233" s="374"/>
      <c r="AA233" s="374"/>
      <c r="AB233" s="374"/>
      <c r="AC233" s="374"/>
      <c r="AD233" s="374"/>
      <c r="AE233" s="374"/>
      <c r="AF233" s="374"/>
      <c r="AG233" s="374"/>
      <c r="AH233" s="374"/>
      <c r="AI233" s="374"/>
      <c r="AJ233" s="374"/>
      <c r="AK233" s="374"/>
      <c r="AL233" s="374"/>
      <c r="AM233" s="374"/>
      <c r="AN233" s="374"/>
      <c r="AO233" s="374"/>
      <c r="AP233" s="374"/>
      <c r="AQ233" s="374"/>
      <c r="AR233" s="374"/>
      <c r="AS233" s="374"/>
      <c r="AT233" s="374"/>
      <c r="AU233" s="374"/>
      <c r="AV233" s="374"/>
      <c r="AW233" s="374"/>
      <c r="AX233" s="374"/>
      <c r="AY233" s="374"/>
      <c r="AZ233" s="374"/>
      <c r="BA233" s="374"/>
      <c r="BB233" s="374"/>
      <c r="BC233" s="374"/>
      <c r="BD233" s="374"/>
      <c r="BE233" s="374"/>
      <c r="BF233" s="374"/>
      <c r="BG233" s="374"/>
    </row>
    <row r="234" spans="2:143">
      <c r="B234" s="145" t="s">
        <v>212</v>
      </c>
      <c r="C234" s="145"/>
      <c r="D234" s="145"/>
      <c r="E234" s="145"/>
      <c r="F234" s="145"/>
      <c r="G234" s="145"/>
      <c r="H234" s="145"/>
      <c r="I234" s="122">
        <f ca="1">SUMIF($K$12:$EM$12,"&lt;="&amp;Assumptions!$L$14,'Monthly Cash Flow'!K234:EM234)</f>
        <v>11805.451815217359</v>
      </c>
      <c r="J234" s="19"/>
      <c r="K234" s="137">
        <f>+K215</f>
        <v>-21436.25</v>
      </c>
      <c r="L234" s="19">
        <f ca="1">+L240</f>
        <v>153.59741666666667</v>
      </c>
      <c r="M234" s="19">
        <f t="shared" ref="M234:BX234" ca="1" si="872">+M240</f>
        <v>153.50758333333337</v>
      </c>
      <c r="N234" s="19">
        <f t="shared" ca="1" si="872"/>
        <v>158.22550000000004</v>
      </c>
      <c r="O234" s="19">
        <f t="shared" ca="1" si="872"/>
        <v>153.50758333333337</v>
      </c>
      <c r="P234" s="19">
        <f t="shared" ca="1" si="872"/>
        <v>154.7275833333334</v>
      </c>
      <c r="Q234" s="19">
        <f t="shared" ca="1" si="872"/>
        <v>159.6195000000001</v>
      </c>
      <c r="R234" s="19">
        <f t="shared" ca="1" si="872"/>
        <v>138.26958333333337</v>
      </c>
      <c r="S234" s="19">
        <f t="shared" ca="1" si="872"/>
        <v>129.5765000000001</v>
      </c>
      <c r="T234" s="19">
        <f t="shared" ca="1" si="872"/>
        <v>124.85858333333343</v>
      </c>
      <c r="U234" s="19">
        <f t="shared" ca="1" si="872"/>
        <v>127.21258333333336</v>
      </c>
      <c r="V234" s="19">
        <f t="shared" ca="1" si="872"/>
        <v>141.36633333333336</v>
      </c>
      <c r="W234" s="19">
        <f t="shared" ca="1" si="872"/>
        <v>97.124583333333419</v>
      </c>
      <c r="X234" s="19">
        <f t="shared" ca="1" si="872"/>
        <v>101.84250000000006</v>
      </c>
      <c r="Y234" s="19">
        <f t="shared" ca="1" si="872"/>
        <v>110.96858333333338</v>
      </c>
      <c r="Z234" s="19">
        <f t="shared" ca="1" si="872"/>
        <v>119.02550000000005</v>
      </c>
      <c r="AA234" s="19">
        <f t="shared" ca="1" si="872"/>
        <v>-61.5254166666667</v>
      </c>
      <c r="AB234" s="19">
        <f t="shared" ca="1" si="872"/>
        <v>150.84058333333343</v>
      </c>
      <c r="AC234" s="19">
        <f t="shared" ca="1" si="872"/>
        <v>155.73849999999999</v>
      </c>
      <c r="AD234" s="19">
        <f t="shared" ca="1" si="872"/>
        <v>167.98158333333339</v>
      </c>
      <c r="AE234" s="19">
        <f t="shared" ca="1" si="872"/>
        <v>172.99250000000006</v>
      </c>
      <c r="AF234" s="19">
        <f t="shared" ca="1" si="872"/>
        <v>168.2745833333334</v>
      </c>
      <c r="AG234" s="19">
        <f t="shared" ca="1" si="872"/>
        <v>146.99158333333338</v>
      </c>
      <c r="AH234" s="19">
        <f t="shared" ca="1" si="872"/>
        <v>156.42741666666669</v>
      </c>
      <c r="AI234" s="19">
        <f t="shared" ca="1" si="872"/>
        <v>151.63658333333342</v>
      </c>
      <c r="AJ234" s="19">
        <f t="shared" ca="1" si="872"/>
        <v>156.35450000000009</v>
      </c>
      <c r="AK234" s="19">
        <f t="shared" ca="1" si="872"/>
        <v>153.35258333333343</v>
      </c>
      <c r="AL234" s="19">
        <f t="shared" ca="1" si="872"/>
        <v>158.0705000000001</v>
      </c>
      <c r="AM234" s="19">
        <f t="shared" ca="1" si="872"/>
        <v>154.32558333333338</v>
      </c>
      <c r="AN234" s="19">
        <f t="shared" ca="1" si="872"/>
        <v>155.62058333333334</v>
      </c>
      <c r="AO234" s="19">
        <f t="shared" ca="1" si="872"/>
        <v>160.52249999999998</v>
      </c>
      <c r="AP234" s="19">
        <f t="shared" ca="1" si="872"/>
        <v>155.80458333333331</v>
      </c>
      <c r="AQ234" s="19">
        <f t="shared" ca="1" si="872"/>
        <v>160.82550000000009</v>
      </c>
      <c r="AR234" s="19">
        <f t="shared" ca="1" si="872"/>
        <v>156.10758333333342</v>
      </c>
      <c r="AS234" s="19">
        <f t="shared" ca="1" si="872"/>
        <v>156.35958333333332</v>
      </c>
      <c r="AT234" s="19">
        <f t="shared" ca="1" si="872"/>
        <v>170.51333333333332</v>
      </c>
      <c r="AU234" s="19">
        <f t="shared" ca="1" si="872"/>
        <v>28271.057148550688</v>
      </c>
      <c r="AV234" s="19">
        <f t="shared" ca="1" si="872"/>
        <v>0</v>
      </c>
      <c r="AW234" s="19">
        <f t="shared" ca="1" si="872"/>
        <v>0</v>
      </c>
      <c r="AX234" s="19">
        <f t="shared" ca="1" si="872"/>
        <v>0</v>
      </c>
      <c r="AY234" s="19">
        <f t="shared" ca="1" si="872"/>
        <v>0</v>
      </c>
      <c r="AZ234" s="19">
        <f t="shared" ca="1" si="872"/>
        <v>0</v>
      </c>
      <c r="BA234" s="19">
        <f t="shared" ca="1" si="872"/>
        <v>0</v>
      </c>
      <c r="BB234" s="19">
        <f t="shared" ca="1" si="872"/>
        <v>0</v>
      </c>
      <c r="BC234" s="19">
        <f t="shared" ca="1" si="872"/>
        <v>0</v>
      </c>
      <c r="BD234" s="19">
        <f t="shared" ca="1" si="872"/>
        <v>0</v>
      </c>
      <c r="BE234" s="19">
        <f t="shared" ca="1" si="872"/>
        <v>0</v>
      </c>
      <c r="BF234" s="19">
        <f t="shared" ca="1" si="872"/>
        <v>0</v>
      </c>
      <c r="BG234" s="19">
        <f t="shared" ca="1" si="872"/>
        <v>0</v>
      </c>
      <c r="BH234" s="19">
        <f t="shared" ca="1" si="872"/>
        <v>0</v>
      </c>
      <c r="BI234" s="19">
        <f t="shared" ca="1" si="872"/>
        <v>0</v>
      </c>
      <c r="BJ234" s="19">
        <f t="shared" ca="1" si="872"/>
        <v>0</v>
      </c>
      <c r="BK234" s="19">
        <f t="shared" ca="1" si="872"/>
        <v>0</v>
      </c>
      <c r="BL234" s="19">
        <f t="shared" ca="1" si="872"/>
        <v>0</v>
      </c>
      <c r="BM234" s="19">
        <f t="shared" ca="1" si="872"/>
        <v>0</v>
      </c>
      <c r="BN234" s="19">
        <f t="shared" ca="1" si="872"/>
        <v>0</v>
      </c>
      <c r="BO234" s="19">
        <f t="shared" ca="1" si="872"/>
        <v>0</v>
      </c>
      <c r="BP234" s="19">
        <f t="shared" ca="1" si="872"/>
        <v>0</v>
      </c>
      <c r="BQ234" s="19">
        <f t="shared" ca="1" si="872"/>
        <v>0</v>
      </c>
      <c r="BR234" s="19">
        <f t="shared" ca="1" si="872"/>
        <v>0</v>
      </c>
      <c r="BS234" s="19">
        <f t="shared" ca="1" si="872"/>
        <v>0</v>
      </c>
      <c r="BT234" s="19">
        <f t="shared" ca="1" si="872"/>
        <v>0</v>
      </c>
      <c r="BU234" s="19">
        <f t="shared" ca="1" si="872"/>
        <v>0</v>
      </c>
      <c r="BV234" s="19">
        <f t="shared" ca="1" si="872"/>
        <v>0</v>
      </c>
      <c r="BW234" s="19">
        <f t="shared" ca="1" si="872"/>
        <v>0</v>
      </c>
      <c r="BX234" s="19">
        <f t="shared" ca="1" si="872"/>
        <v>0</v>
      </c>
      <c r="BY234" s="19">
        <f t="shared" ref="BY234:EJ234" ca="1" si="873">+BY240</f>
        <v>0</v>
      </c>
      <c r="BZ234" s="19">
        <f t="shared" ca="1" si="873"/>
        <v>0</v>
      </c>
      <c r="CA234" s="19">
        <f t="shared" ca="1" si="873"/>
        <v>0</v>
      </c>
      <c r="CB234" s="19">
        <f t="shared" ca="1" si="873"/>
        <v>0</v>
      </c>
      <c r="CC234" s="19">
        <f t="shared" ca="1" si="873"/>
        <v>0</v>
      </c>
      <c r="CD234" s="19">
        <f t="shared" ca="1" si="873"/>
        <v>0</v>
      </c>
      <c r="CE234" s="19">
        <f t="shared" ca="1" si="873"/>
        <v>0</v>
      </c>
      <c r="CF234" s="19">
        <f t="shared" ca="1" si="873"/>
        <v>0</v>
      </c>
      <c r="CG234" s="19">
        <f t="shared" ca="1" si="873"/>
        <v>0</v>
      </c>
      <c r="CH234" s="19">
        <f t="shared" ca="1" si="873"/>
        <v>0</v>
      </c>
      <c r="CI234" s="19">
        <f t="shared" ca="1" si="873"/>
        <v>0</v>
      </c>
      <c r="CJ234" s="19">
        <f t="shared" ca="1" si="873"/>
        <v>0</v>
      </c>
      <c r="CK234" s="19">
        <f t="shared" ca="1" si="873"/>
        <v>0</v>
      </c>
      <c r="CL234" s="19">
        <f t="shared" ca="1" si="873"/>
        <v>0</v>
      </c>
      <c r="CM234" s="19">
        <f t="shared" ca="1" si="873"/>
        <v>0</v>
      </c>
      <c r="CN234" s="19">
        <f t="shared" ca="1" si="873"/>
        <v>0</v>
      </c>
      <c r="CO234" s="19">
        <f t="shared" ca="1" si="873"/>
        <v>0</v>
      </c>
      <c r="CP234" s="19">
        <f t="shared" ca="1" si="873"/>
        <v>0</v>
      </c>
      <c r="CQ234" s="19">
        <f t="shared" ca="1" si="873"/>
        <v>0</v>
      </c>
      <c r="CR234" s="19">
        <f t="shared" ca="1" si="873"/>
        <v>0</v>
      </c>
      <c r="CS234" s="19">
        <f t="shared" ca="1" si="873"/>
        <v>0</v>
      </c>
      <c r="CT234" s="19">
        <f t="shared" ca="1" si="873"/>
        <v>0</v>
      </c>
      <c r="CU234" s="19">
        <f t="shared" ca="1" si="873"/>
        <v>0</v>
      </c>
      <c r="CV234" s="19">
        <f t="shared" ca="1" si="873"/>
        <v>0</v>
      </c>
      <c r="CW234" s="19">
        <f t="shared" ca="1" si="873"/>
        <v>0</v>
      </c>
      <c r="CX234" s="19">
        <f t="shared" ca="1" si="873"/>
        <v>0</v>
      </c>
      <c r="CY234" s="19">
        <f t="shared" ca="1" si="873"/>
        <v>0</v>
      </c>
      <c r="CZ234" s="19">
        <f t="shared" ca="1" si="873"/>
        <v>0</v>
      </c>
      <c r="DA234" s="19">
        <f t="shared" ca="1" si="873"/>
        <v>0</v>
      </c>
      <c r="DB234" s="19">
        <f t="shared" ca="1" si="873"/>
        <v>0</v>
      </c>
      <c r="DC234" s="19">
        <f t="shared" ca="1" si="873"/>
        <v>0</v>
      </c>
      <c r="DD234" s="19">
        <f t="shared" ca="1" si="873"/>
        <v>0</v>
      </c>
      <c r="DE234" s="19">
        <f t="shared" ca="1" si="873"/>
        <v>0</v>
      </c>
      <c r="DF234" s="19">
        <f t="shared" ca="1" si="873"/>
        <v>0</v>
      </c>
      <c r="DG234" s="19">
        <f t="shared" ca="1" si="873"/>
        <v>0</v>
      </c>
      <c r="DH234" s="19">
        <f t="shared" ca="1" si="873"/>
        <v>0</v>
      </c>
      <c r="DI234" s="19">
        <f t="shared" ca="1" si="873"/>
        <v>0</v>
      </c>
      <c r="DJ234" s="19">
        <f t="shared" ca="1" si="873"/>
        <v>0</v>
      </c>
      <c r="DK234" s="19">
        <f t="shared" ca="1" si="873"/>
        <v>0</v>
      </c>
      <c r="DL234" s="19">
        <f t="shared" ca="1" si="873"/>
        <v>0</v>
      </c>
      <c r="DM234" s="19">
        <f t="shared" ca="1" si="873"/>
        <v>0</v>
      </c>
      <c r="DN234" s="19">
        <f t="shared" ca="1" si="873"/>
        <v>0</v>
      </c>
      <c r="DO234" s="19">
        <f t="shared" ca="1" si="873"/>
        <v>0</v>
      </c>
      <c r="DP234" s="19">
        <f t="shared" ca="1" si="873"/>
        <v>0</v>
      </c>
      <c r="DQ234" s="19">
        <f t="shared" ca="1" si="873"/>
        <v>0</v>
      </c>
      <c r="DR234" s="19">
        <f t="shared" ca="1" si="873"/>
        <v>0</v>
      </c>
      <c r="DS234" s="19">
        <f t="shared" ca="1" si="873"/>
        <v>0</v>
      </c>
      <c r="DT234" s="19">
        <f t="shared" ca="1" si="873"/>
        <v>0</v>
      </c>
      <c r="DU234" s="19">
        <f t="shared" ca="1" si="873"/>
        <v>0</v>
      </c>
      <c r="DV234" s="19">
        <f t="shared" ca="1" si="873"/>
        <v>0</v>
      </c>
      <c r="DW234" s="19">
        <f t="shared" ca="1" si="873"/>
        <v>0</v>
      </c>
      <c r="DX234" s="19">
        <f t="shared" ca="1" si="873"/>
        <v>0</v>
      </c>
      <c r="DY234" s="19">
        <f t="shared" ca="1" si="873"/>
        <v>0</v>
      </c>
      <c r="DZ234" s="19">
        <f t="shared" ca="1" si="873"/>
        <v>0</v>
      </c>
      <c r="EA234" s="19">
        <f t="shared" ca="1" si="873"/>
        <v>0</v>
      </c>
      <c r="EB234" s="19">
        <f t="shared" ca="1" si="873"/>
        <v>0</v>
      </c>
      <c r="EC234" s="19">
        <f t="shared" ca="1" si="873"/>
        <v>0</v>
      </c>
      <c r="ED234" s="19">
        <f t="shared" ca="1" si="873"/>
        <v>0</v>
      </c>
      <c r="EE234" s="19">
        <f t="shared" ca="1" si="873"/>
        <v>0</v>
      </c>
      <c r="EF234" s="19">
        <f t="shared" ca="1" si="873"/>
        <v>0</v>
      </c>
      <c r="EG234" s="19">
        <f t="shared" ca="1" si="873"/>
        <v>0</v>
      </c>
      <c r="EH234" s="19">
        <f t="shared" ca="1" si="873"/>
        <v>0</v>
      </c>
      <c r="EI234" s="19">
        <f t="shared" ca="1" si="873"/>
        <v>0</v>
      </c>
      <c r="EJ234" s="19">
        <f t="shared" ca="1" si="873"/>
        <v>0</v>
      </c>
      <c r="EK234" s="19">
        <f t="shared" ref="EK234:EM234" ca="1" si="874">+EK240</f>
        <v>0</v>
      </c>
      <c r="EL234" s="19">
        <f t="shared" ca="1" si="874"/>
        <v>0</v>
      </c>
      <c r="EM234" s="19">
        <f t="shared" ca="1" si="874"/>
        <v>0</v>
      </c>
    </row>
    <row r="235" spans="2:143">
      <c r="B235" s="145" t="s">
        <v>213</v>
      </c>
      <c r="C235" s="145"/>
      <c r="D235" s="145"/>
      <c r="E235" s="145"/>
      <c r="F235" s="145"/>
      <c r="G235" s="145"/>
      <c r="H235" s="145"/>
      <c r="I235" s="122">
        <f ca="1">SUMIF($K$12:$EM$12,"&lt;="&amp;Assumptions!$L$14,'Monthly Cash Flow'!K235:EM235)</f>
        <v>33303.227231884026</v>
      </c>
      <c r="J235" s="19"/>
      <c r="K235" s="137">
        <f>+K234*(K234&gt;0)</f>
        <v>0</v>
      </c>
      <c r="L235" s="19">
        <f t="shared" ref="L235:BW235" ca="1" si="875">+L234*(L234&gt;0)</f>
        <v>153.59741666666667</v>
      </c>
      <c r="M235" s="19">
        <f t="shared" ca="1" si="875"/>
        <v>153.50758333333337</v>
      </c>
      <c r="N235" s="19">
        <f t="shared" ca="1" si="875"/>
        <v>158.22550000000004</v>
      </c>
      <c r="O235" s="19">
        <f t="shared" ca="1" si="875"/>
        <v>153.50758333333337</v>
      </c>
      <c r="P235" s="19">
        <f t="shared" ca="1" si="875"/>
        <v>154.7275833333334</v>
      </c>
      <c r="Q235" s="19">
        <f t="shared" ca="1" si="875"/>
        <v>159.6195000000001</v>
      </c>
      <c r="R235" s="19">
        <f t="shared" ca="1" si="875"/>
        <v>138.26958333333337</v>
      </c>
      <c r="S235" s="19">
        <f t="shared" ca="1" si="875"/>
        <v>129.5765000000001</v>
      </c>
      <c r="T235" s="19">
        <f t="shared" ca="1" si="875"/>
        <v>124.85858333333343</v>
      </c>
      <c r="U235" s="19">
        <f t="shared" ca="1" si="875"/>
        <v>127.21258333333336</v>
      </c>
      <c r="V235" s="19">
        <f t="shared" ca="1" si="875"/>
        <v>141.36633333333336</v>
      </c>
      <c r="W235" s="19">
        <f t="shared" ca="1" si="875"/>
        <v>97.124583333333419</v>
      </c>
      <c r="X235" s="19">
        <f t="shared" ca="1" si="875"/>
        <v>101.84250000000006</v>
      </c>
      <c r="Y235" s="19">
        <f t="shared" ca="1" si="875"/>
        <v>110.96858333333338</v>
      </c>
      <c r="Z235" s="19">
        <f t="shared" ca="1" si="875"/>
        <v>119.02550000000005</v>
      </c>
      <c r="AA235" s="19">
        <f t="shared" ca="1" si="875"/>
        <v>0</v>
      </c>
      <c r="AB235" s="19">
        <f t="shared" ca="1" si="875"/>
        <v>150.84058333333343</v>
      </c>
      <c r="AC235" s="19">
        <f t="shared" ca="1" si="875"/>
        <v>155.73849999999999</v>
      </c>
      <c r="AD235" s="19">
        <f t="shared" ca="1" si="875"/>
        <v>167.98158333333339</v>
      </c>
      <c r="AE235" s="19">
        <f t="shared" ca="1" si="875"/>
        <v>172.99250000000006</v>
      </c>
      <c r="AF235" s="19">
        <f t="shared" ca="1" si="875"/>
        <v>168.2745833333334</v>
      </c>
      <c r="AG235" s="19">
        <f t="shared" ca="1" si="875"/>
        <v>146.99158333333338</v>
      </c>
      <c r="AH235" s="19">
        <f t="shared" ca="1" si="875"/>
        <v>156.42741666666669</v>
      </c>
      <c r="AI235" s="19">
        <f t="shared" ca="1" si="875"/>
        <v>151.63658333333342</v>
      </c>
      <c r="AJ235" s="19">
        <f t="shared" ca="1" si="875"/>
        <v>156.35450000000009</v>
      </c>
      <c r="AK235" s="19">
        <f t="shared" ca="1" si="875"/>
        <v>153.35258333333343</v>
      </c>
      <c r="AL235" s="19">
        <f t="shared" ca="1" si="875"/>
        <v>158.0705000000001</v>
      </c>
      <c r="AM235" s="19">
        <f t="shared" ca="1" si="875"/>
        <v>154.32558333333338</v>
      </c>
      <c r="AN235" s="19">
        <f t="shared" ca="1" si="875"/>
        <v>155.62058333333334</v>
      </c>
      <c r="AO235" s="19">
        <f t="shared" ca="1" si="875"/>
        <v>160.52249999999998</v>
      </c>
      <c r="AP235" s="19">
        <f t="shared" ca="1" si="875"/>
        <v>155.80458333333331</v>
      </c>
      <c r="AQ235" s="19">
        <f t="shared" ca="1" si="875"/>
        <v>160.82550000000009</v>
      </c>
      <c r="AR235" s="19">
        <f t="shared" ca="1" si="875"/>
        <v>156.10758333333342</v>
      </c>
      <c r="AS235" s="19">
        <f t="shared" ca="1" si="875"/>
        <v>156.35958333333332</v>
      </c>
      <c r="AT235" s="19">
        <f t="shared" ca="1" si="875"/>
        <v>170.51333333333332</v>
      </c>
      <c r="AU235" s="19">
        <f t="shared" ca="1" si="875"/>
        <v>28271.057148550688</v>
      </c>
      <c r="AV235" s="19">
        <f t="shared" ca="1" si="875"/>
        <v>0</v>
      </c>
      <c r="AW235" s="19">
        <f t="shared" ca="1" si="875"/>
        <v>0</v>
      </c>
      <c r="AX235" s="19">
        <f t="shared" ca="1" si="875"/>
        <v>0</v>
      </c>
      <c r="AY235" s="19">
        <f ca="1">+AY234*(AY234&gt;0)</f>
        <v>0</v>
      </c>
      <c r="AZ235" s="19">
        <f t="shared" ca="1" si="875"/>
        <v>0</v>
      </c>
      <c r="BA235" s="19">
        <f t="shared" ca="1" si="875"/>
        <v>0</v>
      </c>
      <c r="BB235" s="19">
        <f t="shared" ca="1" si="875"/>
        <v>0</v>
      </c>
      <c r="BC235" s="19">
        <f t="shared" ca="1" si="875"/>
        <v>0</v>
      </c>
      <c r="BD235" s="19">
        <f t="shared" ca="1" si="875"/>
        <v>0</v>
      </c>
      <c r="BE235" s="19">
        <f t="shared" ca="1" si="875"/>
        <v>0</v>
      </c>
      <c r="BF235" s="19">
        <f t="shared" ca="1" si="875"/>
        <v>0</v>
      </c>
      <c r="BG235" s="19">
        <f t="shared" ca="1" si="875"/>
        <v>0</v>
      </c>
      <c r="BH235" s="19">
        <f t="shared" ca="1" si="875"/>
        <v>0</v>
      </c>
      <c r="BI235" s="19">
        <f t="shared" ca="1" si="875"/>
        <v>0</v>
      </c>
      <c r="BJ235" s="19">
        <f t="shared" ca="1" si="875"/>
        <v>0</v>
      </c>
      <c r="BK235" s="19">
        <f t="shared" ca="1" si="875"/>
        <v>0</v>
      </c>
      <c r="BL235" s="19">
        <f t="shared" ca="1" si="875"/>
        <v>0</v>
      </c>
      <c r="BM235" s="19">
        <f t="shared" ca="1" si="875"/>
        <v>0</v>
      </c>
      <c r="BN235" s="19">
        <f t="shared" ca="1" si="875"/>
        <v>0</v>
      </c>
      <c r="BO235" s="19">
        <f t="shared" ca="1" si="875"/>
        <v>0</v>
      </c>
      <c r="BP235" s="19">
        <f t="shared" ca="1" si="875"/>
        <v>0</v>
      </c>
      <c r="BQ235" s="19">
        <f t="shared" ca="1" si="875"/>
        <v>0</v>
      </c>
      <c r="BR235" s="19">
        <f t="shared" ca="1" si="875"/>
        <v>0</v>
      </c>
      <c r="BS235" s="19">
        <f t="shared" ca="1" si="875"/>
        <v>0</v>
      </c>
      <c r="BT235" s="19">
        <f t="shared" ca="1" si="875"/>
        <v>0</v>
      </c>
      <c r="BU235" s="19">
        <f t="shared" ca="1" si="875"/>
        <v>0</v>
      </c>
      <c r="BV235" s="19">
        <f t="shared" ca="1" si="875"/>
        <v>0</v>
      </c>
      <c r="BW235" s="19">
        <f t="shared" ca="1" si="875"/>
        <v>0</v>
      </c>
      <c r="BX235" s="19">
        <f t="shared" ref="BX235:EI235" ca="1" si="876">+BX234*(BX234&gt;0)</f>
        <v>0</v>
      </c>
      <c r="BY235" s="19">
        <f t="shared" ca="1" si="876"/>
        <v>0</v>
      </c>
      <c r="BZ235" s="19">
        <f t="shared" ca="1" si="876"/>
        <v>0</v>
      </c>
      <c r="CA235" s="19">
        <f t="shared" ca="1" si="876"/>
        <v>0</v>
      </c>
      <c r="CB235" s="19">
        <f t="shared" ca="1" si="876"/>
        <v>0</v>
      </c>
      <c r="CC235" s="19">
        <f t="shared" ca="1" si="876"/>
        <v>0</v>
      </c>
      <c r="CD235" s="19">
        <f t="shared" ca="1" si="876"/>
        <v>0</v>
      </c>
      <c r="CE235" s="19">
        <f t="shared" ca="1" si="876"/>
        <v>0</v>
      </c>
      <c r="CF235" s="19">
        <f t="shared" ca="1" si="876"/>
        <v>0</v>
      </c>
      <c r="CG235" s="19">
        <f t="shared" ca="1" si="876"/>
        <v>0</v>
      </c>
      <c r="CH235" s="19">
        <f t="shared" ca="1" si="876"/>
        <v>0</v>
      </c>
      <c r="CI235" s="19">
        <f t="shared" ca="1" si="876"/>
        <v>0</v>
      </c>
      <c r="CJ235" s="19">
        <f t="shared" ca="1" si="876"/>
        <v>0</v>
      </c>
      <c r="CK235" s="19">
        <f t="shared" ca="1" si="876"/>
        <v>0</v>
      </c>
      <c r="CL235" s="19">
        <f t="shared" ca="1" si="876"/>
        <v>0</v>
      </c>
      <c r="CM235" s="19">
        <f t="shared" ca="1" si="876"/>
        <v>0</v>
      </c>
      <c r="CN235" s="19">
        <f t="shared" ca="1" si="876"/>
        <v>0</v>
      </c>
      <c r="CO235" s="19">
        <f t="shared" ca="1" si="876"/>
        <v>0</v>
      </c>
      <c r="CP235" s="19">
        <f t="shared" ca="1" si="876"/>
        <v>0</v>
      </c>
      <c r="CQ235" s="19">
        <f t="shared" ca="1" si="876"/>
        <v>0</v>
      </c>
      <c r="CR235" s="19">
        <f t="shared" ca="1" si="876"/>
        <v>0</v>
      </c>
      <c r="CS235" s="19">
        <f t="shared" ca="1" si="876"/>
        <v>0</v>
      </c>
      <c r="CT235" s="19">
        <f t="shared" ca="1" si="876"/>
        <v>0</v>
      </c>
      <c r="CU235" s="19">
        <f t="shared" ca="1" si="876"/>
        <v>0</v>
      </c>
      <c r="CV235" s="19">
        <f t="shared" ca="1" si="876"/>
        <v>0</v>
      </c>
      <c r="CW235" s="19">
        <f t="shared" ca="1" si="876"/>
        <v>0</v>
      </c>
      <c r="CX235" s="19">
        <f t="shared" ca="1" si="876"/>
        <v>0</v>
      </c>
      <c r="CY235" s="19">
        <f t="shared" ca="1" si="876"/>
        <v>0</v>
      </c>
      <c r="CZ235" s="19">
        <f t="shared" ca="1" si="876"/>
        <v>0</v>
      </c>
      <c r="DA235" s="19">
        <f t="shared" ca="1" si="876"/>
        <v>0</v>
      </c>
      <c r="DB235" s="19">
        <f t="shared" ca="1" si="876"/>
        <v>0</v>
      </c>
      <c r="DC235" s="19">
        <f t="shared" ca="1" si="876"/>
        <v>0</v>
      </c>
      <c r="DD235" s="19">
        <f t="shared" ca="1" si="876"/>
        <v>0</v>
      </c>
      <c r="DE235" s="19">
        <f t="shared" ca="1" si="876"/>
        <v>0</v>
      </c>
      <c r="DF235" s="19">
        <f t="shared" ca="1" si="876"/>
        <v>0</v>
      </c>
      <c r="DG235" s="19">
        <f t="shared" ca="1" si="876"/>
        <v>0</v>
      </c>
      <c r="DH235" s="19">
        <f t="shared" ca="1" si="876"/>
        <v>0</v>
      </c>
      <c r="DI235" s="19">
        <f t="shared" ca="1" si="876"/>
        <v>0</v>
      </c>
      <c r="DJ235" s="19">
        <f t="shared" ca="1" si="876"/>
        <v>0</v>
      </c>
      <c r="DK235" s="19">
        <f t="shared" ca="1" si="876"/>
        <v>0</v>
      </c>
      <c r="DL235" s="19">
        <f t="shared" ca="1" si="876"/>
        <v>0</v>
      </c>
      <c r="DM235" s="19">
        <f t="shared" ca="1" si="876"/>
        <v>0</v>
      </c>
      <c r="DN235" s="19">
        <f t="shared" ca="1" si="876"/>
        <v>0</v>
      </c>
      <c r="DO235" s="19">
        <f t="shared" ca="1" si="876"/>
        <v>0</v>
      </c>
      <c r="DP235" s="19">
        <f t="shared" ca="1" si="876"/>
        <v>0</v>
      </c>
      <c r="DQ235" s="19">
        <f t="shared" ca="1" si="876"/>
        <v>0</v>
      </c>
      <c r="DR235" s="19">
        <f t="shared" ca="1" si="876"/>
        <v>0</v>
      </c>
      <c r="DS235" s="19">
        <f t="shared" ca="1" si="876"/>
        <v>0</v>
      </c>
      <c r="DT235" s="19">
        <f t="shared" ca="1" si="876"/>
        <v>0</v>
      </c>
      <c r="DU235" s="19">
        <f t="shared" ca="1" si="876"/>
        <v>0</v>
      </c>
      <c r="DV235" s="19">
        <f t="shared" ca="1" si="876"/>
        <v>0</v>
      </c>
      <c r="DW235" s="19">
        <f t="shared" ca="1" si="876"/>
        <v>0</v>
      </c>
      <c r="DX235" s="19">
        <f t="shared" ca="1" si="876"/>
        <v>0</v>
      </c>
      <c r="DY235" s="19">
        <f t="shared" ca="1" si="876"/>
        <v>0</v>
      </c>
      <c r="DZ235" s="19">
        <f t="shared" ca="1" si="876"/>
        <v>0</v>
      </c>
      <c r="EA235" s="19">
        <f t="shared" ca="1" si="876"/>
        <v>0</v>
      </c>
      <c r="EB235" s="19">
        <f t="shared" ca="1" si="876"/>
        <v>0</v>
      </c>
      <c r="EC235" s="19">
        <f t="shared" ca="1" si="876"/>
        <v>0</v>
      </c>
      <c r="ED235" s="19">
        <f t="shared" ca="1" si="876"/>
        <v>0</v>
      </c>
      <c r="EE235" s="19">
        <f t="shared" ca="1" si="876"/>
        <v>0</v>
      </c>
      <c r="EF235" s="19">
        <f t="shared" ca="1" si="876"/>
        <v>0</v>
      </c>
      <c r="EG235" s="19">
        <f t="shared" ca="1" si="876"/>
        <v>0</v>
      </c>
      <c r="EH235" s="19">
        <f t="shared" ca="1" si="876"/>
        <v>0</v>
      </c>
      <c r="EI235" s="19">
        <f t="shared" ca="1" si="876"/>
        <v>0</v>
      </c>
      <c r="EJ235" s="19">
        <f t="shared" ref="EJ235:EM235" ca="1" si="877">+EJ234*(EJ234&gt;0)</f>
        <v>0</v>
      </c>
      <c r="EK235" s="19">
        <f t="shared" ca="1" si="877"/>
        <v>0</v>
      </c>
      <c r="EL235" s="19">
        <f t="shared" ca="1" si="877"/>
        <v>0</v>
      </c>
      <c r="EM235" s="19">
        <f t="shared" ca="1" si="877"/>
        <v>0</v>
      </c>
    </row>
    <row r="236" spans="2:143">
      <c r="B236" s="145"/>
      <c r="C236" s="145"/>
      <c r="D236" s="145"/>
      <c r="E236" s="145"/>
      <c r="F236" s="145"/>
      <c r="G236" s="145"/>
      <c r="H236" s="145"/>
      <c r="I236" s="19"/>
      <c r="J236" s="19"/>
      <c r="K236" s="137"/>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row>
    <row r="237" spans="2:143">
      <c r="B237" s="145"/>
      <c r="C237" s="145"/>
      <c r="D237" s="145"/>
      <c r="E237" s="145"/>
      <c r="F237" s="145"/>
      <c r="G237" s="145"/>
      <c r="H237" s="145"/>
      <c r="I237" s="19"/>
      <c r="J237" s="19"/>
      <c r="K237" s="137"/>
      <c r="L237" s="19">
        <f>IF(L12&lt;Assumptions!$D$44, MAX(0, MIN($H$238, L215)), 0)</f>
        <v>0</v>
      </c>
      <c r="M237" s="19">
        <f>IF(M12&lt;Assumptions!$D$44, MAX(0, MIN(($H$238+L238), M215)), 0)</f>
        <v>0</v>
      </c>
      <c r="N237" s="19">
        <f>IF(N12&lt;Assumptions!$D$44, MAX(0, MIN(($H$238+M238), N215)), 0)</f>
        <v>0</v>
      </c>
      <c r="O237" s="19">
        <f>IF(O12&lt;Assumptions!$D$44, MAX(0, MIN(($H$238+N238), O215)), 0)</f>
        <v>0</v>
      </c>
      <c r="P237" s="19">
        <f>IF(P12&lt;Assumptions!$D$44, MAX(0, MIN(($H$238+O238), P215)), 0)</f>
        <v>0</v>
      </c>
      <c r="Q237" s="19">
        <f>IF(Q12&lt;Assumptions!$D$44, MAX(0, MIN(($H$238+P238), Q215)), 0)</f>
        <v>0</v>
      </c>
      <c r="R237" s="19">
        <f>IF(R12&lt;Assumptions!$D$44, MAX(0, MIN(($H$238+Q238), R215)), 0)</f>
        <v>0</v>
      </c>
      <c r="S237" s="19">
        <f>IF(S12&lt;Assumptions!$D$44, MAX(0, MIN(($H$238+R238), S215)), 0)</f>
        <v>0</v>
      </c>
      <c r="T237" s="19">
        <f>IF(T12&lt;Assumptions!$D$44, MAX(0, MIN(($H$238+S238), T215)), 0)</f>
        <v>0</v>
      </c>
      <c r="U237" s="19">
        <f>IF(U12&lt;Assumptions!$D$44, MAX(0, MIN(($H$238+T238), U215)), 0)</f>
        <v>0</v>
      </c>
      <c r="V237" s="19">
        <f>IF(V12&lt;Assumptions!$D$44, MAX(0, MIN(($H$238+U238), V215)), 0)</f>
        <v>0</v>
      </c>
      <c r="W237" s="19">
        <f>IF(W12&lt;Assumptions!$D$44, MAX(0, MIN(($H$238+V238), W215)), 0)</f>
        <v>0</v>
      </c>
      <c r="X237" s="19">
        <f>IF(X12&lt;Assumptions!$D$44, MAX(0, MIN(($H$238+W238), X215)), 0)</f>
        <v>0</v>
      </c>
      <c r="Y237" s="19">
        <f>IF(Y12&lt;Assumptions!$D$44, MAX(0, MIN(($H$238+X238), Y215)), 0)</f>
        <v>0</v>
      </c>
      <c r="Z237" s="19">
        <f>IF(Z12&lt;Assumptions!$D$44, MAX(0, MIN(($H$238+Y238), Z215)), 0)</f>
        <v>0</v>
      </c>
      <c r="AA237" s="19">
        <f>IF(AA12&lt;Assumptions!$D$44, MAX(0, MIN(($H$238+Z238), AA215)), 0)</f>
        <v>0</v>
      </c>
      <c r="AB237" s="19">
        <f>IF(AB12&lt;Assumptions!$D$44, MAX(0, MIN(($H$238+AA238), AB215)), 0)</f>
        <v>0</v>
      </c>
      <c r="AC237" s="19">
        <f>IF(AC12&lt;Assumptions!$D$44, MAX(0, MIN(($H$238+AB238), AC215)), 0)</f>
        <v>0</v>
      </c>
      <c r="AD237" s="19">
        <f>IF(AD12&lt;Assumptions!$D$44, MAX(0, MIN(($H$238+AC238), AD215)), 0)</f>
        <v>0</v>
      </c>
      <c r="AE237" s="19">
        <f>IF(AE12&lt;Assumptions!$D$44, MAX(0, MIN(($H$238+AD238), AE215)), 0)</f>
        <v>0</v>
      </c>
      <c r="AF237" s="19">
        <f>IF(AF12&lt;Assumptions!$D$44, MAX(0, MIN(($H$238+AE238), AF215)), 0)</f>
        <v>0</v>
      </c>
      <c r="AG237" s="19">
        <f>IF(AG12&lt;Assumptions!$D$44, MAX(0, MIN(($H$238+AF238), AG215)), 0)</f>
        <v>0</v>
      </c>
      <c r="AH237" s="19">
        <f>IF(AH12&lt;Assumptions!$D$44, MAX(0, MIN(($H$238+AG238), AH215)), 0)</f>
        <v>0</v>
      </c>
      <c r="AI237" s="19">
        <f>IF(AI12&lt;Assumptions!$D$44, MAX(0, MIN(($H$238+AH238), AI215)), 0)</f>
        <v>0</v>
      </c>
      <c r="AJ237" s="19">
        <f>IF(AJ12&lt;Assumptions!$D$44, MAX(0, MIN(($H$238+AI238), AJ215)), 0)</f>
        <v>0</v>
      </c>
      <c r="AK237" s="19">
        <f>IF(AK12&lt;Assumptions!$D$44, MAX(0, MIN(($H$238+AJ238), AK215)), 0)</f>
        <v>0</v>
      </c>
      <c r="AL237" s="19">
        <f>IF(AL12&lt;Assumptions!$D$44, MAX(0, MIN(($H$238+AK238), AL215)), 0)</f>
        <v>0</v>
      </c>
      <c r="AM237" s="19">
        <f>IF(AM12&lt;Assumptions!$D$44, MAX(0, MIN(($H$238+AL238), AM215)), 0)</f>
        <v>0</v>
      </c>
      <c r="AN237" s="19">
        <f>IF(AN12&lt;Assumptions!$D$44, MAX(0, MIN(($H$238+AM238), AN215)), 0)</f>
        <v>0</v>
      </c>
      <c r="AO237" s="19">
        <f>IF(AO12&lt;Assumptions!$D$44, MAX(0, MIN(($H$238+AN238), AO215)), 0)</f>
        <v>0</v>
      </c>
      <c r="AP237" s="19">
        <f>IF(AP12&lt;Assumptions!$D$44, MAX(0, MIN(($H$238+AO238), AP215)), 0)</f>
        <v>0</v>
      </c>
      <c r="AQ237" s="19">
        <f>IF(AQ12&lt;Assumptions!$D$44, MAX(0, MIN(($H$238+AP238), AQ215)), 0)</f>
        <v>0</v>
      </c>
      <c r="AR237" s="19">
        <f>IF(AR12&lt;Assumptions!$D$44, MAX(0, MIN(($H$238+AQ238), AR215)), 0)</f>
        <v>0</v>
      </c>
      <c r="AS237" s="19">
        <f>IF(AS12&lt;Assumptions!$D$44, MAX(0, MIN(($H$238+AR238), AS215)), 0)</f>
        <v>0</v>
      </c>
      <c r="AT237" s="19">
        <f>IF(AT12&lt;Assumptions!$D$44, MAX(0, MIN(($H$238+AS238), AT215)), 0)</f>
        <v>0</v>
      </c>
      <c r="AU237" s="19">
        <f>IF(AU12&lt;Assumptions!$D$44, MAX(0, MIN(($H$238+AT238), AU215)), 0)</f>
        <v>0</v>
      </c>
      <c r="AV237" s="19">
        <f>IF(AV12&lt;Assumptions!$D$44, MAX(0, MIN(($H$238+AU238), AV215)), 0)</f>
        <v>0</v>
      </c>
      <c r="AW237" s="19">
        <f>IF(AW12&lt;Assumptions!$D$44, MAX(0, MIN(($H$238+AV238), AW215)), 0)</f>
        <v>0</v>
      </c>
      <c r="AX237" s="19">
        <f>IF(AX12&lt;Assumptions!$D$44, MAX(0, MIN(($H$238+AW238), AX215)), 0)</f>
        <v>0</v>
      </c>
      <c r="AY237" s="19">
        <f>IF(AY12&lt;Assumptions!$D$44, MAX(0, MIN(($H$238+AX238), AY215)), 0)</f>
        <v>0</v>
      </c>
      <c r="AZ237" s="19">
        <f>IF(AZ12&lt;Assumptions!$D$44, MAX(0, MIN(($H$238+AY238), AZ215)), 0)</f>
        <v>0</v>
      </c>
      <c r="BA237" s="19">
        <f>IF(BA12&lt;Assumptions!$D$44, MAX(0, MIN(($H$238+AZ238), BA215)), 0)</f>
        <v>0</v>
      </c>
      <c r="BB237" s="19">
        <f>IF(BB12&lt;Assumptions!$D$44, MAX(0, MIN(($H$238+BA238), BB215)), 0)</f>
        <v>0</v>
      </c>
      <c r="BC237" s="19">
        <f>IF(BC12&lt;Assumptions!$D$44, MAX(0, MIN(($H$238+BB238), BC215)), 0)</f>
        <v>0</v>
      </c>
      <c r="BD237" s="19">
        <f>IF(BD12&lt;Assumptions!$D$44, MAX(0, MIN(($H$238+BC238), BD215)), 0)</f>
        <v>0</v>
      </c>
      <c r="BE237" s="19">
        <f>IF(BE12&lt;Assumptions!$D$44, MAX(0, MIN(($H$238+BD238), BE215)), 0)</f>
        <v>0</v>
      </c>
      <c r="BF237" s="19">
        <f>IF(BF12&lt;Assumptions!$D$44, MAX(0, MIN(($H$238+BE238), BF215)), 0)</f>
        <v>0</v>
      </c>
      <c r="BG237" s="19">
        <f>IF(BG12&lt;Assumptions!$D$44, MAX(0, MIN(($H$238+BF238), BG215)), 0)</f>
        <v>0</v>
      </c>
      <c r="BH237" s="19">
        <f>IF(BH12&lt;Assumptions!$D$44, MAX(0, MIN(($H$238+BG238), BH215)), 0)</f>
        <v>0</v>
      </c>
      <c r="BI237" s="19">
        <f>IF(BI12&lt;Assumptions!$D$44, MAX(0, MIN(($H$238+BH238), BI215)), 0)</f>
        <v>0</v>
      </c>
      <c r="BJ237" s="19">
        <f>IF(BJ12&lt;Assumptions!$D$44, MAX(0, MIN(($H$238+BI238), BJ215)), 0)</f>
        <v>0</v>
      </c>
      <c r="BK237" s="19">
        <f>IF(BK12&lt;Assumptions!$D$44, MAX(0, MIN(($H$238+BJ238), BK215)), 0)</f>
        <v>0</v>
      </c>
      <c r="BL237" s="19">
        <f>IF(BL12&lt;Assumptions!$D$44, MAX(0, MIN(($H$238+BK238), BL215)), 0)</f>
        <v>0</v>
      </c>
      <c r="BM237" s="19">
        <f>IF(BM12&lt;Assumptions!$D$44, MAX(0, MIN(($H$238+BL238), BM215)), 0)</f>
        <v>0</v>
      </c>
      <c r="BN237" s="19">
        <f>IF(BN12&lt;Assumptions!$D$44, MAX(0, MIN(($H$238+BM238), BN215)), 0)</f>
        <v>0</v>
      </c>
      <c r="BO237" s="19">
        <f>IF(BO12&lt;Assumptions!$D$44, MAX(0, MIN(($H$238+BN238), BO215)), 0)</f>
        <v>0</v>
      </c>
      <c r="BP237" s="19">
        <f>IF(BP12&lt;Assumptions!$D$44, MAX(0, MIN(($H$238+BO238), BP215)), 0)</f>
        <v>0</v>
      </c>
      <c r="BQ237" s="19">
        <f>IF(BQ12&lt;Assumptions!$D$44, MAX(0, MIN(($H$238+BP238), BQ215)), 0)</f>
        <v>0</v>
      </c>
      <c r="BR237" s="19">
        <f>IF(BR12&lt;Assumptions!$D$44, MAX(0, MIN(($H$238+BQ238), BR215)), 0)</f>
        <v>0</v>
      </c>
      <c r="BS237" s="19">
        <f>IF(BS12&lt;Assumptions!$D$44, MAX(0, MIN(($H$238+BR238), BS215)), 0)</f>
        <v>0</v>
      </c>
      <c r="BT237" s="19">
        <f>IF(BT12&lt;Assumptions!$D$44, MAX(0, MIN(($H$238+BS238), BT215)), 0)</f>
        <v>0</v>
      </c>
      <c r="BU237" s="19">
        <f>IF(BU12&lt;Assumptions!$D$44, MAX(0, MIN(($H$238+BT238), BU215)), 0)</f>
        <v>0</v>
      </c>
      <c r="BV237" s="19">
        <f>IF(BV12&lt;Assumptions!$D$44, MAX(0, MIN(($H$238+BU238), BV215)), 0)</f>
        <v>0</v>
      </c>
      <c r="BW237" s="19">
        <f>IF(BW12&lt;Assumptions!$D$44, MAX(0, MIN(($H$238+BV238), BW215)), 0)</f>
        <v>0</v>
      </c>
      <c r="BX237" s="19">
        <f>IF(BX12&lt;Assumptions!$D$44, MAX(0, MIN(($H$238+BW238), BX215)), 0)</f>
        <v>0</v>
      </c>
      <c r="BY237" s="19">
        <f>IF(BY12&lt;Assumptions!$D$44, MAX(0, MIN(($H$238+BX238), BY215)), 0)</f>
        <v>0</v>
      </c>
      <c r="BZ237" s="19">
        <f>IF(BZ12&lt;Assumptions!$D$44, MAX(0, MIN(($H$238+BY238), BZ215)), 0)</f>
        <v>0</v>
      </c>
      <c r="CA237" s="19">
        <f>IF(CA12&lt;Assumptions!$D$44, MAX(0, MIN(($H$238+BZ238), CA215)), 0)</f>
        <v>0</v>
      </c>
      <c r="CB237" s="19">
        <f>IF(CB12&lt;Assumptions!$D$44, MAX(0, MIN(($H$238+CA238), CB215)), 0)</f>
        <v>0</v>
      </c>
      <c r="CC237" s="19">
        <f>IF(CC12&lt;Assumptions!$D$44, MAX(0, MIN(($H$238+CB238), CC215)), 0)</f>
        <v>0</v>
      </c>
      <c r="CD237" s="19">
        <f>IF(CD12&lt;Assumptions!$D$44, MAX(0, MIN(($H$238+CC238), CD215)), 0)</f>
        <v>0</v>
      </c>
      <c r="CE237" s="19">
        <f>IF(CE12&lt;Assumptions!$D$44, MAX(0, MIN(($H$238+CD238), CE215)), 0)</f>
        <v>0</v>
      </c>
      <c r="CF237" s="19">
        <f>IF(CF12&lt;Assumptions!$D$44, MAX(0, MIN(($H$238+CE238), CF215)), 0)</f>
        <v>0</v>
      </c>
      <c r="CG237" s="19">
        <f>IF(CG12&lt;Assumptions!$D$44, MAX(0, MIN(($H$238+CF238), CG215)), 0)</f>
        <v>0</v>
      </c>
      <c r="CH237" s="19">
        <f>IF(CH12&lt;Assumptions!$D$44, MAX(0, MIN(($H$238+CG238), CH215)), 0)</f>
        <v>0</v>
      </c>
      <c r="CI237" s="19">
        <f>IF(CI12&lt;Assumptions!$D$44, MAX(0, MIN(($H$238+CH238), CI215)), 0)</f>
        <v>0</v>
      </c>
      <c r="CJ237" s="19">
        <f>IF(CJ12&lt;Assumptions!$D$44, MAX(0, MIN(($H$238+CI238), CJ215)), 0)</f>
        <v>0</v>
      </c>
      <c r="CK237" s="19">
        <f>IF(CK12&lt;Assumptions!$D$44, MAX(0, MIN(($H$238+CJ238), CK215)), 0)</f>
        <v>0</v>
      </c>
      <c r="CL237" s="19">
        <f>IF(CL12&lt;Assumptions!$D$44, MAX(0, MIN(($H$238+CK238), CL215)), 0)</f>
        <v>0</v>
      </c>
      <c r="CM237" s="19">
        <f>IF(CM12&lt;Assumptions!$D$44, MAX(0, MIN(($H$238+CL238), CM215)), 0)</f>
        <v>0</v>
      </c>
      <c r="CN237" s="19">
        <f>IF(CN12&lt;Assumptions!$D$44, MAX(0, MIN(($H$238+CM238), CN215)), 0)</f>
        <v>0</v>
      </c>
      <c r="CO237" s="19">
        <f>IF(CO12&lt;Assumptions!$D$44, MAX(0, MIN(($H$238+CN238), CO215)), 0)</f>
        <v>0</v>
      </c>
      <c r="CP237" s="19">
        <f>IF(CP12&lt;Assumptions!$D$44, MAX(0, MIN(($H$238+CO238), CP215)), 0)</f>
        <v>0</v>
      </c>
      <c r="CQ237" s="19">
        <f>IF(CQ12&lt;Assumptions!$D$44, MAX(0, MIN(($H$238+CP238), CQ215)), 0)</f>
        <v>0</v>
      </c>
      <c r="CR237" s="19">
        <f>IF(CR12&lt;Assumptions!$D$44, MAX(0, MIN(($H$238+CQ238), CR215)), 0)</f>
        <v>0</v>
      </c>
      <c r="CS237" s="19">
        <f>IF(CS12&lt;Assumptions!$D$44, MAX(0, MIN(($H$238+CR238), CS215)), 0)</f>
        <v>0</v>
      </c>
      <c r="CT237" s="19">
        <f>IF(CT12&lt;Assumptions!$D$44, MAX(0, MIN(($H$238+CS238), CT215)), 0)</f>
        <v>0</v>
      </c>
      <c r="CU237" s="19">
        <f>IF(CU12&lt;Assumptions!$D$44, MAX(0, MIN(($H$238+CT238), CU215)), 0)</f>
        <v>0</v>
      </c>
      <c r="CV237" s="19">
        <f>IF(CV12&lt;Assumptions!$D$44, MAX(0, MIN(($H$238+CU238), CV215)), 0)</f>
        <v>0</v>
      </c>
      <c r="CW237" s="19">
        <f>IF(CW12&lt;Assumptions!$D$44, MAX(0, MIN(($H$238+CV238), CW215)), 0)</f>
        <v>0</v>
      </c>
      <c r="CX237" s="19">
        <f>IF(CX12&lt;Assumptions!$D$44, MAX(0, MIN(($H$238+CW238), CX215)), 0)</f>
        <v>0</v>
      </c>
      <c r="CY237" s="19">
        <f>IF(CY12&lt;Assumptions!$D$44, MAX(0, MIN(($H$238+CX238), CY215)), 0)</f>
        <v>0</v>
      </c>
      <c r="CZ237" s="19">
        <f>IF(CZ12&lt;Assumptions!$D$44, MAX(0, MIN(($H$238+CY238), CZ215)), 0)</f>
        <v>0</v>
      </c>
      <c r="DA237" s="19">
        <f>IF(DA12&lt;Assumptions!$D$44, MAX(0, MIN(($H$238+CZ238), DA215)), 0)</f>
        <v>0</v>
      </c>
      <c r="DB237" s="19">
        <f>IF(DB12&lt;Assumptions!$D$44, MAX(0, MIN(($H$238+DA238), DB215)), 0)</f>
        <v>0</v>
      </c>
      <c r="DC237" s="19">
        <f>IF(DC12&lt;Assumptions!$D$44, MAX(0, MIN(($H$238+DB238), DC215)), 0)</f>
        <v>0</v>
      </c>
      <c r="DD237" s="19">
        <f>IF(DD12&lt;Assumptions!$D$44, MAX(0, MIN(($H$238+DC238), DD215)), 0)</f>
        <v>0</v>
      </c>
      <c r="DE237" s="19">
        <f>IF(DE12&lt;Assumptions!$D$44, MAX(0, MIN(($H$238+DD238), DE215)), 0)</f>
        <v>0</v>
      </c>
      <c r="DF237" s="19">
        <f>IF(DF12&lt;Assumptions!$D$44, MAX(0, MIN(($H$238+DE238), DF215)), 0)</f>
        <v>0</v>
      </c>
      <c r="DG237" s="19">
        <f>IF(DG12&lt;Assumptions!$D$44, MAX(0, MIN(($H$238+DF238), DG215)), 0)</f>
        <v>0</v>
      </c>
      <c r="DH237" s="19">
        <f>IF(DH12&lt;Assumptions!$D$44, MAX(0, MIN(($H$238+DG238), DH215)), 0)</f>
        <v>0</v>
      </c>
      <c r="DI237" s="19">
        <f>IF(DI12&lt;Assumptions!$D$44, MAX(0, MIN(($H$238+DH238), DI215)), 0)</f>
        <v>0</v>
      </c>
      <c r="DJ237" s="19">
        <f>IF(DJ12&lt;Assumptions!$D$44, MAX(0, MIN(($H$238+DI238), DJ215)), 0)</f>
        <v>0</v>
      </c>
      <c r="DK237" s="19">
        <f>IF(DK12&lt;Assumptions!$D$44, MAX(0, MIN(($H$238+DJ238), DK215)), 0)</f>
        <v>0</v>
      </c>
      <c r="DL237" s="19">
        <f>IF(DL12&lt;Assumptions!$D$44, MAX(0, MIN(($H$238+DK238), DL215)), 0)</f>
        <v>0</v>
      </c>
      <c r="DM237" s="19">
        <f>IF(DM12&lt;Assumptions!$D$44, MAX(0, MIN(($H$238+DL238), DM215)), 0)</f>
        <v>0</v>
      </c>
      <c r="DN237" s="19">
        <f>IF(DN12&lt;Assumptions!$D$44, MAX(0, MIN(($H$238+DM238), DN215)), 0)</f>
        <v>0</v>
      </c>
      <c r="DO237" s="19">
        <f>IF(DO12&lt;Assumptions!$D$44, MAX(0, MIN(($H$238+DN238), DO215)), 0)</f>
        <v>0</v>
      </c>
      <c r="DP237" s="19">
        <f>IF(DP12&lt;Assumptions!$D$44, MAX(0, MIN(($H$238+DO238), DP215)), 0)</f>
        <v>0</v>
      </c>
      <c r="DQ237" s="19">
        <f>IF(DQ12&lt;Assumptions!$D$44, MAX(0, MIN(($H$238+DP238), DQ215)), 0)</f>
        <v>0</v>
      </c>
      <c r="DR237" s="19">
        <f>IF(DR12&lt;Assumptions!$D$44, MAX(0, MIN(($H$238+DQ238), DR215)), 0)</f>
        <v>0</v>
      </c>
      <c r="DS237" s="19">
        <f>IF(DS12&lt;Assumptions!$D$44, MAX(0, MIN(($H$238+DR238), DS215)), 0)</f>
        <v>0</v>
      </c>
      <c r="DT237" s="19">
        <f>IF(DT12&lt;Assumptions!$D$44, MAX(0, MIN(($H$238+DS238), DT215)), 0)</f>
        <v>0</v>
      </c>
      <c r="DU237" s="19">
        <f>IF(DU12&lt;Assumptions!$D$44, MAX(0, MIN(($H$238+DT238), DU215)), 0)</f>
        <v>0</v>
      </c>
      <c r="DV237" s="19">
        <f>IF(DV12&lt;Assumptions!$D$44, MAX(0, MIN(($H$238+DU238), DV215)), 0)</f>
        <v>0</v>
      </c>
      <c r="DW237" s="19">
        <f>IF(DW12&lt;Assumptions!$D$44, MAX(0, MIN(($H$238+DV238), DW215)), 0)</f>
        <v>0</v>
      </c>
      <c r="DX237" s="19">
        <f>IF(DX12&lt;Assumptions!$D$44, MAX(0, MIN(($H$238+DW238), DX215)), 0)</f>
        <v>0</v>
      </c>
      <c r="DY237" s="19">
        <f>IF(DY12&lt;Assumptions!$D$44, MAX(0, MIN(($H$238+DX238), DY215)), 0)</f>
        <v>0</v>
      </c>
      <c r="DZ237" s="19">
        <f>IF(DZ12&lt;Assumptions!$D$44, MAX(0, MIN(($H$238+DY238), DZ215)), 0)</f>
        <v>0</v>
      </c>
      <c r="EA237" s="19">
        <f>IF(EA12&lt;Assumptions!$D$44, MAX(0, MIN(($H$238+DZ238), EA215)), 0)</f>
        <v>0</v>
      </c>
      <c r="EB237" s="19">
        <f>IF(EB12&lt;Assumptions!$D$44, MAX(0, MIN(($H$238+EA238), EB215)), 0)</f>
        <v>0</v>
      </c>
      <c r="EC237" s="19">
        <f>IF(EC12&lt;Assumptions!$D$44, MAX(0, MIN(($H$238+EB238), EC215)), 0)</f>
        <v>0</v>
      </c>
      <c r="ED237" s="19">
        <f>IF(ED12&lt;Assumptions!$D$44, MAX(0, MIN(($H$238+EC238), ED215)), 0)</f>
        <v>0</v>
      </c>
      <c r="EE237" s="19">
        <f>IF(EE12&lt;Assumptions!$D$44, MAX(0, MIN(($H$238+ED238), EE215)), 0)</f>
        <v>0</v>
      </c>
      <c r="EF237" s="19">
        <f>IF(EF12&lt;Assumptions!$D$44, MAX(0, MIN(($H$238+EE238), EF215)), 0)</f>
        <v>0</v>
      </c>
      <c r="EG237" s="19">
        <f>IF(EG12&lt;Assumptions!$D$44, MAX(0, MIN(($H$238+EF238), EG215)), 0)</f>
        <v>0</v>
      </c>
      <c r="EH237" s="19">
        <f>IF(EH12&lt;Assumptions!$D$44, MAX(0, MIN(($H$238+EG238), EH215)), 0)</f>
        <v>0</v>
      </c>
      <c r="EI237" s="19">
        <f>IF(EI12&lt;Assumptions!$D$44, MAX(0, MIN(($H$238+EH238), EI215)), 0)</f>
        <v>0</v>
      </c>
      <c r="EJ237" s="19">
        <f>IF(EJ12&lt;Assumptions!$D$44, MAX(0, MIN(($H$238+EI238), EJ215)), 0)</f>
        <v>0</v>
      </c>
      <c r="EK237" s="19">
        <f>IF(EK12&lt;Assumptions!$D$44, MAX(0, MIN(($H$238+EJ238), EK215)), 0)</f>
        <v>0</v>
      </c>
      <c r="EL237" s="19">
        <f>IF(EL12&lt;Assumptions!$D$44, MAX(0, MIN(($H$238+EK238), EL215)), 0)</f>
        <v>0</v>
      </c>
      <c r="EM237" s="19">
        <f>IF(EM12&lt;Assumptions!$D$44, MAX(0, MIN(($H$238+EL238), EM215)), 0)</f>
        <v>0</v>
      </c>
    </row>
    <row r="238" spans="2:143">
      <c r="B238" s="145" t="s">
        <v>712</v>
      </c>
      <c r="C238" s="145"/>
      <c r="D238" s="145"/>
      <c r="E238" s="145"/>
      <c r="F238" s="145"/>
      <c r="G238" s="145"/>
      <c r="H238" s="654">
        <f>+Assumptions!F44</f>
        <v>0</v>
      </c>
      <c r="I238" s="19"/>
      <c r="J238" s="19"/>
      <c r="K238" s="137"/>
      <c r="L238" s="19">
        <f>+IF(L12&lt;Assumptions!$D$44, $H$238, 0)-L237</f>
        <v>0</v>
      </c>
      <c r="M238" s="19">
        <f>+IF(M12&lt;Assumptions!$D$44, $H$238, 0)-M237+L238</f>
        <v>0</v>
      </c>
      <c r="N238" s="19">
        <f>+IF(N12&lt;Assumptions!$D$44, $H$238, 0)-N237+M238</f>
        <v>0</v>
      </c>
      <c r="O238" s="19">
        <f>+IF(O12&lt;Assumptions!$D$44, $H$238, 0)-O237+N238</f>
        <v>0</v>
      </c>
      <c r="P238" s="19">
        <f>+IF(P12&lt;Assumptions!$D$44, $H$238, 0)-P237+O238</f>
        <v>0</v>
      </c>
      <c r="Q238" s="19">
        <f>+IF(Q12&lt;Assumptions!$D$44, $H$238, 0)-Q237+P238</f>
        <v>0</v>
      </c>
      <c r="R238" s="19">
        <f>+IF(R12&lt;Assumptions!$D$44, $H$238, 0)-R237+Q238</f>
        <v>0</v>
      </c>
      <c r="S238" s="19">
        <f>+IF(S12&lt;Assumptions!$D$44, $H$238, 0)-S237+R238</f>
        <v>0</v>
      </c>
      <c r="T238" s="19">
        <f>+IF(T12&lt;Assumptions!$D$44, $H$238, 0)-T237+S238</f>
        <v>0</v>
      </c>
      <c r="U238" s="19">
        <f>+IF(U12&lt;Assumptions!$D$44, $H$238, 0)-U237+T238</f>
        <v>0</v>
      </c>
      <c r="V238" s="19">
        <f>+IF(V12&lt;Assumptions!$D$44, $H$238, 0)-V237+U238</f>
        <v>0</v>
      </c>
      <c r="W238" s="19">
        <f>+IF(W12&lt;Assumptions!$D$44, $H$238, 0)-W237+V238</f>
        <v>0</v>
      </c>
      <c r="X238" s="19">
        <f>+IF(X12&lt;Assumptions!$D$44, $H$238, 0)-X237+W238</f>
        <v>0</v>
      </c>
      <c r="Y238" s="19">
        <f>+IF(Y12&lt;Assumptions!$D$44, $H$238, 0)-Y237+X238</f>
        <v>0</v>
      </c>
      <c r="Z238" s="19">
        <f>+IF(Z12&lt;Assumptions!$D$44, $H$238, 0)-Z237+Y238</f>
        <v>0</v>
      </c>
      <c r="AA238" s="19">
        <f>+IF(AA12&lt;Assumptions!$D$44, $H$238, 0)-AA237+Z238</f>
        <v>0</v>
      </c>
      <c r="AB238" s="19">
        <f>+IF(AB12&lt;Assumptions!$D$44, $H$238, 0)-AB237+AA238</f>
        <v>0</v>
      </c>
      <c r="AC238" s="19">
        <f>+IF(AC12&lt;Assumptions!$D$44, $H$238, 0)-AC237+AB238</f>
        <v>0</v>
      </c>
      <c r="AD238" s="19">
        <f>+IF(AD12&lt;Assumptions!$D$44, $H$238, 0)-AD237+AC238</f>
        <v>0</v>
      </c>
      <c r="AE238" s="19">
        <f>+IF(AE12&lt;Assumptions!$D$44, $H$238, 0)-AE237+AD238</f>
        <v>0</v>
      </c>
      <c r="AF238" s="19">
        <f>+IF(AF12&lt;Assumptions!$D$44, $H$238, 0)-AF237+AE238</f>
        <v>0</v>
      </c>
      <c r="AG238" s="19">
        <f>+IF(AG12&lt;Assumptions!$D$44, $H$238, 0)-AG237+AF238</f>
        <v>0</v>
      </c>
      <c r="AH238" s="19">
        <f>+IF(AH12&lt;Assumptions!$D$44, $H$238, 0)-AH237+AG238</f>
        <v>0</v>
      </c>
      <c r="AI238" s="19">
        <f>+IF(AI12&lt;Assumptions!$D$44, $H$238, 0)-AI237+AH238</f>
        <v>0</v>
      </c>
      <c r="AJ238" s="19">
        <f>+IF(AJ12&lt;Assumptions!$D$44, $H$238, 0)-AJ237+AI238</f>
        <v>0</v>
      </c>
      <c r="AK238" s="19">
        <f>+IF(AK12&lt;Assumptions!$D$44, $H$238, 0)-AK237+AJ238</f>
        <v>0</v>
      </c>
      <c r="AL238" s="19">
        <f>+IF(AL12&lt;Assumptions!$D$44, $H$238, 0)-AL237+AK238</f>
        <v>0</v>
      </c>
      <c r="AM238" s="19">
        <f>+IF(AM12&lt;Assumptions!$D$44, $H$238, 0)-AM237+AL238</f>
        <v>0</v>
      </c>
      <c r="AN238" s="19">
        <f>+IF(AN12&lt;Assumptions!$D$44, $H$238, 0)-AN237+AM238</f>
        <v>0</v>
      </c>
      <c r="AO238" s="19">
        <f>+IF(AO12&lt;Assumptions!$D$44, $H$238, 0)-AO237+AN238</f>
        <v>0</v>
      </c>
      <c r="AP238" s="19">
        <f>+IF(AP12&lt;Assumptions!$D$44, $H$238, 0)-AP237+AO238</f>
        <v>0</v>
      </c>
      <c r="AQ238" s="19">
        <f>+IF(AQ12&lt;Assumptions!$D$44, $H$238, 0)-AQ237+AP238</f>
        <v>0</v>
      </c>
      <c r="AR238" s="19">
        <f>+IF(AR12&lt;Assumptions!$D$44, $H$238, 0)-AR237+AQ238</f>
        <v>0</v>
      </c>
      <c r="AS238" s="19">
        <f>+IF(AS12&lt;Assumptions!$D$44, $H$238, 0)-AS237+AR238</f>
        <v>0</v>
      </c>
      <c r="AT238" s="19">
        <f>+IF(AT12&lt;Assumptions!$D$44, $H$238, 0)-AT237+AS238</f>
        <v>0</v>
      </c>
      <c r="AU238" s="19">
        <f>+IF(AU12&lt;Assumptions!$D$44, $H$238, 0)-AU237+AT238</f>
        <v>0</v>
      </c>
      <c r="AV238" s="19">
        <f>+IF(AV12&lt;Assumptions!$D$44, $H$238, 0)-AV237+AU238</f>
        <v>0</v>
      </c>
      <c r="AW238" s="19">
        <f>+IF(AW12&lt;Assumptions!$D$44, $H$238, 0)-AW237+AV238</f>
        <v>0</v>
      </c>
      <c r="AX238" s="19">
        <f>+IF(AX12&lt;Assumptions!$D$44, $H$238, 0)-AX237+AW238</f>
        <v>0</v>
      </c>
      <c r="AY238" s="19">
        <f>+IF(AY12&lt;Assumptions!$D$44, $H$238, 0)-AY237+AX238</f>
        <v>0</v>
      </c>
      <c r="AZ238" s="19">
        <f>+IF(AZ12&lt;Assumptions!$D$44, $H$238, 0)-AZ237+AY238</f>
        <v>0</v>
      </c>
      <c r="BA238" s="19">
        <f>+IF(BA12&lt;Assumptions!$D$44, $H$238, 0)-BA237+AZ238</f>
        <v>0</v>
      </c>
      <c r="BB238" s="19">
        <f>+IF(BB12&lt;Assumptions!$D$44, $H$238, 0)-BB237+BA238</f>
        <v>0</v>
      </c>
      <c r="BC238" s="19">
        <f>+IF(BC12&lt;Assumptions!$D$44, $H$238, 0)-BC237+BB238</f>
        <v>0</v>
      </c>
      <c r="BD238" s="19">
        <f>+IF(BD12&lt;Assumptions!$D$44, $H$238, 0)-BD237+BC238</f>
        <v>0</v>
      </c>
      <c r="BE238" s="19">
        <f>+IF(BE12&lt;Assumptions!$D$44, $H$238, 0)-BE237+BD238</f>
        <v>0</v>
      </c>
      <c r="BF238" s="19">
        <f>+IF(BF12&lt;Assumptions!$D$44, $H$238, 0)-BF237+BE238</f>
        <v>0</v>
      </c>
      <c r="BG238" s="19">
        <f>+IF(BG12&lt;Assumptions!$D$44, $H$238, 0)-BG237+BF238</f>
        <v>0</v>
      </c>
      <c r="BH238" s="19">
        <f>+IF(BH12&lt;Assumptions!$D$44, $H$238, 0)-BH237+BG238</f>
        <v>0</v>
      </c>
      <c r="BI238" s="19">
        <f>+IF(BI12&lt;Assumptions!$D$44, $H$238, 0)-BI237+BH238</f>
        <v>0</v>
      </c>
      <c r="BJ238" s="19">
        <f>+IF(BJ12&lt;Assumptions!$D$44, $H$238, 0)-BJ237+BI238</f>
        <v>0</v>
      </c>
      <c r="BK238" s="19">
        <f>+IF(BK12&lt;Assumptions!$D$44, $H$238, 0)-BK237+BJ238</f>
        <v>0</v>
      </c>
      <c r="BL238" s="19">
        <f>+IF(BL12&lt;Assumptions!$D$44, $H$238, 0)-BL237+BK238</f>
        <v>0</v>
      </c>
      <c r="BM238" s="19">
        <f>+IF(BM12&lt;Assumptions!$D$44, $H$238, 0)-BM237+BL238</f>
        <v>0</v>
      </c>
      <c r="BN238" s="19">
        <f>+IF(BN12&lt;Assumptions!$D$44, $H$238, 0)-BN237+BM238</f>
        <v>0</v>
      </c>
      <c r="BO238" s="19">
        <f>+IF(BO12&lt;Assumptions!$D$44, $H$238, 0)-BO237+BN238</f>
        <v>0</v>
      </c>
      <c r="BP238" s="19">
        <f>+IF(BP12&lt;Assumptions!$D$44, $H$238, 0)-BP237+BO238</f>
        <v>0</v>
      </c>
      <c r="BQ238" s="19">
        <f>+IF(BQ12&lt;Assumptions!$D$44, $H$238, 0)-BQ237+BP238</f>
        <v>0</v>
      </c>
      <c r="BR238" s="19">
        <f>+IF(BR12&lt;Assumptions!$D$44, $H$238, 0)-BR237+BQ238</f>
        <v>0</v>
      </c>
      <c r="BS238" s="19">
        <f>+IF(BS12&lt;Assumptions!$D$44, $H$238, 0)-BS237+BR238</f>
        <v>0</v>
      </c>
      <c r="BT238" s="19">
        <f>+IF(BT12&lt;Assumptions!$D$44, $H$238, 0)-BT237+BS238</f>
        <v>0</v>
      </c>
      <c r="BU238" s="19">
        <f>+IF(BU12&lt;Assumptions!$D$44, $H$238, 0)-BU237+BT238</f>
        <v>0</v>
      </c>
      <c r="BV238" s="19">
        <f>+IF(BV12&lt;Assumptions!$D$44, $H$238, 0)-BV237+BU238</f>
        <v>0</v>
      </c>
      <c r="BW238" s="19">
        <f>+IF(BW12&lt;Assumptions!$D$44, $H$238, 0)-BW237+BV238</f>
        <v>0</v>
      </c>
      <c r="BX238" s="19">
        <f>+IF(BX12&lt;Assumptions!$D$44, $H$238, 0)-BX237+BW238</f>
        <v>0</v>
      </c>
      <c r="BY238" s="19">
        <f>+IF(BY12&lt;Assumptions!$D$44, $H$238, 0)-BY237+BX238</f>
        <v>0</v>
      </c>
      <c r="BZ238" s="19">
        <f>+IF(BZ12&lt;Assumptions!$D$44, $H$238, 0)-BZ237+BY238</f>
        <v>0</v>
      </c>
      <c r="CA238" s="19">
        <f>+IF(CA12&lt;Assumptions!$D$44, $H$238, 0)-CA237+BZ238</f>
        <v>0</v>
      </c>
      <c r="CB238" s="19">
        <f>+IF(CB12&lt;Assumptions!$D$44, $H$238, 0)-CB237+CA238</f>
        <v>0</v>
      </c>
      <c r="CC238" s="19">
        <f>+IF(CC12&lt;Assumptions!$D$44, $H$238, 0)-CC237+CB238</f>
        <v>0</v>
      </c>
      <c r="CD238" s="19">
        <f>+IF(CD12&lt;Assumptions!$D$44, $H$238, 0)-CD237+CC238</f>
        <v>0</v>
      </c>
      <c r="CE238" s="19">
        <f>+IF(CE12&lt;Assumptions!$D$44, $H$238, 0)-CE237+CD238</f>
        <v>0</v>
      </c>
      <c r="CF238" s="19">
        <f>+IF(CF12&lt;Assumptions!$D$44, $H$238, 0)-CF237+CE238</f>
        <v>0</v>
      </c>
      <c r="CG238" s="19">
        <f>+IF(CG12&lt;Assumptions!$D$44, $H$238, 0)-CG237+CF238</f>
        <v>0</v>
      </c>
      <c r="CH238" s="19">
        <f>+IF(CH12&lt;Assumptions!$D$44, $H$238, 0)-CH237+CG238</f>
        <v>0</v>
      </c>
      <c r="CI238" s="19">
        <f>+IF(CI12&lt;Assumptions!$D$44, $H$238, 0)-CI237+CH238</f>
        <v>0</v>
      </c>
      <c r="CJ238" s="19">
        <f>+IF(CJ12&lt;Assumptions!$D$44, $H$238, 0)-CJ237+CI238</f>
        <v>0</v>
      </c>
      <c r="CK238" s="19">
        <f>+IF(CK12&lt;Assumptions!$D$44, $H$238, 0)-CK237+CJ238</f>
        <v>0</v>
      </c>
      <c r="CL238" s="19">
        <f>+IF(CL12&lt;Assumptions!$D$44, $H$238, 0)-CL237+CK238</f>
        <v>0</v>
      </c>
      <c r="CM238" s="19">
        <f>+IF(CM12&lt;Assumptions!$D$44, $H$238, 0)-CM237+CL238</f>
        <v>0</v>
      </c>
      <c r="CN238" s="19">
        <f>+IF(CN12&lt;Assumptions!$D$44, $H$238, 0)-CN237+CM238</f>
        <v>0</v>
      </c>
      <c r="CO238" s="19">
        <f>+IF(CO12&lt;Assumptions!$D$44, $H$238, 0)-CO237+CN238</f>
        <v>0</v>
      </c>
      <c r="CP238" s="19">
        <f>+IF(CP12&lt;Assumptions!$D$44, $H$238, 0)-CP237+CO238</f>
        <v>0</v>
      </c>
      <c r="CQ238" s="19">
        <f>+IF(CQ12&lt;Assumptions!$D$44, $H$238, 0)-CQ237+CP238</f>
        <v>0</v>
      </c>
      <c r="CR238" s="19">
        <f>+IF(CR12&lt;Assumptions!$D$44, $H$238, 0)-CR237+CQ238</f>
        <v>0</v>
      </c>
      <c r="CS238" s="19">
        <f>+IF(CS12&lt;Assumptions!$D$44, $H$238, 0)-CS237+CR238</f>
        <v>0</v>
      </c>
      <c r="CT238" s="19">
        <f>+IF(CT12&lt;Assumptions!$D$44, $H$238, 0)-CT237+CS238</f>
        <v>0</v>
      </c>
      <c r="CU238" s="19">
        <f>+IF(CU12&lt;Assumptions!$D$44, $H$238, 0)-CU237+CT238</f>
        <v>0</v>
      </c>
      <c r="CV238" s="19">
        <f>+IF(CV12&lt;Assumptions!$D$44, $H$238, 0)-CV237+CU238</f>
        <v>0</v>
      </c>
      <c r="CW238" s="19">
        <f>+IF(CW12&lt;Assumptions!$D$44, $H$238, 0)-CW237+CV238</f>
        <v>0</v>
      </c>
      <c r="CX238" s="19">
        <f>+IF(CX12&lt;Assumptions!$D$44, $H$238, 0)-CX237+CW238</f>
        <v>0</v>
      </c>
      <c r="CY238" s="19">
        <f>+IF(CY12&lt;Assumptions!$D$44, $H$238, 0)-CY237+CX238</f>
        <v>0</v>
      </c>
      <c r="CZ238" s="19">
        <f>+IF(CZ12&lt;Assumptions!$D$44, $H$238, 0)-CZ237+CY238</f>
        <v>0</v>
      </c>
      <c r="DA238" s="19">
        <f>+IF(DA12&lt;Assumptions!$D$44, $H$238, 0)-DA237+CZ238</f>
        <v>0</v>
      </c>
      <c r="DB238" s="19">
        <f>+IF(DB12&lt;Assumptions!$D$44, $H$238, 0)-DB237+DA238</f>
        <v>0</v>
      </c>
      <c r="DC238" s="19">
        <f>+IF(DC12&lt;Assumptions!$D$44, $H$238, 0)-DC237+DB238</f>
        <v>0</v>
      </c>
      <c r="DD238" s="19">
        <f>+IF(DD12&lt;Assumptions!$D$44, $H$238, 0)-DD237+DC238</f>
        <v>0</v>
      </c>
      <c r="DE238" s="19">
        <f>+IF(DE12&lt;Assumptions!$D$44, $H$238, 0)-DE237+DD238</f>
        <v>0</v>
      </c>
      <c r="DF238" s="19">
        <f>+IF(DF12&lt;Assumptions!$D$44, $H$238, 0)-DF237+DE238</f>
        <v>0</v>
      </c>
      <c r="DG238" s="19">
        <f>+IF(DG12&lt;Assumptions!$D$44, $H$238, 0)-DG237+DF238</f>
        <v>0</v>
      </c>
      <c r="DH238" s="19">
        <f>+IF(DH12&lt;Assumptions!$D$44, $H$238, 0)-DH237+DG238</f>
        <v>0</v>
      </c>
      <c r="DI238" s="19">
        <f>+IF(DI12&lt;Assumptions!$D$44, $H$238, 0)-DI237+DH238</f>
        <v>0</v>
      </c>
      <c r="DJ238" s="19">
        <f>+IF(DJ12&lt;Assumptions!$D$44, $H$238, 0)-DJ237+DI238</f>
        <v>0</v>
      </c>
      <c r="DK238" s="19">
        <f>+IF(DK12&lt;Assumptions!$D$44, $H$238, 0)-DK237+DJ238</f>
        <v>0</v>
      </c>
      <c r="DL238" s="19">
        <f>+IF(DL12&lt;Assumptions!$D$44, $H$238, 0)-DL237+DK238</f>
        <v>0</v>
      </c>
      <c r="DM238" s="19">
        <f>+IF(DM12&lt;Assumptions!$D$44, $H$238, 0)-DM237+DL238</f>
        <v>0</v>
      </c>
      <c r="DN238" s="19">
        <f>+IF(DN12&lt;Assumptions!$D$44, $H$238, 0)-DN237+DM238</f>
        <v>0</v>
      </c>
      <c r="DO238" s="19">
        <f>+IF(DO12&lt;Assumptions!$D$44, $H$238, 0)-DO237+DN238</f>
        <v>0</v>
      </c>
      <c r="DP238" s="19">
        <f>+IF(DP12&lt;Assumptions!$D$44, $H$238, 0)-DP237+DO238</f>
        <v>0</v>
      </c>
      <c r="DQ238" s="19">
        <f>+IF(DQ12&lt;Assumptions!$D$44, $H$238, 0)-DQ237+DP238</f>
        <v>0</v>
      </c>
      <c r="DR238" s="19">
        <f>+IF(DR12&lt;Assumptions!$D$44, $H$238, 0)-DR237+DQ238</f>
        <v>0</v>
      </c>
      <c r="DS238" s="19">
        <f>+IF(DS12&lt;Assumptions!$D$44, $H$238, 0)-DS237+DR238</f>
        <v>0</v>
      </c>
      <c r="DT238" s="19">
        <f>+IF(DT12&lt;Assumptions!$D$44, $H$238, 0)-DT237+DS238</f>
        <v>0</v>
      </c>
      <c r="DU238" s="19">
        <f>+IF(DU12&lt;Assumptions!$D$44, $H$238, 0)-DU237+DT238</f>
        <v>0</v>
      </c>
      <c r="DV238" s="19">
        <f>+IF(DV12&lt;Assumptions!$D$44, $H$238, 0)-DV237+DU238</f>
        <v>0</v>
      </c>
      <c r="DW238" s="19">
        <f>+IF(DW12&lt;Assumptions!$D$44, $H$238, 0)-DW237+DV238</f>
        <v>0</v>
      </c>
      <c r="DX238" s="19">
        <f>+IF(DX12&lt;Assumptions!$D$44, $H$238, 0)-DX237+DW238</f>
        <v>0</v>
      </c>
      <c r="DY238" s="19">
        <f>+IF(DY12&lt;Assumptions!$D$44, $H$238, 0)-DY237+DX238</f>
        <v>0</v>
      </c>
      <c r="DZ238" s="19">
        <f>+IF(DZ12&lt;Assumptions!$D$44, $H$238, 0)-DZ237+DY238</f>
        <v>0</v>
      </c>
      <c r="EA238" s="19">
        <f>+IF(EA12&lt;Assumptions!$D$44, $H$238, 0)-EA237+DZ238</f>
        <v>0</v>
      </c>
      <c r="EB238" s="19">
        <f>+IF(EB12&lt;Assumptions!$D$44, $H$238, 0)-EB237+EA238</f>
        <v>0</v>
      </c>
      <c r="EC238" s="19">
        <f>+IF(EC12&lt;Assumptions!$D$44, $H$238, 0)-EC237+EB238</f>
        <v>0</v>
      </c>
      <c r="ED238" s="19">
        <f>+IF(ED12&lt;Assumptions!$D$44, $H$238, 0)-ED237+EC238</f>
        <v>0</v>
      </c>
      <c r="EE238" s="19">
        <f>+IF(EE12&lt;Assumptions!$D$44, $H$238, 0)-EE237+ED238</f>
        <v>0</v>
      </c>
      <c r="EF238" s="19">
        <f>+IF(EF12&lt;Assumptions!$D$44, $H$238, 0)-EF237+EE238</f>
        <v>0</v>
      </c>
      <c r="EG238" s="19">
        <f>+IF(EG12&lt;Assumptions!$D$44, $H$238, 0)-EG237+EF238</f>
        <v>0</v>
      </c>
      <c r="EH238" s="19">
        <f>+IF(EH12&lt;Assumptions!$D$44, $H$238, 0)-EH237+EG238</f>
        <v>0</v>
      </c>
      <c r="EI238" s="19">
        <f>+IF(EI12&lt;Assumptions!$D$44, $H$238, 0)-EI237+EH238</f>
        <v>0</v>
      </c>
      <c r="EJ238" s="19">
        <f>+IF(EJ12&lt;Assumptions!$D$44, $H$238, 0)-EJ237+EI238</f>
        <v>0</v>
      </c>
      <c r="EK238" s="19">
        <f>+IF(EK12&lt;Assumptions!$D$44, $H$238, 0)-EK237+EJ238</f>
        <v>0</v>
      </c>
      <c r="EL238" s="19">
        <f>+IF(EL12&lt;Assumptions!$D$44, $H$238, 0)-EL237+EK238</f>
        <v>0</v>
      </c>
      <c r="EM238" s="19">
        <f>+IF(EM12&lt;Assumptions!$D$44, $H$238, 0)-EM237+EL238</f>
        <v>0</v>
      </c>
    </row>
    <row r="239" spans="2:143">
      <c r="B239" s="380"/>
      <c r="C239" s="380"/>
      <c r="D239" s="380"/>
      <c r="E239" s="380"/>
      <c r="F239" s="380"/>
      <c r="G239" s="380"/>
      <c r="H239" s="380"/>
      <c r="I239" s="381"/>
    </row>
    <row r="240" spans="2:143" ht="15" thickBot="1">
      <c r="B240" s="35" t="s">
        <v>717</v>
      </c>
      <c r="I240" s="142">
        <f ca="1">+I215</f>
        <v>11805.451815217359</v>
      </c>
      <c r="J240" s="143"/>
      <c r="K240" s="144">
        <f t="shared" ref="K240" si="878">+K215</f>
        <v>-21436.25</v>
      </c>
      <c r="L240" s="143">
        <f ca="1">+L215-L237+IF(L12=Assumptions!$D$44, SUM('Monthly Cash Flow'!$L$237:$EM$237), 0)</f>
        <v>153.59741666666667</v>
      </c>
      <c r="M240" s="143">
        <f ca="1">+M215-M237+IF(M12=Assumptions!$D$44, SUM('Monthly Cash Flow'!$L$237:$EM$237), 0)</f>
        <v>153.50758333333337</v>
      </c>
      <c r="N240" s="143">
        <f ca="1">+N215-N237+IF(N12=Assumptions!$D$44, SUM('Monthly Cash Flow'!$L$237:$EM$237), 0)</f>
        <v>158.22550000000004</v>
      </c>
      <c r="O240" s="143">
        <f ca="1">+O215-O237+IF(O12=Assumptions!$D$44, SUM('Monthly Cash Flow'!$L$237:$EM$237), 0)</f>
        <v>153.50758333333337</v>
      </c>
      <c r="P240" s="143">
        <f ca="1">+P215-P237+IF(P12=Assumptions!$D$44, SUM('Monthly Cash Flow'!$L$237:$EM$237), 0)</f>
        <v>154.7275833333334</v>
      </c>
      <c r="Q240" s="143">
        <f ca="1">+Q215-Q237+IF(Q12=Assumptions!$D$44, SUM('Monthly Cash Flow'!$L$237:$EM$237), 0)</f>
        <v>159.6195000000001</v>
      </c>
      <c r="R240" s="143">
        <f ca="1">+R215-R237+IF(R12=Assumptions!$D$44, SUM('Monthly Cash Flow'!$L$237:$EM$237), 0)</f>
        <v>138.26958333333337</v>
      </c>
      <c r="S240" s="143">
        <f ca="1">+S215-S237+IF(S12=Assumptions!$D$44, SUM('Monthly Cash Flow'!$L$237:$EM$237), 0)</f>
        <v>129.5765000000001</v>
      </c>
      <c r="T240" s="143">
        <f ca="1">+T215-T237+IF(T12=Assumptions!$D$44, SUM('Monthly Cash Flow'!$L$237:$EM$237), 0)</f>
        <v>124.85858333333343</v>
      </c>
      <c r="U240" s="143">
        <f ca="1">+U215-U237+IF(U12=Assumptions!$D$44, SUM('Monthly Cash Flow'!$L$237:$EM$237), 0)</f>
        <v>127.21258333333336</v>
      </c>
      <c r="V240" s="143">
        <f ca="1">+V215-V237+IF(V12=Assumptions!$D$44, SUM('Monthly Cash Flow'!$L$237:$EM$237), 0)</f>
        <v>141.36633333333336</v>
      </c>
      <c r="W240" s="143">
        <f ca="1">+W215-W237+IF(W12=Assumptions!$D$44, SUM('Monthly Cash Flow'!$L$237:$EM$237), 0)</f>
        <v>97.124583333333419</v>
      </c>
      <c r="X240" s="143">
        <f ca="1">+X215-X237+IF(X12=Assumptions!$D$44, SUM('Monthly Cash Flow'!$L$237:$EM$237), 0)</f>
        <v>101.84250000000006</v>
      </c>
      <c r="Y240" s="143">
        <f ca="1">+Y215-Y237+IF(Y12=Assumptions!$D$44, SUM('Monthly Cash Flow'!$L$237:$EM$237), 0)</f>
        <v>110.96858333333338</v>
      </c>
      <c r="Z240" s="143">
        <f ca="1">+Z215-Z237+IF(Z12=Assumptions!$D$44, SUM('Monthly Cash Flow'!$L$237:$EM$237), 0)</f>
        <v>119.02550000000005</v>
      </c>
      <c r="AA240" s="143">
        <f ca="1">+AA215-AA237+IF(AA12=Assumptions!$D$44, SUM('Monthly Cash Flow'!$L$237:$EM$237), 0)</f>
        <v>-61.5254166666667</v>
      </c>
      <c r="AB240" s="143">
        <f ca="1">+AB215-AB237+IF(AB12=Assumptions!$D$44, SUM('Monthly Cash Flow'!$L$237:$EM$237), 0)</f>
        <v>150.84058333333343</v>
      </c>
      <c r="AC240" s="143">
        <f ca="1">+AC215-AC237+IF(AC12=Assumptions!$D$44, SUM('Monthly Cash Flow'!$L$237:$EM$237), 0)</f>
        <v>155.73849999999999</v>
      </c>
      <c r="AD240" s="143">
        <f ca="1">+AD215-AD237+IF(AD12=Assumptions!$D$44, SUM('Monthly Cash Flow'!$L$237:$EM$237), 0)</f>
        <v>167.98158333333339</v>
      </c>
      <c r="AE240" s="143">
        <f ca="1">+AE215-AE237+IF(AE12=Assumptions!$D$44, SUM('Monthly Cash Flow'!$L$237:$EM$237), 0)</f>
        <v>172.99250000000006</v>
      </c>
      <c r="AF240" s="143">
        <f ca="1">+AF215-AF237+IF(AF12=Assumptions!$D$44, SUM('Monthly Cash Flow'!$L$237:$EM$237), 0)</f>
        <v>168.2745833333334</v>
      </c>
      <c r="AG240" s="143">
        <f ca="1">+AG215-AG237+IF(AG12=Assumptions!$D$44, SUM('Monthly Cash Flow'!$L$237:$EM$237), 0)</f>
        <v>146.99158333333338</v>
      </c>
      <c r="AH240" s="143">
        <f ca="1">+AH215-AH237+IF(AH12=Assumptions!$D$44, SUM('Monthly Cash Flow'!$L$237:$EM$237), 0)</f>
        <v>156.42741666666669</v>
      </c>
      <c r="AI240" s="143">
        <f ca="1">+AI215-AI237+IF(AI12=Assumptions!$D$44, SUM('Monthly Cash Flow'!$L$237:$EM$237), 0)</f>
        <v>151.63658333333342</v>
      </c>
      <c r="AJ240" s="143">
        <f ca="1">+AJ215-AJ237+IF(AJ12=Assumptions!$D$44, SUM('Monthly Cash Flow'!$L$237:$EM$237), 0)</f>
        <v>156.35450000000009</v>
      </c>
      <c r="AK240" s="143">
        <f ca="1">+AK215-AK237+IF(AK12=Assumptions!$D$44, SUM('Monthly Cash Flow'!$L$237:$EM$237), 0)</f>
        <v>153.35258333333343</v>
      </c>
      <c r="AL240" s="143">
        <f ca="1">+AL215-AL237+IF(AL12=Assumptions!$D$44, SUM('Monthly Cash Flow'!$L$237:$EM$237), 0)</f>
        <v>158.0705000000001</v>
      </c>
      <c r="AM240" s="143">
        <f ca="1">+AM215-AM237+IF(AM12=Assumptions!$D$44, SUM('Monthly Cash Flow'!$L$237:$EM$237), 0)</f>
        <v>154.32558333333338</v>
      </c>
      <c r="AN240" s="143">
        <f ca="1">+AN215-AN237+IF(AN12=Assumptions!$D$44, SUM('Monthly Cash Flow'!$L$237:$EM$237), 0)</f>
        <v>155.62058333333334</v>
      </c>
      <c r="AO240" s="143">
        <f ca="1">+AO215-AO237+IF(AO12=Assumptions!$D$44, SUM('Monthly Cash Flow'!$L$237:$EM$237), 0)</f>
        <v>160.52249999999998</v>
      </c>
      <c r="AP240" s="143">
        <f ca="1">+AP215-AP237+IF(AP12=Assumptions!$D$44, SUM('Monthly Cash Flow'!$L$237:$EM$237), 0)</f>
        <v>155.80458333333331</v>
      </c>
      <c r="AQ240" s="143">
        <f ca="1">+AQ215-AQ237+IF(AQ12=Assumptions!$D$44, SUM('Monthly Cash Flow'!$L$237:$EM$237), 0)</f>
        <v>160.82550000000009</v>
      </c>
      <c r="AR240" s="143">
        <f ca="1">+AR215-AR237+IF(AR12=Assumptions!$D$44, SUM('Monthly Cash Flow'!$L$237:$EM$237), 0)</f>
        <v>156.10758333333342</v>
      </c>
      <c r="AS240" s="143">
        <f ca="1">+AS215-AS237+IF(AS12=Assumptions!$D$44, SUM('Monthly Cash Flow'!$L$237:$EM$237), 0)</f>
        <v>156.35958333333332</v>
      </c>
      <c r="AT240" s="143">
        <f ca="1">+AT215-AT237+IF(AT12=Assumptions!$D$44, SUM('Monthly Cash Flow'!$L$237:$EM$237), 0)</f>
        <v>170.51333333333332</v>
      </c>
      <c r="AU240" s="143">
        <f ca="1">+AU215-AU237+IF(AU12=Assumptions!$D$44, SUM('Monthly Cash Flow'!$L$237:$EM$237), 0)</f>
        <v>28271.057148550688</v>
      </c>
      <c r="AV240" s="143">
        <f ca="1">+AV215-AV237+IF(AV12=Assumptions!$D$44, SUM('Monthly Cash Flow'!$L$237:$EM$237), 0)</f>
        <v>0</v>
      </c>
      <c r="AW240" s="143">
        <f ca="1">+AW215-AW237+IF(AW12=Assumptions!$D$44, SUM('Monthly Cash Flow'!$L$237:$EM$237), 0)</f>
        <v>0</v>
      </c>
      <c r="AX240" s="143">
        <f ca="1">+AX215-AX237+IF(AX12=Assumptions!$D$44, SUM('Monthly Cash Flow'!$L$237:$EM$237), 0)</f>
        <v>0</v>
      </c>
      <c r="AY240" s="143">
        <f ca="1">+AY215-AY237+IF(AY12=Assumptions!$D$44, SUM('Monthly Cash Flow'!$L$237:$EM$237), 0)</f>
        <v>0</v>
      </c>
      <c r="AZ240" s="143">
        <f ca="1">+AZ215-AZ237+IF(AZ12=Assumptions!$D$44, SUM('Monthly Cash Flow'!$L$237:$EM$237), 0)</f>
        <v>0</v>
      </c>
      <c r="BA240" s="143">
        <f ca="1">+BA215-BA237+IF(BA12=Assumptions!$D$44, SUM('Monthly Cash Flow'!$L$237:$EM$237), 0)</f>
        <v>0</v>
      </c>
      <c r="BB240" s="143">
        <f ca="1">+BB215-BB237+IF(BB12=Assumptions!$D$44, SUM('Monthly Cash Flow'!$L$237:$EM$237), 0)</f>
        <v>0</v>
      </c>
      <c r="BC240" s="143">
        <f ca="1">+BC215-BC237+IF(BC12=Assumptions!$D$44, SUM('Monthly Cash Flow'!$L$237:$EM$237), 0)</f>
        <v>0</v>
      </c>
      <c r="BD240" s="143">
        <f ca="1">+BD215-BD237+IF(BD12=Assumptions!$D$44, SUM('Monthly Cash Flow'!$L$237:$EM$237), 0)</f>
        <v>0</v>
      </c>
      <c r="BE240" s="143">
        <f ca="1">+BE215-BE237+IF(BE12=Assumptions!$D$44, SUM('Monthly Cash Flow'!$L$237:$EM$237), 0)</f>
        <v>0</v>
      </c>
      <c r="BF240" s="143">
        <f ca="1">+BF215-BF237+IF(BF12=Assumptions!$D$44, SUM('Monthly Cash Flow'!$L$237:$EM$237), 0)</f>
        <v>0</v>
      </c>
      <c r="BG240" s="143">
        <f ca="1">+BG215-BG237+IF(BG12=Assumptions!$D$44, SUM('Monthly Cash Flow'!$L$237:$EM$237), 0)</f>
        <v>0</v>
      </c>
      <c r="BH240" s="143">
        <f ca="1">+BH215-BH237+IF(BH12=Assumptions!$D$44, SUM('Monthly Cash Flow'!$L$237:$EM$237), 0)</f>
        <v>0</v>
      </c>
      <c r="BI240" s="143">
        <f ca="1">+BI215-BI237+IF(BI12=Assumptions!$D$44, SUM('Monthly Cash Flow'!$L$237:$EM$237), 0)</f>
        <v>0</v>
      </c>
      <c r="BJ240" s="143">
        <f ca="1">+BJ215-BJ237+IF(BJ12=Assumptions!$D$44, SUM('Monthly Cash Flow'!$L$237:$EM$237), 0)</f>
        <v>0</v>
      </c>
      <c r="BK240" s="143">
        <f ca="1">+BK215-BK237+IF(BK12=Assumptions!$D$44, SUM('Monthly Cash Flow'!$L$237:$EM$237), 0)</f>
        <v>0</v>
      </c>
      <c r="BL240" s="143">
        <f ca="1">+BL215-BL237+IF(BL12=Assumptions!$D$44, SUM('Monthly Cash Flow'!$L$237:$EM$237), 0)</f>
        <v>0</v>
      </c>
      <c r="BM240" s="143">
        <f ca="1">+BM215-BM237+IF(BM12=Assumptions!$D$44, SUM('Monthly Cash Flow'!$L$237:$EM$237), 0)</f>
        <v>0</v>
      </c>
      <c r="BN240" s="143">
        <f ca="1">+BN215-BN237+IF(BN12=Assumptions!$D$44, SUM('Monthly Cash Flow'!$L$237:$EM$237), 0)</f>
        <v>0</v>
      </c>
      <c r="BO240" s="143">
        <f ca="1">+BO215-BO237+IF(BO12=Assumptions!$D$44, SUM('Monthly Cash Flow'!$L$237:$EM$237), 0)</f>
        <v>0</v>
      </c>
      <c r="BP240" s="143">
        <f ca="1">+BP215-BP237+IF(BP12=Assumptions!$D$44, SUM('Monthly Cash Flow'!$L$237:$EM$237), 0)</f>
        <v>0</v>
      </c>
      <c r="BQ240" s="143">
        <f ca="1">+BQ215-BQ237+IF(BQ12=Assumptions!$D$44, SUM('Monthly Cash Flow'!$L$237:$EM$237), 0)</f>
        <v>0</v>
      </c>
      <c r="BR240" s="143">
        <f ca="1">+BR215-BR237+IF(BR12=Assumptions!$D$44, SUM('Monthly Cash Flow'!$L$237:$EM$237), 0)</f>
        <v>0</v>
      </c>
      <c r="BS240" s="143">
        <f ca="1">+BS215-BS237+IF(BS12=Assumptions!$D$44, SUM('Monthly Cash Flow'!$L$237:$EM$237), 0)</f>
        <v>0</v>
      </c>
      <c r="BT240" s="143">
        <f ca="1">+BT215-BT237+IF(BT12=Assumptions!$D$44, SUM('Monthly Cash Flow'!$L$237:$EM$237), 0)</f>
        <v>0</v>
      </c>
      <c r="BU240" s="143">
        <f ca="1">+BU215-BU237+IF(BU12=Assumptions!$D$44, SUM('Monthly Cash Flow'!$L$237:$EM$237), 0)</f>
        <v>0</v>
      </c>
      <c r="BV240" s="143">
        <f ca="1">+BV215-BV237+IF(BV12=Assumptions!$D$44, SUM('Monthly Cash Flow'!$L$237:$EM$237), 0)</f>
        <v>0</v>
      </c>
      <c r="BW240" s="143">
        <f ca="1">+BW215-BW237+IF(BW12=Assumptions!$D$44, SUM('Monthly Cash Flow'!$L$237:$EM$237), 0)</f>
        <v>0</v>
      </c>
      <c r="BX240" s="143">
        <f ca="1">+BX215-BX237+IF(BX12=Assumptions!$D$44, SUM('Monthly Cash Flow'!$L$237:$EM$237), 0)</f>
        <v>0</v>
      </c>
      <c r="BY240" s="143">
        <f ca="1">+BY215-BY237+IF(BY12=Assumptions!$D$44, SUM('Monthly Cash Flow'!$L$237:$EM$237), 0)</f>
        <v>0</v>
      </c>
      <c r="BZ240" s="143">
        <f ca="1">+BZ215-BZ237+IF(BZ12=Assumptions!$D$44, SUM('Monthly Cash Flow'!$L$237:$EM$237), 0)</f>
        <v>0</v>
      </c>
      <c r="CA240" s="143">
        <f ca="1">+CA215-CA237+IF(CA12=Assumptions!$D$44, SUM('Monthly Cash Flow'!$L$237:$EM$237), 0)</f>
        <v>0</v>
      </c>
      <c r="CB240" s="143">
        <f ca="1">+CB215-CB237+IF(CB12=Assumptions!$D$44, SUM('Monthly Cash Flow'!$L$237:$EM$237), 0)</f>
        <v>0</v>
      </c>
      <c r="CC240" s="143">
        <f ca="1">+CC215-CC237+IF(CC12=Assumptions!$D$44, SUM('Monthly Cash Flow'!$L$237:$EM$237), 0)</f>
        <v>0</v>
      </c>
      <c r="CD240" s="143">
        <f ca="1">+CD215-CD237+IF(CD12=Assumptions!$D$44, SUM('Monthly Cash Flow'!$L$237:$EM$237), 0)</f>
        <v>0</v>
      </c>
      <c r="CE240" s="143">
        <f ca="1">+CE215-CE237+IF(CE12=Assumptions!$D$44, SUM('Monthly Cash Flow'!$L$237:$EM$237), 0)</f>
        <v>0</v>
      </c>
      <c r="CF240" s="143">
        <f ca="1">+CF215-CF237+IF(CF12=Assumptions!$D$44, SUM('Monthly Cash Flow'!$L$237:$EM$237), 0)</f>
        <v>0</v>
      </c>
      <c r="CG240" s="143">
        <f ca="1">+CG215-CG237+IF(CG12=Assumptions!$D$44, SUM('Monthly Cash Flow'!$L$237:$EM$237), 0)</f>
        <v>0</v>
      </c>
      <c r="CH240" s="143">
        <f ca="1">+CH215-CH237+IF(CH12=Assumptions!$D$44, SUM('Monthly Cash Flow'!$L$237:$EM$237), 0)</f>
        <v>0</v>
      </c>
      <c r="CI240" s="143">
        <f ca="1">+CI215-CI237+IF(CI12=Assumptions!$D$44, SUM('Monthly Cash Flow'!$L$237:$EM$237), 0)</f>
        <v>0</v>
      </c>
      <c r="CJ240" s="143">
        <f ca="1">+CJ215-CJ237+IF(CJ12=Assumptions!$D$44, SUM('Monthly Cash Flow'!$L$237:$EM$237), 0)</f>
        <v>0</v>
      </c>
      <c r="CK240" s="143">
        <f ca="1">+CK215-CK237+IF(CK12=Assumptions!$D$44, SUM('Monthly Cash Flow'!$L$237:$EM$237), 0)</f>
        <v>0</v>
      </c>
      <c r="CL240" s="143">
        <f ca="1">+CL215-CL237+IF(CL12=Assumptions!$D$44, SUM('Monthly Cash Flow'!$L$237:$EM$237), 0)</f>
        <v>0</v>
      </c>
      <c r="CM240" s="143">
        <f ca="1">+CM215-CM237+IF(CM12=Assumptions!$D$44, SUM('Monthly Cash Flow'!$L$237:$EM$237), 0)</f>
        <v>0</v>
      </c>
      <c r="CN240" s="143">
        <f ca="1">+CN215-CN237+IF(CN12=Assumptions!$D$44, SUM('Monthly Cash Flow'!$L$237:$EM$237), 0)</f>
        <v>0</v>
      </c>
      <c r="CO240" s="143">
        <f ca="1">+CO215-CO237+IF(CO12=Assumptions!$D$44, SUM('Monthly Cash Flow'!$L$237:$EM$237), 0)</f>
        <v>0</v>
      </c>
      <c r="CP240" s="143">
        <f ca="1">+CP215-CP237+IF(CP12=Assumptions!$D$44, SUM('Monthly Cash Flow'!$L$237:$EM$237), 0)</f>
        <v>0</v>
      </c>
      <c r="CQ240" s="143">
        <f ca="1">+CQ215-CQ237+IF(CQ12=Assumptions!$D$44, SUM('Monthly Cash Flow'!$L$237:$EM$237), 0)</f>
        <v>0</v>
      </c>
      <c r="CR240" s="143">
        <f ca="1">+CR215-CR237+IF(CR12=Assumptions!$D$44, SUM('Monthly Cash Flow'!$L$237:$EM$237), 0)</f>
        <v>0</v>
      </c>
      <c r="CS240" s="143">
        <f ca="1">+CS215-CS237+IF(CS12=Assumptions!$D$44, SUM('Monthly Cash Flow'!$L$237:$EM$237), 0)</f>
        <v>0</v>
      </c>
      <c r="CT240" s="143">
        <f ca="1">+CT215-CT237+IF(CT12=Assumptions!$D$44, SUM('Monthly Cash Flow'!$L$237:$EM$237), 0)</f>
        <v>0</v>
      </c>
      <c r="CU240" s="143">
        <f ca="1">+CU215-CU237+IF(CU12=Assumptions!$D$44, SUM('Monthly Cash Flow'!$L$237:$EM$237), 0)</f>
        <v>0</v>
      </c>
      <c r="CV240" s="143">
        <f ca="1">+CV215-CV237+IF(CV12=Assumptions!$D$44, SUM('Monthly Cash Flow'!$L$237:$EM$237), 0)</f>
        <v>0</v>
      </c>
      <c r="CW240" s="143">
        <f ca="1">+CW215-CW237+IF(CW12=Assumptions!$D$44, SUM('Monthly Cash Flow'!$L$237:$EM$237), 0)</f>
        <v>0</v>
      </c>
      <c r="CX240" s="143">
        <f ca="1">+CX215-CX237+IF(CX12=Assumptions!$D$44, SUM('Monthly Cash Flow'!$L$237:$EM$237), 0)</f>
        <v>0</v>
      </c>
      <c r="CY240" s="143">
        <f ca="1">+CY215-CY237+IF(CY12=Assumptions!$D$44, SUM('Monthly Cash Flow'!$L$237:$EM$237), 0)</f>
        <v>0</v>
      </c>
      <c r="CZ240" s="143">
        <f ca="1">+CZ215-CZ237+IF(CZ12=Assumptions!$D$44, SUM('Monthly Cash Flow'!$L$237:$EM$237), 0)</f>
        <v>0</v>
      </c>
      <c r="DA240" s="143">
        <f ca="1">+DA215-DA237+IF(DA12=Assumptions!$D$44, SUM('Monthly Cash Flow'!$L$237:$EM$237), 0)</f>
        <v>0</v>
      </c>
      <c r="DB240" s="143">
        <f ca="1">+DB215-DB237+IF(DB12=Assumptions!$D$44, SUM('Monthly Cash Flow'!$L$237:$EM$237), 0)</f>
        <v>0</v>
      </c>
      <c r="DC240" s="143">
        <f ca="1">+DC215-DC237+IF(DC12=Assumptions!$D$44, SUM('Monthly Cash Flow'!$L$237:$EM$237), 0)</f>
        <v>0</v>
      </c>
      <c r="DD240" s="143">
        <f ca="1">+DD215-DD237+IF(DD12=Assumptions!$D$44, SUM('Monthly Cash Flow'!$L$237:$EM$237), 0)</f>
        <v>0</v>
      </c>
      <c r="DE240" s="143">
        <f ca="1">+DE215-DE237+IF(DE12=Assumptions!$D$44, SUM('Monthly Cash Flow'!$L$237:$EM$237), 0)</f>
        <v>0</v>
      </c>
      <c r="DF240" s="143">
        <f ca="1">+DF215-DF237+IF(DF12=Assumptions!$D$44, SUM('Monthly Cash Flow'!$L$237:$EM$237), 0)</f>
        <v>0</v>
      </c>
      <c r="DG240" s="143">
        <f ca="1">+DG215-DG237+IF(DG12=Assumptions!$D$44, SUM('Monthly Cash Flow'!$L$237:$EM$237), 0)</f>
        <v>0</v>
      </c>
      <c r="DH240" s="143">
        <f ca="1">+DH215-DH237+IF(DH12=Assumptions!$D$44, SUM('Monthly Cash Flow'!$L$237:$EM$237), 0)</f>
        <v>0</v>
      </c>
      <c r="DI240" s="143">
        <f ca="1">+DI215-DI237+IF(DI12=Assumptions!$D$44, SUM('Monthly Cash Flow'!$L$237:$EM$237), 0)</f>
        <v>0</v>
      </c>
      <c r="DJ240" s="143">
        <f ca="1">+DJ215-DJ237+IF(DJ12=Assumptions!$D$44, SUM('Monthly Cash Flow'!$L$237:$EM$237), 0)</f>
        <v>0</v>
      </c>
      <c r="DK240" s="143">
        <f ca="1">+DK215-DK237+IF(DK12=Assumptions!$D$44, SUM('Monthly Cash Flow'!$L$237:$EM$237), 0)</f>
        <v>0</v>
      </c>
      <c r="DL240" s="143">
        <f ca="1">+DL215-DL237+IF(DL12=Assumptions!$D$44, SUM('Monthly Cash Flow'!$L$237:$EM$237), 0)</f>
        <v>0</v>
      </c>
      <c r="DM240" s="143">
        <f ca="1">+DM215-DM237+IF(DM12=Assumptions!$D$44, SUM('Monthly Cash Flow'!$L$237:$EM$237), 0)</f>
        <v>0</v>
      </c>
      <c r="DN240" s="143">
        <f ca="1">+DN215-DN237+IF(DN12=Assumptions!$D$44, SUM('Monthly Cash Flow'!$L$237:$EM$237), 0)</f>
        <v>0</v>
      </c>
      <c r="DO240" s="143">
        <f ca="1">+DO215-DO237+IF(DO12=Assumptions!$D$44, SUM('Monthly Cash Flow'!$L$237:$EM$237), 0)</f>
        <v>0</v>
      </c>
      <c r="DP240" s="143">
        <f ca="1">+DP215-DP237+IF(DP12=Assumptions!$D$44, SUM('Monthly Cash Flow'!$L$237:$EM$237), 0)</f>
        <v>0</v>
      </c>
      <c r="DQ240" s="143">
        <f ca="1">+DQ215-DQ237+IF(DQ12=Assumptions!$D$44, SUM('Monthly Cash Flow'!$L$237:$EM$237), 0)</f>
        <v>0</v>
      </c>
      <c r="DR240" s="143">
        <f ca="1">+DR215-DR237+IF(DR12=Assumptions!$D$44, SUM('Monthly Cash Flow'!$L$237:$EM$237), 0)</f>
        <v>0</v>
      </c>
      <c r="DS240" s="143">
        <f ca="1">+DS215-DS237+IF(DS12=Assumptions!$D$44, SUM('Monthly Cash Flow'!$L$237:$EM$237), 0)</f>
        <v>0</v>
      </c>
      <c r="DT240" s="143">
        <f ca="1">+DT215-DT237+IF(DT12=Assumptions!$D$44, SUM('Monthly Cash Flow'!$L$237:$EM$237), 0)</f>
        <v>0</v>
      </c>
      <c r="DU240" s="143">
        <f ca="1">+DU215-DU237+IF(DU12=Assumptions!$D$44, SUM('Monthly Cash Flow'!$L$237:$EM$237), 0)</f>
        <v>0</v>
      </c>
      <c r="DV240" s="143">
        <f ca="1">+DV215-DV237+IF(DV12=Assumptions!$D$44, SUM('Monthly Cash Flow'!$L$237:$EM$237), 0)</f>
        <v>0</v>
      </c>
      <c r="DW240" s="143">
        <f ca="1">+DW215-DW237+IF(DW12=Assumptions!$D$44, SUM('Monthly Cash Flow'!$L$237:$EM$237), 0)</f>
        <v>0</v>
      </c>
      <c r="DX240" s="143">
        <f ca="1">+DX215-DX237+IF(DX12=Assumptions!$D$44, SUM('Monthly Cash Flow'!$L$237:$EM$237), 0)</f>
        <v>0</v>
      </c>
      <c r="DY240" s="143">
        <f ca="1">+DY215-DY237+IF(DY12=Assumptions!$D$44, SUM('Monthly Cash Flow'!$L$237:$EM$237), 0)</f>
        <v>0</v>
      </c>
      <c r="DZ240" s="143">
        <f ca="1">+DZ215-DZ237+IF(DZ12=Assumptions!$D$44, SUM('Monthly Cash Flow'!$L$237:$EM$237), 0)</f>
        <v>0</v>
      </c>
      <c r="EA240" s="143">
        <f ca="1">+EA215-EA237+IF(EA12=Assumptions!$D$44, SUM('Monthly Cash Flow'!$L$237:$EM$237), 0)</f>
        <v>0</v>
      </c>
      <c r="EB240" s="143">
        <f ca="1">+EB215-EB237+IF(EB12=Assumptions!$D$44, SUM('Monthly Cash Flow'!$L$237:$EM$237), 0)</f>
        <v>0</v>
      </c>
      <c r="EC240" s="143">
        <f ca="1">+EC215-EC237+IF(EC12=Assumptions!$D$44, SUM('Monthly Cash Flow'!$L$237:$EM$237), 0)</f>
        <v>0</v>
      </c>
      <c r="ED240" s="143">
        <f ca="1">+ED215-ED237+IF(ED12=Assumptions!$D$44, SUM('Monthly Cash Flow'!$L$237:$EM$237), 0)</f>
        <v>0</v>
      </c>
      <c r="EE240" s="143">
        <f ca="1">+EE215-EE237+IF(EE12=Assumptions!$D$44, SUM('Monthly Cash Flow'!$L$237:$EM$237), 0)</f>
        <v>0</v>
      </c>
      <c r="EF240" s="143">
        <f ca="1">+EF215-EF237+IF(EF12=Assumptions!$D$44, SUM('Monthly Cash Flow'!$L$237:$EM$237), 0)</f>
        <v>0</v>
      </c>
      <c r="EG240" s="143">
        <f ca="1">+EG215-EG237+IF(EG12=Assumptions!$D$44, SUM('Monthly Cash Flow'!$L$237:$EM$237), 0)</f>
        <v>0</v>
      </c>
      <c r="EH240" s="143">
        <f ca="1">+EH215-EH237+IF(EH12=Assumptions!$D$44, SUM('Monthly Cash Flow'!$L$237:$EM$237), 0)</f>
        <v>0</v>
      </c>
      <c r="EI240" s="143">
        <f ca="1">+EI215-EI237+IF(EI12=Assumptions!$D$44, SUM('Monthly Cash Flow'!$L$237:$EM$237), 0)</f>
        <v>0</v>
      </c>
      <c r="EJ240" s="143">
        <f ca="1">+EJ215-EJ237+IF(EJ12=Assumptions!$D$44, SUM('Monthly Cash Flow'!$L$237:$EM$237), 0)</f>
        <v>0</v>
      </c>
      <c r="EK240" s="143">
        <f ca="1">+EK215-EK237+IF(EK12=Assumptions!$D$44, SUM('Monthly Cash Flow'!$L$237:$EM$237), 0)</f>
        <v>0</v>
      </c>
      <c r="EL240" s="143">
        <f ca="1">+EL215-EL237+IF(EL12=Assumptions!$D$44, SUM('Monthly Cash Flow'!$L$237:$EM$237), 0)</f>
        <v>0</v>
      </c>
      <c r="EM240" s="143">
        <f ca="1">+EM215-EM237+IF(EM12=Assumptions!$D$44, SUM('Monthly Cash Flow'!$L$237:$EM$237), 0)</f>
        <v>0</v>
      </c>
    </row>
    <row r="241" spans="2:143">
      <c r="B241" s="177" t="s">
        <v>5</v>
      </c>
      <c r="C241" s="7"/>
      <c r="D241" s="7"/>
      <c r="E241" s="7"/>
      <c r="F241" s="7"/>
      <c r="G241" s="7"/>
      <c r="H241" s="7"/>
      <c r="I241" s="182">
        <f ca="1">I240</f>
        <v>11805.451815217359</v>
      </c>
    </row>
    <row r="242" spans="2:143">
      <c r="B242" s="180" t="s">
        <v>6</v>
      </c>
      <c r="I242" s="181">
        <f ca="1">-SUMIF(K240:EM240,"&lt;0")</f>
        <v>21497.775416666667</v>
      </c>
      <c r="K242" s="677">
        <v>-21436.25</v>
      </c>
      <c r="L242" s="18">
        <v>160.75783333333328</v>
      </c>
      <c r="M242" s="18">
        <v>161.11216666666667</v>
      </c>
      <c r="N242" s="18">
        <v>165.608</v>
      </c>
      <c r="O242" s="18">
        <v>161.11216666666667</v>
      </c>
      <c r="P242" s="18">
        <v>162.33216666666664</v>
      </c>
      <c r="Q242" s="18">
        <v>167.00200000000012</v>
      </c>
      <c r="R242" s="18">
        <v>145.87316666666669</v>
      </c>
      <c r="S242" s="18">
        <v>136.95800000000003</v>
      </c>
      <c r="T242" s="18">
        <v>132.46216666666669</v>
      </c>
      <c r="U242" s="18">
        <v>134.83816666666655</v>
      </c>
      <c r="V242" s="18">
        <v>148.32566666666656</v>
      </c>
      <c r="W242" s="18">
        <v>104.74816666666663</v>
      </c>
      <c r="X242" s="18">
        <v>109.24399999999997</v>
      </c>
      <c r="Y242" s="18">
        <v>118.59516666666661</v>
      </c>
      <c r="Z242" s="18">
        <v>126.42900000000003</v>
      </c>
      <c r="AA242" s="18">
        <v>-53.91383333333323</v>
      </c>
      <c r="AB242" s="18">
        <v>158.46916666666672</v>
      </c>
      <c r="AC242" s="18">
        <v>163.1460000000001</v>
      </c>
      <c r="AD242" s="18">
        <v>175.61016666666669</v>
      </c>
      <c r="AE242" s="18">
        <v>180.39900000000003</v>
      </c>
      <c r="AF242" s="18">
        <v>175.90316666666669</v>
      </c>
      <c r="AG242" s="18">
        <v>154.64116666666663</v>
      </c>
      <c r="AH242" s="18">
        <v>163.63283333333331</v>
      </c>
      <c r="AI242" s="18">
        <v>159.28616666666673</v>
      </c>
      <c r="AJ242" s="18">
        <v>163.78200000000007</v>
      </c>
      <c r="AK242" s="18">
        <v>161.00316666666666</v>
      </c>
      <c r="AL242" s="18">
        <v>165.499</v>
      </c>
      <c r="AM242" s="18">
        <v>161.9741666666666</v>
      </c>
      <c r="AN242" s="18">
        <v>163.26916666666668</v>
      </c>
      <c r="AO242" s="18">
        <v>167.94900000000004</v>
      </c>
      <c r="AP242" s="18">
        <v>163.4531666666667</v>
      </c>
      <c r="AQ242" s="18">
        <v>168.25200000000004</v>
      </c>
      <c r="AR242" s="18">
        <v>163.7561666666667</v>
      </c>
      <c r="AS242" s="18">
        <v>164.0321666666666</v>
      </c>
      <c r="AT242" s="18">
        <v>177.51966666666661</v>
      </c>
      <c r="AU242" s="18">
        <v>28442.777036231833</v>
      </c>
      <c r="AV242" s="18">
        <v>0</v>
      </c>
      <c r="AW242" s="18">
        <v>0</v>
      </c>
      <c r="AX242" s="18">
        <v>0</v>
      </c>
      <c r="AY242" s="18">
        <v>0</v>
      </c>
      <c r="AZ242" s="18">
        <v>0</v>
      </c>
      <c r="BA242" s="18">
        <v>0</v>
      </c>
      <c r="BB242" s="18">
        <v>0</v>
      </c>
      <c r="BC242" s="18">
        <v>0</v>
      </c>
      <c r="BD242" s="18">
        <v>0</v>
      </c>
      <c r="BE242" s="18">
        <v>0</v>
      </c>
      <c r="BF242" s="18">
        <v>0</v>
      </c>
      <c r="BG242" s="18">
        <v>0</v>
      </c>
      <c r="BH242" s="18">
        <v>0</v>
      </c>
      <c r="BI242" s="18">
        <v>0</v>
      </c>
      <c r="BJ242" s="18">
        <v>0</v>
      </c>
      <c r="BK242" s="18">
        <v>0</v>
      </c>
      <c r="BL242" s="18">
        <v>0</v>
      </c>
      <c r="BM242" s="18">
        <v>0</v>
      </c>
      <c r="BN242" s="18">
        <v>0</v>
      </c>
      <c r="BO242" s="18">
        <v>0</v>
      </c>
      <c r="BP242" s="18">
        <v>0</v>
      </c>
      <c r="BQ242" s="18">
        <v>0</v>
      </c>
      <c r="BR242" s="18">
        <v>0</v>
      </c>
      <c r="BS242" s="18">
        <v>0</v>
      </c>
      <c r="BT242" s="18">
        <v>0</v>
      </c>
      <c r="BU242" s="18">
        <v>0</v>
      </c>
      <c r="BV242" s="18">
        <v>0</v>
      </c>
      <c r="BW242" s="18">
        <v>0</v>
      </c>
      <c r="BX242" s="18">
        <v>0</v>
      </c>
      <c r="BY242" s="18">
        <v>0</v>
      </c>
      <c r="BZ242" s="18">
        <v>0</v>
      </c>
      <c r="CA242" s="18">
        <v>0</v>
      </c>
      <c r="CB242" s="18">
        <v>0</v>
      </c>
      <c r="CC242" s="18">
        <v>0</v>
      </c>
      <c r="CD242" s="18">
        <v>0</v>
      </c>
      <c r="CE242" s="18">
        <v>0</v>
      </c>
      <c r="CF242" s="18">
        <v>0</v>
      </c>
      <c r="CG242" s="18">
        <v>0</v>
      </c>
      <c r="CH242" s="18">
        <v>0</v>
      </c>
      <c r="CI242" s="18">
        <v>0</v>
      </c>
      <c r="CJ242" s="18">
        <v>0</v>
      </c>
      <c r="CK242" s="18">
        <v>0</v>
      </c>
      <c r="CL242" s="18">
        <v>0</v>
      </c>
      <c r="CM242" s="18">
        <v>0</v>
      </c>
      <c r="CN242" s="18">
        <v>0</v>
      </c>
      <c r="CO242" s="18">
        <v>0</v>
      </c>
      <c r="CP242" s="18">
        <v>0</v>
      </c>
      <c r="CQ242" s="18">
        <v>0</v>
      </c>
      <c r="CR242" s="18">
        <v>0</v>
      </c>
      <c r="CS242" s="18">
        <v>0</v>
      </c>
      <c r="CT242" s="18">
        <v>0</v>
      </c>
      <c r="CU242" s="18">
        <v>0</v>
      </c>
      <c r="CV242" s="18">
        <v>0</v>
      </c>
      <c r="CW242" s="18">
        <v>0</v>
      </c>
      <c r="CX242" s="18">
        <v>0</v>
      </c>
      <c r="CY242" s="18">
        <v>0</v>
      </c>
      <c r="CZ242" s="18">
        <v>0</v>
      </c>
      <c r="DA242" s="18">
        <v>0</v>
      </c>
      <c r="DB242" s="18">
        <v>0</v>
      </c>
      <c r="DC242" s="18">
        <v>0</v>
      </c>
      <c r="DD242" s="18">
        <v>0</v>
      </c>
      <c r="DE242" s="18">
        <v>0</v>
      </c>
      <c r="DF242" s="18">
        <v>0</v>
      </c>
      <c r="DG242" s="18">
        <v>0</v>
      </c>
      <c r="DH242" s="18">
        <v>0</v>
      </c>
      <c r="DI242" s="18">
        <v>0</v>
      </c>
      <c r="DJ242" s="18">
        <v>0</v>
      </c>
      <c r="DK242" s="18">
        <v>0</v>
      </c>
      <c r="DL242" s="18">
        <v>0</v>
      </c>
      <c r="DM242" s="18">
        <v>0</v>
      </c>
      <c r="DN242" s="18">
        <v>0</v>
      </c>
      <c r="DO242" s="18">
        <v>0</v>
      </c>
      <c r="DP242" s="18">
        <v>0</v>
      </c>
      <c r="DQ242" s="18">
        <v>0</v>
      </c>
      <c r="DR242" s="18">
        <v>0</v>
      </c>
      <c r="DS242" s="18">
        <v>0</v>
      </c>
      <c r="DT242" s="18">
        <v>0</v>
      </c>
      <c r="DU242" s="18">
        <v>0</v>
      </c>
      <c r="DV242" s="18">
        <v>0</v>
      </c>
      <c r="DW242" s="18">
        <v>0</v>
      </c>
      <c r="DX242" s="18">
        <v>0</v>
      </c>
      <c r="DY242" s="18">
        <v>0</v>
      </c>
      <c r="DZ242" s="18">
        <v>0</v>
      </c>
      <c r="EA242" s="18">
        <v>0</v>
      </c>
      <c r="EB242" s="18">
        <v>0</v>
      </c>
      <c r="EC242" s="18">
        <v>0</v>
      </c>
      <c r="ED242" s="18">
        <v>0</v>
      </c>
      <c r="EE242" s="18">
        <v>0</v>
      </c>
      <c r="EF242" s="18">
        <v>0</v>
      </c>
      <c r="EG242" s="18">
        <v>0</v>
      </c>
      <c r="EH242" s="18">
        <v>0</v>
      </c>
      <c r="EI242" s="18">
        <v>0</v>
      </c>
      <c r="EJ242" s="18">
        <v>0</v>
      </c>
      <c r="EK242" s="18">
        <v>0</v>
      </c>
      <c r="EL242" s="18">
        <v>0</v>
      </c>
      <c r="EM242" s="18">
        <v>0</v>
      </c>
    </row>
    <row r="243" spans="2:143">
      <c r="B243" s="180" t="s">
        <v>8</v>
      </c>
      <c r="I243" s="183">
        <f ca="1">I241/I242+1</f>
        <v>1.549147601852092</v>
      </c>
      <c r="M243" s="19"/>
    </row>
    <row r="244" spans="2:143" ht="15" thickBot="1">
      <c r="B244" s="184" t="s">
        <v>9</v>
      </c>
      <c r="C244" s="4"/>
      <c r="D244" s="4"/>
      <c r="E244" s="4"/>
      <c r="F244" s="4"/>
      <c r="G244" s="4"/>
      <c r="H244" s="4"/>
      <c r="I244" s="185">
        <f ca="1">XIRR(K240:EM240,$K$14:$EM$14)</f>
        <v>0.17302634119987489</v>
      </c>
      <c r="K244" s="677"/>
      <c r="L244" s="677"/>
      <c r="M244" s="677"/>
      <c r="N244" s="677"/>
      <c r="O244" s="677"/>
      <c r="P244" s="677"/>
      <c r="Q244" s="677"/>
      <c r="R244" s="677"/>
      <c r="S244" s="677"/>
      <c r="T244" s="677"/>
      <c r="U244" s="677"/>
      <c r="V244" s="677"/>
      <c r="W244" s="677"/>
      <c r="X244" s="677"/>
      <c r="Y244" s="677"/>
      <c r="Z244" s="677"/>
      <c r="AA244" s="677"/>
      <c r="AB244" s="677"/>
      <c r="AC244" s="677"/>
      <c r="AD244" s="677"/>
      <c r="AE244" s="677"/>
      <c r="AF244" s="677"/>
      <c r="AG244" s="677"/>
      <c r="AH244" s="677"/>
      <c r="AI244" s="677"/>
      <c r="AJ244" s="677"/>
      <c r="AK244" s="677"/>
      <c r="AL244" s="677"/>
      <c r="AM244" s="677"/>
      <c r="AN244" s="677"/>
      <c r="AO244" s="677"/>
      <c r="AP244" s="677"/>
      <c r="AQ244" s="677"/>
      <c r="AR244" s="677"/>
      <c r="AS244" s="677"/>
      <c r="AT244" s="677"/>
      <c r="AU244" s="677"/>
      <c r="AV244" s="677"/>
      <c r="AW244" s="677"/>
      <c r="AX244" s="677"/>
      <c r="AY244" s="677"/>
      <c r="AZ244" s="677"/>
      <c r="BA244" s="677"/>
      <c r="BB244" s="677"/>
      <c r="BC244" s="677"/>
      <c r="BD244" s="677"/>
      <c r="BE244" s="677"/>
      <c r="BF244" s="677"/>
      <c r="BG244" s="677"/>
    </row>
    <row r="246" spans="2:143">
      <c r="K246" s="373"/>
    </row>
    <row r="248" spans="2:143">
      <c r="K248" s="373"/>
    </row>
  </sheetData>
  <mergeCells count="7">
    <mergeCell ref="B15:H15"/>
    <mergeCell ref="EP15:ES15"/>
    <mergeCell ref="B157:H157"/>
    <mergeCell ref="B49:H49"/>
    <mergeCell ref="EP49:ES49"/>
    <mergeCell ref="B97:H97"/>
    <mergeCell ref="EP97:ES97"/>
  </mergeCells>
  <conditionalFormatting sqref="H59">
    <cfRule type="containsText" dxfId="1" priority="1" operator="containsText" text="ERROR">
      <formula>NOT(ISERROR(SEARCH("ERROR",H59)))</formula>
    </cfRule>
    <cfRule type="containsText" dxfId="0" priority="2" operator="containsText" text="YES">
      <formula>NOT(ISERROR(SEARCH("YES",H59)))</formula>
    </cfRule>
  </conditionalFormatting>
  <pageMargins left="0.25" right="0.25" top="0.25" bottom="0.25" header="0.25" footer="0.25"/>
  <pageSetup scale="45" orientation="landscape" r:id="rId1"/>
  <rowBreaks count="2" manualBreakCount="2">
    <brk id="47" min="1" max="82" man="1"/>
    <brk id="95" min="1" max="82" man="1"/>
  </rowBreaks>
  <colBreaks count="5" manualBreakCount="5">
    <brk id="23" min="9" max="255" man="1"/>
    <brk id="35" min="9" max="255" man="1"/>
    <brk id="47" min="9" max="255" man="1"/>
    <brk id="59" min="9" max="255" man="1"/>
    <brk id="71" min="9" max="255" man="1"/>
  </colBreaks>
  <ignoredErrors>
    <ignoredError sqref="K152 L58:EM58 K194:EM19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J65866"/>
  <sheetViews>
    <sheetView showGridLines="0" zoomScale="85" zoomScaleNormal="85" workbookViewId="0">
      <pane xSplit="5" ySplit="4" topLeftCell="F5" activePane="bottomRight" state="frozen"/>
      <selection pane="topRight" activeCell="C1" sqref="C1"/>
      <selection pane="bottomLeft" activeCell="A5" sqref="A5"/>
      <selection pane="bottomRight" activeCell="Q12" sqref="Q12"/>
    </sheetView>
  </sheetViews>
  <sheetFormatPr baseColWidth="10" defaultColWidth="9" defaultRowHeight="15" outlineLevelCol="1"/>
  <cols>
    <col min="1" max="1" width="23.33203125" customWidth="1" outlineLevel="1"/>
    <col min="2" max="2" width="18.33203125" style="421" customWidth="1" outlineLevel="1"/>
    <col min="3" max="3" width="18.33203125" customWidth="1" outlineLevel="1"/>
    <col min="4" max="4" width="18.33203125" style="409" customWidth="1"/>
    <col min="5" max="5" width="30.5" bestFit="1" customWidth="1"/>
    <col min="6" max="24" width="14.33203125" bestFit="1" customWidth="1"/>
    <col min="25" max="25" width="15.33203125" bestFit="1" customWidth="1"/>
    <col min="26" max="32" width="14.33203125" bestFit="1" customWidth="1"/>
    <col min="33" max="33" width="15.33203125" bestFit="1" customWidth="1"/>
    <col min="34" max="35" width="13.5" bestFit="1" customWidth="1"/>
    <col min="36" max="36" width="15.33203125" bestFit="1" customWidth="1"/>
    <col min="37" max="37" width="14.33203125" bestFit="1" customWidth="1"/>
    <col min="38" max="38" width="13.5" bestFit="1" customWidth="1"/>
    <col min="39" max="39" width="14.33203125" bestFit="1" customWidth="1"/>
    <col min="40" max="97" width="13.5" bestFit="1" customWidth="1"/>
    <col min="98" max="98" width="14.33203125" bestFit="1" customWidth="1"/>
    <col min="99" max="100" width="13.5" bestFit="1" customWidth="1"/>
    <col min="101" max="101" width="14.33203125" bestFit="1" customWidth="1"/>
    <col min="102" max="110" width="13.5" bestFit="1" customWidth="1"/>
    <col min="111" max="111" width="14.5" bestFit="1" customWidth="1"/>
    <col min="112" max="112" width="13.5" bestFit="1" customWidth="1"/>
    <col min="113" max="113" width="14.33203125" bestFit="1" customWidth="1"/>
    <col min="114" max="118" width="13.5" bestFit="1" customWidth="1"/>
    <col min="119" max="119" width="14.33203125" bestFit="1" customWidth="1"/>
    <col min="120" max="121" width="13.5" bestFit="1" customWidth="1"/>
    <col min="122" max="122" width="14.33203125" bestFit="1" customWidth="1"/>
    <col min="123" max="128" width="13.5" bestFit="1" customWidth="1"/>
    <col min="129" max="137" width="12.5" bestFit="1" customWidth="1"/>
    <col min="138" max="138" width="16" bestFit="1" customWidth="1"/>
    <col min="139" max="162" width="9.33203125"/>
    <col min="270" max="270" width="12" bestFit="1" customWidth="1"/>
  </cols>
  <sheetData>
    <row r="1" spans="1:269">
      <c r="D1" s="422"/>
      <c r="E1" s="528" t="s">
        <v>620</v>
      </c>
      <c r="F1" s="527"/>
      <c r="G1" s="527"/>
      <c r="H1" s="527"/>
      <c r="I1" s="527"/>
    </row>
    <row r="2" spans="1:269">
      <c r="D2" s="422"/>
      <c r="E2" s="527"/>
      <c r="F2" s="527"/>
      <c r="G2" s="527"/>
      <c r="H2" s="527"/>
      <c r="I2" s="527"/>
    </row>
    <row r="3" spans="1:269">
      <c r="D3" s="422"/>
      <c r="F3" s="735" t="s">
        <v>222</v>
      </c>
      <c r="G3" s="735" t="s">
        <v>223</v>
      </c>
      <c r="H3" s="735" t="s">
        <v>224</v>
      </c>
      <c r="I3" s="735" t="s">
        <v>225</v>
      </c>
      <c r="J3" s="735" t="s">
        <v>226</v>
      </c>
      <c r="K3" s="735" t="s">
        <v>227</v>
      </c>
      <c r="L3" s="735" t="s">
        <v>228</v>
      </c>
      <c r="M3" s="735" t="s">
        <v>229</v>
      </c>
      <c r="N3" s="735" t="s">
        <v>230</v>
      </c>
      <c r="O3" s="735" t="s">
        <v>231</v>
      </c>
      <c r="P3" s="735" t="s">
        <v>232</v>
      </c>
      <c r="Q3" s="735" t="s">
        <v>233</v>
      </c>
      <c r="R3" s="735" t="s">
        <v>234</v>
      </c>
      <c r="S3" s="735" t="s">
        <v>235</v>
      </c>
      <c r="T3" s="735" t="s">
        <v>236</v>
      </c>
      <c r="U3" s="735" t="s">
        <v>237</v>
      </c>
      <c r="V3" s="735" t="s">
        <v>238</v>
      </c>
      <c r="W3" s="735" t="s">
        <v>239</v>
      </c>
      <c r="X3" s="735" t="s">
        <v>240</v>
      </c>
      <c r="Y3" s="735" t="s">
        <v>241</v>
      </c>
      <c r="Z3" s="735" t="s">
        <v>242</v>
      </c>
      <c r="AA3" s="735" t="s">
        <v>243</v>
      </c>
      <c r="AB3" s="735" t="s">
        <v>244</v>
      </c>
      <c r="AC3" s="735" t="s">
        <v>245</v>
      </c>
      <c r="AD3" s="735" t="s">
        <v>246</v>
      </c>
      <c r="AE3" s="735" t="s">
        <v>247</v>
      </c>
      <c r="AF3" s="735" t="s">
        <v>248</v>
      </c>
      <c r="AG3" s="735" t="s">
        <v>249</v>
      </c>
      <c r="AH3" s="735" t="s">
        <v>250</v>
      </c>
      <c r="AI3" s="735" t="s">
        <v>251</v>
      </c>
      <c r="AJ3" s="735" t="s">
        <v>252</v>
      </c>
      <c r="AK3" s="735" t="s">
        <v>253</v>
      </c>
      <c r="AL3" s="735" t="s">
        <v>254</v>
      </c>
      <c r="AM3" s="735" t="s">
        <v>255</v>
      </c>
      <c r="AN3" s="735" t="s">
        <v>256</v>
      </c>
      <c r="AO3" s="735" t="s">
        <v>257</v>
      </c>
      <c r="AP3" s="735" t="s">
        <v>258</v>
      </c>
      <c r="AQ3" s="735" t="s">
        <v>259</v>
      </c>
      <c r="AR3" s="735" t="s">
        <v>260</v>
      </c>
      <c r="AS3" s="735" t="s">
        <v>261</v>
      </c>
      <c r="AT3" s="735" t="s">
        <v>262</v>
      </c>
      <c r="AU3" s="735" t="s">
        <v>263</v>
      </c>
      <c r="AV3" s="735" t="s">
        <v>264</v>
      </c>
      <c r="AW3" s="735" t="s">
        <v>265</v>
      </c>
      <c r="AX3" s="735" t="s">
        <v>266</v>
      </c>
      <c r="AY3" s="735" t="s">
        <v>267</v>
      </c>
      <c r="AZ3" s="735" t="s">
        <v>268</v>
      </c>
      <c r="BA3" s="735" t="s">
        <v>269</v>
      </c>
      <c r="BB3" s="735" t="s">
        <v>270</v>
      </c>
      <c r="BC3" s="735" t="s">
        <v>271</v>
      </c>
      <c r="BD3" s="735" t="s">
        <v>272</v>
      </c>
      <c r="BE3" s="735" t="s">
        <v>273</v>
      </c>
      <c r="BF3" s="735" t="s">
        <v>274</v>
      </c>
      <c r="BG3" s="735" t="s">
        <v>275</v>
      </c>
      <c r="BH3" s="735" t="s">
        <v>276</v>
      </c>
      <c r="BI3" s="735" t="s">
        <v>277</v>
      </c>
      <c r="BJ3" s="735" t="s">
        <v>278</v>
      </c>
      <c r="BK3" s="735" t="s">
        <v>279</v>
      </c>
      <c r="BL3" s="735" t="s">
        <v>280</v>
      </c>
      <c r="BM3" s="735" t="s">
        <v>281</v>
      </c>
      <c r="BN3" s="735" t="s">
        <v>282</v>
      </c>
      <c r="BO3" s="735" t="s">
        <v>283</v>
      </c>
      <c r="BP3" s="735" t="s">
        <v>284</v>
      </c>
      <c r="BQ3" s="735" t="s">
        <v>285</v>
      </c>
      <c r="BR3" s="735" t="s">
        <v>286</v>
      </c>
      <c r="BS3" s="735" t="s">
        <v>287</v>
      </c>
      <c r="BT3" s="735" t="s">
        <v>288</v>
      </c>
      <c r="BU3" s="735" t="s">
        <v>289</v>
      </c>
      <c r="BV3" s="735" t="s">
        <v>290</v>
      </c>
      <c r="BW3" s="735" t="s">
        <v>291</v>
      </c>
      <c r="BX3" s="735" t="s">
        <v>292</v>
      </c>
      <c r="BY3" s="735" t="s">
        <v>293</v>
      </c>
      <c r="BZ3" s="735" t="s">
        <v>294</v>
      </c>
      <c r="CA3" s="735" t="s">
        <v>295</v>
      </c>
      <c r="CB3" s="735" t="s">
        <v>296</v>
      </c>
      <c r="CC3" s="735" t="s">
        <v>297</v>
      </c>
      <c r="CD3" s="735" t="s">
        <v>298</v>
      </c>
      <c r="CE3" s="735" t="s">
        <v>299</v>
      </c>
      <c r="CF3" s="735" t="s">
        <v>300</v>
      </c>
      <c r="CG3" s="735" t="s">
        <v>301</v>
      </c>
      <c r="CH3" s="735" t="s">
        <v>302</v>
      </c>
      <c r="CI3" s="735" t="s">
        <v>303</v>
      </c>
      <c r="CJ3" s="735" t="s">
        <v>304</v>
      </c>
      <c r="CK3" s="735" t="s">
        <v>305</v>
      </c>
      <c r="CL3" s="735" t="s">
        <v>306</v>
      </c>
      <c r="CM3" s="735" t="s">
        <v>307</v>
      </c>
      <c r="CN3" s="735" t="s">
        <v>308</v>
      </c>
      <c r="CO3" s="735" t="s">
        <v>309</v>
      </c>
      <c r="CP3" s="735" t="s">
        <v>310</v>
      </c>
      <c r="CQ3" s="735" t="s">
        <v>311</v>
      </c>
      <c r="CR3" s="735" t="s">
        <v>312</v>
      </c>
      <c r="CS3" s="735" t="s">
        <v>313</v>
      </c>
      <c r="CT3" s="735" t="s">
        <v>314</v>
      </c>
      <c r="CU3" s="735" t="s">
        <v>315</v>
      </c>
      <c r="CV3" s="735" t="s">
        <v>316</v>
      </c>
      <c r="CW3" s="735" t="s">
        <v>317</v>
      </c>
      <c r="CX3" s="735" t="s">
        <v>318</v>
      </c>
      <c r="CY3" s="735" t="s">
        <v>319</v>
      </c>
      <c r="CZ3" s="735" t="s">
        <v>320</v>
      </c>
      <c r="DA3" s="735" t="s">
        <v>321</v>
      </c>
      <c r="DB3" s="735" t="s">
        <v>322</v>
      </c>
      <c r="DC3" s="735" t="s">
        <v>323</v>
      </c>
      <c r="DD3" s="735" t="s">
        <v>324</v>
      </c>
      <c r="DE3" s="735" t="s">
        <v>325</v>
      </c>
      <c r="DF3" s="735" t="s">
        <v>326</v>
      </c>
      <c r="DG3" s="735" t="s">
        <v>327</v>
      </c>
      <c r="DH3" s="735" t="s">
        <v>328</v>
      </c>
      <c r="DI3" s="735" t="s">
        <v>329</v>
      </c>
      <c r="DJ3" s="735" t="s">
        <v>330</v>
      </c>
      <c r="DK3" s="735" t="s">
        <v>331</v>
      </c>
      <c r="DL3" s="735" t="s">
        <v>332</v>
      </c>
      <c r="DM3" s="735" t="s">
        <v>333</v>
      </c>
      <c r="DN3" s="735" t="s">
        <v>334</v>
      </c>
      <c r="DO3" s="735" t="s">
        <v>335</v>
      </c>
      <c r="DP3" s="735" t="s">
        <v>336</v>
      </c>
      <c r="DQ3" s="735" t="s">
        <v>337</v>
      </c>
      <c r="DR3" s="735" t="s">
        <v>338</v>
      </c>
      <c r="DS3" s="735" t="s">
        <v>339</v>
      </c>
      <c r="DT3" s="735" t="s">
        <v>340</v>
      </c>
      <c r="DU3" s="735" t="s">
        <v>341</v>
      </c>
      <c r="DV3" s="735" t="s">
        <v>342</v>
      </c>
      <c r="DW3" s="735" t="s">
        <v>343</v>
      </c>
      <c r="DX3" s="735" t="s">
        <v>344</v>
      </c>
      <c r="DY3" s="735" t="s">
        <v>345</v>
      </c>
      <c r="DZ3" s="735" t="s">
        <v>346</v>
      </c>
      <c r="EA3" s="735" t="s">
        <v>347</v>
      </c>
      <c r="EB3" s="735" t="s">
        <v>348</v>
      </c>
      <c r="EC3" s="735" t="s">
        <v>349</v>
      </c>
      <c r="ED3" s="735" t="s">
        <v>350</v>
      </c>
      <c r="EE3" s="735" t="s">
        <v>351</v>
      </c>
      <c r="EF3" s="735" t="s">
        <v>352</v>
      </c>
      <c r="EG3" s="735" t="s">
        <v>353</v>
      </c>
      <c r="EH3" s="735" t="s">
        <v>422</v>
      </c>
      <c r="EI3" s="735" t="s">
        <v>380</v>
      </c>
      <c r="EJ3" s="735" t="s">
        <v>381</v>
      </c>
      <c r="EK3" s="735" t="s">
        <v>382</v>
      </c>
      <c r="EL3" s="735" t="s">
        <v>383</v>
      </c>
      <c r="EM3" s="735" t="s">
        <v>384</v>
      </c>
      <c r="EN3" s="735" t="s">
        <v>385</v>
      </c>
      <c r="EO3" s="735" t="s">
        <v>386</v>
      </c>
      <c r="EP3" s="735" t="s">
        <v>387</v>
      </c>
      <c r="EQ3" s="735" t="s">
        <v>388</v>
      </c>
      <c r="ER3" s="735" t="s">
        <v>389</v>
      </c>
      <c r="ES3" s="735" t="s">
        <v>390</v>
      </c>
      <c r="ET3" s="735" t="s">
        <v>391</v>
      </c>
      <c r="EU3" s="735" t="s">
        <v>392</v>
      </c>
      <c r="EV3" s="735" t="s">
        <v>393</v>
      </c>
      <c r="EW3" s="735" t="s">
        <v>394</v>
      </c>
      <c r="EX3" s="735" t="s">
        <v>395</v>
      </c>
      <c r="EY3" s="735" t="s">
        <v>396</v>
      </c>
      <c r="EZ3" s="735" t="s">
        <v>397</v>
      </c>
      <c r="FA3" s="735" t="s">
        <v>398</v>
      </c>
      <c r="FB3" s="735" t="s">
        <v>399</v>
      </c>
      <c r="FC3" s="735" t="s">
        <v>400</v>
      </c>
      <c r="FD3" s="735" t="s">
        <v>401</v>
      </c>
      <c r="FE3" s="735" t="s">
        <v>402</v>
      </c>
      <c r="FF3" s="405"/>
      <c r="FG3" s="405"/>
      <c r="FH3" s="405"/>
      <c r="FI3" s="405"/>
      <c r="FJ3" s="405"/>
      <c r="FK3" s="405"/>
      <c r="FL3" s="405"/>
      <c r="FM3" s="405"/>
      <c r="FN3" s="405"/>
      <c r="FO3" s="405"/>
      <c r="FP3" s="405"/>
      <c r="FQ3" s="405"/>
      <c r="FR3" s="405"/>
      <c r="FS3" s="405"/>
      <c r="FT3" s="405"/>
      <c r="FU3" s="405"/>
      <c r="FV3" s="405"/>
      <c r="FW3" s="405"/>
      <c r="FX3" s="405"/>
      <c r="FY3" s="405"/>
      <c r="FZ3" s="405"/>
      <c r="GA3" s="405"/>
      <c r="GB3" s="405"/>
      <c r="GC3" s="405"/>
      <c r="GD3" s="405"/>
      <c r="GE3" s="405"/>
      <c r="GF3" s="405"/>
      <c r="GG3" s="405"/>
      <c r="GH3" s="405"/>
      <c r="GI3" s="405"/>
      <c r="GJ3" s="405"/>
      <c r="GK3" s="405"/>
      <c r="GL3" s="405"/>
      <c r="GM3" s="405"/>
      <c r="GN3" s="405"/>
      <c r="GO3" s="405"/>
      <c r="GP3" s="405"/>
      <c r="GQ3" s="405"/>
      <c r="GR3" s="405"/>
      <c r="GS3" s="405"/>
      <c r="GT3" s="405"/>
      <c r="GU3" s="405"/>
      <c r="GV3" s="405"/>
      <c r="GW3" s="405"/>
      <c r="GX3" s="405"/>
      <c r="GY3" s="405"/>
      <c r="GZ3" s="405"/>
      <c r="HA3" s="405"/>
      <c r="HB3" s="405"/>
      <c r="HC3" s="405"/>
      <c r="HD3" s="405"/>
      <c r="HE3" s="405"/>
      <c r="HF3" s="405"/>
      <c r="HG3" s="405"/>
      <c r="HH3" s="405"/>
      <c r="HI3" s="405"/>
      <c r="HJ3" s="405"/>
      <c r="HK3" s="405"/>
      <c r="HL3" s="405"/>
      <c r="HM3" s="405"/>
      <c r="HN3" s="405"/>
      <c r="HO3" s="405"/>
      <c r="HP3" s="405"/>
      <c r="HQ3" s="405"/>
      <c r="HR3" s="405"/>
      <c r="HS3" s="405"/>
      <c r="HT3" s="405"/>
      <c r="HU3" s="405"/>
      <c r="HV3" s="405"/>
      <c r="HW3" s="405"/>
      <c r="HX3" s="405"/>
      <c r="HY3" s="405"/>
      <c r="HZ3" s="405"/>
      <c r="IA3" s="405"/>
      <c r="IB3" s="405"/>
      <c r="IC3" s="405"/>
      <c r="ID3" s="405"/>
      <c r="IE3" s="405"/>
      <c r="IF3" s="405"/>
      <c r="IG3" s="405"/>
      <c r="IH3" s="405"/>
      <c r="II3" s="405"/>
      <c r="IJ3" s="405"/>
      <c r="IK3" s="405"/>
      <c r="IL3" s="405"/>
      <c r="IM3" s="405"/>
      <c r="IN3" s="405"/>
      <c r="IO3" s="405"/>
      <c r="IP3" s="405"/>
      <c r="IQ3" s="405"/>
      <c r="IR3" s="405"/>
      <c r="IS3" s="405"/>
      <c r="IT3" s="405"/>
      <c r="IU3" s="405"/>
      <c r="IV3" s="405"/>
      <c r="IW3" s="405"/>
      <c r="IX3" s="405"/>
      <c r="IY3" s="405"/>
      <c r="IZ3" s="405"/>
      <c r="JA3" s="405"/>
      <c r="JB3" s="405"/>
      <c r="JC3" s="405"/>
      <c r="JD3" s="405"/>
      <c r="JE3" s="405"/>
      <c r="JF3" s="405"/>
      <c r="JG3" s="405"/>
      <c r="JH3" s="405"/>
      <c r="JI3" s="405"/>
    </row>
    <row r="4" spans="1:269">
      <c r="D4" s="422"/>
      <c r="E4" s="736" t="s">
        <v>354</v>
      </c>
      <c r="F4" s="737" t="s">
        <v>469</v>
      </c>
      <c r="G4" s="737" t="s">
        <v>470</v>
      </c>
      <c r="H4" s="737" t="s">
        <v>471</v>
      </c>
      <c r="I4" s="737" t="s">
        <v>472</v>
      </c>
      <c r="J4" s="737" t="s">
        <v>473</v>
      </c>
      <c r="K4" s="737" t="s">
        <v>474</v>
      </c>
      <c r="L4" s="737" t="s">
        <v>475</v>
      </c>
      <c r="M4" s="737" t="s">
        <v>476</v>
      </c>
      <c r="N4" s="737" t="s">
        <v>477</v>
      </c>
      <c r="O4" s="737" t="s">
        <v>478</v>
      </c>
      <c r="P4" s="737" t="s">
        <v>479</v>
      </c>
      <c r="Q4" s="737" t="s">
        <v>480</v>
      </c>
      <c r="R4" s="737" t="s">
        <v>481</v>
      </c>
      <c r="S4" s="737" t="s">
        <v>482</v>
      </c>
      <c r="T4" s="737" t="s">
        <v>483</v>
      </c>
      <c r="U4" s="737" t="s">
        <v>484</v>
      </c>
      <c r="V4" s="737" t="s">
        <v>485</v>
      </c>
      <c r="W4" s="737" t="s">
        <v>486</v>
      </c>
      <c r="X4" s="737" t="s">
        <v>487</v>
      </c>
      <c r="Y4" s="737" t="s">
        <v>488</v>
      </c>
      <c r="Z4" s="737" t="s">
        <v>489</v>
      </c>
      <c r="AA4" s="737" t="s">
        <v>490</v>
      </c>
      <c r="AB4" s="737" t="s">
        <v>491</v>
      </c>
      <c r="AC4" s="737" t="s">
        <v>492</v>
      </c>
      <c r="AD4" s="737" t="s">
        <v>493</v>
      </c>
      <c r="AE4" s="737" t="s">
        <v>494</v>
      </c>
      <c r="AF4" s="737" t="s">
        <v>495</v>
      </c>
      <c r="AG4" s="737" t="s">
        <v>496</v>
      </c>
      <c r="AH4" s="737" t="s">
        <v>497</v>
      </c>
      <c r="AI4" s="737" t="s">
        <v>498</v>
      </c>
      <c r="AJ4" s="737" t="s">
        <v>499</v>
      </c>
      <c r="AK4" s="737" t="s">
        <v>500</v>
      </c>
      <c r="AL4" s="737" t="s">
        <v>501</v>
      </c>
      <c r="AM4" s="737" t="s">
        <v>502</v>
      </c>
      <c r="AN4" s="737" t="s">
        <v>503</v>
      </c>
      <c r="AO4" s="737" t="s">
        <v>504</v>
      </c>
      <c r="AP4" s="737" t="s">
        <v>505</v>
      </c>
      <c r="AQ4" s="737" t="s">
        <v>506</v>
      </c>
      <c r="AR4" s="737" t="s">
        <v>507</v>
      </c>
      <c r="AS4" s="737" t="s">
        <v>508</v>
      </c>
      <c r="AT4" s="737" t="s">
        <v>509</v>
      </c>
      <c r="AU4" s="737" t="s">
        <v>510</v>
      </c>
      <c r="AV4" s="737" t="s">
        <v>511</v>
      </c>
      <c r="AW4" s="737" t="s">
        <v>512</v>
      </c>
      <c r="AX4" s="737" t="s">
        <v>513</v>
      </c>
      <c r="AY4" s="737" t="s">
        <v>514</v>
      </c>
      <c r="AZ4" s="737" t="s">
        <v>515</v>
      </c>
      <c r="BA4" s="737" t="s">
        <v>516</v>
      </c>
      <c r="BB4" s="737" t="s">
        <v>517</v>
      </c>
      <c r="BC4" s="737" t="s">
        <v>518</v>
      </c>
      <c r="BD4" s="737" t="s">
        <v>519</v>
      </c>
      <c r="BE4" s="737" t="s">
        <v>520</v>
      </c>
      <c r="BF4" s="737" t="s">
        <v>521</v>
      </c>
      <c r="BG4" s="737" t="s">
        <v>522</v>
      </c>
      <c r="BH4" s="737" t="s">
        <v>523</v>
      </c>
      <c r="BI4" s="737" t="s">
        <v>524</v>
      </c>
      <c r="BJ4" s="737" t="s">
        <v>525</v>
      </c>
      <c r="BK4" s="737" t="s">
        <v>526</v>
      </c>
      <c r="BL4" s="737" t="s">
        <v>527</v>
      </c>
      <c r="BM4" s="737" t="s">
        <v>528</v>
      </c>
      <c r="BN4" s="737" t="s">
        <v>529</v>
      </c>
      <c r="BO4" s="737" t="s">
        <v>530</v>
      </c>
      <c r="BP4" s="737" t="s">
        <v>531</v>
      </c>
      <c r="BQ4" s="737" t="s">
        <v>532</v>
      </c>
      <c r="BR4" s="737" t="s">
        <v>533</v>
      </c>
      <c r="BS4" s="737" t="s">
        <v>534</v>
      </c>
      <c r="BT4" s="737" t="s">
        <v>535</v>
      </c>
      <c r="BU4" s="737" t="s">
        <v>536</v>
      </c>
      <c r="BV4" s="737" t="s">
        <v>537</v>
      </c>
      <c r="BW4" s="737" t="s">
        <v>538</v>
      </c>
      <c r="BX4" s="737" t="s">
        <v>539</v>
      </c>
      <c r="BY4" s="737" t="s">
        <v>540</v>
      </c>
      <c r="BZ4" s="737" t="s">
        <v>541</v>
      </c>
      <c r="CA4" s="737" t="s">
        <v>542</v>
      </c>
      <c r="CB4" s="737" t="s">
        <v>543</v>
      </c>
      <c r="CC4" s="737" t="s">
        <v>544</v>
      </c>
      <c r="CD4" s="737" t="s">
        <v>545</v>
      </c>
      <c r="CE4" s="737" t="s">
        <v>546</v>
      </c>
      <c r="CF4" s="737" t="s">
        <v>547</v>
      </c>
      <c r="CG4" s="737" t="s">
        <v>548</v>
      </c>
      <c r="CH4" s="737" t="s">
        <v>549</v>
      </c>
      <c r="CI4" s="737" t="s">
        <v>550</v>
      </c>
      <c r="CJ4" s="737" t="s">
        <v>551</v>
      </c>
      <c r="CK4" s="737" t="s">
        <v>653</v>
      </c>
      <c r="CL4" s="737" t="s">
        <v>654</v>
      </c>
      <c r="CM4" s="737" t="s">
        <v>655</v>
      </c>
      <c r="CN4" s="737" t="s">
        <v>656</v>
      </c>
      <c r="CO4" s="737" t="s">
        <v>657</v>
      </c>
      <c r="CP4" s="737" t="s">
        <v>552</v>
      </c>
      <c r="CQ4" s="737" t="s">
        <v>553</v>
      </c>
      <c r="CR4" s="737" t="s">
        <v>554</v>
      </c>
      <c r="CS4" s="737" t="s">
        <v>555</v>
      </c>
      <c r="CT4" s="737" t="s">
        <v>556</v>
      </c>
      <c r="CU4" s="737" t="s">
        <v>557</v>
      </c>
      <c r="CV4" s="737" t="s">
        <v>558</v>
      </c>
      <c r="CW4" s="737" t="s">
        <v>559</v>
      </c>
      <c r="CX4" s="737" t="s">
        <v>560</v>
      </c>
      <c r="CY4" s="737" t="s">
        <v>561</v>
      </c>
      <c r="CZ4" s="737" t="s">
        <v>562</v>
      </c>
      <c r="DA4" s="737" t="s">
        <v>563</v>
      </c>
      <c r="DB4" s="737" t="s">
        <v>564</v>
      </c>
      <c r="DC4" s="737" t="s">
        <v>565</v>
      </c>
      <c r="DD4" s="737" t="s">
        <v>566</v>
      </c>
      <c r="DE4" s="737" t="s">
        <v>567</v>
      </c>
      <c r="DF4" s="737" t="s">
        <v>568</v>
      </c>
      <c r="DG4" s="737" t="s">
        <v>569</v>
      </c>
      <c r="DH4" s="737" t="s">
        <v>570</v>
      </c>
      <c r="DI4" s="737" t="s">
        <v>571</v>
      </c>
      <c r="DJ4" s="737" t="s">
        <v>572</v>
      </c>
      <c r="DK4" s="737" t="s">
        <v>573</v>
      </c>
      <c r="DL4" s="737" t="s">
        <v>574</v>
      </c>
      <c r="DM4" s="737" t="s">
        <v>575</v>
      </c>
      <c r="DN4" s="737" t="s">
        <v>576</v>
      </c>
      <c r="DO4" s="737" t="s">
        <v>577</v>
      </c>
      <c r="DP4" s="737" t="s">
        <v>578</v>
      </c>
      <c r="DQ4" s="737" t="s">
        <v>579</v>
      </c>
      <c r="DR4" s="737" t="s">
        <v>580</v>
      </c>
      <c r="DS4" s="737" t="s">
        <v>581</v>
      </c>
      <c r="DT4" s="737" t="s">
        <v>582</v>
      </c>
      <c r="DU4" s="737" t="s">
        <v>583</v>
      </c>
      <c r="DV4" s="737" t="s">
        <v>584</v>
      </c>
      <c r="DW4" s="737" t="s">
        <v>585</v>
      </c>
      <c r="DX4" s="737" t="s">
        <v>586</v>
      </c>
      <c r="DY4" s="737" t="s">
        <v>587</v>
      </c>
      <c r="DZ4" s="737" t="s">
        <v>588</v>
      </c>
      <c r="EA4" s="737" t="s">
        <v>589</v>
      </c>
      <c r="EB4" s="737" t="s">
        <v>590</v>
      </c>
      <c r="EC4" s="737" t="s">
        <v>591</v>
      </c>
      <c r="ED4" s="737" t="s">
        <v>592</v>
      </c>
      <c r="EE4" s="737" t="s">
        <v>593</v>
      </c>
      <c r="EF4" s="737" t="s">
        <v>594</v>
      </c>
      <c r="EG4" s="737" t="s">
        <v>595</v>
      </c>
      <c r="EH4" s="737" t="s">
        <v>596</v>
      </c>
      <c r="EI4" s="737" t="s">
        <v>597</v>
      </c>
      <c r="EJ4" s="737" t="s">
        <v>598</v>
      </c>
      <c r="EK4" s="737" t="s">
        <v>599</v>
      </c>
      <c r="EL4" s="737" t="s">
        <v>600</v>
      </c>
      <c r="EM4" s="737" t="s">
        <v>601</v>
      </c>
      <c r="EN4" s="737" t="s">
        <v>602</v>
      </c>
      <c r="EO4" s="737" t="s">
        <v>603</v>
      </c>
      <c r="EP4" s="737" t="s">
        <v>604</v>
      </c>
      <c r="EQ4" s="737" t="s">
        <v>605</v>
      </c>
      <c r="ER4" s="737" t="s">
        <v>606</v>
      </c>
      <c r="ES4" s="737" t="s">
        <v>607</v>
      </c>
      <c r="ET4" s="737" t="s">
        <v>608</v>
      </c>
      <c r="EU4" s="737" t="s">
        <v>609</v>
      </c>
      <c r="EV4" s="737" t="s">
        <v>610</v>
      </c>
      <c r="EW4" s="737" t="s">
        <v>611</v>
      </c>
      <c r="EX4" s="737" t="s">
        <v>612</v>
      </c>
      <c r="EY4" s="737" t="s">
        <v>613</v>
      </c>
      <c r="EZ4" s="737" t="s">
        <v>614</v>
      </c>
      <c r="FA4" s="737" t="s">
        <v>615</v>
      </c>
      <c r="FB4" s="737" t="s">
        <v>616</v>
      </c>
      <c r="FC4" s="737" t="s">
        <v>617</v>
      </c>
      <c r="FD4" s="737" t="s">
        <v>618</v>
      </c>
      <c r="FE4" s="737" t="s">
        <v>619</v>
      </c>
      <c r="FF4" s="537"/>
      <c r="FG4" s="537"/>
      <c r="FH4" s="537"/>
      <c r="FI4" s="537"/>
      <c r="FJ4" s="537"/>
      <c r="FK4" s="537"/>
      <c r="FL4" s="537"/>
      <c r="FM4" s="537"/>
      <c r="FN4" s="537"/>
      <c r="FO4" s="537"/>
      <c r="FP4" s="537"/>
      <c r="FQ4" s="537"/>
      <c r="FR4" s="537"/>
      <c r="FS4" s="537"/>
      <c r="FT4" s="537"/>
      <c r="FU4" s="537"/>
      <c r="FV4" s="537"/>
      <c r="FW4" s="537"/>
      <c r="FX4" s="537"/>
      <c r="FY4" s="537"/>
      <c r="FZ4" s="537"/>
      <c r="GA4" s="537"/>
      <c r="GB4" s="537"/>
      <c r="GC4" s="537"/>
      <c r="GD4" s="537"/>
      <c r="GE4" s="537"/>
      <c r="GF4" s="537"/>
      <c r="GG4" s="537"/>
      <c r="GH4" s="537"/>
      <c r="GI4" s="537"/>
      <c r="GJ4" s="537"/>
      <c r="GK4" s="537"/>
      <c r="GL4" s="537"/>
      <c r="GM4" s="537"/>
      <c r="GN4" s="537"/>
      <c r="GO4" s="537"/>
      <c r="GP4" s="537"/>
      <c r="GQ4" s="537"/>
      <c r="GR4" s="537"/>
      <c r="GS4" s="537"/>
      <c r="GT4" s="537"/>
      <c r="GU4" s="537"/>
      <c r="GV4" s="537"/>
      <c r="GW4" s="537"/>
      <c r="GX4" s="537"/>
      <c r="GY4" s="537"/>
      <c r="GZ4" s="537"/>
      <c r="HA4" s="537"/>
      <c r="HB4" s="537"/>
      <c r="HC4" s="537"/>
      <c r="HD4" s="537"/>
      <c r="HE4" s="537"/>
      <c r="HF4" s="537"/>
      <c r="HG4" s="537"/>
      <c r="HH4" s="537"/>
      <c r="HI4" s="537"/>
      <c r="HJ4" s="537"/>
      <c r="HK4" s="537"/>
      <c r="HL4" s="537"/>
      <c r="HM4" s="537"/>
      <c r="HN4" s="537"/>
      <c r="HO4" s="537"/>
      <c r="HP4" s="537"/>
      <c r="HQ4" s="537"/>
      <c r="HR4" s="537"/>
      <c r="HS4" s="537"/>
      <c r="HT4" s="537"/>
      <c r="HU4" s="537"/>
      <c r="HV4" s="537"/>
      <c r="HW4" s="537"/>
      <c r="HX4" s="537"/>
      <c r="HY4" s="537"/>
      <c r="HZ4" s="537"/>
      <c r="IA4" s="537"/>
      <c r="IB4" s="537"/>
      <c r="IC4" s="537"/>
      <c r="ID4" s="537"/>
      <c r="IE4" s="537"/>
      <c r="IF4" s="537"/>
      <c r="IG4" s="537"/>
      <c r="IH4" s="537"/>
      <c r="II4" s="537"/>
      <c r="IJ4" s="537"/>
      <c r="IK4" s="537"/>
      <c r="IL4" s="537"/>
      <c r="IM4" s="537"/>
      <c r="IN4" s="537"/>
      <c r="IO4" s="537"/>
      <c r="IP4" s="537"/>
      <c r="IQ4" s="537"/>
      <c r="IR4" s="537"/>
      <c r="IS4" s="537"/>
      <c r="IT4" s="537"/>
      <c r="IU4" s="537"/>
      <c r="IV4" s="537"/>
      <c r="IW4" s="537"/>
      <c r="IX4" s="537"/>
      <c r="IY4" s="537"/>
      <c r="IZ4" s="537"/>
      <c r="JA4" s="537"/>
      <c r="JB4" s="537"/>
      <c r="JC4" s="537"/>
      <c r="JD4" s="537"/>
      <c r="JE4" s="537"/>
      <c r="JF4" s="537"/>
      <c r="JG4" s="537"/>
      <c r="JH4" s="537"/>
      <c r="JI4" s="537"/>
    </row>
    <row r="5" spans="1:269">
      <c r="B5" s="409"/>
      <c r="D5" s="422"/>
    </row>
    <row r="6" spans="1:269">
      <c r="A6" s="407" t="s">
        <v>34</v>
      </c>
      <c r="B6" s="458" t="s">
        <v>408</v>
      </c>
      <c r="D6" s="457" t="s">
        <v>408</v>
      </c>
      <c r="E6" s="738" t="s">
        <v>34</v>
      </c>
    </row>
    <row r="7" spans="1:269">
      <c r="A7" s="408" t="s">
        <v>409</v>
      </c>
      <c r="B7" s="409">
        <v>1</v>
      </c>
      <c r="D7" s="422">
        <v>1</v>
      </c>
      <c r="E7" s="739" t="s">
        <v>376</v>
      </c>
      <c r="F7" s="740">
        <v>301995</v>
      </c>
      <c r="G7" s="740">
        <v>307159</v>
      </c>
      <c r="H7" s="740">
        <v>307159</v>
      </c>
      <c r="I7" s="740">
        <v>307757</v>
      </c>
      <c r="J7" s="740">
        <v>307757</v>
      </c>
      <c r="K7" s="740">
        <v>307757</v>
      </c>
      <c r="L7" s="740">
        <v>309019</v>
      </c>
      <c r="M7" s="740">
        <v>309199</v>
      </c>
      <c r="N7" s="740">
        <v>308546</v>
      </c>
      <c r="O7" s="740">
        <v>308303</v>
      </c>
      <c r="P7" s="740">
        <v>308303</v>
      </c>
      <c r="Q7" s="740">
        <v>309390</v>
      </c>
      <c r="R7" s="740">
        <v>309390</v>
      </c>
      <c r="S7" s="740">
        <v>312864</v>
      </c>
      <c r="T7" s="740">
        <v>312864</v>
      </c>
      <c r="U7" s="740">
        <v>313877</v>
      </c>
      <c r="V7" s="740">
        <v>313877</v>
      </c>
      <c r="W7" s="740">
        <v>313877</v>
      </c>
      <c r="X7" s="740">
        <v>315177</v>
      </c>
      <c r="Y7" s="740">
        <v>315363</v>
      </c>
      <c r="Z7" s="740">
        <v>315363</v>
      </c>
      <c r="AA7" s="740">
        <v>315666</v>
      </c>
      <c r="AB7" s="740">
        <v>315666</v>
      </c>
      <c r="AC7" s="740">
        <v>315666</v>
      </c>
      <c r="AD7" s="740">
        <v>315666</v>
      </c>
      <c r="AE7" s="740">
        <v>320471</v>
      </c>
      <c r="AF7" s="740">
        <v>320471</v>
      </c>
      <c r="AG7" s="740">
        <v>322247</v>
      </c>
      <c r="AH7" s="740">
        <v>322247</v>
      </c>
      <c r="AI7" s="740">
        <v>323253</v>
      </c>
      <c r="AJ7" s="740">
        <v>324592</v>
      </c>
      <c r="AK7" s="740">
        <v>324783</v>
      </c>
      <c r="AL7" s="740">
        <v>324783</v>
      </c>
      <c r="AM7" s="740">
        <v>325096</v>
      </c>
      <c r="AN7" s="740">
        <v>325096</v>
      </c>
      <c r="AO7" s="740">
        <v>325096</v>
      </c>
      <c r="AP7" s="740">
        <v>325096</v>
      </c>
      <c r="AQ7" s="740">
        <v>330045</v>
      </c>
      <c r="AR7" s="740">
        <v>330045</v>
      </c>
      <c r="AS7" s="740">
        <v>331874</v>
      </c>
      <c r="AT7" s="740">
        <v>331874</v>
      </c>
      <c r="AU7" s="740">
        <v>332910</v>
      </c>
      <c r="AV7" s="740">
        <v>334289</v>
      </c>
      <c r="AW7" s="740">
        <v>334486</v>
      </c>
      <c r="AX7" s="740">
        <v>334486</v>
      </c>
      <c r="AY7" s="740">
        <v>334808</v>
      </c>
      <c r="AZ7" s="740">
        <v>334808</v>
      </c>
      <c r="BA7" s="740">
        <v>334808</v>
      </c>
      <c r="BB7" s="740">
        <v>334808</v>
      </c>
      <c r="BC7" s="740">
        <v>339905</v>
      </c>
      <c r="BD7" s="740">
        <v>339905</v>
      </c>
      <c r="BE7" s="740">
        <v>341789</v>
      </c>
      <c r="BF7" s="740">
        <v>341789</v>
      </c>
      <c r="BG7" s="740">
        <v>342856</v>
      </c>
      <c r="BH7" s="740">
        <v>353282</v>
      </c>
      <c r="BI7" s="740">
        <v>353486</v>
      </c>
      <c r="BJ7" s="740">
        <v>353486</v>
      </c>
      <c r="BK7" s="740">
        <v>353817</v>
      </c>
      <c r="BL7" s="740">
        <v>353817</v>
      </c>
      <c r="BM7" s="740">
        <v>353817</v>
      </c>
      <c r="BN7" s="740">
        <v>353817</v>
      </c>
      <c r="BO7" s="740">
        <v>359067</v>
      </c>
      <c r="BP7" s="740">
        <v>359067</v>
      </c>
      <c r="BQ7" s="740">
        <v>361008</v>
      </c>
      <c r="BR7" s="740">
        <v>361008</v>
      </c>
      <c r="BS7" s="740">
        <v>362107</v>
      </c>
      <c r="BT7" s="740">
        <v>362107</v>
      </c>
      <c r="BU7" s="740">
        <v>362316</v>
      </c>
      <c r="BV7" s="740">
        <v>364050</v>
      </c>
      <c r="BW7" s="740">
        <v>364391</v>
      </c>
      <c r="BX7" s="740">
        <v>364391</v>
      </c>
      <c r="BY7" s="740">
        <v>364391</v>
      </c>
      <c r="BZ7" s="740">
        <v>364391</v>
      </c>
      <c r="CA7" s="740">
        <v>368035</v>
      </c>
      <c r="CB7" s="740">
        <v>368035</v>
      </c>
      <c r="CC7" s="740">
        <v>370034</v>
      </c>
      <c r="CD7" s="740">
        <v>370448</v>
      </c>
      <c r="CE7" s="740">
        <v>371581</v>
      </c>
      <c r="CF7" s="740">
        <v>371581</v>
      </c>
      <c r="CG7" s="740">
        <v>371796</v>
      </c>
      <c r="CH7" s="740">
        <v>373582</v>
      </c>
      <c r="CI7" s="740">
        <v>373933</v>
      </c>
      <c r="CJ7" s="740">
        <v>373933</v>
      </c>
      <c r="CK7" s="740">
        <v>374399</v>
      </c>
      <c r="CL7" s="740">
        <v>374399</v>
      </c>
      <c r="CM7" s="740">
        <v>377997</v>
      </c>
      <c r="CN7" s="740">
        <v>377997</v>
      </c>
      <c r="CO7" s="740">
        <v>379206</v>
      </c>
      <c r="CP7" s="740">
        <v>379206</v>
      </c>
      <c r="CQ7" s="740">
        <v>380055</v>
      </c>
      <c r="CR7" s="740">
        <v>380055</v>
      </c>
      <c r="CS7" s="740">
        <v>381111</v>
      </c>
      <c r="CT7" s="740">
        <v>382949</v>
      </c>
      <c r="CU7" s="740">
        <v>382949</v>
      </c>
      <c r="CV7" s="740">
        <v>383311</v>
      </c>
      <c r="CW7" s="740">
        <v>383311</v>
      </c>
      <c r="CX7" s="740">
        <v>383311</v>
      </c>
      <c r="CY7" s="740">
        <v>387461</v>
      </c>
      <c r="CZ7" s="740">
        <v>387461</v>
      </c>
      <c r="DA7" s="740">
        <v>388707</v>
      </c>
      <c r="DB7" s="740">
        <v>388707</v>
      </c>
      <c r="DC7" s="740">
        <v>389581</v>
      </c>
      <c r="DD7" s="740">
        <v>389581</v>
      </c>
      <c r="DE7" s="740">
        <v>390439</v>
      </c>
      <c r="DF7" s="740">
        <v>392333</v>
      </c>
      <c r="DG7" s="740">
        <v>392286</v>
      </c>
      <c r="DH7" s="740">
        <v>392659</v>
      </c>
      <c r="DI7" s="740">
        <v>392887</v>
      </c>
      <c r="DJ7" s="740">
        <v>392887</v>
      </c>
      <c r="DK7" s="740">
        <v>397124</v>
      </c>
      <c r="DL7" s="740">
        <v>397124</v>
      </c>
      <c r="DM7" s="740">
        <v>403882</v>
      </c>
      <c r="DN7" s="740">
        <v>403882</v>
      </c>
      <c r="DO7" s="740">
        <v>404783</v>
      </c>
      <c r="DP7" s="740">
        <v>404783</v>
      </c>
      <c r="DQ7" s="740">
        <v>405667</v>
      </c>
      <c r="DR7" s="740">
        <v>407618</v>
      </c>
      <c r="DS7" s="740">
        <v>407618</v>
      </c>
      <c r="DT7" s="740">
        <v>408002</v>
      </c>
      <c r="DU7" s="740">
        <v>408236</v>
      </c>
      <c r="DV7" s="740">
        <v>427514</v>
      </c>
      <c r="DW7" s="740">
        <v>428023</v>
      </c>
      <c r="DX7" s="740">
        <v>428023</v>
      </c>
      <c r="DY7" s="740">
        <v>428540</v>
      </c>
      <c r="DZ7" s="740">
        <v>428540</v>
      </c>
      <c r="EA7" s="740">
        <v>430733</v>
      </c>
      <c r="EB7" s="740">
        <v>430733</v>
      </c>
      <c r="EC7" s="740">
        <v>431643</v>
      </c>
      <c r="ED7" s="740">
        <v>431643</v>
      </c>
      <c r="EE7" s="740">
        <v>431643</v>
      </c>
      <c r="EF7" s="740">
        <v>434671</v>
      </c>
      <c r="EG7" s="740">
        <v>435338</v>
      </c>
      <c r="EH7" s="740">
        <v>435338</v>
      </c>
      <c r="EI7" s="740">
        <v>435862</v>
      </c>
      <c r="EJ7" s="740">
        <v>442099</v>
      </c>
      <c r="EK7" s="740">
        <v>442208</v>
      </c>
      <c r="EL7" s="740">
        <v>442208</v>
      </c>
      <c r="EM7" s="740">
        <v>444703</v>
      </c>
      <c r="EN7" s="740">
        <v>444703</v>
      </c>
      <c r="EO7" s="740">
        <v>445641</v>
      </c>
      <c r="EP7" s="740">
        <v>445641</v>
      </c>
      <c r="EQ7" s="740">
        <v>445641</v>
      </c>
      <c r="ER7" s="740">
        <v>447711</v>
      </c>
      <c r="ES7" s="740">
        <v>447959</v>
      </c>
      <c r="ET7" s="740">
        <v>448398</v>
      </c>
      <c r="EU7" s="740">
        <v>448938</v>
      </c>
      <c r="EV7" s="740">
        <v>455362</v>
      </c>
      <c r="EW7" s="740">
        <v>455475</v>
      </c>
      <c r="EX7" s="740">
        <v>455475</v>
      </c>
      <c r="EY7" s="740">
        <v>457060</v>
      </c>
      <c r="EZ7" s="740">
        <v>457060</v>
      </c>
      <c r="FA7" s="740">
        <v>458045</v>
      </c>
      <c r="FB7" s="740">
        <v>458045</v>
      </c>
      <c r="FC7" s="740">
        <v>458857</v>
      </c>
      <c r="FD7" s="740">
        <v>461142</v>
      </c>
      <c r="FE7" s="740">
        <v>461398</v>
      </c>
      <c r="FF7" s="534"/>
      <c r="FG7" s="534"/>
      <c r="FH7" s="534"/>
      <c r="FI7" s="534"/>
      <c r="FJ7" s="534"/>
      <c r="FK7" s="534"/>
      <c r="FL7" s="534"/>
      <c r="FM7" s="534"/>
      <c r="FN7" s="534"/>
      <c r="FO7" s="534"/>
      <c r="FP7" s="534"/>
      <c r="FQ7" s="534"/>
      <c r="FR7" s="534"/>
      <c r="FS7" s="534"/>
      <c r="FT7" s="534"/>
      <c r="FU7" s="534"/>
      <c r="FV7" s="534"/>
      <c r="FW7" s="534"/>
      <c r="FX7" s="534"/>
      <c r="FY7" s="534"/>
      <c r="FZ7" s="534"/>
      <c r="GA7" s="534"/>
      <c r="GB7" s="534"/>
      <c r="GC7" s="534"/>
      <c r="GD7" s="534"/>
      <c r="GE7" s="534"/>
      <c r="GF7" s="534"/>
      <c r="GG7" s="534"/>
      <c r="GH7" s="534"/>
      <c r="GI7" s="534"/>
      <c r="GJ7" s="534"/>
      <c r="GK7" s="534"/>
      <c r="GL7" s="534"/>
      <c r="GM7" s="534"/>
      <c r="GN7" s="534"/>
      <c r="GO7" s="534"/>
      <c r="GP7" s="534"/>
      <c r="GQ7" s="534"/>
      <c r="GR7" s="534"/>
      <c r="GS7" s="534"/>
      <c r="GT7" s="534"/>
      <c r="GU7" s="534"/>
      <c r="GV7" s="534"/>
      <c r="GW7" s="534"/>
      <c r="GX7" s="534"/>
      <c r="GY7" s="534"/>
      <c r="GZ7" s="534"/>
      <c r="HA7" s="534"/>
      <c r="HB7" s="534"/>
      <c r="HC7" s="534"/>
      <c r="HD7" s="534"/>
      <c r="HE7" s="534"/>
      <c r="HF7" s="534"/>
      <c r="HG7" s="534"/>
      <c r="HH7" s="534"/>
      <c r="HI7" s="534"/>
      <c r="HJ7" s="534"/>
      <c r="HK7" s="534"/>
      <c r="HL7" s="534"/>
      <c r="HM7" s="534"/>
      <c r="HN7" s="534"/>
      <c r="HO7" s="534"/>
      <c r="HP7" s="534"/>
      <c r="HQ7" s="534"/>
      <c r="HR7" s="534"/>
      <c r="HS7" s="534"/>
      <c r="HT7" s="534"/>
      <c r="HU7" s="534"/>
      <c r="HV7" s="534"/>
      <c r="HW7" s="534"/>
      <c r="HX7" s="534"/>
      <c r="HY7" s="534"/>
      <c r="HZ7" s="534"/>
      <c r="IA7" s="534"/>
      <c r="IB7" s="534"/>
      <c r="IC7" s="534"/>
      <c r="ID7" s="534"/>
      <c r="IE7" s="534"/>
      <c r="IF7" s="534"/>
      <c r="IG7" s="534"/>
      <c r="IH7" s="534"/>
      <c r="II7" s="534"/>
      <c r="IJ7" s="534"/>
      <c r="IK7" s="534"/>
      <c r="IL7" s="534"/>
      <c r="IM7" s="534"/>
      <c r="IN7" s="534"/>
      <c r="IO7" s="534"/>
      <c r="IP7" s="534"/>
      <c r="IQ7" s="534"/>
      <c r="IR7" s="534"/>
      <c r="IS7" s="534"/>
      <c r="IT7" s="534"/>
      <c r="IU7" s="534"/>
      <c r="IV7" s="534"/>
      <c r="IW7" s="534"/>
      <c r="IX7" s="534"/>
      <c r="IY7" s="534"/>
      <c r="IZ7" s="534"/>
      <c r="JA7" s="534"/>
      <c r="JB7" s="534"/>
      <c r="JC7" s="534"/>
      <c r="JD7" s="534"/>
      <c r="JE7" s="534"/>
      <c r="JF7" s="534"/>
      <c r="JG7" s="534"/>
      <c r="JH7" s="534"/>
      <c r="JI7" s="534"/>
    </row>
    <row r="8" spans="1:269" ht="21" customHeight="1">
      <c r="A8" s="408" t="s">
        <v>410</v>
      </c>
      <c r="B8" s="409">
        <v>2</v>
      </c>
      <c r="D8" s="422">
        <v>2</v>
      </c>
      <c r="E8" s="739" t="s">
        <v>429</v>
      </c>
      <c r="F8" s="740">
        <v>-22577</v>
      </c>
      <c r="G8" s="740">
        <v>-22577</v>
      </c>
      <c r="H8" s="740">
        <v>-22577</v>
      </c>
      <c r="I8" s="740">
        <v>-16700</v>
      </c>
      <c r="J8" s="740">
        <v>-16700</v>
      </c>
      <c r="K8" s="740">
        <v>-16700</v>
      </c>
      <c r="L8" s="740">
        <v>-16700</v>
      </c>
      <c r="M8" s="740">
        <v>-16700</v>
      </c>
      <c r="N8" s="740">
        <v>-27426</v>
      </c>
      <c r="O8" s="740">
        <v>-36260</v>
      </c>
      <c r="P8" s="740">
        <v>-36260</v>
      </c>
      <c r="Q8" s="740">
        <v>-37348</v>
      </c>
      <c r="R8" s="740">
        <v>-37348</v>
      </c>
      <c r="S8" s="740">
        <v>-57955</v>
      </c>
      <c r="T8" s="740">
        <v>-57955</v>
      </c>
      <c r="U8" s="740">
        <v>-33537</v>
      </c>
      <c r="V8" s="740">
        <v>-33537</v>
      </c>
      <c r="W8" s="740">
        <v>0</v>
      </c>
      <c r="X8" s="740">
        <v>0</v>
      </c>
      <c r="Y8" s="740">
        <v>0</v>
      </c>
      <c r="Z8" s="740">
        <v>0</v>
      </c>
      <c r="AA8" s="740">
        <v>0</v>
      </c>
      <c r="AB8" s="740">
        <v>0</v>
      </c>
      <c r="AC8" s="740">
        <v>0</v>
      </c>
      <c r="AD8" s="740">
        <v>0</v>
      </c>
      <c r="AE8" s="740">
        <v>0</v>
      </c>
      <c r="AF8" s="740">
        <v>0</v>
      </c>
      <c r="AG8" s="740">
        <v>0</v>
      </c>
      <c r="AH8" s="740">
        <v>0</v>
      </c>
      <c r="AI8" s="740">
        <v>0</v>
      </c>
      <c r="AJ8" s="740">
        <v>0</v>
      </c>
      <c r="AK8" s="740">
        <v>0</v>
      </c>
      <c r="AL8" s="740">
        <v>0</v>
      </c>
      <c r="AM8" s="740">
        <v>0</v>
      </c>
      <c r="AN8" s="740">
        <v>0</v>
      </c>
      <c r="AO8" s="740">
        <v>0</v>
      </c>
      <c r="AP8" s="740">
        <v>0</v>
      </c>
      <c r="AQ8" s="740">
        <v>0</v>
      </c>
      <c r="AR8" s="740">
        <v>0</v>
      </c>
      <c r="AS8" s="740">
        <v>0</v>
      </c>
      <c r="AT8" s="740">
        <v>0</v>
      </c>
      <c r="AU8" s="740">
        <v>0</v>
      </c>
      <c r="AV8" s="740">
        <v>0</v>
      </c>
      <c r="AW8" s="740">
        <v>0</v>
      </c>
      <c r="AX8" s="740">
        <v>0</v>
      </c>
      <c r="AY8" s="740">
        <v>0</v>
      </c>
      <c r="AZ8" s="740">
        <v>0</v>
      </c>
      <c r="BA8" s="740">
        <v>0</v>
      </c>
      <c r="BB8" s="740">
        <v>0</v>
      </c>
      <c r="BC8" s="740">
        <v>0</v>
      </c>
      <c r="BD8" s="740">
        <v>0</v>
      </c>
      <c r="BE8" s="740">
        <v>0</v>
      </c>
      <c r="BF8" s="740">
        <v>0</v>
      </c>
      <c r="BG8" s="740">
        <v>0</v>
      </c>
      <c r="BH8" s="740">
        <v>-57776</v>
      </c>
      <c r="BI8" s="740">
        <v>-57776</v>
      </c>
      <c r="BJ8" s="740">
        <v>0</v>
      </c>
      <c r="BK8" s="740">
        <v>0</v>
      </c>
      <c r="BL8" s="740">
        <v>0</v>
      </c>
      <c r="BM8" s="740">
        <v>0</v>
      </c>
      <c r="BN8" s="740">
        <v>0</v>
      </c>
      <c r="BO8" s="740">
        <v>0</v>
      </c>
      <c r="BP8" s="740">
        <v>0</v>
      </c>
      <c r="BQ8" s="740">
        <v>0</v>
      </c>
      <c r="BR8" s="740">
        <v>0</v>
      </c>
      <c r="BS8" s="740">
        <v>0</v>
      </c>
      <c r="BT8" s="740">
        <v>0</v>
      </c>
      <c r="BU8" s="740">
        <v>0</v>
      </c>
      <c r="BV8" s="740">
        <v>0</v>
      </c>
      <c r="BW8" s="740">
        <v>0</v>
      </c>
      <c r="BX8" s="740">
        <v>0</v>
      </c>
      <c r="BY8" s="740">
        <v>0</v>
      </c>
      <c r="BZ8" s="740">
        <v>0</v>
      </c>
      <c r="CA8" s="740">
        <v>0</v>
      </c>
      <c r="CB8" s="740">
        <v>0</v>
      </c>
      <c r="CC8" s="740">
        <v>-28307</v>
      </c>
      <c r="CD8" s="740">
        <v>-32725</v>
      </c>
      <c r="CE8" s="740">
        <v>-27774</v>
      </c>
      <c r="CF8" s="740">
        <v>-27774</v>
      </c>
      <c r="CG8" s="740">
        <v>0</v>
      </c>
      <c r="CH8" s="740">
        <v>0</v>
      </c>
      <c r="CI8" s="740">
        <v>0</v>
      </c>
      <c r="CJ8" s="740">
        <v>-15523</v>
      </c>
      <c r="CK8" s="740">
        <v>-15988</v>
      </c>
      <c r="CL8" s="740">
        <v>-15988</v>
      </c>
      <c r="CM8" s="740">
        <v>0</v>
      </c>
      <c r="CN8" s="740">
        <v>0</v>
      </c>
      <c r="CO8" s="740">
        <v>0</v>
      </c>
      <c r="CP8" s="740">
        <v>0</v>
      </c>
      <c r="CQ8" s="740">
        <v>0</v>
      </c>
      <c r="CR8" s="740">
        <v>0</v>
      </c>
      <c r="CS8" s="740">
        <v>0</v>
      </c>
      <c r="CT8" s="740">
        <v>0</v>
      </c>
      <c r="CU8" s="740">
        <v>0</v>
      </c>
      <c r="CV8" s="740">
        <v>0</v>
      </c>
      <c r="CW8" s="740">
        <v>0</v>
      </c>
      <c r="CX8" s="740">
        <v>0</v>
      </c>
      <c r="CY8" s="740">
        <v>0</v>
      </c>
      <c r="CZ8" s="740">
        <v>0</v>
      </c>
      <c r="DA8" s="740">
        <v>0</v>
      </c>
      <c r="DB8" s="740">
        <v>0</v>
      </c>
      <c r="DC8" s="740">
        <v>0</v>
      </c>
      <c r="DD8" s="740">
        <v>0</v>
      </c>
      <c r="DE8" s="740">
        <v>0</v>
      </c>
      <c r="DF8" s="740">
        <v>0</v>
      </c>
      <c r="DG8" s="740">
        <v>-7582</v>
      </c>
      <c r="DH8" s="740">
        <v>-7582</v>
      </c>
      <c r="DI8" s="740">
        <v>0</v>
      </c>
      <c r="DJ8" s="740">
        <v>0</v>
      </c>
      <c r="DK8" s="740">
        <v>0</v>
      </c>
      <c r="DL8" s="740">
        <v>0</v>
      </c>
      <c r="DM8" s="740">
        <v>-42144</v>
      </c>
      <c r="DN8" s="740">
        <v>-42144</v>
      </c>
      <c r="DO8" s="740">
        <v>0</v>
      </c>
      <c r="DP8" s="740">
        <v>0</v>
      </c>
      <c r="DQ8" s="740">
        <v>0</v>
      </c>
      <c r="DR8" s="740">
        <v>-66978</v>
      </c>
      <c r="DS8" s="740">
        <v>-66978</v>
      </c>
      <c r="DT8" s="740">
        <v>0</v>
      </c>
      <c r="DU8" s="740">
        <v>0</v>
      </c>
      <c r="DV8" s="740">
        <v>-211543</v>
      </c>
      <c r="DW8" s="740">
        <v>-211543</v>
      </c>
      <c r="DX8" s="740">
        <v>-3639</v>
      </c>
      <c r="DY8" s="740">
        <v>-7898</v>
      </c>
      <c r="DZ8" s="740">
        <v>-7898</v>
      </c>
      <c r="EA8" s="740">
        <v>0</v>
      </c>
      <c r="EB8" s="740">
        <v>0</v>
      </c>
      <c r="EC8" s="740">
        <v>0</v>
      </c>
      <c r="ED8" s="740">
        <v>0</v>
      </c>
      <c r="EE8" s="740">
        <v>0</v>
      </c>
      <c r="EF8" s="740">
        <v>-14201</v>
      </c>
      <c r="EG8" s="740">
        <v>-14627</v>
      </c>
      <c r="EH8" s="740">
        <v>0</v>
      </c>
      <c r="EI8" s="740">
        <v>0</v>
      </c>
      <c r="EJ8" s="740">
        <v>0</v>
      </c>
      <c r="EK8" s="740">
        <v>0</v>
      </c>
      <c r="EL8" s="740">
        <v>0</v>
      </c>
      <c r="EM8" s="740">
        <v>-32816</v>
      </c>
      <c r="EN8" s="740">
        <v>-32816</v>
      </c>
      <c r="EO8" s="740">
        <v>-32197</v>
      </c>
      <c r="EP8" s="740">
        <v>-32197</v>
      </c>
      <c r="EQ8" s="740">
        <v>-5122</v>
      </c>
      <c r="ER8" s="740">
        <v>0</v>
      </c>
      <c r="ES8" s="740">
        <v>0</v>
      </c>
      <c r="ET8" s="740">
        <v>0</v>
      </c>
      <c r="EU8" s="740">
        <v>-18535</v>
      </c>
      <c r="EV8" s="740">
        <v>-18535</v>
      </c>
      <c r="EW8" s="740">
        <v>-18535</v>
      </c>
      <c r="EX8" s="740">
        <v>0</v>
      </c>
      <c r="EY8" s="740">
        <v>0</v>
      </c>
      <c r="EZ8" s="740">
        <v>0</v>
      </c>
      <c r="FA8" s="740">
        <v>0</v>
      </c>
      <c r="FB8" s="740">
        <v>0</v>
      </c>
      <c r="FC8" s="740">
        <v>0</v>
      </c>
      <c r="FD8" s="740">
        <v>0</v>
      </c>
      <c r="FE8" s="740">
        <v>0</v>
      </c>
      <c r="FF8" s="534"/>
      <c r="FG8" s="534"/>
      <c r="FH8" s="534"/>
      <c r="FI8" s="534"/>
      <c r="FJ8" s="534"/>
      <c r="FK8" s="534"/>
      <c r="FL8" s="534"/>
      <c r="FM8" s="534"/>
      <c r="FN8" s="534"/>
      <c r="FO8" s="534"/>
      <c r="FP8" s="534"/>
      <c r="FQ8" s="534"/>
      <c r="FR8" s="534"/>
      <c r="FS8" s="534"/>
      <c r="FT8" s="534"/>
      <c r="FU8" s="534"/>
      <c r="FV8" s="534"/>
      <c r="FW8" s="534"/>
      <c r="FX8" s="534"/>
      <c r="FY8" s="534"/>
      <c r="FZ8" s="534"/>
      <c r="GA8" s="534"/>
      <c r="GB8" s="534"/>
      <c r="GC8" s="534"/>
      <c r="GD8" s="534"/>
      <c r="GE8" s="534"/>
      <c r="GF8" s="534"/>
      <c r="GG8" s="534"/>
      <c r="GH8" s="534"/>
      <c r="GI8" s="534"/>
      <c r="GJ8" s="534"/>
      <c r="GK8" s="534"/>
      <c r="GL8" s="534"/>
      <c r="GM8" s="534"/>
      <c r="GN8" s="534"/>
      <c r="GO8" s="534"/>
      <c r="GP8" s="534"/>
      <c r="GQ8" s="534"/>
      <c r="GR8" s="534"/>
      <c r="GS8" s="534"/>
      <c r="GT8" s="534"/>
      <c r="GU8" s="534"/>
      <c r="GV8" s="534"/>
      <c r="GW8" s="534"/>
      <c r="GX8" s="534"/>
      <c r="GY8" s="534"/>
      <c r="GZ8" s="534"/>
      <c r="HA8" s="534"/>
      <c r="HB8" s="534"/>
      <c r="HC8" s="534"/>
      <c r="HD8" s="534"/>
      <c r="HE8" s="534"/>
      <c r="HF8" s="534"/>
      <c r="HG8" s="534"/>
      <c r="HH8" s="534"/>
      <c r="HI8" s="534"/>
      <c r="HJ8" s="534"/>
      <c r="HK8" s="534"/>
      <c r="HL8" s="534"/>
      <c r="HM8" s="534"/>
      <c r="HN8" s="534"/>
      <c r="HO8" s="534"/>
      <c r="HP8" s="534"/>
      <c r="HQ8" s="534"/>
      <c r="HR8" s="534"/>
      <c r="HS8" s="534"/>
      <c r="HT8" s="534"/>
      <c r="HU8" s="534"/>
      <c r="HV8" s="534"/>
      <c r="HW8" s="534"/>
      <c r="HX8" s="534"/>
      <c r="HY8" s="534"/>
      <c r="HZ8" s="534"/>
      <c r="IA8" s="534"/>
      <c r="IB8" s="534"/>
      <c r="IC8" s="534"/>
      <c r="ID8" s="534"/>
      <c r="IE8" s="534"/>
      <c r="IF8" s="534"/>
      <c r="IG8" s="534"/>
      <c r="IH8" s="534"/>
      <c r="II8" s="534"/>
      <c r="IJ8" s="534"/>
      <c r="IK8" s="534"/>
      <c r="IL8" s="534"/>
      <c r="IM8" s="534"/>
      <c r="IN8" s="534"/>
      <c r="IO8" s="534"/>
      <c r="IP8" s="534"/>
      <c r="IQ8" s="534"/>
      <c r="IR8" s="534"/>
      <c r="IS8" s="534"/>
      <c r="IT8" s="534"/>
      <c r="IU8" s="534"/>
      <c r="IV8" s="534"/>
      <c r="IW8" s="534"/>
      <c r="IX8" s="534"/>
      <c r="IY8" s="534"/>
      <c r="IZ8" s="534"/>
      <c r="JA8" s="534"/>
      <c r="JB8" s="534"/>
      <c r="JC8" s="534"/>
      <c r="JD8" s="534"/>
      <c r="JE8" s="534"/>
      <c r="JF8" s="534"/>
      <c r="JG8" s="534"/>
      <c r="JH8" s="534"/>
      <c r="JI8" s="534"/>
    </row>
    <row r="9" spans="1:269">
      <c r="A9" s="408" t="s">
        <v>411</v>
      </c>
      <c r="B9" s="409">
        <v>3</v>
      </c>
      <c r="D9" s="422">
        <v>3</v>
      </c>
      <c r="E9" s="739" t="s">
        <v>458</v>
      </c>
      <c r="F9" s="740">
        <v>0</v>
      </c>
      <c r="G9" s="740">
        <v>0</v>
      </c>
      <c r="H9" s="740">
        <v>0</v>
      </c>
      <c r="I9" s="740">
        <v>0</v>
      </c>
      <c r="J9" s="740">
        <v>0</v>
      </c>
      <c r="K9" s="740">
        <v>0</v>
      </c>
      <c r="L9" s="740">
        <v>0</v>
      </c>
      <c r="M9" s="740">
        <v>0</v>
      </c>
      <c r="N9" s="740">
        <v>0</v>
      </c>
      <c r="O9" s="740">
        <v>0</v>
      </c>
      <c r="P9" s="740">
        <v>0</v>
      </c>
      <c r="Q9" s="740">
        <v>0</v>
      </c>
      <c r="R9" s="740">
        <v>0</v>
      </c>
      <c r="S9" s="740">
        <v>-3453</v>
      </c>
      <c r="T9" s="740">
        <v>-3453</v>
      </c>
      <c r="U9" s="740">
        <v>-27871</v>
      </c>
      <c r="V9" s="740">
        <v>-24418</v>
      </c>
      <c r="W9" s="740">
        <v>-57955</v>
      </c>
      <c r="X9" s="740">
        <v>-33537</v>
      </c>
      <c r="Y9" s="740">
        <v>-33537</v>
      </c>
      <c r="Z9" s="740">
        <v>0</v>
      </c>
      <c r="AA9" s="740">
        <v>0</v>
      </c>
      <c r="AB9" s="740">
        <v>0</v>
      </c>
      <c r="AC9" s="740">
        <v>0</v>
      </c>
      <c r="AD9" s="740">
        <v>0</v>
      </c>
      <c r="AE9" s="740">
        <v>0</v>
      </c>
      <c r="AF9" s="740">
        <v>0</v>
      </c>
      <c r="AG9" s="740">
        <v>0</v>
      </c>
      <c r="AH9" s="740">
        <v>0</v>
      </c>
      <c r="AI9" s="740">
        <v>0</v>
      </c>
      <c r="AJ9" s="740">
        <v>0</v>
      </c>
      <c r="AK9" s="740">
        <v>0</v>
      </c>
      <c r="AL9" s="740">
        <v>0</v>
      </c>
      <c r="AM9" s="740">
        <v>0</v>
      </c>
      <c r="AN9" s="740">
        <v>0</v>
      </c>
      <c r="AO9" s="740">
        <v>0</v>
      </c>
      <c r="AP9" s="740">
        <v>0</v>
      </c>
      <c r="AQ9" s="740">
        <v>0</v>
      </c>
      <c r="AR9" s="740">
        <v>0</v>
      </c>
      <c r="AS9" s="740">
        <v>0</v>
      </c>
      <c r="AT9" s="740">
        <v>0</v>
      </c>
      <c r="AU9" s="740">
        <v>0</v>
      </c>
      <c r="AV9" s="740">
        <v>0</v>
      </c>
      <c r="AW9" s="740">
        <v>0</v>
      </c>
      <c r="AX9" s="740">
        <v>0</v>
      </c>
      <c r="AY9" s="740">
        <v>0</v>
      </c>
      <c r="AZ9" s="740">
        <v>0</v>
      </c>
      <c r="BA9" s="740">
        <v>0</v>
      </c>
      <c r="BB9" s="740">
        <v>0</v>
      </c>
      <c r="BC9" s="740">
        <v>0</v>
      </c>
      <c r="BD9" s="740">
        <v>0</v>
      </c>
      <c r="BE9" s="740">
        <v>0</v>
      </c>
      <c r="BF9" s="740">
        <v>0</v>
      </c>
      <c r="BG9" s="740">
        <v>0</v>
      </c>
      <c r="BH9" s="740">
        <v>0</v>
      </c>
      <c r="BI9" s="740">
        <v>0</v>
      </c>
      <c r="BJ9" s="740">
        <v>-57776</v>
      </c>
      <c r="BK9" s="740">
        <v>-57776</v>
      </c>
      <c r="BL9" s="740">
        <v>-57776</v>
      </c>
      <c r="BM9" s="740">
        <v>0</v>
      </c>
      <c r="BN9" s="740">
        <v>0</v>
      </c>
      <c r="BO9" s="740">
        <v>0</v>
      </c>
      <c r="BP9" s="740">
        <v>0</v>
      </c>
      <c r="BQ9" s="740">
        <v>0</v>
      </c>
      <c r="BR9" s="740">
        <v>0</v>
      </c>
      <c r="BS9" s="740">
        <v>0</v>
      </c>
      <c r="BT9" s="740">
        <v>0</v>
      </c>
      <c r="BU9" s="740">
        <v>0</v>
      </c>
      <c r="BV9" s="740">
        <v>0</v>
      </c>
      <c r="BW9" s="740">
        <v>0</v>
      </c>
      <c r="BX9" s="740">
        <v>0</v>
      </c>
      <c r="BY9" s="740">
        <v>0</v>
      </c>
      <c r="BZ9" s="740">
        <v>0</v>
      </c>
      <c r="CA9" s="740">
        <v>0</v>
      </c>
      <c r="CB9" s="740">
        <v>0</v>
      </c>
      <c r="CC9" s="740">
        <v>0</v>
      </c>
      <c r="CD9" s="740">
        <v>0</v>
      </c>
      <c r="CE9" s="740">
        <v>-28307</v>
      </c>
      <c r="CF9" s="740">
        <v>-28307</v>
      </c>
      <c r="CG9" s="740">
        <v>-56081</v>
      </c>
      <c r="CH9" s="740">
        <v>-27774</v>
      </c>
      <c r="CI9" s="740">
        <v>-27774</v>
      </c>
      <c r="CJ9" s="740">
        <v>0</v>
      </c>
      <c r="CK9" s="740">
        <v>0</v>
      </c>
      <c r="CL9" s="740">
        <v>0</v>
      </c>
      <c r="CM9" s="740">
        <v>-15988</v>
      </c>
      <c r="CN9" s="740">
        <v>-15988</v>
      </c>
      <c r="CO9" s="740">
        <v>-15988</v>
      </c>
      <c r="CP9" s="740">
        <v>0</v>
      </c>
      <c r="CQ9" s="740">
        <v>0</v>
      </c>
      <c r="CR9" s="740">
        <v>0</v>
      </c>
      <c r="CS9" s="740">
        <v>0</v>
      </c>
      <c r="CT9" s="740">
        <v>0</v>
      </c>
      <c r="CU9" s="740">
        <v>0</v>
      </c>
      <c r="CV9" s="740">
        <v>0</v>
      </c>
      <c r="CW9" s="740">
        <v>0</v>
      </c>
      <c r="CX9" s="740">
        <v>0</v>
      </c>
      <c r="CY9" s="740">
        <v>0</v>
      </c>
      <c r="CZ9" s="740">
        <v>0</v>
      </c>
      <c r="DA9" s="740">
        <v>0</v>
      </c>
      <c r="DB9" s="740">
        <v>0</v>
      </c>
      <c r="DC9" s="740">
        <v>0</v>
      </c>
      <c r="DD9" s="740">
        <v>0</v>
      </c>
      <c r="DE9" s="740">
        <v>0</v>
      </c>
      <c r="DF9" s="740">
        <v>0</v>
      </c>
      <c r="DG9" s="740">
        <v>0</v>
      </c>
      <c r="DH9" s="740">
        <v>0</v>
      </c>
      <c r="DI9" s="740">
        <v>-7809</v>
      </c>
      <c r="DJ9" s="740">
        <v>-7809</v>
      </c>
      <c r="DK9" s="740">
        <v>-7809</v>
      </c>
      <c r="DL9" s="740">
        <v>0</v>
      </c>
      <c r="DM9" s="740">
        <v>0</v>
      </c>
      <c r="DN9" s="740">
        <v>0</v>
      </c>
      <c r="DO9" s="740">
        <v>-42144</v>
      </c>
      <c r="DP9" s="740">
        <v>-42144</v>
      </c>
      <c r="DQ9" s="740">
        <v>-42144</v>
      </c>
      <c r="DR9" s="740">
        <v>0</v>
      </c>
      <c r="DS9" s="740">
        <v>0</v>
      </c>
      <c r="DT9" s="740">
        <v>-66978</v>
      </c>
      <c r="DU9" s="740">
        <v>-66978</v>
      </c>
      <c r="DV9" s="740">
        <v>-66978</v>
      </c>
      <c r="DW9" s="740">
        <v>0</v>
      </c>
      <c r="DX9" s="740">
        <v>-207904</v>
      </c>
      <c r="DY9" s="740">
        <v>-211543</v>
      </c>
      <c r="DZ9" s="740">
        <v>-211543</v>
      </c>
      <c r="EA9" s="740">
        <v>-11536</v>
      </c>
      <c r="EB9" s="740">
        <v>-7898</v>
      </c>
      <c r="EC9" s="740">
        <v>-7898</v>
      </c>
      <c r="ED9" s="740">
        <v>0</v>
      </c>
      <c r="EE9" s="740">
        <v>0</v>
      </c>
      <c r="EF9" s="740">
        <v>0</v>
      </c>
      <c r="EG9" s="740">
        <v>0</v>
      </c>
      <c r="EH9" s="740">
        <v>-14627</v>
      </c>
      <c r="EI9" s="740">
        <v>-14627</v>
      </c>
      <c r="EJ9" s="740">
        <v>-14627</v>
      </c>
      <c r="EK9" s="740">
        <v>0</v>
      </c>
      <c r="EL9" s="740">
        <v>0</v>
      </c>
      <c r="EM9" s="740">
        <v>0</v>
      </c>
      <c r="EN9" s="740">
        <v>0</v>
      </c>
      <c r="EO9" s="740">
        <v>-32816</v>
      </c>
      <c r="EP9" s="740">
        <v>-32816</v>
      </c>
      <c r="EQ9" s="740">
        <v>-59891</v>
      </c>
      <c r="ER9" s="740">
        <v>-32197</v>
      </c>
      <c r="ES9" s="740">
        <v>-32197</v>
      </c>
      <c r="ET9" s="740">
        <v>-5122</v>
      </c>
      <c r="EU9" s="740">
        <v>0</v>
      </c>
      <c r="EV9" s="740">
        <v>0</v>
      </c>
      <c r="EW9" s="740">
        <v>0</v>
      </c>
      <c r="EX9" s="740">
        <v>-18535</v>
      </c>
      <c r="EY9" s="740">
        <v>-18535</v>
      </c>
      <c r="EZ9" s="740">
        <v>-18535</v>
      </c>
      <c r="FA9" s="740">
        <v>0</v>
      </c>
      <c r="FB9" s="740">
        <v>0</v>
      </c>
      <c r="FC9" s="740">
        <v>0</v>
      </c>
      <c r="FD9" s="740">
        <v>0</v>
      </c>
      <c r="FE9" s="740">
        <v>0</v>
      </c>
      <c r="FF9" s="534"/>
      <c r="FG9" s="534"/>
      <c r="FH9" s="534"/>
      <c r="FI9" s="534"/>
      <c r="FJ9" s="534"/>
      <c r="FK9" s="534"/>
      <c r="FL9" s="534"/>
      <c r="FM9" s="534"/>
      <c r="FN9" s="534"/>
      <c r="FO9" s="534"/>
      <c r="FP9" s="534"/>
      <c r="FQ9" s="534"/>
      <c r="FR9" s="534"/>
      <c r="FS9" s="534"/>
      <c r="FT9" s="534"/>
      <c r="FU9" s="534"/>
      <c r="FV9" s="534"/>
      <c r="FW9" s="534"/>
      <c r="FX9" s="534"/>
      <c r="FY9" s="534"/>
      <c r="FZ9" s="534"/>
      <c r="GA9" s="534"/>
      <c r="GB9" s="534"/>
      <c r="GC9" s="534"/>
      <c r="GD9" s="534"/>
      <c r="GE9" s="534"/>
      <c r="GF9" s="534"/>
      <c r="GG9" s="534"/>
      <c r="GH9" s="534"/>
      <c r="GI9" s="534"/>
      <c r="GJ9" s="534"/>
      <c r="GK9" s="534"/>
      <c r="GL9" s="534"/>
      <c r="GM9" s="534"/>
      <c r="GN9" s="534"/>
      <c r="GO9" s="534"/>
      <c r="GP9" s="534"/>
      <c r="GQ9" s="534"/>
      <c r="GR9" s="534"/>
      <c r="GS9" s="534"/>
      <c r="GT9" s="534"/>
      <c r="GU9" s="534"/>
      <c r="GV9" s="534"/>
      <c r="GW9" s="534"/>
      <c r="GX9" s="534"/>
      <c r="GY9" s="534"/>
      <c r="GZ9" s="534"/>
      <c r="HA9" s="534"/>
      <c r="HB9" s="534"/>
      <c r="HC9" s="534"/>
      <c r="HD9" s="534"/>
      <c r="HE9" s="534"/>
      <c r="HF9" s="534"/>
      <c r="HG9" s="534"/>
      <c r="HH9" s="534"/>
      <c r="HI9" s="534"/>
      <c r="HJ9" s="534"/>
      <c r="HK9" s="534"/>
      <c r="HL9" s="534"/>
      <c r="HM9" s="534"/>
      <c r="HN9" s="534"/>
      <c r="HO9" s="534"/>
      <c r="HP9" s="534"/>
      <c r="HQ9" s="534"/>
      <c r="HR9" s="534"/>
      <c r="HS9" s="534"/>
      <c r="HT9" s="534"/>
      <c r="HU9" s="534"/>
      <c r="HV9" s="534"/>
      <c r="HW9" s="534"/>
      <c r="HX9" s="534"/>
      <c r="HY9" s="534"/>
      <c r="HZ9" s="534"/>
      <c r="IA9" s="534"/>
      <c r="IB9" s="534"/>
      <c r="IC9" s="534"/>
      <c r="ID9" s="534"/>
      <c r="IE9" s="534"/>
      <c r="IF9" s="534"/>
      <c r="IG9" s="534"/>
      <c r="IH9" s="534"/>
      <c r="II9" s="534"/>
      <c r="IJ9" s="534"/>
      <c r="IK9" s="534"/>
      <c r="IL9" s="534"/>
      <c r="IM9" s="534"/>
      <c r="IN9" s="534"/>
      <c r="IO9" s="534"/>
      <c r="IP9" s="534"/>
      <c r="IQ9" s="534"/>
      <c r="IR9" s="534"/>
      <c r="IS9" s="534"/>
      <c r="IT9" s="534"/>
      <c r="IU9" s="534"/>
      <c r="IV9" s="534"/>
      <c r="IW9" s="534"/>
      <c r="IX9" s="534"/>
      <c r="IY9" s="534"/>
      <c r="IZ9" s="534"/>
      <c r="JA9" s="534"/>
      <c r="JB9" s="534"/>
      <c r="JC9" s="534"/>
      <c r="JD9" s="534"/>
      <c r="JE9" s="534"/>
      <c r="JF9" s="534"/>
      <c r="JG9" s="534"/>
      <c r="JH9" s="534"/>
      <c r="JI9" s="534"/>
    </row>
    <row r="10" spans="1:269">
      <c r="A10" s="408" t="s">
        <v>412</v>
      </c>
      <c r="B10" s="409">
        <v>20</v>
      </c>
      <c r="D10" s="422">
        <v>20</v>
      </c>
      <c r="E10" s="739" t="s">
        <v>377</v>
      </c>
      <c r="F10" s="790">
        <v>279418</v>
      </c>
      <c r="G10" s="790">
        <v>284582</v>
      </c>
      <c r="H10" s="790">
        <v>284582</v>
      </c>
      <c r="I10" s="790">
        <v>291057</v>
      </c>
      <c r="J10" s="790">
        <v>291057</v>
      </c>
      <c r="K10" s="790">
        <v>291057</v>
      </c>
      <c r="L10" s="790">
        <v>292319</v>
      </c>
      <c r="M10" s="790">
        <v>292499</v>
      </c>
      <c r="N10" s="790">
        <v>281120</v>
      </c>
      <c r="O10" s="790">
        <v>272043</v>
      </c>
      <c r="P10" s="790">
        <v>272043</v>
      </c>
      <c r="Q10" s="790">
        <v>272043</v>
      </c>
      <c r="R10" s="790">
        <v>272043</v>
      </c>
      <c r="S10" s="790">
        <v>251456</v>
      </c>
      <c r="T10" s="790">
        <v>251456</v>
      </c>
      <c r="U10" s="790">
        <v>252469</v>
      </c>
      <c r="V10" s="790">
        <v>255922</v>
      </c>
      <c r="W10" s="790">
        <v>255922</v>
      </c>
      <c r="X10" s="790">
        <v>281640</v>
      </c>
      <c r="Y10" s="790">
        <v>281826</v>
      </c>
      <c r="Z10" s="790">
        <v>315363</v>
      </c>
      <c r="AA10" s="790">
        <v>315666</v>
      </c>
      <c r="AB10" s="790">
        <v>315666</v>
      </c>
      <c r="AC10" s="790">
        <v>315666</v>
      </c>
      <c r="AD10" s="790">
        <v>315666</v>
      </c>
      <c r="AE10" s="790">
        <v>320471</v>
      </c>
      <c r="AF10" s="790">
        <v>320471</v>
      </c>
      <c r="AG10" s="790">
        <v>322247</v>
      </c>
      <c r="AH10" s="790">
        <v>322247</v>
      </c>
      <c r="AI10" s="790">
        <v>323253</v>
      </c>
      <c r="AJ10" s="790">
        <v>324592</v>
      </c>
      <c r="AK10" s="790">
        <v>324783</v>
      </c>
      <c r="AL10" s="790">
        <v>324783</v>
      </c>
      <c r="AM10" s="790">
        <v>325096</v>
      </c>
      <c r="AN10" s="790">
        <v>325096</v>
      </c>
      <c r="AO10" s="790">
        <v>325096</v>
      </c>
      <c r="AP10" s="790">
        <v>325096</v>
      </c>
      <c r="AQ10" s="790">
        <v>330045</v>
      </c>
      <c r="AR10" s="790">
        <v>330045</v>
      </c>
      <c r="AS10" s="790">
        <v>331874</v>
      </c>
      <c r="AT10" s="790">
        <v>331874</v>
      </c>
      <c r="AU10" s="790">
        <v>332910</v>
      </c>
      <c r="AV10" s="790">
        <v>334289</v>
      </c>
      <c r="AW10" s="790">
        <v>334486</v>
      </c>
      <c r="AX10" s="790">
        <v>334486</v>
      </c>
      <c r="AY10" s="790">
        <v>334808</v>
      </c>
      <c r="AZ10" s="790">
        <v>334808</v>
      </c>
      <c r="BA10" s="790">
        <v>334808</v>
      </c>
      <c r="BB10" s="790">
        <v>334808</v>
      </c>
      <c r="BC10" s="790">
        <v>339905</v>
      </c>
      <c r="BD10" s="790">
        <v>339905</v>
      </c>
      <c r="BE10" s="790">
        <v>341789</v>
      </c>
      <c r="BF10" s="790">
        <v>341789</v>
      </c>
      <c r="BG10" s="790">
        <v>342856</v>
      </c>
      <c r="BH10" s="790">
        <v>295506</v>
      </c>
      <c r="BI10" s="790">
        <v>295710</v>
      </c>
      <c r="BJ10" s="790">
        <v>295710</v>
      </c>
      <c r="BK10" s="790">
        <v>296041</v>
      </c>
      <c r="BL10" s="790">
        <v>296041</v>
      </c>
      <c r="BM10" s="790">
        <v>353817</v>
      </c>
      <c r="BN10" s="790">
        <v>353817</v>
      </c>
      <c r="BO10" s="790">
        <v>359067</v>
      </c>
      <c r="BP10" s="790">
        <v>359067</v>
      </c>
      <c r="BQ10" s="790">
        <v>361008</v>
      </c>
      <c r="BR10" s="790">
        <v>361008</v>
      </c>
      <c r="BS10" s="790">
        <v>362107</v>
      </c>
      <c r="BT10" s="790">
        <v>362107</v>
      </c>
      <c r="BU10" s="790">
        <v>362316</v>
      </c>
      <c r="BV10" s="790">
        <v>364050</v>
      </c>
      <c r="BW10" s="790">
        <v>364391</v>
      </c>
      <c r="BX10" s="790">
        <v>364391</v>
      </c>
      <c r="BY10" s="790">
        <v>364391</v>
      </c>
      <c r="BZ10" s="790">
        <v>364391</v>
      </c>
      <c r="CA10" s="790">
        <v>368035</v>
      </c>
      <c r="CB10" s="790">
        <v>368035</v>
      </c>
      <c r="CC10" s="790">
        <v>341727</v>
      </c>
      <c r="CD10" s="790">
        <v>337723</v>
      </c>
      <c r="CE10" s="790">
        <v>315500</v>
      </c>
      <c r="CF10" s="790">
        <v>315500</v>
      </c>
      <c r="CG10" s="790">
        <v>315716</v>
      </c>
      <c r="CH10" s="790">
        <v>345808</v>
      </c>
      <c r="CI10" s="790">
        <v>346159</v>
      </c>
      <c r="CJ10" s="790">
        <v>358410</v>
      </c>
      <c r="CK10" s="790">
        <v>358410</v>
      </c>
      <c r="CL10" s="790">
        <v>358410</v>
      </c>
      <c r="CM10" s="790">
        <v>362008</v>
      </c>
      <c r="CN10" s="790">
        <v>362008</v>
      </c>
      <c r="CO10" s="790">
        <v>363218</v>
      </c>
      <c r="CP10" s="790">
        <v>379206</v>
      </c>
      <c r="CQ10" s="790">
        <v>380055</v>
      </c>
      <c r="CR10" s="790">
        <v>380055</v>
      </c>
      <c r="CS10" s="790">
        <v>381111</v>
      </c>
      <c r="CT10" s="790">
        <v>382949</v>
      </c>
      <c r="CU10" s="790">
        <v>382949</v>
      </c>
      <c r="CV10" s="790">
        <v>383311</v>
      </c>
      <c r="CW10" s="790">
        <v>383311</v>
      </c>
      <c r="CX10" s="790">
        <v>383311</v>
      </c>
      <c r="CY10" s="790">
        <v>387461</v>
      </c>
      <c r="CZ10" s="790">
        <v>387461</v>
      </c>
      <c r="DA10" s="790">
        <v>388707</v>
      </c>
      <c r="DB10" s="790">
        <v>388707</v>
      </c>
      <c r="DC10" s="790">
        <v>389581</v>
      </c>
      <c r="DD10" s="790">
        <v>389581</v>
      </c>
      <c r="DE10" s="790">
        <v>390439</v>
      </c>
      <c r="DF10" s="790">
        <v>392333</v>
      </c>
      <c r="DG10" s="790">
        <v>384705</v>
      </c>
      <c r="DH10" s="790">
        <v>385078</v>
      </c>
      <c r="DI10" s="790">
        <v>385078</v>
      </c>
      <c r="DJ10" s="790">
        <v>385078</v>
      </c>
      <c r="DK10" s="790">
        <v>389315</v>
      </c>
      <c r="DL10" s="790">
        <v>397124</v>
      </c>
      <c r="DM10" s="790">
        <v>361738</v>
      </c>
      <c r="DN10" s="790">
        <v>361738</v>
      </c>
      <c r="DO10" s="790">
        <v>362639</v>
      </c>
      <c r="DP10" s="790">
        <v>362639</v>
      </c>
      <c r="DQ10" s="790">
        <v>363523</v>
      </c>
      <c r="DR10" s="790">
        <v>340640</v>
      </c>
      <c r="DS10" s="790">
        <v>340640</v>
      </c>
      <c r="DT10" s="790">
        <v>341024</v>
      </c>
      <c r="DU10" s="790">
        <v>341258</v>
      </c>
      <c r="DV10" s="790">
        <v>148993</v>
      </c>
      <c r="DW10" s="790">
        <v>216480</v>
      </c>
      <c r="DX10" s="790">
        <v>216480</v>
      </c>
      <c r="DY10" s="790">
        <v>209100</v>
      </c>
      <c r="DZ10" s="790">
        <v>209100</v>
      </c>
      <c r="EA10" s="790">
        <v>419196</v>
      </c>
      <c r="EB10" s="790">
        <v>422835</v>
      </c>
      <c r="EC10" s="790">
        <v>423745</v>
      </c>
      <c r="ED10" s="790">
        <v>431643</v>
      </c>
      <c r="EE10" s="790">
        <v>431643</v>
      </c>
      <c r="EF10" s="790">
        <v>420470</v>
      </c>
      <c r="EG10" s="790">
        <v>420711</v>
      </c>
      <c r="EH10" s="790">
        <v>420711</v>
      </c>
      <c r="EI10" s="790">
        <v>421235</v>
      </c>
      <c r="EJ10" s="790">
        <v>427473</v>
      </c>
      <c r="EK10" s="790">
        <v>442208</v>
      </c>
      <c r="EL10" s="790">
        <v>442208</v>
      </c>
      <c r="EM10" s="790">
        <v>411888</v>
      </c>
      <c r="EN10" s="790">
        <v>411888</v>
      </c>
      <c r="EO10" s="790">
        <v>380628</v>
      </c>
      <c r="EP10" s="790">
        <v>380628</v>
      </c>
      <c r="EQ10" s="790">
        <v>380628</v>
      </c>
      <c r="ER10" s="790">
        <v>415514</v>
      </c>
      <c r="ES10" s="790">
        <v>415762</v>
      </c>
      <c r="ET10" s="790">
        <v>443277</v>
      </c>
      <c r="EU10" s="790">
        <v>430403</v>
      </c>
      <c r="EV10" s="790">
        <v>436827</v>
      </c>
      <c r="EW10" s="790">
        <v>436940</v>
      </c>
      <c r="EX10" s="790">
        <v>436940</v>
      </c>
      <c r="EY10" s="790">
        <v>438525</v>
      </c>
      <c r="EZ10" s="790">
        <v>438525</v>
      </c>
      <c r="FA10" s="790">
        <v>458045</v>
      </c>
      <c r="FB10" s="790">
        <v>458045</v>
      </c>
      <c r="FC10" s="790">
        <v>458857</v>
      </c>
      <c r="FD10" s="790">
        <v>461142</v>
      </c>
      <c r="FE10" s="790">
        <v>461398</v>
      </c>
      <c r="FF10" s="690"/>
      <c r="FG10" s="690"/>
      <c r="FH10" s="690"/>
      <c r="FI10" s="690"/>
      <c r="FJ10" s="690"/>
      <c r="FK10" s="690"/>
      <c r="FL10" s="690"/>
      <c r="FM10" s="690"/>
      <c r="FN10" s="690"/>
      <c r="FO10" s="690"/>
      <c r="FP10" s="690"/>
      <c r="FQ10" s="690"/>
      <c r="FR10" s="690"/>
      <c r="FS10" s="690"/>
      <c r="FT10" s="690"/>
      <c r="FU10" s="690"/>
      <c r="FV10" s="690"/>
      <c r="FW10" s="690"/>
      <c r="FX10" s="690"/>
      <c r="FY10" s="690"/>
      <c r="FZ10" s="690"/>
      <c r="GA10" s="690"/>
      <c r="GB10" s="690"/>
      <c r="GC10" s="690"/>
      <c r="GD10" s="690"/>
      <c r="GE10" s="690"/>
      <c r="GF10" s="690"/>
      <c r="GG10" s="690"/>
      <c r="GH10" s="690"/>
      <c r="GI10" s="690"/>
      <c r="GJ10" s="690"/>
      <c r="GK10" s="690"/>
      <c r="GL10" s="690"/>
      <c r="GM10" s="690"/>
      <c r="GN10" s="690"/>
      <c r="GO10" s="690"/>
      <c r="GP10" s="690"/>
      <c r="GQ10" s="690"/>
      <c r="GR10" s="690"/>
      <c r="GS10" s="690"/>
      <c r="GT10" s="690"/>
      <c r="GU10" s="690"/>
      <c r="GV10" s="690"/>
      <c r="GW10" s="690"/>
      <c r="GX10" s="690"/>
      <c r="GY10" s="690"/>
      <c r="GZ10" s="690"/>
      <c r="HA10" s="690"/>
      <c r="HB10" s="690"/>
      <c r="HC10" s="690"/>
      <c r="HD10" s="690"/>
      <c r="HE10" s="690"/>
      <c r="HF10" s="690"/>
      <c r="HG10" s="690"/>
      <c r="HH10" s="690"/>
      <c r="HI10" s="690"/>
      <c r="HJ10" s="690"/>
      <c r="HK10" s="690"/>
      <c r="HL10" s="690"/>
      <c r="HM10" s="690"/>
      <c r="HN10" s="690"/>
      <c r="HO10" s="690"/>
      <c r="HP10" s="690"/>
      <c r="HQ10" s="690"/>
      <c r="HR10" s="690"/>
      <c r="HS10" s="690"/>
      <c r="HT10" s="690"/>
      <c r="HU10" s="690"/>
      <c r="HV10" s="690"/>
      <c r="HW10" s="690"/>
      <c r="HX10" s="690"/>
      <c r="HY10" s="690"/>
      <c r="HZ10" s="690"/>
      <c r="IA10" s="690"/>
      <c r="IB10" s="690"/>
      <c r="IC10" s="690"/>
      <c r="ID10" s="690"/>
      <c r="IE10" s="690"/>
      <c r="IF10" s="690"/>
      <c r="IG10" s="690"/>
      <c r="IH10" s="690"/>
      <c r="II10" s="690"/>
      <c r="IJ10" s="690"/>
      <c r="IK10" s="690"/>
      <c r="IL10" s="690"/>
      <c r="IM10" s="690"/>
      <c r="IN10" s="690"/>
      <c r="IO10" s="690"/>
      <c r="IP10" s="690"/>
      <c r="IQ10" s="690"/>
      <c r="IR10" s="690"/>
      <c r="IS10" s="690"/>
      <c r="IT10" s="690"/>
      <c r="IU10" s="690"/>
      <c r="IV10" s="690"/>
      <c r="IW10" s="690"/>
      <c r="IX10" s="690"/>
      <c r="IY10" s="690"/>
      <c r="IZ10" s="690"/>
      <c r="JA10" s="690"/>
      <c r="JB10" s="690"/>
      <c r="JC10" s="690"/>
      <c r="JD10" s="690"/>
      <c r="JE10" s="690"/>
      <c r="JF10" s="690"/>
      <c r="JG10" s="690"/>
      <c r="JH10" s="690"/>
      <c r="JI10" s="690"/>
    </row>
    <row r="11" spans="1:269">
      <c r="A11" s="406" t="s">
        <v>355</v>
      </c>
      <c r="B11" s="409">
        <v>21</v>
      </c>
      <c r="D11" s="422">
        <v>21</v>
      </c>
      <c r="E11" s="736" t="s">
        <v>355</v>
      </c>
      <c r="F11" s="741">
        <v>279418</v>
      </c>
      <c r="G11" s="741">
        <v>284582</v>
      </c>
      <c r="H11" s="741">
        <v>284582</v>
      </c>
      <c r="I11" s="741">
        <v>291057</v>
      </c>
      <c r="J11" s="741">
        <v>291057</v>
      </c>
      <c r="K11" s="741">
        <v>291057</v>
      </c>
      <c r="L11" s="741">
        <v>292319</v>
      </c>
      <c r="M11" s="741">
        <v>292499</v>
      </c>
      <c r="N11" s="741">
        <v>281120</v>
      </c>
      <c r="O11" s="741">
        <v>272043</v>
      </c>
      <c r="P11" s="741">
        <v>272043</v>
      </c>
      <c r="Q11" s="741">
        <v>272043</v>
      </c>
      <c r="R11" s="741">
        <v>272043</v>
      </c>
      <c r="S11" s="741">
        <v>251456</v>
      </c>
      <c r="T11" s="741">
        <v>251456</v>
      </c>
      <c r="U11" s="741">
        <v>252469</v>
      </c>
      <c r="V11" s="741">
        <v>255922</v>
      </c>
      <c r="W11" s="741">
        <v>255922</v>
      </c>
      <c r="X11" s="741">
        <v>281640</v>
      </c>
      <c r="Y11" s="741">
        <v>281826</v>
      </c>
      <c r="Z11" s="741">
        <v>315363</v>
      </c>
      <c r="AA11" s="741">
        <v>315666</v>
      </c>
      <c r="AB11" s="741">
        <v>315666</v>
      </c>
      <c r="AC11" s="741">
        <v>315666</v>
      </c>
      <c r="AD11" s="741">
        <v>315666</v>
      </c>
      <c r="AE11" s="741">
        <v>320471</v>
      </c>
      <c r="AF11" s="741">
        <v>320471</v>
      </c>
      <c r="AG11" s="741">
        <v>322247</v>
      </c>
      <c r="AH11" s="741">
        <v>322247</v>
      </c>
      <c r="AI11" s="741">
        <v>323253</v>
      </c>
      <c r="AJ11" s="741">
        <v>324592</v>
      </c>
      <c r="AK11" s="741">
        <v>324783</v>
      </c>
      <c r="AL11" s="741">
        <v>324783</v>
      </c>
      <c r="AM11" s="741">
        <v>325096</v>
      </c>
      <c r="AN11" s="741">
        <v>325096</v>
      </c>
      <c r="AO11" s="741">
        <v>325096</v>
      </c>
      <c r="AP11" s="741">
        <v>325096</v>
      </c>
      <c r="AQ11" s="741">
        <v>330045</v>
      </c>
      <c r="AR11" s="741">
        <v>330045</v>
      </c>
      <c r="AS11" s="741">
        <v>331874</v>
      </c>
      <c r="AT11" s="741">
        <v>331874</v>
      </c>
      <c r="AU11" s="741">
        <v>332910</v>
      </c>
      <c r="AV11" s="741">
        <v>334289</v>
      </c>
      <c r="AW11" s="741">
        <v>334486</v>
      </c>
      <c r="AX11" s="741">
        <v>334486</v>
      </c>
      <c r="AY11" s="741">
        <v>334808</v>
      </c>
      <c r="AZ11" s="741">
        <v>334808</v>
      </c>
      <c r="BA11" s="741">
        <v>334808</v>
      </c>
      <c r="BB11" s="741">
        <v>334808</v>
      </c>
      <c r="BC11" s="741">
        <v>339905</v>
      </c>
      <c r="BD11" s="741">
        <v>339905</v>
      </c>
      <c r="BE11" s="741">
        <v>341789</v>
      </c>
      <c r="BF11" s="741">
        <v>341789</v>
      </c>
      <c r="BG11" s="741">
        <v>342856</v>
      </c>
      <c r="BH11" s="741">
        <v>295506</v>
      </c>
      <c r="BI11" s="741">
        <v>295710</v>
      </c>
      <c r="BJ11" s="741">
        <v>295710</v>
      </c>
      <c r="BK11" s="741">
        <v>296041</v>
      </c>
      <c r="BL11" s="741">
        <v>296041</v>
      </c>
      <c r="BM11" s="741">
        <v>353817</v>
      </c>
      <c r="BN11" s="741">
        <v>353817</v>
      </c>
      <c r="BO11" s="741">
        <v>359067</v>
      </c>
      <c r="BP11" s="741">
        <v>359067</v>
      </c>
      <c r="BQ11" s="741">
        <v>361008</v>
      </c>
      <c r="BR11" s="741">
        <v>361008</v>
      </c>
      <c r="BS11" s="741">
        <v>362107</v>
      </c>
      <c r="BT11" s="741">
        <v>362107</v>
      </c>
      <c r="BU11" s="741">
        <v>362316</v>
      </c>
      <c r="BV11" s="741">
        <v>364050</v>
      </c>
      <c r="BW11" s="741">
        <v>364391</v>
      </c>
      <c r="BX11" s="741">
        <v>364391</v>
      </c>
      <c r="BY11" s="741">
        <v>364391</v>
      </c>
      <c r="BZ11" s="741">
        <v>364391</v>
      </c>
      <c r="CA11" s="741">
        <v>368035</v>
      </c>
      <c r="CB11" s="741">
        <v>368035</v>
      </c>
      <c r="CC11" s="741">
        <v>341727</v>
      </c>
      <c r="CD11" s="741">
        <v>337723</v>
      </c>
      <c r="CE11" s="741">
        <v>315500</v>
      </c>
      <c r="CF11" s="741">
        <v>315500</v>
      </c>
      <c r="CG11" s="741">
        <v>315716</v>
      </c>
      <c r="CH11" s="741">
        <v>345808</v>
      </c>
      <c r="CI11" s="741">
        <v>346159</v>
      </c>
      <c r="CJ11" s="741">
        <v>358410</v>
      </c>
      <c r="CK11" s="741">
        <v>358410</v>
      </c>
      <c r="CL11" s="741">
        <v>358410</v>
      </c>
      <c r="CM11" s="741">
        <v>362008</v>
      </c>
      <c r="CN11" s="741">
        <v>362008</v>
      </c>
      <c r="CO11" s="741">
        <v>363218</v>
      </c>
      <c r="CP11" s="741">
        <v>379206</v>
      </c>
      <c r="CQ11" s="741">
        <v>380055</v>
      </c>
      <c r="CR11" s="741">
        <v>380055</v>
      </c>
      <c r="CS11" s="741">
        <v>381111</v>
      </c>
      <c r="CT11" s="741">
        <v>382949</v>
      </c>
      <c r="CU11" s="741">
        <v>382949</v>
      </c>
      <c r="CV11" s="741">
        <v>383311</v>
      </c>
      <c r="CW11" s="741">
        <v>383311</v>
      </c>
      <c r="CX11" s="741">
        <v>383311</v>
      </c>
      <c r="CY11" s="741">
        <v>387461</v>
      </c>
      <c r="CZ11" s="741">
        <v>387461</v>
      </c>
      <c r="DA11" s="741">
        <v>388707</v>
      </c>
      <c r="DB11" s="741">
        <v>388707</v>
      </c>
      <c r="DC11" s="741">
        <v>389581</v>
      </c>
      <c r="DD11" s="741">
        <v>389581</v>
      </c>
      <c r="DE11" s="741">
        <v>390439</v>
      </c>
      <c r="DF11" s="741">
        <v>392333</v>
      </c>
      <c r="DG11" s="741">
        <v>384705</v>
      </c>
      <c r="DH11" s="741">
        <v>385078</v>
      </c>
      <c r="DI11" s="741">
        <v>385078</v>
      </c>
      <c r="DJ11" s="741">
        <v>385078</v>
      </c>
      <c r="DK11" s="741">
        <v>389315</v>
      </c>
      <c r="DL11" s="741">
        <v>397124</v>
      </c>
      <c r="DM11" s="741">
        <v>361738</v>
      </c>
      <c r="DN11" s="741">
        <v>361738</v>
      </c>
      <c r="DO11" s="741">
        <v>362639</v>
      </c>
      <c r="DP11" s="741">
        <v>362639</v>
      </c>
      <c r="DQ11" s="741">
        <v>363523</v>
      </c>
      <c r="DR11" s="741">
        <v>340640</v>
      </c>
      <c r="DS11" s="741">
        <v>340640</v>
      </c>
      <c r="DT11" s="741">
        <v>341024</v>
      </c>
      <c r="DU11" s="741">
        <v>341258</v>
      </c>
      <c r="DV11" s="741">
        <v>148993</v>
      </c>
      <c r="DW11" s="741">
        <v>216480</v>
      </c>
      <c r="DX11" s="741">
        <v>216480</v>
      </c>
      <c r="DY11" s="741">
        <v>209100</v>
      </c>
      <c r="DZ11" s="741">
        <v>209100</v>
      </c>
      <c r="EA11" s="741">
        <v>419196</v>
      </c>
      <c r="EB11" s="741">
        <v>422835</v>
      </c>
      <c r="EC11" s="741">
        <v>423745</v>
      </c>
      <c r="ED11" s="741">
        <v>431643</v>
      </c>
      <c r="EE11" s="741">
        <v>431643</v>
      </c>
      <c r="EF11" s="741">
        <v>420470</v>
      </c>
      <c r="EG11" s="741">
        <v>420711</v>
      </c>
      <c r="EH11" s="741">
        <v>420711</v>
      </c>
      <c r="EI11" s="741">
        <v>421235</v>
      </c>
      <c r="EJ11" s="741">
        <v>427473</v>
      </c>
      <c r="EK11" s="741">
        <v>442208</v>
      </c>
      <c r="EL11" s="741">
        <v>442208</v>
      </c>
      <c r="EM11" s="741">
        <v>411888</v>
      </c>
      <c r="EN11" s="741">
        <v>411888</v>
      </c>
      <c r="EO11" s="741">
        <v>380628</v>
      </c>
      <c r="EP11" s="741">
        <v>380628</v>
      </c>
      <c r="EQ11" s="741">
        <v>380628</v>
      </c>
      <c r="ER11" s="741">
        <v>415514</v>
      </c>
      <c r="ES11" s="741">
        <v>415762</v>
      </c>
      <c r="ET11" s="741">
        <v>443277</v>
      </c>
      <c r="EU11" s="741">
        <v>430403</v>
      </c>
      <c r="EV11" s="741">
        <v>436827</v>
      </c>
      <c r="EW11" s="741">
        <v>436940</v>
      </c>
      <c r="EX11" s="741">
        <v>436940</v>
      </c>
      <c r="EY11" s="741">
        <v>438525</v>
      </c>
      <c r="EZ11" s="741">
        <v>438525</v>
      </c>
      <c r="FA11" s="741">
        <v>458045</v>
      </c>
      <c r="FB11" s="741">
        <v>458045</v>
      </c>
      <c r="FC11" s="741">
        <v>458857</v>
      </c>
      <c r="FD11" s="741">
        <v>461142</v>
      </c>
      <c r="FE11" s="741">
        <v>461398</v>
      </c>
      <c r="FF11" s="691"/>
      <c r="FG11" s="691"/>
      <c r="FH11" s="691"/>
      <c r="FI11" s="691"/>
      <c r="FJ11" s="691"/>
      <c r="FK11" s="691"/>
      <c r="FL11" s="691"/>
      <c r="FM11" s="691"/>
      <c r="FN11" s="691"/>
      <c r="FO11" s="691"/>
      <c r="FP11" s="691"/>
      <c r="FQ11" s="691"/>
      <c r="FR11" s="691"/>
      <c r="FS11" s="691"/>
      <c r="FT11" s="691"/>
      <c r="FU11" s="691"/>
      <c r="FV11" s="691"/>
      <c r="FW11" s="691"/>
      <c r="FX11" s="691"/>
      <c r="FY11" s="691"/>
      <c r="FZ11" s="691"/>
      <c r="GA11" s="691"/>
      <c r="GB11" s="691"/>
      <c r="GC11" s="691"/>
      <c r="GD11" s="691"/>
      <c r="GE11" s="691"/>
      <c r="GF11" s="691"/>
      <c r="GG11" s="691"/>
      <c r="GH11" s="691"/>
      <c r="GI11" s="691"/>
      <c r="GJ11" s="691"/>
      <c r="GK11" s="691"/>
      <c r="GL11" s="691"/>
      <c r="GM11" s="691"/>
      <c r="GN11" s="691"/>
      <c r="GO11" s="691"/>
      <c r="GP11" s="691"/>
      <c r="GQ11" s="691"/>
      <c r="GR11" s="691"/>
      <c r="GS11" s="691"/>
      <c r="GT11" s="691"/>
      <c r="GU11" s="691"/>
      <c r="GV11" s="691"/>
      <c r="GW11" s="691"/>
      <c r="GX11" s="691"/>
      <c r="GY11" s="691"/>
      <c r="GZ11" s="691"/>
      <c r="HA11" s="691"/>
      <c r="HB11" s="691"/>
      <c r="HC11" s="691"/>
      <c r="HD11" s="691"/>
      <c r="HE11" s="691"/>
      <c r="HF11" s="691"/>
      <c r="HG11" s="691"/>
      <c r="HH11" s="691"/>
      <c r="HI11" s="691"/>
      <c r="HJ11" s="691"/>
      <c r="HK11" s="691"/>
      <c r="HL11" s="691"/>
      <c r="HM11" s="691"/>
      <c r="HN11" s="691"/>
      <c r="HO11" s="691"/>
      <c r="HP11" s="691"/>
      <c r="HQ11" s="691"/>
      <c r="HR11" s="691"/>
      <c r="HS11" s="691"/>
      <c r="HT11" s="691"/>
      <c r="HU11" s="691"/>
      <c r="HV11" s="691"/>
      <c r="HW11" s="691"/>
      <c r="HX11" s="691"/>
      <c r="HY11" s="691"/>
      <c r="HZ11" s="691"/>
      <c r="IA11" s="691"/>
      <c r="IB11" s="691"/>
      <c r="IC11" s="691"/>
      <c r="ID11" s="691"/>
      <c r="IE11" s="691"/>
      <c r="IF11" s="691"/>
      <c r="IG11" s="691"/>
      <c r="IH11" s="691"/>
      <c r="II11" s="691"/>
      <c r="IJ11" s="691"/>
      <c r="IK11" s="691"/>
      <c r="IL11" s="691"/>
      <c r="IM11" s="691"/>
      <c r="IN11" s="691"/>
      <c r="IO11" s="691"/>
      <c r="IP11" s="691"/>
      <c r="IQ11" s="691"/>
      <c r="IR11" s="691"/>
      <c r="IS11" s="691"/>
      <c r="IT11" s="691"/>
      <c r="IU11" s="691"/>
      <c r="IV11" s="691"/>
      <c r="IW11" s="691"/>
      <c r="IX11" s="691"/>
      <c r="IY11" s="691"/>
      <c r="IZ11" s="691"/>
      <c r="JA11" s="691"/>
      <c r="JB11" s="691"/>
      <c r="JC11" s="691"/>
      <c r="JD11" s="691"/>
      <c r="JE11" s="691"/>
      <c r="JF11" s="691"/>
      <c r="JG11" s="691"/>
      <c r="JH11" s="691"/>
      <c r="JI11" s="691"/>
    </row>
    <row r="12" spans="1:269">
      <c r="B12" s="409"/>
      <c r="D12" s="422"/>
      <c r="Q12" s="882"/>
    </row>
    <row r="13" spans="1:269">
      <c r="A13" s="407" t="s">
        <v>356</v>
      </c>
      <c r="B13" s="409"/>
      <c r="E13" s="738" t="s">
        <v>356</v>
      </c>
    </row>
    <row r="14" spans="1:269">
      <c r="A14" s="408" t="s">
        <v>368</v>
      </c>
      <c r="B14" s="409">
        <v>4</v>
      </c>
      <c r="D14" s="422">
        <v>4</v>
      </c>
      <c r="E14" s="739" t="s">
        <v>378</v>
      </c>
      <c r="F14" s="740">
        <v>165397</v>
      </c>
      <c r="G14" s="740">
        <v>165397</v>
      </c>
      <c r="H14" s="740">
        <v>165397</v>
      </c>
      <c r="I14" s="740">
        <v>168683</v>
      </c>
      <c r="J14" s="740">
        <v>168683</v>
      </c>
      <c r="K14" s="740">
        <v>168683</v>
      </c>
      <c r="L14" s="740">
        <v>168683</v>
      </c>
      <c r="M14" s="740">
        <v>168683</v>
      </c>
      <c r="N14" s="740">
        <v>162685</v>
      </c>
      <c r="O14" s="740">
        <v>157745</v>
      </c>
      <c r="P14" s="740">
        <v>157745</v>
      </c>
      <c r="Q14" s="740">
        <v>163058</v>
      </c>
      <c r="R14" s="740">
        <v>163058</v>
      </c>
      <c r="S14" s="740">
        <v>152207</v>
      </c>
      <c r="T14" s="740">
        <v>152207</v>
      </c>
      <c r="U14" s="740">
        <v>165910</v>
      </c>
      <c r="V14" s="740">
        <v>165910</v>
      </c>
      <c r="W14" s="740">
        <v>187235</v>
      </c>
      <c r="X14" s="740">
        <v>187235</v>
      </c>
      <c r="Y14" s="740">
        <v>187235</v>
      </c>
      <c r="Z14" s="740">
        <v>187235</v>
      </c>
      <c r="AA14" s="740">
        <v>187235</v>
      </c>
      <c r="AB14" s="740">
        <v>187235</v>
      </c>
      <c r="AC14" s="740">
        <v>194555</v>
      </c>
      <c r="AD14" s="740">
        <v>194555</v>
      </c>
      <c r="AE14" s="740">
        <v>194555</v>
      </c>
      <c r="AF14" s="740">
        <v>194555</v>
      </c>
      <c r="AG14" s="740">
        <v>194555</v>
      </c>
      <c r="AH14" s="740">
        <v>194555</v>
      </c>
      <c r="AI14" s="740">
        <v>194555</v>
      </c>
      <c r="AJ14" s="740">
        <v>194555</v>
      </c>
      <c r="AK14" s="740">
        <v>194555</v>
      </c>
      <c r="AL14" s="740">
        <v>194555</v>
      </c>
      <c r="AM14" s="740">
        <v>194555</v>
      </c>
      <c r="AN14" s="740">
        <v>194555</v>
      </c>
      <c r="AO14" s="740">
        <v>201494</v>
      </c>
      <c r="AP14" s="740">
        <v>201494</v>
      </c>
      <c r="AQ14" s="740">
        <v>201494</v>
      </c>
      <c r="AR14" s="740">
        <v>201494</v>
      </c>
      <c r="AS14" s="740">
        <v>201494</v>
      </c>
      <c r="AT14" s="740">
        <v>201494</v>
      </c>
      <c r="AU14" s="740">
        <v>201494</v>
      </c>
      <c r="AV14" s="740">
        <v>201494</v>
      </c>
      <c r="AW14" s="740">
        <v>201494</v>
      </c>
      <c r="AX14" s="740">
        <v>201494</v>
      </c>
      <c r="AY14" s="740">
        <v>201494</v>
      </c>
      <c r="AZ14" s="740">
        <v>201494</v>
      </c>
      <c r="BA14" s="740">
        <v>208121</v>
      </c>
      <c r="BB14" s="740">
        <v>208121</v>
      </c>
      <c r="BC14" s="740">
        <v>208121</v>
      </c>
      <c r="BD14" s="740">
        <v>208121</v>
      </c>
      <c r="BE14" s="740">
        <v>208121</v>
      </c>
      <c r="BF14" s="740">
        <v>208121</v>
      </c>
      <c r="BG14" s="740">
        <v>208121</v>
      </c>
      <c r="BH14" s="740">
        <v>175139</v>
      </c>
      <c r="BI14" s="740">
        <v>175139</v>
      </c>
      <c r="BJ14" s="740">
        <v>208121</v>
      </c>
      <c r="BK14" s="740">
        <v>208121</v>
      </c>
      <c r="BL14" s="740">
        <v>208121</v>
      </c>
      <c r="BM14" s="740">
        <v>216418</v>
      </c>
      <c r="BN14" s="740">
        <v>216418</v>
      </c>
      <c r="BO14" s="740">
        <v>216418</v>
      </c>
      <c r="BP14" s="740">
        <v>216418</v>
      </c>
      <c r="BQ14" s="740">
        <v>216418</v>
      </c>
      <c r="BR14" s="740">
        <v>216418</v>
      </c>
      <c r="BS14" s="740">
        <v>216418</v>
      </c>
      <c r="BT14" s="740">
        <v>216418</v>
      </c>
      <c r="BU14" s="740">
        <v>216418</v>
      </c>
      <c r="BV14" s="740">
        <v>216418</v>
      </c>
      <c r="BW14" s="740">
        <v>216418</v>
      </c>
      <c r="BX14" s="740">
        <v>216418</v>
      </c>
      <c r="BY14" s="740">
        <v>223315</v>
      </c>
      <c r="BZ14" s="740">
        <v>223315</v>
      </c>
      <c r="CA14" s="740">
        <v>223315</v>
      </c>
      <c r="CB14" s="740">
        <v>223315</v>
      </c>
      <c r="CC14" s="740">
        <v>206972</v>
      </c>
      <c r="CD14" s="740">
        <v>203570</v>
      </c>
      <c r="CE14" s="740">
        <v>206429</v>
      </c>
      <c r="CF14" s="740">
        <v>206429</v>
      </c>
      <c r="CG14" s="740">
        <v>223315</v>
      </c>
      <c r="CH14" s="740">
        <v>223315</v>
      </c>
      <c r="CI14" s="740">
        <v>223315</v>
      </c>
      <c r="CJ14" s="740">
        <v>211365</v>
      </c>
      <c r="CK14" s="740">
        <v>219417</v>
      </c>
      <c r="CL14" s="740">
        <v>219417</v>
      </c>
      <c r="CM14" s="740">
        <v>231822</v>
      </c>
      <c r="CN14" s="740">
        <v>231822</v>
      </c>
      <c r="CO14" s="740">
        <v>231822</v>
      </c>
      <c r="CP14" s="740">
        <v>231822</v>
      </c>
      <c r="CQ14" s="740">
        <v>231822</v>
      </c>
      <c r="CR14" s="740">
        <v>231822</v>
      </c>
      <c r="CS14" s="740">
        <v>231822</v>
      </c>
      <c r="CT14" s="740">
        <v>231822</v>
      </c>
      <c r="CU14" s="740">
        <v>231822</v>
      </c>
      <c r="CV14" s="740">
        <v>231822</v>
      </c>
      <c r="CW14" s="740">
        <v>240287</v>
      </c>
      <c r="CX14" s="740">
        <v>240287</v>
      </c>
      <c r="CY14" s="740">
        <v>240287</v>
      </c>
      <c r="CZ14" s="740">
        <v>240287</v>
      </c>
      <c r="DA14" s="740">
        <v>240287</v>
      </c>
      <c r="DB14" s="740">
        <v>240287</v>
      </c>
      <c r="DC14" s="740">
        <v>240287</v>
      </c>
      <c r="DD14" s="740">
        <v>240287</v>
      </c>
      <c r="DE14" s="740">
        <v>240287</v>
      </c>
      <c r="DF14" s="740">
        <v>240287</v>
      </c>
      <c r="DG14" s="740">
        <v>240287</v>
      </c>
      <c r="DH14" s="740">
        <v>240287</v>
      </c>
      <c r="DI14" s="740">
        <v>253345</v>
      </c>
      <c r="DJ14" s="740">
        <v>253345</v>
      </c>
      <c r="DK14" s="740">
        <v>253345</v>
      </c>
      <c r="DL14" s="740">
        <v>253345</v>
      </c>
      <c r="DM14" s="740">
        <v>228605</v>
      </c>
      <c r="DN14" s="740">
        <v>228605</v>
      </c>
      <c r="DO14" s="740">
        <v>253345</v>
      </c>
      <c r="DP14" s="740">
        <v>253345</v>
      </c>
      <c r="DQ14" s="740">
        <v>253345</v>
      </c>
      <c r="DR14" s="740">
        <v>214027</v>
      </c>
      <c r="DS14" s="740">
        <v>214027</v>
      </c>
      <c r="DT14" s="740">
        <v>253345</v>
      </c>
      <c r="DU14" s="740">
        <v>260718</v>
      </c>
      <c r="DV14" s="740">
        <v>135932</v>
      </c>
      <c r="DW14" s="740">
        <v>135932</v>
      </c>
      <c r="DX14" s="740">
        <v>257873</v>
      </c>
      <c r="DY14" s="740">
        <v>256086</v>
      </c>
      <c r="DZ14" s="740">
        <v>256086</v>
      </c>
      <c r="EA14" s="740">
        <v>260718</v>
      </c>
      <c r="EB14" s="740">
        <v>260718</v>
      </c>
      <c r="EC14" s="740">
        <v>260718</v>
      </c>
      <c r="ED14" s="740">
        <v>260718</v>
      </c>
      <c r="EE14" s="740">
        <v>260718</v>
      </c>
      <c r="EF14" s="740">
        <v>252389</v>
      </c>
      <c r="EG14" s="740">
        <v>263809</v>
      </c>
      <c r="EH14" s="740">
        <v>272515</v>
      </c>
      <c r="EI14" s="740">
        <v>272515</v>
      </c>
      <c r="EJ14" s="740">
        <v>272515</v>
      </c>
      <c r="EK14" s="740">
        <v>272515</v>
      </c>
      <c r="EL14" s="740">
        <v>272515</v>
      </c>
      <c r="EM14" s="740">
        <v>252983</v>
      </c>
      <c r="EN14" s="740">
        <v>252983</v>
      </c>
      <c r="EO14" s="740">
        <v>252335</v>
      </c>
      <c r="EP14" s="740">
        <v>252335</v>
      </c>
      <c r="EQ14" s="740">
        <v>268450</v>
      </c>
      <c r="ER14" s="740">
        <v>272515</v>
      </c>
      <c r="ES14" s="740">
        <v>282793</v>
      </c>
      <c r="ET14" s="740">
        <v>282793</v>
      </c>
      <c r="EU14" s="740">
        <v>267974</v>
      </c>
      <c r="EV14" s="740">
        <v>267974</v>
      </c>
      <c r="EW14" s="740">
        <v>267974</v>
      </c>
      <c r="EX14" s="740">
        <v>282793</v>
      </c>
      <c r="EY14" s="740">
        <v>282793</v>
      </c>
      <c r="EZ14" s="740">
        <v>282793</v>
      </c>
      <c r="FA14" s="740">
        <v>282793</v>
      </c>
      <c r="FB14" s="740">
        <v>282793</v>
      </c>
      <c r="FC14" s="740">
        <v>282793</v>
      </c>
      <c r="FD14" s="740">
        <v>282793</v>
      </c>
      <c r="FE14" s="740">
        <v>293427</v>
      </c>
      <c r="FF14" s="534"/>
      <c r="FG14" s="534"/>
      <c r="FH14" s="534"/>
      <c r="FI14" s="534"/>
      <c r="FJ14" s="534"/>
      <c r="FK14" s="534"/>
      <c r="FL14" s="534"/>
      <c r="FM14" s="534"/>
      <c r="FN14" s="534"/>
      <c r="FO14" s="534"/>
      <c r="FP14" s="534"/>
      <c r="FQ14" s="534"/>
      <c r="FR14" s="534"/>
      <c r="FS14" s="534"/>
      <c r="FT14" s="534"/>
      <c r="FU14" s="534"/>
      <c r="FV14" s="534"/>
      <c r="FW14" s="534"/>
      <c r="FX14" s="534"/>
      <c r="FY14" s="534"/>
      <c r="FZ14" s="534"/>
      <c r="GA14" s="534"/>
      <c r="GB14" s="534"/>
      <c r="GC14" s="534"/>
      <c r="GD14" s="534"/>
      <c r="GE14" s="534"/>
      <c r="GF14" s="534"/>
      <c r="GG14" s="534"/>
      <c r="GH14" s="534"/>
      <c r="GI14" s="534"/>
      <c r="GJ14" s="534"/>
      <c r="GK14" s="534"/>
      <c r="GL14" s="534"/>
      <c r="GM14" s="534"/>
      <c r="GN14" s="534"/>
      <c r="GO14" s="534"/>
      <c r="GP14" s="534"/>
      <c r="GQ14" s="534"/>
      <c r="GR14" s="534"/>
      <c r="GS14" s="534"/>
      <c r="GT14" s="534"/>
      <c r="GU14" s="534"/>
      <c r="GV14" s="534"/>
      <c r="GW14" s="534"/>
      <c r="GX14" s="534"/>
      <c r="GY14" s="534"/>
      <c r="GZ14" s="534"/>
      <c r="HA14" s="534"/>
      <c r="HB14" s="534"/>
      <c r="HC14" s="534"/>
      <c r="HD14" s="534"/>
      <c r="HE14" s="534"/>
      <c r="HF14" s="534"/>
      <c r="HG14" s="534"/>
      <c r="HH14" s="534"/>
      <c r="HI14" s="534"/>
      <c r="HJ14" s="534"/>
      <c r="HK14" s="534"/>
      <c r="HL14" s="534"/>
      <c r="HM14" s="534"/>
      <c r="HN14" s="534"/>
      <c r="HO14" s="534"/>
      <c r="HP14" s="534"/>
      <c r="HQ14" s="534"/>
      <c r="HR14" s="534"/>
      <c r="HS14" s="534"/>
      <c r="HT14" s="534"/>
      <c r="HU14" s="534"/>
      <c r="HV14" s="534"/>
      <c r="HW14" s="534"/>
      <c r="HX14" s="534"/>
      <c r="HY14" s="534"/>
      <c r="HZ14" s="534"/>
      <c r="IA14" s="534"/>
      <c r="IB14" s="534"/>
      <c r="IC14" s="534"/>
      <c r="ID14" s="534"/>
      <c r="IE14" s="534"/>
      <c r="IF14" s="534"/>
      <c r="IG14" s="534"/>
      <c r="IH14" s="534"/>
      <c r="II14" s="534"/>
      <c r="IJ14" s="534"/>
      <c r="IK14" s="534"/>
      <c r="IL14" s="534"/>
      <c r="IM14" s="534"/>
      <c r="IN14" s="534"/>
      <c r="IO14" s="534"/>
      <c r="IP14" s="534"/>
      <c r="IQ14" s="534"/>
      <c r="IR14" s="534"/>
      <c r="IS14" s="534"/>
      <c r="IT14" s="534"/>
      <c r="IU14" s="534"/>
      <c r="IV14" s="534"/>
      <c r="IW14" s="534"/>
      <c r="IX14" s="534"/>
      <c r="IY14" s="534"/>
      <c r="IZ14" s="534"/>
      <c r="JA14" s="534"/>
      <c r="JB14" s="534"/>
      <c r="JC14" s="534"/>
      <c r="JD14" s="534"/>
      <c r="JE14" s="534"/>
      <c r="JF14" s="534"/>
      <c r="JG14" s="534"/>
      <c r="JH14" s="534"/>
      <c r="JI14" s="534"/>
    </row>
    <row r="15" spans="1:269">
      <c r="A15" s="406" t="s">
        <v>357</v>
      </c>
      <c r="B15" s="409"/>
      <c r="D15" s="422"/>
      <c r="E15" s="736" t="s">
        <v>357</v>
      </c>
      <c r="F15" s="741">
        <v>165397</v>
      </c>
      <c r="G15" s="741">
        <v>165397</v>
      </c>
      <c r="H15" s="741">
        <v>165397</v>
      </c>
      <c r="I15" s="741">
        <v>168683</v>
      </c>
      <c r="J15" s="741">
        <v>168683</v>
      </c>
      <c r="K15" s="741">
        <v>168683</v>
      </c>
      <c r="L15" s="741">
        <v>168683</v>
      </c>
      <c r="M15" s="741">
        <v>168683</v>
      </c>
      <c r="N15" s="741">
        <v>162685</v>
      </c>
      <c r="O15" s="741">
        <v>157745</v>
      </c>
      <c r="P15" s="741">
        <v>157745</v>
      </c>
      <c r="Q15" s="741">
        <v>163058</v>
      </c>
      <c r="R15" s="741">
        <v>163058</v>
      </c>
      <c r="S15" s="741">
        <v>152207</v>
      </c>
      <c r="T15" s="741">
        <v>152207</v>
      </c>
      <c r="U15" s="741">
        <v>165910</v>
      </c>
      <c r="V15" s="741">
        <v>165910</v>
      </c>
      <c r="W15" s="741">
        <v>187235</v>
      </c>
      <c r="X15" s="741">
        <v>187235</v>
      </c>
      <c r="Y15" s="741">
        <v>187235</v>
      </c>
      <c r="Z15" s="741">
        <v>187235</v>
      </c>
      <c r="AA15" s="741">
        <v>187235</v>
      </c>
      <c r="AB15" s="741">
        <v>187235</v>
      </c>
      <c r="AC15" s="741">
        <v>194555</v>
      </c>
      <c r="AD15" s="741">
        <v>194555</v>
      </c>
      <c r="AE15" s="741">
        <v>194555</v>
      </c>
      <c r="AF15" s="741">
        <v>194555</v>
      </c>
      <c r="AG15" s="741">
        <v>194555</v>
      </c>
      <c r="AH15" s="741">
        <v>194555</v>
      </c>
      <c r="AI15" s="741">
        <v>194555</v>
      </c>
      <c r="AJ15" s="741">
        <v>194555</v>
      </c>
      <c r="AK15" s="741">
        <v>194555</v>
      </c>
      <c r="AL15" s="741">
        <v>194555</v>
      </c>
      <c r="AM15" s="741">
        <v>194555</v>
      </c>
      <c r="AN15" s="741">
        <v>194555</v>
      </c>
      <c r="AO15" s="741">
        <v>201494</v>
      </c>
      <c r="AP15" s="741">
        <v>201494</v>
      </c>
      <c r="AQ15" s="741">
        <v>201494</v>
      </c>
      <c r="AR15" s="741">
        <v>201494</v>
      </c>
      <c r="AS15" s="741">
        <v>201494</v>
      </c>
      <c r="AT15" s="741">
        <v>201494</v>
      </c>
      <c r="AU15" s="741">
        <v>201494</v>
      </c>
      <c r="AV15" s="741">
        <v>201494</v>
      </c>
      <c r="AW15" s="741">
        <v>201494</v>
      </c>
      <c r="AX15" s="741">
        <v>201494</v>
      </c>
      <c r="AY15" s="741">
        <v>201494</v>
      </c>
      <c r="AZ15" s="741">
        <v>201494</v>
      </c>
      <c r="BA15" s="741">
        <v>208121</v>
      </c>
      <c r="BB15" s="741">
        <v>208121</v>
      </c>
      <c r="BC15" s="741">
        <v>208121</v>
      </c>
      <c r="BD15" s="741">
        <v>208121</v>
      </c>
      <c r="BE15" s="741">
        <v>208121</v>
      </c>
      <c r="BF15" s="741">
        <v>208121</v>
      </c>
      <c r="BG15" s="741">
        <v>208121</v>
      </c>
      <c r="BH15" s="741">
        <v>175139</v>
      </c>
      <c r="BI15" s="741">
        <v>175139</v>
      </c>
      <c r="BJ15" s="741">
        <v>208121</v>
      </c>
      <c r="BK15" s="741">
        <v>208121</v>
      </c>
      <c r="BL15" s="741">
        <v>208121</v>
      </c>
      <c r="BM15" s="741">
        <v>216418</v>
      </c>
      <c r="BN15" s="741">
        <v>216418</v>
      </c>
      <c r="BO15" s="741">
        <v>216418</v>
      </c>
      <c r="BP15" s="741">
        <v>216418</v>
      </c>
      <c r="BQ15" s="741">
        <v>216418</v>
      </c>
      <c r="BR15" s="741">
        <v>216418</v>
      </c>
      <c r="BS15" s="741">
        <v>216418</v>
      </c>
      <c r="BT15" s="741">
        <v>216418</v>
      </c>
      <c r="BU15" s="741">
        <v>216418</v>
      </c>
      <c r="BV15" s="741">
        <v>216418</v>
      </c>
      <c r="BW15" s="741">
        <v>216418</v>
      </c>
      <c r="BX15" s="741">
        <v>216418</v>
      </c>
      <c r="BY15" s="741">
        <v>223315</v>
      </c>
      <c r="BZ15" s="741">
        <v>223315</v>
      </c>
      <c r="CA15" s="741">
        <v>223315</v>
      </c>
      <c r="CB15" s="741">
        <v>223315</v>
      </c>
      <c r="CC15" s="741">
        <v>206972</v>
      </c>
      <c r="CD15" s="741">
        <v>203570</v>
      </c>
      <c r="CE15" s="741">
        <v>206429</v>
      </c>
      <c r="CF15" s="741">
        <v>206429</v>
      </c>
      <c r="CG15" s="741">
        <v>223315</v>
      </c>
      <c r="CH15" s="741">
        <v>223315</v>
      </c>
      <c r="CI15" s="741">
        <v>223315</v>
      </c>
      <c r="CJ15" s="741">
        <v>211365</v>
      </c>
      <c r="CK15" s="741">
        <v>219417</v>
      </c>
      <c r="CL15" s="741">
        <v>219417</v>
      </c>
      <c r="CM15" s="741">
        <v>231822</v>
      </c>
      <c r="CN15" s="741">
        <v>231822</v>
      </c>
      <c r="CO15" s="741">
        <v>231822</v>
      </c>
      <c r="CP15" s="741">
        <v>231822</v>
      </c>
      <c r="CQ15" s="741">
        <v>231822</v>
      </c>
      <c r="CR15" s="741">
        <v>231822</v>
      </c>
      <c r="CS15" s="741">
        <v>231822</v>
      </c>
      <c r="CT15" s="741">
        <v>231822</v>
      </c>
      <c r="CU15" s="741">
        <v>231822</v>
      </c>
      <c r="CV15" s="741">
        <v>231822</v>
      </c>
      <c r="CW15" s="741">
        <v>240287</v>
      </c>
      <c r="CX15" s="741">
        <v>240287</v>
      </c>
      <c r="CY15" s="741">
        <v>240287</v>
      </c>
      <c r="CZ15" s="741">
        <v>240287</v>
      </c>
      <c r="DA15" s="741">
        <v>240287</v>
      </c>
      <c r="DB15" s="741">
        <v>240287</v>
      </c>
      <c r="DC15" s="741">
        <v>240287</v>
      </c>
      <c r="DD15" s="741">
        <v>240287</v>
      </c>
      <c r="DE15" s="741">
        <v>240287</v>
      </c>
      <c r="DF15" s="741">
        <v>240287</v>
      </c>
      <c r="DG15" s="741">
        <v>240287</v>
      </c>
      <c r="DH15" s="741">
        <v>240287</v>
      </c>
      <c r="DI15" s="741">
        <v>253345</v>
      </c>
      <c r="DJ15" s="741">
        <v>253345</v>
      </c>
      <c r="DK15" s="741">
        <v>253345</v>
      </c>
      <c r="DL15" s="741">
        <v>253345</v>
      </c>
      <c r="DM15" s="741">
        <v>228605</v>
      </c>
      <c r="DN15" s="741">
        <v>228605</v>
      </c>
      <c r="DO15" s="741">
        <v>253345</v>
      </c>
      <c r="DP15" s="741">
        <v>253345</v>
      </c>
      <c r="DQ15" s="741">
        <v>253345</v>
      </c>
      <c r="DR15" s="741">
        <v>214027</v>
      </c>
      <c r="DS15" s="741">
        <v>214027</v>
      </c>
      <c r="DT15" s="741">
        <v>253345</v>
      </c>
      <c r="DU15" s="741">
        <v>260718</v>
      </c>
      <c r="DV15" s="741">
        <v>135932</v>
      </c>
      <c r="DW15" s="741">
        <v>135932</v>
      </c>
      <c r="DX15" s="741">
        <v>257873</v>
      </c>
      <c r="DY15" s="741">
        <v>256086</v>
      </c>
      <c r="DZ15" s="741">
        <v>256086</v>
      </c>
      <c r="EA15" s="741">
        <v>260718</v>
      </c>
      <c r="EB15" s="741">
        <v>260718</v>
      </c>
      <c r="EC15" s="741">
        <v>260718</v>
      </c>
      <c r="ED15" s="741">
        <v>260718</v>
      </c>
      <c r="EE15" s="741">
        <v>260718</v>
      </c>
      <c r="EF15" s="741">
        <v>252389</v>
      </c>
      <c r="EG15" s="741">
        <v>263809</v>
      </c>
      <c r="EH15" s="741">
        <v>272515</v>
      </c>
      <c r="EI15" s="741">
        <v>272515</v>
      </c>
      <c r="EJ15" s="741">
        <v>272515</v>
      </c>
      <c r="EK15" s="741">
        <v>272515</v>
      </c>
      <c r="EL15" s="741">
        <v>272515</v>
      </c>
      <c r="EM15" s="741">
        <v>252983</v>
      </c>
      <c r="EN15" s="741">
        <v>252983</v>
      </c>
      <c r="EO15" s="741">
        <v>252335</v>
      </c>
      <c r="EP15" s="741">
        <v>252335</v>
      </c>
      <c r="EQ15" s="741">
        <v>268450</v>
      </c>
      <c r="ER15" s="741">
        <v>272515</v>
      </c>
      <c r="ES15" s="741">
        <v>282793</v>
      </c>
      <c r="ET15" s="741">
        <v>282793</v>
      </c>
      <c r="EU15" s="741">
        <v>267974</v>
      </c>
      <c r="EV15" s="741">
        <v>267974</v>
      </c>
      <c r="EW15" s="741">
        <v>267974</v>
      </c>
      <c r="EX15" s="741">
        <v>282793</v>
      </c>
      <c r="EY15" s="741">
        <v>282793</v>
      </c>
      <c r="EZ15" s="741">
        <v>282793</v>
      </c>
      <c r="FA15" s="741">
        <v>282793</v>
      </c>
      <c r="FB15" s="741">
        <v>282793</v>
      </c>
      <c r="FC15" s="741">
        <v>282793</v>
      </c>
      <c r="FD15" s="741">
        <v>282793</v>
      </c>
      <c r="FE15" s="741">
        <v>293427</v>
      </c>
      <c r="FF15" s="534"/>
      <c r="FG15" s="534"/>
      <c r="FH15" s="534"/>
      <c r="FI15" s="534"/>
      <c r="FJ15" s="534"/>
      <c r="FK15" s="534"/>
      <c r="FL15" s="534"/>
      <c r="FM15" s="534"/>
      <c r="FN15" s="534"/>
      <c r="FO15" s="534"/>
      <c r="FP15" s="534"/>
      <c r="FQ15" s="534"/>
      <c r="FR15" s="534"/>
      <c r="FS15" s="534"/>
      <c r="FT15" s="534"/>
      <c r="FU15" s="534"/>
      <c r="FV15" s="534"/>
      <c r="FW15" s="534"/>
      <c r="FX15" s="534"/>
      <c r="FY15" s="534"/>
      <c r="FZ15" s="534"/>
      <c r="GA15" s="534"/>
      <c r="GB15" s="534"/>
      <c r="GC15" s="534"/>
      <c r="GD15" s="534"/>
      <c r="GE15" s="534"/>
      <c r="GF15" s="534"/>
      <c r="GG15" s="534"/>
      <c r="GH15" s="534"/>
      <c r="GI15" s="534"/>
      <c r="GJ15" s="534"/>
      <c r="GK15" s="534"/>
      <c r="GL15" s="534"/>
      <c r="GM15" s="534"/>
      <c r="GN15" s="534"/>
      <c r="GO15" s="534"/>
      <c r="GP15" s="534"/>
      <c r="GQ15" s="534"/>
      <c r="GR15" s="534"/>
      <c r="GS15" s="534"/>
      <c r="GT15" s="534"/>
      <c r="GU15" s="534"/>
      <c r="GV15" s="534"/>
      <c r="GW15" s="534"/>
      <c r="GX15" s="534"/>
      <c r="GY15" s="534"/>
      <c r="GZ15" s="534"/>
      <c r="HA15" s="534"/>
      <c r="HB15" s="534"/>
      <c r="HC15" s="534"/>
      <c r="HD15" s="534"/>
      <c r="HE15" s="534"/>
      <c r="HF15" s="534"/>
      <c r="HG15" s="534"/>
      <c r="HH15" s="534"/>
      <c r="HI15" s="534"/>
      <c r="HJ15" s="534"/>
      <c r="HK15" s="534"/>
      <c r="HL15" s="534"/>
      <c r="HM15" s="534"/>
      <c r="HN15" s="534"/>
      <c r="HO15" s="534"/>
      <c r="HP15" s="534"/>
      <c r="HQ15" s="534"/>
      <c r="HR15" s="534"/>
      <c r="HS15" s="534"/>
      <c r="HT15" s="534"/>
      <c r="HU15" s="534"/>
      <c r="HV15" s="534"/>
      <c r="HW15" s="534"/>
      <c r="HX15" s="534"/>
      <c r="HY15" s="534"/>
      <c r="HZ15" s="534"/>
      <c r="IA15" s="534"/>
      <c r="IB15" s="534"/>
      <c r="IC15" s="534"/>
      <c r="ID15" s="534"/>
      <c r="IE15" s="534"/>
      <c r="IF15" s="534"/>
      <c r="IG15" s="534"/>
      <c r="IH15" s="534"/>
      <c r="II15" s="534"/>
      <c r="IJ15" s="534"/>
      <c r="IK15" s="534"/>
      <c r="IL15" s="534"/>
      <c r="IM15" s="534"/>
      <c r="IN15" s="534"/>
      <c r="IO15" s="534"/>
      <c r="IP15" s="534"/>
      <c r="IQ15" s="534"/>
      <c r="IR15" s="534"/>
      <c r="IS15" s="534"/>
      <c r="IT15" s="534"/>
      <c r="IU15" s="534"/>
      <c r="IV15" s="534"/>
      <c r="IW15" s="534"/>
      <c r="IX15" s="534"/>
      <c r="IY15" s="534"/>
      <c r="IZ15" s="534"/>
      <c r="JA15" s="534"/>
      <c r="JB15" s="534"/>
      <c r="JC15" s="534"/>
      <c r="JD15" s="534"/>
      <c r="JE15" s="534"/>
      <c r="JF15" s="534"/>
      <c r="JG15" s="534"/>
      <c r="JH15" s="534"/>
      <c r="JI15" s="534"/>
    </row>
    <row r="16" spans="1:269">
      <c r="B16" s="409"/>
      <c r="D16" s="422"/>
      <c r="FF16" s="691"/>
      <c r="FG16" s="691"/>
      <c r="FH16" s="691"/>
      <c r="FI16" s="691"/>
      <c r="FJ16" s="691"/>
      <c r="FK16" s="691"/>
      <c r="FL16" s="691"/>
      <c r="FM16" s="691"/>
      <c r="FN16" s="691"/>
      <c r="FO16" s="691"/>
      <c r="FP16" s="691"/>
      <c r="FQ16" s="691"/>
      <c r="FR16" s="691"/>
      <c r="FS16" s="691"/>
      <c r="FT16" s="691"/>
      <c r="FU16" s="691"/>
      <c r="FV16" s="691"/>
      <c r="FW16" s="691"/>
      <c r="FX16" s="691"/>
      <c r="FY16" s="691"/>
      <c r="FZ16" s="691"/>
      <c r="GA16" s="691"/>
      <c r="GB16" s="691"/>
      <c r="GC16" s="691"/>
      <c r="GD16" s="691"/>
      <c r="GE16" s="691"/>
      <c r="GF16" s="691"/>
      <c r="GG16" s="691"/>
      <c r="GH16" s="691"/>
      <c r="GI16" s="691"/>
      <c r="GJ16" s="691"/>
      <c r="GK16" s="691"/>
      <c r="GL16" s="691"/>
      <c r="GM16" s="691"/>
      <c r="GN16" s="691"/>
      <c r="GO16" s="691"/>
      <c r="GP16" s="691"/>
      <c r="GQ16" s="691"/>
      <c r="GR16" s="691"/>
      <c r="GS16" s="691"/>
      <c r="GT16" s="691"/>
      <c r="GU16" s="691"/>
      <c r="GV16" s="691"/>
      <c r="GW16" s="691"/>
      <c r="GX16" s="691"/>
      <c r="GY16" s="691"/>
      <c r="GZ16" s="691"/>
      <c r="HA16" s="691"/>
      <c r="HB16" s="691"/>
      <c r="HC16" s="691"/>
      <c r="HD16" s="691"/>
      <c r="HE16" s="691"/>
      <c r="HF16" s="691"/>
      <c r="HG16" s="691"/>
      <c r="HH16" s="691"/>
      <c r="HI16" s="691"/>
      <c r="HJ16" s="691"/>
      <c r="HK16" s="691"/>
      <c r="HL16" s="691"/>
      <c r="HM16" s="691"/>
      <c r="HN16" s="691"/>
      <c r="HO16" s="691"/>
      <c r="HP16" s="691"/>
      <c r="HQ16" s="691"/>
      <c r="HR16" s="691"/>
      <c r="HS16" s="691"/>
      <c r="HT16" s="691"/>
      <c r="HU16" s="691"/>
      <c r="HV16" s="691"/>
      <c r="HW16" s="691"/>
      <c r="HX16" s="691"/>
      <c r="HY16" s="691"/>
      <c r="HZ16" s="691"/>
      <c r="IA16" s="691"/>
      <c r="IB16" s="691"/>
      <c r="IC16" s="691"/>
      <c r="ID16" s="691"/>
      <c r="IE16" s="691"/>
      <c r="IF16" s="691"/>
      <c r="IG16" s="691"/>
      <c r="IH16" s="691"/>
      <c r="II16" s="691"/>
      <c r="IJ16" s="691"/>
      <c r="IK16" s="691"/>
      <c r="IL16" s="691"/>
      <c r="IM16" s="691"/>
      <c r="IN16" s="691"/>
      <c r="IO16" s="691"/>
      <c r="IP16" s="691"/>
      <c r="IQ16" s="691"/>
      <c r="IR16" s="691"/>
      <c r="IS16" s="691"/>
      <c r="IT16" s="691"/>
      <c r="IU16" s="691"/>
      <c r="IV16" s="691"/>
      <c r="IW16" s="691"/>
      <c r="IX16" s="691"/>
      <c r="IY16" s="691"/>
      <c r="IZ16" s="691"/>
      <c r="JA16" s="691"/>
      <c r="JB16" s="691"/>
      <c r="JC16" s="691"/>
      <c r="JD16" s="691"/>
      <c r="JE16" s="691"/>
      <c r="JF16" s="691"/>
      <c r="JG16" s="691"/>
      <c r="JH16" s="691"/>
      <c r="JI16" s="691"/>
    </row>
    <row r="17" spans="1:269">
      <c r="A17" s="406" t="s">
        <v>358</v>
      </c>
      <c r="B17" s="409">
        <v>22</v>
      </c>
      <c r="D17" s="422">
        <v>22</v>
      </c>
      <c r="E17" s="736" t="s">
        <v>358</v>
      </c>
      <c r="F17" s="791">
        <v>444815</v>
      </c>
      <c r="G17" s="791">
        <v>449979</v>
      </c>
      <c r="H17" s="791">
        <v>449979</v>
      </c>
      <c r="I17" s="791">
        <v>459740</v>
      </c>
      <c r="J17" s="791">
        <v>459740</v>
      </c>
      <c r="K17" s="791">
        <v>459740</v>
      </c>
      <c r="L17" s="791">
        <v>461002</v>
      </c>
      <c r="M17" s="791">
        <v>461183</v>
      </c>
      <c r="N17" s="791">
        <v>443805</v>
      </c>
      <c r="O17" s="791">
        <v>429788</v>
      </c>
      <c r="P17" s="791">
        <v>429788</v>
      </c>
      <c r="Q17" s="791">
        <v>435101</v>
      </c>
      <c r="R17" s="791">
        <v>435101</v>
      </c>
      <c r="S17" s="791">
        <v>403663</v>
      </c>
      <c r="T17" s="791">
        <v>403663</v>
      </c>
      <c r="U17" s="791">
        <v>418379</v>
      </c>
      <c r="V17" s="791">
        <v>421832</v>
      </c>
      <c r="W17" s="791">
        <v>443158</v>
      </c>
      <c r="X17" s="791">
        <v>468876</v>
      </c>
      <c r="Y17" s="791">
        <v>469062</v>
      </c>
      <c r="Z17" s="791">
        <v>502598</v>
      </c>
      <c r="AA17" s="791">
        <v>502902</v>
      </c>
      <c r="AB17" s="791">
        <v>502902</v>
      </c>
      <c r="AC17" s="791">
        <v>510221</v>
      </c>
      <c r="AD17" s="791">
        <v>510221</v>
      </c>
      <c r="AE17" s="791">
        <v>515026</v>
      </c>
      <c r="AF17" s="791">
        <v>515026</v>
      </c>
      <c r="AG17" s="791">
        <v>516802</v>
      </c>
      <c r="AH17" s="791">
        <v>516802</v>
      </c>
      <c r="AI17" s="791">
        <v>517808</v>
      </c>
      <c r="AJ17" s="791">
        <v>519147</v>
      </c>
      <c r="AK17" s="791">
        <v>519338</v>
      </c>
      <c r="AL17" s="791">
        <v>519338</v>
      </c>
      <c r="AM17" s="791">
        <v>519650</v>
      </c>
      <c r="AN17" s="791">
        <v>519650</v>
      </c>
      <c r="AO17" s="791">
        <v>526590</v>
      </c>
      <c r="AP17" s="791">
        <v>526590</v>
      </c>
      <c r="AQ17" s="791">
        <v>531538</v>
      </c>
      <c r="AR17" s="791">
        <v>531538</v>
      </c>
      <c r="AS17" s="791">
        <v>533367</v>
      </c>
      <c r="AT17" s="791">
        <v>533367</v>
      </c>
      <c r="AU17" s="791">
        <v>534404</v>
      </c>
      <c r="AV17" s="791">
        <v>535783</v>
      </c>
      <c r="AW17" s="791">
        <v>535980</v>
      </c>
      <c r="AX17" s="791">
        <v>535980</v>
      </c>
      <c r="AY17" s="791">
        <v>536302</v>
      </c>
      <c r="AZ17" s="791">
        <v>536302</v>
      </c>
      <c r="BA17" s="791">
        <v>542929</v>
      </c>
      <c r="BB17" s="791">
        <v>542929</v>
      </c>
      <c r="BC17" s="791">
        <v>548026</v>
      </c>
      <c r="BD17" s="791">
        <v>548026</v>
      </c>
      <c r="BE17" s="791">
        <v>549910</v>
      </c>
      <c r="BF17" s="791">
        <v>549910</v>
      </c>
      <c r="BG17" s="791">
        <v>550977</v>
      </c>
      <c r="BH17" s="791">
        <v>470645</v>
      </c>
      <c r="BI17" s="791">
        <v>470849</v>
      </c>
      <c r="BJ17" s="791">
        <v>503831</v>
      </c>
      <c r="BK17" s="791">
        <v>504162</v>
      </c>
      <c r="BL17" s="791">
        <v>504162</v>
      </c>
      <c r="BM17" s="791">
        <v>570235</v>
      </c>
      <c r="BN17" s="791">
        <v>570235</v>
      </c>
      <c r="BO17" s="791">
        <v>575485</v>
      </c>
      <c r="BP17" s="791">
        <v>575485</v>
      </c>
      <c r="BQ17" s="791">
        <v>577426</v>
      </c>
      <c r="BR17" s="791">
        <v>577426</v>
      </c>
      <c r="BS17" s="791">
        <v>578525</v>
      </c>
      <c r="BT17" s="791">
        <v>578525</v>
      </c>
      <c r="BU17" s="791">
        <v>578734</v>
      </c>
      <c r="BV17" s="791">
        <v>580468</v>
      </c>
      <c r="BW17" s="791">
        <v>580809</v>
      </c>
      <c r="BX17" s="791">
        <v>580809</v>
      </c>
      <c r="BY17" s="791">
        <v>587706</v>
      </c>
      <c r="BZ17" s="791">
        <v>587706</v>
      </c>
      <c r="CA17" s="791">
        <v>591350</v>
      </c>
      <c r="CB17" s="791">
        <v>591350</v>
      </c>
      <c r="CC17" s="791">
        <v>548698</v>
      </c>
      <c r="CD17" s="791">
        <v>541294</v>
      </c>
      <c r="CE17" s="791">
        <v>521929</v>
      </c>
      <c r="CF17" s="791">
        <v>521929</v>
      </c>
      <c r="CG17" s="791">
        <v>539031</v>
      </c>
      <c r="CH17" s="791">
        <v>569123</v>
      </c>
      <c r="CI17" s="791">
        <v>569475</v>
      </c>
      <c r="CJ17" s="791">
        <v>569776</v>
      </c>
      <c r="CK17" s="791">
        <v>577827</v>
      </c>
      <c r="CL17" s="791">
        <v>577827</v>
      </c>
      <c r="CM17" s="791">
        <v>593830</v>
      </c>
      <c r="CN17" s="791">
        <v>593830</v>
      </c>
      <c r="CO17" s="791">
        <v>595039</v>
      </c>
      <c r="CP17" s="791">
        <v>611028</v>
      </c>
      <c r="CQ17" s="791">
        <v>611877</v>
      </c>
      <c r="CR17" s="791">
        <v>611877</v>
      </c>
      <c r="CS17" s="791">
        <v>612932</v>
      </c>
      <c r="CT17" s="791">
        <v>614771</v>
      </c>
      <c r="CU17" s="791">
        <v>614771</v>
      </c>
      <c r="CV17" s="791">
        <v>615133</v>
      </c>
      <c r="CW17" s="791">
        <v>623598</v>
      </c>
      <c r="CX17" s="791">
        <v>623598</v>
      </c>
      <c r="CY17" s="791">
        <v>627748</v>
      </c>
      <c r="CZ17" s="791">
        <v>627748</v>
      </c>
      <c r="DA17" s="791">
        <v>628993</v>
      </c>
      <c r="DB17" s="791">
        <v>628993</v>
      </c>
      <c r="DC17" s="791">
        <v>629868</v>
      </c>
      <c r="DD17" s="791">
        <v>629868</v>
      </c>
      <c r="DE17" s="791">
        <v>630726</v>
      </c>
      <c r="DF17" s="791">
        <v>632620</v>
      </c>
      <c r="DG17" s="791">
        <v>624992</v>
      </c>
      <c r="DH17" s="791">
        <v>625364</v>
      </c>
      <c r="DI17" s="791">
        <v>638423</v>
      </c>
      <c r="DJ17" s="791">
        <v>638423</v>
      </c>
      <c r="DK17" s="791">
        <v>642660</v>
      </c>
      <c r="DL17" s="791">
        <v>650469</v>
      </c>
      <c r="DM17" s="791">
        <v>590343</v>
      </c>
      <c r="DN17" s="791">
        <v>590343</v>
      </c>
      <c r="DO17" s="791">
        <v>615984</v>
      </c>
      <c r="DP17" s="791">
        <v>615984</v>
      </c>
      <c r="DQ17" s="791">
        <v>616868</v>
      </c>
      <c r="DR17" s="791">
        <v>554666</v>
      </c>
      <c r="DS17" s="791">
        <v>554666</v>
      </c>
      <c r="DT17" s="791">
        <v>594369</v>
      </c>
      <c r="DU17" s="791">
        <v>601976</v>
      </c>
      <c r="DV17" s="791">
        <v>284925</v>
      </c>
      <c r="DW17" s="791">
        <v>352412</v>
      </c>
      <c r="DX17" s="791">
        <v>474353</v>
      </c>
      <c r="DY17" s="791">
        <v>465186</v>
      </c>
      <c r="DZ17" s="791">
        <v>465186</v>
      </c>
      <c r="EA17" s="791">
        <v>679914</v>
      </c>
      <c r="EB17" s="791">
        <v>683553</v>
      </c>
      <c r="EC17" s="791">
        <v>684464</v>
      </c>
      <c r="ED17" s="791">
        <v>692361</v>
      </c>
      <c r="EE17" s="791">
        <v>692361</v>
      </c>
      <c r="EF17" s="791">
        <v>672859</v>
      </c>
      <c r="EG17" s="791">
        <v>684520</v>
      </c>
      <c r="EH17" s="791">
        <v>693226</v>
      </c>
      <c r="EI17" s="791">
        <v>693750</v>
      </c>
      <c r="EJ17" s="791">
        <v>699988</v>
      </c>
      <c r="EK17" s="791">
        <v>714723</v>
      </c>
      <c r="EL17" s="791">
        <v>714723</v>
      </c>
      <c r="EM17" s="791">
        <v>664871</v>
      </c>
      <c r="EN17" s="791">
        <v>664871</v>
      </c>
      <c r="EO17" s="791">
        <v>632963</v>
      </c>
      <c r="EP17" s="791">
        <v>632963</v>
      </c>
      <c r="EQ17" s="791">
        <v>649079</v>
      </c>
      <c r="ER17" s="791">
        <v>688029</v>
      </c>
      <c r="ES17" s="791">
        <v>698555</v>
      </c>
      <c r="ET17" s="791">
        <v>726070</v>
      </c>
      <c r="EU17" s="791">
        <v>698377</v>
      </c>
      <c r="EV17" s="791">
        <v>704801</v>
      </c>
      <c r="EW17" s="791">
        <v>704913</v>
      </c>
      <c r="EX17" s="791">
        <v>719733</v>
      </c>
      <c r="EY17" s="791">
        <v>721319</v>
      </c>
      <c r="EZ17" s="791">
        <v>721319</v>
      </c>
      <c r="FA17" s="791">
        <v>740838</v>
      </c>
      <c r="FB17" s="791">
        <v>740838</v>
      </c>
      <c r="FC17" s="791">
        <v>741650</v>
      </c>
      <c r="FD17" s="791">
        <v>743936</v>
      </c>
      <c r="FE17" s="791">
        <v>754825</v>
      </c>
    </row>
    <row r="18" spans="1:269">
      <c r="B18" s="409"/>
      <c r="D18" s="422"/>
      <c r="FF18" s="692"/>
      <c r="FG18" s="692"/>
      <c r="FH18" s="692"/>
      <c r="FI18" s="692"/>
      <c r="FJ18" s="692"/>
      <c r="FK18" s="692"/>
      <c r="FL18" s="692"/>
      <c r="FM18" s="692"/>
      <c r="FN18" s="692"/>
      <c r="FO18" s="692"/>
      <c r="FP18" s="692"/>
      <c r="FQ18" s="692"/>
      <c r="FR18" s="692"/>
      <c r="FS18" s="692"/>
      <c r="FT18" s="692"/>
      <c r="FU18" s="692"/>
      <c r="FV18" s="692"/>
      <c r="FW18" s="692"/>
      <c r="FX18" s="692"/>
      <c r="FY18" s="692"/>
      <c r="FZ18" s="692"/>
      <c r="GA18" s="692"/>
      <c r="GB18" s="692"/>
      <c r="GC18" s="692"/>
      <c r="GD18" s="692"/>
      <c r="GE18" s="692"/>
      <c r="GF18" s="692"/>
      <c r="GG18" s="692"/>
      <c r="GH18" s="692"/>
      <c r="GI18" s="692"/>
      <c r="GJ18" s="692"/>
      <c r="GK18" s="692"/>
      <c r="GL18" s="692"/>
      <c r="GM18" s="692"/>
      <c r="GN18" s="692"/>
      <c r="GO18" s="692"/>
      <c r="GP18" s="692"/>
      <c r="GQ18" s="692"/>
      <c r="GR18" s="692"/>
      <c r="GS18" s="692"/>
      <c r="GT18" s="692"/>
      <c r="GU18" s="692"/>
      <c r="GV18" s="692"/>
      <c r="GW18" s="692"/>
      <c r="GX18" s="692"/>
      <c r="GY18" s="692"/>
      <c r="GZ18" s="692"/>
      <c r="HA18" s="692"/>
      <c r="HB18" s="692"/>
      <c r="HC18" s="692"/>
      <c r="HD18" s="692"/>
      <c r="HE18" s="692"/>
      <c r="HF18" s="692"/>
      <c r="HG18" s="692"/>
      <c r="HH18" s="692"/>
      <c r="HI18" s="692"/>
      <c r="HJ18" s="692"/>
      <c r="HK18" s="692"/>
      <c r="HL18" s="692"/>
      <c r="HM18" s="692"/>
      <c r="HN18" s="692"/>
      <c r="HO18" s="692"/>
      <c r="HP18" s="692"/>
      <c r="HQ18" s="692"/>
      <c r="HR18" s="692"/>
      <c r="HS18" s="692"/>
      <c r="HT18" s="692"/>
      <c r="HU18" s="692"/>
      <c r="HV18" s="692"/>
      <c r="HW18" s="692"/>
      <c r="HX18" s="692"/>
      <c r="HY18" s="692"/>
      <c r="HZ18" s="692"/>
      <c r="IA18" s="692"/>
      <c r="IB18" s="692"/>
      <c r="IC18" s="692"/>
      <c r="ID18" s="692"/>
      <c r="IE18" s="692"/>
      <c r="IF18" s="692"/>
      <c r="IG18" s="692"/>
      <c r="IH18" s="692"/>
      <c r="II18" s="692"/>
      <c r="IJ18" s="692"/>
      <c r="IK18" s="692"/>
      <c r="IL18" s="692"/>
      <c r="IM18" s="692"/>
      <c r="IN18" s="692"/>
      <c r="IO18" s="692"/>
      <c r="IP18" s="692"/>
      <c r="IQ18" s="692"/>
      <c r="IR18" s="692"/>
      <c r="IS18" s="692"/>
      <c r="IT18" s="692"/>
      <c r="IU18" s="692"/>
      <c r="IV18" s="692"/>
      <c r="IW18" s="692"/>
      <c r="IX18" s="692"/>
      <c r="IY18" s="692"/>
      <c r="IZ18" s="692"/>
      <c r="JA18" s="692"/>
      <c r="JB18" s="692"/>
      <c r="JC18" s="692"/>
      <c r="JD18" s="692"/>
      <c r="JE18" s="692"/>
      <c r="JF18" s="692"/>
      <c r="JG18" s="692"/>
      <c r="JH18" s="692"/>
      <c r="JI18" s="692"/>
    </row>
    <row r="19" spans="1:269">
      <c r="A19" s="407" t="s">
        <v>359</v>
      </c>
      <c r="B19" s="409"/>
      <c r="D19" s="422"/>
      <c r="E19" s="738" t="s">
        <v>359</v>
      </c>
    </row>
    <row r="20" spans="1:269">
      <c r="A20" s="406" t="s">
        <v>359</v>
      </c>
      <c r="B20" s="409">
        <v>5</v>
      </c>
      <c r="D20" s="422"/>
      <c r="E20" s="736" t="s">
        <v>805</v>
      </c>
      <c r="F20" s="740">
        <v>217</v>
      </c>
      <c r="G20" s="740">
        <v>217</v>
      </c>
      <c r="H20" s="740">
        <v>217</v>
      </c>
      <c r="I20" s="740">
        <v>217</v>
      </c>
      <c r="J20" s="740">
        <v>217</v>
      </c>
      <c r="K20" s="740">
        <v>217</v>
      </c>
      <c r="L20" s="740">
        <v>217</v>
      </c>
      <c r="M20" s="740">
        <v>217</v>
      </c>
      <c r="N20" s="740">
        <v>217</v>
      </c>
      <c r="O20" s="740">
        <v>217</v>
      </c>
      <c r="P20" s="740">
        <v>217</v>
      </c>
      <c r="Q20" s="740">
        <v>217</v>
      </c>
      <c r="R20" s="740">
        <v>217</v>
      </c>
      <c r="S20" s="740">
        <v>217</v>
      </c>
      <c r="T20" s="740">
        <v>217</v>
      </c>
      <c r="U20" s="740">
        <v>217</v>
      </c>
      <c r="V20" s="740">
        <v>217</v>
      </c>
      <c r="W20" s="740">
        <v>217</v>
      </c>
      <c r="X20" s="740">
        <v>217</v>
      </c>
      <c r="Y20" s="740">
        <v>217</v>
      </c>
      <c r="Z20" s="740">
        <v>217</v>
      </c>
      <c r="AA20" s="740">
        <v>217</v>
      </c>
      <c r="AB20" s="740">
        <v>217</v>
      </c>
      <c r="AC20" s="740">
        <v>223</v>
      </c>
      <c r="AD20" s="740">
        <v>223</v>
      </c>
      <c r="AE20" s="740">
        <v>223</v>
      </c>
      <c r="AF20" s="740">
        <v>223</v>
      </c>
      <c r="AG20" s="740">
        <v>223</v>
      </c>
      <c r="AH20" s="740">
        <v>223</v>
      </c>
      <c r="AI20" s="740">
        <v>223</v>
      </c>
      <c r="AJ20" s="740">
        <v>223</v>
      </c>
      <c r="AK20" s="740">
        <v>223</v>
      </c>
      <c r="AL20" s="740">
        <v>223</v>
      </c>
      <c r="AM20" s="740">
        <v>223</v>
      </c>
      <c r="AN20" s="740">
        <v>223</v>
      </c>
      <c r="AO20" s="740">
        <v>230</v>
      </c>
      <c r="AP20" s="740">
        <v>230</v>
      </c>
      <c r="AQ20" s="740">
        <v>230</v>
      </c>
      <c r="AR20" s="740">
        <v>230</v>
      </c>
      <c r="AS20" s="740">
        <v>230</v>
      </c>
      <c r="AT20" s="740">
        <v>230</v>
      </c>
      <c r="AU20" s="740">
        <v>230</v>
      </c>
      <c r="AV20" s="740">
        <v>230</v>
      </c>
      <c r="AW20" s="740">
        <v>230</v>
      </c>
      <c r="AX20" s="740">
        <v>230</v>
      </c>
      <c r="AY20" s="740">
        <v>230</v>
      </c>
      <c r="AZ20" s="740">
        <v>230</v>
      </c>
      <c r="BA20" s="740">
        <v>237</v>
      </c>
      <c r="BB20" s="740">
        <v>237</v>
      </c>
      <c r="BC20" s="740">
        <v>237</v>
      </c>
      <c r="BD20" s="740">
        <v>237</v>
      </c>
      <c r="BE20" s="740">
        <v>237</v>
      </c>
      <c r="BF20" s="740">
        <v>237</v>
      </c>
      <c r="BG20" s="740">
        <v>237</v>
      </c>
      <c r="BH20" s="740">
        <v>237</v>
      </c>
      <c r="BI20" s="740">
        <v>237</v>
      </c>
      <c r="BJ20" s="740">
        <v>237</v>
      </c>
      <c r="BK20" s="740">
        <v>237</v>
      </c>
      <c r="BL20" s="740">
        <v>237</v>
      </c>
      <c r="BM20" s="740">
        <v>244</v>
      </c>
      <c r="BN20" s="740">
        <v>244</v>
      </c>
      <c r="BO20" s="740">
        <v>244</v>
      </c>
      <c r="BP20" s="740">
        <v>244</v>
      </c>
      <c r="BQ20" s="740">
        <v>244</v>
      </c>
      <c r="BR20" s="740">
        <v>244</v>
      </c>
      <c r="BS20" s="740">
        <v>244</v>
      </c>
      <c r="BT20" s="740">
        <v>244</v>
      </c>
      <c r="BU20" s="740">
        <v>244</v>
      </c>
      <c r="BV20" s="740">
        <v>244</v>
      </c>
      <c r="BW20" s="740">
        <v>244</v>
      </c>
      <c r="BX20" s="740">
        <v>244</v>
      </c>
      <c r="BY20" s="740">
        <v>251</v>
      </c>
      <c r="BZ20" s="740">
        <v>251</v>
      </c>
      <c r="CA20" s="740">
        <v>251</v>
      </c>
      <c r="CB20" s="740">
        <v>251</v>
      </c>
      <c r="CC20" s="740">
        <v>251</v>
      </c>
      <c r="CD20" s="740">
        <v>251</v>
      </c>
      <c r="CE20" s="740">
        <v>251</v>
      </c>
      <c r="CF20" s="740">
        <v>251</v>
      </c>
      <c r="CG20" s="740">
        <v>251</v>
      </c>
      <c r="CH20" s="740">
        <v>251</v>
      </c>
      <c r="CI20" s="740">
        <v>251</v>
      </c>
      <c r="CJ20" s="740">
        <v>251</v>
      </c>
      <c r="CK20" s="740">
        <v>259</v>
      </c>
      <c r="CL20" s="740">
        <v>259</v>
      </c>
      <c r="CM20" s="740">
        <v>259</v>
      </c>
      <c r="CN20" s="740">
        <v>259</v>
      </c>
      <c r="CO20" s="740">
        <v>259</v>
      </c>
      <c r="CP20" s="740">
        <v>259</v>
      </c>
      <c r="CQ20" s="740">
        <v>259</v>
      </c>
      <c r="CR20" s="740">
        <v>259</v>
      </c>
      <c r="CS20" s="740">
        <v>259</v>
      </c>
      <c r="CT20" s="740">
        <v>259</v>
      </c>
      <c r="CU20" s="740">
        <v>259</v>
      </c>
      <c r="CV20" s="740">
        <v>259</v>
      </c>
      <c r="CW20" s="740">
        <v>266</v>
      </c>
      <c r="CX20" s="740">
        <v>266</v>
      </c>
      <c r="CY20" s="740">
        <v>266</v>
      </c>
      <c r="CZ20" s="740">
        <v>266</v>
      </c>
      <c r="DA20" s="740">
        <v>266</v>
      </c>
      <c r="DB20" s="740">
        <v>266</v>
      </c>
      <c r="DC20" s="740">
        <v>266</v>
      </c>
      <c r="DD20" s="740">
        <v>266</v>
      </c>
      <c r="DE20" s="740">
        <v>266</v>
      </c>
      <c r="DF20" s="740">
        <v>266</v>
      </c>
      <c r="DG20" s="740">
        <v>266</v>
      </c>
      <c r="DH20" s="740">
        <v>266</v>
      </c>
      <c r="DI20" s="740">
        <v>274</v>
      </c>
      <c r="DJ20" s="740">
        <v>274</v>
      </c>
      <c r="DK20" s="740">
        <v>274</v>
      </c>
      <c r="DL20" s="740">
        <v>274</v>
      </c>
      <c r="DM20" s="740">
        <v>274</v>
      </c>
      <c r="DN20" s="740">
        <v>274</v>
      </c>
      <c r="DO20" s="740">
        <v>274</v>
      </c>
      <c r="DP20" s="740">
        <v>274</v>
      </c>
      <c r="DQ20" s="740">
        <v>274</v>
      </c>
      <c r="DR20" s="740">
        <v>274</v>
      </c>
      <c r="DS20" s="740">
        <v>274</v>
      </c>
      <c r="DT20" s="740">
        <v>274</v>
      </c>
      <c r="DU20" s="740">
        <v>283</v>
      </c>
      <c r="DV20" s="740">
        <v>283</v>
      </c>
      <c r="DW20" s="740">
        <v>283</v>
      </c>
      <c r="DX20" s="740">
        <v>283</v>
      </c>
      <c r="DY20" s="740">
        <v>283</v>
      </c>
      <c r="DZ20" s="740">
        <v>283</v>
      </c>
      <c r="EA20" s="740">
        <v>283</v>
      </c>
      <c r="EB20" s="740">
        <v>283</v>
      </c>
      <c r="EC20" s="740">
        <v>283</v>
      </c>
      <c r="ED20" s="740">
        <v>283</v>
      </c>
      <c r="EE20" s="740">
        <v>283</v>
      </c>
      <c r="EF20" s="740">
        <v>283</v>
      </c>
      <c r="EG20" s="740">
        <v>291</v>
      </c>
      <c r="EH20" s="740">
        <v>291</v>
      </c>
      <c r="EI20" s="740">
        <v>291</v>
      </c>
      <c r="EJ20" s="740">
        <v>291</v>
      </c>
      <c r="EK20" s="740">
        <v>291</v>
      </c>
      <c r="EL20" s="740">
        <v>291</v>
      </c>
      <c r="EM20" s="740">
        <v>291</v>
      </c>
      <c r="EN20" s="740">
        <v>291</v>
      </c>
      <c r="EO20" s="740">
        <v>291</v>
      </c>
      <c r="EP20" s="740">
        <v>291</v>
      </c>
      <c r="EQ20" s="740">
        <v>291</v>
      </c>
      <c r="ER20" s="740">
        <v>291</v>
      </c>
      <c r="ES20" s="740">
        <v>300</v>
      </c>
      <c r="ET20" s="740">
        <v>300</v>
      </c>
      <c r="EU20" s="740">
        <v>300</v>
      </c>
      <c r="EV20" s="740">
        <v>300</v>
      </c>
      <c r="EW20" s="740">
        <v>300</v>
      </c>
      <c r="EX20" s="740">
        <v>300</v>
      </c>
      <c r="EY20" s="740">
        <v>300</v>
      </c>
      <c r="EZ20" s="740">
        <v>300</v>
      </c>
      <c r="FA20" s="740">
        <v>300</v>
      </c>
      <c r="FB20" s="740">
        <v>300</v>
      </c>
      <c r="FC20" s="740">
        <v>300</v>
      </c>
      <c r="FD20" s="740">
        <v>300</v>
      </c>
      <c r="FE20" s="740">
        <v>309</v>
      </c>
      <c r="GG20" s="692"/>
      <c r="GH20" s="692"/>
      <c r="GI20" s="692"/>
      <c r="GJ20" s="692"/>
      <c r="GK20" s="692"/>
      <c r="GL20" s="692"/>
      <c r="GM20" s="692"/>
      <c r="GN20" s="692"/>
      <c r="GO20" s="692"/>
      <c r="GP20" s="692"/>
      <c r="GQ20" s="692"/>
      <c r="GR20" s="692"/>
      <c r="GS20" s="692"/>
      <c r="GT20" s="692"/>
      <c r="GU20" s="692"/>
      <c r="GV20" s="692"/>
      <c r="GW20" s="692"/>
      <c r="GX20" s="692"/>
      <c r="GY20" s="692"/>
      <c r="GZ20" s="692"/>
      <c r="HA20" s="692"/>
      <c r="HB20" s="692"/>
      <c r="HC20" s="692"/>
      <c r="HD20" s="692"/>
      <c r="HE20" s="692"/>
      <c r="HF20" s="692"/>
      <c r="HG20" s="692"/>
      <c r="HH20" s="692"/>
      <c r="HI20" s="692"/>
      <c r="HJ20" s="692"/>
      <c r="HK20" s="692"/>
      <c r="HL20" s="692"/>
      <c r="HM20" s="692"/>
      <c r="HN20" s="692"/>
      <c r="HO20" s="692"/>
      <c r="HP20" s="692"/>
      <c r="HQ20" s="692"/>
      <c r="HR20" s="692"/>
      <c r="HS20" s="692"/>
      <c r="HT20" s="692"/>
      <c r="HU20" s="692"/>
      <c r="HV20" s="692"/>
      <c r="HW20" s="692"/>
      <c r="HX20" s="692"/>
      <c r="HY20" s="692"/>
      <c r="HZ20" s="692"/>
      <c r="IA20" s="692"/>
      <c r="IB20" s="692"/>
      <c r="IC20" s="692"/>
      <c r="ID20" s="692"/>
      <c r="IE20" s="692"/>
      <c r="IF20" s="692"/>
      <c r="IG20" s="692"/>
      <c r="IH20" s="692"/>
      <c r="II20" s="692"/>
      <c r="IJ20" s="692"/>
      <c r="IK20" s="692"/>
      <c r="IL20" s="692"/>
      <c r="IM20" s="692"/>
      <c r="IN20" s="692"/>
      <c r="IO20" s="692"/>
      <c r="IP20" s="692"/>
      <c r="IQ20" s="692"/>
      <c r="IR20" s="692"/>
      <c r="IS20" s="692"/>
      <c r="IT20" s="692"/>
      <c r="IU20" s="692"/>
      <c r="IV20" s="692"/>
      <c r="IW20" s="692"/>
      <c r="IX20" s="692"/>
      <c r="IY20" s="692"/>
      <c r="IZ20" s="692"/>
      <c r="JA20" s="692"/>
      <c r="JB20" s="692"/>
      <c r="JC20" s="692"/>
      <c r="JD20" s="692"/>
      <c r="JE20" s="692"/>
      <c r="JF20" s="692"/>
      <c r="JG20" s="692"/>
      <c r="JH20" s="692"/>
      <c r="JI20" s="692"/>
    </row>
    <row r="21" spans="1:269">
      <c r="A21" s="407"/>
      <c r="B21" s="409"/>
      <c r="D21" s="422"/>
      <c r="E21" s="736" t="s">
        <v>806</v>
      </c>
      <c r="F21" s="740">
        <v>26066</v>
      </c>
      <c r="G21" s="740">
        <v>26066</v>
      </c>
      <c r="H21" s="740">
        <v>26066</v>
      </c>
      <c r="I21" s="740">
        <v>26066</v>
      </c>
      <c r="J21" s="740">
        <v>26066</v>
      </c>
      <c r="K21" s="740">
        <v>26066</v>
      </c>
      <c r="L21" s="740">
        <v>26066</v>
      </c>
      <c r="M21" s="740">
        <v>26066</v>
      </c>
      <c r="N21" s="740">
        <v>26066</v>
      </c>
      <c r="O21" s="740">
        <v>26066</v>
      </c>
      <c r="P21" s="740">
        <v>26066</v>
      </c>
      <c r="Q21" s="740">
        <v>30831</v>
      </c>
      <c r="R21" s="740">
        <v>30831</v>
      </c>
      <c r="S21" s="740">
        <v>30831</v>
      </c>
      <c r="T21" s="740">
        <v>30831</v>
      </c>
      <c r="U21" s="740">
        <v>30831</v>
      </c>
      <c r="V21" s="740">
        <v>30831</v>
      </c>
      <c r="W21" s="740">
        <v>30831</v>
      </c>
      <c r="X21" s="740">
        <v>30831</v>
      </c>
      <c r="Y21" s="740">
        <v>30831</v>
      </c>
      <c r="Z21" s="740">
        <v>30831</v>
      </c>
      <c r="AA21" s="740">
        <v>30831</v>
      </c>
      <c r="AB21" s="740">
        <v>30831</v>
      </c>
      <c r="AC21" s="740">
        <v>31755</v>
      </c>
      <c r="AD21" s="740">
        <v>31755</v>
      </c>
      <c r="AE21" s="740">
        <v>31755</v>
      </c>
      <c r="AF21" s="740">
        <v>31755</v>
      </c>
      <c r="AG21" s="740">
        <v>31755</v>
      </c>
      <c r="AH21" s="740">
        <v>31755</v>
      </c>
      <c r="AI21" s="740">
        <v>31755</v>
      </c>
      <c r="AJ21" s="740">
        <v>31755</v>
      </c>
      <c r="AK21" s="740">
        <v>31755</v>
      </c>
      <c r="AL21" s="740">
        <v>31755</v>
      </c>
      <c r="AM21" s="740">
        <v>31755</v>
      </c>
      <c r="AN21" s="740">
        <v>31755</v>
      </c>
      <c r="AO21" s="740">
        <v>32708</v>
      </c>
      <c r="AP21" s="740">
        <v>32708</v>
      </c>
      <c r="AQ21" s="740">
        <v>32708</v>
      </c>
      <c r="AR21" s="740">
        <v>32708</v>
      </c>
      <c r="AS21" s="740">
        <v>32708</v>
      </c>
      <c r="AT21" s="740">
        <v>32708</v>
      </c>
      <c r="AU21" s="740">
        <v>32708</v>
      </c>
      <c r="AV21" s="740">
        <v>32708</v>
      </c>
      <c r="AW21" s="740">
        <v>32708</v>
      </c>
      <c r="AX21" s="740">
        <v>32708</v>
      </c>
      <c r="AY21" s="740">
        <v>32708</v>
      </c>
      <c r="AZ21" s="740">
        <v>32708</v>
      </c>
      <c r="BA21" s="740">
        <v>33689</v>
      </c>
      <c r="BB21" s="740">
        <v>33689</v>
      </c>
      <c r="BC21" s="740">
        <v>33689</v>
      </c>
      <c r="BD21" s="740">
        <v>33689</v>
      </c>
      <c r="BE21" s="740">
        <v>33689</v>
      </c>
      <c r="BF21" s="740">
        <v>33689</v>
      </c>
      <c r="BG21" s="740">
        <v>33689</v>
      </c>
      <c r="BH21" s="740">
        <v>33689</v>
      </c>
      <c r="BI21" s="740">
        <v>33689</v>
      </c>
      <c r="BJ21" s="740">
        <v>33689</v>
      </c>
      <c r="BK21" s="740">
        <v>33689</v>
      </c>
      <c r="BL21" s="740">
        <v>33689</v>
      </c>
      <c r="BM21" s="740">
        <v>34700</v>
      </c>
      <c r="BN21" s="740">
        <v>34700</v>
      </c>
      <c r="BO21" s="740">
        <v>34700</v>
      </c>
      <c r="BP21" s="740">
        <v>34700</v>
      </c>
      <c r="BQ21" s="740">
        <v>34700</v>
      </c>
      <c r="BR21" s="740">
        <v>34700</v>
      </c>
      <c r="BS21" s="740">
        <v>34700</v>
      </c>
      <c r="BT21" s="740">
        <v>34700</v>
      </c>
      <c r="BU21" s="740">
        <v>34700</v>
      </c>
      <c r="BV21" s="740">
        <v>34700</v>
      </c>
      <c r="BW21" s="740">
        <v>34700</v>
      </c>
      <c r="BX21" s="740">
        <v>34700</v>
      </c>
      <c r="BY21" s="740">
        <v>35741</v>
      </c>
      <c r="BZ21" s="740">
        <v>35741</v>
      </c>
      <c r="CA21" s="740">
        <v>35741</v>
      </c>
      <c r="CB21" s="740">
        <v>35741</v>
      </c>
      <c r="CC21" s="740">
        <v>35741</v>
      </c>
      <c r="CD21" s="740">
        <v>35741</v>
      </c>
      <c r="CE21" s="740">
        <v>35741</v>
      </c>
      <c r="CF21" s="740">
        <v>35741</v>
      </c>
      <c r="CG21" s="740">
        <v>35741</v>
      </c>
      <c r="CH21" s="740">
        <v>35741</v>
      </c>
      <c r="CI21" s="740">
        <v>35741</v>
      </c>
      <c r="CJ21" s="740">
        <v>35741</v>
      </c>
      <c r="CK21" s="740">
        <v>36813</v>
      </c>
      <c r="CL21" s="740">
        <v>36813</v>
      </c>
      <c r="CM21" s="740">
        <v>36813</v>
      </c>
      <c r="CN21" s="740">
        <v>36813</v>
      </c>
      <c r="CO21" s="740">
        <v>36813</v>
      </c>
      <c r="CP21" s="740">
        <v>36813</v>
      </c>
      <c r="CQ21" s="740">
        <v>36813</v>
      </c>
      <c r="CR21" s="740">
        <v>36813</v>
      </c>
      <c r="CS21" s="740">
        <v>36813</v>
      </c>
      <c r="CT21" s="740">
        <v>36813</v>
      </c>
      <c r="CU21" s="740">
        <v>36813</v>
      </c>
      <c r="CV21" s="740">
        <v>36813</v>
      </c>
      <c r="CW21" s="740">
        <v>37918</v>
      </c>
      <c r="CX21" s="740">
        <v>37918</v>
      </c>
      <c r="CY21" s="740">
        <v>37918</v>
      </c>
      <c r="CZ21" s="740">
        <v>37918</v>
      </c>
      <c r="DA21" s="740">
        <v>37918</v>
      </c>
      <c r="DB21" s="740">
        <v>37918</v>
      </c>
      <c r="DC21" s="740">
        <v>37918</v>
      </c>
      <c r="DD21" s="740">
        <v>37918</v>
      </c>
      <c r="DE21" s="740">
        <v>37918</v>
      </c>
      <c r="DF21" s="740">
        <v>37918</v>
      </c>
      <c r="DG21" s="740">
        <v>37918</v>
      </c>
      <c r="DH21" s="740">
        <v>37918</v>
      </c>
      <c r="DI21" s="740">
        <v>39055</v>
      </c>
      <c r="DJ21" s="740">
        <v>39055</v>
      </c>
      <c r="DK21" s="740">
        <v>39055</v>
      </c>
      <c r="DL21" s="740">
        <v>39055</v>
      </c>
      <c r="DM21" s="740">
        <v>39055</v>
      </c>
      <c r="DN21" s="740">
        <v>39055</v>
      </c>
      <c r="DO21" s="740">
        <v>39055</v>
      </c>
      <c r="DP21" s="740">
        <v>39055</v>
      </c>
      <c r="DQ21" s="740">
        <v>39055</v>
      </c>
      <c r="DR21" s="740">
        <v>39055</v>
      </c>
      <c r="DS21" s="740">
        <v>39055</v>
      </c>
      <c r="DT21" s="740">
        <v>39055</v>
      </c>
      <c r="DU21" s="740">
        <v>40227</v>
      </c>
      <c r="DV21" s="740">
        <v>40227</v>
      </c>
      <c r="DW21" s="740">
        <v>40227</v>
      </c>
      <c r="DX21" s="740">
        <v>40227</v>
      </c>
      <c r="DY21" s="740">
        <v>40227</v>
      </c>
      <c r="DZ21" s="740">
        <v>40227</v>
      </c>
      <c r="EA21" s="740">
        <v>40227</v>
      </c>
      <c r="EB21" s="740">
        <v>40227</v>
      </c>
      <c r="EC21" s="740">
        <v>40227</v>
      </c>
      <c r="ED21" s="740">
        <v>40227</v>
      </c>
      <c r="EE21" s="740">
        <v>40227</v>
      </c>
      <c r="EF21" s="740">
        <v>40227</v>
      </c>
      <c r="EG21" s="740">
        <v>41434</v>
      </c>
      <c r="EH21" s="740">
        <v>41434</v>
      </c>
      <c r="EI21" s="740">
        <v>41434</v>
      </c>
      <c r="EJ21" s="740">
        <v>41434</v>
      </c>
      <c r="EK21" s="740">
        <v>41434</v>
      </c>
      <c r="EL21" s="740">
        <v>41434</v>
      </c>
      <c r="EM21" s="740">
        <v>41434</v>
      </c>
      <c r="EN21" s="740">
        <v>41434</v>
      </c>
      <c r="EO21" s="740">
        <v>41434</v>
      </c>
      <c r="EP21" s="740">
        <v>41434</v>
      </c>
      <c r="EQ21" s="740">
        <v>41434</v>
      </c>
      <c r="ER21" s="740">
        <v>41434</v>
      </c>
      <c r="ES21" s="740">
        <v>42677</v>
      </c>
      <c r="ET21" s="740">
        <v>42677</v>
      </c>
      <c r="EU21" s="740">
        <v>42677</v>
      </c>
      <c r="EV21" s="740">
        <v>42677</v>
      </c>
      <c r="EW21" s="740">
        <v>42677</v>
      </c>
      <c r="EX21" s="740">
        <v>42677</v>
      </c>
      <c r="EY21" s="740">
        <v>42677</v>
      </c>
      <c r="EZ21" s="740">
        <v>42677</v>
      </c>
      <c r="FA21" s="740">
        <v>42677</v>
      </c>
      <c r="FB21" s="740">
        <v>42677</v>
      </c>
      <c r="FC21" s="740">
        <v>42677</v>
      </c>
      <c r="FD21" s="740">
        <v>42677</v>
      </c>
      <c r="FE21" s="740">
        <v>43957</v>
      </c>
      <c r="FF21" s="534"/>
      <c r="FG21" s="534"/>
      <c r="FH21" s="534"/>
      <c r="FI21" s="534"/>
      <c r="FJ21" s="534"/>
      <c r="FK21" s="534"/>
      <c r="FL21" s="534"/>
      <c r="FM21" s="534"/>
      <c r="FN21" s="534"/>
      <c r="FO21" s="534"/>
      <c r="FP21" s="534"/>
      <c r="FQ21" s="534"/>
      <c r="FR21" s="534"/>
      <c r="FS21" s="534"/>
      <c r="FT21" s="534"/>
      <c r="FU21" s="534"/>
      <c r="FV21" s="534"/>
      <c r="FW21" s="534"/>
      <c r="FX21" s="534"/>
      <c r="FY21" s="534"/>
      <c r="FZ21" s="534"/>
      <c r="GA21" s="534"/>
      <c r="GB21" s="534"/>
      <c r="GC21" s="534"/>
      <c r="GD21" s="534"/>
      <c r="GE21" s="534"/>
      <c r="GF21" s="534"/>
    </row>
    <row r="22" spans="1:269">
      <c r="A22" s="406" t="s">
        <v>413</v>
      </c>
      <c r="B22" s="409">
        <v>6</v>
      </c>
      <c r="D22" s="422"/>
      <c r="E22" s="736" t="s">
        <v>807</v>
      </c>
      <c r="F22" s="740">
        <v>1202</v>
      </c>
      <c r="G22" s="740">
        <v>1202</v>
      </c>
      <c r="H22" s="740">
        <v>1202</v>
      </c>
      <c r="I22" s="740">
        <v>1202</v>
      </c>
      <c r="J22" s="740">
        <v>1202</v>
      </c>
      <c r="K22" s="740">
        <v>1202</v>
      </c>
      <c r="L22" s="740">
        <v>1202</v>
      </c>
      <c r="M22" s="740">
        <v>1202</v>
      </c>
      <c r="N22" s="740">
        <v>1202</v>
      </c>
      <c r="O22" s="740">
        <v>1202</v>
      </c>
      <c r="P22" s="740">
        <v>1202</v>
      </c>
      <c r="Q22" s="740">
        <v>1238</v>
      </c>
      <c r="R22" s="740">
        <v>1238</v>
      </c>
      <c r="S22" s="740">
        <v>1238</v>
      </c>
      <c r="T22" s="740">
        <v>1238</v>
      </c>
      <c r="U22" s="740">
        <v>1238</v>
      </c>
      <c r="V22" s="740">
        <v>1238</v>
      </c>
      <c r="W22" s="740">
        <v>1238</v>
      </c>
      <c r="X22" s="740">
        <v>1238</v>
      </c>
      <c r="Y22" s="740">
        <v>1238</v>
      </c>
      <c r="Z22" s="740">
        <v>1238</v>
      </c>
      <c r="AA22" s="740">
        <v>1238</v>
      </c>
      <c r="AB22" s="740">
        <v>1238</v>
      </c>
      <c r="AC22" s="740">
        <v>1275</v>
      </c>
      <c r="AD22" s="740">
        <v>1275</v>
      </c>
      <c r="AE22" s="740">
        <v>1275</v>
      </c>
      <c r="AF22" s="740">
        <v>1275</v>
      </c>
      <c r="AG22" s="740">
        <v>1275</v>
      </c>
      <c r="AH22" s="740">
        <v>1275</v>
      </c>
      <c r="AI22" s="740">
        <v>1275</v>
      </c>
      <c r="AJ22" s="740">
        <v>1275</v>
      </c>
      <c r="AK22" s="740">
        <v>1275</v>
      </c>
      <c r="AL22" s="740">
        <v>1275</v>
      </c>
      <c r="AM22" s="740">
        <v>1275</v>
      </c>
      <c r="AN22" s="740">
        <v>1275</v>
      </c>
      <c r="AO22" s="740">
        <v>1313</v>
      </c>
      <c r="AP22" s="740">
        <v>1313</v>
      </c>
      <c r="AQ22" s="740">
        <v>1313</v>
      </c>
      <c r="AR22" s="740">
        <v>1313</v>
      </c>
      <c r="AS22" s="740">
        <v>1313</v>
      </c>
      <c r="AT22" s="740">
        <v>1313</v>
      </c>
      <c r="AU22" s="740">
        <v>1313</v>
      </c>
      <c r="AV22" s="740">
        <v>1313</v>
      </c>
      <c r="AW22" s="740">
        <v>1313</v>
      </c>
      <c r="AX22" s="740">
        <v>1313</v>
      </c>
      <c r="AY22" s="740">
        <v>1313</v>
      </c>
      <c r="AZ22" s="740">
        <v>1313</v>
      </c>
      <c r="BA22" s="740">
        <v>1352</v>
      </c>
      <c r="BB22" s="740">
        <v>1352</v>
      </c>
      <c r="BC22" s="740">
        <v>1352</v>
      </c>
      <c r="BD22" s="740">
        <v>1352</v>
      </c>
      <c r="BE22" s="740">
        <v>1352</v>
      </c>
      <c r="BF22" s="740">
        <v>1352</v>
      </c>
      <c r="BG22" s="740">
        <v>1352</v>
      </c>
      <c r="BH22" s="740">
        <v>1352</v>
      </c>
      <c r="BI22" s="740">
        <v>1352</v>
      </c>
      <c r="BJ22" s="740">
        <v>1352</v>
      </c>
      <c r="BK22" s="740">
        <v>1352</v>
      </c>
      <c r="BL22" s="740">
        <v>1352</v>
      </c>
      <c r="BM22" s="740">
        <v>1393</v>
      </c>
      <c r="BN22" s="740">
        <v>1393</v>
      </c>
      <c r="BO22" s="740">
        <v>1393</v>
      </c>
      <c r="BP22" s="740">
        <v>1393</v>
      </c>
      <c r="BQ22" s="740">
        <v>1393</v>
      </c>
      <c r="BR22" s="740">
        <v>1393</v>
      </c>
      <c r="BS22" s="740">
        <v>1393</v>
      </c>
      <c r="BT22" s="740">
        <v>1393</v>
      </c>
      <c r="BU22" s="740">
        <v>1393</v>
      </c>
      <c r="BV22" s="740">
        <v>1393</v>
      </c>
      <c r="BW22" s="740">
        <v>1393</v>
      </c>
      <c r="BX22" s="740">
        <v>1393</v>
      </c>
      <c r="BY22" s="740">
        <v>1435</v>
      </c>
      <c r="BZ22" s="740">
        <v>1435</v>
      </c>
      <c r="CA22" s="740">
        <v>1435</v>
      </c>
      <c r="CB22" s="740">
        <v>1435</v>
      </c>
      <c r="CC22" s="740">
        <v>1435</v>
      </c>
      <c r="CD22" s="740">
        <v>1435</v>
      </c>
      <c r="CE22" s="740">
        <v>1435</v>
      </c>
      <c r="CF22" s="740">
        <v>1435</v>
      </c>
      <c r="CG22" s="740">
        <v>1435</v>
      </c>
      <c r="CH22" s="740">
        <v>1435</v>
      </c>
      <c r="CI22" s="740">
        <v>1435</v>
      </c>
      <c r="CJ22" s="740">
        <v>1435</v>
      </c>
      <c r="CK22" s="740">
        <v>1478</v>
      </c>
      <c r="CL22" s="740">
        <v>1478</v>
      </c>
      <c r="CM22" s="740">
        <v>1478</v>
      </c>
      <c r="CN22" s="740">
        <v>1478</v>
      </c>
      <c r="CO22" s="740">
        <v>1478</v>
      </c>
      <c r="CP22" s="740">
        <v>1478</v>
      </c>
      <c r="CQ22" s="740">
        <v>1478</v>
      </c>
      <c r="CR22" s="740">
        <v>1478</v>
      </c>
      <c r="CS22" s="740">
        <v>1478</v>
      </c>
      <c r="CT22" s="740">
        <v>1478</v>
      </c>
      <c r="CU22" s="740">
        <v>1478</v>
      </c>
      <c r="CV22" s="740">
        <v>1478</v>
      </c>
      <c r="CW22" s="740">
        <v>1522</v>
      </c>
      <c r="CX22" s="740">
        <v>1522</v>
      </c>
      <c r="CY22" s="740">
        <v>1522</v>
      </c>
      <c r="CZ22" s="740">
        <v>1522</v>
      </c>
      <c r="DA22" s="740">
        <v>1522</v>
      </c>
      <c r="DB22" s="740">
        <v>1522</v>
      </c>
      <c r="DC22" s="740">
        <v>1522</v>
      </c>
      <c r="DD22" s="740">
        <v>1522</v>
      </c>
      <c r="DE22" s="740">
        <v>1522</v>
      </c>
      <c r="DF22" s="740">
        <v>1522</v>
      </c>
      <c r="DG22" s="740">
        <v>1522</v>
      </c>
      <c r="DH22" s="740">
        <v>1522</v>
      </c>
      <c r="DI22" s="740">
        <v>1568</v>
      </c>
      <c r="DJ22" s="740">
        <v>1568</v>
      </c>
      <c r="DK22" s="740">
        <v>1568</v>
      </c>
      <c r="DL22" s="740">
        <v>1568</v>
      </c>
      <c r="DM22" s="740">
        <v>1568</v>
      </c>
      <c r="DN22" s="740">
        <v>1568</v>
      </c>
      <c r="DO22" s="740">
        <v>1568</v>
      </c>
      <c r="DP22" s="740">
        <v>1568</v>
      </c>
      <c r="DQ22" s="740">
        <v>1568</v>
      </c>
      <c r="DR22" s="740">
        <v>1568</v>
      </c>
      <c r="DS22" s="740">
        <v>1568</v>
      </c>
      <c r="DT22" s="740">
        <v>1568</v>
      </c>
      <c r="DU22" s="740">
        <v>1615</v>
      </c>
      <c r="DV22" s="740">
        <v>1615</v>
      </c>
      <c r="DW22" s="740">
        <v>1615</v>
      </c>
      <c r="DX22" s="740">
        <v>1615</v>
      </c>
      <c r="DY22" s="740">
        <v>1615</v>
      </c>
      <c r="DZ22" s="740">
        <v>1615</v>
      </c>
      <c r="EA22" s="740">
        <v>1615</v>
      </c>
      <c r="EB22" s="740">
        <v>1615</v>
      </c>
      <c r="EC22" s="740">
        <v>1615</v>
      </c>
      <c r="ED22" s="740">
        <v>1615</v>
      </c>
      <c r="EE22" s="740">
        <v>1615</v>
      </c>
      <c r="EF22" s="740">
        <v>1615</v>
      </c>
      <c r="EG22" s="740">
        <v>1663</v>
      </c>
      <c r="EH22" s="740">
        <v>1663</v>
      </c>
      <c r="EI22" s="740">
        <v>1663</v>
      </c>
      <c r="EJ22" s="740">
        <v>1663</v>
      </c>
      <c r="EK22" s="740">
        <v>1663</v>
      </c>
      <c r="EL22" s="740">
        <v>1663</v>
      </c>
      <c r="EM22" s="740">
        <v>1663</v>
      </c>
      <c r="EN22" s="740">
        <v>1663</v>
      </c>
      <c r="EO22" s="740">
        <v>1663</v>
      </c>
      <c r="EP22" s="740">
        <v>1663</v>
      </c>
      <c r="EQ22" s="740">
        <v>1663</v>
      </c>
      <c r="ER22" s="740">
        <v>1663</v>
      </c>
      <c r="ES22" s="740">
        <v>1713</v>
      </c>
      <c r="ET22" s="740">
        <v>1713</v>
      </c>
      <c r="EU22" s="740">
        <v>1713</v>
      </c>
      <c r="EV22" s="740">
        <v>1713</v>
      </c>
      <c r="EW22" s="740">
        <v>1713</v>
      </c>
      <c r="EX22" s="740">
        <v>1713</v>
      </c>
      <c r="EY22" s="740">
        <v>1713</v>
      </c>
      <c r="EZ22" s="740">
        <v>1713</v>
      </c>
      <c r="FA22" s="740">
        <v>1713</v>
      </c>
      <c r="FB22" s="740">
        <v>1713</v>
      </c>
      <c r="FC22" s="740">
        <v>1713</v>
      </c>
      <c r="FD22" s="740">
        <v>1713</v>
      </c>
      <c r="FE22" s="740">
        <v>1765</v>
      </c>
      <c r="FF22" s="534"/>
      <c r="FG22" s="534"/>
      <c r="FH22" s="534"/>
      <c r="FI22" s="534"/>
      <c r="FJ22" s="534"/>
      <c r="FK22" s="534"/>
      <c r="FL22" s="534"/>
      <c r="FM22" s="534"/>
      <c r="FN22" s="534"/>
      <c r="FO22" s="534"/>
      <c r="FP22" s="534"/>
      <c r="FQ22" s="534"/>
      <c r="FR22" s="534"/>
      <c r="FS22" s="534"/>
      <c r="FT22" s="534"/>
      <c r="FU22" s="534"/>
      <c r="FV22" s="534"/>
      <c r="FW22" s="534"/>
      <c r="FX22" s="534"/>
      <c r="FY22" s="534"/>
      <c r="FZ22" s="534"/>
      <c r="GA22" s="534"/>
      <c r="GB22" s="534"/>
      <c r="GC22" s="534"/>
      <c r="GD22" s="534"/>
      <c r="GE22" s="534"/>
      <c r="GF22" s="534"/>
    </row>
    <row r="23" spans="1:269">
      <c r="A23" s="406" t="s">
        <v>414</v>
      </c>
      <c r="B23" s="409">
        <v>23</v>
      </c>
      <c r="D23" s="422"/>
      <c r="E23" s="736" t="s">
        <v>808</v>
      </c>
      <c r="F23" s="740">
        <v>403</v>
      </c>
      <c r="G23" s="740">
        <v>403</v>
      </c>
      <c r="H23" s="740">
        <v>403</v>
      </c>
      <c r="I23" s="740">
        <v>407</v>
      </c>
      <c r="J23" s="740">
        <v>407</v>
      </c>
      <c r="K23" s="740">
        <v>407</v>
      </c>
      <c r="L23" s="740">
        <v>407</v>
      </c>
      <c r="M23" s="740">
        <v>407</v>
      </c>
      <c r="N23" s="740">
        <v>399</v>
      </c>
      <c r="O23" s="740">
        <v>392</v>
      </c>
      <c r="P23" s="740">
        <v>392</v>
      </c>
      <c r="Q23" s="740">
        <v>404</v>
      </c>
      <c r="R23" s="740">
        <v>404</v>
      </c>
      <c r="S23" s="740">
        <v>389</v>
      </c>
      <c r="T23" s="740">
        <v>389</v>
      </c>
      <c r="U23" s="740">
        <v>408</v>
      </c>
      <c r="V23" s="740">
        <v>408</v>
      </c>
      <c r="W23" s="740">
        <v>437</v>
      </c>
      <c r="X23" s="740">
        <v>437</v>
      </c>
      <c r="Y23" s="740">
        <v>437</v>
      </c>
      <c r="Z23" s="740">
        <v>437</v>
      </c>
      <c r="AA23" s="740">
        <v>437</v>
      </c>
      <c r="AB23" s="740">
        <v>437</v>
      </c>
      <c r="AC23" s="740">
        <v>450</v>
      </c>
      <c r="AD23" s="740">
        <v>450</v>
      </c>
      <c r="AE23" s="740">
        <v>450</v>
      </c>
      <c r="AF23" s="740">
        <v>450</v>
      </c>
      <c r="AG23" s="740">
        <v>450</v>
      </c>
      <c r="AH23" s="740">
        <v>450</v>
      </c>
      <c r="AI23" s="740">
        <v>450</v>
      </c>
      <c r="AJ23" s="740">
        <v>450</v>
      </c>
      <c r="AK23" s="740">
        <v>450</v>
      </c>
      <c r="AL23" s="740">
        <v>450</v>
      </c>
      <c r="AM23" s="740">
        <v>450</v>
      </c>
      <c r="AN23" s="740">
        <v>450</v>
      </c>
      <c r="AO23" s="740">
        <v>464</v>
      </c>
      <c r="AP23" s="740">
        <v>464</v>
      </c>
      <c r="AQ23" s="740">
        <v>464</v>
      </c>
      <c r="AR23" s="740">
        <v>464</v>
      </c>
      <c r="AS23" s="740">
        <v>464</v>
      </c>
      <c r="AT23" s="740">
        <v>464</v>
      </c>
      <c r="AU23" s="740">
        <v>464</v>
      </c>
      <c r="AV23" s="740">
        <v>464</v>
      </c>
      <c r="AW23" s="740">
        <v>464</v>
      </c>
      <c r="AX23" s="740">
        <v>464</v>
      </c>
      <c r="AY23" s="740">
        <v>464</v>
      </c>
      <c r="AZ23" s="740">
        <v>464</v>
      </c>
      <c r="BA23" s="740">
        <v>478</v>
      </c>
      <c r="BB23" s="740">
        <v>478</v>
      </c>
      <c r="BC23" s="740">
        <v>478</v>
      </c>
      <c r="BD23" s="740">
        <v>478</v>
      </c>
      <c r="BE23" s="740">
        <v>478</v>
      </c>
      <c r="BF23" s="740">
        <v>478</v>
      </c>
      <c r="BG23" s="740">
        <v>478</v>
      </c>
      <c r="BH23" s="740">
        <v>434</v>
      </c>
      <c r="BI23" s="740">
        <v>434</v>
      </c>
      <c r="BJ23" s="740">
        <v>478</v>
      </c>
      <c r="BK23" s="740">
        <v>478</v>
      </c>
      <c r="BL23" s="740">
        <v>478</v>
      </c>
      <c r="BM23" s="740">
        <v>492</v>
      </c>
      <c r="BN23" s="740">
        <v>492</v>
      </c>
      <c r="BO23" s="740">
        <v>492</v>
      </c>
      <c r="BP23" s="740">
        <v>492</v>
      </c>
      <c r="BQ23" s="740">
        <v>492</v>
      </c>
      <c r="BR23" s="740">
        <v>492</v>
      </c>
      <c r="BS23" s="740">
        <v>492</v>
      </c>
      <c r="BT23" s="740">
        <v>492</v>
      </c>
      <c r="BU23" s="740">
        <v>492</v>
      </c>
      <c r="BV23" s="740">
        <v>492</v>
      </c>
      <c r="BW23" s="740">
        <v>492</v>
      </c>
      <c r="BX23" s="740">
        <v>492</v>
      </c>
      <c r="BY23" s="740">
        <v>507</v>
      </c>
      <c r="BZ23" s="740">
        <v>507</v>
      </c>
      <c r="CA23" s="740">
        <v>507</v>
      </c>
      <c r="CB23" s="740">
        <v>507</v>
      </c>
      <c r="CC23" s="740">
        <v>485</v>
      </c>
      <c r="CD23" s="740">
        <v>481</v>
      </c>
      <c r="CE23" s="740">
        <v>484</v>
      </c>
      <c r="CF23" s="740">
        <v>484</v>
      </c>
      <c r="CG23" s="740">
        <v>507</v>
      </c>
      <c r="CH23" s="740">
        <v>507</v>
      </c>
      <c r="CI23" s="740">
        <v>507</v>
      </c>
      <c r="CJ23" s="740">
        <v>491</v>
      </c>
      <c r="CK23" s="740">
        <v>506</v>
      </c>
      <c r="CL23" s="740">
        <v>506</v>
      </c>
      <c r="CM23" s="740">
        <v>522</v>
      </c>
      <c r="CN23" s="740">
        <v>522</v>
      </c>
      <c r="CO23" s="740">
        <v>522</v>
      </c>
      <c r="CP23" s="740">
        <v>522</v>
      </c>
      <c r="CQ23" s="740">
        <v>522</v>
      </c>
      <c r="CR23" s="740">
        <v>522</v>
      </c>
      <c r="CS23" s="740">
        <v>522</v>
      </c>
      <c r="CT23" s="740">
        <v>522</v>
      </c>
      <c r="CU23" s="740">
        <v>522</v>
      </c>
      <c r="CV23" s="740">
        <v>522</v>
      </c>
      <c r="CW23" s="740">
        <v>538</v>
      </c>
      <c r="CX23" s="740">
        <v>538</v>
      </c>
      <c r="CY23" s="740">
        <v>538</v>
      </c>
      <c r="CZ23" s="740">
        <v>538</v>
      </c>
      <c r="DA23" s="740">
        <v>538</v>
      </c>
      <c r="DB23" s="740">
        <v>538</v>
      </c>
      <c r="DC23" s="740">
        <v>538</v>
      </c>
      <c r="DD23" s="740">
        <v>538</v>
      </c>
      <c r="DE23" s="740">
        <v>538</v>
      </c>
      <c r="DF23" s="740">
        <v>538</v>
      </c>
      <c r="DG23" s="740">
        <v>531</v>
      </c>
      <c r="DH23" s="740">
        <v>531</v>
      </c>
      <c r="DI23" s="740">
        <v>554</v>
      </c>
      <c r="DJ23" s="740">
        <v>554</v>
      </c>
      <c r="DK23" s="740">
        <v>554</v>
      </c>
      <c r="DL23" s="740">
        <v>554</v>
      </c>
      <c r="DM23" s="740">
        <v>522</v>
      </c>
      <c r="DN23" s="740">
        <v>522</v>
      </c>
      <c r="DO23" s="740">
        <v>554</v>
      </c>
      <c r="DP23" s="740">
        <v>554</v>
      </c>
      <c r="DQ23" s="740">
        <v>554</v>
      </c>
      <c r="DR23" s="740">
        <v>503</v>
      </c>
      <c r="DS23" s="740">
        <v>503</v>
      </c>
      <c r="DT23" s="740">
        <v>554</v>
      </c>
      <c r="DU23" s="740">
        <v>570</v>
      </c>
      <c r="DV23" s="740">
        <v>408</v>
      </c>
      <c r="DW23" s="740">
        <v>408</v>
      </c>
      <c r="DX23" s="740">
        <v>567</v>
      </c>
      <c r="DY23" s="740">
        <v>564</v>
      </c>
      <c r="DZ23" s="740">
        <v>564</v>
      </c>
      <c r="EA23" s="740">
        <v>570</v>
      </c>
      <c r="EB23" s="740">
        <v>570</v>
      </c>
      <c r="EC23" s="740">
        <v>570</v>
      </c>
      <c r="ED23" s="740">
        <v>570</v>
      </c>
      <c r="EE23" s="740">
        <v>570</v>
      </c>
      <c r="EF23" s="740">
        <v>559</v>
      </c>
      <c r="EG23" s="740">
        <v>576</v>
      </c>
      <c r="EH23" s="740">
        <v>587</v>
      </c>
      <c r="EI23" s="740">
        <v>587</v>
      </c>
      <c r="EJ23" s="740">
        <v>587</v>
      </c>
      <c r="EK23" s="740">
        <v>587</v>
      </c>
      <c r="EL23" s="740">
        <v>587</v>
      </c>
      <c r="EM23" s="740">
        <v>562</v>
      </c>
      <c r="EN23" s="740">
        <v>562</v>
      </c>
      <c r="EO23" s="740">
        <v>562</v>
      </c>
      <c r="EP23" s="740">
        <v>562</v>
      </c>
      <c r="EQ23" s="740">
        <v>582</v>
      </c>
      <c r="ER23" s="740">
        <v>587</v>
      </c>
      <c r="ES23" s="740">
        <v>605</v>
      </c>
      <c r="ET23" s="740">
        <v>605</v>
      </c>
      <c r="EU23" s="740">
        <v>586</v>
      </c>
      <c r="EV23" s="740">
        <v>586</v>
      </c>
      <c r="EW23" s="740">
        <v>586</v>
      </c>
      <c r="EX23" s="740">
        <v>605</v>
      </c>
      <c r="EY23" s="740">
        <v>605</v>
      </c>
      <c r="EZ23" s="740">
        <v>605</v>
      </c>
      <c r="FA23" s="740">
        <v>605</v>
      </c>
      <c r="FB23" s="740">
        <v>605</v>
      </c>
      <c r="FC23" s="740">
        <v>605</v>
      </c>
      <c r="FD23" s="740">
        <v>605</v>
      </c>
      <c r="FE23" s="740">
        <v>623</v>
      </c>
      <c r="FF23" s="534"/>
      <c r="FG23" s="534"/>
      <c r="FH23" s="534"/>
      <c r="FI23" s="534"/>
      <c r="FJ23" s="534"/>
      <c r="FK23" s="534"/>
      <c r="FL23" s="534"/>
      <c r="FM23" s="534"/>
      <c r="FN23" s="534"/>
      <c r="FO23" s="534"/>
      <c r="FP23" s="534"/>
      <c r="FQ23" s="534"/>
      <c r="FR23" s="534"/>
      <c r="FS23" s="534"/>
      <c r="FT23" s="534"/>
      <c r="FU23" s="534"/>
      <c r="FV23" s="534"/>
      <c r="FW23" s="534"/>
      <c r="FX23" s="534"/>
      <c r="FY23" s="534"/>
      <c r="FZ23" s="534"/>
      <c r="GA23" s="534"/>
      <c r="GB23" s="534"/>
      <c r="GC23" s="534"/>
      <c r="GD23" s="534"/>
      <c r="GE23" s="534"/>
      <c r="GF23" s="534"/>
      <c r="GG23" s="534"/>
      <c r="GH23" s="534"/>
      <c r="GI23" s="534"/>
      <c r="GJ23" s="534"/>
      <c r="GK23" s="534"/>
      <c r="GL23" s="534"/>
      <c r="GM23" s="534"/>
      <c r="GN23" s="534"/>
      <c r="GO23" s="534"/>
      <c r="GP23" s="534"/>
      <c r="GQ23" s="534"/>
      <c r="GR23" s="534"/>
      <c r="GS23" s="534"/>
      <c r="GT23" s="534"/>
      <c r="GU23" s="534"/>
      <c r="GV23" s="534"/>
      <c r="GW23" s="534"/>
      <c r="GX23" s="534"/>
      <c r="GY23" s="534"/>
      <c r="GZ23" s="534"/>
      <c r="HA23" s="534"/>
      <c r="HB23" s="534"/>
      <c r="HC23" s="534"/>
      <c r="HD23" s="534"/>
      <c r="HE23" s="534"/>
      <c r="HF23" s="534"/>
      <c r="HG23" s="534"/>
      <c r="HH23" s="534"/>
      <c r="HI23" s="534"/>
      <c r="HJ23" s="534"/>
      <c r="HK23" s="534"/>
      <c r="HL23" s="534"/>
      <c r="HM23" s="534"/>
      <c r="HN23" s="534"/>
      <c r="HO23" s="534"/>
      <c r="HP23" s="534"/>
      <c r="HQ23" s="534"/>
      <c r="HR23" s="534"/>
      <c r="HS23" s="534"/>
      <c r="HT23" s="534"/>
      <c r="HU23" s="534"/>
      <c r="HV23" s="534"/>
      <c r="HW23" s="534"/>
      <c r="HX23" s="534"/>
      <c r="HY23" s="534"/>
      <c r="HZ23" s="534"/>
      <c r="IA23" s="534"/>
      <c r="IB23" s="534"/>
      <c r="IC23" s="534"/>
      <c r="ID23" s="534"/>
      <c r="IE23" s="534"/>
      <c r="IF23" s="534"/>
      <c r="IG23" s="534"/>
      <c r="IH23" s="534"/>
      <c r="II23" s="534"/>
      <c r="IJ23" s="534"/>
      <c r="IK23" s="534"/>
      <c r="IL23" s="534"/>
      <c r="IM23" s="534"/>
      <c r="IN23" s="534"/>
      <c r="IO23" s="534"/>
      <c r="IP23" s="534"/>
      <c r="IQ23" s="534"/>
      <c r="IR23" s="534"/>
      <c r="IS23" s="534"/>
      <c r="IT23" s="534"/>
      <c r="IU23" s="534"/>
      <c r="IV23" s="534"/>
      <c r="IW23" s="534"/>
      <c r="IX23" s="534"/>
      <c r="IY23" s="534"/>
      <c r="IZ23" s="534"/>
      <c r="JA23" s="534"/>
      <c r="JB23" s="534"/>
      <c r="JC23" s="534"/>
      <c r="JD23" s="534"/>
      <c r="JE23" s="534"/>
      <c r="JF23" s="534"/>
      <c r="JG23" s="534"/>
      <c r="JH23" s="534"/>
      <c r="JI23" s="534"/>
    </row>
    <row r="24" spans="1:269">
      <c r="B24" s="409"/>
      <c r="D24" s="422"/>
      <c r="E24" s="736" t="s">
        <v>809</v>
      </c>
      <c r="F24" s="740">
        <v>546</v>
      </c>
      <c r="G24" s="740">
        <v>546</v>
      </c>
      <c r="H24" s="740">
        <v>546</v>
      </c>
      <c r="I24" s="740">
        <v>546</v>
      </c>
      <c r="J24" s="740">
        <v>546</v>
      </c>
      <c r="K24" s="740">
        <v>546</v>
      </c>
      <c r="L24" s="740">
        <v>546</v>
      </c>
      <c r="M24" s="740">
        <v>546</v>
      </c>
      <c r="N24" s="740">
        <v>546</v>
      </c>
      <c r="O24" s="740">
        <v>546</v>
      </c>
      <c r="P24" s="740">
        <v>546</v>
      </c>
      <c r="Q24" s="740">
        <v>563</v>
      </c>
      <c r="R24" s="740">
        <v>563</v>
      </c>
      <c r="S24" s="740">
        <v>563</v>
      </c>
      <c r="T24" s="740">
        <v>563</v>
      </c>
      <c r="U24" s="740">
        <v>563</v>
      </c>
      <c r="V24" s="740">
        <v>563</v>
      </c>
      <c r="W24" s="740">
        <v>563</v>
      </c>
      <c r="X24" s="740">
        <v>563</v>
      </c>
      <c r="Y24" s="740">
        <v>563</v>
      </c>
      <c r="Z24" s="740">
        <v>563</v>
      </c>
      <c r="AA24" s="740">
        <v>563</v>
      </c>
      <c r="AB24" s="740">
        <v>563</v>
      </c>
      <c r="AC24" s="740">
        <v>580</v>
      </c>
      <c r="AD24" s="740">
        <v>580</v>
      </c>
      <c r="AE24" s="740">
        <v>580</v>
      </c>
      <c r="AF24" s="740">
        <v>580</v>
      </c>
      <c r="AG24" s="740">
        <v>580</v>
      </c>
      <c r="AH24" s="740">
        <v>580</v>
      </c>
      <c r="AI24" s="740">
        <v>580</v>
      </c>
      <c r="AJ24" s="740">
        <v>580</v>
      </c>
      <c r="AK24" s="740">
        <v>580</v>
      </c>
      <c r="AL24" s="740">
        <v>580</v>
      </c>
      <c r="AM24" s="740">
        <v>580</v>
      </c>
      <c r="AN24" s="740">
        <v>580</v>
      </c>
      <c r="AO24" s="740">
        <v>597</v>
      </c>
      <c r="AP24" s="740">
        <v>597</v>
      </c>
      <c r="AQ24" s="740">
        <v>597</v>
      </c>
      <c r="AR24" s="740">
        <v>597</v>
      </c>
      <c r="AS24" s="740">
        <v>597</v>
      </c>
      <c r="AT24" s="740">
        <v>597</v>
      </c>
      <c r="AU24" s="740">
        <v>597</v>
      </c>
      <c r="AV24" s="740">
        <v>597</v>
      </c>
      <c r="AW24" s="740">
        <v>597</v>
      </c>
      <c r="AX24" s="740">
        <v>597</v>
      </c>
      <c r="AY24" s="740">
        <v>597</v>
      </c>
      <c r="AZ24" s="740">
        <v>597</v>
      </c>
      <c r="BA24" s="740">
        <v>615</v>
      </c>
      <c r="BB24" s="740">
        <v>615</v>
      </c>
      <c r="BC24" s="740">
        <v>615</v>
      </c>
      <c r="BD24" s="740">
        <v>615</v>
      </c>
      <c r="BE24" s="740">
        <v>615</v>
      </c>
      <c r="BF24" s="740">
        <v>615</v>
      </c>
      <c r="BG24" s="740">
        <v>615</v>
      </c>
      <c r="BH24" s="740">
        <v>615</v>
      </c>
      <c r="BI24" s="740">
        <v>615</v>
      </c>
      <c r="BJ24" s="740">
        <v>615</v>
      </c>
      <c r="BK24" s="740">
        <v>615</v>
      </c>
      <c r="BL24" s="740">
        <v>615</v>
      </c>
      <c r="BM24" s="740">
        <v>633</v>
      </c>
      <c r="BN24" s="740">
        <v>633</v>
      </c>
      <c r="BO24" s="740">
        <v>633</v>
      </c>
      <c r="BP24" s="740">
        <v>633</v>
      </c>
      <c r="BQ24" s="740">
        <v>633</v>
      </c>
      <c r="BR24" s="740">
        <v>633</v>
      </c>
      <c r="BS24" s="740">
        <v>633</v>
      </c>
      <c r="BT24" s="740">
        <v>633</v>
      </c>
      <c r="BU24" s="740">
        <v>633</v>
      </c>
      <c r="BV24" s="740">
        <v>633</v>
      </c>
      <c r="BW24" s="740">
        <v>633</v>
      </c>
      <c r="BX24" s="740">
        <v>633</v>
      </c>
      <c r="BY24" s="740">
        <v>652</v>
      </c>
      <c r="BZ24" s="740">
        <v>652</v>
      </c>
      <c r="CA24" s="740">
        <v>652</v>
      </c>
      <c r="CB24" s="740">
        <v>652</v>
      </c>
      <c r="CC24" s="740">
        <v>652</v>
      </c>
      <c r="CD24" s="740">
        <v>652</v>
      </c>
      <c r="CE24" s="740">
        <v>652</v>
      </c>
      <c r="CF24" s="740">
        <v>652</v>
      </c>
      <c r="CG24" s="740">
        <v>652</v>
      </c>
      <c r="CH24" s="740">
        <v>652</v>
      </c>
      <c r="CI24" s="740">
        <v>652</v>
      </c>
      <c r="CJ24" s="740">
        <v>652</v>
      </c>
      <c r="CK24" s="740">
        <v>672</v>
      </c>
      <c r="CL24" s="740">
        <v>672</v>
      </c>
      <c r="CM24" s="740">
        <v>672</v>
      </c>
      <c r="CN24" s="740">
        <v>672</v>
      </c>
      <c r="CO24" s="740">
        <v>672</v>
      </c>
      <c r="CP24" s="740">
        <v>672</v>
      </c>
      <c r="CQ24" s="740">
        <v>672</v>
      </c>
      <c r="CR24" s="740">
        <v>672</v>
      </c>
      <c r="CS24" s="740">
        <v>672</v>
      </c>
      <c r="CT24" s="740">
        <v>672</v>
      </c>
      <c r="CU24" s="740">
        <v>672</v>
      </c>
      <c r="CV24" s="740">
        <v>672</v>
      </c>
      <c r="CW24" s="740">
        <v>692</v>
      </c>
      <c r="CX24" s="740">
        <v>692</v>
      </c>
      <c r="CY24" s="740">
        <v>692</v>
      </c>
      <c r="CZ24" s="740">
        <v>692</v>
      </c>
      <c r="DA24" s="740">
        <v>692</v>
      </c>
      <c r="DB24" s="740">
        <v>692</v>
      </c>
      <c r="DC24" s="740">
        <v>692</v>
      </c>
      <c r="DD24" s="740">
        <v>692</v>
      </c>
      <c r="DE24" s="740">
        <v>692</v>
      </c>
      <c r="DF24" s="740">
        <v>692</v>
      </c>
      <c r="DG24" s="740">
        <v>692</v>
      </c>
      <c r="DH24" s="740">
        <v>692</v>
      </c>
      <c r="DI24" s="740">
        <v>713</v>
      </c>
      <c r="DJ24" s="740">
        <v>713</v>
      </c>
      <c r="DK24" s="740">
        <v>713</v>
      </c>
      <c r="DL24" s="740">
        <v>713</v>
      </c>
      <c r="DM24" s="740">
        <v>713</v>
      </c>
      <c r="DN24" s="740">
        <v>713</v>
      </c>
      <c r="DO24" s="740">
        <v>713</v>
      </c>
      <c r="DP24" s="740">
        <v>713</v>
      </c>
      <c r="DQ24" s="740">
        <v>713</v>
      </c>
      <c r="DR24" s="740">
        <v>713</v>
      </c>
      <c r="DS24" s="740">
        <v>713</v>
      </c>
      <c r="DT24" s="740">
        <v>713</v>
      </c>
      <c r="DU24" s="740">
        <v>734</v>
      </c>
      <c r="DV24" s="740">
        <v>734</v>
      </c>
      <c r="DW24" s="740">
        <v>734</v>
      </c>
      <c r="DX24" s="740">
        <v>734</v>
      </c>
      <c r="DY24" s="740">
        <v>734</v>
      </c>
      <c r="DZ24" s="740">
        <v>734</v>
      </c>
      <c r="EA24" s="740">
        <v>734</v>
      </c>
      <c r="EB24" s="740">
        <v>734</v>
      </c>
      <c r="EC24" s="740">
        <v>734</v>
      </c>
      <c r="ED24" s="740">
        <v>734</v>
      </c>
      <c r="EE24" s="740">
        <v>734</v>
      </c>
      <c r="EF24" s="740">
        <v>734</v>
      </c>
      <c r="EG24" s="740">
        <v>756</v>
      </c>
      <c r="EH24" s="740">
        <v>756</v>
      </c>
      <c r="EI24" s="740">
        <v>756</v>
      </c>
      <c r="EJ24" s="740">
        <v>756</v>
      </c>
      <c r="EK24" s="740">
        <v>756</v>
      </c>
      <c r="EL24" s="740">
        <v>756</v>
      </c>
      <c r="EM24" s="740">
        <v>756</v>
      </c>
      <c r="EN24" s="740">
        <v>756</v>
      </c>
      <c r="EO24" s="740">
        <v>756</v>
      </c>
      <c r="EP24" s="740">
        <v>756</v>
      </c>
      <c r="EQ24" s="740">
        <v>756</v>
      </c>
      <c r="ER24" s="740">
        <v>756</v>
      </c>
      <c r="ES24" s="740">
        <v>779</v>
      </c>
      <c r="ET24" s="740">
        <v>779</v>
      </c>
      <c r="EU24" s="740">
        <v>779</v>
      </c>
      <c r="EV24" s="740">
        <v>779</v>
      </c>
      <c r="EW24" s="740">
        <v>779</v>
      </c>
      <c r="EX24" s="740">
        <v>779</v>
      </c>
      <c r="EY24" s="740">
        <v>779</v>
      </c>
      <c r="EZ24" s="740">
        <v>779</v>
      </c>
      <c r="FA24" s="740">
        <v>779</v>
      </c>
      <c r="FB24" s="740">
        <v>779</v>
      </c>
      <c r="FC24" s="740">
        <v>779</v>
      </c>
      <c r="FD24" s="740">
        <v>779</v>
      </c>
      <c r="FE24" s="740">
        <v>802</v>
      </c>
      <c r="FF24" s="534"/>
      <c r="FG24" s="534"/>
      <c r="FH24" s="534"/>
      <c r="FI24" s="534"/>
      <c r="FJ24" s="534"/>
      <c r="FK24" s="534"/>
      <c r="FL24" s="534"/>
      <c r="FM24" s="534"/>
      <c r="FN24" s="534"/>
      <c r="FO24" s="534"/>
      <c r="FP24" s="534"/>
      <c r="FQ24" s="534"/>
      <c r="FR24" s="534"/>
      <c r="FS24" s="534"/>
      <c r="FT24" s="534"/>
      <c r="FU24" s="534"/>
      <c r="FV24" s="534"/>
      <c r="FW24" s="534"/>
      <c r="FX24" s="534"/>
      <c r="FY24" s="534"/>
      <c r="FZ24" s="534"/>
      <c r="GA24" s="534"/>
      <c r="GB24" s="534"/>
      <c r="GC24" s="534"/>
      <c r="GD24" s="534"/>
      <c r="GE24" s="534"/>
      <c r="GF24" s="534"/>
      <c r="GG24" s="691"/>
      <c r="GH24" s="691"/>
      <c r="GI24" s="691"/>
      <c r="GJ24" s="691"/>
      <c r="GK24" s="691"/>
      <c r="GL24" s="691"/>
      <c r="GM24" s="691"/>
      <c r="GN24" s="691"/>
      <c r="GO24" s="691"/>
      <c r="GP24" s="691"/>
      <c r="GQ24" s="691"/>
      <c r="GR24" s="691"/>
      <c r="GS24" s="691"/>
      <c r="GT24" s="691"/>
      <c r="GU24" s="691"/>
      <c r="GV24" s="691"/>
      <c r="GW24" s="691"/>
      <c r="GX24" s="691"/>
      <c r="GY24" s="691"/>
      <c r="GZ24" s="691"/>
      <c r="HA24" s="691"/>
      <c r="HB24" s="691"/>
      <c r="HC24" s="691"/>
      <c r="HD24" s="691"/>
      <c r="HE24" s="691"/>
      <c r="HF24" s="691"/>
      <c r="HG24" s="691"/>
      <c r="HH24" s="691"/>
      <c r="HI24" s="691"/>
      <c r="HJ24" s="691"/>
      <c r="HK24" s="691"/>
      <c r="HL24" s="691"/>
      <c r="HM24" s="691"/>
      <c r="HN24" s="691"/>
      <c r="HO24" s="691"/>
      <c r="HP24" s="691"/>
      <c r="HQ24" s="691"/>
      <c r="HR24" s="691"/>
      <c r="HS24" s="691"/>
      <c r="HT24" s="691"/>
      <c r="HU24" s="691"/>
      <c r="HV24" s="691"/>
      <c r="HW24" s="691"/>
      <c r="HX24" s="691"/>
      <c r="HY24" s="691"/>
      <c r="HZ24" s="691"/>
      <c r="IA24" s="691"/>
      <c r="IB24" s="691"/>
      <c r="IC24" s="691"/>
      <c r="ID24" s="691"/>
      <c r="IE24" s="691"/>
      <c r="IF24" s="691"/>
      <c r="IG24" s="691"/>
      <c r="IH24" s="691"/>
      <c r="II24" s="691"/>
      <c r="IJ24" s="691"/>
      <c r="IK24" s="691"/>
      <c r="IL24" s="691"/>
      <c r="IM24" s="691"/>
      <c r="IN24" s="691"/>
      <c r="IO24" s="691"/>
      <c r="IP24" s="691"/>
      <c r="IQ24" s="691"/>
      <c r="IR24" s="691"/>
      <c r="IS24" s="691"/>
      <c r="IT24" s="691"/>
      <c r="IU24" s="691"/>
      <c r="IV24" s="691"/>
      <c r="IW24" s="691"/>
      <c r="IX24" s="691"/>
      <c r="IY24" s="691"/>
      <c r="IZ24" s="691"/>
      <c r="JA24" s="691"/>
      <c r="JB24" s="691"/>
      <c r="JC24" s="691"/>
      <c r="JD24" s="691"/>
      <c r="JE24" s="691"/>
      <c r="JF24" s="691"/>
      <c r="JG24" s="691"/>
      <c r="JH24" s="691"/>
      <c r="JI24" s="691"/>
    </row>
    <row r="25" spans="1:269">
      <c r="A25" s="406" t="s">
        <v>360</v>
      </c>
      <c r="B25" s="409">
        <v>24</v>
      </c>
      <c r="D25" s="422"/>
      <c r="E25" s="736" t="s">
        <v>810</v>
      </c>
      <c r="F25" s="740">
        <v>15991</v>
      </c>
      <c r="G25" s="740">
        <v>15991</v>
      </c>
      <c r="H25" s="740">
        <v>15991</v>
      </c>
      <c r="I25" s="740">
        <v>15991</v>
      </c>
      <c r="J25" s="740">
        <v>15991</v>
      </c>
      <c r="K25" s="740">
        <v>15991</v>
      </c>
      <c r="L25" s="740">
        <v>15991</v>
      </c>
      <c r="M25" s="740">
        <v>15991</v>
      </c>
      <c r="N25" s="740">
        <v>15991</v>
      </c>
      <c r="O25" s="740">
        <v>15991</v>
      </c>
      <c r="P25" s="740">
        <v>15991</v>
      </c>
      <c r="Q25" s="740">
        <v>15991</v>
      </c>
      <c r="R25" s="740">
        <v>15991</v>
      </c>
      <c r="S25" s="740">
        <v>15991</v>
      </c>
      <c r="T25" s="740">
        <v>15991</v>
      </c>
      <c r="U25" s="740">
        <v>15991</v>
      </c>
      <c r="V25" s="740">
        <v>15991</v>
      </c>
      <c r="W25" s="740">
        <v>15991</v>
      </c>
      <c r="X25" s="740">
        <v>15991</v>
      </c>
      <c r="Y25" s="740">
        <v>15991</v>
      </c>
      <c r="Z25" s="740">
        <v>0</v>
      </c>
      <c r="AA25" s="740">
        <v>0</v>
      </c>
      <c r="AB25" s="740">
        <v>0</v>
      </c>
      <c r="AC25" s="740">
        <v>0</v>
      </c>
      <c r="AD25" s="740">
        <v>0</v>
      </c>
      <c r="AE25" s="740">
        <v>0</v>
      </c>
      <c r="AF25" s="740">
        <v>0</v>
      </c>
      <c r="AG25" s="740">
        <v>0</v>
      </c>
      <c r="AH25" s="740">
        <v>0</v>
      </c>
      <c r="AI25" s="740">
        <v>0</v>
      </c>
      <c r="AJ25" s="740">
        <v>0</v>
      </c>
      <c r="AK25" s="740">
        <v>0</v>
      </c>
      <c r="AL25" s="740">
        <v>0</v>
      </c>
      <c r="AM25" s="740">
        <v>0</v>
      </c>
      <c r="AN25" s="740">
        <v>0</v>
      </c>
      <c r="AO25" s="740">
        <v>0</v>
      </c>
      <c r="AP25" s="740">
        <v>0</v>
      </c>
      <c r="AQ25" s="740">
        <v>0</v>
      </c>
      <c r="AR25" s="740">
        <v>0</v>
      </c>
      <c r="AS25" s="740">
        <v>0</v>
      </c>
      <c r="AT25" s="740">
        <v>0</v>
      </c>
      <c r="AU25" s="740">
        <v>0</v>
      </c>
      <c r="AV25" s="740">
        <v>0</v>
      </c>
      <c r="AW25" s="740">
        <v>0</v>
      </c>
      <c r="AX25" s="740">
        <v>0</v>
      </c>
      <c r="AY25" s="740">
        <v>0</v>
      </c>
      <c r="AZ25" s="740">
        <v>0</v>
      </c>
      <c r="BA25" s="740">
        <v>0</v>
      </c>
      <c r="BB25" s="740">
        <v>0</v>
      </c>
      <c r="BC25" s="740">
        <v>0</v>
      </c>
      <c r="BD25" s="740">
        <v>0</v>
      </c>
      <c r="BE25" s="740">
        <v>0</v>
      </c>
      <c r="BF25" s="740">
        <v>0</v>
      </c>
      <c r="BG25" s="740">
        <v>0</v>
      </c>
      <c r="BH25" s="740">
        <v>0</v>
      </c>
      <c r="BI25" s="740">
        <v>0</v>
      </c>
      <c r="BJ25" s="740">
        <v>0</v>
      </c>
      <c r="BK25" s="740">
        <v>0</v>
      </c>
      <c r="BL25" s="740">
        <v>0</v>
      </c>
      <c r="BM25" s="740">
        <v>0</v>
      </c>
      <c r="BN25" s="740">
        <v>0</v>
      </c>
      <c r="BO25" s="740">
        <v>0</v>
      </c>
      <c r="BP25" s="740">
        <v>0</v>
      </c>
      <c r="BQ25" s="740">
        <v>0</v>
      </c>
      <c r="BR25" s="740">
        <v>0</v>
      </c>
      <c r="BS25" s="740">
        <v>0</v>
      </c>
      <c r="BT25" s="740">
        <v>0</v>
      </c>
      <c r="BU25" s="740">
        <v>0</v>
      </c>
      <c r="BV25" s="740">
        <v>0</v>
      </c>
      <c r="BW25" s="740">
        <v>0</v>
      </c>
      <c r="BX25" s="740">
        <v>0</v>
      </c>
      <c r="BY25" s="740">
        <v>0</v>
      </c>
      <c r="BZ25" s="740">
        <v>0</v>
      </c>
      <c r="CA25" s="740">
        <v>0</v>
      </c>
      <c r="CB25" s="740">
        <v>0</v>
      </c>
      <c r="CC25" s="740">
        <v>0</v>
      </c>
      <c r="CD25" s="740">
        <v>0</v>
      </c>
      <c r="CE25" s="740">
        <v>0</v>
      </c>
      <c r="CF25" s="740">
        <v>0</v>
      </c>
      <c r="CG25" s="740">
        <v>0</v>
      </c>
      <c r="CH25" s="740">
        <v>0</v>
      </c>
      <c r="CI25" s="740">
        <v>0</v>
      </c>
      <c r="CJ25" s="740">
        <v>0</v>
      </c>
      <c r="CK25" s="740">
        <v>0</v>
      </c>
      <c r="CL25" s="740">
        <v>0</v>
      </c>
      <c r="CM25" s="740">
        <v>0</v>
      </c>
      <c r="CN25" s="740">
        <v>0</v>
      </c>
      <c r="CO25" s="740">
        <v>0</v>
      </c>
      <c r="CP25" s="740">
        <v>0</v>
      </c>
      <c r="CQ25" s="740">
        <v>0</v>
      </c>
      <c r="CR25" s="740">
        <v>0</v>
      </c>
      <c r="CS25" s="740">
        <v>0</v>
      </c>
      <c r="CT25" s="740">
        <v>0</v>
      </c>
      <c r="CU25" s="740">
        <v>0</v>
      </c>
      <c r="CV25" s="740">
        <v>0</v>
      </c>
      <c r="CW25" s="740">
        <v>0</v>
      </c>
      <c r="CX25" s="740">
        <v>0</v>
      </c>
      <c r="CY25" s="740">
        <v>0</v>
      </c>
      <c r="CZ25" s="740">
        <v>0</v>
      </c>
      <c r="DA25" s="740">
        <v>0</v>
      </c>
      <c r="DB25" s="740">
        <v>0</v>
      </c>
      <c r="DC25" s="740">
        <v>0</v>
      </c>
      <c r="DD25" s="740">
        <v>0</v>
      </c>
      <c r="DE25" s="740">
        <v>0</v>
      </c>
      <c r="DF25" s="740">
        <v>0</v>
      </c>
      <c r="DG25" s="740">
        <v>0</v>
      </c>
      <c r="DH25" s="740">
        <v>0</v>
      </c>
      <c r="DI25" s="740">
        <v>0</v>
      </c>
      <c r="DJ25" s="740">
        <v>0</v>
      </c>
      <c r="DK25" s="740">
        <v>0</v>
      </c>
      <c r="DL25" s="740">
        <v>0</v>
      </c>
      <c r="DM25" s="740">
        <v>0</v>
      </c>
      <c r="DN25" s="740">
        <v>0</v>
      </c>
      <c r="DO25" s="740">
        <v>0</v>
      </c>
      <c r="DP25" s="740">
        <v>0</v>
      </c>
      <c r="DQ25" s="740">
        <v>0</v>
      </c>
      <c r="DR25" s="740">
        <v>0</v>
      </c>
      <c r="DS25" s="740">
        <v>0</v>
      </c>
      <c r="DT25" s="740">
        <v>0</v>
      </c>
      <c r="DU25" s="740">
        <v>0</v>
      </c>
      <c r="DV25" s="740">
        <v>0</v>
      </c>
      <c r="DW25" s="740">
        <v>0</v>
      </c>
      <c r="DX25" s="740">
        <v>0</v>
      </c>
      <c r="DY25" s="740">
        <v>0</v>
      </c>
      <c r="DZ25" s="740">
        <v>0</v>
      </c>
      <c r="EA25" s="740">
        <v>0</v>
      </c>
      <c r="EB25" s="740">
        <v>0</v>
      </c>
      <c r="EC25" s="740">
        <v>0</v>
      </c>
      <c r="ED25" s="740">
        <v>0</v>
      </c>
      <c r="EE25" s="740">
        <v>0</v>
      </c>
      <c r="EF25" s="740">
        <v>0</v>
      </c>
      <c r="EG25" s="740">
        <v>0</v>
      </c>
      <c r="EH25" s="740">
        <v>0</v>
      </c>
      <c r="EI25" s="740">
        <v>0</v>
      </c>
      <c r="EJ25" s="740">
        <v>0</v>
      </c>
      <c r="EK25" s="740">
        <v>0</v>
      </c>
      <c r="EL25" s="740">
        <v>0</v>
      </c>
      <c r="EM25" s="740">
        <v>0</v>
      </c>
      <c r="EN25" s="740">
        <v>0</v>
      </c>
      <c r="EO25" s="740">
        <v>0</v>
      </c>
      <c r="EP25" s="740">
        <v>0</v>
      </c>
      <c r="EQ25" s="740">
        <v>0</v>
      </c>
      <c r="ER25" s="740">
        <v>0</v>
      </c>
      <c r="ES25" s="740">
        <v>0</v>
      </c>
      <c r="ET25" s="740">
        <v>0</v>
      </c>
      <c r="EU25" s="740">
        <v>0</v>
      </c>
      <c r="EV25" s="740">
        <v>0</v>
      </c>
      <c r="EW25" s="740">
        <v>0</v>
      </c>
      <c r="EX25" s="740">
        <v>0</v>
      </c>
      <c r="EY25" s="740">
        <v>0</v>
      </c>
      <c r="EZ25" s="740">
        <v>0</v>
      </c>
      <c r="FA25" s="740">
        <v>0</v>
      </c>
      <c r="FB25" s="740">
        <v>0</v>
      </c>
      <c r="FC25" s="740">
        <v>0</v>
      </c>
      <c r="FD25" s="740">
        <v>0</v>
      </c>
      <c r="FE25" s="740">
        <v>0</v>
      </c>
      <c r="FF25" s="691"/>
      <c r="FG25" s="691"/>
      <c r="FH25" s="691"/>
      <c r="FI25" s="691"/>
      <c r="FJ25" s="691"/>
      <c r="FK25" s="691"/>
      <c r="FL25" s="691"/>
      <c r="FM25" s="691"/>
      <c r="FN25" s="691"/>
      <c r="FO25" s="691"/>
      <c r="FP25" s="691"/>
      <c r="FQ25" s="691"/>
      <c r="FR25" s="691"/>
      <c r="FS25" s="691"/>
      <c r="FT25" s="691"/>
      <c r="FU25" s="691"/>
      <c r="FV25" s="691"/>
      <c r="FW25" s="691"/>
      <c r="FX25" s="691"/>
      <c r="FY25" s="691"/>
      <c r="FZ25" s="691"/>
      <c r="GA25" s="691"/>
      <c r="GB25" s="691"/>
      <c r="GC25" s="691"/>
      <c r="GD25" s="691"/>
      <c r="GE25" s="691"/>
      <c r="GF25" s="691"/>
    </row>
    <row r="26" spans="1:269">
      <c r="B26" s="409"/>
      <c r="D26" s="422">
        <v>5</v>
      </c>
      <c r="E26" s="736" t="s">
        <v>738</v>
      </c>
      <c r="F26" s="741">
        <v>44425</v>
      </c>
      <c r="G26" s="741">
        <v>44425</v>
      </c>
      <c r="H26" s="741">
        <v>44425</v>
      </c>
      <c r="I26" s="741">
        <v>44430</v>
      </c>
      <c r="J26" s="741">
        <v>44430</v>
      </c>
      <c r="K26" s="741">
        <v>44430</v>
      </c>
      <c r="L26" s="741">
        <v>44430</v>
      </c>
      <c r="M26" s="741">
        <v>44430</v>
      </c>
      <c r="N26" s="741">
        <v>44421</v>
      </c>
      <c r="O26" s="741">
        <v>44415</v>
      </c>
      <c r="P26" s="741">
        <v>44415</v>
      </c>
      <c r="Q26" s="741">
        <v>49243</v>
      </c>
      <c r="R26" s="741">
        <v>49243</v>
      </c>
      <c r="S26" s="741">
        <v>49228</v>
      </c>
      <c r="T26" s="741">
        <v>49228</v>
      </c>
      <c r="U26" s="741">
        <v>49247</v>
      </c>
      <c r="V26" s="741">
        <v>49247</v>
      </c>
      <c r="W26" s="741">
        <v>49276</v>
      </c>
      <c r="X26" s="741">
        <v>49276</v>
      </c>
      <c r="Y26" s="741">
        <v>49276</v>
      </c>
      <c r="Z26" s="741">
        <v>33285</v>
      </c>
      <c r="AA26" s="741">
        <v>33285</v>
      </c>
      <c r="AB26" s="741">
        <v>33285</v>
      </c>
      <c r="AC26" s="741">
        <v>34283</v>
      </c>
      <c r="AD26" s="741">
        <v>34283</v>
      </c>
      <c r="AE26" s="741">
        <v>34283</v>
      </c>
      <c r="AF26" s="741">
        <v>34283</v>
      </c>
      <c r="AG26" s="741">
        <v>34283</v>
      </c>
      <c r="AH26" s="741">
        <v>34283</v>
      </c>
      <c r="AI26" s="741">
        <v>34283</v>
      </c>
      <c r="AJ26" s="741">
        <v>34283</v>
      </c>
      <c r="AK26" s="741">
        <v>34283</v>
      </c>
      <c r="AL26" s="741">
        <v>34283</v>
      </c>
      <c r="AM26" s="741">
        <v>34283</v>
      </c>
      <c r="AN26" s="741">
        <v>34283</v>
      </c>
      <c r="AO26" s="741">
        <v>35312</v>
      </c>
      <c r="AP26" s="741">
        <v>35312</v>
      </c>
      <c r="AQ26" s="741">
        <v>35312</v>
      </c>
      <c r="AR26" s="741">
        <v>35312</v>
      </c>
      <c r="AS26" s="741">
        <v>35312</v>
      </c>
      <c r="AT26" s="741">
        <v>35312</v>
      </c>
      <c r="AU26" s="741">
        <v>35312</v>
      </c>
      <c r="AV26" s="741">
        <v>35312</v>
      </c>
      <c r="AW26" s="741">
        <v>35312</v>
      </c>
      <c r="AX26" s="741">
        <v>35312</v>
      </c>
      <c r="AY26" s="741">
        <v>35312</v>
      </c>
      <c r="AZ26" s="741">
        <v>35312</v>
      </c>
      <c r="BA26" s="741">
        <v>36371</v>
      </c>
      <c r="BB26" s="741">
        <v>36371</v>
      </c>
      <c r="BC26" s="741">
        <v>36371</v>
      </c>
      <c r="BD26" s="741">
        <v>36371</v>
      </c>
      <c r="BE26" s="741">
        <v>36371</v>
      </c>
      <c r="BF26" s="741">
        <v>36371</v>
      </c>
      <c r="BG26" s="741">
        <v>36371</v>
      </c>
      <c r="BH26" s="741">
        <v>36327</v>
      </c>
      <c r="BI26" s="741">
        <v>36327</v>
      </c>
      <c r="BJ26" s="741">
        <v>36371</v>
      </c>
      <c r="BK26" s="741">
        <v>36371</v>
      </c>
      <c r="BL26" s="741">
        <v>36371</v>
      </c>
      <c r="BM26" s="741">
        <v>37462</v>
      </c>
      <c r="BN26" s="741">
        <v>37462</v>
      </c>
      <c r="BO26" s="741">
        <v>37462</v>
      </c>
      <c r="BP26" s="741">
        <v>37462</v>
      </c>
      <c r="BQ26" s="741">
        <v>37462</v>
      </c>
      <c r="BR26" s="741">
        <v>37462</v>
      </c>
      <c r="BS26" s="741">
        <v>37462</v>
      </c>
      <c r="BT26" s="741">
        <v>37462</v>
      </c>
      <c r="BU26" s="741">
        <v>37462</v>
      </c>
      <c r="BV26" s="741">
        <v>37462</v>
      </c>
      <c r="BW26" s="741">
        <v>37462</v>
      </c>
      <c r="BX26" s="741">
        <v>37462</v>
      </c>
      <c r="BY26" s="741">
        <v>38586</v>
      </c>
      <c r="BZ26" s="741">
        <v>38586</v>
      </c>
      <c r="CA26" s="741">
        <v>38586</v>
      </c>
      <c r="CB26" s="741">
        <v>38586</v>
      </c>
      <c r="CC26" s="741">
        <v>38565</v>
      </c>
      <c r="CD26" s="741">
        <v>38560</v>
      </c>
      <c r="CE26" s="741">
        <v>38564</v>
      </c>
      <c r="CF26" s="741">
        <v>38564</v>
      </c>
      <c r="CG26" s="741">
        <v>38586</v>
      </c>
      <c r="CH26" s="741">
        <v>38586</v>
      </c>
      <c r="CI26" s="741">
        <v>38586</v>
      </c>
      <c r="CJ26" s="741">
        <v>38570</v>
      </c>
      <c r="CK26" s="741">
        <v>39727</v>
      </c>
      <c r="CL26" s="741">
        <v>39727</v>
      </c>
      <c r="CM26" s="741">
        <v>39744</v>
      </c>
      <c r="CN26" s="741">
        <v>39744</v>
      </c>
      <c r="CO26" s="741">
        <v>39744</v>
      </c>
      <c r="CP26" s="741">
        <v>39744</v>
      </c>
      <c r="CQ26" s="741">
        <v>39744</v>
      </c>
      <c r="CR26" s="741">
        <v>39744</v>
      </c>
      <c r="CS26" s="741">
        <v>39744</v>
      </c>
      <c r="CT26" s="741">
        <v>39744</v>
      </c>
      <c r="CU26" s="741">
        <v>39744</v>
      </c>
      <c r="CV26" s="741">
        <v>39744</v>
      </c>
      <c r="CW26" s="741">
        <v>40936</v>
      </c>
      <c r="CX26" s="741">
        <v>40936</v>
      </c>
      <c r="CY26" s="741">
        <v>40936</v>
      </c>
      <c r="CZ26" s="741">
        <v>40936</v>
      </c>
      <c r="DA26" s="741">
        <v>40936</v>
      </c>
      <c r="DB26" s="741">
        <v>40936</v>
      </c>
      <c r="DC26" s="741">
        <v>40936</v>
      </c>
      <c r="DD26" s="741">
        <v>40936</v>
      </c>
      <c r="DE26" s="741">
        <v>40936</v>
      </c>
      <c r="DF26" s="741">
        <v>40936</v>
      </c>
      <c r="DG26" s="741">
        <v>40929</v>
      </c>
      <c r="DH26" s="741">
        <v>40929</v>
      </c>
      <c r="DI26" s="741">
        <v>42164</v>
      </c>
      <c r="DJ26" s="741">
        <v>42164</v>
      </c>
      <c r="DK26" s="741">
        <v>42164</v>
      </c>
      <c r="DL26" s="741">
        <v>42164</v>
      </c>
      <c r="DM26" s="741">
        <v>42132</v>
      </c>
      <c r="DN26" s="741">
        <v>42132</v>
      </c>
      <c r="DO26" s="741">
        <v>42164</v>
      </c>
      <c r="DP26" s="741">
        <v>42164</v>
      </c>
      <c r="DQ26" s="741">
        <v>42164</v>
      </c>
      <c r="DR26" s="741">
        <v>42113</v>
      </c>
      <c r="DS26" s="741">
        <v>42113</v>
      </c>
      <c r="DT26" s="741">
        <v>42164</v>
      </c>
      <c r="DU26" s="741">
        <v>43429</v>
      </c>
      <c r="DV26" s="741">
        <v>43267</v>
      </c>
      <c r="DW26" s="741">
        <v>43267</v>
      </c>
      <c r="DX26" s="741">
        <v>43425</v>
      </c>
      <c r="DY26" s="741">
        <v>43423</v>
      </c>
      <c r="DZ26" s="741">
        <v>43423</v>
      </c>
      <c r="EA26" s="741">
        <v>43429</v>
      </c>
      <c r="EB26" s="741">
        <v>43429</v>
      </c>
      <c r="EC26" s="741">
        <v>43429</v>
      </c>
      <c r="ED26" s="741">
        <v>43429</v>
      </c>
      <c r="EE26" s="741">
        <v>43429</v>
      </c>
      <c r="EF26" s="741">
        <v>43418</v>
      </c>
      <c r="EG26" s="741">
        <v>44721</v>
      </c>
      <c r="EH26" s="741">
        <v>44732</v>
      </c>
      <c r="EI26" s="741">
        <v>44732</v>
      </c>
      <c r="EJ26" s="741">
        <v>44732</v>
      </c>
      <c r="EK26" s="741">
        <v>44732</v>
      </c>
      <c r="EL26" s="741">
        <v>44732</v>
      </c>
      <c r="EM26" s="741">
        <v>44707</v>
      </c>
      <c r="EN26" s="741">
        <v>44707</v>
      </c>
      <c r="EO26" s="741">
        <v>44706</v>
      </c>
      <c r="EP26" s="741">
        <v>44706</v>
      </c>
      <c r="EQ26" s="741">
        <v>44727</v>
      </c>
      <c r="ER26" s="741">
        <v>44732</v>
      </c>
      <c r="ES26" s="741">
        <v>46074</v>
      </c>
      <c r="ET26" s="741">
        <v>46074</v>
      </c>
      <c r="EU26" s="741">
        <v>46055</v>
      </c>
      <c r="EV26" s="741">
        <v>46055</v>
      </c>
      <c r="EW26" s="741">
        <v>46055</v>
      </c>
      <c r="EX26" s="741">
        <v>46074</v>
      </c>
      <c r="EY26" s="741">
        <v>46074</v>
      </c>
      <c r="EZ26" s="741">
        <v>46074</v>
      </c>
      <c r="FA26" s="741">
        <v>46074</v>
      </c>
      <c r="FB26" s="741">
        <v>46074</v>
      </c>
      <c r="FC26" s="741">
        <v>46074</v>
      </c>
      <c r="FD26" s="741">
        <v>46074</v>
      </c>
      <c r="FE26" s="741">
        <v>47456</v>
      </c>
      <c r="GG26" s="692"/>
      <c r="GH26" s="692"/>
      <c r="GI26" s="692"/>
      <c r="GJ26" s="692"/>
      <c r="GK26" s="692"/>
      <c r="GL26" s="692"/>
      <c r="GM26" s="692"/>
      <c r="GN26" s="692"/>
      <c r="GO26" s="692"/>
      <c r="GP26" s="692"/>
      <c r="GQ26" s="692"/>
      <c r="GR26" s="692"/>
      <c r="GS26" s="692"/>
      <c r="GT26" s="692"/>
      <c r="GU26" s="692"/>
      <c r="GV26" s="692"/>
      <c r="GW26" s="692"/>
      <c r="GX26" s="692"/>
      <c r="GY26" s="692"/>
      <c r="GZ26" s="692"/>
      <c r="HA26" s="692"/>
      <c r="HB26" s="692"/>
      <c r="HC26" s="692"/>
      <c r="HD26" s="692"/>
      <c r="HE26" s="692"/>
      <c r="HF26" s="692"/>
      <c r="HG26" s="692"/>
      <c r="HH26" s="692"/>
      <c r="HI26" s="692"/>
      <c r="HJ26" s="692"/>
      <c r="HK26" s="692"/>
      <c r="HL26" s="692"/>
      <c r="HM26" s="692"/>
      <c r="HN26" s="692"/>
      <c r="HO26" s="692"/>
      <c r="HP26" s="692"/>
      <c r="HQ26" s="692"/>
      <c r="HR26" s="692"/>
      <c r="HS26" s="692"/>
      <c r="HT26" s="692"/>
      <c r="HU26" s="692"/>
      <c r="HV26" s="692"/>
      <c r="HW26" s="692"/>
      <c r="HX26" s="692"/>
      <c r="HY26" s="692"/>
      <c r="HZ26" s="692"/>
      <c r="IA26" s="692"/>
      <c r="IB26" s="692"/>
      <c r="IC26" s="692"/>
      <c r="ID26" s="692"/>
      <c r="IE26" s="692"/>
      <c r="IF26" s="692"/>
      <c r="IG26" s="692"/>
      <c r="IH26" s="692"/>
      <c r="II26" s="692"/>
      <c r="IJ26" s="692"/>
      <c r="IK26" s="692"/>
      <c r="IL26" s="692"/>
      <c r="IM26" s="692"/>
      <c r="IN26" s="692"/>
      <c r="IO26" s="692"/>
      <c r="IP26" s="692"/>
      <c r="IQ26" s="692"/>
      <c r="IR26" s="692"/>
      <c r="IS26" s="692"/>
      <c r="IT26" s="692"/>
      <c r="IU26" s="692"/>
      <c r="IV26" s="692"/>
      <c r="IW26" s="692"/>
      <c r="IX26" s="692"/>
      <c r="IY26" s="692"/>
      <c r="IZ26" s="692"/>
      <c r="JA26" s="692"/>
      <c r="JB26" s="692"/>
      <c r="JC26" s="692"/>
      <c r="JD26" s="692"/>
      <c r="JE26" s="692"/>
      <c r="JF26" s="692"/>
      <c r="JG26" s="692"/>
      <c r="JH26" s="692"/>
      <c r="JI26" s="692"/>
    </row>
    <row r="27" spans="1:269">
      <c r="A27" s="407" t="s">
        <v>361</v>
      </c>
      <c r="B27" s="409"/>
      <c r="D27" s="422"/>
      <c r="FF27" s="692"/>
      <c r="FG27" s="692"/>
      <c r="FH27" s="692"/>
      <c r="FI27" s="692"/>
      <c r="FJ27" s="692"/>
      <c r="FK27" s="692"/>
      <c r="FL27" s="692"/>
      <c r="FM27" s="692"/>
      <c r="FN27" s="692"/>
      <c r="FO27" s="692"/>
      <c r="FP27" s="692"/>
      <c r="FQ27" s="692"/>
      <c r="FR27" s="692"/>
      <c r="FS27" s="692"/>
      <c r="FT27" s="692"/>
      <c r="FU27" s="692"/>
      <c r="FV27" s="692"/>
      <c r="FW27" s="692"/>
      <c r="FX27" s="692"/>
      <c r="FY27" s="692"/>
      <c r="FZ27" s="692"/>
      <c r="GA27" s="692"/>
      <c r="GB27" s="692"/>
      <c r="GC27" s="692"/>
      <c r="GD27" s="692"/>
      <c r="GE27" s="692"/>
      <c r="GF27" s="692"/>
    </row>
    <row r="28" spans="1:269">
      <c r="A28" s="408" t="s">
        <v>457</v>
      </c>
      <c r="B28" s="409">
        <v>7</v>
      </c>
      <c r="D28" s="422">
        <v>24</v>
      </c>
      <c r="E28" s="736" t="s">
        <v>360</v>
      </c>
      <c r="F28" s="791">
        <v>489240</v>
      </c>
      <c r="G28" s="791">
        <v>494404</v>
      </c>
      <c r="H28" s="791">
        <v>494404</v>
      </c>
      <c r="I28" s="791">
        <v>504170</v>
      </c>
      <c r="J28" s="791">
        <v>504170</v>
      </c>
      <c r="K28" s="791">
        <v>504170</v>
      </c>
      <c r="L28" s="791">
        <v>505432</v>
      </c>
      <c r="M28" s="791">
        <v>505612</v>
      </c>
      <c r="N28" s="791">
        <v>488226</v>
      </c>
      <c r="O28" s="791">
        <v>474203</v>
      </c>
      <c r="P28" s="791">
        <v>474203</v>
      </c>
      <c r="Q28" s="791">
        <v>484344</v>
      </c>
      <c r="R28" s="791">
        <v>484344</v>
      </c>
      <c r="S28" s="791">
        <v>452891</v>
      </c>
      <c r="T28" s="791">
        <v>452891</v>
      </c>
      <c r="U28" s="791">
        <v>467626</v>
      </c>
      <c r="V28" s="791">
        <v>471079</v>
      </c>
      <c r="W28" s="791">
        <v>492434</v>
      </c>
      <c r="X28" s="791">
        <v>518152</v>
      </c>
      <c r="Y28" s="791">
        <v>518338</v>
      </c>
      <c r="Z28" s="791">
        <v>535883</v>
      </c>
      <c r="AA28" s="791">
        <v>536186</v>
      </c>
      <c r="AB28" s="791">
        <v>536186</v>
      </c>
      <c r="AC28" s="791">
        <v>544504</v>
      </c>
      <c r="AD28" s="791">
        <v>544504</v>
      </c>
      <c r="AE28" s="791">
        <v>549309</v>
      </c>
      <c r="AF28" s="791">
        <v>549309</v>
      </c>
      <c r="AG28" s="791">
        <v>551085</v>
      </c>
      <c r="AH28" s="791">
        <v>551085</v>
      </c>
      <c r="AI28" s="791">
        <v>552091</v>
      </c>
      <c r="AJ28" s="791">
        <v>553430</v>
      </c>
      <c r="AK28" s="791">
        <v>553622</v>
      </c>
      <c r="AL28" s="791">
        <v>553622</v>
      </c>
      <c r="AM28" s="791">
        <v>553934</v>
      </c>
      <c r="AN28" s="791">
        <v>553934</v>
      </c>
      <c r="AO28" s="791">
        <v>561901</v>
      </c>
      <c r="AP28" s="791">
        <v>561901</v>
      </c>
      <c r="AQ28" s="791">
        <v>566850</v>
      </c>
      <c r="AR28" s="791">
        <v>566850</v>
      </c>
      <c r="AS28" s="791">
        <v>568679</v>
      </c>
      <c r="AT28" s="791">
        <v>568679</v>
      </c>
      <c r="AU28" s="791">
        <v>569715</v>
      </c>
      <c r="AV28" s="791">
        <v>571095</v>
      </c>
      <c r="AW28" s="791">
        <v>571292</v>
      </c>
      <c r="AX28" s="791">
        <v>571292</v>
      </c>
      <c r="AY28" s="791">
        <v>571614</v>
      </c>
      <c r="AZ28" s="791">
        <v>571614</v>
      </c>
      <c r="BA28" s="791">
        <v>579300</v>
      </c>
      <c r="BB28" s="791">
        <v>579300</v>
      </c>
      <c r="BC28" s="791">
        <v>584397</v>
      </c>
      <c r="BD28" s="791">
        <v>584397</v>
      </c>
      <c r="BE28" s="791">
        <v>586281</v>
      </c>
      <c r="BF28" s="791">
        <v>586281</v>
      </c>
      <c r="BG28" s="791">
        <v>587349</v>
      </c>
      <c r="BH28" s="791">
        <v>506972</v>
      </c>
      <c r="BI28" s="791">
        <v>507176</v>
      </c>
      <c r="BJ28" s="791">
        <v>540202</v>
      </c>
      <c r="BK28" s="791">
        <v>540533</v>
      </c>
      <c r="BL28" s="791">
        <v>540533</v>
      </c>
      <c r="BM28" s="791">
        <v>607697</v>
      </c>
      <c r="BN28" s="791">
        <v>607697</v>
      </c>
      <c r="BO28" s="791">
        <v>612947</v>
      </c>
      <c r="BP28" s="791">
        <v>612947</v>
      </c>
      <c r="BQ28" s="791">
        <v>614888</v>
      </c>
      <c r="BR28" s="791">
        <v>614888</v>
      </c>
      <c r="BS28" s="791">
        <v>615987</v>
      </c>
      <c r="BT28" s="791">
        <v>615987</v>
      </c>
      <c r="BU28" s="791">
        <v>616197</v>
      </c>
      <c r="BV28" s="791">
        <v>617930</v>
      </c>
      <c r="BW28" s="791">
        <v>618271</v>
      </c>
      <c r="BX28" s="791">
        <v>618271</v>
      </c>
      <c r="BY28" s="791">
        <v>626292</v>
      </c>
      <c r="BZ28" s="791">
        <v>626292</v>
      </c>
      <c r="CA28" s="791">
        <v>629936</v>
      </c>
      <c r="CB28" s="791">
        <v>629936</v>
      </c>
      <c r="CC28" s="791">
        <v>587263</v>
      </c>
      <c r="CD28" s="791">
        <v>579854</v>
      </c>
      <c r="CE28" s="791">
        <v>560493</v>
      </c>
      <c r="CF28" s="791">
        <v>560493</v>
      </c>
      <c r="CG28" s="791">
        <v>577617</v>
      </c>
      <c r="CH28" s="791">
        <v>607709</v>
      </c>
      <c r="CI28" s="791">
        <v>608061</v>
      </c>
      <c r="CJ28" s="791">
        <v>608346</v>
      </c>
      <c r="CK28" s="791">
        <v>617554</v>
      </c>
      <c r="CL28" s="791">
        <v>617554</v>
      </c>
      <c r="CM28" s="791">
        <v>633574</v>
      </c>
      <c r="CN28" s="791">
        <v>633574</v>
      </c>
      <c r="CO28" s="791">
        <v>634783</v>
      </c>
      <c r="CP28" s="791">
        <v>650771</v>
      </c>
      <c r="CQ28" s="791">
        <v>651621</v>
      </c>
      <c r="CR28" s="791">
        <v>651621</v>
      </c>
      <c r="CS28" s="791">
        <v>652676</v>
      </c>
      <c r="CT28" s="791">
        <v>654515</v>
      </c>
      <c r="CU28" s="791">
        <v>654515</v>
      </c>
      <c r="CV28" s="791">
        <v>654877</v>
      </c>
      <c r="CW28" s="791">
        <v>664534</v>
      </c>
      <c r="CX28" s="791">
        <v>664534</v>
      </c>
      <c r="CY28" s="791">
        <v>668684</v>
      </c>
      <c r="CZ28" s="791">
        <v>668684</v>
      </c>
      <c r="DA28" s="791">
        <v>669929</v>
      </c>
      <c r="DB28" s="791">
        <v>669929</v>
      </c>
      <c r="DC28" s="791">
        <v>670804</v>
      </c>
      <c r="DD28" s="791">
        <v>670804</v>
      </c>
      <c r="DE28" s="791">
        <v>671662</v>
      </c>
      <c r="DF28" s="791">
        <v>673556</v>
      </c>
      <c r="DG28" s="791">
        <v>665921</v>
      </c>
      <c r="DH28" s="791">
        <v>666294</v>
      </c>
      <c r="DI28" s="791">
        <v>680587</v>
      </c>
      <c r="DJ28" s="791">
        <v>680587</v>
      </c>
      <c r="DK28" s="791">
        <v>684824</v>
      </c>
      <c r="DL28" s="791">
        <v>692634</v>
      </c>
      <c r="DM28" s="791">
        <v>632475</v>
      </c>
      <c r="DN28" s="791">
        <v>632475</v>
      </c>
      <c r="DO28" s="791">
        <v>658148</v>
      </c>
      <c r="DP28" s="791">
        <v>658148</v>
      </c>
      <c r="DQ28" s="791">
        <v>659032</v>
      </c>
      <c r="DR28" s="791">
        <v>596779</v>
      </c>
      <c r="DS28" s="791">
        <v>596779</v>
      </c>
      <c r="DT28" s="791">
        <v>636533</v>
      </c>
      <c r="DU28" s="791">
        <v>645405</v>
      </c>
      <c r="DV28" s="791">
        <v>328192</v>
      </c>
      <c r="DW28" s="791">
        <v>395679</v>
      </c>
      <c r="DX28" s="791">
        <v>517778</v>
      </c>
      <c r="DY28" s="791">
        <v>508609</v>
      </c>
      <c r="DZ28" s="791">
        <v>508609</v>
      </c>
      <c r="EA28" s="791">
        <v>723344</v>
      </c>
      <c r="EB28" s="791">
        <v>726982</v>
      </c>
      <c r="EC28" s="791">
        <v>727893</v>
      </c>
      <c r="ED28" s="791">
        <v>735790</v>
      </c>
      <c r="EE28" s="791">
        <v>735790</v>
      </c>
      <c r="EF28" s="791">
        <v>716278</v>
      </c>
      <c r="EG28" s="791">
        <v>729241</v>
      </c>
      <c r="EH28" s="791">
        <v>737958</v>
      </c>
      <c r="EI28" s="791">
        <v>738482</v>
      </c>
      <c r="EJ28" s="791">
        <v>744719</v>
      </c>
      <c r="EK28" s="791">
        <v>759455</v>
      </c>
      <c r="EL28" s="791">
        <v>759455</v>
      </c>
      <c r="EM28" s="791">
        <v>709578</v>
      </c>
      <c r="EN28" s="791">
        <v>709578</v>
      </c>
      <c r="EO28" s="791">
        <v>677669</v>
      </c>
      <c r="EP28" s="791">
        <v>677669</v>
      </c>
      <c r="EQ28" s="791">
        <v>693805</v>
      </c>
      <c r="ER28" s="791">
        <v>732760</v>
      </c>
      <c r="ES28" s="791">
        <v>744629</v>
      </c>
      <c r="ET28" s="791">
        <v>772144</v>
      </c>
      <c r="EU28" s="791">
        <v>744432</v>
      </c>
      <c r="EV28" s="791">
        <v>750856</v>
      </c>
      <c r="EW28" s="791">
        <v>750969</v>
      </c>
      <c r="EX28" s="791">
        <v>765807</v>
      </c>
      <c r="EY28" s="791">
        <v>767392</v>
      </c>
      <c r="EZ28" s="791">
        <v>767392</v>
      </c>
      <c r="FA28" s="791">
        <v>786912</v>
      </c>
      <c r="FB28" s="791">
        <v>786912</v>
      </c>
      <c r="FC28" s="791">
        <v>787724</v>
      </c>
      <c r="FD28" s="791">
        <v>790009</v>
      </c>
      <c r="FE28" s="791">
        <v>802281</v>
      </c>
    </row>
    <row r="29" spans="1:269">
      <c r="A29" s="406" t="s">
        <v>362</v>
      </c>
      <c r="B29" s="409">
        <v>25</v>
      </c>
      <c r="D29" s="422"/>
      <c r="GG29" s="534"/>
      <c r="GH29" s="534"/>
      <c r="GI29" s="534"/>
      <c r="GJ29" s="534"/>
      <c r="GK29" s="534"/>
      <c r="GL29" s="534"/>
      <c r="GM29" s="534"/>
      <c r="GN29" s="534"/>
      <c r="GO29" s="534"/>
      <c r="GP29" s="534"/>
      <c r="GQ29" s="534"/>
      <c r="GR29" s="534"/>
      <c r="GS29" s="534"/>
      <c r="GT29" s="534"/>
      <c r="GU29" s="534"/>
      <c r="GV29" s="534"/>
      <c r="GW29" s="534"/>
      <c r="GX29" s="534"/>
      <c r="GY29" s="534"/>
      <c r="GZ29" s="534"/>
      <c r="HA29" s="534"/>
      <c r="HB29" s="534"/>
      <c r="HC29" s="534"/>
      <c r="HD29" s="534"/>
      <c r="HE29" s="534"/>
      <c r="HF29" s="534"/>
      <c r="HG29" s="534"/>
      <c r="HH29" s="534"/>
      <c r="HI29" s="534"/>
      <c r="HJ29" s="534"/>
      <c r="HK29" s="534"/>
      <c r="HL29" s="534"/>
      <c r="HM29" s="534"/>
      <c r="HN29" s="534"/>
      <c r="HO29" s="534"/>
      <c r="HP29" s="534"/>
      <c r="HQ29" s="534"/>
      <c r="HR29" s="534"/>
      <c r="HS29" s="534"/>
      <c r="HT29" s="534"/>
      <c r="HU29" s="534"/>
      <c r="HV29" s="534"/>
      <c r="HW29" s="534"/>
      <c r="HX29" s="534"/>
      <c r="HY29" s="534"/>
      <c r="HZ29" s="534"/>
      <c r="IA29" s="534"/>
      <c r="IB29" s="534"/>
      <c r="IC29" s="534"/>
      <c r="ID29" s="534"/>
      <c r="IE29" s="534"/>
      <c r="IF29" s="534"/>
      <c r="IG29" s="534"/>
      <c r="IH29" s="534"/>
      <c r="II29" s="534"/>
      <c r="IJ29" s="534"/>
      <c r="IK29" s="534"/>
      <c r="IL29" s="534"/>
      <c r="IM29" s="534"/>
      <c r="IN29" s="534"/>
      <c r="IO29" s="534"/>
      <c r="IP29" s="534"/>
      <c r="IQ29" s="534"/>
      <c r="IR29" s="534"/>
      <c r="IS29" s="534"/>
      <c r="IT29" s="534"/>
      <c r="IU29" s="534"/>
      <c r="IV29" s="534"/>
      <c r="IW29" s="534"/>
      <c r="IX29" s="534"/>
      <c r="IY29" s="534"/>
      <c r="IZ29" s="534"/>
      <c r="JA29" s="534"/>
      <c r="JB29" s="534"/>
      <c r="JC29" s="534"/>
      <c r="JD29" s="534"/>
      <c r="JE29" s="534"/>
      <c r="JF29" s="534"/>
      <c r="JG29" s="534"/>
      <c r="JH29" s="534"/>
      <c r="JI29" s="534"/>
    </row>
    <row r="30" spans="1:269">
      <c r="B30" s="409"/>
      <c r="D30" s="422"/>
      <c r="E30" s="738" t="s">
        <v>361</v>
      </c>
      <c r="FF30" s="534"/>
      <c r="FG30" s="534"/>
      <c r="FH30" s="534"/>
      <c r="FI30" s="534"/>
      <c r="FJ30" s="534"/>
      <c r="FK30" s="534"/>
      <c r="FL30" s="534"/>
      <c r="FM30" s="534"/>
      <c r="FN30" s="534"/>
      <c r="FO30" s="534"/>
      <c r="FP30" s="534"/>
      <c r="FQ30" s="534"/>
      <c r="FR30" s="534"/>
      <c r="FS30" s="534"/>
      <c r="FT30" s="534"/>
      <c r="FU30" s="534"/>
      <c r="FV30" s="534"/>
      <c r="FW30" s="534"/>
      <c r="FX30" s="534"/>
      <c r="FY30" s="534"/>
      <c r="FZ30" s="534"/>
      <c r="GA30" s="534"/>
      <c r="GB30" s="534"/>
      <c r="GC30" s="534"/>
      <c r="GD30" s="534"/>
      <c r="GE30" s="534"/>
      <c r="GF30" s="534"/>
      <c r="GG30" s="534"/>
      <c r="GH30" s="534"/>
      <c r="GI30" s="534"/>
      <c r="GJ30" s="534"/>
      <c r="GK30" s="534"/>
      <c r="GL30" s="534"/>
      <c r="GM30" s="534"/>
      <c r="GN30" s="534"/>
      <c r="GO30" s="534"/>
      <c r="GP30" s="534"/>
      <c r="GQ30" s="534"/>
      <c r="GR30" s="534"/>
      <c r="GS30" s="534"/>
      <c r="GT30" s="534"/>
      <c r="GU30" s="534"/>
      <c r="GV30" s="534"/>
      <c r="GW30" s="534"/>
      <c r="GX30" s="534"/>
      <c r="GY30" s="534"/>
      <c r="GZ30" s="534"/>
      <c r="HA30" s="534"/>
      <c r="HB30" s="534"/>
      <c r="HC30" s="534"/>
      <c r="HD30" s="534"/>
      <c r="HE30" s="534"/>
      <c r="HF30" s="534"/>
      <c r="HG30" s="534"/>
      <c r="HH30" s="534"/>
      <c r="HI30" s="534"/>
      <c r="HJ30" s="534"/>
      <c r="HK30" s="534"/>
      <c r="HL30" s="534"/>
      <c r="HM30" s="534"/>
      <c r="HN30" s="534"/>
      <c r="HO30" s="534"/>
      <c r="HP30" s="534"/>
      <c r="HQ30" s="534"/>
      <c r="HR30" s="534"/>
      <c r="HS30" s="534"/>
      <c r="HT30" s="534"/>
      <c r="HU30" s="534"/>
      <c r="HV30" s="534"/>
      <c r="HW30" s="534"/>
      <c r="HX30" s="534"/>
      <c r="HY30" s="534"/>
      <c r="HZ30" s="534"/>
      <c r="IA30" s="534"/>
      <c r="IB30" s="534"/>
      <c r="IC30" s="534"/>
      <c r="ID30" s="534"/>
      <c r="IE30" s="534"/>
      <c r="IF30" s="534"/>
      <c r="IG30" s="534"/>
      <c r="IH30" s="534"/>
      <c r="II30" s="534"/>
      <c r="IJ30" s="534"/>
      <c r="IK30" s="534"/>
      <c r="IL30" s="534"/>
      <c r="IM30" s="534"/>
      <c r="IN30" s="534"/>
      <c r="IO30" s="534"/>
      <c r="IP30" s="534"/>
      <c r="IQ30" s="534"/>
      <c r="IR30" s="534"/>
      <c r="IS30" s="534"/>
      <c r="IT30" s="534"/>
      <c r="IU30" s="534"/>
      <c r="IV30" s="534"/>
      <c r="IW30" s="534"/>
      <c r="IX30" s="534"/>
      <c r="IY30" s="534"/>
      <c r="IZ30" s="534"/>
      <c r="JA30" s="534"/>
      <c r="JB30" s="534"/>
      <c r="JC30" s="534"/>
      <c r="JD30" s="534"/>
      <c r="JE30" s="534"/>
      <c r="JF30" s="534"/>
      <c r="JG30" s="534"/>
      <c r="JH30" s="534"/>
      <c r="JI30" s="534"/>
    </row>
    <row r="31" spans="1:269">
      <c r="A31" s="406" t="s">
        <v>363</v>
      </c>
      <c r="B31" s="409">
        <v>26</v>
      </c>
      <c r="D31" s="422">
        <v>7</v>
      </c>
      <c r="E31" s="739" t="s">
        <v>379</v>
      </c>
      <c r="F31" s="740">
        <v>-804</v>
      </c>
      <c r="G31" s="740">
        <v>-804</v>
      </c>
      <c r="H31" s="740">
        <v>-804</v>
      </c>
      <c r="I31" s="740">
        <v>-804</v>
      </c>
      <c r="J31" s="740">
        <v>-804</v>
      </c>
      <c r="K31" s="740">
        <v>-804</v>
      </c>
      <c r="L31" s="740">
        <v>-804</v>
      </c>
      <c r="M31" s="740">
        <v>-804</v>
      </c>
      <c r="N31" s="740">
        <v>-804</v>
      </c>
      <c r="O31" s="740">
        <v>-804</v>
      </c>
      <c r="P31" s="740">
        <v>-804</v>
      </c>
      <c r="Q31" s="740">
        <v>-2131</v>
      </c>
      <c r="R31" s="740">
        <v>-2131</v>
      </c>
      <c r="S31" s="740">
        <v>-2131</v>
      </c>
      <c r="T31" s="740">
        <v>-2131</v>
      </c>
      <c r="U31" s="740">
        <v>-2131</v>
      </c>
      <c r="V31" s="740">
        <v>-2131</v>
      </c>
      <c r="W31" s="740">
        <v>-2131</v>
      </c>
      <c r="X31" s="740">
        <v>-2131</v>
      </c>
      <c r="Y31" s="740">
        <v>-2131</v>
      </c>
      <c r="Z31" s="740">
        <v>-2131</v>
      </c>
      <c r="AA31" s="740">
        <v>-2131</v>
      </c>
      <c r="AB31" s="740">
        <v>-2131</v>
      </c>
      <c r="AC31" s="740">
        <v>-25829</v>
      </c>
      <c r="AD31" s="740">
        <v>-25829</v>
      </c>
      <c r="AE31" s="740">
        <v>-25829</v>
      </c>
      <c r="AF31" s="740">
        <v>-25829</v>
      </c>
      <c r="AG31" s="740">
        <v>-25829</v>
      </c>
      <c r="AH31" s="740">
        <v>-25829</v>
      </c>
      <c r="AI31" s="740">
        <v>-25829</v>
      </c>
      <c r="AJ31" s="740">
        <v>-25829</v>
      </c>
      <c r="AK31" s="740">
        <v>-25829</v>
      </c>
      <c r="AL31" s="740">
        <v>-25829</v>
      </c>
      <c r="AM31" s="740">
        <v>-25829</v>
      </c>
      <c r="AN31" s="740">
        <v>-25829</v>
      </c>
      <c r="AO31" s="740">
        <v>-26657</v>
      </c>
      <c r="AP31" s="740">
        <v>-26657</v>
      </c>
      <c r="AQ31" s="740">
        <v>-26657</v>
      </c>
      <c r="AR31" s="740">
        <v>-26657</v>
      </c>
      <c r="AS31" s="740">
        <v>-26657</v>
      </c>
      <c r="AT31" s="740">
        <v>-26657</v>
      </c>
      <c r="AU31" s="740">
        <v>-26657</v>
      </c>
      <c r="AV31" s="740">
        <v>-26657</v>
      </c>
      <c r="AW31" s="740">
        <v>-26657</v>
      </c>
      <c r="AX31" s="740">
        <v>-26657</v>
      </c>
      <c r="AY31" s="740">
        <v>-26657</v>
      </c>
      <c r="AZ31" s="740">
        <v>-26657</v>
      </c>
      <c r="BA31" s="740">
        <v>-17045</v>
      </c>
      <c r="BB31" s="740">
        <v>-17045</v>
      </c>
      <c r="BC31" s="740">
        <v>-17045</v>
      </c>
      <c r="BD31" s="740">
        <v>-17045</v>
      </c>
      <c r="BE31" s="740">
        <v>-17045</v>
      </c>
      <c r="BF31" s="740">
        <v>-17045</v>
      </c>
      <c r="BG31" s="740">
        <v>-17045</v>
      </c>
      <c r="BH31" s="740">
        <v>-17045</v>
      </c>
      <c r="BI31" s="740">
        <v>-17045</v>
      </c>
      <c r="BJ31" s="740">
        <v>-17045</v>
      </c>
      <c r="BK31" s="740">
        <v>-17045</v>
      </c>
      <c r="BL31" s="740">
        <v>-17045</v>
      </c>
      <c r="BM31" s="740">
        <v>-28851</v>
      </c>
      <c r="BN31" s="740">
        <v>-28851</v>
      </c>
      <c r="BO31" s="740">
        <v>-28851</v>
      </c>
      <c r="BP31" s="740">
        <v>-28851</v>
      </c>
      <c r="BQ31" s="740">
        <v>-28851</v>
      </c>
      <c r="BR31" s="740">
        <v>-28851</v>
      </c>
      <c r="BS31" s="740">
        <v>-28851</v>
      </c>
      <c r="BT31" s="740">
        <v>-28851</v>
      </c>
      <c r="BU31" s="740">
        <v>-28851</v>
      </c>
      <c r="BV31" s="740">
        <v>-28851</v>
      </c>
      <c r="BW31" s="740">
        <v>-28851</v>
      </c>
      <c r="BX31" s="740">
        <v>-28851</v>
      </c>
      <c r="BY31" s="740">
        <v>-17623</v>
      </c>
      <c r="BZ31" s="740">
        <v>-17623</v>
      </c>
      <c r="CA31" s="740">
        <v>-17623</v>
      </c>
      <c r="CB31" s="740">
        <v>-17623</v>
      </c>
      <c r="CC31" s="740">
        <v>-17623</v>
      </c>
      <c r="CD31" s="740">
        <v>-17623</v>
      </c>
      <c r="CE31" s="740">
        <v>-17623</v>
      </c>
      <c r="CF31" s="740">
        <v>-17623</v>
      </c>
      <c r="CG31" s="740">
        <v>-17623</v>
      </c>
      <c r="CH31" s="740">
        <v>-17623</v>
      </c>
      <c r="CI31" s="740">
        <v>-17623</v>
      </c>
      <c r="CJ31" s="740">
        <v>-17623</v>
      </c>
      <c r="CK31" s="740">
        <v>-27597</v>
      </c>
      <c r="CL31" s="740">
        <v>-27597</v>
      </c>
      <c r="CM31" s="740">
        <v>-27597</v>
      </c>
      <c r="CN31" s="740">
        <v>-27597</v>
      </c>
      <c r="CO31" s="740">
        <v>-27597</v>
      </c>
      <c r="CP31" s="740">
        <v>-27597</v>
      </c>
      <c r="CQ31" s="740">
        <v>-27597</v>
      </c>
      <c r="CR31" s="740">
        <v>-27597</v>
      </c>
      <c r="CS31" s="740">
        <v>-27597</v>
      </c>
      <c r="CT31" s="740">
        <v>-27597</v>
      </c>
      <c r="CU31" s="740">
        <v>-27597</v>
      </c>
      <c r="CV31" s="740">
        <v>-27597</v>
      </c>
      <c r="CW31" s="740">
        <v>-30192</v>
      </c>
      <c r="CX31" s="740">
        <v>-30192</v>
      </c>
      <c r="CY31" s="740">
        <v>-30192</v>
      </c>
      <c r="CZ31" s="740">
        <v>-30192</v>
      </c>
      <c r="DA31" s="740">
        <v>-30192</v>
      </c>
      <c r="DB31" s="740">
        <v>-30192</v>
      </c>
      <c r="DC31" s="740">
        <v>-30192</v>
      </c>
      <c r="DD31" s="740">
        <v>-30192</v>
      </c>
      <c r="DE31" s="740">
        <v>-30192</v>
      </c>
      <c r="DF31" s="740">
        <v>-30192</v>
      </c>
      <c r="DG31" s="740">
        <v>-30192</v>
      </c>
      <c r="DH31" s="740">
        <v>-30192</v>
      </c>
      <c r="DI31" s="740">
        <v>-13152</v>
      </c>
      <c r="DJ31" s="740">
        <v>-13152</v>
      </c>
      <c r="DK31" s="740">
        <v>-13152</v>
      </c>
      <c r="DL31" s="740">
        <v>-13152</v>
      </c>
      <c r="DM31" s="740">
        <v>-13152</v>
      </c>
      <c r="DN31" s="740">
        <v>-13152</v>
      </c>
      <c r="DO31" s="740">
        <v>-13152</v>
      </c>
      <c r="DP31" s="740">
        <v>-13152</v>
      </c>
      <c r="DQ31" s="740">
        <v>-13152</v>
      </c>
      <c r="DR31" s="740">
        <v>-13152</v>
      </c>
      <c r="DS31" s="740">
        <v>-13152</v>
      </c>
      <c r="DT31" s="740">
        <v>-13152</v>
      </c>
      <c r="DU31" s="740">
        <v>0</v>
      </c>
      <c r="DV31" s="740">
        <v>0</v>
      </c>
      <c r="DW31" s="740">
        <v>0</v>
      </c>
      <c r="DX31" s="740">
        <v>0</v>
      </c>
      <c r="DY31" s="740">
        <v>0</v>
      </c>
      <c r="DZ31" s="740">
        <v>0</v>
      </c>
      <c r="EA31" s="740">
        <v>0</v>
      </c>
      <c r="EB31" s="740">
        <v>0</v>
      </c>
      <c r="EC31" s="740">
        <v>0</v>
      </c>
      <c r="ED31" s="740">
        <v>0</v>
      </c>
      <c r="EE31" s="740">
        <v>0</v>
      </c>
      <c r="EF31" s="740">
        <v>0</v>
      </c>
      <c r="EG31" s="740">
        <v>-22033</v>
      </c>
      <c r="EH31" s="740">
        <v>-22033</v>
      </c>
      <c r="EI31" s="740">
        <v>-22033</v>
      </c>
      <c r="EJ31" s="740">
        <v>-22033</v>
      </c>
      <c r="EK31" s="740">
        <v>-22033</v>
      </c>
      <c r="EL31" s="740">
        <v>-22033</v>
      </c>
      <c r="EM31" s="740">
        <v>-22033</v>
      </c>
      <c r="EN31" s="740">
        <v>-22033</v>
      </c>
      <c r="EO31" s="740">
        <v>-22033</v>
      </c>
      <c r="EP31" s="740">
        <v>-22033</v>
      </c>
      <c r="EQ31" s="740">
        <v>-22033</v>
      </c>
      <c r="ER31" s="740">
        <v>-22033</v>
      </c>
      <c r="ES31" s="740">
        <v>-31691</v>
      </c>
      <c r="ET31" s="740">
        <v>-31691</v>
      </c>
      <c r="EU31" s="740">
        <v>-31691</v>
      </c>
      <c r="EV31" s="740">
        <v>-31691</v>
      </c>
      <c r="EW31" s="740">
        <v>-31691</v>
      </c>
      <c r="EX31" s="740">
        <v>-31691</v>
      </c>
      <c r="EY31" s="740">
        <v>-31691</v>
      </c>
      <c r="EZ31" s="740">
        <v>-31691</v>
      </c>
      <c r="FA31" s="740">
        <v>-31691</v>
      </c>
      <c r="FB31" s="740">
        <v>-31691</v>
      </c>
      <c r="FC31" s="740">
        <v>-31691</v>
      </c>
      <c r="FD31" s="740">
        <v>-31691</v>
      </c>
      <c r="FE31" s="740">
        <v>-38105</v>
      </c>
      <c r="FF31" s="691"/>
      <c r="FG31" s="691"/>
      <c r="FH31" s="691"/>
      <c r="FI31" s="691"/>
      <c r="FJ31" s="691"/>
      <c r="FK31" s="691"/>
      <c r="FL31" s="691"/>
      <c r="FM31" s="691"/>
      <c r="FN31" s="691"/>
      <c r="FO31" s="691"/>
      <c r="FP31" s="691"/>
      <c r="FQ31" s="691"/>
      <c r="FR31" s="691"/>
      <c r="FS31" s="691"/>
      <c r="FT31" s="691"/>
      <c r="FU31" s="691"/>
      <c r="FV31" s="691"/>
      <c r="FW31" s="691"/>
      <c r="FX31" s="691"/>
      <c r="FY31" s="691"/>
      <c r="FZ31" s="691"/>
      <c r="GA31" s="691"/>
      <c r="GB31" s="691"/>
      <c r="GC31" s="691"/>
      <c r="GD31" s="691"/>
      <c r="GE31" s="691"/>
      <c r="GF31" s="691"/>
      <c r="GG31" s="534"/>
      <c r="GH31" s="534"/>
      <c r="GI31" s="534"/>
      <c r="GJ31" s="534"/>
      <c r="GK31" s="534"/>
      <c r="GL31" s="534"/>
      <c r="GM31" s="534"/>
      <c r="GN31" s="534"/>
      <c r="GO31" s="534"/>
      <c r="GP31" s="534"/>
      <c r="GQ31" s="534"/>
      <c r="GR31" s="534"/>
      <c r="GS31" s="534"/>
      <c r="GT31" s="534"/>
      <c r="GU31" s="534"/>
      <c r="GV31" s="534"/>
      <c r="GW31" s="534"/>
      <c r="GX31" s="534"/>
      <c r="GY31" s="534"/>
      <c r="GZ31" s="534"/>
      <c r="HA31" s="534"/>
      <c r="HB31" s="534"/>
      <c r="HC31" s="534"/>
      <c r="HD31" s="534"/>
      <c r="HE31" s="534"/>
      <c r="HF31" s="534"/>
      <c r="HG31" s="534"/>
      <c r="HH31" s="534"/>
      <c r="HI31" s="534"/>
      <c r="HJ31" s="534"/>
      <c r="HK31" s="534"/>
      <c r="HL31" s="534"/>
      <c r="HM31" s="534"/>
      <c r="HN31" s="534"/>
      <c r="HO31" s="534"/>
      <c r="HP31" s="534"/>
      <c r="HQ31" s="534"/>
      <c r="HR31" s="534"/>
      <c r="HS31" s="534"/>
      <c r="HT31" s="534"/>
      <c r="HU31" s="534"/>
      <c r="HV31" s="534"/>
      <c r="HW31" s="534"/>
      <c r="HX31" s="534"/>
      <c r="HY31" s="534"/>
      <c r="HZ31" s="534"/>
      <c r="IA31" s="534"/>
      <c r="IB31" s="534"/>
      <c r="IC31" s="534"/>
      <c r="ID31" s="534"/>
      <c r="IE31" s="534"/>
      <c r="IF31" s="534"/>
      <c r="IG31" s="534"/>
      <c r="IH31" s="534"/>
      <c r="II31" s="534"/>
      <c r="IJ31" s="534"/>
      <c r="IK31" s="534"/>
      <c r="IL31" s="534"/>
      <c r="IM31" s="534"/>
      <c r="IN31" s="534"/>
      <c r="IO31" s="534"/>
      <c r="IP31" s="534"/>
      <c r="IQ31" s="534"/>
      <c r="IR31" s="534"/>
      <c r="IS31" s="534"/>
      <c r="IT31" s="534"/>
      <c r="IU31" s="534"/>
      <c r="IV31" s="534"/>
      <c r="IW31" s="534"/>
      <c r="IX31" s="534"/>
      <c r="IY31" s="534"/>
      <c r="IZ31" s="534"/>
      <c r="JA31" s="534"/>
      <c r="JB31" s="534"/>
      <c r="JC31" s="534"/>
      <c r="JD31" s="534"/>
      <c r="JE31" s="534"/>
      <c r="JF31" s="534"/>
      <c r="JG31" s="534"/>
      <c r="JH31" s="534"/>
      <c r="JI31" s="534"/>
    </row>
    <row r="32" spans="1:269">
      <c r="B32" s="409"/>
      <c r="D32" s="422">
        <v>25</v>
      </c>
      <c r="E32" s="736" t="s">
        <v>362</v>
      </c>
      <c r="F32" s="741">
        <v>-804</v>
      </c>
      <c r="G32" s="741">
        <v>-804</v>
      </c>
      <c r="H32" s="741">
        <v>-804</v>
      </c>
      <c r="I32" s="741">
        <v>-804</v>
      </c>
      <c r="J32" s="741">
        <v>-804</v>
      </c>
      <c r="K32" s="741">
        <v>-804</v>
      </c>
      <c r="L32" s="741">
        <v>-804</v>
      </c>
      <c r="M32" s="741">
        <v>-804</v>
      </c>
      <c r="N32" s="741">
        <v>-804</v>
      </c>
      <c r="O32" s="741">
        <v>-804</v>
      </c>
      <c r="P32" s="741">
        <v>-804</v>
      </c>
      <c r="Q32" s="741">
        <v>-2131</v>
      </c>
      <c r="R32" s="741">
        <v>-2131</v>
      </c>
      <c r="S32" s="741">
        <v>-2131</v>
      </c>
      <c r="T32" s="741">
        <v>-2131</v>
      </c>
      <c r="U32" s="741">
        <v>-2131</v>
      </c>
      <c r="V32" s="741">
        <v>-2131</v>
      </c>
      <c r="W32" s="741">
        <v>-2131</v>
      </c>
      <c r="X32" s="741">
        <v>-2131</v>
      </c>
      <c r="Y32" s="741">
        <v>-2131</v>
      </c>
      <c r="Z32" s="741">
        <v>-2131</v>
      </c>
      <c r="AA32" s="741">
        <v>-2131</v>
      </c>
      <c r="AB32" s="741">
        <v>-2131</v>
      </c>
      <c r="AC32" s="741">
        <v>-25829</v>
      </c>
      <c r="AD32" s="741">
        <v>-25829</v>
      </c>
      <c r="AE32" s="741">
        <v>-25829</v>
      </c>
      <c r="AF32" s="741">
        <v>-25829</v>
      </c>
      <c r="AG32" s="741">
        <v>-25829</v>
      </c>
      <c r="AH32" s="741">
        <v>-25829</v>
      </c>
      <c r="AI32" s="741">
        <v>-25829</v>
      </c>
      <c r="AJ32" s="741">
        <v>-25829</v>
      </c>
      <c r="AK32" s="741">
        <v>-25829</v>
      </c>
      <c r="AL32" s="741">
        <v>-25829</v>
      </c>
      <c r="AM32" s="741">
        <v>-25829</v>
      </c>
      <c r="AN32" s="741">
        <v>-25829</v>
      </c>
      <c r="AO32" s="741">
        <v>-26657</v>
      </c>
      <c r="AP32" s="741">
        <v>-26657</v>
      </c>
      <c r="AQ32" s="741">
        <v>-26657</v>
      </c>
      <c r="AR32" s="741">
        <v>-26657</v>
      </c>
      <c r="AS32" s="741">
        <v>-26657</v>
      </c>
      <c r="AT32" s="741">
        <v>-26657</v>
      </c>
      <c r="AU32" s="741">
        <v>-26657</v>
      </c>
      <c r="AV32" s="741">
        <v>-26657</v>
      </c>
      <c r="AW32" s="741">
        <v>-26657</v>
      </c>
      <c r="AX32" s="741">
        <v>-26657</v>
      </c>
      <c r="AY32" s="741">
        <v>-26657</v>
      </c>
      <c r="AZ32" s="741">
        <v>-26657</v>
      </c>
      <c r="BA32" s="741">
        <v>-17045</v>
      </c>
      <c r="BB32" s="741">
        <v>-17045</v>
      </c>
      <c r="BC32" s="741">
        <v>-17045</v>
      </c>
      <c r="BD32" s="741">
        <v>-17045</v>
      </c>
      <c r="BE32" s="741">
        <v>-17045</v>
      </c>
      <c r="BF32" s="741">
        <v>-17045</v>
      </c>
      <c r="BG32" s="741">
        <v>-17045</v>
      </c>
      <c r="BH32" s="741">
        <v>-17045</v>
      </c>
      <c r="BI32" s="741">
        <v>-17045</v>
      </c>
      <c r="BJ32" s="741">
        <v>-17045</v>
      </c>
      <c r="BK32" s="741">
        <v>-17045</v>
      </c>
      <c r="BL32" s="741">
        <v>-17045</v>
      </c>
      <c r="BM32" s="741">
        <v>-28851</v>
      </c>
      <c r="BN32" s="741">
        <v>-28851</v>
      </c>
      <c r="BO32" s="741">
        <v>-28851</v>
      </c>
      <c r="BP32" s="741">
        <v>-28851</v>
      </c>
      <c r="BQ32" s="741">
        <v>-28851</v>
      </c>
      <c r="BR32" s="741">
        <v>-28851</v>
      </c>
      <c r="BS32" s="741">
        <v>-28851</v>
      </c>
      <c r="BT32" s="741">
        <v>-28851</v>
      </c>
      <c r="BU32" s="741">
        <v>-28851</v>
      </c>
      <c r="BV32" s="741">
        <v>-28851</v>
      </c>
      <c r="BW32" s="741">
        <v>-28851</v>
      </c>
      <c r="BX32" s="741">
        <v>-28851</v>
      </c>
      <c r="BY32" s="741">
        <v>-17623</v>
      </c>
      <c r="BZ32" s="741">
        <v>-17623</v>
      </c>
      <c r="CA32" s="741">
        <v>-17623</v>
      </c>
      <c r="CB32" s="741">
        <v>-17623</v>
      </c>
      <c r="CC32" s="741">
        <v>-17623</v>
      </c>
      <c r="CD32" s="741">
        <v>-17623</v>
      </c>
      <c r="CE32" s="741">
        <v>-17623</v>
      </c>
      <c r="CF32" s="741">
        <v>-17623</v>
      </c>
      <c r="CG32" s="741">
        <v>-17623</v>
      </c>
      <c r="CH32" s="741">
        <v>-17623</v>
      </c>
      <c r="CI32" s="741">
        <v>-17623</v>
      </c>
      <c r="CJ32" s="741">
        <v>-17623</v>
      </c>
      <c r="CK32" s="741">
        <v>-27597</v>
      </c>
      <c r="CL32" s="741">
        <v>-27597</v>
      </c>
      <c r="CM32" s="741">
        <v>-27597</v>
      </c>
      <c r="CN32" s="741">
        <v>-27597</v>
      </c>
      <c r="CO32" s="741">
        <v>-27597</v>
      </c>
      <c r="CP32" s="741">
        <v>-27597</v>
      </c>
      <c r="CQ32" s="741">
        <v>-27597</v>
      </c>
      <c r="CR32" s="741">
        <v>-27597</v>
      </c>
      <c r="CS32" s="741">
        <v>-27597</v>
      </c>
      <c r="CT32" s="741">
        <v>-27597</v>
      </c>
      <c r="CU32" s="741">
        <v>-27597</v>
      </c>
      <c r="CV32" s="741">
        <v>-27597</v>
      </c>
      <c r="CW32" s="741">
        <v>-30192</v>
      </c>
      <c r="CX32" s="741">
        <v>-30192</v>
      </c>
      <c r="CY32" s="741">
        <v>-30192</v>
      </c>
      <c r="CZ32" s="741">
        <v>-30192</v>
      </c>
      <c r="DA32" s="741">
        <v>-30192</v>
      </c>
      <c r="DB32" s="741">
        <v>-30192</v>
      </c>
      <c r="DC32" s="741">
        <v>-30192</v>
      </c>
      <c r="DD32" s="741">
        <v>-30192</v>
      </c>
      <c r="DE32" s="741">
        <v>-30192</v>
      </c>
      <c r="DF32" s="741">
        <v>-30192</v>
      </c>
      <c r="DG32" s="741">
        <v>-30192</v>
      </c>
      <c r="DH32" s="741">
        <v>-30192</v>
      </c>
      <c r="DI32" s="741">
        <v>-13152</v>
      </c>
      <c r="DJ32" s="741">
        <v>-13152</v>
      </c>
      <c r="DK32" s="741">
        <v>-13152</v>
      </c>
      <c r="DL32" s="741">
        <v>-13152</v>
      </c>
      <c r="DM32" s="741">
        <v>-13152</v>
      </c>
      <c r="DN32" s="741">
        <v>-13152</v>
      </c>
      <c r="DO32" s="741">
        <v>-13152</v>
      </c>
      <c r="DP32" s="741">
        <v>-13152</v>
      </c>
      <c r="DQ32" s="741">
        <v>-13152</v>
      </c>
      <c r="DR32" s="741">
        <v>-13152</v>
      </c>
      <c r="DS32" s="741">
        <v>-13152</v>
      </c>
      <c r="DT32" s="741">
        <v>-13152</v>
      </c>
      <c r="DU32" s="741">
        <v>0</v>
      </c>
      <c r="DV32" s="741">
        <v>0</v>
      </c>
      <c r="DW32" s="741">
        <v>0</v>
      </c>
      <c r="DX32" s="741">
        <v>0</v>
      </c>
      <c r="DY32" s="741">
        <v>0</v>
      </c>
      <c r="DZ32" s="741">
        <v>0</v>
      </c>
      <c r="EA32" s="741">
        <v>0</v>
      </c>
      <c r="EB32" s="741">
        <v>0</v>
      </c>
      <c r="EC32" s="741">
        <v>0</v>
      </c>
      <c r="ED32" s="741">
        <v>0</v>
      </c>
      <c r="EE32" s="741">
        <v>0</v>
      </c>
      <c r="EF32" s="741">
        <v>0</v>
      </c>
      <c r="EG32" s="741">
        <v>-22033</v>
      </c>
      <c r="EH32" s="741">
        <v>-22033</v>
      </c>
      <c r="EI32" s="741">
        <v>-22033</v>
      </c>
      <c r="EJ32" s="741">
        <v>-22033</v>
      </c>
      <c r="EK32" s="741">
        <v>-22033</v>
      </c>
      <c r="EL32" s="741">
        <v>-22033</v>
      </c>
      <c r="EM32" s="741">
        <v>-22033</v>
      </c>
      <c r="EN32" s="741">
        <v>-22033</v>
      </c>
      <c r="EO32" s="741">
        <v>-22033</v>
      </c>
      <c r="EP32" s="741">
        <v>-22033</v>
      </c>
      <c r="EQ32" s="741">
        <v>-22033</v>
      </c>
      <c r="ER32" s="741">
        <v>-22033</v>
      </c>
      <c r="ES32" s="741">
        <v>-31691</v>
      </c>
      <c r="ET32" s="741">
        <v>-31691</v>
      </c>
      <c r="EU32" s="741">
        <v>-31691</v>
      </c>
      <c r="EV32" s="741">
        <v>-31691</v>
      </c>
      <c r="EW32" s="741">
        <v>-31691</v>
      </c>
      <c r="EX32" s="741">
        <v>-31691</v>
      </c>
      <c r="EY32" s="741">
        <v>-31691</v>
      </c>
      <c r="EZ32" s="741">
        <v>-31691</v>
      </c>
      <c r="FA32" s="741">
        <v>-31691</v>
      </c>
      <c r="FB32" s="741">
        <v>-31691</v>
      </c>
      <c r="FC32" s="741">
        <v>-31691</v>
      </c>
      <c r="FD32" s="741">
        <v>-31691</v>
      </c>
      <c r="FE32" s="741">
        <v>-38105</v>
      </c>
      <c r="GG32" s="534"/>
      <c r="GH32" s="534"/>
      <c r="GI32" s="534"/>
      <c r="GJ32" s="534"/>
      <c r="GK32" s="534"/>
      <c r="GL32" s="534"/>
      <c r="GM32" s="534"/>
      <c r="GN32" s="534"/>
      <c r="GO32" s="534"/>
      <c r="GP32" s="534"/>
      <c r="GQ32" s="534"/>
      <c r="GR32" s="534"/>
      <c r="GS32" s="534"/>
      <c r="GT32" s="534"/>
      <c r="GU32" s="534"/>
      <c r="GV32" s="534"/>
      <c r="GW32" s="534"/>
      <c r="GX32" s="534"/>
      <c r="GY32" s="534"/>
      <c r="GZ32" s="534"/>
      <c r="HA32" s="534"/>
      <c r="HB32" s="534"/>
      <c r="HC32" s="534"/>
      <c r="HD32" s="534"/>
      <c r="HE32" s="534"/>
      <c r="HF32" s="534"/>
      <c r="HG32" s="534"/>
      <c r="HH32" s="534"/>
      <c r="HI32" s="534"/>
      <c r="HJ32" s="534"/>
      <c r="HK32" s="534"/>
      <c r="HL32" s="534"/>
      <c r="HM32" s="534"/>
      <c r="HN32" s="534"/>
      <c r="HO32" s="534"/>
      <c r="HP32" s="534"/>
      <c r="HQ32" s="534"/>
      <c r="HR32" s="534"/>
      <c r="HS32" s="534"/>
      <c r="HT32" s="534"/>
      <c r="HU32" s="534"/>
      <c r="HV32" s="534"/>
      <c r="HW32" s="534"/>
      <c r="HX32" s="534"/>
      <c r="HY32" s="534"/>
      <c r="HZ32" s="534"/>
      <c r="IA32" s="534"/>
      <c r="IB32" s="534"/>
      <c r="IC32" s="534"/>
      <c r="ID32" s="534"/>
      <c r="IE32" s="534"/>
      <c r="IF32" s="534"/>
      <c r="IG32" s="534"/>
      <c r="IH32" s="534"/>
      <c r="II32" s="534"/>
      <c r="IJ32" s="534"/>
      <c r="IK32" s="534"/>
      <c r="IL32" s="534"/>
      <c r="IM32" s="534"/>
      <c r="IN32" s="534"/>
      <c r="IO32" s="534"/>
      <c r="IP32" s="534"/>
      <c r="IQ32" s="534"/>
      <c r="IR32" s="534"/>
      <c r="IS32" s="534"/>
      <c r="IT32" s="534"/>
      <c r="IU32" s="534"/>
      <c r="IV32" s="534"/>
      <c r="IW32" s="534"/>
      <c r="IX32" s="534"/>
      <c r="IY32" s="534"/>
      <c r="IZ32" s="534"/>
      <c r="JA32" s="534"/>
      <c r="JB32" s="534"/>
      <c r="JC32" s="534"/>
      <c r="JD32" s="534"/>
      <c r="JE32" s="534"/>
      <c r="JF32" s="534"/>
      <c r="JG32" s="534"/>
      <c r="JH32" s="534"/>
      <c r="JI32" s="534"/>
    </row>
    <row r="33" spans="1:269">
      <c r="A33" s="407" t="s">
        <v>185</v>
      </c>
      <c r="B33" s="409"/>
      <c r="D33" s="422"/>
      <c r="FF33" s="692"/>
      <c r="FG33" s="692"/>
      <c r="FH33" s="692"/>
      <c r="FI33" s="692"/>
      <c r="FJ33" s="692"/>
      <c r="FK33" s="692"/>
      <c r="FL33" s="692"/>
      <c r="FM33" s="692"/>
      <c r="FN33" s="692"/>
      <c r="FO33" s="692"/>
      <c r="FP33" s="692"/>
      <c r="FQ33" s="692"/>
      <c r="FR33" s="692"/>
      <c r="FS33" s="692"/>
      <c r="FT33" s="692"/>
      <c r="FU33" s="692"/>
      <c r="FV33" s="692"/>
      <c r="FW33" s="692"/>
      <c r="FX33" s="692"/>
      <c r="FY33" s="692"/>
      <c r="FZ33" s="692"/>
      <c r="GA33" s="692"/>
      <c r="GB33" s="692"/>
      <c r="GC33" s="692"/>
      <c r="GD33" s="692"/>
      <c r="GE33" s="692"/>
      <c r="GF33" s="692"/>
      <c r="GG33" s="534"/>
      <c r="GH33" s="534"/>
      <c r="GI33" s="534"/>
      <c r="GJ33" s="534"/>
      <c r="GK33" s="534"/>
      <c r="GL33" s="534"/>
      <c r="GM33" s="534"/>
      <c r="GN33" s="534"/>
      <c r="GO33" s="534"/>
      <c r="GP33" s="534"/>
      <c r="GQ33" s="534"/>
      <c r="GR33" s="534"/>
      <c r="GS33" s="534"/>
      <c r="GT33" s="534"/>
      <c r="GU33" s="534"/>
      <c r="GV33" s="534"/>
      <c r="GW33" s="534"/>
      <c r="GX33" s="534"/>
      <c r="GY33" s="534"/>
      <c r="GZ33" s="534"/>
      <c r="HA33" s="534"/>
      <c r="HB33" s="534"/>
      <c r="HC33" s="534"/>
      <c r="HD33" s="534"/>
      <c r="HE33" s="534"/>
      <c r="HF33" s="534"/>
      <c r="HG33" s="534"/>
      <c r="HH33" s="534"/>
      <c r="HI33" s="534"/>
      <c r="HJ33" s="534"/>
      <c r="HK33" s="534"/>
      <c r="HL33" s="534"/>
      <c r="HM33" s="534"/>
      <c r="HN33" s="534"/>
      <c r="HO33" s="534"/>
      <c r="HP33" s="534"/>
      <c r="HQ33" s="534"/>
      <c r="HR33" s="534"/>
      <c r="HS33" s="534"/>
      <c r="HT33" s="534"/>
      <c r="HU33" s="534"/>
      <c r="HV33" s="534"/>
      <c r="HW33" s="534"/>
      <c r="HX33" s="534"/>
      <c r="HY33" s="534"/>
      <c r="HZ33" s="534"/>
      <c r="IA33" s="534"/>
      <c r="IB33" s="534"/>
      <c r="IC33" s="534"/>
      <c r="ID33" s="534"/>
      <c r="IE33" s="534"/>
      <c r="IF33" s="534"/>
      <c r="IG33" s="534"/>
      <c r="IH33" s="534"/>
      <c r="II33" s="534"/>
      <c r="IJ33" s="534"/>
      <c r="IK33" s="534"/>
      <c r="IL33" s="534"/>
      <c r="IM33" s="534"/>
      <c r="IN33" s="534"/>
      <c r="IO33" s="534"/>
      <c r="IP33" s="534"/>
      <c r="IQ33" s="534"/>
      <c r="IR33" s="534"/>
      <c r="IS33" s="534"/>
      <c r="IT33" s="534"/>
      <c r="IU33" s="534"/>
      <c r="IV33" s="534"/>
      <c r="IW33" s="534"/>
      <c r="IX33" s="534"/>
      <c r="IY33" s="534"/>
      <c r="IZ33" s="534"/>
      <c r="JA33" s="534"/>
      <c r="JB33" s="534"/>
      <c r="JC33" s="534"/>
      <c r="JD33" s="534"/>
      <c r="JE33" s="534"/>
      <c r="JF33" s="534"/>
      <c r="JG33" s="534"/>
      <c r="JH33" s="534"/>
      <c r="JI33" s="534"/>
    </row>
    <row r="34" spans="1:269">
      <c r="A34" s="408" t="s">
        <v>454</v>
      </c>
      <c r="B34" s="409">
        <v>8</v>
      </c>
      <c r="D34" s="422">
        <v>26</v>
      </c>
      <c r="E34" s="736" t="s">
        <v>363</v>
      </c>
      <c r="F34" s="791">
        <v>488436</v>
      </c>
      <c r="G34" s="791">
        <v>493600</v>
      </c>
      <c r="H34" s="791">
        <v>493600</v>
      </c>
      <c r="I34" s="791">
        <v>503365</v>
      </c>
      <c r="J34" s="791">
        <v>503365</v>
      </c>
      <c r="K34" s="791">
        <v>503365</v>
      </c>
      <c r="L34" s="791">
        <v>504627</v>
      </c>
      <c r="M34" s="791">
        <v>504808</v>
      </c>
      <c r="N34" s="791">
        <v>487422</v>
      </c>
      <c r="O34" s="791">
        <v>473398</v>
      </c>
      <c r="P34" s="791">
        <v>473398</v>
      </c>
      <c r="Q34" s="791">
        <v>482213</v>
      </c>
      <c r="R34" s="791">
        <v>482213</v>
      </c>
      <c r="S34" s="791">
        <v>450761</v>
      </c>
      <c r="T34" s="791">
        <v>450761</v>
      </c>
      <c r="U34" s="791">
        <v>465495</v>
      </c>
      <c r="V34" s="791">
        <v>468949</v>
      </c>
      <c r="W34" s="791">
        <v>490303</v>
      </c>
      <c r="X34" s="791">
        <v>516021</v>
      </c>
      <c r="Y34" s="791">
        <v>516207</v>
      </c>
      <c r="Z34" s="791">
        <v>533753</v>
      </c>
      <c r="AA34" s="791">
        <v>534056</v>
      </c>
      <c r="AB34" s="791">
        <v>534056</v>
      </c>
      <c r="AC34" s="791">
        <v>518675</v>
      </c>
      <c r="AD34" s="791">
        <v>518675</v>
      </c>
      <c r="AE34" s="791">
        <v>523480</v>
      </c>
      <c r="AF34" s="791">
        <v>523480</v>
      </c>
      <c r="AG34" s="791">
        <v>525256</v>
      </c>
      <c r="AH34" s="791">
        <v>525256</v>
      </c>
      <c r="AI34" s="791">
        <v>526262</v>
      </c>
      <c r="AJ34" s="791">
        <v>527601</v>
      </c>
      <c r="AK34" s="791">
        <v>527792</v>
      </c>
      <c r="AL34" s="791">
        <v>527792</v>
      </c>
      <c r="AM34" s="791">
        <v>528104</v>
      </c>
      <c r="AN34" s="791">
        <v>528104</v>
      </c>
      <c r="AO34" s="791">
        <v>535244</v>
      </c>
      <c r="AP34" s="791">
        <v>535244</v>
      </c>
      <c r="AQ34" s="791">
        <v>540193</v>
      </c>
      <c r="AR34" s="791">
        <v>540193</v>
      </c>
      <c r="AS34" s="791">
        <v>542022</v>
      </c>
      <c r="AT34" s="791">
        <v>542022</v>
      </c>
      <c r="AU34" s="791">
        <v>543058</v>
      </c>
      <c r="AV34" s="791">
        <v>544437</v>
      </c>
      <c r="AW34" s="791">
        <v>544635</v>
      </c>
      <c r="AX34" s="791">
        <v>544635</v>
      </c>
      <c r="AY34" s="791">
        <v>544956</v>
      </c>
      <c r="AZ34" s="791">
        <v>544956</v>
      </c>
      <c r="BA34" s="791">
        <v>562255</v>
      </c>
      <c r="BB34" s="791">
        <v>562255</v>
      </c>
      <c r="BC34" s="791">
        <v>567352</v>
      </c>
      <c r="BD34" s="791">
        <v>567352</v>
      </c>
      <c r="BE34" s="791">
        <v>569236</v>
      </c>
      <c r="BF34" s="791">
        <v>569236</v>
      </c>
      <c r="BG34" s="791">
        <v>570303</v>
      </c>
      <c r="BH34" s="791">
        <v>489927</v>
      </c>
      <c r="BI34" s="791">
        <v>490130</v>
      </c>
      <c r="BJ34" s="791">
        <v>523156</v>
      </c>
      <c r="BK34" s="791">
        <v>523488</v>
      </c>
      <c r="BL34" s="791">
        <v>523488</v>
      </c>
      <c r="BM34" s="791">
        <v>578847</v>
      </c>
      <c r="BN34" s="791">
        <v>578847</v>
      </c>
      <c r="BO34" s="791">
        <v>584097</v>
      </c>
      <c r="BP34" s="791">
        <v>584097</v>
      </c>
      <c r="BQ34" s="791">
        <v>586037</v>
      </c>
      <c r="BR34" s="791">
        <v>586037</v>
      </c>
      <c r="BS34" s="791">
        <v>587137</v>
      </c>
      <c r="BT34" s="791">
        <v>587137</v>
      </c>
      <c r="BU34" s="791">
        <v>587346</v>
      </c>
      <c r="BV34" s="791">
        <v>589079</v>
      </c>
      <c r="BW34" s="791">
        <v>589420</v>
      </c>
      <c r="BX34" s="791">
        <v>589420</v>
      </c>
      <c r="BY34" s="791">
        <v>608670</v>
      </c>
      <c r="BZ34" s="791">
        <v>608670</v>
      </c>
      <c r="CA34" s="791">
        <v>612314</v>
      </c>
      <c r="CB34" s="791">
        <v>612314</v>
      </c>
      <c r="CC34" s="791">
        <v>569640</v>
      </c>
      <c r="CD34" s="791">
        <v>562231</v>
      </c>
      <c r="CE34" s="791">
        <v>542870</v>
      </c>
      <c r="CF34" s="791">
        <v>542870</v>
      </c>
      <c r="CG34" s="791">
        <v>559994</v>
      </c>
      <c r="CH34" s="791">
        <v>590087</v>
      </c>
      <c r="CI34" s="791">
        <v>590438</v>
      </c>
      <c r="CJ34" s="791">
        <v>590723</v>
      </c>
      <c r="CK34" s="791">
        <v>589958</v>
      </c>
      <c r="CL34" s="791">
        <v>589958</v>
      </c>
      <c r="CM34" s="791">
        <v>605977</v>
      </c>
      <c r="CN34" s="791">
        <v>605977</v>
      </c>
      <c r="CO34" s="791">
        <v>607186</v>
      </c>
      <c r="CP34" s="791">
        <v>623175</v>
      </c>
      <c r="CQ34" s="791">
        <v>624024</v>
      </c>
      <c r="CR34" s="791">
        <v>624024</v>
      </c>
      <c r="CS34" s="791">
        <v>625079</v>
      </c>
      <c r="CT34" s="791">
        <v>626918</v>
      </c>
      <c r="CU34" s="791">
        <v>626918</v>
      </c>
      <c r="CV34" s="791">
        <v>627280</v>
      </c>
      <c r="CW34" s="791">
        <v>634342</v>
      </c>
      <c r="CX34" s="791">
        <v>634342</v>
      </c>
      <c r="CY34" s="791">
        <v>638492</v>
      </c>
      <c r="CZ34" s="791">
        <v>638492</v>
      </c>
      <c r="DA34" s="791">
        <v>639738</v>
      </c>
      <c r="DB34" s="791">
        <v>639738</v>
      </c>
      <c r="DC34" s="791">
        <v>640612</v>
      </c>
      <c r="DD34" s="791">
        <v>640612</v>
      </c>
      <c r="DE34" s="791">
        <v>641470</v>
      </c>
      <c r="DF34" s="791">
        <v>643364</v>
      </c>
      <c r="DG34" s="791">
        <v>635729</v>
      </c>
      <c r="DH34" s="791">
        <v>636102</v>
      </c>
      <c r="DI34" s="791">
        <v>667435</v>
      </c>
      <c r="DJ34" s="791">
        <v>667435</v>
      </c>
      <c r="DK34" s="791">
        <v>671672</v>
      </c>
      <c r="DL34" s="791">
        <v>679481</v>
      </c>
      <c r="DM34" s="791">
        <v>619323</v>
      </c>
      <c r="DN34" s="791">
        <v>619323</v>
      </c>
      <c r="DO34" s="791">
        <v>644996</v>
      </c>
      <c r="DP34" s="791">
        <v>644996</v>
      </c>
      <c r="DQ34" s="791">
        <v>645880</v>
      </c>
      <c r="DR34" s="791">
        <v>583627</v>
      </c>
      <c r="DS34" s="791">
        <v>583627</v>
      </c>
      <c r="DT34" s="791">
        <v>623381</v>
      </c>
      <c r="DU34" s="791">
        <v>645405</v>
      </c>
      <c r="DV34" s="791">
        <v>328192</v>
      </c>
      <c r="DW34" s="791">
        <v>395679</v>
      </c>
      <c r="DX34" s="791">
        <v>517778</v>
      </c>
      <c r="DY34" s="791">
        <v>508609</v>
      </c>
      <c r="DZ34" s="791">
        <v>508609</v>
      </c>
      <c r="EA34" s="791">
        <v>723344</v>
      </c>
      <c r="EB34" s="791">
        <v>726982</v>
      </c>
      <c r="EC34" s="791">
        <v>727893</v>
      </c>
      <c r="ED34" s="791">
        <v>735790</v>
      </c>
      <c r="EE34" s="791">
        <v>735790</v>
      </c>
      <c r="EF34" s="791">
        <v>716278</v>
      </c>
      <c r="EG34" s="791">
        <v>707208</v>
      </c>
      <c r="EH34" s="791">
        <v>715925</v>
      </c>
      <c r="EI34" s="791">
        <v>716449</v>
      </c>
      <c r="EJ34" s="791">
        <v>722686</v>
      </c>
      <c r="EK34" s="791">
        <v>737422</v>
      </c>
      <c r="EL34" s="791">
        <v>737422</v>
      </c>
      <c r="EM34" s="791">
        <v>687544</v>
      </c>
      <c r="EN34" s="791">
        <v>687544</v>
      </c>
      <c r="EO34" s="791">
        <v>655636</v>
      </c>
      <c r="EP34" s="791">
        <v>655636</v>
      </c>
      <c r="EQ34" s="791">
        <v>671772</v>
      </c>
      <c r="ER34" s="791">
        <v>710727</v>
      </c>
      <c r="ES34" s="791">
        <v>712938</v>
      </c>
      <c r="ET34" s="791">
        <v>740453</v>
      </c>
      <c r="EU34" s="791">
        <v>712741</v>
      </c>
      <c r="EV34" s="791">
        <v>719165</v>
      </c>
      <c r="EW34" s="791">
        <v>719277</v>
      </c>
      <c r="EX34" s="791">
        <v>734116</v>
      </c>
      <c r="EY34" s="791">
        <v>735701</v>
      </c>
      <c r="EZ34" s="791">
        <v>735701</v>
      </c>
      <c r="FA34" s="791">
        <v>755221</v>
      </c>
      <c r="FB34" s="791">
        <v>755221</v>
      </c>
      <c r="FC34" s="791">
        <v>756033</v>
      </c>
      <c r="FD34" s="791">
        <v>758318</v>
      </c>
      <c r="FE34" s="791">
        <v>764176</v>
      </c>
      <c r="GG34" s="534"/>
      <c r="GH34" s="534"/>
      <c r="GI34" s="534"/>
      <c r="GJ34" s="534"/>
      <c r="GK34" s="534"/>
      <c r="GL34" s="534"/>
      <c r="GM34" s="534"/>
      <c r="GN34" s="534"/>
      <c r="GO34" s="534"/>
      <c r="GP34" s="534"/>
      <c r="GQ34" s="534"/>
      <c r="GR34" s="534"/>
      <c r="GS34" s="534"/>
      <c r="GT34" s="534"/>
      <c r="GU34" s="534"/>
      <c r="GV34" s="534"/>
      <c r="GW34" s="534"/>
      <c r="GX34" s="534"/>
      <c r="GY34" s="534"/>
      <c r="GZ34" s="534"/>
      <c r="HA34" s="534"/>
      <c r="HB34" s="534"/>
      <c r="HC34" s="534"/>
      <c r="HD34" s="534"/>
      <c r="HE34" s="534"/>
      <c r="HF34" s="534"/>
      <c r="HG34" s="534"/>
      <c r="HH34" s="534"/>
      <c r="HI34" s="534"/>
      <c r="HJ34" s="534"/>
      <c r="HK34" s="534"/>
      <c r="HL34" s="534"/>
      <c r="HM34" s="534"/>
      <c r="HN34" s="534"/>
      <c r="HO34" s="534"/>
      <c r="HP34" s="534"/>
      <c r="HQ34" s="534"/>
      <c r="HR34" s="534"/>
      <c r="HS34" s="534"/>
      <c r="HT34" s="534"/>
      <c r="HU34" s="534"/>
      <c r="HV34" s="534"/>
      <c r="HW34" s="534"/>
      <c r="HX34" s="534"/>
      <c r="HY34" s="534"/>
      <c r="HZ34" s="534"/>
      <c r="IA34" s="534"/>
      <c r="IB34" s="534"/>
      <c r="IC34" s="534"/>
      <c r="ID34" s="534"/>
      <c r="IE34" s="534"/>
      <c r="IF34" s="534"/>
      <c r="IG34" s="534"/>
      <c r="IH34" s="534"/>
      <c r="II34" s="534"/>
      <c r="IJ34" s="534"/>
      <c r="IK34" s="534"/>
      <c r="IL34" s="534"/>
      <c r="IM34" s="534"/>
      <c r="IN34" s="534"/>
      <c r="IO34" s="534"/>
      <c r="IP34" s="534"/>
      <c r="IQ34" s="534"/>
      <c r="IR34" s="534"/>
      <c r="IS34" s="534"/>
      <c r="IT34" s="534"/>
      <c r="IU34" s="534"/>
      <c r="IV34" s="534"/>
      <c r="IW34" s="534"/>
      <c r="IX34" s="534"/>
      <c r="IY34" s="534"/>
      <c r="IZ34" s="534"/>
      <c r="JA34" s="534"/>
      <c r="JB34" s="534"/>
      <c r="JC34" s="534"/>
      <c r="JD34" s="534"/>
      <c r="JE34" s="534"/>
      <c r="JF34" s="534"/>
      <c r="JG34" s="534"/>
      <c r="JH34" s="534"/>
      <c r="JI34" s="534"/>
    </row>
    <row r="35" spans="1:269">
      <c r="A35" s="408" t="s">
        <v>415</v>
      </c>
      <c r="B35" s="409">
        <v>9</v>
      </c>
      <c r="D35" s="422"/>
      <c r="GG35" s="534"/>
      <c r="GH35" s="534"/>
      <c r="GI35" s="534"/>
      <c r="GJ35" s="534"/>
      <c r="GK35" s="534"/>
      <c r="GL35" s="534"/>
      <c r="GM35" s="534"/>
      <c r="GN35" s="534"/>
      <c r="GO35" s="534"/>
      <c r="GP35" s="534"/>
      <c r="GQ35" s="534"/>
      <c r="GR35" s="534"/>
      <c r="GS35" s="534"/>
      <c r="GT35" s="534"/>
      <c r="GU35" s="534"/>
      <c r="GV35" s="534"/>
      <c r="GW35" s="534"/>
      <c r="GX35" s="534"/>
      <c r="GY35" s="534"/>
      <c r="GZ35" s="534"/>
      <c r="HA35" s="534"/>
      <c r="HB35" s="534"/>
      <c r="HC35" s="534"/>
      <c r="HD35" s="534"/>
      <c r="HE35" s="534"/>
      <c r="HF35" s="534"/>
      <c r="HG35" s="534"/>
      <c r="HH35" s="534"/>
      <c r="HI35" s="534"/>
      <c r="HJ35" s="534"/>
      <c r="HK35" s="534"/>
      <c r="HL35" s="534"/>
      <c r="HM35" s="534"/>
      <c r="HN35" s="534"/>
      <c r="HO35" s="534"/>
      <c r="HP35" s="534"/>
      <c r="HQ35" s="534"/>
      <c r="HR35" s="534"/>
      <c r="HS35" s="534"/>
      <c r="HT35" s="534"/>
      <c r="HU35" s="534"/>
      <c r="HV35" s="534"/>
      <c r="HW35" s="534"/>
      <c r="HX35" s="534"/>
      <c r="HY35" s="534"/>
      <c r="HZ35" s="534"/>
      <c r="IA35" s="534"/>
      <c r="IB35" s="534"/>
      <c r="IC35" s="534"/>
      <c r="ID35" s="534"/>
      <c r="IE35" s="534"/>
      <c r="IF35" s="534"/>
      <c r="IG35" s="534"/>
      <c r="IH35" s="534"/>
      <c r="II35" s="534"/>
      <c r="IJ35" s="534"/>
      <c r="IK35" s="534"/>
      <c r="IL35" s="534"/>
      <c r="IM35" s="534"/>
      <c r="IN35" s="534"/>
      <c r="IO35" s="534"/>
      <c r="IP35" s="534"/>
      <c r="IQ35" s="534"/>
      <c r="IR35" s="534"/>
      <c r="IS35" s="534"/>
      <c r="IT35" s="534"/>
      <c r="IU35" s="534"/>
      <c r="IV35" s="534"/>
      <c r="IW35" s="534"/>
      <c r="IX35" s="534"/>
      <c r="IY35" s="534"/>
      <c r="IZ35" s="534"/>
      <c r="JA35" s="534"/>
      <c r="JB35" s="534"/>
      <c r="JC35" s="534"/>
      <c r="JD35" s="534"/>
      <c r="JE35" s="534"/>
      <c r="JF35" s="534"/>
      <c r="JG35" s="534"/>
      <c r="JH35" s="534"/>
      <c r="JI35" s="534"/>
    </row>
    <row r="36" spans="1:269">
      <c r="A36" s="408" t="s">
        <v>416</v>
      </c>
      <c r="B36" s="409">
        <v>10</v>
      </c>
      <c r="D36" s="422"/>
      <c r="E36" s="738" t="s">
        <v>185</v>
      </c>
      <c r="FF36" s="534"/>
      <c r="FG36" s="534"/>
      <c r="FH36" s="534"/>
      <c r="FI36" s="534"/>
      <c r="FJ36" s="534"/>
      <c r="FK36" s="534"/>
      <c r="FL36" s="534"/>
      <c r="FM36" s="534"/>
      <c r="FN36" s="534"/>
      <c r="FO36" s="534"/>
      <c r="FP36" s="534"/>
      <c r="FQ36" s="534"/>
      <c r="FR36" s="534"/>
      <c r="FS36" s="534"/>
      <c r="FT36" s="534"/>
      <c r="FU36" s="534"/>
      <c r="FV36" s="534"/>
      <c r="FW36" s="534"/>
      <c r="FX36" s="534"/>
      <c r="FY36" s="534"/>
      <c r="FZ36" s="534"/>
      <c r="GA36" s="534"/>
      <c r="GB36" s="534"/>
      <c r="GC36" s="534"/>
      <c r="GD36" s="534"/>
      <c r="GE36" s="534"/>
      <c r="GF36" s="534"/>
      <c r="GG36" s="691"/>
      <c r="GH36" s="691"/>
      <c r="GI36" s="691"/>
      <c r="GJ36" s="691"/>
      <c r="GK36" s="691"/>
      <c r="GL36" s="691"/>
      <c r="GM36" s="691"/>
      <c r="GN36" s="691"/>
      <c r="GO36" s="691"/>
      <c r="GP36" s="691"/>
      <c r="GQ36" s="691"/>
      <c r="GR36" s="691"/>
      <c r="GS36" s="691"/>
      <c r="GT36" s="691"/>
      <c r="GU36" s="691"/>
      <c r="GV36" s="691"/>
      <c r="GW36" s="691"/>
      <c r="GX36" s="691"/>
      <c r="GY36" s="691"/>
      <c r="GZ36" s="691"/>
      <c r="HA36" s="691"/>
      <c r="HB36" s="691"/>
      <c r="HC36" s="691"/>
      <c r="HD36" s="691"/>
      <c r="HE36" s="691"/>
      <c r="HF36" s="691"/>
      <c r="HG36" s="691"/>
      <c r="HH36" s="691"/>
      <c r="HI36" s="691"/>
      <c r="HJ36" s="691"/>
      <c r="HK36" s="691"/>
      <c r="HL36" s="691"/>
      <c r="HM36" s="691"/>
      <c r="HN36" s="691"/>
      <c r="HO36" s="691"/>
      <c r="HP36" s="691"/>
      <c r="HQ36" s="691"/>
      <c r="HR36" s="691"/>
      <c r="HS36" s="691"/>
      <c r="HT36" s="691"/>
      <c r="HU36" s="691"/>
      <c r="HV36" s="691"/>
      <c r="HW36" s="691"/>
      <c r="HX36" s="691"/>
      <c r="HY36" s="691"/>
      <c r="HZ36" s="691"/>
      <c r="IA36" s="691"/>
      <c r="IB36" s="691"/>
      <c r="IC36" s="691"/>
      <c r="ID36" s="691"/>
      <c r="IE36" s="691"/>
      <c r="IF36" s="691"/>
      <c r="IG36" s="691"/>
      <c r="IH36" s="691"/>
      <c r="II36" s="691"/>
      <c r="IJ36" s="691"/>
      <c r="IK36" s="691"/>
      <c r="IL36" s="691"/>
      <c r="IM36" s="691"/>
      <c r="IN36" s="691"/>
      <c r="IO36" s="691"/>
      <c r="IP36" s="691"/>
      <c r="IQ36" s="691"/>
      <c r="IR36" s="691"/>
      <c r="IS36" s="691"/>
      <c r="IT36" s="691"/>
      <c r="IU36" s="691"/>
      <c r="IV36" s="691"/>
      <c r="IW36" s="691"/>
      <c r="IX36" s="691"/>
      <c r="IY36" s="691"/>
      <c r="IZ36" s="691"/>
      <c r="JA36" s="691"/>
      <c r="JB36" s="691"/>
      <c r="JC36" s="691"/>
      <c r="JD36" s="691"/>
      <c r="JE36" s="691"/>
      <c r="JF36" s="691"/>
      <c r="JG36" s="691"/>
      <c r="JH36" s="691"/>
      <c r="JI36" s="691"/>
    </row>
    <row r="37" spans="1:269">
      <c r="A37" s="408" t="s">
        <v>417</v>
      </c>
      <c r="B37" s="409">
        <v>11</v>
      </c>
      <c r="D37" s="422">
        <v>8</v>
      </c>
      <c r="E37" s="736" t="s">
        <v>811</v>
      </c>
      <c r="F37" s="740">
        <v>14230</v>
      </c>
      <c r="G37" s="740">
        <v>14230</v>
      </c>
      <c r="H37" s="740">
        <v>14230</v>
      </c>
      <c r="I37" s="740">
        <v>14230</v>
      </c>
      <c r="J37" s="740">
        <v>14230</v>
      </c>
      <c r="K37" s="740">
        <v>14230</v>
      </c>
      <c r="L37" s="740">
        <v>14230</v>
      </c>
      <c r="M37" s="740">
        <v>14230</v>
      </c>
      <c r="N37" s="740">
        <v>14230</v>
      </c>
      <c r="O37" s="740">
        <v>14230</v>
      </c>
      <c r="P37" s="740">
        <v>14230</v>
      </c>
      <c r="Q37" s="740">
        <v>14656</v>
      </c>
      <c r="R37" s="740">
        <v>14656</v>
      </c>
      <c r="S37" s="740">
        <v>14656</v>
      </c>
      <c r="T37" s="740">
        <v>14656</v>
      </c>
      <c r="U37" s="740">
        <v>14656</v>
      </c>
      <c r="V37" s="740">
        <v>14656</v>
      </c>
      <c r="W37" s="740">
        <v>14656</v>
      </c>
      <c r="X37" s="740">
        <v>14656</v>
      </c>
      <c r="Y37" s="740">
        <v>14656</v>
      </c>
      <c r="Z37" s="740">
        <v>14656</v>
      </c>
      <c r="AA37" s="740">
        <v>14656</v>
      </c>
      <c r="AB37" s="740">
        <v>14656</v>
      </c>
      <c r="AC37" s="740">
        <v>15096</v>
      </c>
      <c r="AD37" s="740">
        <v>15096</v>
      </c>
      <c r="AE37" s="740">
        <v>15096</v>
      </c>
      <c r="AF37" s="740">
        <v>15096</v>
      </c>
      <c r="AG37" s="740">
        <v>15096</v>
      </c>
      <c r="AH37" s="740">
        <v>15096</v>
      </c>
      <c r="AI37" s="740">
        <v>15096</v>
      </c>
      <c r="AJ37" s="740">
        <v>15096</v>
      </c>
      <c r="AK37" s="740">
        <v>15096</v>
      </c>
      <c r="AL37" s="740">
        <v>15096</v>
      </c>
      <c r="AM37" s="740">
        <v>15096</v>
      </c>
      <c r="AN37" s="740">
        <v>15096</v>
      </c>
      <c r="AO37" s="740">
        <v>15549</v>
      </c>
      <c r="AP37" s="740">
        <v>15549</v>
      </c>
      <c r="AQ37" s="740">
        <v>15549</v>
      </c>
      <c r="AR37" s="740">
        <v>15549</v>
      </c>
      <c r="AS37" s="740">
        <v>15549</v>
      </c>
      <c r="AT37" s="740">
        <v>15549</v>
      </c>
      <c r="AU37" s="740">
        <v>15549</v>
      </c>
      <c r="AV37" s="740">
        <v>15549</v>
      </c>
      <c r="AW37" s="740">
        <v>15549</v>
      </c>
      <c r="AX37" s="740">
        <v>15549</v>
      </c>
      <c r="AY37" s="740">
        <v>15549</v>
      </c>
      <c r="AZ37" s="740">
        <v>15549</v>
      </c>
      <c r="BA37" s="740">
        <v>16015</v>
      </c>
      <c r="BB37" s="740">
        <v>16015</v>
      </c>
      <c r="BC37" s="740">
        <v>16015</v>
      </c>
      <c r="BD37" s="740">
        <v>16015</v>
      </c>
      <c r="BE37" s="740">
        <v>16015</v>
      </c>
      <c r="BF37" s="740">
        <v>16015</v>
      </c>
      <c r="BG37" s="740">
        <v>16015</v>
      </c>
      <c r="BH37" s="740">
        <v>16015</v>
      </c>
      <c r="BI37" s="740">
        <v>16015</v>
      </c>
      <c r="BJ37" s="740">
        <v>16015</v>
      </c>
      <c r="BK37" s="740">
        <v>16015</v>
      </c>
      <c r="BL37" s="740">
        <v>16015</v>
      </c>
      <c r="BM37" s="740">
        <v>16496</v>
      </c>
      <c r="BN37" s="740">
        <v>16496</v>
      </c>
      <c r="BO37" s="740">
        <v>16496</v>
      </c>
      <c r="BP37" s="740">
        <v>16496</v>
      </c>
      <c r="BQ37" s="740">
        <v>16496</v>
      </c>
      <c r="BR37" s="740">
        <v>16496</v>
      </c>
      <c r="BS37" s="740">
        <v>16496</v>
      </c>
      <c r="BT37" s="740">
        <v>16496</v>
      </c>
      <c r="BU37" s="740">
        <v>16496</v>
      </c>
      <c r="BV37" s="740">
        <v>16496</v>
      </c>
      <c r="BW37" s="740">
        <v>16496</v>
      </c>
      <c r="BX37" s="740">
        <v>16496</v>
      </c>
      <c r="BY37" s="740">
        <v>16991</v>
      </c>
      <c r="BZ37" s="740">
        <v>16991</v>
      </c>
      <c r="CA37" s="740">
        <v>16991</v>
      </c>
      <c r="CB37" s="740">
        <v>16991</v>
      </c>
      <c r="CC37" s="740">
        <v>16991</v>
      </c>
      <c r="CD37" s="740">
        <v>16991</v>
      </c>
      <c r="CE37" s="740">
        <v>16991</v>
      </c>
      <c r="CF37" s="740">
        <v>16991</v>
      </c>
      <c r="CG37" s="740">
        <v>16991</v>
      </c>
      <c r="CH37" s="740">
        <v>16991</v>
      </c>
      <c r="CI37" s="740">
        <v>16991</v>
      </c>
      <c r="CJ37" s="740">
        <v>16991</v>
      </c>
      <c r="CK37" s="740">
        <v>17501</v>
      </c>
      <c r="CL37" s="740">
        <v>17501</v>
      </c>
      <c r="CM37" s="740">
        <v>17501</v>
      </c>
      <c r="CN37" s="740">
        <v>17501</v>
      </c>
      <c r="CO37" s="740">
        <v>17501</v>
      </c>
      <c r="CP37" s="740">
        <v>17501</v>
      </c>
      <c r="CQ37" s="740">
        <v>17501</v>
      </c>
      <c r="CR37" s="740">
        <v>17501</v>
      </c>
      <c r="CS37" s="740">
        <v>17501</v>
      </c>
      <c r="CT37" s="740">
        <v>17501</v>
      </c>
      <c r="CU37" s="740">
        <v>17501</v>
      </c>
      <c r="CV37" s="740">
        <v>17501</v>
      </c>
      <c r="CW37" s="740">
        <v>18026</v>
      </c>
      <c r="CX37" s="740">
        <v>18026</v>
      </c>
      <c r="CY37" s="740">
        <v>18026</v>
      </c>
      <c r="CZ37" s="740">
        <v>18026</v>
      </c>
      <c r="DA37" s="740">
        <v>18026</v>
      </c>
      <c r="DB37" s="740">
        <v>18026</v>
      </c>
      <c r="DC37" s="740">
        <v>18026</v>
      </c>
      <c r="DD37" s="740">
        <v>18026</v>
      </c>
      <c r="DE37" s="740">
        <v>18026</v>
      </c>
      <c r="DF37" s="740">
        <v>18026</v>
      </c>
      <c r="DG37" s="740">
        <v>18026</v>
      </c>
      <c r="DH37" s="740">
        <v>18026</v>
      </c>
      <c r="DI37" s="740">
        <v>18566</v>
      </c>
      <c r="DJ37" s="740">
        <v>18566</v>
      </c>
      <c r="DK37" s="740">
        <v>18566</v>
      </c>
      <c r="DL37" s="740">
        <v>18566</v>
      </c>
      <c r="DM37" s="740">
        <v>18566</v>
      </c>
      <c r="DN37" s="740">
        <v>18566</v>
      </c>
      <c r="DO37" s="740">
        <v>18566</v>
      </c>
      <c r="DP37" s="740">
        <v>18566</v>
      </c>
      <c r="DQ37" s="740">
        <v>18566</v>
      </c>
      <c r="DR37" s="740">
        <v>18566</v>
      </c>
      <c r="DS37" s="740">
        <v>18566</v>
      </c>
      <c r="DT37" s="740">
        <v>18566</v>
      </c>
      <c r="DU37" s="740">
        <v>19123</v>
      </c>
      <c r="DV37" s="740">
        <v>19123</v>
      </c>
      <c r="DW37" s="740">
        <v>19123</v>
      </c>
      <c r="DX37" s="740">
        <v>19123</v>
      </c>
      <c r="DY37" s="740">
        <v>19123</v>
      </c>
      <c r="DZ37" s="740">
        <v>19123</v>
      </c>
      <c r="EA37" s="740">
        <v>19123</v>
      </c>
      <c r="EB37" s="740">
        <v>19123</v>
      </c>
      <c r="EC37" s="740">
        <v>19123</v>
      </c>
      <c r="ED37" s="740">
        <v>19123</v>
      </c>
      <c r="EE37" s="740">
        <v>19123</v>
      </c>
      <c r="EF37" s="740">
        <v>19123</v>
      </c>
      <c r="EG37" s="740">
        <v>19697</v>
      </c>
      <c r="EH37" s="740">
        <v>19697</v>
      </c>
      <c r="EI37" s="740">
        <v>19697</v>
      </c>
      <c r="EJ37" s="740">
        <v>19697</v>
      </c>
      <c r="EK37" s="740">
        <v>19697</v>
      </c>
      <c r="EL37" s="740">
        <v>19697</v>
      </c>
      <c r="EM37" s="740">
        <v>19697</v>
      </c>
      <c r="EN37" s="740">
        <v>19697</v>
      </c>
      <c r="EO37" s="740">
        <v>19697</v>
      </c>
      <c r="EP37" s="740">
        <v>19697</v>
      </c>
      <c r="EQ37" s="740">
        <v>19697</v>
      </c>
      <c r="ER37" s="740">
        <v>19697</v>
      </c>
      <c r="ES37" s="740">
        <v>20288</v>
      </c>
      <c r="ET37" s="740">
        <v>20288</v>
      </c>
      <c r="EU37" s="740">
        <v>20288</v>
      </c>
      <c r="EV37" s="740">
        <v>20288</v>
      </c>
      <c r="EW37" s="740">
        <v>20288</v>
      </c>
      <c r="EX37" s="740">
        <v>20288</v>
      </c>
      <c r="EY37" s="740">
        <v>20288</v>
      </c>
      <c r="EZ37" s="740">
        <v>20288</v>
      </c>
      <c r="FA37" s="740">
        <v>20288</v>
      </c>
      <c r="FB37" s="740">
        <v>20288</v>
      </c>
      <c r="FC37" s="740">
        <v>20288</v>
      </c>
      <c r="FD37" s="740">
        <v>20288</v>
      </c>
      <c r="FE37" s="740">
        <v>20897</v>
      </c>
      <c r="FF37" s="534"/>
      <c r="FG37" s="534"/>
      <c r="FH37" s="534"/>
      <c r="FI37" s="534"/>
      <c r="FJ37" s="534"/>
      <c r="FK37" s="534"/>
      <c r="FL37" s="534"/>
      <c r="FM37" s="534"/>
      <c r="FN37" s="534"/>
      <c r="FO37" s="534"/>
      <c r="FP37" s="534"/>
      <c r="FQ37" s="534"/>
      <c r="FR37" s="534"/>
      <c r="FS37" s="534"/>
      <c r="FT37" s="534"/>
      <c r="FU37" s="534"/>
      <c r="FV37" s="534"/>
      <c r="FW37" s="534"/>
      <c r="FX37" s="534"/>
      <c r="FY37" s="534"/>
      <c r="FZ37" s="534"/>
      <c r="GA37" s="534"/>
      <c r="GB37" s="534"/>
      <c r="GC37" s="534"/>
      <c r="GD37" s="534"/>
      <c r="GE37" s="534"/>
      <c r="GF37" s="534"/>
    </row>
    <row r="38" spans="1:269">
      <c r="A38" s="408" t="s">
        <v>418</v>
      </c>
      <c r="B38" s="409">
        <v>12</v>
      </c>
      <c r="D38" s="422">
        <v>8</v>
      </c>
      <c r="E38" s="736" t="s">
        <v>812</v>
      </c>
      <c r="F38" s="740">
        <v>1232</v>
      </c>
      <c r="G38" s="740">
        <v>1232</v>
      </c>
      <c r="H38" s="740">
        <v>1232</v>
      </c>
      <c r="I38" s="740">
        <v>1232</v>
      </c>
      <c r="J38" s="740">
        <v>1232</v>
      </c>
      <c r="K38" s="740">
        <v>1232</v>
      </c>
      <c r="L38" s="740">
        <v>1232</v>
      </c>
      <c r="M38" s="740">
        <v>1232</v>
      </c>
      <c r="N38" s="740">
        <v>1232</v>
      </c>
      <c r="O38" s="740">
        <v>1232</v>
      </c>
      <c r="P38" s="740">
        <v>1232</v>
      </c>
      <c r="Q38" s="740">
        <v>1268</v>
      </c>
      <c r="R38" s="740">
        <v>1268</v>
      </c>
      <c r="S38" s="740">
        <v>1268</v>
      </c>
      <c r="T38" s="740">
        <v>1268</v>
      </c>
      <c r="U38" s="740">
        <v>1268</v>
      </c>
      <c r="V38" s="740">
        <v>1268</v>
      </c>
      <c r="W38" s="740">
        <v>1268</v>
      </c>
      <c r="X38" s="740">
        <v>1268</v>
      </c>
      <c r="Y38" s="740">
        <v>1268</v>
      </c>
      <c r="Z38" s="740">
        <v>1268</v>
      </c>
      <c r="AA38" s="740">
        <v>1268</v>
      </c>
      <c r="AB38" s="740">
        <v>1268</v>
      </c>
      <c r="AC38" s="740">
        <v>1307</v>
      </c>
      <c r="AD38" s="740">
        <v>1307</v>
      </c>
      <c r="AE38" s="740">
        <v>1307</v>
      </c>
      <c r="AF38" s="740">
        <v>1307</v>
      </c>
      <c r="AG38" s="740">
        <v>1307</v>
      </c>
      <c r="AH38" s="740">
        <v>1307</v>
      </c>
      <c r="AI38" s="740">
        <v>1307</v>
      </c>
      <c r="AJ38" s="740">
        <v>1307</v>
      </c>
      <c r="AK38" s="740">
        <v>1307</v>
      </c>
      <c r="AL38" s="740">
        <v>1307</v>
      </c>
      <c r="AM38" s="740">
        <v>1307</v>
      </c>
      <c r="AN38" s="740">
        <v>1307</v>
      </c>
      <c r="AO38" s="740">
        <v>1346</v>
      </c>
      <c r="AP38" s="740">
        <v>1346</v>
      </c>
      <c r="AQ38" s="740">
        <v>1346</v>
      </c>
      <c r="AR38" s="740">
        <v>1346</v>
      </c>
      <c r="AS38" s="740">
        <v>1346</v>
      </c>
      <c r="AT38" s="740">
        <v>1346</v>
      </c>
      <c r="AU38" s="740">
        <v>1346</v>
      </c>
      <c r="AV38" s="740">
        <v>1346</v>
      </c>
      <c r="AW38" s="740">
        <v>1346</v>
      </c>
      <c r="AX38" s="740">
        <v>1346</v>
      </c>
      <c r="AY38" s="740">
        <v>1346</v>
      </c>
      <c r="AZ38" s="740">
        <v>1346</v>
      </c>
      <c r="BA38" s="740">
        <v>1386</v>
      </c>
      <c r="BB38" s="740">
        <v>1386</v>
      </c>
      <c r="BC38" s="740">
        <v>1386</v>
      </c>
      <c r="BD38" s="740">
        <v>1386</v>
      </c>
      <c r="BE38" s="740">
        <v>1386</v>
      </c>
      <c r="BF38" s="740">
        <v>1386</v>
      </c>
      <c r="BG38" s="740">
        <v>1386</v>
      </c>
      <c r="BH38" s="740">
        <v>1386</v>
      </c>
      <c r="BI38" s="740">
        <v>1386</v>
      </c>
      <c r="BJ38" s="740">
        <v>1386</v>
      </c>
      <c r="BK38" s="740">
        <v>1386</v>
      </c>
      <c r="BL38" s="740">
        <v>1386</v>
      </c>
      <c r="BM38" s="740">
        <v>1428</v>
      </c>
      <c r="BN38" s="740">
        <v>1428</v>
      </c>
      <c r="BO38" s="740">
        <v>1428</v>
      </c>
      <c r="BP38" s="740">
        <v>1428</v>
      </c>
      <c r="BQ38" s="740">
        <v>1428</v>
      </c>
      <c r="BR38" s="740">
        <v>1428</v>
      </c>
      <c r="BS38" s="740">
        <v>1428</v>
      </c>
      <c r="BT38" s="740">
        <v>1428</v>
      </c>
      <c r="BU38" s="740">
        <v>1428</v>
      </c>
      <c r="BV38" s="740">
        <v>1428</v>
      </c>
      <c r="BW38" s="740">
        <v>1428</v>
      </c>
      <c r="BX38" s="740">
        <v>1428</v>
      </c>
      <c r="BY38" s="740">
        <v>1471</v>
      </c>
      <c r="BZ38" s="740">
        <v>1471</v>
      </c>
      <c r="CA38" s="740">
        <v>1471</v>
      </c>
      <c r="CB38" s="740">
        <v>1471</v>
      </c>
      <c r="CC38" s="740">
        <v>1471</v>
      </c>
      <c r="CD38" s="740">
        <v>1471</v>
      </c>
      <c r="CE38" s="740">
        <v>1471</v>
      </c>
      <c r="CF38" s="740">
        <v>1471</v>
      </c>
      <c r="CG38" s="740">
        <v>1471</v>
      </c>
      <c r="CH38" s="740">
        <v>1471</v>
      </c>
      <c r="CI38" s="740">
        <v>1471</v>
      </c>
      <c r="CJ38" s="740">
        <v>1471</v>
      </c>
      <c r="CK38" s="740">
        <v>1515</v>
      </c>
      <c r="CL38" s="740">
        <v>1515</v>
      </c>
      <c r="CM38" s="740">
        <v>1515</v>
      </c>
      <c r="CN38" s="740">
        <v>1515</v>
      </c>
      <c r="CO38" s="740">
        <v>1515</v>
      </c>
      <c r="CP38" s="740">
        <v>1515</v>
      </c>
      <c r="CQ38" s="740">
        <v>1515</v>
      </c>
      <c r="CR38" s="740">
        <v>1515</v>
      </c>
      <c r="CS38" s="740">
        <v>1515</v>
      </c>
      <c r="CT38" s="740">
        <v>1515</v>
      </c>
      <c r="CU38" s="740">
        <v>1515</v>
      </c>
      <c r="CV38" s="740">
        <v>1515</v>
      </c>
      <c r="CW38" s="740">
        <v>1560</v>
      </c>
      <c r="CX38" s="740">
        <v>1560</v>
      </c>
      <c r="CY38" s="740">
        <v>1560</v>
      </c>
      <c r="CZ38" s="740">
        <v>1560</v>
      </c>
      <c r="DA38" s="740">
        <v>1560</v>
      </c>
      <c r="DB38" s="740">
        <v>1560</v>
      </c>
      <c r="DC38" s="740">
        <v>1560</v>
      </c>
      <c r="DD38" s="740">
        <v>1560</v>
      </c>
      <c r="DE38" s="740">
        <v>1560</v>
      </c>
      <c r="DF38" s="740">
        <v>1560</v>
      </c>
      <c r="DG38" s="740">
        <v>1560</v>
      </c>
      <c r="DH38" s="740">
        <v>1560</v>
      </c>
      <c r="DI38" s="740">
        <v>1607</v>
      </c>
      <c r="DJ38" s="740">
        <v>1607</v>
      </c>
      <c r="DK38" s="740">
        <v>1607</v>
      </c>
      <c r="DL38" s="740">
        <v>1607</v>
      </c>
      <c r="DM38" s="740">
        <v>1607</v>
      </c>
      <c r="DN38" s="740">
        <v>1607</v>
      </c>
      <c r="DO38" s="740">
        <v>1607</v>
      </c>
      <c r="DP38" s="740">
        <v>1607</v>
      </c>
      <c r="DQ38" s="740">
        <v>1607</v>
      </c>
      <c r="DR38" s="740">
        <v>1607</v>
      </c>
      <c r="DS38" s="740">
        <v>1607</v>
      </c>
      <c r="DT38" s="740">
        <v>1607</v>
      </c>
      <c r="DU38" s="740">
        <v>1655</v>
      </c>
      <c r="DV38" s="740">
        <v>1655</v>
      </c>
      <c r="DW38" s="740">
        <v>1655</v>
      </c>
      <c r="DX38" s="740">
        <v>1655</v>
      </c>
      <c r="DY38" s="740">
        <v>1655</v>
      </c>
      <c r="DZ38" s="740">
        <v>1655</v>
      </c>
      <c r="EA38" s="740">
        <v>1655</v>
      </c>
      <c r="EB38" s="740">
        <v>1655</v>
      </c>
      <c r="EC38" s="740">
        <v>1655</v>
      </c>
      <c r="ED38" s="740">
        <v>1655</v>
      </c>
      <c r="EE38" s="740">
        <v>1655</v>
      </c>
      <c r="EF38" s="740">
        <v>1655</v>
      </c>
      <c r="EG38" s="740">
        <v>1705</v>
      </c>
      <c r="EH38" s="740">
        <v>1705</v>
      </c>
      <c r="EI38" s="740">
        <v>1705</v>
      </c>
      <c r="EJ38" s="740">
        <v>1705</v>
      </c>
      <c r="EK38" s="740">
        <v>1705</v>
      </c>
      <c r="EL38" s="740">
        <v>1705</v>
      </c>
      <c r="EM38" s="740">
        <v>1705</v>
      </c>
      <c r="EN38" s="740">
        <v>1705</v>
      </c>
      <c r="EO38" s="740">
        <v>1705</v>
      </c>
      <c r="EP38" s="740">
        <v>1705</v>
      </c>
      <c r="EQ38" s="740">
        <v>1705</v>
      </c>
      <c r="ER38" s="740">
        <v>1705</v>
      </c>
      <c r="ES38" s="740">
        <v>1756</v>
      </c>
      <c r="ET38" s="740">
        <v>1756</v>
      </c>
      <c r="EU38" s="740">
        <v>1756</v>
      </c>
      <c r="EV38" s="740">
        <v>1756</v>
      </c>
      <c r="EW38" s="740">
        <v>1756</v>
      </c>
      <c r="EX38" s="740">
        <v>1756</v>
      </c>
      <c r="EY38" s="740">
        <v>1756</v>
      </c>
      <c r="EZ38" s="740">
        <v>1756</v>
      </c>
      <c r="FA38" s="740">
        <v>1756</v>
      </c>
      <c r="FB38" s="740">
        <v>1756</v>
      </c>
      <c r="FC38" s="740">
        <v>1756</v>
      </c>
      <c r="FD38" s="740">
        <v>1756</v>
      </c>
      <c r="FE38" s="740">
        <v>1809</v>
      </c>
      <c r="FF38" s="534"/>
      <c r="FG38" s="534"/>
      <c r="FH38" s="534"/>
      <c r="FI38" s="534"/>
      <c r="FJ38" s="534"/>
      <c r="FK38" s="534"/>
      <c r="FL38" s="534"/>
      <c r="FM38" s="534"/>
      <c r="FN38" s="534"/>
      <c r="FO38" s="534"/>
      <c r="FP38" s="534"/>
      <c r="FQ38" s="534"/>
      <c r="FR38" s="534"/>
      <c r="FS38" s="534"/>
      <c r="FT38" s="534"/>
      <c r="FU38" s="534"/>
      <c r="FV38" s="534"/>
      <c r="FW38" s="534"/>
      <c r="FX38" s="534"/>
      <c r="FY38" s="534"/>
      <c r="FZ38" s="534"/>
      <c r="GA38" s="534"/>
      <c r="GB38" s="534"/>
      <c r="GC38" s="534"/>
      <c r="GD38" s="534"/>
      <c r="GE38" s="534"/>
      <c r="GF38" s="534"/>
      <c r="GG38" s="692"/>
      <c r="GH38" s="692"/>
      <c r="GI38" s="692"/>
      <c r="GJ38" s="692"/>
      <c r="GK38" s="692"/>
      <c r="GL38" s="692"/>
      <c r="GM38" s="692"/>
      <c r="GN38" s="692"/>
      <c r="GO38" s="692"/>
      <c r="GP38" s="692"/>
      <c r="GQ38" s="692"/>
      <c r="GR38" s="692"/>
      <c r="GS38" s="692"/>
      <c r="GT38" s="692"/>
      <c r="GU38" s="692"/>
      <c r="GV38" s="692"/>
      <c r="GW38" s="692"/>
      <c r="GX38" s="692"/>
      <c r="GY38" s="692"/>
      <c r="GZ38" s="692"/>
      <c r="HA38" s="692"/>
      <c r="HB38" s="692"/>
      <c r="HC38" s="692"/>
      <c r="HD38" s="692"/>
      <c r="HE38" s="692"/>
      <c r="HF38" s="692"/>
      <c r="HG38" s="692"/>
      <c r="HH38" s="692"/>
      <c r="HI38" s="692"/>
      <c r="HJ38" s="692"/>
      <c r="HK38" s="692"/>
      <c r="HL38" s="692"/>
      <c r="HM38" s="692"/>
      <c r="HN38" s="692"/>
      <c r="HO38" s="692"/>
      <c r="HP38" s="692"/>
      <c r="HQ38" s="692"/>
      <c r="HR38" s="692"/>
      <c r="HS38" s="692"/>
      <c r="HT38" s="692"/>
      <c r="HU38" s="692"/>
      <c r="HV38" s="692"/>
      <c r="HW38" s="692"/>
      <c r="HX38" s="692"/>
      <c r="HY38" s="692"/>
      <c r="HZ38" s="692"/>
      <c r="IA38" s="692"/>
      <c r="IB38" s="692"/>
      <c r="IC38" s="692"/>
      <c r="ID38" s="692"/>
      <c r="IE38" s="692"/>
      <c r="IF38" s="692"/>
      <c r="IG38" s="692"/>
      <c r="IH38" s="692"/>
      <c r="II38" s="692"/>
      <c r="IJ38" s="692"/>
      <c r="IK38" s="692"/>
      <c r="IL38" s="692"/>
      <c r="IM38" s="692"/>
      <c r="IN38" s="692"/>
      <c r="IO38" s="692"/>
      <c r="IP38" s="692"/>
      <c r="IQ38" s="692"/>
      <c r="IR38" s="692"/>
      <c r="IS38" s="692"/>
      <c r="IT38" s="692"/>
      <c r="IU38" s="692"/>
      <c r="IV38" s="692"/>
      <c r="IW38" s="692"/>
      <c r="IX38" s="692"/>
      <c r="IY38" s="692"/>
      <c r="IZ38" s="692"/>
      <c r="JA38" s="692"/>
      <c r="JB38" s="692"/>
      <c r="JC38" s="692"/>
      <c r="JD38" s="692"/>
      <c r="JE38" s="692"/>
      <c r="JF38" s="692"/>
      <c r="JG38" s="692"/>
      <c r="JH38" s="692"/>
      <c r="JI38" s="692"/>
    </row>
    <row r="39" spans="1:269">
      <c r="A39" s="406" t="s">
        <v>104</v>
      </c>
      <c r="B39" s="409" t="s">
        <v>462</v>
      </c>
      <c r="D39" s="422">
        <v>8</v>
      </c>
      <c r="E39" s="736" t="s">
        <v>813</v>
      </c>
      <c r="F39" s="740">
        <v>9919</v>
      </c>
      <c r="G39" s="740">
        <v>9919</v>
      </c>
      <c r="H39" s="740">
        <v>9919</v>
      </c>
      <c r="I39" s="740">
        <v>9919</v>
      </c>
      <c r="J39" s="740">
        <v>9919</v>
      </c>
      <c r="K39" s="740">
        <v>9919</v>
      </c>
      <c r="L39" s="740">
        <v>9919</v>
      </c>
      <c r="M39" s="740">
        <v>9919</v>
      </c>
      <c r="N39" s="740">
        <v>9919</v>
      </c>
      <c r="O39" s="740">
        <v>9919</v>
      </c>
      <c r="P39" s="740">
        <v>9919</v>
      </c>
      <c r="Q39" s="740">
        <v>10217</v>
      </c>
      <c r="R39" s="740">
        <v>10217</v>
      </c>
      <c r="S39" s="740">
        <v>10217</v>
      </c>
      <c r="T39" s="740">
        <v>10217</v>
      </c>
      <c r="U39" s="740">
        <v>10217</v>
      </c>
      <c r="V39" s="740">
        <v>10217</v>
      </c>
      <c r="W39" s="740">
        <v>10217</v>
      </c>
      <c r="X39" s="740">
        <v>10217</v>
      </c>
      <c r="Y39" s="740">
        <v>10217</v>
      </c>
      <c r="Z39" s="740">
        <v>10217</v>
      </c>
      <c r="AA39" s="740">
        <v>10217</v>
      </c>
      <c r="AB39" s="740">
        <v>10217</v>
      </c>
      <c r="AC39" s="740">
        <v>10524</v>
      </c>
      <c r="AD39" s="740">
        <v>10524</v>
      </c>
      <c r="AE39" s="740">
        <v>10524</v>
      </c>
      <c r="AF39" s="740">
        <v>10524</v>
      </c>
      <c r="AG39" s="740">
        <v>10524</v>
      </c>
      <c r="AH39" s="740">
        <v>10524</v>
      </c>
      <c r="AI39" s="740">
        <v>10524</v>
      </c>
      <c r="AJ39" s="740">
        <v>10524</v>
      </c>
      <c r="AK39" s="740">
        <v>10524</v>
      </c>
      <c r="AL39" s="740">
        <v>10524</v>
      </c>
      <c r="AM39" s="740">
        <v>10524</v>
      </c>
      <c r="AN39" s="740">
        <v>10524</v>
      </c>
      <c r="AO39" s="740">
        <v>10839</v>
      </c>
      <c r="AP39" s="740">
        <v>10839</v>
      </c>
      <c r="AQ39" s="740">
        <v>10839</v>
      </c>
      <c r="AR39" s="740">
        <v>10839</v>
      </c>
      <c r="AS39" s="740">
        <v>10839</v>
      </c>
      <c r="AT39" s="740">
        <v>10839</v>
      </c>
      <c r="AU39" s="740">
        <v>10839</v>
      </c>
      <c r="AV39" s="740">
        <v>10839</v>
      </c>
      <c r="AW39" s="740">
        <v>10839</v>
      </c>
      <c r="AX39" s="740">
        <v>10839</v>
      </c>
      <c r="AY39" s="740">
        <v>10839</v>
      </c>
      <c r="AZ39" s="740">
        <v>10839</v>
      </c>
      <c r="BA39" s="740">
        <v>11164</v>
      </c>
      <c r="BB39" s="740">
        <v>11164</v>
      </c>
      <c r="BC39" s="740">
        <v>11164</v>
      </c>
      <c r="BD39" s="740">
        <v>11164</v>
      </c>
      <c r="BE39" s="740">
        <v>11164</v>
      </c>
      <c r="BF39" s="740">
        <v>11164</v>
      </c>
      <c r="BG39" s="740">
        <v>11164</v>
      </c>
      <c r="BH39" s="740">
        <v>11164</v>
      </c>
      <c r="BI39" s="740">
        <v>11164</v>
      </c>
      <c r="BJ39" s="740">
        <v>11164</v>
      </c>
      <c r="BK39" s="740">
        <v>11164</v>
      </c>
      <c r="BL39" s="740">
        <v>11164</v>
      </c>
      <c r="BM39" s="740">
        <v>11499</v>
      </c>
      <c r="BN39" s="740">
        <v>11499</v>
      </c>
      <c r="BO39" s="740">
        <v>11499</v>
      </c>
      <c r="BP39" s="740">
        <v>11499</v>
      </c>
      <c r="BQ39" s="740">
        <v>11499</v>
      </c>
      <c r="BR39" s="740">
        <v>11499</v>
      </c>
      <c r="BS39" s="740">
        <v>11499</v>
      </c>
      <c r="BT39" s="740">
        <v>11499</v>
      </c>
      <c r="BU39" s="740">
        <v>11499</v>
      </c>
      <c r="BV39" s="740">
        <v>11499</v>
      </c>
      <c r="BW39" s="740">
        <v>11499</v>
      </c>
      <c r="BX39" s="740">
        <v>11499</v>
      </c>
      <c r="BY39" s="740">
        <v>11844</v>
      </c>
      <c r="BZ39" s="740">
        <v>11844</v>
      </c>
      <c r="CA39" s="740">
        <v>11844</v>
      </c>
      <c r="CB39" s="740">
        <v>11844</v>
      </c>
      <c r="CC39" s="740">
        <v>11844</v>
      </c>
      <c r="CD39" s="740">
        <v>11844</v>
      </c>
      <c r="CE39" s="740">
        <v>11844</v>
      </c>
      <c r="CF39" s="740">
        <v>11844</v>
      </c>
      <c r="CG39" s="740">
        <v>11844</v>
      </c>
      <c r="CH39" s="740">
        <v>11844</v>
      </c>
      <c r="CI39" s="740">
        <v>11844</v>
      </c>
      <c r="CJ39" s="740">
        <v>11844</v>
      </c>
      <c r="CK39" s="740">
        <v>12200</v>
      </c>
      <c r="CL39" s="740">
        <v>12200</v>
      </c>
      <c r="CM39" s="740">
        <v>12200</v>
      </c>
      <c r="CN39" s="740">
        <v>12200</v>
      </c>
      <c r="CO39" s="740">
        <v>12200</v>
      </c>
      <c r="CP39" s="740">
        <v>12200</v>
      </c>
      <c r="CQ39" s="740">
        <v>12200</v>
      </c>
      <c r="CR39" s="740">
        <v>12200</v>
      </c>
      <c r="CS39" s="740">
        <v>12200</v>
      </c>
      <c r="CT39" s="740">
        <v>12200</v>
      </c>
      <c r="CU39" s="740">
        <v>12200</v>
      </c>
      <c r="CV39" s="740">
        <v>12200</v>
      </c>
      <c r="CW39" s="740">
        <v>12566</v>
      </c>
      <c r="CX39" s="740">
        <v>12566</v>
      </c>
      <c r="CY39" s="740">
        <v>12566</v>
      </c>
      <c r="CZ39" s="740">
        <v>12566</v>
      </c>
      <c r="DA39" s="740">
        <v>12566</v>
      </c>
      <c r="DB39" s="740">
        <v>12566</v>
      </c>
      <c r="DC39" s="740">
        <v>12566</v>
      </c>
      <c r="DD39" s="740">
        <v>12566</v>
      </c>
      <c r="DE39" s="740">
        <v>12566</v>
      </c>
      <c r="DF39" s="740">
        <v>12566</v>
      </c>
      <c r="DG39" s="740">
        <v>12566</v>
      </c>
      <c r="DH39" s="740">
        <v>12566</v>
      </c>
      <c r="DI39" s="740">
        <v>12943</v>
      </c>
      <c r="DJ39" s="740">
        <v>12943</v>
      </c>
      <c r="DK39" s="740">
        <v>12943</v>
      </c>
      <c r="DL39" s="740">
        <v>12943</v>
      </c>
      <c r="DM39" s="740">
        <v>12943</v>
      </c>
      <c r="DN39" s="740">
        <v>12943</v>
      </c>
      <c r="DO39" s="740">
        <v>12943</v>
      </c>
      <c r="DP39" s="740">
        <v>12943</v>
      </c>
      <c r="DQ39" s="740">
        <v>12943</v>
      </c>
      <c r="DR39" s="740">
        <v>12943</v>
      </c>
      <c r="DS39" s="740">
        <v>12943</v>
      </c>
      <c r="DT39" s="740">
        <v>12943</v>
      </c>
      <c r="DU39" s="740">
        <v>13331</v>
      </c>
      <c r="DV39" s="740">
        <v>13331</v>
      </c>
      <c r="DW39" s="740">
        <v>13331</v>
      </c>
      <c r="DX39" s="740">
        <v>13331</v>
      </c>
      <c r="DY39" s="740">
        <v>13331</v>
      </c>
      <c r="DZ39" s="740">
        <v>13331</v>
      </c>
      <c r="EA39" s="740">
        <v>13331</v>
      </c>
      <c r="EB39" s="740">
        <v>13331</v>
      </c>
      <c r="EC39" s="740">
        <v>13331</v>
      </c>
      <c r="ED39" s="740">
        <v>13331</v>
      </c>
      <c r="EE39" s="740">
        <v>13331</v>
      </c>
      <c r="EF39" s="740">
        <v>13331</v>
      </c>
      <c r="EG39" s="740">
        <v>13731</v>
      </c>
      <c r="EH39" s="740">
        <v>13731</v>
      </c>
      <c r="EI39" s="740">
        <v>13731</v>
      </c>
      <c r="EJ39" s="740">
        <v>13731</v>
      </c>
      <c r="EK39" s="740">
        <v>13731</v>
      </c>
      <c r="EL39" s="740">
        <v>13731</v>
      </c>
      <c r="EM39" s="740">
        <v>13731</v>
      </c>
      <c r="EN39" s="740">
        <v>13731</v>
      </c>
      <c r="EO39" s="740">
        <v>13731</v>
      </c>
      <c r="EP39" s="740">
        <v>13731</v>
      </c>
      <c r="EQ39" s="740">
        <v>13731</v>
      </c>
      <c r="ER39" s="740">
        <v>13731</v>
      </c>
      <c r="ES39" s="740">
        <v>14143</v>
      </c>
      <c r="ET39" s="740">
        <v>14143</v>
      </c>
      <c r="EU39" s="740">
        <v>14143</v>
      </c>
      <c r="EV39" s="740">
        <v>14143</v>
      </c>
      <c r="EW39" s="740">
        <v>14143</v>
      </c>
      <c r="EX39" s="740">
        <v>14143</v>
      </c>
      <c r="EY39" s="740">
        <v>14143</v>
      </c>
      <c r="EZ39" s="740">
        <v>14143</v>
      </c>
      <c r="FA39" s="740">
        <v>14143</v>
      </c>
      <c r="FB39" s="740">
        <v>14143</v>
      </c>
      <c r="FC39" s="740">
        <v>14143</v>
      </c>
      <c r="FD39" s="740">
        <v>14143</v>
      </c>
      <c r="FE39" s="740">
        <v>14567</v>
      </c>
      <c r="FF39" s="534"/>
      <c r="FG39" s="534"/>
      <c r="FH39" s="534"/>
      <c r="FI39" s="534"/>
      <c r="FJ39" s="534"/>
      <c r="FK39" s="534"/>
      <c r="FL39" s="534"/>
      <c r="FM39" s="534"/>
      <c r="FN39" s="534"/>
      <c r="FO39" s="534"/>
      <c r="FP39" s="534"/>
      <c r="FQ39" s="534"/>
      <c r="FR39" s="534"/>
      <c r="FS39" s="534"/>
      <c r="FT39" s="534"/>
      <c r="FU39" s="534"/>
      <c r="FV39" s="534"/>
      <c r="FW39" s="534"/>
      <c r="FX39" s="534"/>
      <c r="FY39" s="534"/>
      <c r="FZ39" s="534"/>
      <c r="GA39" s="534"/>
      <c r="GB39" s="534"/>
      <c r="GC39" s="534"/>
      <c r="GD39" s="534"/>
      <c r="GE39" s="534"/>
      <c r="GF39" s="534"/>
    </row>
    <row r="40" spans="1:269">
      <c r="B40" s="409"/>
      <c r="D40" s="422">
        <v>8</v>
      </c>
      <c r="E40" s="736" t="s">
        <v>814</v>
      </c>
      <c r="F40" s="740">
        <v>6003</v>
      </c>
      <c r="G40" s="740">
        <v>6003</v>
      </c>
      <c r="H40" s="740">
        <v>6003</v>
      </c>
      <c r="I40" s="740">
        <v>6035</v>
      </c>
      <c r="J40" s="740">
        <v>6035</v>
      </c>
      <c r="K40" s="740">
        <v>6035</v>
      </c>
      <c r="L40" s="740">
        <v>6035</v>
      </c>
      <c r="M40" s="740">
        <v>6035</v>
      </c>
      <c r="N40" s="740">
        <v>5976</v>
      </c>
      <c r="O40" s="740">
        <v>5927</v>
      </c>
      <c r="P40" s="740">
        <v>5927</v>
      </c>
      <c r="Q40" s="740">
        <v>6105</v>
      </c>
      <c r="R40" s="740">
        <v>6105</v>
      </c>
      <c r="S40" s="740">
        <v>5998</v>
      </c>
      <c r="T40" s="740">
        <v>5998</v>
      </c>
      <c r="U40" s="740">
        <v>6133</v>
      </c>
      <c r="V40" s="740">
        <v>6133</v>
      </c>
      <c r="W40" s="740">
        <v>6343</v>
      </c>
      <c r="X40" s="740">
        <v>6343</v>
      </c>
      <c r="Y40" s="740">
        <v>6343</v>
      </c>
      <c r="Z40" s="740">
        <v>6343</v>
      </c>
      <c r="AA40" s="740">
        <v>6343</v>
      </c>
      <c r="AB40" s="740">
        <v>6343</v>
      </c>
      <c r="AC40" s="740">
        <v>6534</v>
      </c>
      <c r="AD40" s="740">
        <v>6534</v>
      </c>
      <c r="AE40" s="740">
        <v>6534</v>
      </c>
      <c r="AF40" s="740">
        <v>6534</v>
      </c>
      <c r="AG40" s="740">
        <v>6534</v>
      </c>
      <c r="AH40" s="740">
        <v>6534</v>
      </c>
      <c r="AI40" s="740">
        <v>6534</v>
      </c>
      <c r="AJ40" s="740">
        <v>6534</v>
      </c>
      <c r="AK40" s="740">
        <v>6534</v>
      </c>
      <c r="AL40" s="740">
        <v>6534</v>
      </c>
      <c r="AM40" s="740">
        <v>6534</v>
      </c>
      <c r="AN40" s="740">
        <v>6534</v>
      </c>
      <c r="AO40" s="740">
        <v>6730</v>
      </c>
      <c r="AP40" s="740">
        <v>6730</v>
      </c>
      <c r="AQ40" s="740">
        <v>6730</v>
      </c>
      <c r="AR40" s="740">
        <v>6730</v>
      </c>
      <c r="AS40" s="740">
        <v>6730</v>
      </c>
      <c r="AT40" s="740">
        <v>6730</v>
      </c>
      <c r="AU40" s="740">
        <v>6730</v>
      </c>
      <c r="AV40" s="740">
        <v>6730</v>
      </c>
      <c r="AW40" s="740">
        <v>6730</v>
      </c>
      <c r="AX40" s="740">
        <v>6730</v>
      </c>
      <c r="AY40" s="740">
        <v>6730</v>
      </c>
      <c r="AZ40" s="740">
        <v>6730</v>
      </c>
      <c r="BA40" s="740">
        <v>6932</v>
      </c>
      <c r="BB40" s="740">
        <v>6932</v>
      </c>
      <c r="BC40" s="740">
        <v>6932</v>
      </c>
      <c r="BD40" s="740">
        <v>6932</v>
      </c>
      <c r="BE40" s="740">
        <v>6932</v>
      </c>
      <c r="BF40" s="740">
        <v>6932</v>
      </c>
      <c r="BG40" s="740">
        <v>6932</v>
      </c>
      <c r="BH40" s="740">
        <v>6612</v>
      </c>
      <c r="BI40" s="740">
        <v>6612</v>
      </c>
      <c r="BJ40" s="740">
        <v>6932</v>
      </c>
      <c r="BK40" s="740">
        <v>6932</v>
      </c>
      <c r="BL40" s="740">
        <v>6932</v>
      </c>
      <c r="BM40" s="740">
        <v>7140</v>
      </c>
      <c r="BN40" s="740">
        <v>7140</v>
      </c>
      <c r="BO40" s="740">
        <v>7140</v>
      </c>
      <c r="BP40" s="740">
        <v>7140</v>
      </c>
      <c r="BQ40" s="740">
        <v>7140</v>
      </c>
      <c r="BR40" s="740">
        <v>7140</v>
      </c>
      <c r="BS40" s="740">
        <v>7140</v>
      </c>
      <c r="BT40" s="740">
        <v>7140</v>
      </c>
      <c r="BU40" s="740">
        <v>7140</v>
      </c>
      <c r="BV40" s="740">
        <v>7140</v>
      </c>
      <c r="BW40" s="740">
        <v>7140</v>
      </c>
      <c r="BX40" s="740">
        <v>7140</v>
      </c>
      <c r="BY40" s="740">
        <v>7354</v>
      </c>
      <c r="BZ40" s="740">
        <v>7354</v>
      </c>
      <c r="CA40" s="740">
        <v>7354</v>
      </c>
      <c r="CB40" s="740">
        <v>7354</v>
      </c>
      <c r="CC40" s="740">
        <v>7197</v>
      </c>
      <c r="CD40" s="740">
        <v>7165</v>
      </c>
      <c r="CE40" s="740">
        <v>7192</v>
      </c>
      <c r="CF40" s="740">
        <v>7192</v>
      </c>
      <c r="CG40" s="740">
        <v>7354</v>
      </c>
      <c r="CH40" s="740">
        <v>7354</v>
      </c>
      <c r="CI40" s="740">
        <v>7354</v>
      </c>
      <c r="CJ40" s="740">
        <v>7239</v>
      </c>
      <c r="CK40" s="740">
        <v>7456</v>
      </c>
      <c r="CL40" s="740">
        <v>7456</v>
      </c>
      <c r="CM40" s="740">
        <v>7574</v>
      </c>
      <c r="CN40" s="740">
        <v>7574</v>
      </c>
      <c r="CO40" s="740">
        <v>7574</v>
      </c>
      <c r="CP40" s="740">
        <v>7574</v>
      </c>
      <c r="CQ40" s="740">
        <v>7574</v>
      </c>
      <c r="CR40" s="740">
        <v>7574</v>
      </c>
      <c r="CS40" s="740">
        <v>7574</v>
      </c>
      <c r="CT40" s="740">
        <v>7574</v>
      </c>
      <c r="CU40" s="740">
        <v>7574</v>
      </c>
      <c r="CV40" s="740">
        <v>7574</v>
      </c>
      <c r="CW40" s="740">
        <v>7802</v>
      </c>
      <c r="CX40" s="740">
        <v>7802</v>
      </c>
      <c r="CY40" s="740">
        <v>7802</v>
      </c>
      <c r="CZ40" s="740">
        <v>7802</v>
      </c>
      <c r="DA40" s="740">
        <v>7802</v>
      </c>
      <c r="DB40" s="740">
        <v>7802</v>
      </c>
      <c r="DC40" s="740">
        <v>7802</v>
      </c>
      <c r="DD40" s="740">
        <v>7802</v>
      </c>
      <c r="DE40" s="740">
        <v>7802</v>
      </c>
      <c r="DF40" s="740">
        <v>7802</v>
      </c>
      <c r="DG40" s="740">
        <v>7754</v>
      </c>
      <c r="DH40" s="740">
        <v>7754</v>
      </c>
      <c r="DI40" s="740">
        <v>8036</v>
      </c>
      <c r="DJ40" s="740">
        <v>8036</v>
      </c>
      <c r="DK40" s="740">
        <v>8036</v>
      </c>
      <c r="DL40" s="740">
        <v>8036</v>
      </c>
      <c r="DM40" s="740">
        <v>7803</v>
      </c>
      <c r="DN40" s="740">
        <v>7803</v>
      </c>
      <c r="DO40" s="740">
        <v>8036</v>
      </c>
      <c r="DP40" s="740">
        <v>8036</v>
      </c>
      <c r="DQ40" s="740">
        <v>8036</v>
      </c>
      <c r="DR40" s="740">
        <v>7665</v>
      </c>
      <c r="DS40" s="740">
        <v>7665</v>
      </c>
      <c r="DT40" s="740">
        <v>8036</v>
      </c>
      <c r="DU40" s="740">
        <v>8277</v>
      </c>
      <c r="DV40" s="740">
        <v>7099</v>
      </c>
      <c r="DW40" s="740">
        <v>7099</v>
      </c>
      <c r="DX40" s="740">
        <v>8250</v>
      </c>
      <c r="DY40" s="740">
        <v>8233</v>
      </c>
      <c r="DZ40" s="740">
        <v>8233</v>
      </c>
      <c r="EA40" s="740">
        <v>8277</v>
      </c>
      <c r="EB40" s="740">
        <v>8277</v>
      </c>
      <c r="EC40" s="740">
        <v>8277</v>
      </c>
      <c r="ED40" s="740">
        <v>8277</v>
      </c>
      <c r="EE40" s="740">
        <v>8277</v>
      </c>
      <c r="EF40" s="740">
        <v>8198</v>
      </c>
      <c r="EG40" s="740">
        <v>8444</v>
      </c>
      <c r="EH40" s="740">
        <v>8525</v>
      </c>
      <c r="EI40" s="740">
        <v>8525</v>
      </c>
      <c r="EJ40" s="740">
        <v>8525</v>
      </c>
      <c r="EK40" s="740">
        <v>8525</v>
      </c>
      <c r="EL40" s="740">
        <v>8525</v>
      </c>
      <c r="EM40" s="740">
        <v>8344</v>
      </c>
      <c r="EN40" s="740">
        <v>8344</v>
      </c>
      <c r="EO40" s="740">
        <v>8337</v>
      </c>
      <c r="EP40" s="740">
        <v>8337</v>
      </c>
      <c r="EQ40" s="740">
        <v>8487</v>
      </c>
      <c r="ER40" s="740">
        <v>8525</v>
      </c>
      <c r="ES40" s="740">
        <v>8781</v>
      </c>
      <c r="ET40" s="740">
        <v>8781</v>
      </c>
      <c r="EU40" s="740">
        <v>8644</v>
      </c>
      <c r="EV40" s="740">
        <v>8644</v>
      </c>
      <c r="EW40" s="740">
        <v>8644</v>
      </c>
      <c r="EX40" s="740">
        <v>8781</v>
      </c>
      <c r="EY40" s="740">
        <v>8781</v>
      </c>
      <c r="EZ40" s="740">
        <v>8781</v>
      </c>
      <c r="FA40" s="740">
        <v>8781</v>
      </c>
      <c r="FB40" s="740">
        <v>8781</v>
      </c>
      <c r="FC40" s="740">
        <v>8781</v>
      </c>
      <c r="FD40" s="740">
        <v>8781</v>
      </c>
      <c r="FE40" s="740">
        <v>9044</v>
      </c>
      <c r="FF40" s="534"/>
      <c r="FG40" s="534"/>
      <c r="FH40" s="534"/>
      <c r="FI40" s="534"/>
      <c r="FJ40" s="534"/>
      <c r="FK40" s="534"/>
      <c r="FL40" s="534"/>
      <c r="FM40" s="534"/>
      <c r="FN40" s="534"/>
      <c r="FO40" s="534"/>
      <c r="FP40" s="534"/>
      <c r="FQ40" s="534"/>
      <c r="FR40" s="534"/>
      <c r="FS40" s="534"/>
      <c r="FT40" s="534"/>
      <c r="FU40" s="534"/>
      <c r="FV40" s="534"/>
      <c r="FW40" s="534"/>
      <c r="FX40" s="534"/>
      <c r="FY40" s="534"/>
      <c r="FZ40" s="534"/>
      <c r="GA40" s="534"/>
      <c r="GB40" s="534"/>
      <c r="GC40" s="534"/>
      <c r="GD40" s="534"/>
      <c r="GE40" s="534"/>
      <c r="GF40" s="534"/>
    </row>
    <row r="41" spans="1:269">
      <c r="A41" s="406" t="s">
        <v>186</v>
      </c>
      <c r="B41" s="409" t="s">
        <v>72</v>
      </c>
      <c r="D41" s="422">
        <v>8</v>
      </c>
      <c r="E41" s="736" t="s">
        <v>815</v>
      </c>
      <c r="F41" s="740">
        <v>9120</v>
      </c>
      <c r="G41" s="740">
        <v>9120</v>
      </c>
      <c r="H41" s="740">
        <v>9120</v>
      </c>
      <c r="I41" s="740">
        <v>9120</v>
      </c>
      <c r="J41" s="740">
        <v>9120</v>
      </c>
      <c r="K41" s="740">
        <v>9120</v>
      </c>
      <c r="L41" s="740">
        <v>9120</v>
      </c>
      <c r="M41" s="740">
        <v>9120</v>
      </c>
      <c r="N41" s="740">
        <v>9120</v>
      </c>
      <c r="O41" s="740">
        <v>9120</v>
      </c>
      <c r="P41" s="740">
        <v>9120</v>
      </c>
      <c r="Q41" s="740">
        <v>9394</v>
      </c>
      <c r="R41" s="740">
        <v>9394</v>
      </c>
      <c r="S41" s="740">
        <v>9394</v>
      </c>
      <c r="T41" s="740">
        <v>9394</v>
      </c>
      <c r="U41" s="740">
        <v>9394</v>
      </c>
      <c r="V41" s="740">
        <v>9394</v>
      </c>
      <c r="W41" s="740">
        <v>9394</v>
      </c>
      <c r="X41" s="740">
        <v>9394</v>
      </c>
      <c r="Y41" s="740">
        <v>9394</v>
      </c>
      <c r="Z41" s="740">
        <v>9394</v>
      </c>
      <c r="AA41" s="740">
        <v>9394</v>
      </c>
      <c r="AB41" s="740">
        <v>9394</v>
      </c>
      <c r="AC41" s="740">
        <v>9676</v>
      </c>
      <c r="AD41" s="740">
        <v>9676</v>
      </c>
      <c r="AE41" s="740">
        <v>9676</v>
      </c>
      <c r="AF41" s="740">
        <v>9676</v>
      </c>
      <c r="AG41" s="740">
        <v>9676</v>
      </c>
      <c r="AH41" s="740">
        <v>9676</v>
      </c>
      <c r="AI41" s="740">
        <v>9676</v>
      </c>
      <c r="AJ41" s="740">
        <v>9676</v>
      </c>
      <c r="AK41" s="740">
        <v>9676</v>
      </c>
      <c r="AL41" s="740">
        <v>9676</v>
      </c>
      <c r="AM41" s="740">
        <v>9676</v>
      </c>
      <c r="AN41" s="740">
        <v>9676</v>
      </c>
      <c r="AO41" s="740">
        <v>9966</v>
      </c>
      <c r="AP41" s="740">
        <v>9966</v>
      </c>
      <c r="AQ41" s="740">
        <v>9966</v>
      </c>
      <c r="AR41" s="740">
        <v>9966</v>
      </c>
      <c r="AS41" s="740">
        <v>9966</v>
      </c>
      <c r="AT41" s="740">
        <v>9966</v>
      </c>
      <c r="AU41" s="740">
        <v>9966</v>
      </c>
      <c r="AV41" s="740">
        <v>9966</v>
      </c>
      <c r="AW41" s="740">
        <v>9966</v>
      </c>
      <c r="AX41" s="740">
        <v>9966</v>
      </c>
      <c r="AY41" s="740">
        <v>9966</v>
      </c>
      <c r="AZ41" s="740">
        <v>9966</v>
      </c>
      <c r="BA41" s="740">
        <v>10265</v>
      </c>
      <c r="BB41" s="740">
        <v>10265</v>
      </c>
      <c r="BC41" s="740">
        <v>10265</v>
      </c>
      <c r="BD41" s="740">
        <v>10265</v>
      </c>
      <c r="BE41" s="740">
        <v>10265</v>
      </c>
      <c r="BF41" s="740">
        <v>10265</v>
      </c>
      <c r="BG41" s="740">
        <v>10265</v>
      </c>
      <c r="BH41" s="740">
        <v>10265</v>
      </c>
      <c r="BI41" s="740">
        <v>10265</v>
      </c>
      <c r="BJ41" s="740">
        <v>10265</v>
      </c>
      <c r="BK41" s="740">
        <v>10265</v>
      </c>
      <c r="BL41" s="740">
        <v>10265</v>
      </c>
      <c r="BM41" s="740">
        <v>10573</v>
      </c>
      <c r="BN41" s="740">
        <v>10573</v>
      </c>
      <c r="BO41" s="740">
        <v>10573</v>
      </c>
      <c r="BP41" s="740">
        <v>10573</v>
      </c>
      <c r="BQ41" s="740">
        <v>10573</v>
      </c>
      <c r="BR41" s="740">
        <v>10573</v>
      </c>
      <c r="BS41" s="740">
        <v>10573</v>
      </c>
      <c r="BT41" s="740">
        <v>10573</v>
      </c>
      <c r="BU41" s="740">
        <v>10573</v>
      </c>
      <c r="BV41" s="740">
        <v>10573</v>
      </c>
      <c r="BW41" s="740">
        <v>10573</v>
      </c>
      <c r="BX41" s="740">
        <v>10573</v>
      </c>
      <c r="BY41" s="740">
        <v>10890</v>
      </c>
      <c r="BZ41" s="740">
        <v>10890</v>
      </c>
      <c r="CA41" s="740">
        <v>10890</v>
      </c>
      <c r="CB41" s="740">
        <v>10890</v>
      </c>
      <c r="CC41" s="740">
        <v>10890</v>
      </c>
      <c r="CD41" s="740">
        <v>10890</v>
      </c>
      <c r="CE41" s="740">
        <v>10890</v>
      </c>
      <c r="CF41" s="740">
        <v>10890</v>
      </c>
      <c r="CG41" s="740">
        <v>10890</v>
      </c>
      <c r="CH41" s="740">
        <v>10890</v>
      </c>
      <c r="CI41" s="740">
        <v>10890</v>
      </c>
      <c r="CJ41" s="740">
        <v>10890</v>
      </c>
      <c r="CK41" s="740">
        <v>11217</v>
      </c>
      <c r="CL41" s="740">
        <v>11217</v>
      </c>
      <c r="CM41" s="740">
        <v>11217</v>
      </c>
      <c r="CN41" s="740">
        <v>11217</v>
      </c>
      <c r="CO41" s="740">
        <v>11217</v>
      </c>
      <c r="CP41" s="740">
        <v>11217</v>
      </c>
      <c r="CQ41" s="740">
        <v>11217</v>
      </c>
      <c r="CR41" s="740">
        <v>11217</v>
      </c>
      <c r="CS41" s="740">
        <v>11217</v>
      </c>
      <c r="CT41" s="740">
        <v>11217</v>
      </c>
      <c r="CU41" s="740">
        <v>11217</v>
      </c>
      <c r="CV41" s="740">
        <v>11217</v>
      </c>
      <c r="CW41" s="740">
        <v>11553</v>
      </c>
      <c r="CX41" s="740">
        <v>11553</v>
      </c>
      <c r="CY41" s="740">
        <v>11553</v>
      </c>
      <c r="CZ41" s="740">
        <v>11553</v>
      </c>
      <c r="DA41" s="740">
        <v>11553</v>
      </c>
      <c r="DB41" s="740">
        <v>11553</v>
      </c>
      <c r="DC41" s="740">
        <v>11553</v>
      </c>
      <c r="DD41" s="740">
        <v>11553</v>
      </c>
      <c r="DE41" s="740">
        <v>11553</v>
      </c>
      <c r="DF41" s="740">
        <v>11553</v>
      </c>
      <c r="DG41" s="740">
        <v>11553</v>
      </c>
      <c r="DH41" s="740">
        <v>11553</v>
      </c>
      <c r="DI41" s="740">
        <v>11900</v>
      </c>
      <c r="DJ41" s="740">
        <v>11900</v>
      </c>
      <c r="DK41" s="740">
        <v>11900</v>
      </c>
      <c r="DL41" s="740">
        <v>11900</v>
      </c>
      <c r="DM41" s="740">
        <v>11900</v>
      </c>
      <c r="DN41" s="740">
        <v>11900</v>
      </c>
      <c r="DO41" s="740">
        <v>11900</v>
      </c>
      <c r="DP41" s="740">
        <v>11900</v>
      </c>
      <c r="DQ41" s="740">
        <v>11900</v>
      </c>
      <c r="DR41" s="740">
        <v>11900</v>
      </c>
      <c r="DS41" s="740">
        <v>11900</v>
      </c>
      <c r="DT41" s="740">
        <v>11900</v>
      </c>
      <c r="DU41" s="740">
        <v>12257</v>
      </c>
      <c r="DV41" s="740">
        <v>12257</v>
      </c>
      <c r="DW41" s="740">
        <v>12257</v>
      </c>
      <c r="DX41" s="740">
        <v>12257</v>
      </c>
      <c r="DY41" s="740">
        <v>12257</v>
      </c>
      <c r="DZ41" s="740">
        <v>12257</v>
      </c>
      <c r="EA41" s="740">
        <v>12257</v>
      </c>
      <c r="EB41" s="740">
        <v>12257</v>
      </c>
      <c r="EC41" s="740">
        <v>12257</v>
      </c>
      <c r="ED41" s="740">
        <v>12257</v>
      </c>
      <c r="EE41" s="740">
        <v>12257</v>
      </c>
      <c r="EF41" s="740">
        <v>12257</v>
      </c>
      <c r="EG41" s="740">
        <v>12625</v>
      </c>
      <c r="EH41" s="740">
        <v>12625</v>
      </c>
      <c r="EI41" s="740">
        <v>12625</v>
      </c>
      <c r="EJ41" s="740">
        <v>12625</v>
      </c>
      <c r="EK41" s="740">
        <v>12625</v>
      </c>
      <c r="EL41" s="740">
        <v>12625</v>
      </c>
      <c r="EM41" s="740">
        <v>12625</v>
      </c>
      <c r="EN41" s="740">
        <v>12625</v>
      </c>
      <c r="EO41" s="740">
        <v>12625</v>
      </c>
      <c r="EP41" s="740">
        <v>12625</v>
      </c>
      <c r="EQ41" s="740">
        <v>12625</v>
      </c>
      <c r="ER41" s="740">
        <v>12625</v>
      </c>
      <c r="ES41" s="740">
        <v>13003</v>
      </c>
      <c r="ET41" s="740">
        <v>13003</v>
      </c>
      <c r="EU41" s="740">
        <v>13003</v>
      </c>
      <c r="EV41" s="740">
        <v>13003</v>
      </c>
      <c r="EW41" s="740">
        <v>13003</v>
      </c>
      <c r="EX41" s="740">
        <v>13003</v>
      </c>
      <c r="EY41" s="740">
        <v>13003</v>
      </c>
      <c r="EZ41" s="740">
        <v>13003</v>
      </c>
      <c r="FA41" s="740">
        <v>13003</v>
      </c>
      <c r="FB41" s="740">
        <v>13003</v>
      </c>
      <c r="FC41" s="740">
        <v>13003</v>
      </c>
      <c r="FD41" s="740">
        <v>13003</v>
      </c>
      <c r="FE41" s="740">
        <v>13394</v>
      </c>
      <c r="FF41" s="534"/>
      <c r="FG41" s="534"/>
      <c r="FH41" s="534"/>
      <c r="FI41" s="534"/>
      <c r="FJ41" s="534"/>
      <c r="FK41" s="534"/>
      <c r="FL41" s="534"/>
      <c r="FM41" s="534"/>
      <c r="FN41" s="534"/>
      <c r="FO41" s="534"/>
      <c r="FP41" s="534"/>
      <c r="FQ41" s="534"/>
      <c r="FR41" s="534"/>
      <c r="FS41" s="534"/>
      <c r="FT41" s="534"/>
      <c r="FU41" s="534"/>
      <c r="FV41" s="534"/>
      <c r="FW41" s="534"/>
      <c r="FX41" s="534"/>
      <c r="FY41" s="534"/>
      <c r="FZ41" s="534"/>
      <c r="GA41" s="534"/>
      <c r="GB41" s="534"/>
      <c r="GC41" s="534"/>
      <c r="GD41" s="534"/>
      <c r="GE41" s="534"/>
      <c r="GF41" s="534"/>
      <c r="GG41" s="534"/>
      <c r="GH41" s="534"/>
      <c r="GI41" s="534"/>
      <c r="GJ41" s="534"/>
      <c r="GK41" s="534"/>
      <c r="GL41" s="534"/>
      <c r="GM41" s="534"/>
      <c r="GN41" s="534"/>
      <c r="GO41" s="534"/>
      <c r="GP41" s="534"/>
      <c r="GQ41" s="534"/>
      <c r="GR41" s="534"/>
      <c r="GS41" s="534"/>
      <c r="GT41" s="534"/>
      <c r="GU41" s="534"/>
      <c r="GV41" s="534"/>
      <c r="GW41" s="534"/>
      <c r="GX41" s="534"/>
      <c r="GY41" s="534"/>
      <c r="GZ41" s="534"/>
      <c r="HA41" s="534"/>
      <c r="HB41" s="534"/>
      <c r="HC41" s="534"/>
      <c r="HD41" s="534"/>
      <c r="HE41" s="534"/>
      <c r="HF41" s="534"/>
      <c r="HG41" s="534"/>
      <c r="HH41" s="534"/>
      <c r="HI41" s="534"/>
      <c r="HJ41" s="534"/>
      <c r="HK41" s="534"/>
      <c r="HL41" s="534"/>
      <c r="HM41" s="534"/>
      <c r="HN41" s="534"/>
      <c r="HO41" s="534"/>
      <c r="HP41" s="534"/>
      <c r="HQ41" s="534"/>
      <c r="HR41" s="534"/>
      <c r="HS41" s="534"/>
      <c r="HT41" s="534"/>
      <c r="HU41" s="534"/>
      <c r="HV41" s="534"/>
      <c r="HW41" s="534"/>
      <c r="HX41" s="534"/>
      <c r="HY41" s="534"/>
      <c r="HZ41" s="534"/>
      <c r="IA41" s="534"/>
      <c r="IB41" s="534"/>
      <c r="IC41" s="534"/>
      <c r="ID41" s="534"/>
      <c r="IE41" s="534"/>
      <c r="IF41" s="534"/>
      <c r="IG41" s="534"/>
      <c r="IH41" s="534"/>
      <c r="II41" s="534"/>
      <c r="IJ41" s="534"/>
      <c r="IK41" s="534"/>
      <c r="IL41" s="534"/>
      <c r="IM41" s="534"/>
      <c r="IN41" s="534"/>
      <c r="IO41" s="534"/>
      <c r="IP41" s="534"/>
      <c r="IQ41" s="534"/>
      <c r="IR41" s="534"/>
      <c r="IS41" s="534"/>
      <c r="IT41" s="534"/>
      <c r="IU41" s="534"/>
      <c r="IV41" s="534"/>
      <c r="IW41" s="534"/>
      <c r="IX41" s="534"/>
      <c r="IY41" s="534"/>
      <c r="IZ41" s="534"/>
      <c r="JA41" s="534"/>
      <c r="JB41" s="534"/>
      <c r="JC41" s="534"/>
      <c r="JD41" s="534"/>
      <c r="JE41" s="534"/>
      <c r="JF41" s="534"/>
      <c r="JG41" s="534"/>
      <c r="JH41" s="534"/>
      <c r="JI41" s="534"/>
    </row>
    <row r="42" spans="1:269">
      <c r="B42" s="409"/>
      <c r="D42" s="422">
        <v>8</v>
      </c>
      <c r="E42" s="736" t="s">
        <v>816</v>
      </c>
      <c r="F42" s="740">
        <v>10504</v>
      </c>
      <c r="G42" s="740">
        <v>10504</v>
      </c>
      <c r="H42" s="740">
        <v>10504</v>
      </c>
      <c r="I42" s="740">
        <v>10504</v>
      </c>
      <c r="J42" s="740">
        <v>10504</v>
      </c>
      <c r="K42" s="740">
        <v>10504</v>
      </c>
      <c r="L42" s="740">
        <v>10504</v>
      </c>
      <c r="M42" s="740">
        <v>10504</v>
      </c>
      <c r="N42" s="740">
        <v>10504</v>
      </c>
      <c r="O42" s="740">
        <v>10504</v>
      </c>
      <c r="P42" s="740">
        <v>10504</v>
      </c>
      <c r="Q42" s="740">
        <v>10819</v>
      </c>
      <c r="R42" s="740">
        <v>10819</v>
      </c>
      <c r="S42" s="740">
        <v>10819</v>
      </c>
      <c r="T42" s="740">
        <v>10819</v>
      </c>
      <c r="U42" s="740">
        <v>10819</v>
      </c>
      <c r="V42" s="740">
        <v>10819</v>
      </c>
      <c r="W42" s="740">
        <v>10819</v>
      </c>
      <c r="X42" s="740">
        <v>10819</v>
      </c>
      <c r="Y42" s="740">
        <v>10819</v>
      </c>
      <c r="Z42" s="740">
        <v>10819</v>
      </c>
      <c r="AA42" s="740">
        <v>10819</v>
      </c>
      <c r="AB42" s="740">
        <v>10819</v>
      </c>
      <c r="AC42" s="740">
        <v>11143</v>
      </c>
      <c r="AD42" s="740">
        <v>11143</v>
      </c>
      <c r="AE42" s="740">
        <v>11143</v>
      </c>
      <c r="AF42" s="740">
        <v>11143</v>
      </c>
      <c r="AG42" s="740">
        <v>11143</v>
      </c>
      <c r="AH42" s="740">
        <v>11143</v>
      </c>
      <c r="AI42" s="740">
        <v>11143</v>
      </c>
      <c r="AJ42" s="740">
        <v>11143</v>
      </c>
      <c r="AK42" s="740">
        <v>11143</v>
      </c>
      <c r="AL42" s="740">
        <v>11143</v>
      </c>
      <c r="AM42" s="740">
        <v>11143</v>
      </c>
      <c r="AN42" s="740">
        <v>11143</v>
      </c>
      <c r="AO42" s="740">
        <v>11478</v>
      </c>
      <c r="AP42" s="740">
        <v>11478</v>
      </c>
      <c r="AQ42" s="740">
        <v>11478</v>
      </c>
      <c r="AR42" s="740">
        <v>11478</v>
      </c>
      <c r="AS42" s="740">
        <v>11478</v>
      </c>
      <c r="AT42" s="740">
        <v>11478</v>
      </c>
      <c r="AU42" s="740">
        <v>11478</v>
      </c>
      <c r="AV42" s="740">
        <v>11478</v>
      </c>
      <c r="AW42" s="740">
        <v>11478</v>
      </c>
      <c r="AX42" s="740">
        <v>11478</v>
      </c>
      <c r="AY42" s="740">
        <v>11478</v>
      </c>
      <c r="AZ42" s="740">
        <v>11478</v>
      </c>
      <c r="BA42" s="740">
        <v>11822</v>
      </c>
      <c r="BB42" s="740">
        <v>11822</v>
      </c>
      <c r="BC42" s="740">
        <v>11822</v>
      </c>
      <c r="BD42" s="740">
        <v>11822</v>
      </c>
      <c r="BE42" s="740">
        <v>11822</v>
      </c>
      <c r="BF42" s="740">
        <v>11822</v>
      </c>
      <c r="BG42" s="740">
        <v>11822</v>
      </c>
      <c r="BH42" s="740">
        <v>11822</v>
      </c>
      <c r="BI42" s="740">
        <v>11822</v>
      </c>
      <c r="BJ42" s="740">
        <v>11822</v>
      </c>
      <c r="BK42" s="740">
        <v>11822</v>
      </c>
      <c r="BL42" s="740">
        <v>11822</v>
      </c>
      <c r="BM42" s="740">
        <v>12177</v>
      </c>
      <c r="BN42" s="740">
        <v>12177</v>
      </c>
      <c r="BO42" s="740">
        <v>12177</v>
      </c>
      <c r="BP42" s="740">
        <v>12177</v>
      </c>
      <c r="BQ42" s="740">
        <v>12177</v>
      </c>
      <c r="BR42" s="740">
        <v>12177</v>
      </c>
      <c r="BS42" s="740">
        <v>12177</v>
      </c>
      <c r="BT42" s="740">
        <v>12177</v>
      </c>
      <c r="BU42" s="740">
        <v>12177</v>
      </c>
      <c r="BV42" s="740">
        <v>12177</v>
      </c>
      <c r="BW42" s="740">
        <v>12177</v>
      </c>
      <c r="BX42" s="740">
        <v>12177</v>
      </c>
      <c r="BY42" s="740">
        <v>12542</v>
      </c>
      <c r="BZ42" s="740">
        <v>12542</v>
      </c>
      <c r="CA42" s="740">
        <v>12542</v>
      </c>
      <c r="CB42" s="740">
        <v>12542</v>
      </c>
      <c r="CC42" s="740">
        <v>12542</v>
      </c>
      <c r="CD42" s="740">
        <v>12542</v>
      </c>
      <c r="CE42" s="740">
        <v>12542</v>
      </c>
      <c r="CF42" s="740">
        <v>12542</v>
      </c>
      <c r="CG42" s="740">
        <v>12542</v>
      </c>
      <c r="CH42" s="740">
        <v>12542</v>
      </c>
      <c r="CI42" s="740">
        <v>12542</v>
      </c>
      <c r="CJ42" s="740">
        <v>12542</v>
      </c>
      <c r="CK42" s="740">
        <v>12918</v>
      </c>
      <c r="CL42" s="740">
        <v>12918</v>
      </c>
      <c r="CM42" s="740">
        <v>12918</v>
      </c>
      <c r="CN42" s="740">
        <v>12918</v>
      </c>
      <c r="CO42" s="740">
        <v>12918</v>
      </c>
      <c r="CP42" s="740">
        <v>12918</v>
      </c>
      <c r="CQ42" s="740">
        <v>12918</v>
      </c>
      <c r="CR42" s="740">
        <v>12918</v>
      </c>
      <c r="CS42" s="740">
        <v>12918</v>
      </c>
      <c r="CT42" s="740">
        <v>12918</v>
      </c>
      <c r="CU42" s="740">
        <v>12918</v>
      </c>
      <c r="CV42" s="740">
        <v>12918</v>
      </c>
      <c r="CW42" s="740">
        <v>13306</v>
      </c>
      <c r="CX42" s="740">
        <v>13306</v>
      </c>
      <c r="CY42" s="740">
        <v>13306</v>
      </c>
      <c r="CZ42" s="740">
        <v>13306</v>
      </c>
      <c r="DA42" s="740">
        <v>13306</v>
      </c>
      <c r="DB42" s="740">
        <v>13306</v>
      </c>
      <c r="DC42" s="740">
        <v>13306</v>
      </c>
      <c r="DD42" s="740">
        <v>13306</v>
      </c>
      <c r="DE42" s="740">
        <v>13306</v>
      </c>
      <c r="DF42" s="740">
        <v>13306</v>
      </c>
      <c r="DG42" s="740">
        <v>13306</v>
      </c>
      <c r="DH42" s="740">
        <v>13306</v>
      </c>
      <c r="DI42" s="740">
        <v>13705</v>
      </c>
      <c r="DJ42" s="740">
        <v>13705</v>
      </c>
      <c r="DK42" s="740">
        <v>13705</v>
      </c>
      <c r="DL42" s="740">
        <v>13705</v>
      </c>
      <c r="DM42" s="740">
        <v>13705</v>
      </c>
      <c r="DN42" s="740">
        <v>13705</v>
      </c>
      <c r="DO42" s="740">
        <v>13705</v>
      </c>
      <c r="DP42" s="740">
        <v>13705</v>
      </c>
      <c r="DQ42" s="740">
        <v>13705</v>
      </c>
      <c r="DR42" s="740">
        <v>13705</v>
      </c>
      <c r="DS42" s="740">
        <v>13705</v>
      </c>
      <c r="DT42" s="740">
        <v>13705</v>
      </c>
      <c r="DU42" s="740">
        <v>14116</v>
      </c>
      <c r="DV42" s="740">
        <v>14116</v>
      </c>
      <c r="DW42" s="740">
        <v>14116</v>
      </c>
      <c r="DX42" s="740">
        <v>14116</v>
      </c>
      <c r="DY42" s="740">
        <v>14116</v>
      </c>
      <c r="DZ42" s="740">
        <v>14116</v>
      </c>
      <c r="EA42" s="740">
        <v>14116</v>
      </c>
      <c r="EB42" s="740">
        <v>14116</v>
      </c>
      <c r="EC42" s="740">
        <v>14116</v>
      </c>
      <c r="ED42" s="740">
        <v>14116</v>
      </c>
      <c r="EE42" s="740">
        <v>14116</v>
      </c>
      <c r="EF42" s="740">
        <v>14116</v>
      </c>
      <c r="EG42" s="740">
        <v>14539</v>
      </c>
      <c r="EH42" s="740">
        <v>14539</v>
      </c>
      <c r="EI42" s="740">
        <v>14539</v>
      </c>
      <c r="EJ42" s="740">
        <v>14539</v>
      </c>
      <c r="EK42" s="740">
        <v>14539</v>
      </c>
      <c r="EL42" s="740">
        <v>14539</v>
      </c>
      <c r="EM42" s="740">
        <v>14539</v>
      </c>
      <c r="EN42" s="740">
        <v>14539</v>
      </c>
      <c r="EO42" s="740">
        <v>14539</v>
      </c>
      <c r="EP42" s="740">
        <v>14539</v>
      </c>
      <c r="EQ42" s="740">
        <v>14539</v>
      </c>
      <c r="ER42" s="740">
        <v>14539</v>
      </c>
      <c r="ES42" s="740">
        <v>14976</v>
      </c>
      <c r="ET42" s="740">
        <v>14976</v>
      </c>
      <c r="EU42" s="740">
        <v>14976</v>
      </c>
      <c r="EV42" s="740">
        <v>14976</v>
      </c>
      <c r="EW42" s="740">
        <v>14976</v>
      </c>
      <c r="EX42" s="740">
        <v>14976</v>
      </c>
      <c r="EY42" s="740">
        <v>14976</v>
      </c>
      <c r="EZ42" s="740">
        <v>14976</v>
      </c>
      <c r="FA42" s="740">
        <v>14976</v>
      </c>
      <c r="FB42" s="740">
        <v>14976</v>
      </c>
      <c r="FC42" s="740">
        <v>14976</v>
      </c>
      <c r="FD42" s="740">
        <v>14976</v>
      </c>
      <c r="FE42" s="740">
        <v>15425</v>
      </c>
      <c r="FF42" s="534"/>
      <c r="FG42" s="534"/>
      <c r="FH42" s="534"/>
      <c r="FI42" s="534"/>
      <c r="FJ42" s="534"/>
      <c r="FK42" s="534"/>
      <c r="FL42" s="534"/>
      <c r="FM42" s="534"/>
      <c r="FN42" s="534"/>
      <c r="FO42" s="534"/>
      <c r="FP42" s="534"/>
      <c r="FQ42" s="534"/>
      <c r="FR42" s="534"/>
      <c r="FS42" s="534"/>
      <c r="FT42" s="534"/>
      <c r="FU42" s="534"/>
      <c r="FV42" s="534"/>
      <c r="FW42" s="534"/>
      <c r="FX42" s="534"/>
      <c r="FY42" s="534"/>
      <c r="FZ42" s="534"/>
      <c r="GA42" s="534"/>
      <c r="GB42" s="534"/>
      <c r="GC42" s="534"/>
      <c r="GD42" s="534"/>
      <c r="GE42" s="534"/>
      <c r="GF42" s="534"/>
      <c r="GG42" s="534"/>
      <c r="GH42" s="534"/>
      <c r="GI42" s="534"/>
      <c r="GJ42" s="534"/>
      <c r="GK42" s="534"/>
      <c r="GL42" s="534"/>
      <c r="GM42" s="534"/>
      <c r="GN42" s="534"/>
      <c r="GO42" s="534"/>
      <c r="GP42" s="534"/>
      <c r="GQ42" s="534"/>
      <c r="GR42" s="534"/>
      <c r="GS42" s="534"/>
      <c r="GT42" s="534"/>
      <c r="GU42" s="534"/>
      <c r="GV42" s="534"/>
      <c r="GW42" s="534"/>
      <c r="GX42" s="534"/>
      <c r="GY42" s="534"/>
      <c r="GZ42" s="534"/>
      <c r="HA42" s="534"/>
      <c r="HB42" s="534"/>
      <c r="HC42" s="534"/>
      <c r="HD42" s="534"/>
      <c r="HE42" s="534"/>
      <c r="HF42" s="534"/>
      <c r="HG42" s="534"/>
      <c r="HH42" s="534"/>
      <c r="HI42" s="534"/>
      <c r="HJ42" s="534"/>
      <c r="HK42" s="534"/>
      <c r="HL42" s="534"/>
      <c r="HM42" s="534"/>
      <c r="HN42" s="534"/>
      <c r="HO42" s="534"/>
      <c r="HP42" s="534"/>
      <c r="HQ42" s="534"/>
      <c r="HR42" s="534"/>
      <c r="HS42" s="534"/>
      <c r="HT42" s="534"/>
      <c r="HU42" s="534"/>
      <c r="HV42" s="534"/>
      <c r="HW42" s="534"/>
      <c r="HX42" s="534"/>
      <c r="HY42" s="534"/>
      <c r="HZ42" s="534"/>
      <c r="IA42" s="534"/>
      <c r="IB42" s="534"/>
      <c r="IC42" s="534"/>
      <c r="ID42" s="534"/>
      <c r="IE42" s="534"/>
      <c r="IF42" s="534"/>
      <c r="IG42" s="534"/>
      <c r="IH42" s="534"/>
      <c r="II42" s="534"/>
      <c r="IJ42" s="534"/>
      <c r="IK42" s="534"/>
      <c r="IL42" s="534"/>
      <c r="IM42" s="534"/>
      <c r="IN42" s="534"/>
      <c r="IO42" s="534"/>
      <c r="IP42" s="534"/>
      <c r="IQ42" s="534"/>
      <c r="IR42" s="534"/>
      <c r="IS42" s="534"/>
      <c r="IT42" s="534"/>
      <c r="IU42" s="534"/>
      <c r="IV42" s="534"/>
      <c r="IW42" s="534"/>
      <c r="IX42" s="534"/>
      <c r="IY42" s="534"/>
      <c r="IZ42" s="534"/>
      <c r="JA42" s="534"/>
      <c r="JB42" s="534"/>
      <c r="JC42" s="534"/>
      <c r="JD42" s="534"/>
      <c r="JE42" s="534"/>
      <c r="JF42" s="534"/>
      <c r="JG42" s="534"/>
      <c r="JH42" s="534"/>
      <c r="JI42" s="534"/>
    </row>
    <row r="43" spans="1:269">
      <c r="A43" s="407" t="s">
        <v>98</v>
      </c>
      <c r="B43" s="409"/>
      <c r="D43" s="422">
        <v>11</v>
      </c>
      <c r="E43" s="736" t="s">
        <v>817</v>
      </c>
      <c r="F43" s="740">
        <v>14653</v>
      </c>
      <c r="G43" s="740">
        <v>14808</v>
      </c>
      <c r="H43" s="740">
        <v>14808</v>
      </c>
      <c r="I43" s="740">
        <v>15101</v>
      </c>
      <c r="J43" s="740">
        <v>15101</v>
      </c>
      <c r="K43" s="740">
        <v>15101</v>
      </c>
      <c r="L43" s="740">
        <v>15139</v>
      </c>
      <c r="M43" s="740">
        <v>15144</v>
      </c>
      <c r="N43" s="740">
        <v>14623</v>
      </c>
      <c r="O43" s="740">
        <v>14202</v>
      </c>
      <c r="P43" s="740">
        <v>14202</v>
      </c>
      <c r="Q43" s="740">
        <v>14466</v>
      </c>
      <c r="R43" s="740">
        <v>14466</v>
      </c>
      <c r="S43" s="740">
        <v>13523</v>
      </c>
      <c r="T43" s="740">
        <v>13523</v>
      </c>
      <c r="U43" s="740">
        <v>13965</v>
      </c>
      <c r="V43" s="740">
        <v>14068</v>
      </c>
      <c r="W43" s="740">
        <v>14709</v>
      </c>
      <c r="X43" s="740">
        <v>15481</v>
      </c>
      <c r="Y43" s="740">
        <v>15486</v>
      </c>
      <c r="Z43" s="740">
        <v>16013</v>
      </c>
      <c r="AA43" s="740">
        <v>16022</v>
      </c>
      <c r="AB43" s="740">
        <v>16022</v>
      </c>
      <c r="AC43" s="740">
        <v>15560</v>
      </c>
      <c r="AD43" s="740">
        <v>15560</v>
      </c>
      <c r="AE43" s="740">
        <v>15704</v>
      </c>
      <c r="AF43" s="740">
        <v>15704</v>
      </c>
      <c r="AG43" s="740">
        <v>15758</v>
      </c>
      <c r="AH43" s="740">
        <v>15758</v>
      </c>
      <c r="AI43" s="740">
        <v>15788</v>
      </c>
      <c r="AJ43" s="740">
        <v>15828</v>
      </c>
      <c r="AK43" s="740">
        <v>15834</v>
      </c>
      <c r="AL43" s="740">
        <v>15834</v>
      </c>
      <c r="AM43" s="740">
        <v>15843</v>
      </c>
      <c r="AN43" s="740">
        <v>15843</v>
      </c>
      <c r="AO43" s="740">
        <v>16057</v>
      </c>
      <c r="AP43" s="740">
        <v>16057</v>
      </c>
      <c r="AQ43" s="740">
        <v>16206</v>
      </c>
      <c r="AR43" s="740">
        <v>16206</v>
      </c>
      <c r="AS43" s="740">
        <v>16261</v>
      </c>
      <c r="AT43" s="740">
        <v>16261</v>
      </c>
      <c r="AU43" s="740">
        <v>16292</v>
      </c>
      <c r="AV43" s="740">
        <v>16333</v>
      </c>
      <c r="AW43" s="740">
        <v>16339</v>
      </c>
      <c r="AX43" s="740">
        <v>16339</v>
      </c>
      <c r="AY43" s="740">
        <v>16349</v>
      </c>
      <c r="AZ43" s="740">
        <v>16349</v>
      </c>
      <c r="BA43" s="740">
        <v>16868</v>
      </c>
      <c r="BB43" s="740">
        <v>16868</v>
      </c>
      <c r="BC43" s="740">
        <v>17021</v>
      </c>
      <c r="BD43" s="740">
        <v>17021</v>
      </c>
      <c r="BE43" s="740">
        <v>17077</v>
      </c>
      <c r="BF43" s="740">
        <v>17077</v>
      </c>
      <c r="BG43" s="740">
        <v>17109</v>
      </c>
      <c r="BH43" s="740">
        <v>14698</v>
      </c>
      <c r="BI43" s="740">
        <v>14704</v>
      </c>
      <c r="BJ43" s="740">
        <v>15695</v>
      </c>
      <c r="BK43" s="740">
        <v>15705</v>
      </c>
      <c r="BL43" s="740">
        <v>15705</v>
      </c>
      <c r="BM43" s="740">
        <v>17365</v>
      </c>
      <c r="BN43" s="740">
        <v>17365</v>
      </c>
      <c r="BO43" s="740">
        <v>17523</v>
      </c>
      <c r="BP43" s="740">
        <v>17523</v>
      </c>
      <c r="BQ43" s="740">
        <v>17581</v>
      </c>
      <c r="BR43" s="740">
        <v>17581</v>
      </c>
      <c r="BS43" s="740">
        <v>17614</v>
      </c>
      <c r="BT43" s="740">
        <v>17614</v>
      </c>
      <c r="BU43" s="740">
        <v>17620</v>
      </c>
      <c r="BV43" s="740">
        <v>17672</v>
      </c>
      <c r="BW43" s="740">
        <v>17683</v>
      </c>
      <c r="BX43" s="740">
        <v>17683</v>
      </c>
      <c r="BY43" s="740">
        <v>18260</v>
      </c>
      <c r="BZ43" s="740">
        <v>18260</v>
      </c>
      <c r="CA43" s="740">
        <v>18369</v>
      </c>
      <c r="CB43" s="740">
        <v>18369</v>
      </c>
      <c r="CC43" s="740">
        <v>17089</v>
      </c>
      <c r="CD43" s="740">
        <v>16867</v>
      </c>
      <c r="CE43" s="740">
        <v>16286</v>
      </c>
      <c r="CF43" s="740">
        <v>16286</v>
      </c>
      <c r="CG43" s="740">
        <v>16800</v>
      </c>
      <c r="CH43" s="740">
        <v>17703</v>
      </c>
      <c r="CI43" s="740">
        <v>17713</v>
      </c>
      <c r="CJ43" s="740">
        <v>17722</v>
      </c>
      <c r="CK43" s="740">
        <v>17699</v>
      </c>
      <c r="CL43" s="740">
        <v>17699</v>
      </c>
      <c r="CM43" s="740">
        <v>18179</v>
      </c>
      <c r="CN43" s="740">
        <v>18179</v>
      </c>
      <c r="CO43" s="740">
        <v>18216</v>
      </c>
      <c r="CP43" s="740">
        <v>18695</v>
      </c>
      <c r="CQ43" s="740">
        <v>18721</v>
      </c>
      <c r="CR43" s="740">
        <v>18721</v>
      </c>
      <c r="CS43" s="740">
        <v>18752</v>
      </c>
      <c r="CT43" s="740">
        <v>18808</v>
      </c>
      <c r="CU43" s="740">
        <v>18808</v>
      </c>
      <c r="CV43" s="740">
        <v>18818</v>
      </c>
      <c r="CW43" s="740">
        <v>19030</v>
      </c>
      <c r="CX43" s="740">
        <v>19030</v>
      </c>
      <c r="CY43" s="740">
        <v>19155</v>
      </c>
      <c r="CZ43" s="740">
        <v>19155</v>
      </c>
      <c r="DA43" s="740">
        <v>19192</v>
      </c>
      <c r="DB43" s="740">
        <v>19192</v>
      </c>
      <c r="DC43" s="740">
        <v>19218</v>
      </c>
      <c r="DD43" s="740">
        <v>19218</v>
      </c>
      <c r="DE43" s="740">
        <v>19244</v>
      </c>
      <c r="DF43" s="740">
        <v>19301</v>
      </c>
      <c r="DG43" s="740">
        <v>19072</v>
      </c>
      <c r="DH43" s="740">
        <v>19083</v>
      </c>
      <c r="DI43" s="740">
        <v>20023</v>
      </c>
      <c r="DJ43" s="740">
        <v>20023</v>
      </c>
      <c r="DK43" s="740">
        <v>20150</v>
      </c>
      <c r="DL43" s="740">
        <v>20384</v>
      </c>
      <c r="DM43" s="740">
        <v>18580</v>
      </c>
      <c r="DN43" s="740">
        <v>18580</v>
      </c>
      <c r="DO43" s="740">
        <v>19350</v>
      </c>
      <c r="DP43" s="740">
        <v>19350</v>
      </c>
      <c r="DQ43" s="740">
        <v>19376</v>
      </c>
      <c r="DR43" s="740">
        <v>17509</v>
      </c>
      <c r="DS43" s="740">
        <v>17509</v>
      </c>
      <c r="DT43" s="740">
        <v>18701</v>
      </c>
      <c r="DU43" s="740">
        <v>19362</v>
      </c>
      <c r="DV43" s="740">
        <v>9846</v>
      </c>
      <c r="DW43" s="740">
        <v>11870</v>
      </c>
      <c r="DX43" s="740">
        <v>15533</v>
      </c>
      <c r="DY43" s="740">
        <v>15258</v>
      </c>
      <c r="DZ43" s="740">
        <v>15258</v>
      </c>
      <c r="EA43" s="740">
        <v>21700</v>
      </c>
      <c r="EB43" s="740">
        <v>21809</v>
      </c>
      <c r="EC43" s="740">
        <v>21837</v>
      </c>
      <c r="ED43" s="740">
        <v>22074</v>
      </c>
      <c r="EE43" s="740">
        <v>22074</v>
      </c>
      <c r="EF43" s="740">
        <v>21488</v>
      </c>
      <c r="EG43" s="740">
        <v>21216</v>
      </c>
      <c r="EH43" s="740">
        <v>21478</v>
      </c>
      <c r="EI43" s="740">
        <v>21493</v>
      </c>
      <c r="EJ43" s="740">
        <v>21681</v>
      </c>
      <c r="EK43" s="740">
        <v>22123</v>
      </c>
      <c r="EL43" s="740">
        <v>22123</v>
      </c>
      <c r="EM43" s="740">
        <v>20626</v>
      </c>
      <c r="EN43" s="740">
        <v>20626</v>
      </c>
      <c r="EO43" s="740">
        <v>19669</v>
      </c>
      <c r="EP43" s="740">
        <v>19669</v>
      </c>
      <c r="EQ43" s="740">
        <v>20153</v>
      </c>
      <c r="ER43" s="740">
        <v>21322</v>
      </c>
      <c r="ES43" s="740">
        <v>21388</v>
      </c>
      <c r="ET43" s="740">
        <v>22214</v>
      </c>
      <c r="EU43" s="740">
        <v>21382</v>
      </c>
      <c r="EV43" s="740">
        <v>21575</v>
      </c>
      <c r="EW43" s="740">
        <v>21578</v>
      </c>
      <c r="EX43" s="740">
        <v>22023</v>
      </c>
      <c r="EY43" s="740">
        <v>22071</v>
      </c>
      <c r="EZ43" s="740">
        <v>22071</v>
      </c>
      <c r="FA43" s="740">
        <v>22657</v>
      </c>
      <c r="FB43" s="740">
        <v>22657</v>
      </c>
      <c r="FC43" s="740">
        <v>22681</v>
      </c>
      <c r="FD43" s="740">
        <v>22750</v>
      </c>
      <c r="FE43" s="740">
        <v>22925</v>
      </c>
      <c r="FF43" s="534"/>
      <c r="FG43" s="534"/>
      <c r="FH43" s="534"/>
      <c r="FI43" s="534"/>
      <c r="FJ43" s="534"/>
      <c r="FK43" s="534"/>
      <c r="FL43" s="534"/>
      <c r="FM43" s="534"/>
      <c r="FN43" s="534"/>
      <c r="FO43" s="534"/>
      <c r="FP43" s="534"/>
      <c r="FQ43" s="534"/>
      <c r="FR43" s="534"/>
      <c r="FS43" s="534"/>
      <c r="FT43" s="534"/>
      <c r="FU43" s="534"/>
      <c r="FV43" s="534"/>
      <c r="FW43" s="534"/>
      <c r="FX43" s="534"/>
      <c r="FY43" s="534"/>
      <c r="FZ43" s="534"/>
      <c r="GA43" s="534"/>
      <c r="GB43" s="534"/>
      <c r="GC43" s="534"/>
      <c r="GD43" s="534"/>
      <c r="GE43" s="534"/>
      <c r="GF43" s="534"/>
      <c r="GG43" s="691"/>
      <c r="GH43" s="691"/>
      <c r="GI43" s="691"/>
      <c r="GJ43" s="691"/>
      <c r="GK43" s="691"/>
      <c r="GL43" s="691"/>
      <c r="GM43" s="691"/>
      <c r="GN43" s="691"/>
      <c r="GO43" s="691"/>
      <c r="GP43" s="691"/>
      <c r="GQ43" s="691"/>
      <c r="GR43" s="691"/>
      <c r="GS43" s="691"/>
      <c r="GT43" s="691"/>
      <c r="GU43" s="691"/>
      <c r="GV43" s="691"/>
      <c r="GW43" s="691"/>
      <c r="GX43" s="691"/>
      <c r="GY43" s="691"/>
      <c r="GZ43" s="691"/>
      <c r="HA43" s="691"/>
      <c r="HB43" s="691"/>
      <c r="HC43" s="691"/>
      <c r="HD43" s="691"/>
      <c r="HE43" s="691"/>
      <c r="HF43" s="691"/>
      <c r="HG43" s="691"/>
      <c r="HH43" s="691"/>
      <c r="HI43" s="691"/>
      <c r="HJ43" s="691"/>
      <c r="HK43" s="691"/>
      <c r="HL43" s="691"/>
      <c r="HM43" s="691"/>
      <c r="HN43" s="691"/>
      <c r="HO43" s="691"/>
      <c r="HP43" s="691"/>
      <c r="HQ43" s="691"/>
      <c r="HR43" s="691"/>
      <c r="HS43" s="691"/>
      <c r="HT43" s="691"/>
      <c r="HU43" s="691"/>
      <c r="HV43" s="691"/>
      <c r="HW43" s="691"/>
      <c r="HX43" s="691"/>
      <c r="HY43" s="691"/>
      <c r="HZ43" s="691"/>
      <c r="IA43" s="691"/>
      <c r="IB43" s="691"/>
      <c r="IC43" s="691"/>
      <c r="ID43" s="691"/>
      <c r="IE43" s="691"/>
      <c r="IF43" s="691"/>
      <c r="IG43" s="691"/>
      <c r="IH43" s="691"/>
      <c r="II43" s="691"/>
      <c r="IJ43" s="691"/>
      <c r="IK43" s="691"/>
      <c r="IL43" s="691"/>
      <c r="IM43" s="691"/>
      <c r="IN43" s="691"/>
      <c r="IO43" s="691"/>
      <c r="IP43" s="691"/>
      <c r="IQ43" s="691"/>
      <c r="IR43" s="691"/>
      <c r="IS43" s="691"/>
      <c r="IT43" s="691"/>
      <c r="IU43" s="691"/>
      <c r="IV43" s="691"/>
      <c r="IW43" s="691"/>
      <c r="IX43" s="691"/>
      <c r="IY43" s="691"/>
      <c r="IZ43" s="691"/>
      <c r="JA43" s="691"/>
      <c r="JB43" s="691"/>
      <c r="JC43" s="691"/>
      <c r="JD43" s="691"/>
      <c r="JE43" s="691"/>
      <c r="JF43" s="691"/>
      <c r="JG43" s="691"/>
      <c r="JH43" s="691"/>
      <c r="JI43" s="691"/>
    </row>
    <row r="44" spans="1:269">
      <c r="A44" s="408" t="s">
        <v>419</v>
      </c>
      <c r="B44" s="409" t="s">
        <v>371</v>
      </c>
      <c r="D44" s="422">
        <v>9</v>
      </c>
      <c r="E44" s="736" t="s">
        <v>818</v>
      </c>
      <c r="F44" s="740">
        <v>1630</v>
      </c>
      <c r="G44" s="740">
        <v>1630</v>
      </c>
      <c r="H44" s="740">
        <v>1630</v>
      </c>
      <c r="I44" s="740">
        <v>1638</v>
      </c>
      <c r="J44" s="740">
        <v>1638</v>
      </c>
      <c r="K44" s="740">
        <v>1638</v>
      </c>
      <c r="L44" s="740">
        <v>1638</v>
      </c>
      <c r="M44" s="740">
        <v>1638</v>
      </c>
      <c r="N44" s="740">
        <v>1622</v>
      </c>
      <c r="O44" s="740">
        <v>1609</v>
      </c>
      <c r="P44" s="740">
        <v>1609</v>
      </c>
      <c r="Q44" s="740">
        <v>1657</v>
      </c>
      <c r="R44" s="740">
        <v>1657</v>
      </c>
      <c r="S44" s="740">
        <v>1628</v>
      </c>
      <c r="T44" s="740">
        <v>1628</v>
      </c>
      <c r="U44" s="740">
        <v>1665</v>
      </c>
      <c r="V44" s="740">
        <v>1665</v>
      </c>
      <c r="W44" s="740">
        <v>1722</v>
      </c>
      <c r="X44" s="740">
        <v>1722</v>
      </c>
      <c r="Y44" s="740">
        <v>1722</v>
      </c>
      <c r="Z44" s="740">
        <v>1722</v>
      </c>
      <c r="AA44" s="740">
        <v>1722</v>
      </c>
      <c r="AB44" s="740">
        <v>1722</v>
      </c>
      <c r="AC44" s="740">
        <v>1774</v>
      </c>
      <c r="AD44" s="740">
        <v>1774</v>
      </c>
      <c r="AE44" s="740">
        <v>1774</v>
      </c>
      <c r="AF44" s="740">
        <v>1774</v>
      </c>
      <c r="AG44" s="740">
        <v>1774</v>
      </c>
      <c r="AH44" s="740">
        <v>1774</v>
      </c>
      <c r="AI44" s="740">
        <v>1774</v>
      </c>
      <c r="AJ44" s="740">
        <v>1774</v>
      </c>
      <c r="AK44" s="740">
        <v>1774</v>
      </c>
      <c r="AL44" s="740">
        <v>1774</v>
      </c>
      <c r="AM44" s="740">
        <v>1774</v>
      </c>
      <c r="AN44" s="740">
        <v>1774</v>
      </c>
      <c r="AO44" s="740">
        <v>1827</v>
      </c>
      <c r="AP44" s="740">
        <v>1827</v>
      </c>
      <c r="AQ44" s="740">
        <v>1827</v>
      </c>
      <c r="AR44" s="740">
        <v>1827</v>
      </c>
      <c r="AS44" s="740">
        <v>1827</v>
      </c>
      <c r="AT44" s="740">
        <v>1827</v>
      </c>
      <c r="AU44" s="740">
        <v>1827</v>
      </c>
      <c r="AV44" s="740">
        <v>1827</v>
      </c>
      <c r="AW44" s="740">
        <v>1827</v>
      </c>
      <c r="AX44" s="740">
        <v>1827</v>
      </c>
      <c r="AY44" s="740">
        <v>1827</v>
      </c>
      <c r="AZ44" s="740">
        <v>1827</v>
      </c>
      <c r="BA44" s="740">
        <v>1882</v>
      </c>
      <c r="BB44" s="740">
        <v>1882</v>
      </c>
      <c r="BC44" s="740">
        <v>1882</v>
      </c>
      <c r="BD44" s="740">
        <v>1882</v>
      </c>
      <c r="BE44" s="740">
        <v>1882</v>
      </c>
      <c r="BF44" s="740">
        <v>1882</v>
      </c>
      <c r="BG44" s="740">
        <v>1882</v>
      </c>
      <c r="BH44" s="740">
        <v>1795</v>
      </c>
      <c r="BI44" s="740">
        <v>1795</v>
      </c>
      <c r="BJ44" s="740">
        <v>1882</v>
      </c>
      <c r="BK44" s="740">
        <v>1882</v>
      </c>
      <c r="BL44" s="740">
        <v>1882</v>
      </c>
      <c r="BM44" s="740">
        <v>1938</v>
      </c>
      <c r="BN44" s="740">
        <v>1938</v>
      </c>
      <c r="BO44" s="740">
        <v>1938</v>
      </c>
      <c r="BP44" s="740">
        <v>1938</v>
      </c>
      <c r="BQ44" s="740">
        <v>1938</v>
      </c>
      <c r="BR44" s="740">
        <v>1938</v>
      </c>
      <c r="BS44" s="740">
        <v>1938</v>
      </c>
      <c r="BT44" s="740">
        <v>1938</v>
      </c>
      <c r="BU44" s="740">
        <v>1938</v>
      </c>
      <c r="BV44" s="740">
        <v>1938</v>
      </c>
      <c r="BW44" s="740">
        <v>1938</v>
      </c>
      <c r="BX44" s="740">
        <v>1938</v>
      </c>
      <c r="BY44" s="740">
        <v>1996</v>
      </c>
      <c r="BZ44" s="740">
        <v>1996</v>
      </c>
      <c r="CA44" s="740">
        <v>1996</v>
      </c>
      <c r="CB44" s="740">
        <v>1996</v>
      </c>
      <c r="CC44" s="740">
        <v>1954</v>
      </c>
      <c r="CD44" s="740">
        <v>1945</v>
      </c>
      <c r="CE44" s="740">
        <v>1952</v>
      </c>
      <c r="CF44" s="740">
        <v>1952</v>
      </c>
      <c r="CG44" s="740">
        <v>1996</v>
      </c>
      <c r="CH44" s="740">
        <v>1996</v>
      </c>
      <c r="CI44" s="740">
        <v>1996</v>
      </c>
      <c r="CJ44" s="740">
        <v>1965</v>
      </c>
      <c r="CK44" s="740">
        <v>2024</v>
      </c>
      <c r="CL44" s="740">
        <v>2024</v>
      </c>
      <c r="CM44" s="740">
        <v>2056</v>
      </c>
      <c r="CN44" s="740">
        <v>2056</v>
      </c>
      <c r="CO44" s="740">
        <v>2056</v>
      </c>
      <c r="CP44" s="740">
        <v>2056</v>
      </c>
      <c r="CQ44" s="740">
        <v>2056</v>
      </c>
      <c r="CR44" s="740">
        <v>2056</v>
      </c>
      <c r="CS44" s="740">
        <v>2056</v>
      </c>
      <c r="CT44" s="740">
        <v>2056</v>
      </c>
      <c r="CU44" s="740">
        <v>2056</v>
      </c>
      <c r="CV44" s="740">
        <v>2056</v>
      </c>
      <c r="CW44" s="740">
        <v>2118</v>
      </c>
      <c r="CX44" s="740">
        <v>2118</v>
      </c>
      <c r="CY44" s="740">
        <v>2118</v>
      </c>
      <c r="CZ44" s="740">
        <v>2118</v>
      </c>
      <c r="DA44" s="740">
        <v>2118</v>
      </c>
      <c r="DB44" s="740">
        <v>2118</v>
      </c>
      <c r="DC44" s="740">
        <v>2118</v>
      </c>
      <c r="DD44" s="740">
        <v>2118</v>
      </c>
      <c r="DE44" s="740">
        <v>2118</v>
      </c>
      <c r="DF44" s="740">
        <v>2118</v>
      </c>
      <c r="DG44" s="740">
        <v>2105</v>
      </c>
      <c r="DH44" s="740">
        <v>2105</v>
      </c>
      <c r="DI44" s="740">
        <v>2181</v>
      </c>
      <c r="DJ44" s="740">
        <v>2181</v>
      </c>
      <c r="DK44" s="740">
        <v>2181</v>
      </c>
      <c r="DL44" s="740">
        <v>2181</v>
      </c>
      <c r="DM44" s="740">
        <v>2118</v>
      </c>
      <c r="DN44" s="740">
        <v>2118</v>
      </c>
      <c r="DO44" s="740">
        <v>2181</v>
      </c>
      <c r="DP44" s="740">
        <v>2181</v>
      </c>
      <c r="DQ44" s="740">
        <v>2181</v>
      </c>
      <c r="DR44" s="740">
        <v>2081</v>
      </c>
      <c r="DS44" s="740">
        <v>2081</v>
      </c>
      <c r="DT44" s="740">
        <v>2181</v>
      </c>
      <c r="DU44" s="740">
        <v>2247</v>
      </c>
      <c r="DV44" s="740">
        <v>1927</v>
      </c>
      <c r="DW44" s="740">
        <v>1927</v>
      </c>
      <c r="DX44" s="740">
        <v>2239</v>
      </c>
      <c r="DY44" s="740">
        <v>2235</v>
      </c>
      <c r="DZ44" s="740">
        <v>2235</v>
      </c>
      <c r="EA44" s="740">
        <v>2247</v>
      </c>
      <c r="EB44" s="740">
        <v>2247</v>
      </c>
      <c r="EC44" s="740">
        <v>2247</v>
      </c>
      <c r="ED44" s="740">
        <v>2247</v>
      </c>
      <c r="EE44" s="740">
        <v>2247</v>
      </c>
      <c r="EF44" s="740">
        <v>2225</v>
      </c>
      <c r="EG44" s="740">
        <v>2292</v>
      </c>
      <c r="EH44" s="740">
        <v>2314</v>
      </c>
      <c r="EI44" s="740">
        <v>2314</v>
      </c>
      <c r="EJ44" s="740">
        <v>2314</v>
      </c>
      <c r="EK44" s="740">
        <v>2314</v>
      </c>
      <c r="EL44" s="740">
        <v>2314</v>
      </c>
      <c r="EM44" s="740">
        <v>2265</v>
      </c>
      <c r="EN44" s="740">
        <v>2265</v>
      </c>
      <c r="EO44" s="740">
        <v>2263</v>
      </c>
      <c r="EP44" s="740">
        <v>2263</v>
      </c>
      <c r="EQ44" s="740">
        <v>2304</v>
      </c>
      <c r="ER44" s="740">
        <v>2314</v>
      </c>
      <c r="ES44" s="740">
        <v>2384</v>
      </c>
      <c r="ET44" s="740">
        <v>2384</v>
      </c>
      <c r="EU44" s="740">
        <v>2346</v>
      </c>
      <c r="EV44" s="740">
        <v>2346</v>
      </c>
      <c r="EW44" s="740">
        <v>2346</v>
      </c>
      <c r="EX44" s="740">
        <v>2384</v>
      </c>
      <c r="EY44" s="740">
        <v>2384</v>
      </c>
      <c r="EZ44" s="740">
        <v>2384</v>
      </c>
      <c r="FA44" s="740">
        <v>2384</v>
      </c>
      <c r="FB44" s="740">
        <v>2384</v>
      </c>
      <c r="FC44" s="740">
        <v>2384</v>
      </c>
      <c r="FD44" s="740">
        <v>2384</v>
      </c>
      <c r="FE44" s="740">
        <v>2455</v>
      </c>
      <c r="FF44" s="534"/>
      <c r="FG44" s="534"/>
      <c r="FH44" s="534"/>
      <c r="FI44" s="534"/>
      <c r="FJ44" s="534"/>
      <c r="FK44" s="534"/>
      <c r="FL44" s="534"/>
      <c r="FM44" s="534"/>
      <c r="FN44" s="534"/>
      <c r="FO44" s="534"/>
      <c r="FP44" s="534"/>
      <c r="FQ44" s="534"/>
      <c r="FR44" s="534"/>
      <c r="FS44" s="534"/>
      <c r="FT44" s="534"/>
      <c r="FU44" s="534"/>
      <c r="FV44" s="534"/>
      <c r="FW44" s="534"/>
      <c r="FX44" s="534"/>
      <c r="FY44" s="534"/>
      <c r="FZ44" s="534"/>
      <c r="GA44" s="534"/>
      <c r="GB44" s="534"/>
      <c r="GC44" s="534"/>
      <c r="GD44" s="534"/>
      <c r="GE44" s="534"/>
      <c r="GF44" s="534"/>
    </row>
    <row r="45" spans="1:269">
      <c r="A45" s="408" t="s">
        <v>420</v>
      </c>
      <c r="B45" s="409" t="s">
        <v>372</v>
      </c>
      <c r="D45" s="422">
        <v>9</v>
      </c>
      <c r="E45" s="736" t="s">
        <v>819</v>
      </c>
      <c r="F45" s="740">
        <v>10146</v>
      </c>
      <c r="G45" s="740">
        <v>10146</v>
      </c>
      <c r="H45" s="740">
        <v>10146</v>
      </c>
      <c r="I45" s="740">
        <v>10201</v>
      </c>
      <c r="J45" s="740">
        <v>10201</v>
      </c>
      <c r="K45" s="740">
        <v>10201</v>
      </c>
      <c r="L45" s="740">
        <v>10201</v>
      </c>
      <c r="M45" s="740">
        <v>10201</v>
      </c>
      <c r="N45" s="740">
        <v>10101</v>
      </c>
      <c r="O45" s="740">
        <v>10018</v>
      </c>
      <c r="P45" s="740">
        <v>10018</v>
      </c>
      <c r="Q45" s="740">
        <v>10319</v>
      </c>
      <c r="R45" s="740">
        <v>10319</v>
      </c>
      <c r="S45" s="740">
        <v>10138</v>
      </c>
      <c r="T45" s="740">
        <v>10138</v>
      </c>
      <c r="U45" s="740">
        <v>10366</v>
      </c>
      <c r="V45" s="740">
        <v>10366</v>
      </c>
      <c r="W45" s="740">
        <v>10722</v>
      </c>
      <c r="X45" s="740">
        <v>10722</v>
      </c>
      <c r="Y45" s="740">
        <v>10722</v>
      </c>
      <c r="Z45" s="740">
        <v>10722</v>
      </c>
      <c r="AA45" s="740">
        <v>10722</v>
      </c>
      <c r="AB45" s="740">
        <v>10722</v>
      </c>
      <c r="AC45" s="740">
        <v>11043</v>
      </c>
      <c r="AD45" s="740">
        <v>11043</v>
      </c>
      <c r="AE45" s="740">
        <v>11043</v>
      </c>
      <c r="AF45" s="740">
        <v>11043</v>
      </c>
      <c r="AG45" s="740">
        <v>11043</v>
      </c>
      <c r="AH45" s="740">
        <v>11043</v>
      </c>
      <c r="AI45" s="740">
        <v>11043</v>
      </c>
      <c r="AJ45" s="740">
        <v>11043</v>
      </c>
      <c r="AK45" s="740">
        <v>11043</v>
      </c>
      <c r="AL45" s="740">
        <v>11043</v>
      </c>
      <c r="AM45" s="740">
        <v>11043</v>
      </c>
      <c r="AN45" s="740">
        <v>11043</v>
      </c>
      <c r="AO45" s="740">
        <v>11375</v>
      </c>
      <c r="AP45" s="740">
        <v>11375</v>
      </c>
      <c r="AQ45" s="740">
        <v>11375</v>
      </c>
      <c r="AR45" s="740">
        <v>11375</v>
      </c>
      <c r="AS45" s="740">
        <v>11375</v>
      </c>
      <c r="AT45" s="740">
        <v>11375</v>
      </c>
      <c r="AU45" s="740">
        <v>11375</v>
      </c>
      <c r="AV45" s="740">
        <v>11375</v>
      </c>
      <c r="AW45" s="740">
        <v>11375</v>
      </c>
      <c r="AX45" s="740">
        <v>11375</v>
      </c>
      <c r="AY45" s="740">
        <v>11375</v>
      </c>
      <c r="AZ45" s="740">
        <v>11375</v>
      </c>
      <c r="BA45" s="740">
        <v>11716</v>
      </c>
      <c r="BB45" s="740">
        <v>11716</v>
      </c>
      <c r="BC45" s="740">
        <v>11716</v>
      </c>
      <c r="BD45" s="740">
        <v>11716</v>
      </c>
      <c r="BE45" s="740">
        <v>11716</v>
      </c>
      <c r="BF45" s="740">
        <v>11716</v>
      </c>
      <c r="BG45" s="740">
        <v>11716</v>
      </c>
      <c r="BH45" s="740">
        <v>11175</v>
      </c>
      <c r="BI45" s="740">
        <v>11175</v>
      </c>
      <c r="BJ45" s="740">
        <v>11716</v>
      </c>
      <c r="BK45" s="740">
        <v>11716</v>
      </c>
      <c r="BL45" s="740">
        <v>11716</v>
      </c>
      <c r="BM45" s="740">
        <v>12067</v>
      </c>
      <c r="BN45" s="740">
        <v>12067</v>
      </c>
      <c r="BO45" s="740">
        <v>12067</v>
      </c>
      <c r="BP45" s="740">
        <v>12067</v>
      </c>
      <c r="BQ45" s="740">
        <v>12067</v>
      </c>
      <c r="BR45" s="740">
        <v>12067</v>
      </c>
      <c r="BS45" s="740">
        <v>12067</v>
      </c>
      <c r="BT45" s="740">
        <v>12067</v>
      </c>
      <c r="BU45" s="740">
        <v>12067</v>
      </c>
      <c r="BV45" s="740">
        <v>12067</v>
      </c>
      <c r="BW45" s="740">
        <v>12067</v>
      </c>
      <c r="BX45" s="740">
        <v>12067</v>
      </c>
      <c r="BY45" s="740">
        <v>12429</v>
      </c>
      <c r="BZ45" s="740">
        <v>12429</v>
      </c>
      <c r="CA45" s="740">
        <v>12429</v>
      </c>
      <c r="CB45" s="740">
        <v>12429</v>
      </c>
      <c r="CC45" s="740">
        <v>12165</v>
      </c>
      <c r="CD45" s="740">
        <v>12109</v>
      </c>
      <c r="CE45" s="740">
        <v>12156</v>
      </c>
      <c r="CF45" s="740">
        <v>12156</v>
      </c>
      <c r="CG45" s="740">
        <v>12429</v>
      </c>
      <c r="CH45" s="740">
        <v>12429</v>
      </c>
      <c r="CI45" s="740">
        <v>12429</v>
      </c>
      <c r="CJ45" s="740">
        <v>12236</v>
      </c>
      <c r="CK45" s="740">
        <v>12603</v>
      </c>
      <c r="CL45" s="740">
        <v>12603</v>
      </c>
      <c r="CM45" s="740">
        <v>12802</v>
      </c>
      <c r="CN45" s="740">
        <v>12802</v>
      </c>
      <c r="CO45" s="740">
        <v>12802</v>
      </c>
      <c r="CP45" s="740">
        <v>12802</v>
      </c>
      <c r="CQ45" s="740">
        <v>12802</v>
      </c>
      <c r="CR45" s="740">
        <v>12802</v>
      </c>
      <c r="CS45" s="740">
        <v>12802</v>
      </c>
      <c r="CT45" s="740">
        <v>12802</v>
      </c>
      <c r="CU45" s="740">
        <v>12802</v>
      </c>
      <c r="CV45" s="740">
        <v>12802</v>
      </c>
      <c r="CW45" s="740">
        <v>13186</v>
      </c>
      <c r="CX45" s="740">
        <v>13186</v>
      </c>
      <c r="CY45" s="740">
        <v>13186</v>
      </c>
      <c r="CZ45" s="740">
        <v>13186</v>
      </c>
      <c r="DA45" s="740">
        <v>13186</v>
      </c>
      <c r="DB45" s="740">
        <v>13186</v>
      </c>
      <c r="DC45" s="740">
        <v>13186</v>
      </c>
      <c r="DD45" s="740">
        <v>13186</v>
      </c>
      <c r="DE45" s="740">
        <v>13186</v>
      </c>
      <c r="DF45" s="740">
        <v>13186</v>
      </c>
      <c r="DG45" s="740">
        <v>13105</v>
      </c>
      <c r="DH45" s="740">
        <v>13105</v>
      </c>
      <c r="DI45" s="740">
        <v>13582</v>
      </c>
      <c r="DJ45" s="740">
        <v>13582</v>
      </c>
      <c r="DK45" s="740">
        <v>13582</v>
      </c>
      <c r="DL45" s="740">
        <v>13582</v>
      </c>
      <c r="DM45" s="740">
        <v>13188</v>
      </c>
      <c r="DN45" s="740">
        <v>13188</v>
      </c>
      <c r="DO45" s="740">
        <v>13582</v>
      </c>
      <c r="DP45" s="740">
        <v>13582</v>
      </c>
      <c r="DQ45" s="740">
        <v>13582</v>
      </c>
      <c r="DR45" s="740">
        <v>12955</v>
      </c>
      <c r="DS45" s="740">
        <v>12955</v>
      </c>
      <c r="DT45" s="740">
        <v>13582</v>
      </c>
      <c r="DU45" s="740">
        <v>13989</v>
      </c>
      <c r="DV45" s="740">
        <v>11999</v>
      </c>
      <c r="DW45" s="740">
        <v>11999</v>
      </c>
      <c r="DX45" s="740">
        <v>13944</v>
      </c>
      <c r="DY45" s="740">
        <v>13915</v>
      </c>
      <c r="DZ45" s="740">
        <v>13915</v>
      </c>
      <c r="EA45" s="740">
        <v>13989</v>
      </c>
      <c r="EB45" s="740">
        <v>13989</v>
      </c>
      <c r="EC45" s="740">
        <v>13989</v>
      </c>
      <c r="ED45" s="740">
        <v>13989</v>
      </c>
      <c r="EE45" s="740">
        <v>13989</v>
      </c>
      <c r="EF45" s="740">
        <v>13856</v>
      </c>
      <c r="EG45" s="740">
        <v>14272</v>
      </c>
      <c r="EH45" s="740">
        <v>14409</v>
      </c>
      <c r="EI45" s="740">
        <v>14409</v>
      </c>
      <c r="EJ45" s="740">
        <v>14409</v>
      </c>
      <c r="EK45" s="740">
        <v>14409</v>
      </c>
      <c r="EL45" s="740">
        <v>14409</v>
      </c>
      <c r="EM45" s="740">
        <v>14102</v>
      </c>
      <c r="EN45" s="740">
        <v>14102</v>
      </c>
      <c r="EO45" s="740">
        <v>14092</v>
      </c>
      <c r="EP45" s="740">
        <v>14092</v>
      </c>
      <c r="EQ45" s="740">
        <v>14345</v>
      </c>
      <c r="ER45" s="740">
        <v>14409</v>
      </c>
      <c r="ES45" s="740">
        <v>14841</v>
      </c>
      <c r="ET45" s="740">
        <v>14841</v>
      </c>
      <c r="EU45" s="740">
        <v>14610</v>
      </c>
      <c r="EV45" s="740">
        <v>14610</v>
      </c>
      <c r="EW45" s="740">
        <v>14610</v>
      </c>
      <c r="EX45" s="740">
        <v>14841</v>
      </c>
      <c r="EY45" s="740">
        <v>14841</v>
      </c>
      <c r="EZ45" s="740">
        <v>14841</v>
      </c>
      <c r="FA45" s="740">
        <v>14841</v>
      </c>
      <c r="FB45" s="740">
        <v>14841</v>
      </c>
      <c r="FC45" s="740">
        <v>14841</v>
      </c>
      <c r="FD45" s="740">
        <v>14841</v>
      </c>
      <c r="FE45" s="740">
        <v>15286</v>
      </c>
      <c r="FF45" s="534"/>
      <c r="FG45" s="534"/>
      <c r="FH45" s="534"/>
      <c r="FI45" s="534"/>
      <c r="FJ45" s="534"/>
      <c r="FK45" s="534"/>
      <c r="FL45" s="534"/>
      <c r="FM45" s="534"/>
      <c r="FN45" s="534"/>
      <c r="FO45" s="534"/>
      <c r="FP45" s="534"/>
      <c r="FQ45" s="534"/>
      <c r="FR45" s="534"/>
      <c r="FS45" s="534"/>
      <c r="FT45" s="534"/>
      <c r="FU45" s="534"/>
      <c r="FV45" s="534"/>
      <c r="FW45" s="534"/>
      <c r="FX45" s="534"/>
      <c r="FY45" s="534"/>
      <c r="FZ45" s="534"/>
      <c r="GA45" s="534"/>
      <c r="GB45" s="534"/>
      <c r="GC45" s="534"/>
      <c r="GD45" s="534"/>
      <c r="GE45" s="534"/>
      <c r="GF45" s="534"/>
    </row>
    <row r="46" spans="1:269">
      <c r="A46" s="406" t="s">
        <v>369</v>
      </c>
      <c r="B46" s="409" t="s">
        <v>456</v>
      </c>
      <c r="D46" s="422">
        <v>10</v>
      </c>
      <c r="E46" s="736" t="s">
        <v>749</v>
      </c>
      <c r="F46" s="740">
        <v>5356</v>
      </c>
      <c r="G46" s="740">
        <v>5356</v>
      </c>
      <c r="H46" s="740">
        <v>5356</v>
      </c>
      <c r="I46" s="740">
        <v>5356</v>
      </c>
      <c r="J46" s="740">
        <v>5356</v>
      </c>
      <c r="K46" s="740">
        <v>5356</v>
      </c>
      <c r="L46" s="740">
        <v>5356</v>
      </c>
      <c r="M46" s="740">
        <v>5356</v>
      </c>
      <c r="N46" s="740">
        <v>5356</v>
      </c>
      <c r="O46" s="740">
        <v>5356</v>
      </c>
      <c r="P46" s="740">
        <v>5356</v>
      </c>
      <c r="Q46" s="740">
        <v>5517</v>
      </c>
      <c r="R46" s="740">
        <v>5517</v>
      </c>
      <c r="S46" s="740">
        <v>5517</v>
      </c>
      <c r="T46" s="740">
        <v>5517</v>
      </c>
      <c r="U46" s="740">
        <v>5517</v>
      </c>
      <c r="V46" s="740">
        <v>5517</v>
      </c>
      <c r="W46" s="740">
        <v>5517</v>
      </c>
      <c r="X46" s="740">
        <v>5517</v>
      </c>
      <c r="Y46" s="740">
        <v>5517</v>
      </c>
      <c r="Z46" s="740">
        <v>5517</v>
      </c>
      <c r="AA46" s="740">
        <v>5517</v>
      </c>
      <c r="AB46" s="740">
        <v>5517</v>
      </c>
      <c r="AC46" s="740">
        <v>5682</v>
      </c>
      <c r="AD46" s="740">
        <v>5682</v>
      </c>
      <c r="AE46" s="740">
        <v>5682</v>
      </c>
      <c r="AF46" s="740">
        <v>5682</v>
      </c>
      <c r="AG46" s="740">
        <v>5682</v>
      </c>
      <c r="AH46" s="740">
        <v>5682</v>
      </c>
      <c r="AI46" s="740">
        <v>5682</v>
      </c>
      <c r="AJ46" s="740">
        <v>5682</v>
      </c>
      <c r="AK46" s="740">
        <v>5682</v>
      </c>
      <c r="AL46" s="740">
        <v>5682</v>
      </c>
      <c r="AM46" s="740">
        <v>5682</v>
      </c>
      <c r="AN46" s="740">
        <v>5682</v>
      </c>
      <c r="AO46" s="740">
        <v>5853</v>
      </c>
      <c r="AP46" s="740">
        <v>5853</v>
      </c>
      <c r="AQ46" s="740">
        <v>5853</v>
      </c>
      <c r="AR46" s="740">
        <v>5853</v>
      </c>
      <c r="AS46" s="740">
        <v>5853</v>
      </c>
      <c r="AT46" s="740">
        <v>5853</v>
      </c>
      <c r="AU46" s="740">
        <v>5853</v>
      </c>
      <c r="AV46" s="740">
        <v>5853</v>
      </c>
      <c r="AW46" s="740">
        <v>5853</v>
      </c>
      <c r="AX46" s="740">
        <v>5853</v>
      </c>
      <c r="AY46" s="740">
        <v>5853</v>
      </c>
      <c r="AZ46" s="740">
        <v>5853</v>
      </c>
      <c r="BA46" s="740">
        <v>6029</v>
      </c>
      <c r="BB46" s="740">
        <v>6029</v>
      </c>
      <c r="BC46" s="740">
        <v>6029</v>
      </c>
      <c r="BD46" s="740">
        <v>6029</v>
      </c>
      <c r="BE46" s="740">
        <v>6029</v>
      </c>
      <c r="BF46" s="740">
        <v>6029</v>
      </c>
      <c r="BG46" s="740">
        <v>6029</v>
      </c>
      <c r="BH46" s="740">
        <v>6029</v>
      </c>
      <c r="BI46" s="740">
        <v>6029</v>
      </c>
      <c r="BJ46" s="740">
        <v>6029</v>
      </c>
      <c r="BK46" s="740">
        <v>6029</v>
      </c>
      <c r="BL46" s="740">
        <v>6029</v>
      </c>
      <c r="BM46" s="740">
        <v>6209</v>
      </c>
      <c r="BN46" s="740">
        <v>6209</v>
      </c>
      <c r="BO46" s="740">
        <v>6209</v>
      </c>
      <c r="BP46" s="740">
        <v>6209</v>
      </c>
      <c r="BQ46" s="740">
        <v>6209</v>
      </c>
      <c r="BR46" s="740">
        <v>6209</v>
      </c>
      <c r="BS46" s="740">
        <v>6209</v>
      </c>
      <c r="BT46" s="740">
        <v>6209</v>
      </c>
      <c r="BU46" s="740">
        <v>6209</v>
      </c>
      <c r="BV46" s="740">
        <v>6209</v>
      </c>
      <c r="BW46" s="740">
        <v>6209</v>
      </c>
      <c r="BX46" s="740">
        <v>6209</v>
      </c>
      <c r="BY46" s="740">
        <v>6396</v>
      </c>
      <c r="BZ46" s="740">
        <v>6396</v>
      </c>
      <c r="CA46" s="740">
        <v>6396</v>
      </c>
      <c r="CB46" s="740">
        <v>6396</v>
      </c>
      <c r="CC46" s="740">
        <v>6396</v>
      </c>
      <c r="CD46" s="740">
        <v>6396</v>
      </c>
      <c r="CE46" s="740">
        <v>6396</v>
      </c>
      <c r="CF46" s="740">
        <v>6396</v>
      </c>
      <c r="CG46" s="740">
        <v>6396</v>
      </c>
      <c r="CH46" s="740">
        <v>6396</v>
      </c>
      <c r="CI46" s="740">
        <v>6396</v>
      </c>
      <c r="CJ46" s="740">
        <v>6396</v>
      </c>
      <c r="CK46" s="740">
        <v>6588</v>
      </c>
      <c r="CL46" s="740">
        <v>6588</v>
      </c>
      <c r="CM46" s="740">
        <v>6588</v>
      </c>
      <c r="CN46" s="740">
        <v>6588</v>
      </c>
      <c r="CO46" s="740">
        <v>6588</v>
      </c>
      <c r="CP46" s="740">
        <v>6588</v>
      </c>
      <c r="CQ46" s="740">
        <v>6588</v>
      </c>
      <c r="CR46" s="740">
        <v>6588</v>
      </c>
      <c r="CS46" s="740">
        <v>6588</v>
      </c>
      <c r="CT46" s="740">
        <v>6588</v>
      </c>
      <c r="CU46" s="740">
        <v>6588</v>
      </c>
      <c r="CV46" s="740">
        <v>6588</v>
      </c>
      <c r="CW46" s="740">
        <v>6785</v>
      </c>
      <c r="CX46" s="740">
        <v>6785</v>
      </c>
      <c r="CY46" s="740">
        <v>6785</v>
      </c>
      <c r="CZ46" s="740">
        <v>6785</v>
      </c>
      <c r="DA46" s="740">
        <v>6785</v>
      </c>
      <c r="DB46" s="740">
        <v>6785</v>
      </c>
      <c r="DC46" s="740">
        <v>6785</v>
      </c>
      <c r="DD46" s="740">
        <v>6785</v>
      </c>
      <c r="DE46" s="740">
        <v>6785</v>
      </c>
      <c r="DF46" s="740">
        <v>6785</v>
      </c>
      <c r="DG46" s="740">
        <v>6785</v>
      </c>
      <c r="DH46" s="740">
        <v>6785</v>
      </c>
      <c r="DI46" s="740">
        <v>6989</v>
      </c>
      <c r="DJ46" s="740">
        <v>6989</v>
      </c>
      <c r="DK46" s="740">
        <v>6989</v>
      </c>
      <c r="DL46" s="740">
        <v>6989</v>
      </c>
      <c r="DM46" s="740">
        <v>6989</v>
      </c>
      <c r="DN46" s="740">
        <v>6989</v>
      </c>
      <c r="DO46" s="740">
        <v>6989</v>
      </c>
      <c r="DP46" s="740">
        <v>6989</v>
      </c>
      <c r="DQ46" s="740">
        <v>6989</v>
      </c>
      <c r="DR46" s="740">
        <v>6989</v>
      </c>
      <c r="DS46" s="740">
        <v>6989</v>
      </c>
      <c r="DT46" s="740">
        <v>6989</v>
      </c>
      <c r="DU46" s="740">
        <v>7198</v>
      </c>
      <c r="DV46" s="740">
        <v>7198</v>
      </c>
      <c r="DW46" s="740">
        <v>7198</v>
      </c>
      <c r="DX46" s="740">
        <v>7198</v>
      </c>
      <c r="DY46" s="740">
        <v>7198</v>
      </c>
      <c r="DZ46" s="740">
        <v>7198</v>
      </c>
      <c r="EA46" s="740">
        <v>7198</v>
      </c>
      <c r="EB46" s="740">
        <v>7198</v>
      </c>
      <c r="EC46" s="740">
        <v>7198</v>
      </c>
      <c r="ED46" s="740">
        <v>7198</v>
      </c>
      <c r="EE46" s="740">
        <v>7198</v>
      </c>
      <c r="EF46" s="740">
        <v>7198</v>
      </c>
      <c r="EG46" s="740">
        <v>7414</v>
      </c>
      <c r="EH46" s="740">
        <v>7414</v>
      </c>
      <c r="EI46" s="740">
        <v>7414</v>
      </c>
      <c r="EJ46" s="740">
        <v>7414</v>
      </c>
      <c r="EK46" s="740">
        <v>7414</v>
      </c>
      <c r="EL46" s="740">
        <v>7414</v>
      </c>
      <c r="EM46" s="740">
        <v>7414</v>
      </c>
      <c r="EN46" s="740">
        <v>7414</v>
      </c>
      <c r="EO46" s="740">
        <v>7414</v>
      </c>
      <c r="EP46" s="740">
        <v>7414</v>
      </c>
      <c r="EQ46" s="740">
        <v>7414</v>
      </c>
      <c r="ER46" s="740">
        <v>7414</v>
      </c>
      <c r="ES46" s="740">
        <v>7637</v>
      </c>
      <c r="ET46" s="740">
        <v>7637</v>
      </c>
      <c r="EU46" s="740">
        <v>7637</v>
      </c>
      <c r="EV46" s="740">
        <v>7637</v>
      </c>
      <c r="EW46" s="740">
        <v>7637</v>
      </c>
      <c r="EX46" s="740">
        <v>7637</v>
      </c>
      <c r="EY46" s="740">
        <v>7637</v>
      </c>
      <c r="EZ46" s="740">
        <v>7637</v>
      </c>
      <c r="FA46" s="740">
        <v>7637</v>
      </c>
      <c r="FB46" s="740">
        <v>7637</v>
      </c>
      <c r="FC46" s="740">
        <v>7637</v>
      </c>
      <c r="FD46" s="740">
        <v>7637</v>
      </c>
      <c r="FE46" s="740">
        <v>7866</v>
      </c>
      <c r="FF46" s="691"/>
      <c r="FG46" s="691"/>
      <c r="FH46" s="691"/>
      <c r="FI46" s="691"/>
      <c r="FJ46" s="691"/>
      <c r="FK46" s="691"/>
      <c r="FL46" s="691"/>
      <c r="FM46" s="691"/>
      <c r="FN46" s="691"/>
      <c r="FO46" s="691"/>
      <c r="FP46" s="691"/>
      <c r="FQ46" s="691"/>
      <c r="FR46" s="691"/>
      <c r="FS46" s="691"/>
      <c r="FT46" s="691"/>
      <c r="FU46" s="691"/>
      <c r="FV46" s="691"/>
      <c r="FW46" s="691"/>
      <c r="FX46" s="691"/>
      <c r="FY46" s="691"/>
      <c r="FZ46" s="691"/>
      <c r="GA46" s="691"/>
      <c r="GB46" s="691"/>
      <c r="GC46" s="691"/>
      <c r="GD46" s="691"/>
      <c r="GE46" s="691"/>
      <c r="GF46" s="691"/>
      <c r="GG46" s="534"/>
      <c r="GH46" s="534"/>
      <c r="GI46" s="534"/>
      <c r="GJ46" s="534"/>
      <c r="GK46" s="534"/>
      <c r="GL46" s="534"/>
      <c r="GM46" s="534"/>
      <c r="GN46" s="534"/>
      <c r="GO46" s="534"/>
      <c r="GP46" s="534"/>
      <c r="GQ46" s="534"/>
      <c r="GR46" s="534"/>
      <c r="GS46" s="534"/>
      <c r="GT46" s="534"/>
      <c r="GU46" s="534"/>
      <c r="GV46" s="534"/>
      <c r="GW46" s="534"/>
      <c r="GX46" s="534"/>
      <c r="GY46" s="534"/>
      <c r="GZ46" s="534"/>
      <c r="HA46" s="534"/>
      <c r="HB46" s="534"/>
      <c r="HC46" s="534"/>
      <c r="HD46" s="534"/>
      <c r="HE46" s="534"/>
      <c r="HF46" s="534"/>
      <c r="HG46" s="534"/>
      <c r="HH46" s="534"/>
      <c r="HI46" s="534"/>
      <c r="HJ46" s="534"/>
      <c r="HK46" s="534"/>
      <c r="HL46" s="534"/>
      <c r="HM46" s="534"/>
      <c r="HN46" s="534"/>
      <c r="HO46" s="534"/>
      <c r="HP46" s="534"/>
      <c r="HQ46" s="534"/>
      <c r="HR46" s="534"/>
      <c r="HS46" s="534"/>
      <c r="HT46" s="534"/>
      <c r="HU46" s="534"/>
      <c r="HV46" s="534"/>
      <c r="HW46" s="534"/>
      <c r="HX46" s="534"/>
      <c r="HY46" s="534"/>
      <c r="HZ46" s="534"/>
      <c r="IA46" s="534"/>
      <c r="IB46" s="534"/>
      <c r="IC46" s="534"/>
      <c r="ID46" s="534"/>
      <c r="IE46" s="534"/>
      <c r="IF46" s="534"/>
      <c r="IG46" s="534"/>
      <c r="IH46" s="534"/>
      <c r="II46" s="534"/>
      <c r="IJ46" s="534"/>
      <c r="IK46" s="534"/>
      <c r="IL46" s="534"/>
      <c r="IM46" s="534"/>
      <c r="IN46" s="534"/>
      <c r="IO46" s="534"/>
      <c r="IP46" s="534"/>
      <c r="IQ46" s="534"/>
      <c r="IR46" s="534"/>
      <c r="IS46" s="534"/>
      <c r="IT46" s="534"/>
      <c r="IU46" s="534"/>
      <c r="IV46" s="534"/>
      <c r="IW46" s="534"/>
      <c r="IX46" s="534"/>
      <c r="IY46" s="534"/>
      <c r="IZ46" s="534"/>
      <c r="JA46" s="534"/>
      <c r="JB46" s="534"/>
      <c r="JC46" s="534"/>
      <c r="JD46" s="534"/>
      <c r="JE46" s="534"/>
      <c r="JF46" s="534"/>
      <c r="JG46" s="534"/>
      <c r="JH46" s="534"/>
      <c r="JI46" s="534"/>
    </row>
    <row r="47" spans="1:269">
      <c r="B47" s="409"/>
      <c r="D47" s="422">
        <v>12</v>
      </c>
      <c r="E47" s="736" t="s">
        <v>799</v>
      </c>
      <c r="F47" s="740">
        <v>101954</v>
      </c>
      <c r="G47" s="740">
        <v>101954</v>
      </c>
      <c r="H47" s="740">
        <v>101954</v>
      </c>
      <c r="I47" s="740">
        <v>101954</v>
      </c>
      <c r="J47" s="740">
        <v>101954</v>
      </c>
      <c r="K47" s="740">
        <v>101954</v>
      </c>
      <c r="L47" s="740">
        <v>101954</v>
      </c>
      <c r="M47" s="740">
        <v>101954</v>
      </c>
      <c r="N47" s="740">
        <v>101954</v>
      </c>
      <c r="O47" s="740">
        <v>101954</v>
      </c>
      <c r="P47" s="740">
        <v>101954</v>
      </c>
      <c r="Q47" s="740">
        <v>106032</v>
      </c>
      <c r="R47" s="740">
        <v>106032</v>
      </c>
      <c r="S47" s="740">
        <v>106032</v>
      </c>
      <c r="T47" s="740">
        <v>106032</v>
      </c>
      <c r="U47" s="740">
        <v>106032</v>
      </c>
      <c r="V47" s="740">
        <v>106032</v>
      </c>
      <c r="W47" s="740">
        <v>106032</v>
      </c>
      <c r="X47" s="740">
        <v>106032</v>
      </c>
      <c r="Y47" s="740">
        <v>106032</v>
      </c>
      <c r="Z47" s="740">
        <v>106032</v>
      </c>
      <c r="AA47" s="740">
        <v>106032</v>
      </c>
      <c r="AB47" s="740">
        <v>106032</v>
      </c>
      <c r="AC47" s="740">
        <v>110274</v>
      </c>
      <c r="AD47" s="740">
        <v>110274</v>
      </c>
      <c r="AE47" s="740">
        <v>110274</v>
      </c>
      <c r="AF47" s="740">
        <v>110274</v>
      </c>
      <c r="AG47" s="740">
        <v>110274</v>
      </c>
      <c r="AH47" s="740">
        <v>110274</v>
      </c>
      <c r="AI47" s="740">
        <v>110274</v>
      </c>
      <c r="AJ47" s="740">
        <v>110274</v>
      </c>
      <c r="AK47" s="740">
        <v>110274</v>
      </c>
      <c r="AL47" s="740">
        <v>110274</v>
      </c>
      <c r="AM47" s="740">
        <v>110274</v>
      </c>
      <c r="AN47" s="740">
        <v>110274</v>
      </c>
      <c r="AO47" s="740">
        <v>114685</v>
      </c>
      <c r="AP47" s="740">
        <v>114685</v>
      </c>
      <c r="AQ47" s="740">
        <v>114685</v>
      </c>
      <c r="AR47" s="740">
        <v>114685</v>
      </c>
      <c r="AS47" s="740">
        <v>114685</v>
      </c>
      <c r="AT47" s="740">
        <v>114685</v>
      </c>
      <c r="AU47" s="740">
        <v>114685</v>
      </c>
      <c r="AV47" s="740">
        <v>114685</v>
      </c>
      <c r="AW47" s="740">
        <v>114685</v>
      </c>
      <c r="AX47" s="740">
        <v>114685</v>
      </c>
      <c r="AY47" s="740">
        <v>114685</v>
      </c>
      <c r="AZ47" s="740">
        <v>114685</v>
      </c>
      <c r="BA47" s="740">
        <v>119272</v>
      </c>
      <c r="BB47" s="740">
        <v>119272</v>
      </c>
      <c r="BC47" s="740">
        <v>119272</v>
      </c>
      <c r="BD47" s="740">
        <v>119272</v>
      </c>
      <c r="BE47" s="740">
        <v>119272</v>
      </c>
      <c r="BF47" s="740">
        <v>119272</v>
      </c>
      <c r="BG47" s="740">
        <v>119272</v>
      </c>
      <c r="BH47" s="740">
        <v>119272</v>
      </c>
      <c r="BI47" s="740">
        <v>119272</v>
      </c>
      <c r="BJ47" s="740">
        <v>119272</v>
      </c>
      <c r="BK47" s="740">
        <v>119272</v>
      </c>
      <c r="BL47" s="740">
        <v>119272</v>
      </c>
      <c r="BM47" s="740">
        <v>124043</v>
      </c>
      <c r="BN47" s="740">
        <v>124043</v>
      </c>
      <c r="BO47" s="740">
        <v>124043</v>
      </c>
      <c r="BP47" s="740">
        <v>124043</v>
      </c>
      <c r="BQ47" s="740">
        <v>124043</v>
      </c>
      <c r="BR47" s="740">
        <v>124043</v>
      </c>
      <c r="BS47" s="740">
        <v>124043</v>
      </c>
      <c r="BT47" s="740">
        <v>124043</v>
      </c>
      <c r="BU47" s="740">
        <v>124043</v>
      </c>
      <c r="BV47" s="740">
        <v>124043</v>
      </c>
      <c r="BW47" s="740">
        <v>124043</v>
      </c>
      <c r="BX47" s="740">
        <v>124043</v>
      </c>
      <c r="BY47" s="740">
        <v>129005</v>
      </c>
      <c r="BZ47" s="740">
        <v>129005</v>
      </c>
      <c r="CA47" s="740">
        <v>129005</v>
      </c>
      <c r="CB47" s="740">
        <v>129005</v>
      </c>
      <c r="CC47" s="740">
        <v>129005</v>
      </c>
      <c r="CD47" s="740">
        <v>129005</v>
      </c>
      <c r="CE47" s="740">
        <v>129005</v>
      </c>
      <c r="CF47" s="740">
        <v>129005</v>
      </c>
      <c r="CG47" s="740">
        <v>129005</v>
      </c>
      <c r="CH47" s="740">
        <v>129005</v>
      </c>
      <c r="CI47" s="740">
        <v>129005</v>
      </c>
      <c r="CJ47" s="740">
        <v>129005</v>
      </c>
      <c r="CK47" s="740">
        <v>134165</v>
      </c>
      <c r="CL47" s="740">
        <v>134165</v>
      </c>
      <c r="CM47" s="740">
        <v>134165</v>
      </c>
      <c r="CN47" s="740">
        <v>134165</v>
      </c>
      <c r="CO47" s="740">
        <v>134165</v>
      </c>
      <c r="CP47" s="740">
        <v>134165</v>
      </c>
      <c r="CQ47" s="740">
        <v>134165</v>
      </c>
      <c r="CR47" s="740">
        <v>134165</v>
      </c>
      <c r="CS47" s="740">
        <v>134165</v>
      </c>
      <c r="CT47" s="740">
        <v>134165</v>
      </c>
      <c r="CU47" s="740">
        <v>134165</v>
      </c>
      <c r="CV47" s="740">
        <v>134165</v>
      </c>
      <c r="CW47" s="740">
        <v>139531</v>
      </c>
      <c r="CX47" s="740">
        <v>139531</v>
      </c>
      <c r="CY47" s="740">
        <v>139531</v>
      </c>
      <c r="CZ47" s="740">
        <v>139531</v>
      </c>
      <c r="DA47" s="740">
        <v>139531</v>
      </c>
      <c r="DB47" s="740">
        <v>139531</v>
      </c>
      <c r="DC47" s="740">
        <v>139531</v>
      </c>
      <c r="DD47" s="740">
        <v>139531</v>
      </c>
      <c r="DE47" s="740">
        <v>139531</v>
      </c>
      <c r="DF47" s="740">
        <v>139531</v>
      </c>
      <c r="DG47" s="740">
        <v>139531</v>
      </c>
      <c r="DH47" s="740">
        <v>139531</v>
      </c>
      <c r="DI47" s="740">
        <v>145113</v>
      </c>
      <c r="DJ47" s="740">
        <v>145113</v>
      </c>
      <c r="DK47" s="740">
        <v>145113</v>
      </c>
      <c r="DL47" s="740">
        <v>145113</v>
      </c>
      <c r="DM47" s="740">
        <v>145113</v>
      </c>
      <c r="DN47" s="740">
        <v>145113</v>
      </c>
      <c r="DO47" s="740">
        <v>145113</v>
      </c>
      <c r="DP47" s="740">
        <v>145113</v>
      </c>
      <c r="DQ47" s="740">
        <v>145113</v>
      </c>
      <c r="DR47" s="740">
        <v>145113</v>
      </c>
      <c r="DS47" s="740">
        <v>145113</v>
      </c>
      <c r="DT47" s="740">
        <v>145113</v>
      </c>
      <c r="DU47" s="740">
        <v>150917</v>
      </c>
      <c r="DV47" s="740">
        <v>150917</v>
      </c>
      <c r="DW47" s="740">
        <v>150917</v>
      </c>
      <c r="DX47" s="740">
        <v>150917</v>
      </c>
      <c r="DY47" s="740">
        <v>150917</v>
      </c>
      <c r="DZ47" s="740">
        <v>150917</v>
      </c>
      <c r="EA47" s="740">
        <v>150917</v>
      </c>
      <c r="EB47" s="740">
        <v>150917</v>
      </c>
      <c r="EC47" s="740">
        <v>150917</v>
      </c>
      <c r="ED47" s="740">
        <v>150917</v>
      </c>
      <c r="EE47" s="740">
        <v>150917</v>
      </c>
      <c r="EF47" s="740">
        <v>150917</v>
      </c>
      <c r="EG47" s="740">
        <v>156954</v>
      </c>
      <c r="EH47" s="740">
        <v>156954</v>
      </c>
      <c r="EI47" s="740">
        <v>156954</v>
      </c>
      <c r="EJ47" s="740">
        <v>156954</v>
      </c>
      <c r="EK47" s="740">
        <v>156954</v>
      </c>
      <c r="EL47" s="740">
        <v>156954</v>
      </c>
      <c r="EM47" s="740">
        <v>156954</v>
      </c>
      <c r="EN47" s="740">
        <v>156954</v>
      </c>
      <c r="EO47" s="740">
        <v>156954</v>
      </c>
      <c r="EP47" s="740">
        <v>156954</v>
      </c>
      <c r="EQ47" s="740">
        <v>156954</v>
      </c>
      <c r="ER47" s="740">
        <v>156954</v>
      </c>
      <c r="ES47" s="740">
        <v>163232</v>
      </c>
      <c r="ET47" s="740">
        <v>163232</v>
      </c>
      <c r="EU47" s="740">
        <v>163232</v>
      </c>
      <c r="EV47" s="740">
        <v>163232</v>
      </c>
      <c r="EW47" s="740">
        <v>163232</v>
      </c>
      <c r="EX47" s="740">
        <v>163232</v>
      </c>
      <c r="EY47" s="740">
        <v>163232</v>
      </c>
      <c r="EZ47" s="740">
        <v>163232</v>
      </c>
      <c r="FA47" s="740">
        <v>163232</v>
      </c>
      <c r="FB47" s="740">
        <v>163232</v>
      </c>
      <c r="FC47" s="740">
        <v>163232</v>
      </c>
      <c r="FD47" s="740">
        <v>163232</v>
      </c>
      <c r="FE47" s="740">
        <v>169761</v>
      </c>
      <c r="GG47" s="534"/>
      <c r="GH47" s="534"/>
      <c r="GI47" s="534"/>
      <c r="GJ47" s="534"/>
      <c r="GK47" s="534"/>
      <c r="GL47" s="534"/>
      <c r="GM47" s="534"/>
      <c r="GN47" s="534"/>
      <c r="GO47" s="534"/>
      <c r="GP47" s="534"/>
      <c r="GQ47" s="534"/>
      <c r="GR47" s="534"/>
      <c r="GS47" s="534"/>
      <c r="GT47" s="534"/>
      <c r="GU47" s="534"/>
      <c r="GV47" s="534"/>
      <c r="GW47" s="534"/>
      <c r="GX47" s="534"/>
      <c r="GY47" s="534"/>
      <c r="GZ47" s="534"/>
      <c r="HA47" s="534"/>
      <c r="HB47" s="534"/>
      <c r="HC47" s="534"/>
      <c r="HD47" s="534"/>
      <c r="HE47" s="534"/>
      <c r="HF47" s="534"/>
      <c r="HG47" s="534"/>
      <c r="HH47" s="534"/>
      <c r="HI47" s="534"/>
      <c r="HJ47" s="534"/>
      <c r="HK47" s="534"/>
      <c r="HL47" s="534"/>
      <c r="HM47" s="534"/>
      <c r="HN47" s="534"/>
      <c r="HO47" s="534"/>
      <c r="HP47" s="534"/>
      <c r="HQ47" s="534"/>
      <c r="HR47" s="534"/>
      <c r="HS47" s="534"/>
      <c r="HT47" s="534"/>
      <c r="HU47" s="534"/>
      <c r="HV47" s="534"/>
      <c r="HW47" s="534"/>
      <c r="HX47" s="534"/>
      <c r="HY47" s="534"/>
      <c r="HZ47" s="534"/>
      <c r="IA47" s="534"/>
      <c r="IB47" s="534"/>
      <c r="IC47" s="534"/>
      <c r="ID47" s="534"/>
      <c r="IE47" s="534"/>
      <c r="IF47" s="534"/>
      <c r="IG47" s="534"/>
      <c r="IH47" s="534"/>
      <c r="II47" s="534"/>
      <c r="IJ47" s="534"/>
      <c r="IK47" s="534"/>
      <c r="IL47" s="534"/>
      <c r="IM47" s="534"/>
      <c r="IN47" s="534"/>
      <c r="IO47" s="534"/>
      <c r="IP47" s="534"/>
      <c r="IQ47" s="534"/>
      <c r="IR47" s="534"/>
      <c r="IS47" s="534"/>
      <c r="IT47" s="534"/>
      <c r="IU47" s="534"/>
      <c r="IV47" s="534"/>
      <c r="IW47" s="534"/>
      <c r="IX47" s="534"/>
      <c r="IY47" s="534"/>
      <c r="IZ47" s="534"/>
      <c r="JA47" s="534"/>
      <c r="JB47" s="534"/>
      <c r="JC47" s="534"/>
      <c r="JD47" s="534"/>
      <c r="JE47" s="534"/>
      <c r="JF47" s="534"/>
      <c r="JG47" s="534"/>
      <c r="JH47" s="534"/>
      <c r="JI47" s="534"/>
    </row>
    <row r="48" spans="1:269">
      <c r="A48" s="407" t="s">
        <v>364</v>
      </c>
      <c r="B48" s="409"/>
      <c r="D48" s="422">
        <v>12</v>
      </c>
      <c r="E48" s="736" t="s">
        <v>820</v>
      </c>
      <c r="F48" s="740">
        <v>1617</v>
      </c>
      <c r="G48" s="740">
        <v>1634</v>
      </c>
      <c r="H48" s="740">
        <v>1634</v>
      </c>
      <c r="I48" s="740">
        <v>1666</v>
      </c>
      <c r="J48" s="740">
        <v>1666</v>
      </c>
      <c r="K48" s="740">
        <v>1666</v>
      </c>
      <c r="L48" s="740">
        <v>1670</v>
      </c>
      <c r="M48" s="740">
        <v>1671</v>
      </c>
      <c r="N48" s="740">
        <v>1613</v>
      </c>
      <c r="O48" s="740">
        <v>1567</v>
      </c>
      <c r="P48" s="740">
        <v>1567</v>
      </c>
      <c r="Q48" s="740">
        <v>1596</v>
      </c>
      <c r="R48" s="740">
        <v>1596</v>
      </c>
      <c r="S48" s="740">
        <v>1492</v>
      </c>
      <c r="T48" s="740">
        <v>1492</v>
      </c>
      <c r="U48" s="740">
        <v>1541</v>
      </c>
      <c r="V48" s="740">
        <v>1552</v>
      </c>
      <c r="W48" s="740">
        <v>1623</v>
      </c>
      <c r="X48" s="740">
        <v>1708</v>
      </c>
      <c r="Y48" s="740">
        <v>1709</v>
      </c>
      <c r="Z48" s="740">
        <v>1767</v>
      </c>
      <c r="AA48" s="740">
        <v>1768</v>
      </c>
      <c r="AB48" s="740">
        <v>1768</v>
      </c>
      <c r="AC48" s="740">
        <v>1717</v>
      </c>
      <c r="AD48" s="740">
        <v>1717</v>
      </c>
      <c r="AE48" s="740">
        <v>1733</v>
      </c>
      <c r="AF48" s="740">
        <v>1733</v>
      </c>
      <c r="AG48" s="740">
        <v>1739</v>
      </c>
      <c r="AH48" s="740">
        <v>1739</v>
      </c>
      <c r="AI48" s="740">
        <v>1742</v>
      </c>
      <c r="AJ48" s="740">
        <v>1746</v>
      </c>
      <c r="AK48" s="740">
        <v>1747</v>
      </c>
      <c r="AL48" s="740">
        <v>1747</v>
      </c>
      <c r="AM48" s="740">
        <v>1748</v>
      </c>
      <c r="AN48" s="740">
        <v>1748</v>
      </c>
      <c r="AO48" s="740">
        <v>1772</v>
      </c>
      <c r="AP48" s="740">
        <v>1772</v>
      </c>
      <c r="AQ48" s="740">
        <v>1788</v>
      </c>
      <c r="AR48" s="740">
        <v>1788</v>
      </c>
      <c r="AS48" s="740">
        <v>1794</v>
      </c>
      <c r="AT48" s="740">
        <v>1794</v>
      </c>
      <c r="AU48" s="740">
        <v>1798</v>
      </c>
      <c r="AV48" s="740">
        <v>1802</v>
      </c>
      <c r="AW48" s="740">
        <v>1803</v>
      </c>
      <c r="AX48" s="740">
        <v>1803</v>
      </c>
      <c r="AY48" s="740">
        <v>1804</v>
      </c>
      <c r="AZ48" s="740">
        <v>1804</v>
      </c>
      <c r="BA48" s="740">
        <v>1861</v>
      </c>
      <c r="BB48" s="740">
        <v>1861</v>
      </c>
      <c r="BC48" s="740">
        <v>1878</v>
      </c>
      <c r="BD48" s="740">
        <v>1878</v>
      </c>
      <c r="BE48" s="740">
        <v>1884</v>
      </c>
      <c r="BF48" s="740">
        <v>1884</v>
      </c>
      <c r="BG48" s="740">
        <v>1888</v>
      </c>
      <c r="BH48" s="740">
        <v>1622</v>
      </c>
      <c r="BI48" s="740">
        <v>1622</v>
      </c>
      <c r="BJ48" s="740">
        <v>1732</v>
      </c>
      <c r="BK48" s="740">
        <v>1733</v>
      </c>
      <c r="BL48" s="740">
        <v>1733</v>
      </c>
      <c r="BM48" s="740">
        <v>1916</v>
      </c>
      <c r="BN48" s="740">
        <v>1916</v>
      </c>
      <c r="BO48" s="740">
        <v>1933</v>
      </c>
      <c r="BP48" s="740">
        <v>1933</v>
      </c>
      <c r="BQ48" s="740">
        <v>1940</v>
      </c>
      <c r="BR48" s="740">
        <v>1940</v>
      </c>
      <c r="BS48" s="740">
        <v>1943</v>
      </c>
      <c r="BT48" s="740">
        <v>1943</v>
      </c>
      <c r="BU48" s="740">
        <v>1944</v>
      </c>
      <c r="BV48" s="740">
        <v>1950</v>
      </c>
      <c r="BW48" s="740">
        <v>1951</v>
      </c>
      <c r="BX48" s="740">
        <v>1951</v>
      </c>
      <c r="BY48" s="740">
        <v>2015</v>
      </c>
      <c r="BZ48" s="740">
        <v>2015</v>
      </c>
      <c r="CA48" s="740">
        <v>2027</v>
      </c>
      <c r="CB48" s="740">
        <v>2027</v>
      </c>
      <c r="CC48" s="740">
        <v>1886</v>
      </c>
      <c r="CD48" s="740">
        <v>1861</v>
      </c>
      <c r="CE48" s="740">
        <v>1797</v>
      </c>
      <c r="CF48" s="740">
        <v>1797</v>
      </c>
      <c r="CG48" s="740">
        <v>1854</v>
      </c>
      <c r="CH48" s="740">
        <v>1953</v>
      </c>
      <c r="CI48" s="740">
        <v>1954</v>
      </c>
      <c r="CJ48" s="740">
        <v>1955</v>
      </c>
      <c r="CK48" s="740">
        <v>1953</v>
      </c>
      <c r="CL48" s="740">
        <v>1953</v>
      </c>
      <c r="CM48" s="740">
        <v>2006</v>
      </c>
      <c r="CN48" s="740">
        <v>2006</v>
      </c>
      <c r="CO48" s="740">
        <v>2010</v>
      </c>
      <c r="CP48" s="740">
        <v>2063</v>
      </c>
      <c r="CQ48" s="740">
        <v>2066</v>
      </c>
      <c r="CR48" s="740">
        <v>2066</v>
      </c>
      <c r="CS48" s="740">
        <v>2069</v>
      </c>
      <c r="CT48" s="740">
        <v>2075</v>
      </c>
      <c r="CU48" s="740">
        <v>2075</v>
      </c>
      <c r="CV48" s="740">
        <v>2076</v>
      </c>
      <c r="CW48" s="740">
        <v>2100</v>
      </c>
      <c r="CX48" s="740">
        <v>2100</v>
      </c>
      <c r="CY48" s="740">
        <v>2113</v>
      </c>
      <c r="CZ48" s="740">
        <v>2113</v>
      </c>
      <c r="DA48" s="740">
        <v>2118</v>
      </c>
      <c r="DB48" s="740">
        <v>2118</v>
      </c>
      <c r="DC48" s="740">
        <v>2120</v>
      </c>
      <c r="DD48" s="740">
        <v>2120</v>
      </c>
      <c r="DE48" s="740">
        <v>2123</v>
      </c>
      <c r="DF48" s="740">
        <v>2130</v>
      </c>
      <c r="DG48" s="740">
        <v>2104</v>
      </c>
      <c r="DH48" s="740">
        <v>2105</v>
      </c>
      <c r="DI48" s="740">
        <v>2209</v>
      </c>
      <c r="DJ48" s="740">
        <v>2209</v>
      </c>
      <c r="DK48" s="740">
        <v>2223</v>
      </c>
      <c r="DL48" s="740">
        <v>2249</v>
      </c>
      <c r="DM48" s="740">
        <v>2050</v>
      </c>
      <c r="DN48" s="740">
        <v>2050</v>
      </c>
      <c r="DO48" s="740">
        <v>2135</v>
      </c>
      <c r="DP48" s="740">
        <v>2135</v>
      </c>
      <c r="DQ48" s="740">
        <v>2138</v>
      </c>
      <c r="DR48" s="740">
        <v>1932</v>
      </c>
      <c r="DS48" s="740">
        <v>1932</v>
      </c>
      <c r="DT48" s="740">
        <v>2063</v>
      </c>
      <c r="DU48" s="740">
        <v>2136</v>
      </c>
      <c r="DV48" s="740">
        <v>1086</v>
      </c>
      <c r="DW48" s="740">
        <v>1310</v>
      </c>
      <c r="DX48" s="740">
        <v>1714</v>
      </c>
      <c r="DY48" s="740">
        <v>1683</v>
      </c>
      <c r="DZ48" s="740">
        <v>1683</v>
      </c>
      <c r="EA48" s="740">
        <v>2394</v>
      </c>
      <c r="EB48" s="740">
        <v>2406</v>
      </c>
      <c r="EC48" s="740">
        <v>2409</v>
      </c>
      <c r="ED48" s="740">
        <v>2435</v>
      </c>
      <c r="EE48" s="740">
        <v>2435</v>
      </c>
      <c r="EF48" s="740">
        <v>2371</v>
      </c>
      <c r="EG48" s="740">
        <v>2341</v>
      </c>
      <c r="EH48" s="740">
        <v>2370</v>
      </c>
      <c r="EI48" s="740">
        <v>2371</v>
      </c>
      <c r="EJ48" s="740">
        <v>2392</v>
      </c>
      <c r="EK48" s="740">
        <v>2441</v>
      </c>
      <c r="EL48" s="740">
        <v>2441</v>
      </c>
      <c r="EM48" s="740">
        <v>2276</v>
      </c>
      <c r="EN48" s="740">
        <v>2276</v>
      </c>
      <c r="EO48" s="740">
        <v>2170</v>
      </c>
      <c r="EP48" s="740">
        <v>2170</v>
      </c>
      <c r="EQ48" s="740">
        <v>2224</v>
      </c>
      <c r="ER48" s="740">
        <v>2353</v>
      </c>
      <c r="ES48" s="740">
        <v>2360</v>
      </c>
      <c r="ET48" s="740">
        <v>2451</v>
      </c>
      <c r="EU48" s="740">
        <v>2359</v>
      </c>
      <c r="EV48" s="740">
        <v>2380</v>
      </c>
      <c r="EW48" s="740">
        <v>2381</v>
      </c>
      <c r="EX48" s="740">
        <v>2430</v>
      </c>
      <c r="EY48" s="740">
        <v>2435</v>
      </c>
      <c r="EZ48" s="740">
        <v>2435</v>
      </c>
      <c r="FA48" s="740">
        <v>2500</v>
      </c>
      <c r="FB48" s="740">
        <v>2500</v>
      </c>
      <c r="FC48" s="740">
        <v>2502</v>
      </c>
      <c r="FD48" s="740">
        <v>2510</v>
      </c>
      <c r="FE48" s="740">
        <v>2529</v>
      </c>
      <c r="FF48" s="692"/>
      <c r="FG48" s="692"/>
      <c r="FH48" s="692"/>
      <c r="FI48" s="692"/>
      <c r="FJ48" s="692"/>
      <c r="FK48" s="692"/>
      <c r="FL48" s="692"/>
      <c r="FM48" s="692"/>
      <c r="FN48" s="692"/>
      <c r="FO48" s="692"/>
      <c r="FP48" s="692"/>
      <c r="FQ48" s="692"/>
      <c r="FR48" s="692"/>
      <c r="FS48" s="692"/>
      <c r="FT48" s="692"/>
      <c r="FU48" s="692"/>
      <c r="FV48" s="692"/>
      <c r="FW48" s="692"/>
      <c r="FX48" s="692"/>
      <c r="FY48" s="692"/>
      <c r="FZ48" s="692"/>
      <c r="GA48" s="692"/>
      <c r="GB48" s="692"/>
      <c r="GC48" s="692"/>
      <c r="GD48" s="692"/>
      <c r="GE48" s="692"/>
      <c r="GF48" s="692"/>
      <c r="GG48" s="534"/>
      <c r="GH48" s="534"/>
      <c r="GI48" s="534"/>
      <c r="GJ48" s="534"/>
      <c r="GK48" s="534"/>
      <c r="GL48" s="534"/>
      <c r="GM48" s="534"/>
      <c r="GN48" s="534"/>
      <c r="GO48" s="534"/>
      <c r="GP48" s="534"/>
      <c r="GQ48" s="534"/>
      <c r="GR48" s="534"/>
      <c r="GS48" s="534"/>
      <c r="GT48" s="534"/>
      <c r="GU48" s="534"/>
      <c r="GV48" s="534"/>
      <c r="GW48" s="534"/>
      <c r="GX48" s="534"/>
      <c r="GY48" s="534"/>
      <c r="GZ48" s="534"/>
      <c r="HA48" s="534"/>
      <c r="HB48" s="534"/>
      <c r="HC48" s="534"/>
      <c r="HD48" s="534"/>
      <c r="HE48" s="534"/>
      <c r="HF48" s="534"/>
      <c r="HG48" s="534"/>
      <c r="HH48" s="534"/>
      <c r="HI48" s="534"/>
      <c r="HJ48" s="534"/>
      <c r="HK48" s="534"/>
      <c r="HL48" s="534"/>
      <c r="HM48" s="534"/>
      <c r="HN48" s="534"/>
      <c r="HO48" s="534"/>
      <c r="HP48" s="534"/>
      <c r="HQ48" s="534"/>
      <c r="HR48" s="534"/>
      <c r="HS48" s="534"/>
      <c r="HT48" s="534"/>
      <c r="HU48" s="534"/>
      <c r="HV48" s="534"/>
      <c r="HW48" s="534"/>
      <c r="HX48" s="534"/>
      <c r="HY48" s="534"/>
      <c r="HZ48" s="534"/>
      <c r="IA48" s="534"/>
      <c r="IB48" s="534"/>
      <c r="IC48" s="534"/>
      <c r="ID48" s="534"/>
      <c r="IE48" s="534"/>
      <c r="IF48" s="534"/>
      <c r="IG48" s="534"/>
      <c r="IH48" s="534"/>
      <c r="II48" s="534"/>
      <c r="IJ48" s="534"/>
      <c r="IK48" s="534"/>
      <c r="IL48" s="534"/>
      <c r="IM48" s="534"/>
      <c r="IN48" s="534"/>
      <c r="IO48" s="534"/>
      <c r="IP48" s="534"/>
      <c r="IQ48" s="534"/>
      <c r="IR48" s="534"/>
      <c r="IS48" s="534"/>
      <c r="IT48" s="534"/>
      <c r="IU48" s="534"/>
      <c r="IV48" s="534"/>
      <c r="IW48" s="534"/>
      <c r="IX48" s="534"/>
      <c r="IY48" s="534"/>
      <c r="IZ48" s="534"/>
      <c r="JA48" s="534"/>
      <c r="JB48" s="534"/>
      <c r="JC48" s="534"/>
      <c r="JD48" s="534"/>
      <c r="JE48" s="534"/>
      <c r="JF48" s="534"/>
      <c r="JG48" s="534"/>
      <c r="JH48" s="534"/>
      <c r="JI48" s="534"/>
    </row>
    <row r="49" spans="1:270">
      <c r="A49" s="406" t="s">
        <v>455</v>
      </c>
      <c r="B49" s="409">
        <v>14</v>
      </c>
      <c r="D49" s="422">
        <v>8</v>
      </c>
      <c r="E49" s="736" t="s">
        <v>821</v>
      </c>
      <c r="F49" s="740">
        <v>14927</v>
      </c>
      <c r="G49" s="740">
        <v>14927</v>
      </c>
      <c r="H49" s="740">
        <v>14927</v>
      </c>
      <c r="I49" s="740">
        <v>14927</v>
      </c>
      <c r="J49" s="740">
        <v>14927</v>
      </c>
      <c r="K49" s="740">
        <v>14927</v>
      </c>
      <c r="L49" s="740">
        <v>14927</v>
      </c>
      <c r="M49" s="740">
        <v>14927</v>
      </c>
      <c r="N49" s="740">
        <v>14927</v>
      </c>
      <c r="O49" s="740">
        <v>14927</v>
      </c>
      <c r="P49" s="740">
        <v>14927</v>
      </c>
      <c r="Q49" s="740">
        <v>14927</v>
      </c>
      <c r="R49" s="740">
        <v>14927</v>
      </c>
      <c r="S49" s="740">
        <v>14927</v>
      </c>
      <c r="T49" s="740">
        <v>14927</v>
      </c>
      <c r="U49" s="740">
        <v>14927</v>
      </c>
      <c r="V49" s="740">
        <v>14927</v>
      </c>
      <c r="W49" s="740">
        <v>14927</v>
      </c>
      <c r="X49" s="740">
        <v>14927</v>
      </c>
      <c r="Y49" s="740">
        <v>14927</v>
      </c>
      <c r="Z49" s="740">
        <v>14927</v>
      </c>
      <c r="AA49" s="740">
        <v>14927</v>
      </c>
      <c r="AB49" s="740">
        <v>14927</v>
      </c>
      <c r="AC49" s="740">
        <v>14927</v>
      </c>
      <c r="AD49" s="740">
        <v>14927</v>
      </c>
      <c r="AE49" s="740">
        <v>14927</v>
      </c>
      <c r="AF49" s="740">
        <v>14927</v>
      </c>
      <c r="AG49" s="740">
        <v>14927</v>
      </c>
      <c r="AH49" s="740">
        <v>14927</v>
      </c>
      <c r="AI49" s="740">
        <v>14927</v>
      </c>
      <c r="AJ49" s="740">
        <v>14927</v>
      </c>
      <c r="AK49" s="740">
        <v>14927</v>
      </c>
      <c r="AL49" s="740">
        <v>14927</v>
      </c>
      <c r="AM49" s="740">
        <v>14927</v>
      </c>
      <c r="AN49" s="740">
        <v>14927</v>
      </c>
      <c r="AO49" s="740">
        <v>14927</v>
      </c>
      <c r="AP49" s="740">
        <v>14927</v>
      </c>
      <c r="AQ49" s="740">
        <v>14927</v>
      </c>
      <c r="AR49" s="740">
        <v>14927</v>
      </c>
      <c r="AS49" s="740">
        <v>14927</v>
      </c>
      <c r="AT49" s="740">
        <v>14927</v>
      </c>
      <c r="AU49" s="740">
        <v>14927</v>
      </c>
      <c r="AV49" s="740">
        <v>14927</v>
      </c>
      <c r="AW49" s="740">
        <v>14927</v>
      </c>
      <c r="AX49" s="740">
        <v>14927</v>
      </c>
      <c r="AY49" s="740">
        <v>14927</v>
      </c>
      <c r="AZ49" s="740">
        <v>14927</v>
      </c>
      <c r="BA49" s="740">
        <v>14927</v>
      </c>
      <c r="BB49" s="740">
        <v>14927</v>
      </c>
      <c r="BC49" s="740">
        <v>14927</v>
      </c>
      <c r="BD49" s="740">
        <v>14927</v>
      </c>
      <c r="BE49" s="740">
        <v>14927</v>
      </c>
      <c r="BF49" s="740">
        <v>14927</v>
      </c>
      <c r="BG49" s="740">
        <v>14927</v>
      </c>
      <c r="BH49" s="740">
        <v>14927</v>
      </c>
      <c r="BI49" s="740">
        <v>14927</v>
      </c>
      <c r="BJ49" s="740">
        <v>14927</v>
      </c>
      <c r="BK49" s="740">
        <v>14927</v>
      </c>
      <c r="BL49" s="740">
        <v>14927</v>
      </c>
      <c r="BM49" s="740">
        <v>15375</v>
      </c>
      <c r="BN49" s="740">
        <v>15375</v>
      </c>
      <c r="BO49" s="740">
        <v>15375</v>
      </c>
      <c r="BP49" s="740">
        <v>15375</v>
      </c>
      <c r="BQ49" s="740">
        <v>15375</v>
      </c>
      <c r="BR49" s="740">
        <v>15375</v>
      </c>
      <c r="BS49" s="740">
        <v>15375</v>
      </c>
      <c r="BT49" s="740">
        <v>15375</v>
      </c>
      <c r="BU49" s="740">
        <v>15375</v>
      </c>
      <c r="BV49" s="740">
        <v>15375</v>
      </c>
      <c r="BW49" s="740">
        <v>15375</v>
      </c>
      <c r="BX49" s="740">
        <v>15375</v>
      </c>
      <c r="BY49" s="740">
        <v>15836</v>
      </c>
      <c r="BZ49" s="740">
        <v>15836</v>
      </c>
      <c r="CA49" s="740">
        <v>15836</v>
      </c>
      <c r="CB49" s="740">
        <v>15836</v>
      </c>
      <c r="CC49" s="740">
        <v>15836</v>
      </c>
      <c r="CD49" s="740">
        <v>15836</v>
      </c>
      <c r="CE49" s="740">
        <v>15836</v>
      </c>
      <c r="CF49" s="740">
        <v>15836</v>
      </c>
      <c r="CG49" s="740">
        <v>15836</v>
      </c>
      <c r="CH49" s="740">
        <v>15836</v>
      </c>
      <c r="CI49" s="740">
        <v>15836</v>
      </c>
      <c r="CJ49" s="740">
        <v>15836</v>
      </c>
      <c r="CK49" s="740">
        <v>16311</v>
      </c>
      <c r="CL49" s="740">
        <v>16311</v>
      </c>
      <c r="CM49" s="740">
        <v>16311</v>
      </c>
      <c r="CN49" s="740">
        <v>16311</v>
      </c>
      <c r="CO49" s="740">
        <v>16311</v>
      </c>
      <c r="CP49" s="740">
        <v>16311</v>
      </c>
      <c r="CQ49" s="740">
        <v>16311</v>
      </c>
      <c r="CR49" s="740">
        <v>16311</v>
      </c>
      <c r="CS49" s="740">
        <v>16311</v>
      </c>
      <c r="CT49" s="740">
        <v>16311</v>
      </c>
      <c r="CU49" s="740">
        <v>16311</v>
      </c>
      <c r="CV49" s="740">
        <v>16311</v>
      </c>
      <c r="CW49" s="740">
        <v>16800</v>
      </c>
      <c r="CX49" s="740">
        <v>16800</v>
      </c>
      <c r="CY49" s="740">
        <v>16800</v>
      </c>
      <c r="CZ49" s="740">
        <v>16800</v>
      </c>
      <c r="DA49" s="740">
        <v>16800</v>
      </c>
      <c r="DB49" s="740">
        <v>16800</v>
      </c>
      <c r="DC49" s="740">
        <v>16800</v>
      </c>
      <c r="DD49" s="740">
        <v>16800</v>
      </c>
      <c r="DE49" s="740">
        <v>16800</v>
      </c>
      <c r="DF49" s="740">
        <v>16800</v>
      </c>
      <c r="DG49" s="740">
        <v>16800</v>
      </c>
      <c r="DH49" s="740">
        <v>16800</v>
      </c>
      <c r="DI49" s="740">
        <v>17304</v>
      </c>
      <c r="DJ49" s="740">
        <v>17304</v>
      </c>
      <c r="DK49" s="740">
        <v>17304</v>
      </c>
      <c r="DL49" s="740">
        <v>17304</v>
      </c>
      <c r="DM49" s="740">
        <v>17304</v>
      </c>
      <c r="DN49" s="740">
        <v>17304</v>
      </c>
      <c r="DO49" s="740">
        <v>17304</v>
      </c>
      <c r="DP49" s="740">
        <v>17304</v>
      </c>
      <c r="DQ49" s="740">
        <v>17304</v>
      </c>
      <c r="DR49" s="740">
        <v>17304</v>
      </c>
      <c r="DS49" s="740">
        <v>17304</v>
      </c>
      <c r="DT49" s="740">
        <v>17304</v>
      </c>
      <c r="DU49" s="740">
        <v>17824</v>
      </c>
      <c r="DV49" s="740">
        <v>17824</v>
      </c>
      <c r="DW49" s="740">
        <v>17824</v>
      </c>
      <c r="DX49" s="740">
        <v>17824</v>
      </c>
      <c r="DY49" s="740">
        <v>17824</v>
      </c>
      <c r="DZ49" s="740">
        <v>17824</v>
      </c>
      <c r="EA49" s="740">
        <v>17824</v>
      </c>
      <c r="EB49" s="740">
        <v>17824</v>
      </c>
      <c r="EC49" s="740">
        <v>17824</v>
      </c>
      <c r="ED49" s="740">
        <v>17824</v>
      </c>
      <c r="EE49" s="740">
        <v>17824</v>
      </c>
      <c r="EF49" s="740">
        <v>17824</v>
      </c>
      <c r="EG49" s="740">
        <v>18358</v>
      </c>
      <c r="EH49" s="740">
        <v>18358</v>
      </c>
      <c r="EI49" s="740">
        <v>18358</v>
      </c>
      <c r="EJ49" s="740">
        <v>18358</v>
      </c>
      <c r="EK49" s="740">
        <v>18358</v>
      </c>
      <c r="EL49" s="740">
        <v>18358</v>
      </c>
      <c r="EM49" s="740">
        <v>18358</v>
      </c>
      <c r="EN49" s="740">
        <v>18358</v>
      </c>
      <c r="EO49" s="740">
        <v>18358</v>
      </c>
      <c r="EP49" s="740">
        <v>18358</v>
      </c>
      <c r="EQ49" s="740">
        <v>18358</v>
      </c>
      <c r="ER49" s="740">
        <v>18358</v>
      </c>
      <c r="ES49" s="740">
        <v>18358</v>
      </c>
      <c r="ET49" s="740">
        <v>18358</v>
      </c>
      <c r="EU49" s="740">
        <v>18358</v>
      </c>
      <c r="EV49" s="740">
        <v>18358</v>
      </c>
      <c r="EW49" s="740">
        <v>18358</v>
      </c>
      <c r="EX49" s="740">
        <v>18358</v>
      </c>
      <c r="EY49" s="740">
        <v>18358</v>
      </c>
      <c r="EZ49" s="740">
        <v>18358</v>
      </c>
      <c r="FA49" s="740">
        <v>18358</v>
      </c>
      <c r="FB49" s="740">
        <v>18358</v>
      </c>
      <c r="FC49" s="740">
        <v>18358</v>
      </c>
      <c r="FD49" s="740">
        <v>18358</v>
      </c>
      <c r="FE49" s="740">
        <v>18358</v>
      </c>
      <c r="GG49" s="534"/>
      <c r="GH49" s="534"/>
      <c r="GI49" s="534"/>
      <c r="GJ49" s="534"/>
      <c r="GK49" s="534"/>
      <c r="GL49" s="534"/>
      <c r="GM49" s="534"/>
      <c r="GN49" s="534"/>
      <c r="GO49" s="534"/>
      <c r="GP49" s="534"/>
      <c r="GQ49" s="534"/>
      <c r="GR49" s="534"/>
      <c r="GS49" s="534"/>
      <c r="GT49" s="534"/>
      <c r="GU49" s="534"/>
      <c r="GV49" s="534"/>
      <c r="GW49" s="534"/>
      <c r="GX49" s="534"/>
      <c r="GY49" s="534"/>
      <c r="GZ49" s="534"/>
      <c r="HA49" s="534"/>
      <c r="HB49" s="534"/>
      <c r="HC49" s="534"/>
      <c r="HD49" s="534"/>
      <c r="HE49" s="534"/>
      <c r="HF49" s="534"/>
      <c r="HG49" s="534"/>
      <c r="HH49" s="534"/>
      <c r="HI49" s="534"/>
      <c r="HJ49" s="534"/>
      <c r="HK49" s="534"/>
      <c r="HL49" s="534"/>
      <c r="HM49" s="534"/>
      <c r="HN49" s="534"/>
      <c r="HO49" s="534"/>
      <c r="HP49" s="534"/>
      <c r="HQ49" s="534"/>
      <c r="HR49" s="534"/>
      <c r="HS49" s="534"/>
      <c r="HT49" s="534"/>
      <c r="HU49" s="534"/>
      <c r="HV49" s="534"/>
      <c r="HW49" s="534"/>
      <c r="HX49" s="534"/>
      <c r="HY49" s="534"/>
      <c r="HZ49" s="534"/>
      <c r="IA49" s="534"/>
      <c r="IB49" s="534"/>
      <c r="IC49" s="534"/>
      <c r="ID49" s="534"/>
      <c r="IE49" s="534"/>
      <c r="IF49" s="534"/>
      <c r="IG49" s="534"/>
      <c r="IH49" s="534"/>
      <c r="II49" s="534"/>
      <c r="IJ49" s="534"/>
      <c r="IK49" s="534"/>
      <c r="IL49" s="534"/>
      <c r="IM49" s="534"/>
      <c r="IN49" s="534"/>
      <c r="IO49" s="534"/>
      <c r="IP49" s="534"/>
      <c r="IQ49" s="534"/>
      <c r="IR49" s="534"/>
      <c r="IS49" s="534"/>
      <c r="IT49" s="534"/>
      <c r="IU49" s="534"/>
      <c r="IV49" s="534"/>
      <c r="IW49" s="534"/>
      <c r="IX49" s="534"/>
      <c r="IY49" s="534"/>
      <c r="IZ49" s="534"/>
      <c r="JA49" s="534"/>
      <c r="JB49" s="534"/>
      <c r="JC49" s="534"/>
      <c r="JD49" s="534"/>
      <c r="JE49" s="534"/>
      <c r="JF49" s="534"/>
      <c r="JG49" s="534"/>
      <c r="JH49" s="534"/>
      <c r="JI49" s="534"/>
    </row>
    <row r="50" spans="1:270">
      <c r="A50" s="406" t="s">
        <v>421</v>
      </c>
      <c r="B50" s="409">
        <v>15</v>
      </c>
      <c r="D50" s="422" t="s">
        <v>462</v>
      </c>
      <c r="E50" s="736" t="s">
        <v>104</v>
      </c>
      <c r="F50" s="741">
        <v>201290</v>
      </c>
      <c r="G50" s="741">
        <v>201462</v>
      </c>
      <c r="H50" s="741">
        <v>201462</v>
      </c>
      <c r="I50" s="741">
        <v>201884</v>
      </c>
      <c r="J50" s="741">
        <v>201884</v>
      </c>
      <c r="K50" s="741">
        <v>201884</v>
      </c>
      <c r="L50" s="741">
        <v>201926</v>
      </c>
      <c r="M50" s="741">
        <v>201932</v>
      </c>
      <c r="N50" s="741">
        <v>201177</v>
      </c>
      <c r="O50" s="741">
        <v>200565</v>
      </c>
      <c r="P50" s="741">
        <v>200565</v>
      </c>
      <c r="Q50" s="741">
        <v>206974</v>
      </c>
      <c r="R50" s="741">
        <v>206974</v>
      </c>
      <c r="S50" s="741">
        <v>205610</v>
      </c>
      <c r="T50" s="741">
        <v>205610</v>
      </c>
      <c r="U50" s="741">
        <v>206501</v>
      </c>
      <c r="V50" s="741">
        <v>206616</v>
      </c>
      <c r="W50" s="741">
        <v>207950</v>
      </c>
      <c r="X50" s="741">
        <v>208807</v>
      </c>
      <c r="Y50" s="741">
        <v>208813</v>
      </c>
      <c r="Z50" s="741">
        <v>209397</v>
      </c>
      <c r="AA50" s="741">
        <v>209407</v>
      </c>
      <c r="AB50" s="741">
        <v>209407</v>
      </c>
      <c r="AC50" s="741">
        <v>215256</v>
      </c>
      <c r="AD50" s="741">
        <v>215256</v>
      </c>
      <c r="AE50" s="741">
        <v>215416</v>
      </c>
      <c r="AF50" s="741">
        <v>215416</v>
      </c>
      <c r="AG50" s="741">
        <v>215475</v>
      </c>
      <c r="AH50" s="741">
        <v>215475</v>
      </c>
      <c r="AI50" s="741">
        <v>215509</v>
      </c>
      <c r="AJ50" s="741">
        <v>215553</v>
      </c>
      <c r="AK50" s="741">
        <v>215560</v>
      </c>
      <c r="AL50" s="741">
        <v>215560</v>
      </c>
      <c r="AM50" s="741">
        <v>215570</v>
      </c>
      <c r="AN50" s="741">
        <v>215570</v>
      </c>
      <c r="AO50" s="741">
        <v>222402</v>
      </c>
      <c r="AP50" s="741">
        <v>222402</v>
      </c>
      <c r="AQ50" s="741">
        <v>222567</v>
      </c>
      <c r="AR50" s="741">
        <v>222567</v>
      </c>
      <c r="AS50" s="741">
        <v>222628</v>
      </c>
      <c r="AT50" s="741">
        <v>222628</v>
      </c>
      <c r="AU50" s="741">
        <v>222662</v>
      </c>
      <c r="AV50" s="741">
        <v>222708</v>
      </c>
      <c r="AW50" s="741">
        <v>222715</v>
      </c>
      <c r="AX50" s="741">
        <v>222715</v>
      </c>
      <c r="AY50" s="741">
        <v>222726</v>
      </c>
      <c r="AZ50" s="741">
        <v>222726</v>
      </c>
      <c r="BA50" s="741">
        <v>230138</v>
      </c>
      <c r="BB50" s="741">
        <v>230138</v>
      </c>
      <c r="BC50" s="741">
        <v>230308</v>
      </c>
      <c r="BD50" s="741">
        <v>230308</v>
      </c>
      <c r="BE50" s="741">
        <v>230371</v>
      </c>
      <c r="BF50" s="741">
        <v>230371</v>
      </c>
      <c r="BG50" s="741">
        <v>230406</v>
      </c>
      <c r="BH50" s="741">
        <v>226782</v>
      </c>
      <c r="BI50" s="741">
        <v>226789</v>
      </c>
      <c r="BJ50" s="741">
        <v>228836</v>
      </c>
      <c r="BK50" s="741">
        <v>228847</v>
      </c>
      <c r="BL50" s="741">
        <v>228847</v>
      </c>
      <c r="BM50" s="741">
        <v>238226</v>
      </c>
      <c r="BN50" s="741">
        <v>238226</v>
      </c>
      <c r="BO50" s="741">
        <v>238401</v>
      </c>
      <c r="BP50" s="741">
        <v>238401</v>
      </c>
      <c r="BQ50" s="741">
        <v>238465</v>
      </c>
      <c r="BR50" s="741">
        <v>238465</v>
      </c>
      <c r="BS50" s="741">
        <v>238502</v>
      </c>
      <c r="BT50" s="741">
        <v>238502</v>
      </c>
      <c r="BU50" s="741">
        <v>238509</v>
      </c>
      <c r="BV50" s="741">
        <v>238567</v>
      </c>
      <c r="BW50" s="741">
        <v>238578</v>
      </c>
      <c r="BX50" s="741">
        <v>238578</v>
      </c>
      <c r="BY50" s="741">
        <v>247028</v>
      </c>
      <c r="BZ50" s="741">
        <v>247028</v>
      </c>
      <c r="CA50" s="741">
        <v>247149</v>
      </c>
      <c r="CB50" s="741">
        <v>247149</v>
      </c>
      <c r="CC50" s="741">
        <v>245264</v>
      </c>
      <c r="CD50" s="741">
        <v>244921</v>
      </c>
      <c r="CE50" s="741">
        <v>244357</v>
      </c>
      <c r="CF50" s="741">
        <v>244357</v>
      </c>
      <c r="CG50" s="741">
        <v>245407</v>
      </c>
      <c r="CH50" s="741">
        <v>246409</v>
      </c>
      <c r="CI50" s="741">
        <v>246421</v>
      </c>
      <c r="CJ50" s="741">
        <v>246091</v>
      </c>
      <c r="CK50" s="741">
        <v>254148</v>
      </c>
      <c r="CL50" s="741">
        <v>254148</v>
      </c>
      <c r="CM50" s="741">
        <v>255031</v>
      </c>
      <c r="CN50" s="741">
        <v>255031</v>
      </c>
      <c r="CO50" s="741">
        <v>255071</v>
      </c>
      <c r="CP50" s="741">
        <v>255604</v>
      </c>
      <c r="CQ50" s="741">
        <v>255632</v>
      </c>
      <c r="CR50" s="741">
        <v>255632</v>
      </c>
      <c r="CS50" s="741">
        <v>255667</v>
      </c>
      <c r="CT50" s="741">
        <v>255728</v>
      </c>
      <c r="CU50" s="741">
        <v>255728</v>
      </c>
      <c r="CV50" s="741">
        <v>255741</v>
      </c>
      <c r="CW50" s="741">
        <v>264363</v>
      </c>
      <c r="CX50" s="741">
        <v>264363</v>
      </c>
      <c r="CY50" s="741">
        <v>264501</v>
      </c>
      <c r="CZ50" s="741">
        <v>264501</v>
      </c>
      <c r="DA50" s="741">
        <v>264543</v>
      </c>
      <c r="DB50" s="741">
        <v>264543</v>
      </c>
      <c r="DC50" s="741">
        <v>264572</v>
      </c>
      <c r="DD50" s="741">
        <v>264572</v>
      </c>
      <c r="DE50" s="741">
        <v>264600</v>
      </c>
      <c r="DF50" s="741">
        <v>264663</v>
      </c>
      <c r="DG50" s="741">
        <v>264267</v>
      </c>
      <c r="DH50" s="741">
        <v>264279</v>
      </c>
      <c r="DI50" s="741">
        <v>274157</v>
      </c>
      <c r="DJ50" s="741">
        <v>274157</v>
      </c>
      <c r="DK50" s="741">
        <v>274299</v>
      </c>
      <c r="DL50" s="741">
        <v>274559</v>
      </c>
      <c r="DM50" s="741">
        <v>271864</v>
      </c>
      <c r="DN50" s="741">
        <v>271864</v>
      </c>
      <c r="DO50" s="741">
        <v>273410</v>
      </c>
      <c r="DP50" s="741">
        <v>273410</v>
      </c>
      <c r="DQ50" s="741">
        <v>273439</v>
      </c>
      <c r="DR50" s="741">
        <v>270268</v>
      </c>
      <c r="DS50" s="741">
        <v>270268</v>
      </c>
      <c r="DT50" s="741">
        <v>272690</v>
      </c>
      <c r="DU50" s="741">
        <v>282432</v>
      </c>
      <c r="DV50" s="741">
        <v>268379</v>
      </c>
      <c r="DW50" s="741">
        <v>270627</v>
      </c>
      <c r="DX50" s="741">
        <v>278102</v>
      </c>
      <c r="DY50" s="741">
        <v>277746</v>
      </c>
      <c r="DZ50" s="741">
        <v>277746</v>
      </c>
      <c r="EA50" s="741">
        <v>285029</v>
      </c>
      <c r="EB50" s="741">
        <v>285150</v>
      </c>
      <c r="EC50" s="741">
        <v>285180</v>
      </c>
      <c r="ED50" s="741">
        <v>285443</v>
      </c>
      <c r="EE50" s="741">
        <v>285443</v>
      </c>
      <c r="EF50" s="741">
        <v>284561</v>
      </c>
      <c r="EG50" s="741">
        <v>293589</v>
      </c>
      <c r="EH50" s="741">
        <v>294119</v>
      </c>
      <c r="EI50" s="741">
        <v>294136</v>
      </c>
      <c r="EJ50" s="741">
        <v>294344</v>
      </c>
      <c r="EK50" s="741">
        <v>294835</v>
      </c>
      <c r="EL50" s="741">
        <v>294835</v>
      </c>
      <c r="EM50" s="741">
        <v>292636</v>
      </c>
      <c r="EN50" s="741">
        <v>292636</v>
      </c>
      <c r="EO50" s="741">
        <v>291555</v>
      </c>
      <c r="EP50" s="741">
        <v>291555</v>
      </c>
      <c r="EQ50" s="741">
        <v>292536</v>
      </c>
      <c r="ER50" s="741">
        <v>293946</v>
      </c>
      <c r="ES50" s="741">
        <v>303146</v>
      </c>
      <c r="ET50" s="741">
        <v>304063</v>
      </c>
      <c r="EU50" s="741">
        <v>302735</v>
      </c>
      <c r="EV50" s="741">
        <v>302949</v>
      </c>
      <c r="EW50" s="741">
        <v>302952</v>
      </c>
      <c r="EX50" s="741">
        <v>303852</v>
      </c>
      <c r="EY50" s="741">
        <v>303904</v>
      </c>
      <c r="EZ50" s="741">
        <v>303904</v>
      </c>
      <c r="FA50" s="741">
        <v>304555</v>
      </c>
      <c r="FB50" s="741">
        <v>304555</v>
      </c>
      <c r="FC50" s="741">
        <v>304582</v>
      </c>
      <c r="FD50" s="741">
        <v>304658</v>
      </c>
      <c r="FE50" s="741">
        <v>314316</v>
      </c>
      <c r="GG50" s="534"/>
      <c r="GH50" s="534"/>
      <c r="GI50" s="534"/>
      <c r="GJ50" s="534"/>
      <c r="GK50" s="534"/>
      <c r="GL50" s="534"/>
      <c r="GM50" s="534"/>
      <c r="GN50" s="534"/>
      <c r="GO50" s="534"/>
      <c r="GP50" s="534"/>
      <c r="GQ50" s="534"/>
      <c r="GR50" s="534"/>
      <c r="GS50" s="534"/>
      <c r="GT50" s="534"/>
      <c r="GU50" s="534"/>
      <c r="GV50" s="534"/>
      <c r="GW50" s="534"/>
      <c r="GX50" s="534"/>
      <c r="GY50" s="534"/>
      <c r="GZ50" s="534"/>
      <c r="HA50" s="534"/>
      <c r="HB50" s="534"/>
      <c r="HC50" s="534"/>
      <c r="HD50" s="534"/>
      <c r="HE50" s="534"/>
      <c r="HF50" s="534"/>
      <c r="HG50" s="534"/>
      <c r="HH50" s="534"/>
      <c r="HI50" s="534"/>
      <c r="HJ50" s="534"/>
      <c r="HK50" s="534"/>
      <c r="HL50" s="534"/>
      <c r="HM50" s="534"/>
      <c r="HN50" s="534"/>
      <c r="HO50" s="534"/>
      <c r="HP50" s="534"/>
      <c r="HQ50" s="534"/>
      <c r="HR50" s="534"/>
      <c r="HS50" s="534"/>
      <c r="HT50" s="534"/>
      <c r="HU50" s="534"/>
      <c r="HV50" s="534"/>
      <c r="HW50" s="534"/>
      <c r="HX50" s="534"/>
      <c r="HY50" s="534"/>
      <c r="HZ50" s="534"/>
      <c r="IA50" s="534"/>
      <c r="IB50" s="534"/>
      <c r="IC50" s="534"/>
      <c r="ID50" s="534"/>
      <c r="IE50" s="534"/>
      <c r="IF50" s="534"/>
      <c r="IG50" s="534"/>
      <c r="IH50" s="534"/>
      <c r="II50" s="534"/>
      <c r="IJ50" s="534"/>
      <c r="IK50" s="534"/>
      <c r="IL50" s="534"/>
      <c r="IM50" s="534"/>
      <c r="IN50" s="534"/>
      <c r="IO50" s="534"/>
      <c r="IP50" s="534"/>
      <c r="IQ50" s="534"/>
      <c r="IR50" s="534"/>
      <c r="IS50" s="534"/>
      <c r="IT50" s="534"/>
      <c r="IU50" s="534"/>
      <c r="IV50" s="534"/>
      <c r="IW50" s="534"/>
      <c r="IX50" s="534"/>
      <c r="IY50" s="534"/>
      <c r="IZ50" s="534"/>
      <c r="JA50" s="534"/>
      <c r="JB50" s="534"/>
      <c r="JC50" s="534"/>
      <c r="JD50" s="534"/>
      <c r="JE50" s="534"/>
      <c r="JF50" s="534"/>
      <c r="JG50" s="534"/>
      <c r="JH50" s="534"/>
      <c r="JI50" s="534"/>
    </row>
    <row r="51" spans="1:270">
      <c r="A51" s="406" t="s">
        <v>370</v>
      </c>
      <c r="B51" s="409">
        <v>16</v>
      </c>
      <c r="D51" s="422"/>
      <c r="FF51" s="534"/>
      <c r="FG51" s="534"/>
      <c r="FH51" s="534"/>
      <c r="FI51" s="534"/>
      <c r="FJ51" s="534"/>
      <c r="FK51" s="534"/>
      <c r="FL51" s="534"/>
      <c r="FM51" s="534"/>
      <c r="FN51" s="534"/>
      <c r="FO51" s="534"/>
      <c r="FP51" s="534"/>
      <c r="FQ51" s="534"/>
      <c r="FR51" s="534"/>
      <c r="FS51" s="534"/>
      <c r="FT51" s="534"/>
      <c r="FU51" s="534"/>
      <c r="FV51" s="534"/>
      <c r="FW51" s="534"/>
      <c r="FX51" s="534"/>
      <c r="FY51" s="534"/>
      <c r="FZ51" s="534"/>
      <c r="GA51" s="534"/>
      <c r="GB51" s="534"/>
      <c r="GC51" s="534"/>
      <c r="GD51" s="534"/>
      <c r="GE51" s="534"/>
      <c r="GF51" s="534"/>
      <c r="GG51" s="691"/>
      <c r="GH51" s="691"/>
      <c r="GI51" s="691"/>
      <c r="GJ51" s="691"/>
      <c r="GK51" s="691"/>
      <c r="GL51" s="691"/>
      <c r="GM51" s="691"/>
      <c r="GN51" s="691"/>
      <c r="GO51" s="691"/>
      <c r="GP51" s="691"/>
      <c r="GQ51" s="691"/>
      <c r="GR51" s="691"/>
      <c r="GS51" s="691"/>
      <c r="GT51" s="691"/>
      <c r="GU51" s="691"/>
      <c r="GV51" s="691"/>
      <c r="GW51" s="691"/>
      <c r="GX51" s="691"/>
      <c r="GY51" s="691"/>
      <c r="GZ51" s="691"/>
      <c r="HA51" s="691"/>
      <c r="HB51" s="691"/>
      <c r="HC51" s="691"/>
      <c r="HD51" s="691"/>
      <c r="HE51" s="691"/>
      <c r="HF51" s="691"/>
      <c r="HG51" s="691"/>
      <c r="HH51" s="691"/>
      <c r="HI51" s="691"/>
      <c r="HJ51" s="691"/>
      <c r="HK51" s="691"/>
      <c r="HL51" s="691"/>
      <c r="HM51" s="691"/>
      <c r="HN51" s="691"/>
      <c r="HO51" s="691"/>
      <c r="HP51" s="691"/>
      <c r="HQ51" s="691"/>
      <c r="HR51" s="691"/>
      <c r="HS51" s="691"/>
      <c r="HT51" s="691"/>
      <c r="HU51" s="691"/>
      <c r="HV51" s="691"/>
      <c r="HW51" s="691"/>
      <c r="HX51" s="691"/>
      <c r="HY51" s="691"/>
      <c r="HZ51" s="691"/>
      <c r="IA51" s="691"/>
      <c r="IB51" s="691"/>
      <c r="IC51" s="691"/>
      <c r="ID51" s="691"/>
      <c r="IE51" s="691"/>
      <c r="IF51" s="691"/>
      <c r="IG51" s="691"/>
      <c r="IH51" s="691"/>
      <c r="II51" s="691"/>
      <c r="IJ51" s="691"/>
      <c r="IK51" s="691"/>
      <c r="IL51" s="691"/>
      <c r="IM51" s="691"/>
      <c r="IN51" s="691"/>
      <c r="IO51" s="691"/>
      <c r="IP51" s="691"/>
      <c r="IQ51" s="691"/>
      <c r="IR51" s="691"/>
      <c r="IS51" s="691"/>
      <c r="IT51" s="691"/>
      <c r="IU51" s="691"/>
      <c r="IV51" s="691"/>
      <c r="IW51" s="691"/>
      <c r="IX51" s="691"/>
      <c r="IY51" s="691"/>
      <c r="IZ51" s="691"/>
      <c r="JA51" s="691"/>
      <c r="JB51" s="691"/>
      <c r="JC51" s="691"/>
      <c r="JD51" s="691"/>
      <c r="JE51" s="691"/>
      <c r="JF51" s="691"/>
      <c r="JG51" s="691"/>
      <c r="JH51" s="691"/>
      <c r="JI51" s="691"/>
    </row>
    <row r="52" spans="1:270">
      <c r="B52" s="409"/>
      <c r="D52" s="422"/>
      <c r="E52" s="736" t="s">
        <v>186</v>
      </c>
      <c r="F52" s="791">
        <v>287146</v>
      </c>
      <c r="G52" s="791">
        <v>292137</v>
      </c>
      <c r="H52" s="791">
        <v>292137</v>
      </c>
      <c r="I52" s="791">
        <v>301481</v>
      </c>
      <c r="J52" s="791">
        <v>301481</v>
      </c>
      <c r="K52" s="791">
        <v>301481</v>
      </c>
      <c r="L52" s="791">
        <v>302701</v>
      </c>
      <c r="M52" s="791">
        <v>302876</v>
      </c>
      <c r="N52" s="791">
        <v>286245</v>
      </c>
      <c r="O52" s="791">
        <v>272833</v>
      </c>
      <c r="P52" s="791">
        <v>272833</v>
      </c>
      <c r="Q52" s="791">
        <v>275239</v>
      </c>
      <c r="R52" s="791">
        <v>275239</v>
      </c>
      <c r="S52" s="791">
        <v>245151</v>
      </c>
      <c r="T52" s="791">
        <v>245151</v>
      </c>
      <c r="U52" s="791">
        <v>258995</v>
      </c>
      <c r="V52" s="791">
        <v>262333</v>
      </c>
      <c r="W52" s="791">
        <v>282353</v>
      </c>
      <c r="X52" s="791">
        <v>307215</v>
      </c>
      <c r="Y52" s="791">
        <v>307394</v>
      </c>
      <c r="Z52" s="791">
        <v>324355</v>
      </c>
      <c r="AA52" s="791">
        <v>324648</v>
      </c>
      <c r="AB52" s="791">
        <v>324648</v>
      </c>
      <c r="AC52" s="791">
        <v>303419</v>
      </c>
      <c r="AD52" s="791">
        <v>303419</v>
      </c>
      <c r="AE52" s="791">
        <v>308064</v>
      </c>
      <c r="AF52" s="791">
        <v>308064</v>
      </c>
      <c r="AG52" s="791">
        <v>309780</v>
      </c>
      <c r="AH52" s="791">
        <v>309780</v>
      </c>
      <c r="AI52" s="791">
        <v>310753</v>
      </c>
      <c r="AJ52" s="791">
        <v>312047</v>
      </c>
      <c r="AK52" s="791">
        <v>312233</v>
      </c>
      <c r="AL52" s="791">
        <v>312233</v>
      </c>
      <c r="AM52" s="791">
        <v>312534</v>
      </c>
      <c r="AN52" s="791">
        <v>312534</v>
      </c>
      <c r="AO52" s="791">
        <v>312842</v>
      </c>
      <c r="AP52" s="791">
        <v>312842</v>
      </c>
      <c r="AQ52" s="791">
        <v>317626</v>
      </c>
      <c r="AR52" s="791">
        <v>317626</v>
      </c>
      <c r="AS52" s="791">
        <v>319394</v>
      </c>
      <c r="AT52" s="791">
        <v>319394</v>
      </c>
      <c r="AU52" s="791">
        <v>320396</v>
      </c>
      <c r="AV52" s="791">
        <v>321729</v>
      </c>
      <c r="AW52" s="791">
        <v>321920</v>
      </c>
      <c r="AX52" s="791">
        <v>321920</v>
      </c>
      <c r="AY52" s="791">
        <v>322231</v>
      </c>
      <c r="AZ52" s="791">
        <v>322231</v>
      </c>
      <c r="BA52" s="791">
        <v>332117</v>
      </c>
      <c r="BB52" s="791">
        <v>332117</v>
      </c>
      <c r="BC52" s="791">
        <v>337044</v>
      </c>
      <c r="BD52" s="791">
        <v>337044</v>
      </c>
      <c r="BE52" s="791">
        <v>338865</v>
      </c>
      <c r="BF52" s="791">
        <v>338865</v>
      </c>
      <c r="BG52" s="791">
        <v>339897</v>
      </c>
      <c r="BH52" s="791">
        <v>263145</v>
      </c>
      <c r="BI52" s="791">
        <v>263342</v>
      </c>
      <c r="BJ52" s="791">
        <v>294321</v>
      </c>
      <c r="BK52" s="791">
        <v>294641</v>
      </c>
      <c r="BL52" s="791">
        <v>294641</v>
      </c>
      <c r="BM52" s="791">
        <v>340621</v>
      </c>
      <c r="BN52" s="791">
        <v>340621</v>
      </c>
      <c r="BO52" s="791">
        <v>345696</v>
      </c>
      <c r="BP52" s="791">
        <v>345696</v>
      </c>
      <c r="BQ52" s="791">
        <v>347572</v>
      </c>
      <c r="BR52" s="791">
        <v>347572</v>
      </c>
      <c r="BS52" s="791">
        <v>348635</v>
      </c>
      <c r="BT52" s="791">
        <v>348635</v>
      </c>
      <c r="BU52" s="791">
        <v>348837</v>
      </c>
      <c r="BV52" s="791">
        <v>350513</v>
      </c>
      <c r="BW52" s="791">
        <v>350842</v>
      </c>
      <c r="BX52" s="791">
        <v>350842</v>
      </c>
      <c r="BY52" s="791">
        <v>361642</v>
      </c>
      <c r="BZ52" s="791">
        <v>361642</v>
      </c>
      <c r="CA52" s="791">
        <v>365164</v>
      </c>
      <c r="CB52" s="791">
        <v>365164</v>
      </c>
      <c r="CC52" s="791">
        <v>324376</v>
      </c>
      <c r="CD52" s="791">
        <v>317310</v>
      </c>
      <c r="CE52" s="791">
        <v>298513</v>
      </c>
      <c r="CF52" s="791">
        <v>298513</v>
      </c>
      <c r="CG52" s="791">
        <v>314588</v>
      </c>
      <c r="CH52" s="791">
        <v>343678</v>
      </c>
      <c r="CI52" s="791">
        <v>344017</v>
      </c>
      <c r="CJ52" s="791">
        <v>344632</v>
      </c>
      <c r="CK52" s="791">
        <v>335810</v>
      </c>
      <c r="CL52" s="791">
        <v>335810</v>
      </c>
      <c r="CM52" s="791">
        <v>350946</v>
      </c>
      <c r="CN52" s="791">
        <v>350946</v>
      </c>
      <c r="CO52" s="791">
        <v>352115</v>
      </c>
      <c r="CP52" s="791">
        <v>367571</v>
      </c>
      <c r="CQ52" s="791">
        <v>368392</v>
      </c>
      <c r="CR52" s="791">
        <v>368392</v>
      </c>
      <c r="CS52" s="791">
        <v>369412</v>
      </c>
      <c r="CT52" s="791">
        <v>371190</v>
      </c>
      <c r="CU52" s="791">
        <v>371190</v>
      </c>
      <c r="CV52" s="791">
        <v>371540</v>
      </c>
      <c r="CW52" s="791">
        <v>369980</v>
      </c>
      <c r="CX52" s="791">
        <v>369980</v>
      </c>
      <c r="CY52" s="791">
        <v>373991</v>
      </c>
      <c r="CZ52" s="791">
        <v>373991</v>
      </c>
      <c r="DA52" s="791">
        <v>375195</v>
      </c>
      <c r="DB52" s="791">
        <v>375195</v>
      </c>
      <c r="DC52" s="791">
        <v>376041</v>
      </c>
      <c r="DD52" s="791">
        <v>376041</v>
      </c>
      <c r="DE52" s="791">
        <v>376870</v>
      </c>
      <c r="DF52" s="791">
        <v>378701</v>
      </c>
      <c r="DG52" s="791">
        <v>371462</v>
      </c>
      <c r="DH52" s="791">
        <v>371823</v>
      </c>
      <c r="DI52" s="791">
        <v>393277</v>
      </c>
      <c r="DJ52" s="791">
        <v>393277</v>
      </c>
      <c r="DK52" s="791">
        <v>397374</v>
      </c>
      <c r="DL52" s="791">
        <v>404923</v>
      </c>
      <c r="DM52" s="791">
        <v>347459</v>
      </c>
      <c r="DN52" s="791">
        <v>347459</v>
      </c>
      <c r="DO52" s="791">
        <v>371586</v>
      </c>
      <c r="DP52" s="791">
        <v>371586</v>
      </c>
      <c r="DQ52" s="791">
        <v>372441</v>
      </c>
      <c r="DR52" s="791">
        <v>313359</v>
      </c>
      <c r="DS52" s="791">
        <v>313359</v>
      </c>
      <c r="DT52" s="791">
        <v>350691</v>
      </c>
      <c r="DU52" s="791">
        <v>362973</v>
      </c>
      <c r="DV52" s="791">
        <v>59812</v>
      </c>
      <c r="DW52" s="791">
        <v>125052</v>
      </c>
      <c r="DX52" s="791">
        <v>239677</v>
      </c>
      <c r="DY52" s="791">
        <v>230863</v>
      </c>
      <c r="DZ52" s="791">
        <v>230863</v>
      </c>
      <c r="EA52" s="791">
        <v>438315</v>
      </c>
      <c r="EB52" s="791">
        <v>441832</v>
      </c>
      <c r="EC52" s="791">
        <v>442713</v>
      </c>
      <c r="ED52" s="791">
        <v>450347</v>
      </c>
      <c r="EE52" s="791">
        <v>450347</v>
      </c>
      <c r="EF52" s="791">
        <v>431717</v>
      </c>
      <c r="EG52" s="791">
        <v>413619</v>
      </c>
      <c r="EH52" s="791">
        <v>421806</v>
      </c>
      <c r="EI52" s="791">
        <v>422313</v>
      </c>
      <c r="EJ52" s="791">
        <v>428342</v>
      </c>
      <c r="EK52" s="791">
        <v>442587</v>
      </c>
      <c r="EL52" s="791">
        <v>442587</v>
      </c>
      <c r="EM52" s="791">
        <v>394909</v>
      </c>
      <c r="EN52" s="791">
        <v>394909</v>
      </c>
      <c r="EO52" s="791">
        <v>364081</v>
      </c>
      <c r="EP52" s="791">
        <v>364081</v>
      </c>
      <c r="EQ52" s="791">
        <v>379236</v>
      </c>
      <c r="ER52" s="791">
        <v>416782</v>
      </c>
      <c r="ES52" s="791">
        <v>409792</v>
      </c>
      <c r="ET52" s="791">
        <v>436390</v>
      </c>
      <c r="EU52" s="791">
        <v>410006</v>
      </c>
      <c r="EV52" s="791">
        <v>416216</v>
      </c>
      <c r="EW52" s="791">
        <v>416325</v>
      </c>
      <c r="EX52" s="791">
        <v>430264</v>
      </c>
      <c r="EY52" s="791">
        <v>431797</v>
      </c>
      <c r="EZ52" s="791">
        <v>431797</v>
      </c>
      <c r="FA52" s="791">
        <v>450666</v>
      </c>
      <c r="FB52" s="791">
        <v>450666</v>
      </c>
      <c r="FC52" s="791">
        <v>451451</v>
      </c>
      <c r="FD52" s="791">
        <v>453661</v>
      </c>
      <c r="FE52" s="791">
        <v>449860</v>
      </c>
      <c r="FF52" s="534"/>
      <c r="FG52" s="534"/>
      <c r="FH52" s="534"/>
      <c r="FI52" s="534"/>
      <c r="FJ52" s="534"/>
      <c r="FK52" s="534"/>
      <c r="FL52" s="534"/>
      <c r="FM52" s="534"/>
      <c r="FN52" s="534"/>
      <c r="FO52" s="534"/>
      <c r="FP52" s="534"/>
      <c r="FQ52" s="534"/>
      <c r="FR52" s="534"/>
      <c r="FS52" s="534"/>
      <c r="FT52" s="534"/>
      <c r="FU52" s="534"/>
      <c r="FV52" s="534"/>
      <c r="FW52" s="534"/>
      <c r="FX52" s="534"/>
      <c r="FY52" s="534"/>
      <c r="FZ52" s="534"/>
      <c r="GA52" s="534"/>
      <c r="GB52" s="534"/>
      <c r="GC52" s="534"/>
      <c r="GD52" s="534"/>
      <c r="GE52" s="534"/>
      <c r="GF52" s="534"/>
    </row>
    <row r="53" spans="1:270">
      <c r="A53" s="406" t="s">
        <v>365</v>
      </c>
      <c r="B53" s="409">
        <v>17</v>
      </c>
      <c r="D53" s="422"/>
      <c r="FF53" s="691"/>
      <c r="FG53" s="691"/>
      <c r="FH53" s="691"/>
      <c r="FI53" s="691"/>
      <c r="FJ53" s="691"/>
      <c r="FK53" s="691"/>
      <c r="FL53" s="691"/>
      <c r="FM53" s="691"/>
      <c r="FN53" s="691"/>
      <c r="FO53" s="691"/>
      <c r="FP53" s="691"/>
      <c r="FQ53" s="691"/>
      <c r="FR53" s="691"/>
      <c r="FS53" s="691"/>
      <c r="FT53" s="691"/>
      <c r="FU53" s="691"/>
      <c r="FV53" s="691"/>
      <c r="FW53" s="691"/>
      <c r="FX53" s="691"/>
      <c r="FY53" s="691"/>
      <c r="FZ53" s="691"/>
      <c r="GA53" s="691"/>
      <c r="GB53" s="691"/>
      <c r="GC53" s="691"/>
      <c r="GD53" s="691"/>
      <c r="GE53" s="691"/>
      <c r="GF53" s="691"/>
      <c r="GG53" s="692"/>
      <c r="GH53" s="692"/>
      <c r="GI53" s="692"/>
      <c r="GJ53" s="692"/>
      <c r="GK53" s="692"/>
      <c r="GL53" s="692"/>
      <c r="GM53" s="692"/>
      <c r="GN53" s="692"/>
      <c r="GO53" s="692"/>
      <c r="GP53" s="692"/>
      <c r="GQ53" s="692"/>
      <c r="GR53" s="692"/>
      <c r="GS53" s="692"/>
      <c r="GT53" s="692"/>
      <c r="GU53" s="692"/>
      <c r="GV53" s="692"/>
      <c r="GW53" s="692"/>
      <c r="GX53" s="692"/>
      <c r="GY53" s="692"/>
      <c r="GZ53" s="692"/>
      <c r="HA53" s="692"/>
      <c r="HB53" s="692"/>
      <c r="HC53" s="692"/>
      <c r="HD53" s="692"/>
      <c r="HE53" s="692"/>
      <c r="HF53" s="692"/>
      <c r="HG53" s="692"/>
      <c r="HH53" s="692"/>
      <c r="HI53" s="692"/>
      <c r="HJ53" s="692"/>
      <c r="HK53" s="692"/>
      <c r="HL53" s="692"/>
      <c r="HM53" s="692"/>
      <c r="HN53" s="692"/>
      <c r="HO53" s="692"/>
      <c r="HP53" s="692"/>
      <c r="HQ53" s="692"/>
      <c r="HR53" s="692"/>
      <c r="HS53" s="692"/>
      <c r="HT53" s="692"/>
      <c r="HU53" s="692"/>
      <c r="HV53" s="692"/>
      <c r="HW53" s="692"/>
      <c r="HX53" s="692"/>
      <c r="HY53" s="692"/>
      <c r="HZ53" s="692"/>
      <c r="IA53" s="692"/>
      <c r="IB53" s="692"/>
      <c r="IC53" s="692"/>
      <c r="ID53" s="692"/>
      <c r="IE53" s="692"/>
      <c r="IF53" s="692"/>
      <c r="IG53" s="692"/>
      <c r="IH53" s="692"/>
      <c r="II53" s="692"/>
      <c r="IJ53" s="692"/>
      <c r="IK53" s="692"/>
      <c r="IL53" s="692"/>
      <c r="IM53" s="692"/>
      <c r="IN53" s="692"/>
      <c r="IO53" s="692"/>
      <c r="IP53" s="692"/>
      <c r="IQ53" s="692"/>
      <c r="IR53" s="692"/>
      <c r="IS53" s="692"/>
      <c r="IT53" s="692"/>
      <c r="IU53" s="692"/>
      <c r="IV53" s="692"/>
      <c r="IW53" s="692"/>
      <c r="IX53" s="692"/>
      <c r="IY53" s="692"/>
      <c r="IZ53" s="692"/>
      <c r="JA53" s="692"/>
      <c r="JB53" s="692"/>
      <c r="JC53" s="692"/>
      <c r="JD53" s="692"/>
      <c r="JE53" s="692"/>
      <c r="JF53" s="692"/>
      <c r="JG53" s="692"/>
      <c r="JH53" s="692"/>
      <c r="JI53" s="692"/>
      <c r="JJ53" s="414"/>
    </row>
    <row r="54" spans="1:270">
      <c r="B54" s="409"/>
      <c r="D54" s="422"/>
      <c r="E54" s="738" t="s">
        <v>98</v>
      </c>
    </row>
    <row r="55" spans="1:270">
      <c r="A55" s="406" t="s">
        <v>366</v>
      </c>
      <c r="B55" s="409">
        <v>18</v>
      </c>
      <c r="D55" s="422" t="s">
        <v>371</v>
      </c>
      <c r="E55" s="739" t="s">
        <v>373</v>
      </c>
      <c r="F55" s="740">
        <v>0</v>
      </c>
      <c r="G55" s="740">
        <v>0</v>
      </c>
      <c r="H55" s="740">
        <v>0</v>
      </c>
      <c r="I55" s="740">
        <v>0</v>
      </c>
      <c r="J55" s="740">
        <v>0</v>
      </c>
      <c r="K55" s="740">
        <v>0</v>
      </c>
      <c r="L55" s="740">
        <v>0</v>
      </c>
      <c r="M55" s="740">
        <v>46800</v>
      </c>
      <c r="N55" s="740">
        <v>46800</v>
      </c>
      <c r="O55" s="740">
        <v>46800</v>
      </c>
      <c r="P55" s="740">
        <v>46800</v>
      </c>
      <c r="Q55" s="740">
        <v>46800</v>
      </c>
      <c r="R55" s="740">
        <v>46800</v>
      </c>
      <c r="S55" s="740">
        <v>61600</v>
      </c>
      <c r="T55" s="740">
        <v>46800</v>
      </c>
      <c r="U55" s="740">
        <v>216565</v>
      </c>
      <c r="V55" s="740">
        <v>46800</v>
      </c>
      <c r="W55" s="740">
        <v>186761</v>
      </c>
      <c r="X55" s="740">
        <v>0</v>
      </c>
      <c r="Y55" s="740">
        <v>0</v>
      </c>
      <c r="Z55" s="740">
        <v>0</v>
      </c>
      <c r="AA55" s="740">
        <v>0</v>
      </c>
      <c r="AB55" s="740">
        <v>0</v>
      </c>
      <c r="AC55" s="740">
        <v>0</v>
      </c>
      <c r="AD55" s="740">
        <v>0</v>
      </c>
      <c r="AE55" s="740">
        <v>0</v>
      </c>
      <c r="AF55" s="740">
        <v>0</v>
      </c>
      <c r="AG55" s="740">
        <v>0</v>
      </c>
      <c r="AH55" s="740">
        <v>0</v>
      </c>
      <c r="AI55" s="740">
        <v>0</v>
      </c>
      <c r="AJ55" s="740">
        <v>0</v>
      </c>
      <c r="AK55" s="740">
        <v>0</v>
      </c>
      <c r="AL55" s="740">
        <v>0</v>
      </c>
      <c r="AM55" s="740">
        <v>0</v>
      </c>
      <c r="AN55" s="740">
        <v>0</v>
      </c>
      <c r="AO55" s="740">
        <v>0</v>
      </c>
      <c r="AP55" s="740">
        <v>0</v>
      </c>
      <c r="AQ55" s="740">
        <v>0</v>
      </c>
      <c r="AR55" s="740">
        <v>0</v>
      </c>
      <c r="AS55" s="740">
        <v>0</v>
      </c>
      <c r="AT55" s="740">
        <v>0</v>
      </c>
      <c r="AU55" s="740">
        <v>0</v>
      </c>
      <c r="AV55" s="740">
        <v>0</v>
      </c>
      <c r="AW55" s="740">
        <v>0</v>
      </c>
      <c r="AX55" s="740">
        <v>0</v>
      </c>
      <c r="AY55" s="740">
        <v>0</v>
      </c>
      <c r="AZ55" s="740">
        <v>0</v>
      </c>
      <c r="BA55" s="740">
        <v>0</v>
      </c>
      <c r="BB55" s="740">
        <v>0</v>
      </c>
      <c r="BC55" s="740">
        <v>0</v>
      </c>
      <c r="BD55" s="740">
        <v>0</v>
      </c>
      <c r="BE55" s="740">
        <v>0</v>
      </c>
      <c r="BF55" s="740">
        <v>0</v>
      </c>
      <c r="BG55" s="740">
        <v>0</v>
      </c>
      <c r="BH55" s="740">
        <v>0</v>
      </c>
      <c r="BI55" s="740">
        <v>0</v>
      </c>
      <c r="BJ55" s="740">
        <v>401688</v>
      </c>
      <c r="BK55" s="740">
        <v>0</v>
      </c>
      <c r="BL55" s="740">
        <v>0</v>
      </c>
      <c r="BM55" s="740">
        <v>0</v>
      </c>
      <c r="BN55" s="740">
        <v>0</v>
      </c>
      <c r="BO55" s="740">
        <v>0</v>
      </c>
      <c r="BP55" s="740">
        <v>0</v>
      </c>
      <c r="BQ55" s="740">
        <v>0</v>
      </c>
      <c r="BR55" s="740">
        <v>0</v>
      </c>
      <c r="BS55" s="740">
        <v>0</v>
      </c>
      <c r="BT55" s="740">
        <v>0</v>
      </c>
      <c r="BU55" s="740">
        <v>0</v>
      </c>
      <c r="BV55" s="740">
        <v>0</v>
      </c>
      <c r="BW55" s="740">
        <v>0</v>
      </c>
      <c r="BX55" s="740">
        <v>0</v>
      </c>
      <c r="BY55" s="740">
        <v>0</v>
      </c>
      <c r="BZ55" s="740">
        <v>0</v>
      </c>
      <c r="CA55" s="740">
        <v>0</v>
      </c>
      <c r="CB55" s="740">
        <v>0</v>
      </c>
      <c r="CC55" s="740">
        <v>0</v>
      </c>
      <c r="CD55" s="740">
        <v>0</v>
      </c>
      <c r="CE55" s="740">
        <v>196804</v>
      </c>
      <c r="CF55" s="740">
        <v>0</v>
      </c>
      <c r="CG55" s="740">
        <v>198329</v>
      </c>
      <c r="CH55" s="740">
        <v>0</v>
      </c>
      <c r="CI55" s="740">
        <v>0</v>
      </c>
      <c r="CJ55" s="740">
        <v>0</v>
      </c>
      <c r="CK55" s="740">
        <v>0</v>
      </c>
      <c r="CL55" s="740">
        <v>0</v>
      </c>
      <c r="CM55" s="740">
        <v>130097</v>
      </c>
      <c r="CN55" s="740">
        <v>0</v>
      </c>
      <c r="CO55" s="740">
        <v>0</v>
      </c>
      <c r="CP55" s="740">
        <v>0</v>
      </c>
      <c r="CQ55" s="740">
        <v>0</v>
      </c>
      <c r="CR55" s="740">
        <v>0</v>
      </c>
      <c r="CS55" s="740">
        <v>0</v>
      </c>
      <c r="CT55" s="740">
        <v>0</v>
      </c>
      <c r="CU55" s="740">
        <v>0</v>
      </c>
      <c r="CV55" s="740">
        <v>0</v>
      </c>
      <c r="CW55" s="740">
        <v>0</v>
      </c>
      <c r="CX55" s="740">
        <v>0</v>
      </c>
      <c r="CY55" s="740">
        <v>0</v>
      </c>
      <c r="CZ55" s="740">
        <v>0</v>
      </c>
      <c r="DA55" s="740">
        <v>0</v>
      </c>
      <c r="DB55" s="740">
        <v>0</v>
      </c>
      <c r="DC55" s="740">
        <v>0</v>
      </c>
      <c r="DD55" s="740">
        <v>0</v>
      </c>
      <c r="DE55" s="740">
        <v>0</v>
      </c>
      <c r="DF55" s="740">
        <v>0</v>
      </c>
      <c r="DG55" s="740">
        <v>0</v>
      </c>
      <c r="DH55" s="740">
        <v>0</v>
      </c>
      <c r="DI55" s="740">
        <v>62049</v>
      </c>
      <c r="DJ55" s="740">
        <v>0</v>
      </c>
      <c r="DK55" s="740">
        <v>0</v>
      </c>
      <c r="DL55" s="740">
        <v>0</v>
      </c>
      <c r="DM55" s="740">
        <v>0</v>
      </c>
      <c r="DN55" s="740">
        <v>0</v>
      </c>
      <c r="DO55" s="740">
        <v>293007</v>
      </c>
      <c r="DP55" s="740">
        <v>0</v>
      </c>
      <c r="DQ55" s="740">
        <v>0</v>
      </c>
      <c r="DR55" s="740">
        <v>0</v>
      </c>
      <c r="DS55" s="740">
        <v>0</v>
      </c>
      <c r="DT55" s="740">
        <v>465667</v>
      </c>
      <c r="DU55" s="740">
        <v>0</v>
      </c>
      <c r="DV55" s="740">
        <v>0</v>
      </c>
      <c r="DW55" s="740">
        <v>0</v>
      </c>
      <c r="DX55" s="740">
        <v>1445452</v>
      </c>
      <c r="DY55" s="740">
        <v>29608</v>
      </c>
      <c r="DZ55" s="740">
        <v>0</v>
      </c>
      <c r="EA55" s="740">
        <v>54909</v>
      </c>
      <c r="EB55" s="740">
        <v>0</v>
      </c>
      <c r="EC55" s="740">
        <v>0</v>
      </c>
      <c r="ED55" s="740">
        <v>0</v>
      </c>
      <c r="EE55" s="740">
        <v>0</v>
      </c>
      <c r="EF55" s="740">
        <v>0</v>
      </c>
      <c r="EG55" s="740">
        <v>0</v>
      </c>
      <c r="EH55" s="740">
        <v>101692</v>
      </c>
      <c r="EI55" s="740">
        <v>0</v>
      </c>
      <c r="EJ55" s="740">
        <v>0</v>
      </c>
      <c r="EK55" s="740">
        <v>0</v>
      </c>
      <c r="EL55" s="740">
        <v>0</v>
      </c>
      <c r="EM55" s="740">
        <v>0</v>
      </c>
      <c r="EN55" s="740">
        <v>0</v>
      </c>
      <c r="EO55" s="740">
        <v>228150</v>
      </c>
      <c r="EP55" s="740">
        <v>0</v>
      </c>
      <c r="EQ55" s="740">
        <v>188243</v>
      </c>
      <c r="ER55" s="740">
        <v>41675</v>
      </c>
      <c r="ES55" s="740">
        <v>0</v>
      </c>
      <c r="ET55" s="740">
        <v>0</v>
      </c>
      <c r="EU55" s="740">
        <v>0</v>
      </c>
      <c r="EV55" s="740">
        <v>0</v>
      </c>
      <c r="EW55" s="740">
        <v>0</v>
      </c>
      <c r="EX55" s="740">
        <v>150818</v>
      </c>
      <c r="EY55" s="740">
        <v>0</v>
      </c>
      <c r="EZ55" s="740">
        <v>0</v>
      </c>
      <c r="FA55" s="740">
        <v>0</v>
      </c>
      <c r="FB55" s="740">
        <v>0</v>
      </c>
      <c r="FC55" s="740">
        <v>0</v>
      </c>
      <c r="FD55" s="740">
        <v>0</v>
      </c>
      <c r="FE55" s="740">
        <v>0</v>
      </c>
      <c r="GG55" s="692"/>
      <c r="GH55" s="692"/>
      <c r="GI55" s="692"/>
      <c r="GJ55" s="692"/>
      <c r="GK55" s="692"/>
      <c r="GL55" s="692"/>
      <c r="GM55" s="692"/>
      <c r="GN55" s="692"/>
      <c r="GO55" s="692"/>
      <c r="GP55" s="692"/>
      <c r="GQ55" s="692"/>
      <c r="GR55" s="692"/>
      <c r="GS55" s="692"/>
      <c r="GT55" s="692"/>
      <c r="GU55" s="692"/>
      <c r="GV55" s="692"/>
      <c r="GW55" s="692"/>
      <c r="GX55" s="692"/>
      <c r="GY55" s="692"/>
      <c r="GZ55" s="692"/>
      <c r="HA55" s="692"/>
      <c r="HB55" s="692"/>
      <c r="HC55" s="692"/>
      <c r="HD55" s="692"/>
      <c r="HE55" s="692"/>
      <c r="HF55" s="692"/>
      <c r="HG55" s="692"/>
      <c r="HH55" s="692"/>
      <c r="HI55" s="692"/>
      <c r="HJ55" s="692"/>
      <c r="HK55" s="692"/>
      <c r="HL55" s="692"/>
      <c r="HM55" s="692"/>
      <c r="HN55" s="692"/>
      <c r="HO55" s="692"/>
      <c r="HP55" s="692"/>
      <c r="HQ55" s="692"/>
      <c r="HR55" s="692"/>
      <c r="HS55" s="692"/>
      <c r="HT55" s="692"/>
      <c r="HU55" s="692"/>
      <c r="HV55" s="692"/>
      <c r="HW55" s="692"/>
      <c r="HX55" s="692"/>
      <c r="HY55" s="692"/>
      <c r="HZ55" s="692"/>
      <c r="IA55" s="692"/>
      <c r="IB55" s="692"/>
      <c r="IC55" s="692"/>
      <c r="ID55" s="692"/>
      <c r="IE55" s="692"/>
      <c r="IF55" s="692"/>
      <c r="IG55" s="692"/>
      <c r="IH55" s="692"/>
      <c r="II55" s="692"/>
      <c r="IJ55" s="692"/>
      <c r="IK55" s="692"/>
      <c r="IL55" s="692"/>
      <c r="IM55" s="692"/>
      <c r="IN55" s="692"/>
      <c r="IO55" s="692"/>
      <c r="IP55" s="692"/>
      <c r="IQ55" s="692"/>
      <c r="IR55" s="692"/>
      <c r="IS55" s="692"/>
      <c r="IT55" s="692"/>
      <c r="IU55" s="692"/>
      <c r="IV55" s="692"/>
      <c r="IW55" s="692"/>
      <c r="IX55" s="692"/>
      <c r="IY55" s="692"/>
      <c r="IZ55" s="692"/>
      <c r="JA55" s="692"/>
      <c r="JB55" s="692"/>
      <c r="JC55" s="692"/>
      <c r="JD55" s="692"/>
      <c r="JE55" s="692"/>
      <c r="JF55" s="692"/>
      <c r="JG55" s="692"/>
      <c r="JH55" s="692"/>
      <c r="JI55" s="692"/>
    </row>
    <row r="56" spans="1:270">
      <c r="B56" s="409"/>
      <c r="D56" s="422" t="s">
        <v>372</v>
      </c>
      <c r="E56" s="739" t="s">
        <v>374</v>
      </c>
      <c r="F56" s="740">
        <v>0</v>
      </c>
      <c r="G56" s="740">
        <v>0</v>
      </c>
      <c r="H56" s="740">
        <v>0</v>
      </c>
      <c r="I56" s="740">
        <v>0</v>
      </c>
      <c r="J56" s="740">
        <v>0</v>
      </c>
      <c r="K56" s="740">
        <v>0</v>
      </c>
      <c r="L56" s="740">
        <v>0</v>
      </c>
      <c r="M56" s="740">
        <v>0</v>
      </c>
      <c r="N56" s="740">
        <v>0</v>
      </c>
      <c r="O56" s="740">
        <v>0</v>
      </c>
      <c r="P56" s="740">
        <v>0</v>
      </c>
      <c r="Q56" s="740">
        <v>0</v>
      </c>
      <c r="R56" s="740">
        <v>0</v>
      </c>
      <c r="S56" s="740">
        <v>25651</v>
      </c>
      <c r="T56" s="740">
        <v>0</v>
      </c>
      <c r="U56" s="740">
        <v>110310</v>
      </c>
      <c r="V56" s="740">
        <v>0</v>
      </c>
      <c r="W56" s="740">
        <v>220565</v>
      </c>
      <c r="X56" s="740">
        <v>0</v>
      </c>
      <c r="Y56" s="740">
        <v>0</v>
      </c>
      <c r="Z56" s="740">
        <v>0</v>
      </c>
      <c r="AA56" s="740">
        <v>0</v>
      </c>
      <c r="AB56" s="740">
        <v>0</v>
      </c>
      <c r="AC56" s="740">
        <v>0</v>
      </c>
      <c r="AD56" s="740">
        <v>0</v>
      </c>
      <c r="AE56" s="740">
        <v>0</v>
      </c>
      <c r="AF56" s="740">
        <v>0</v>
      </c>
      <c r="AG56" s="740">
        <v>0</v>
      </c>
      <c r="AH56" s="740">
        <v>0</v>
      </c>
      <c r="AI56" s="740">
        <v>0</v>
      </c>
      <c r="AJ56" s="740">
        <v>0</v>
      </c>
      <c r="AK56" s="740">
        <v>0</v>
      </c>
      <c r="AL56" s="740">
        <v>0</v>
      </c>
      <c r="AM56" s="740">
        <v>0</v>
      </c>
      <c r="AN56" s="740">
        <v>0</v>
      </c>
      <c r="AO56" s="740">
        <v>0</v>
      </c>
      <c r="AP56" s="740">
        <v>0</v>
      </c>
      <c r="AQ56" s="740">
        <v>0</v>
      </c>
      <c r="AR56" s="740">
        <v>0</v>
      </c>
      <c r="AS56" s="740">
        <v>0</v>
      </c>
      <c r="AT56" s="740">
        <v>0</v>
      </c>
      <c r="AU56" s="740">
        <v>0</v>
      </c>
      <c r="AV56" s="740">
        <v>0</v>
      </c>
      <c r="AW56" s="740">
        <v>0</v>
      </c>
      <c r="AX56" s="740">
        <v>0</v>
      </c>
      <c r="AY56" s="740">
        <v>0</v>
      </c>
      <c r="AZ56" s="740">
        <v>0</v>
      </c>
      <c r="BA56" s="740">
        <v>0</v>
      </c>
      <c r="BB56" s="740">
        <v>0</v>
      </c>
      <c r="BC56" s="740">
        <v>0</v>
      </c>
      <c r="BD56" s="740">
        <v>0</v>
      </c>
      <c r="BE56" s="740">
        <v>0</v>
      </c>
      <c r="BF56" s="740">
        <v>0</v>
      </c>
      <c r="BG56" s="740">
        <v>0</v>
      </c>
      <c r="BH56" s="740">
        <v>0</v>
      </c>
      <c r="BI56" s="740">
        <v>0</v>
      </c>
      <c r="BJ56" s="740">
        <v>264049</v>
      </c>
      <c r="BK56" s="740">
        <v>0</v>
      </c>
      <c r="BL56" s="740">
        <v>0</v>
      </c>
      <c r="BM56" s="740">
        <v>0</v>
      </c>
      <c r="BN56" s="740">
        <v>0</v>
      </c>
      <c r="BO56" s="740">
        <v>0</v>
      </c>
      <c r="BP56" s="740">
        <v>0</v>
      </c>
      <c r="BQ56" s="740">
        <v>0</v>
      </c>
      <c r="BR56" s="740">
        <v>0</v>
      </c>
      <c r="BS56" s="740">
        <v>0</v>
      </c>
      <c r="BT56" s="740">
        <v>0</v>
      </c>
      <c r="BU56" s="740">
        <v>0</v>
      </c>
      <c r="BV56" s="740">
        <v>0</v>
      </c>
      <c r="BW56" s="740">
        <v>0</v>
      </c>
      <c r="BX56" s="740">
        <v>0</v>
      </c>
      <c r="BY56" s="740">
        <v>0</v>
      </c>
      <c r="BZ56" s="740">
        <v>0</v>
      </c>
      <c r="CA56" s="740">
        <v>0</v>
      </c>
      <c r="CB56" s="740">
        <v>0</v>
      </c>
      <c r="CC56" s="740">
        <v>0</v>
      </c>
      <c r="CD56" s="740">
        <v>0</v>
      </c>
      <c r="CE56" s="740">
        <v>129395</v>
      </c>
      <c r="CF56" s="740">
        <v>0</v>
      </c>
      <c r="CG56" s="740">
        <v>129763</v>
      </c>
      <c r="CH56" s="740">
        <v>0</v>
      </c>
      <c r="CI56" s="740">
        <v>0</v>
      </c>
      <c r="CJ56" s="740">
        <v>0</v>
      </c>
      <c r="CK56" s="740">
        <v>0</v>
      </c>
      <c r="CL56" s="740">
        <v>0</v>
      </c>
      <c r="CM56" s="740">
        <v>81956</v>
      </c>
      <c r="CN56" s="740">
        <v>0</v>
      </c>
      <c r="CO56" s="740">
        <v>0</v>
      </c>
      <c r="CP56" s="740">
        <v>0</v>
      </c>
      <c r="CQ56" s="740">
        <v>0</v>
      </c>
      <c r="CR56" s="740">
        <v>0</v>
      </c>
      <c r="CS56" s="740">
        <v>0</v>
      </c>
      <c r="CT56" s="740">
        <v>0</v>
      </c>
      <c r="CU56" s="740">
        <v>0</v>
      </c>
      <c r="CV56" s="740">
        <v>0</v>
      </c>
      <c r="CW56" s="740">
        <v>0</v>
      </c>
      <c r="CX56" s="740">
        <v>0</v>
      </c>
      <c r="CY56" s="740">
        <v>0</v>
      </c>
      <c r="CZ56" s="740">
        <v>0</v>
      </c>
      <c r="DA56" s="740">
        <v>0</v>
      </c>
      <c r="DB56" s="740">
        <v>0</v>
      </c>
      <c r="DC56" s="740">
        <v>0</v>
      </c>
      <c r="DD56" s="740">
        <v>0</v>
      </c>
      <c r="DE56" s="740">
        <v>0</v>
      </c>
      <c r="DF56" s="740">
        <v>0</v>
      </c>
      <c r="DG56" s="740">
        <v>0</v>
      </c>
      <c r="DH56" s="740">
        <v>0</v>
      </c>
      <c r="DI56" s="740">
        <v>37606</v>
      </c>
      <c r="DJ56" s="740">
        <v>0</v>
      </c>
      <c r="DK56" s="740">
        <v>0</v>
      </c>
      <c r="DL56" s="740">
        <v>0</v>
      </c>
      <c r="DM56" s="740">
        <v>0</v>
      </c>
      <c r="DN56" s="740">
        <v>0</v>
      </c>
      <c r="DO56" s="740">
        <v>193999</v>
      </c>
      <c r="DP56" s="740">
        <v>0</v>
      </c>
      <c r="DQ56" s="740">
        <v>0</v>
      </c>
      <c r="DR56" s="740">
        <v>0</v>
      </c>
      <c r="DS56" s="740">
        <v>0</v>
      </c>
      <c r="DT56" s="740">
        <v>310052</v>
      </c>
      <c r="DU56" s="740">
        <v>0</v>
      </c>
      <c r="DV56" s="740">
        <v>0</v>
      </c>
      <c r="DW56" s="740">
        <v>0</v>
      </c>
      <c r="DX56" s="740">
        <v>955943</v>
      </c>
      <c r="DY56" s="740">
        <v>18855</v>
      </c>
      <c r="DZ56" s="740">
        <v>0</v>
      </c>
      <c r="EA56" s="740">
        <v>36434</v>
      </c>
      <c r="EB56" s="740">
        <v>0</v>
      </c>
      <c r="EC56" s="740">
        <v>0</v>
      </c>
      <c r="ED56" s="740">
        <v>0</v>
      </c>
      <c r="EE56" s="740">
        <v>0</v>
      </c>
      <c r="EF56" s="740">
        <v>0</v>
      </c>
      <c r="EG56" s="740">
        <v>0</v>
      </c>
      <c r="EH56" s="740">
        <v>67238</v>
      </c>
      <c r="EI56" s="740">
        <v>0</v>
      </c>
      <c r="EJ56" s="740">
        <v>0</v>
      </c>
      <c r="EK56" s="740">
        <v>0</v>
      </c>
      <c r="EL56" s="740">
        <v>0</v>
      </c>
      <c r="EM56" s="740">
        <v>0</v>
      </c>
      <c r="EN56" s="740">
        <v>0</v>
      </c>
      <c r="EO56" s="740">
        <v>152045</v>
      </c>
      <c r="EP56" s="740">
        <v>0</v>
      </c>
      <c r="EQ56" s="740">
        <v>125731</v>
      </c>
      <c r="ER56" s="740">
        <v>26852</v>
      </c>
      <c r="ES56" s="740">
        <v>0</v>
      </c>
      <c r="ET56" s="740">
        <v>0</v>
      </c>
      <c r="EU56" s="740">
        <v>0</v>
      </c>
      <c r="EV56" s="740">
        <v>0</v>
      </c>
      <c r="EW56" s="740">
        <v>0</v>
      </c>
      <c r="EX56" s="740">
        <v>96659</v>
      </c>
      <c r="EY56" s="740">
        <v>0</v>
      </c>
      <c r="EZ56" s="740">
        <v>0</v>
      </c>
      <c r="FA56" s="740">
        <v>0</v>
      </c>
      <c r="FB56" s="740">
        <v>0</v>
      </c>
      <c r="FC56" s="740">
        <v>0</v>
      </c>
      <c r="FD56" s="740">
        <v>0</v>
      </c>
      <c r="FE56" s="740">
        <v>0</v>
      </c>
      <c r="FF56" s="534"/>
      <c r="FG56" s="534"/>
      <c r="FH56" s="534"/>
      <c r="FI56" s="534"/>
      <c r="FJ56" s="534"/>
      <c r="FK56" s="534"/>
      <c r="FL56" s="534"/>
      <c r="FM56" s="534"/>
      <c r="FN56" s="534"/>
      <c r="FO56" s="534"/>
      <c r="FP56" s="534"/>
      <c r="FQ56" s="534"/>
      <c r="FR56" s="534"/>
      <c r="FS56" s="534"/>
      <c r="FT56" s="534"/>
      <c r="FU56" s="534"/>
      <c r="FV56" s="534"/>
      <c r="FW56" s="534"/>
      <c r="FX56" s="534"/>
      <c r="FY56" s="534"/>
      <c r="FZ56" s="534"/>
      <c r="GA56" s="534"/>
      <c r="GB56" s="534"/>
      <c r="GC56" s="534"/>
      <c r="GD56" s="534"/>
      <c r="GE56" s="534"/>
      <c r="GF56" s="534"/>
    </row>
    <row r="57" spans="1:270" ht="16" thickBot="1">
      <c r="A57" s="406" t="s">
        <v>367</v>
      </c>
      <c r="B57" s="409">
        <v>19</v>
      </c>
      <c r="D57" s="422" t="s">
        <v>456</v>
      </c>
      <c r="E57" s="736" t="s">
        <v>375</v>
      </c>
      <c r="F57" s="741">
        <v>0</v>
      </c>
      <c r="G57" s="741">
        <v>0</v>
      </c>
      <c r="H57" s="741">
        <v>0</v>
      </c>
      <c r="I57" s="741">
        <v>0</v>
      </c>
      <c r="J57" s="741">
        <v>0</v>
      </c>
      <c r="K57" s="741">
        <v>0</v>
      </c>
      <c r="L57" s="741">
        <v>0</v>
      </c>
      <c r="M57" s="741">
        <v>46800</v>
      </c>
      <c r="N57" s="741">
        <v>46800</v>
      </c>
      <c r="O57" s="741">
        <v>46800</v>
      </c>
      <c r="P57" s="741">
        <v>46800</v>
      </c>
      <c r="Q57" s="741">
        <v>46800</v>
      </c>
      <c r="R57" s="741">
        <v>46800</v>
      </c>
      <c r="S57" s="741">
        <v>87251</v>
      </c>
      <c r="T57" s="741">
        <v>46800</v>
      </c>
      <c r="U57" s="741">
        <v>326875</v>
      </c>
      <c r="V57" s="741">
        <v>46800</v>
      </c>
      <c r="W57" s="741">
        <v>407326</v>
      </c>
      <c r="X57" s="741">
        <v>0</v>
      </c>
      <c r="Y57" s="741">
        <v>0</v>
      </c>
      <c r="Z57" s="741">
        <v>0</v>
      </c>
      <c r="AA57" s="741">
        <v>0</v>
      </c>
      <c r="AB57" s="741">
        <v>0</v>
      </c>
      <c r="AC57" s="741">
        <v>0</v>
      </c>
      <c r="AD57" s="741">
        <v>0</v>
      </c>
      <c r="AE57" s="741">
        <v>0</v>
      </c>
      <c r="AF57" s="741">
        <v>0</v>
      </c>
      <c r="AG57" s="741">
        <v>0</v>
      </c>
      <c r="AH57" s="741">
        <v>0</v>
      </c>
      <c r="AI57" s="741">
        <v>0</v>
      </c>
      <c r="AJ57" s="741">
        <v>0</v>
      </c>
      <c r="AK57" s="741">
        <v>0</v>
      </c>
      <c r="AL57" s="741">
        <v>0</v>
      </c>
      <c r="AM57" s="741">
        <v>0</v>
      </c>
      <c r="AN57" s="741">
        <v>0</v>
      </c>
      <c r="AO57" s="741">
        <v>0</v>
      </c>
      <c r="AP57" s="741">
        <v>0</v>
      </c>
      <c r="AQ57" s="741">
        <v>0</v>
      </c>
      <c r="AR57" s="741">
        <v>0</v>
      </c>
      <c r="AS57" s="741">
        <v>0</v>
      </c>
      <c r="AT57" s="741">
        <v>0</v>
      </c>
      <c r="AU57" s="741">
        <v>0</v>
      </c>
      <c r="AV57" s="741">
        <v>0</v>
      </c>
      <c r="AW57" s="741">
        <v>0</v>
      </c>
      <c r="AX57" s="741">
        <v>0</v>
      </c>
      <c r="AY57" s="741">
        <v>0</v>
      </c>
      <c r="AZ57" s="741">
        <v>0</v>
      </c>
      <c r="BA57" s="741">
        <v>0</v>
      </c>
      <c r="BB57" s="741">
        <v>0</v>
      </c>
      <c r="BC57" s="741">
        <v>0</v>
      </c>
      <c r="BD57" s="741">
        <v>0</v>
      </c>
      <c r="BE57" s="741">
        <v>0</v>
      </c>
      <c r="BF57" s="741">
        <v>0</v>
      </c>
      <c r="BG57" s="741">
        <v>0</v>
      </c>
      <c r="BH57" s="741">
        <v>0</v>
      </c>
      <c r="BI57" s="741">
        <v>0</v>
      </c>
      <c r="BJ57" s="741">
        <v>665738</v>
      </c>
      <c r="BK57" s="741">
        <v>0</v>
      </c>
      <c r="BL57" s="741">
        <v>0</v>
      </c>
      <c r="BM57" s="741">
        <v>0</v>
      </c>
      <c r="BN57" s="741">
        <v>0</v>
      </c>
      <c r="BO57" s="741">
        <v>0</v>
      </c>
      <c r="BP57" s="741">
        <v>0</v>
      </c>
      <c r="BQ57" s="741">
        <v>0</v>
      </c>
      <c r="BR57" s="741">
        <v>0</v>
      </c>
      <c r="BS57" s="741">
        <v>0</v>
      </c>
      <c r="BT57" s="741">
        <v>0</v>
      </c>
      <c r="BU57" s="741">
        <v>0</v>
      </c>
      <c r="BV57" s="741">
        <v>0</v>
      </c>
      <c r="BW57" s="741">
        <v>0</v>
      </c>
      <c r="BX57" s="741">
        <v>0</v>
      </c>
      <c r="BY57" s="741">
        <v>0</v>
      </c>
      <c r="BZ57" s="741">
        <v>0</v>
      </c>
      <c r="CA57" s="741">
        <v>0</v>
      </c>
      <c r="CB57" s="741">
        <v>0</v>
      </c>
      <c r="CC57" s="741">
        <v>0</v>
      </c>
      <c r="CD57" s="741">
        <v>0</v>
      </c>
      <c r="CE57" s="741">
        <v>326199</v>
      </c>
      <c r="CF57" s="741">
        <v>0</v>
      </c>
      <c r="CG57" s="741">
        <v>328093</v>
      </c>
      <c r="CH57" s="741">
        <v>0</v>
      </c>
      <c r="CI57" s="741">
        <v>0</v>
      </c>
      <c r="CJ57" s="741">
        <v>0</v>
      </c>
      <c r="CK57" s="741">
        <v>0</v>
      </c>
      <c r="CL57" s="741">
        <v>0</v>
      </c>
      <c r="CM57" s="741">
        <v>212053</v>
      </c>
      <c r="CN57" s="741">
        <v>0</v>
      </c>
      <c r="CO57" s="741">
        <v>0</v>
      </c>
      <c r="CP57" s="741">
        <v>0</v>
      </c>
      <c r="CQ57" s="741">
        <v>0</v>
      </c>
      <c r="CR57" s="741">
        <v>0</v>
      </c>
      <c r="CS57" s="741">
        <v>0</v>
      </c>
      <c r="CT57" s="741">
        <v>0</v>
      </c>
      <c r="CU57" s="741">
        <v>0</v>
      </c>
      <c r="CV57" s="741">
        <v>0</v>
      </c>
      <c r="CW57" s="741">
        <v>0</v>
      </c>
      <c r="CX57" s="741">
        <v>0</v>
      </c>
      <c r="CY57" s="741">
        <v>0</v>
      </c>
      <c r="CZ57" s="741">
        <v>0</v>
      </c>
      <c r="DA57" s="741">
        <v>0</v>
      </c>
      <c r="DB57" s="741">
        <v>0</v>
      </c>
      <c r="DC57" s="741">
        <v>0</v>
      </c>
      <c r="DD57" s="741">
        <v>0</v>
      </c>
      <c r="DE57" s="741">
        <v>0</v>
      </c>
      <c r="DF57" s="741">
        <v>0</v>
      </c>
      <c r="DG57" s="741">
        <v>0</v>
      </c>
      <c r="DH57" s="741">
        <v>0</v>
      </c>
      <c r="DI57" s="741">
        <v>99655</v>
      </c>
      <c r="DJ57" s="741">
        <v>0</v>
      </c>
      <c r="DK57" s="741">
        <v>0</v>
      </c>
      <c r="DL57" s="741">
        <v>0</v>
      </c>
      <c r="DM57" s="741">
        <v>0</v>
      </c>
      <c r="DN57" s="741">
        <v>0</v>
      </c>
      <c r="DO57" s="741">
        <v>487007</v>
      </c>
      <c r="DP57" s="741">
        <v>0</v>
      </c>
      <c r="DQ57" s="741">
        <v>0</v>
      </c>
      <c r="DR57" s="741">
        <v>0</v>
      </c>
      <c r="DS57" s="741">
        <v>0</v>
      </c>
      <c r="DT57" s="741">
        <v>775719</v>
      </c>
      <c r="DU57" s="741">
        <v>0</v>
      </c>
      <c r="DV57" s="741">
        <v>0</v>
      </c>
      <c r="DW57" s="741">
        <v>0</v>
      </c>
      <c r="DX57" s="741">
        <v>2401394</v>
      </c>
      <c r="DY57" s="741">
        <v>48462</v>
      </c>
      <c r="DZ57" s="741">
        <v>0</v>
      </c>
      <c r="EA57" s="741">
        <v>91343</v>
      </c>
      <c r="EB57" s="741">
        <v>0</v>
      </c>
      <c r="EC57" s="741">
        <v>0</v>
      </c>
      <c r="ED57" s="741">
        <v>0</v>
      </c>
      <c r="EE57" s="741">
        <v>0</v>
      </c>
      <c r="EF57" s="741">
        <v>0</v>
      </c>
      <c r="EG57" s="741">
        <v>0</v>
      </c>
      <c r="EH57" s="741">
        <v>168930</v>
      </c>
      <c r="EI57" s="741">
        <v>0</v>
      </c>
      <c r="EJ57" s="741">
        <v>0</v>
      </c>
      <c r="EK57" s="741">
        <v>0</v>
      </c>
      <c r="EL57" s="741">
        <v>0</v>
      </c>
      <c r="EM57" s="741">
        <v>0</v>
      </c>
      <c r="EN57" s="741">
        <v>0</v>
      </c>
      <c r="EO57" s="741">
        <v>380195</v>
      </c>
      <c r="EP57" s="741">
        <v>0</v>
      </c>
      <c r="EQ57" s="741">
        <v>313974</v>
      </c>
      <c r="ER57" s="741">
        <v>68527</v>
      </c>
      <c r="ES57" s="741">
        <v>0</v>
      </c>
      <c r="ET57" s="741">
        <v>0</v>
      </c>
      <c r="EU57" s="741">
        <v>0</v>
      </c>
      <c r="EV57" s="741">
        <v>0</v>
      </c>
      <c r="EW57" s="741">
        <v>0</v>
      </c>
      <c r="EX57" s="741">
        <v>247477</v>
      </c>
      <c r="EY57" s="741">
        <v>0</v>
      </c>
      <c r="EZ57" s="741">
        <v>0</v>
      </c>
      <c r="FA57" s="741">
        <v>0</v>
      </c>
      <c r="FB57" s="741">
        <v>0</v>
      </c>
      <c r="FC57" s="741">
        <v>0</v>
      </c>
      <c r="FD57" s="741">
        <v>0</v>
      </c>
      <c r="FE57" s="741">
        <v>0</v>
      </c>
      <c r="FF57" s="534"/>
      <c r="FG57" s="534"/>
      <c r="FH57" s="534"/>
      <c r="FI57" s="534"/>
      <c r="FJ57" s="534"/>
      <c r="FK57" s="534"/>
      <c r="FL57" s="534"/>
      <c r="FM57" s="534"/>
      <c r="FN57" s="534"/>
      <c r="FO57" s="534"/>
      <c r="FP57" s="534"/>
      <c r="FQ57" s="534"/>
      <c r="FR57" s="534"/>
      <c r="FS57" s="534"/>
      <c r="FT57" s="534"/>
      <c r="FU57" s="534"/>
      <c r="FV57" s="534"/>
      <c r="FW57" s="534"/>
      <c r="FX57" s="534"/>
      <c r="FY57" s="534"/>
      <c r="FZ57" s="534"/>
      <c r="GA57" s="534"/>
      <c r="GB57" s="534"/>
      <c r="GC57" s="534"/>
      <c r="GD57" s="534"/>
      <c r="GE57" s="534"/>
      <c r="GF57" s="534"/>
      <c r="GG57" s="895"/>
      <c r="GH57" s="895"/>
      <c r="GI57" s="895"/>
      <c r="GJ57" s="895"/>
      <c r="GK57" s="895"/>
      <c r="GL57" s="895"/>
      <c r="GM57" s="895"/>
      <c r="GN57" s="895"/>
      <c r="GO57" s="895"/>
      <c r="GP57" s="895"/>
      <c r="GQ57" s="895"/>
      <c r="GR57" s="895"/>
      <c r="GS57" s="895"/>
      <c r="GT57" s="895"/>
      <c r="GU57" s="895"/>
      <c r="GV57" s="895"/>
      <c r="GW57" s="895"/>
      <c r="GX57" s="895"/>
      <c r="GY57" s="895"/>
      <c r="GZ57" s="895"/>
      <c r="HA57" s="895"/>
      <c r="HB57" s="895"/>
      <c r="HC57" s="895"/>
      <c r="HD57" s="895"/>
      <c r="HE57" s="895"/>
      <c r="HF57" s="895"/>
      <c r="HG57" s="895"/>
      <c r="HH57" s="895"/>
      <c r="HI57" s="895"/>
      <c r="HJ57" s="895"/>
      <c r="HK57" s="895"/>
      <c r="HL57" s="895"/>
      <c r="HM57" s="895"/>
      <c r="HN57" s="895"/>
      <c r="HO57" s="895"/>
      <c r="HP57" s="895"/>
      <c r="HQ57" s="895"/>
      <c r="HR57" s="895"/>
      <c r="HS57" s="895"/>
      <c r="HT57" s="895"/>
      <c r="HU57" s="895"/>
      <c r="HV57" s="895"/>
      <c r="HW57" s="895"/>
      <c r="HX57" s="895"/>
      <c r="HY57" s="895"/>
      <c r="HZ57" s="895"/>
      <c r="IA57" s="895"/>
      <c r="IB57" s="895"/>
      <c r="IC57" s="895"/>
      <c r="ID57" s="895"/>
      <c r="IE57" s="895"/>
      <c r="IF57" s="895"/>
      <c r="IG57" s="895"/>
      <c r="IH57" s="895"/>
      <c r="II57" s="895"/>
      <c r="IJ57" s="895"/>
      <c r="IK57" s="895"/>
      <c r="IL57" s="895"/>
      <c r="IM57" s="895"/>
      <c r="IN57" s="895"/>
      <c r="IO57" s="895"/>
      <c r="IP57" s="895"/>
      <c r="IQ57" s="895"/>
      <c r="IR57" s="895"/>
      <c r="IS57" s="895"/>
      <c r="IT57" s="895"/>
      <c r="IU57" s="895"/>
      <c r="IV57" s="895"/>
      <c r="IW57" s="895"/>
      <c r="IX57" s="895"/>
      <c r="IY57" s="895"/>
      <c r="IZ57" s="895"/>
      <c r="JA57" s="895"/>
      <c r="JB57" s="895"/>
      <c r="JC57" s="895"/>
      <c r="JD57" s="895"/>
      <c r="JE57" s="895"/>
      <c r="JF57" s="895"/>
      <c r="JG57" s="895"/>
      <c r="JH57" s="895"/>
      <c r="JI57" s="895"/>
    </row>
    <row r="58" spans="1:270" ht="16" thickBot="1">
      <c r="D58" s="422"/>
      <c r="FF58" s="691"/>
      <c r="FG58" s="691"/>
      <c r="FH58" s="691"/>
      <c r="FI58" s="691"/>
      <c r="FJ58" s="691"/>
      <c r="FK58" s="691"/>
      <c r="FL58" s="691"/>
      <c r="FM58" s="691"/>
      <c r="FN58" s="691"/>
      <c r="FO58" s="691"/>
      <c r="FP58" s="691"/>
      <c r="FQ58" s="691"/>
      <c r="FR58" s="691"/>
      <c r="FS58" s="691"/>
      <c r="FT58" s="691"/>
      <c r="FU58" s="691"/>
      <c r="FV58" s="691"/>
      <c r="FW58" s="691"/>
      <c r="FX58" s="691"/>
      <c r="FY58" s="691"/>
      <c r="FZ58" s="691"/>
      <c r="GA58" s="691"/>
      <c r="GB58" s="691"/>
      <c r="GC58" s="691"/>
      <c r="GD58" s="691"/>
      <c r="GE58" s="691"/>
      <c r="GF58" s="691"/>
      <c r="GG58" s="895"/>
      <c r="GH58" s="895"/>
      <c r="GI58" s="895"/>
      <c r="GJ58" s="895"/>
      <c r="GK58" s="895"/>
      <c r="GL58" s="895"/>
      <c r="GM58" s="895"/>
      <c r="GN58" s="895"/>
      <c r="GO58" s="895"/>
      <c r="GP58" s="895"/>
      <c r="GQ58" s="895"/>
      <c r="GR58" s="895"/>
      <c r="GS58" s="895"/>
      <c r="GT58" s="895"/>
      <c r="GU58" s="895"/>
      <c r="GV58" s="895"/>
      <c r="GW58" s="895"/>
      <c r="GX58" s="895"/>
      <c r="GY58" s="895"/>
      <c r="GZ58" s="895"/>
      <c r="HA58" s="895"/>
      <c r="HB58" s="895"/>
      <c r="HC58" s="895"/>
      <c r="HD58" s="895"/>
      <c r="HE58" s="895"/>
      <c r="HF58" s="895"/>
      <c r="HG58" s="895"/>
      <c r="HH58" s="895"/>
      <c r="HI58" s="895"/>
      <c r="HJ58" s="895"/>
      <c r="HK58" s="895"/>
      <c r="HL58" s="895"/>
      <c r="HM58" s="895"/>
      <c r="HN58" s="895"/>
      <c r="HO58" s="895"/>
      <c r="HP58" s="895"/>
      <c r="HQ58" s="895"/>
      <c r="HR58" s="895"/>
      <c r="HS58" s="895"/>
      <c r="HT58" s="895"/>
      <c r="HU58" s="895"/>
      <c r="HV58" s="895"/>
      <c r="HW58" s="895"/>
      <c r="HX58" s="895"/>
      <c r="HY58" s="895"/>
      <c r="HZ58" s="895"/>
      <c r="IA58" s="895"/>
      <c r="IB58" s="895"/>
      <c r="IC58" s="895"/>
      <c r="ID58" s="895"/>
      <c r="IE58" s="895"/>
      <c r="IF58" s="895"/>
      <c r="IG58" s="895"/>
      <c r="IH58" s="895"/>
      <c r="II58" s="895"/>
      <c r="IJ58" s="895"/>
      <c r="IK58" s="895"/>
      <c r="IL58" s="895"/>
      <c r="IM58" s="895"/>
      <c r="IN58" s="895"/>
      <c r="IO58" s="895"/>
      <c r="IP58" s="895"/>
      <c r="IQ58" s="895"/>
      <c r="IR58" s="895"/>
      <c r="IS58" s="895"/>
      <c r="IT58" s="895"/>
      <c r="IU58" s="895"/>
      <c r="IV58" s="895"/>
      <c r="IW58" s="895"/>
      <c r="IX58" s="895"/>
      <c r="IY58" s="895"/>
      <c r="IZ58" s="895"/>
      <c r="JA58" s="895"/>
      <c r="JB58" s="895"/>
      <c r="JC58" s="895"/>
      <c r="JD58" s="895"/>
      <c r="JE58" s="895"/>
      <c r="JF58" s="895"/>
      <c r="JG58" s="895"/>
      <c r="JH58" s="895"/>
      <c r="JI58" s="895"/>
    </row>
    <row r="59" spans="1:270">
      <c r="D59" s="422"/>
      <c r="E59" s="738" t="s">
        <v>364</v>
      </c>
    </row>
    <row r="60" spans="1:270">
      <c r="D60" s="422">
        <v>14</v>
      </c>
      <c r="E60" s="736" t="s">
        <v>800</v>
      </c>
      <c r="F60" s="740">
        <v>1720</v>
      </c>
      <c r="G60" s="740">
        <v>1720</v>
      </c>
      <c r="H60" s="740">
        <v>1720</v>
      </c>
      <c r="I60" s="740">
        <v>1720</v>
      </c>
      <c r="J60" s="740">
        <v>1720</v>
      </c>
      <c r="K60" s="740">
        <v>1720</v>
      </c>
      <c r="L60" s="740">
        <v>1720</v>
      </c>
      <c r="M60" s="740">
        <v>1720</v>
      </c>
      <c r="N60" s="740">
        <v>1720</v>
      </c>
      <c r="O60" s="740">
        <v>1720</v>
      </c>
      <c r="P60" s="740">
        <v>1720</v>
      </c>
      <c r="Q60" s="740">
        <v>1771</v>
      </c>
      <c r="R60" s="740">
        <v>1771</v>
      </c>
      <c r="S60" s="740">
        <v>1771</v>
      </c>
      <c r="T60" s="740">
        <v>1771</v>
      </c>
      <c r="U60" s="740">
        <v>1771</v>
      </c>
      <c r="V60" s="740">
        <v>1771</v>
      </c>
      <c r="W60" s="740">
        <v>1771</v>
      </c>
      <c r="X60" s="740">
        <v>1771</v>
      </c>
      <c r="Y60" s="740">
        <v>1771</v>
      </c>
      <c r="Z60" s="740">
        <v>1771</v>
      </c>
      <c r="AA60" s="740">
        <v>1771</v>
      </c>
      <c r="AB60" s="740">
        <v>1771</v>
      </c>
      <c r="AC60" s="740">
        <v>1824</v>
      </c>
      <c r="AD60" s="740">
        <v>1824</v>
      </c>
      <c r="AE60" s="740">
        <v>1824</v>
      </c>
      <c r="AF60" s="740">
        <v>1824</v>
      </c>
      <c r="AG60" s="740">
        <v>1824</v>
      </c>
      <c r="AH60" s="740">
        <v>1824</v>
      </c>
      <c r="AI60" s="740">
        <v>1824</v>
      </c>
      <c r="AJ60" s="740">
        <v>1824</v>
      </c>
      <c r="AK60" s="740">
        <v>1824</v>
      </c>
      <c r="AL60" s="740">
        <v>1824</v>
      </c>
      <c r="AM60" s="740">
        <v>1824</v>
      </c>
      <c r="AN60" s="740">
        <v>1824</v>
      </c>
      <c r="AO60" s="740">
        <v>1879</v>
      </c>
      <c r="AP60" s="740">
        <v>1879</v>
      </c>
      <c r="AQ60" s="740">
        <v>1879</v>
      </c>
      <c r="AR60" s="740">
        <v>1879</v>
      </c>
      <c r="AS60" s="740">
        <v>1879</v>
      </c>
      <c r="AT60" s="740">
        <v>1879</v>
      </c>
      <c r="AU60" s="740">
        <v>1879</v>
      </c>
      <c r="AV60" s="740">
        <v>1879</v>
      </c>
      <c r="AW60" s="740">
        <v>1879</v>
      </c>
      <c r="AX60" s="740">
        <v>1879</v>
      </c>
      <c r="AY60" s="740">
        <v>1879</v>
      </c>
      <c r="AZ60" s="740">
        <v>1879</v>
      </c>
      <c r="BA60" s="740">
        <v>1935</v>
      </c>
      <c r="BB60" s="740">
        <v>1935</v>
      </c>
      <c r="BC60" s="740">
        <v>1935</v>
      </c>
      <c r="BD60" s="740">
        <v>1935</v>
      </c>
      <c r="BE60" s="740">
        <v>1935</v>
      </c>
      <c r="BF60" s="740">
        <v>1935</v>
      </c>
      <c r="BG60" s="740">
        <v>1935</v>
      </c>
      <c r="BH60" s="740">
        <v>1935</v>
      </c>
      <c r="BI60" s="740">
        <v>1935</v>
      </c>
      <c r="BJ60" s="740">
        <v>1935</v>
      </c>
      <c r="BK60" s="740">
        <v>1935</v>
      </c>
      <c r="BL60" s="740">
        <v>1935</v>
      </c>
      <c r="BM60" s="740">
        <v>1993</v>
      </c>
      <c r="BN60" s="740">
        <v>1993</v>
      </c>
      <c r="BO60" s="740">
        <v>1993</v>
      </c>
      <c r="BP60" s="740">
        <v>1993</v>
      </c>
      <c r="BQ60" s="740">
        <v>1993</v>
      </c>
      <c r="BR60" s="740">
        <v>1993</v>
      </c>
      <c r="BS60" s="740">
        <v>1993</v>
      </c>
      <c r="BT60" s="740">
        <v>1993</v>
      </c>
      <c r="BU60" s="740">
        <v>1993</v>
      </c>
      <c r="BV60" s="740">
        <v>1993</v>
      </c>
      <c r="BW60" s="740">
        <v>1993</v>
      </c>
      <c r="BX60" s="740">
        <v>1993</v>
      </c>
      <c r="BY60" s="740">
        <v>2053</v>
      </c>
      <c r="BZ60" s="740">
        <v>2053</v>
      </c>
      <c r="CA60" s="740">
        <v>2053</v>
      </c>
      <c r="CB60" s="740">
        <v>2053</v>
      </c>
      <c r="CC60" s="740">
        <v>2053</v>
      </c>
      <c r="CD60" s="740">
        <v>2053</v>
      </c>
      <c r="CE60" s="740">
        <v>2053</v>
      </c>
      <c r="CF60" s="740">
        <v>2053</v>
      </c>
      <c r="CG60" s="740">
        <v>2053</v>
      </c>
      <c r="CH60" s="740">
        <v>2053</v>
      </c>
      <c r="CI60" s="740">
        <v>2053</v>
      </c>
      <c r="CJ60" s="740">
        <v>2053</v>
      </c>
      <c r="CK60" s="740">
        <v>2115</v>
      </c>
      <c r="CL60" s="740">
        <v>2115</v>
      </c>
      <c r="CM60" s="740">
        <v>2115</v>
      </c>
      <c r="CN60" s="740">
        <v>2115</v>
      </c>
      <c r="CO60" s="740">
        <v>2115</v>
      </c>
      <c r="CP60" s="740">
        <v>2115</v>
      </c>
      <c r="CQ60" s="740">
        <v>2115</v>
      </c>
      <c r="CR60" s="740">
        <v>2115</v>
      </c>
      <c r="CS60" s="740">
        <v>2115</v>
      </c>
      <c r="CT60" s="740">
        <v>2115</v>
      </c>
      <c r="CU60" s="740">
        <v>2115</v>
      </c>
      <c r="CV60" s="740">
        <v>2115</v>
      </c>
      <c r="CW60" s="740">
        <v>2178</v>
      </c>
      <c r="CX60" s="740">
        <v>2178</v>
      </c>
      <c r="CY60" s="740">
        <v>2178</v>
      </c>
      <c r="CZ60" s="740">
        <v>2178</v>
      </c>
      <c r="DA60" s="740">
        <v>2178</v>
      </c>
      <c r="DB60" s="740">
        <v>2178</v>
      </c>
      <c r="DC60" s="740">
        <v>2178</v>
      </c>
      <c r="DD60" s="740">
        <v>2178</v>
      </c>
      <c r="DE60" s="740">
        <v>2178</v>
      </c>
      <c r="DF60" s="740">
        <v>2178</v>
      </c>
      <c r="DG60" s="740">
        <v>2178</v>
      </c>
      <c r="DH60" s="740">
        <v>2178</v>
      </c>
      <c r="DI60" s="740">
        <v>2244</v>
      </c>
      <c r="DJ60" s="740">
        <v>2244</v>
      </c>
      <c r="DK60" s="740">
        <v>2244</v>
      </c>
      <c r="DL60" s="740">
        <v>2244</v>
      </c>
      <c r="DM60" s="740">
        <v>2244</v>
      </c>
      <c r="DN60" s="740">
        <v>2244</v>
      </c>
      <c r="DO60" s="740">
        <v>2244</v>
      </c>
      <c r="DP60" s="740">
        <v>2244</v>
      </c>
      <c r="DQ60" s="740">
        <v>2244</v>
      </c>
      <c r="DR60" s="740">
        <v>2244</v>
      </c>
      <c r="DS60" s="740">
        <v>2244</v>
      </c>
      <c r="DT60" s="740">
        <v>2244</v>
      </c>
      <c r="DU60" s="740">
        <v>2311</v>
      </c>
      <c r="DV60" s="740">
        <v>2311</v>
      </c>
      <c r="DW60" s="740">
        <v>2311</v>
      </c>
      <c r="DX60" s="740">
        <v>2311</v>
      </c>
      <c r="DY60" s="740">
        <v>2311</v>
      </c>
      <c r="DZ60" s="740">
        <v>2311</v>
      </c>
      <c r="EA60" s="740">
        <v>2311</v>
      </c>
      <c r="EB60" s="740">
        <v>2311</v>
      </c>
      <c r="EC60" s="740">
        <v>2311</v>
      </c>
      <c r="ED60" s="740">
        <v>2311</v>
      </c>
      <c r="EE60" s="740">
        <v>2311</v>
      </c>
      <c r="EF60" s="740">
        <v>2311</v>
      </c>
      <c r="EG60" s="740">
        <v>2380</v>
      </c>
      <c r="EH60" s="740">
        <v>2380</v>
      </c>
      <c r="EI60" s="740">
        <v>2380</v>
      </c>
      <c r="EJ60" s="740">
        <v>2380</v>
      </c>
      <c r="EK60" s="740">
        <v>2380</v>
      </c>
      <c r="EL60" s="740">
        <v>2380</v>
      </c>
      <c r="EM60" s="740">
        <v>2380</v>
      </c>
      <c r="EN60" s="740">
        <v>2380</v>
      </c>
      <c r="EO60" s="740">
        <v>2380</v>
      </c>
      <c r="EP60" s="740">
        <v>2380</v>
      </c>
      <c r="EQ60" s="740">
        <v>2380</v>
      </c>
      <c r="ER60" s="740">
        <v>2380</v>
      </c>
      <c r="ES60" s="740">
        <v>2452</v>
      </c>
      <c r="ET60" s="740">
        <v>2452</v>
      </c>
      <c r="EU60" s="740">
        <v>2452</v>
      </c>
      <c r="EV60" s="740">
        <v>2452</v>
      </c>
      <c r="EW60" s="740">
        <v>2452</v>
      </c>
      <c r="EX60" s="740">
        <v>2452</v>
      </c>
      <c r="EY60" s="740">
        <v>2452</v>
      </c>
      <c r="EZ60" s="740">
        <v>2452</v>
      </c>
      <c r="FA60" s="740">
        <v>2452</v>
      </c>
      <c r="FB60" s="740">
        <v>2452</v>
      </c>
      <c r="FC60" s="740">
        <v>2452</v>
      </c>
      <c r="FD60" s="740">
        <v>2452</v>
      </c>
      <c r="FE60" s="740">
        <v>2525</v>
      </c>
      <c r="FF60" s="692"/>
      <c r="FG60" s="692"/>
      <c r="FH60" s="692"/>
      <c r="FI60" s="692"/>
      <c r="FJ60" s="692"/>
      <c r="FK60" s="692"/>
      <c r="FL60" s="692"/>
      <c r="FM60" s="692"/>
      <c r="FN60" s="692"/>
      <c r="FO60" s="692"/>
      <c r="FP60" s="692"/>
      <c r="FQ60" s="692"/>
      <c r="FR60" s="692"/>
      <c r="FS60" s="692"/>
      <c r="FT60" s="692"/>
      <c r="FU60" s="692"/>
      <c r="FV60" s="692"/>
      <c r="FW60" s="692"/>
      <c r="FX60" s="692"/>
      <c r="FY60" s="692"/>
      <c r="FZ60" s="692"/>
      <c r="GA60" s="692"/>
      <c r="GB60" s="692"/>
      <c r="GC60" s="692"/>
      <c r="GD60" s="692"/>
      <c r="GE60" s="692"/>
      <c r="GF60" s="692"/>
    </row>
    <row r="61" spans="1:270">
      <c r="D61" s="422">
        <v>16</v>
      </c>
      <c r="E61" s="736" t="s">
        <v>723</v>
      </c>
      <c r="F61" s="741">
        <v>1720</v>
      </c>
      <c r="G61" s="741">
        <v>1720</v>
      </c>
      <c r="H61" s="741">
        <v>1720</v>
      </c>
      <c r="I61" s="741">
        <v>1720</v>
      </c>
      <c r="J61" s="741">
        <v>1720</v>
      </c>
      <c r="K61" s="741">
        <v>1720</v>
      </c>
      <c r="L61" s="741">
        <v>1720</v>
      </c>
      <c r="M61" s="741">
        <v>1720</v>
      </c>
      <c r="N61" s="741">
        <v>1720</v>
      </c>
      <c r="O61" s="741">
        <v>1720</v>
      </c>
      <c r="P61" s="741">
        <v>1720</v>
      </c>
      <c r="Q61" s="741">
        <v>1771</v>
      </c>
      <c r="R61" s="741">
        <v>1771</v>
      </c>
      <c r="S61" s="741">
        <v>1771</v>
      </c>
      <c r="T61" s="741">
        <v>1771</v>
      </c>
      <c r="U61" s="741">
        <v>1771</v>
      </c>
      <c r="V61" s="741">
        <v>1771</v>
      </c>
      <c r="W61" s="741">
        <v>1771</v>
      </c>
      <c r="X61" s="741">
        <v>1771</v>
      </c>
      <c r="Y61" s="741">
        <v>1771</v>
      </c>
      <c r="Z61" s="741">
        <v>1771</v>
      </c>
      <c r="AA61" s="741">
        <v>1771</v>
      </c>
      <c r="AB61" s="741">
        <v>1771</v>
      </c>
      <c r="AC61" s="741">
        <v>1824</v>
      </c>
      <c r="AD61" s="741">
        <v>1824</v>
      </c>
      <c r="AE61" s="741">
        <v>1824</v>
      </c>
      <c r="AF61" s="741">
        <v>1824</v>
      </c>
      <c r="AG61" s="741">
        <v>1824</v>
      </c>
      <c r="AH61" s="741">
        <v>1824</v>
      </c>
      <c r="AI61" s="741">
        <v>1824</v>
      </c>
      <c r="AJ61" s="741">
        <v>1824</v>
      </c>
      <c r="AK61" s="741">
        <v>1824</v>
      </c>
      <c r="AL61" s="741">
        <v>1824</v>
      </c>
      <c r="AM61" s="741">
        <v>1824</v>
      </c>
      <c r="AN61" s="741">
        <v>1824</v>
      </c>
      <c r="AO61" s="741">
        <v>1879</v>
      </c>
      <c r="AP61" s="741">
        <v>1879</v>
      </c>
      <c r="AQ61" s="741">
        <v>1879</v>
      </c>
      <c r="AR61" s="741">
        <v>1879</v>
      </c>
      <c r="AS61" s="741">
        <v>1879</v>
      </c>
      <c r="AT61" s="741">
        <v>1879</v>
      </c>
      <c r="AU61" s="741">
        <v>1879</v>
      </c>
      <c r="AV61" s="741">
        <v>1879</v>
      </c>
      <c r="AW61" s="741">
        <v>1879</v>
      </c>
      <c r="AX61" s="741">
        <v>1879</v>
      </c>
      <c r="AY61" s="741">
        <v>1879</v>
      </c>
      <c r="AZ61" s="741">
        <v>1879</v>
      </c>
      <c r="BA61" s="741">
        <v>1935</v>
      </c>
      <c r="BB61" s="741">
        <v>1935</v>
      </c>
      <c r="BC61" s="741">
        <v>1935</v>
      </c>
      <c r="BD61" s="741">
        <v>1935</v>
      </c>
      <c r="BE61" s="741">
        <v>1935</v>
      </c>
      <c r="BF61" s="741">
        <v>1935</v>
      </c>
      <c r="BG61" s="741">
        <v>1935</v>
      </c>
      <c r="BH61" s="741">
        <v>1935</v>
      </c>
      <c r="BI61" s="741">
        <v>1935</v>
      </c>
      <c r="BJ61" s="741">
        <v>1935</v>
      </c>
      <c r="BK61" s="741">
        <v>1935</v>
      </c>
      <c r="BL61" s="741">
        <v>1935</v>
      </c>
      <c r="BM61" s="741">
        <v>1993</v>
      </c>
      <c r="BN61" s="741">
        <v>1993</v>
      </c>
      <c r="BO61" s="741">
        <v>1993</v>
      </c>
      <c r="BP61" s="741">
        <v>1993</v>
      </c>
      <c r="BQ61" s="741">
        <v>1993</v>
      </c>
      <c r="BR61" s="741">
        <v>1993</v>
      </c>
      <c r="BS61" s="741">
        <v>1993</v>
      </c>
      <c r="BT61" s="741">
        <v>1993</v>
      </c>
      <c r="BU61" s="741">
        <v>1993</v>
      </c>
      <c r="BV61" s="741">
        <v>1993</v>
      </c>
      <c r="BW61" s="741">
        <v>1993</v>
      </c>
      <c r="BX61" s="741">
        <v>1993</v>
      </c>
      <c r="BY61" s="741">
        <v>2053</v>
      </c>
      <c r="BZ61" s="741">
        <v>2053</v>
      </c>
      <c r="CA61" s="741">
        <v>2053</v>
      </c>
      <c r="CB61" s="741">
        <v>2053</v>
      </c>
      <c r="CC61" s="741">
        <v>2053</v>
      </c>
      <c r="CD61" s="741">
        <v>2053</v>
      </c>
      <c r="CE61" s="741">
        <v>2053</v>
      </c>
      <c r="CF61" s="741">
        <v>2053</v>
      </c>
      <c r="CG61" s="741">
        <v>2053</v>
      </c>
      <c r="CH61" s="741">
        <v>2053</v>
      </c>
      <c r="CI61" s="741">
        <v>2053</v>
      </c>
      <c r="CJ61" s="741">
        <v>2053</v>
      </c>
      <c r="CK61" s="741">
        <v>2115</v>
      </c>
      <c r="CL61" s="741">
        <v>2115</v>
      </c>
      <c r="CM61" s="741">
        <v>2115</v>
      </c>
      <c r="CN61" s="741">
        <v>2115</v>
      </c>
      <c r="CO61" s="741">
        <v>2115</v>
      </c>
      <c r="CP61" s="741">
        <v>2115</v>
      </c>
      <c r="CQ61" s="741">
        <v>2115</v>
      </c>
      <c r="CR61" s="741">
        <v>2115</v>
      </c>
      <c r="CS61" s="741">
        <v>2115</v>
      </c>
      <c r="CT61" s="741">
        <v>2115</v>
      </c>
      <c r="CU61" s="741">
        <v>2115</v>
      </c>
      <c r="CV61" s="741">
        <v>2115</v>
      </c>
      <c r="CW61" s="741">
        <v>2178</v>
      </c>
      <c r="CX61" s="741">
        <v>2178</v>
      </c>
      <c r="CY61" s="741">
        <v>2178</v>
      </c>
      <c r="CZ61" s="741">
        <v>2178</v>
      </c>
      <c r="DA61" s="741">
        <v>2178</v>
      </c>
      <c r="DB61" s="741">
        <v>2178</v>
      </c>
      <c r="DC61" s="741">
        <v>2178</v>
      </c>
      <c r="DD61" s="741">
        <v>2178</v>
      </c>
      <c r="DE61" s="741">
        <v>2178</v>
      </c>
      <c r="DF61" s="741">
        <v>2178</v>
      </c>
      <c r="DG61" s="741">
        <v>2178</v>
      </c>
      <c r="DH61" s="741">
        <v>2178</v>
      </c>
      <c r="DI61" s="741">
        <v>2244</v>
      </c>
      <c r="DJ61" s="741">
        <v>2244</v>
      </c>
      <c r="DK61" s="741">
        <v>2244</v>
      </c>
      <c r="DL61" s="741">
        <v>2244</v>
      </c>
      <c r="DM61" s="741">
        <v>2244</v>
      </c>
      <c r="DN61" s="741">
        <v>2244</v>
      </c>
      <c r="DO61" s="741">
        <v>2244</v>
      </c>
      <c r="DP61" s="741">
        <v>2244</v>
      </c>
      <c r="DQ61" s="741">
        <v>2244</v>
      </c>
      <c r="DR61" s="741">
        <v>2244</v>
      </c>
      <c r="DS61" s="741">
        <v>2244</v>
      </c>
      <c r="DT61" s="741">
        <v>2244</v>
      </c>
      <c r="DU61" s="741">
        <v>2311</v>
      </c>
      <c r="DV61" s="741">
        <v>2311</v>
      </c>
      <c r="DW61" s="741">
        <v>2311</v>
      </c>
      <c r="DX61" s="741">
        <v>2311</v>
      </c>
      <c r="DY61" s="741">
        <v>2311</v>
      </c>
      <c r="DZ61" s="741">
        <v>2311</v>
      </c>
      <c r="EA61" s="741">
        <v>2311</v>
      </c>
      <c r="EB61" s="741">
        <v>2311</v>
      </c>
      <c r="EC61" s="741">
        <v>2311</v>
      </c>
      <c r="ED61" s="741">
        <v>2311</v>
      </c>
      <c r="EE61" s="741">
        <v>2311</v>
      </c>
      <c r="EF61" s="741">
        <v>2311</v>
      </c>
      <c r="EG61" s="741">
        <v>2380</v>
      </c>
      <c r="EH61" s="741">
        <v>2380</v>
      </c>
      <c r="EI61" s="741">
        <v>2380</v>
      </c>
      <c r="EJ61" s="741">
        <v>2380</v>
      </c>
      <c r="EK61" s="741">
        <v>2380</v>
      </c>
      <c r="EL61" s="741">
        <v>2380</v>
      </c>
      <c r="EM61" s="741">
        <v>2380</v>
      </c>
      <c r="EN61" s="741">
        <v>2380</v>
      </c>
      <c r="EO61" s="741">
        <v>2380</v>
      </c>
      <c r="EP61" s="741">
        <v>2380</v>
      </c>
      <c r="EQ61" s="741">
        <v>2380</v>
      </c>
      <c r="ER61" s="741">
        <v>2380</v>
      </c>
      <c r="ES61" s="741">
        <v>2452</v>
      </c>
      <c r="ET61" s="741">
        <v>2452</v>
      </c>
      <c r="EU61" s="741">
        <v>2452</v>
      </c>
      <c r="EV61" s="741">
        <v>2452</v>
      </c>
      <c r="EW61" s="741">
        <v>2452</v>
      </c>
      <c r="EX61" s="741">
        <v>2452</v>
      </c>
      <c r="EY61" s="741">
        <v>2452</v>
      </c>
      <c r="EZ61" s="741">
        <v>2452</v>
      </c>
      <c r="FA61" s="741">
        <v>2452</v>
      </c>
      <c r="FB61" s="741">
        <v>2452</v>
      </c>
      <c r="FC61" s="741">
        <v>2452</v>
      </c>
      <c r="FD61" s="741">
        <v>2452</v>
      </c>
      <c r="FE61" s="741">
        <v>2525</v>
      </c>
    </row>
    <row r="62" spans="1:270">
      <c r="D62" s="422"/>
      <c r="FF62" s="692"/>
      <c r="FG62" s="692"/>
      <c r="FH62" s="692"/>
      <c r="FI62" s="692"/>
      <c r="FJ62" s="692"/>
      <c r="FK62" s="692"/>
      <c r="FL62" s="692"/>
      <c r="FM62" s="692"/>
      <c r="FN62" s="692"/>
      <c r="FO62" s="692"/>
      <c r="FP62" s="692"/>
      <c r="FQ62" s="692"/>
      <c r="FR62" s="692"/>
      <c r="FS62" s="692"/>
      <c r="FT62" s="692"/>
      <c r="FU62" s="692"/>
      <c r="FV62" s="692"/>
      <c r="FW62" s="692"/>
      <c r="FX62" s="692"/>
      <c r="FY62" s="692"/>
      <c r="FZ62" s="692"/>
      <c r="GA62" s="692"/>
      <c r="GB62" s="692"/>
      <c r="GC62" s="692"/>
      <c r="GD62" s="692"/>
      <c r="GE62" s="692"/>
      <c r="GF62" s="692"/>
    </row>
    <row r="63" spans="1:270">
      <c r="D63" s="422">
        <v>17</v>
      </c>
      <c r="E63" s="736" t="s">
        <v>365</v>
      </c>
      <c r="F63" s="791">
        <v>1720</v>
      </c>
      <c r="G63" s="791">
        <v>1720</v>
      </c>
      <c r="H63" s="791">
        <v>1720</v>
      </c>
      <c r="I63" s="791">
        <v>1720</v>
      </c>
      <c r="J63" s="791">
        <v>1720</v>
      </c>
      <c r="K63" s="791">
        <v>1720</v>
      </c>
      <c r="L63" s="791">
        <v>1720</v>
      </c>
      <c r="M63" s="791">
        <v>48520</v>
      </c>
      <c r="N63" s="791">
        <v>48520</v>
      </c>
      <c r="O63" s="791">
        <v>48520</v>
      </c>
      <c r="P63" s="791">
        <v>48520</v>
      </c>
      <c r="Q63" s="791">
        <v>48571</v>
      </c>
      <c r="R63" s="791">
        <v>48571</v>
      </c>
      <c r="S63" s="791">
        <v>89022</v>
      </c>
      <c r="T63" s="791">
        <v>48571</v>
      </c>
      <c r="U63" s="791">
        <v>328646</v>
      </c>
      <c r="V63" s="791">
        <v>48571</v>
      </c>
      <c r="W63" s="791">
        <v>409097</v>
      </c>
      <c r="X63" s="791">
        <v>1771</v>
      </c>
      <c r="Y63" s="791">
        <v>1771</v>
      </c>
      <c r="Z63" s="791">
        <v>1771</v>
      </c>
      <c r="AA63" s="791">
        <v>1771</v>
      </c>
      <c r="AB63" s="791">
        <v>1771</v>
      </c>
      <c r="AC63" s="791">
        <v>1824</v>
      </c>
      <c r="AD63" s="791">
        <v>1824</v>
      </c>
      <c r="AE63" s="791">
        <v>1824</v>
      </c>
      <c r="AF63" s="791">
        <v>1824</v>
      </c>
      <c r="AG63" s="791">
        <v>1824</v>
      </c>
      <c r="AH63" s="791">
        <v>1824</v>
      </c>
      <c r="AI63" s="791">
        <v>1824</v>
      </c>
      <c r="AJ63" s="791">
        <v>1824</v>
      </c>
      <c r="AK63" s="791">
        <v>1824</v>
      </c>
      <c r="AL63" s="791">
        <v>1824</v>
      </c>
      <c r="AM63" s="791">
        <v>1824</v>
      </c>
      <c r="AN63" s="791">
        <v>1824</v>
      </c>
      <c r="AO63" s="791">
        <v>1879</v>
      </c>
      <c r="AP63" s="791">
        <v>1879</v>
      </c>
      <c r="AQ63" s="791">
        <v>1879</v>
      </c>
      <c r="AR63" s="791">
        <v>1879</v>
      </c>
      <c r="AS63" s="791">
        <v>1879</v>
      </c>
      <c r="AT63" s="791">
        <v>1879</v>
      </c>
      <c r="AU63" s="791">
        <v>1879</v>
      </c>
      <c r="AV63" s="791">
        <v>1879</v>
      </c>
      <c r="AW63" s="791">
        <v>1879</v>
      </c>
      <c r="AX63" s="791">
        <v>1879</v>
      </c>
      <c r="AY63" s="791">
        <v>1879</v>
      </c>
      <c r="AZ63" s="791">
        <v>1879</v>
      </c>
      <c r="BA63" s="791">
        <v>1935</v>
      </c>
      <c r="BB63" s="791">
        <v>1935</v>
      </c>
      <c r="BC63" s="791">
        <v>1935</v>
      </c>
      <c r="BD63" s="791">
        <v>1935</v>
      </c>
      <c r="BE63" s="791">
        <v>1935</v>
      </c>
      <c r="BF63" s="791">
        <v>1935</v>
      </c>
      <c r="BG63" s="791">
        <v>1935</v>
      </c>
      <c r="BH63" s="791">
        <v>1935</v>
      </c>
      <c r="BI63" s="791">
        <v>1935</v>
      </c>
      <c r="BJ63" s="791">
        <v>667673</v>
      </c>
      <c r="BK63" s="791">
        <v>1935</v>
      </c>
      <c r="BL63" s="791">
        <v>1935</v>
      </c>
      <c r="BM63" s="791">
        <v>1993</v>
      </c>
      <c r="BN63" s="791">
        <v>1993</v>
      </c>
      <c r="BO63" s="791">
        <v>1993</v>
      </c>
      <c r="BP63" s="791">
        <v>1993</v>
      </c>
      <c r="BQ63" s="791">
        <v>1993</v>
      </c>
      <c r="BR63" s="791">
        <v>1993</v>
      </c>
      <c r="BS63" s="791">
        <v>1993</v>
      </c>
      <c r="BT63" s="791">
        <v>1993</v>
      </c>
      <c r="BU63" s="791">
        <v>1993</v>
      </c>
      <c r="BV63" s="791">
        <v>1993</v>
      </c>
      <c r="BW63" s="791">
        <v>1993</v>
      </c>
      <c r="BX63" s="791">
        <v>1993</v>
      </c>
      <c r="BY63" s="791">
        <v>2053</v>
      </c>
      <c r="BZ63" s="791">
        <v>2053</v>
      </c>
      <c r="CA63" s="791">
        <v>2053</v>
      </c>
      <c r="CB63" s="791">
        <v>2053</v>
      </c>
      <c r="CC63" s="791">
        <v>2053</v>
      </c>
      <c r="CD63" s="791">
        <v>2053</v>
      </c>
      <c r="CE63" s="791">
        <v>328253</v>
      </c>
      <c r="CF63" s="791">
        <v>2053</v>
      </c>
      <c r="CG63" s="791">
        <v>330146</v>
      </c>
      <c r="CH63" s="791">
        <v>2053</v>
      </c>
      <c r="CI63" s="791">
        <v>2053</v>
      </c>
      <c r="CJ63" s="791">
        <v>2053</v>
      </c>
      <c r="CK63" s="791">
        <v>2115</v>
      </c>
      <c r="CL63" s="791">
        <v>2115</v>
      </c>
      <c r="CM63" s="791">
        <v>214168</v>
      </c>
      <c r="CN63" s="791">
        <v>2115</v>
      </c>
      <c r="CO63" s="791">
        <v>2115</v>
      </c>
      <c r="CP63" s="791">
        <v>2115</v>
      </c>
      <c r="CQ63" s="791">
        <v>2115</v>
      </c>
      <c r="CR63" s="791">
        <v>2115</v>
      </c>
      <c r="CS63" s="791">
        <v>2115</v>
      </c>
      <c r="CT63" s="791">
        <v>2115</v>
      </c>
      <c r="CU63" s="791">
        <v>2115</v>
      </c>
      <c r="CV63" s="791">
        <v>2115</v>
      </c>
      <c r="CW63" s="791">
        <v>2178</v>
      </c>
      <c r="CX63" s="791">
        <v>2178</v>
      </c>
      <c r="CY63" s="791">
        <v>2178</v>
      </c>
      <c r="CZ63" s="791">
        <v>2178</v>
      </c>
      <c r="DA63" s="791">
        <v>2178</v>
      </c>
      <c r="DB63" s="791">
        <v>2178</v>
      </c>
      <c r="DC63" s="791">
        <v>2178</v>
      </c>
      <c r="DD63" s="791">
        <v>2178</v>
      </c>
      <c r="DE63" s="791">
        <v>2178</v>
      </c>
      <c r="DF63" s="791">
        <v>2178</v>
      </c>
      <c r="DG63" s="791">
        <v>2178</v>
      </c>
      <c r="DH63" s="791">
        <v>2178</v>
      </c>
      <c r="DI63" s="791">
        <v>101899</v>
      </c>
      <c r="DJ63" s="791">
        <v>2244</v>
      </c>
      <c r="DK63" s="791">
        <v>2244</v>
      </c>
      <c r="DL63" s="791">
        <v>2244</v>
      </c>
      <c r="DM63" s="791">
        <v>2244</v>
      </c>
      <c r="DN63" s="791">
        <v>2244</v>
      </c>
      <c r="DO63" s="791">
        <v>489250</v>
      </c>
      <c r="DP63" s="791">
        <v>2244</v>
      </c>
      <c r="DQ63" s="791">
        <v>2244</v>
      </c>
      <c r="DR63" s="791">
        <v>2244</v>
      </c>
      <c r="DS63" s="791">
        <v>2244</v>
      </c>
      <c r="DT63" s="791">
        <v>777963</v>
      </c>
      <c r="DU63" s="791">
        <v>2311</v>
      </c>
      <c r="DV63" s="791">
        <v>2311</v>
      </c>
      <c r="DW63" s="791">
        <v>2311</v>
      </c>
      <c r="DX63" s="791">
        <v>2403705</v>
      </c>
      <c r="DY63" s="791">
        <v>50773</v>
      </c>
      <c r="DZ63" s="791">
        <v>2311</v>
      </c>
      <c r="EA63" s="791">
        <v>93654</v>
      </c>
      <c r="EB63" s="791">
        <v>2311</v>
      </c>
      <c r="EC63" s="791">
        <v>2311</v>
      </c>
      <c r="ED63" s="791">
        <v>2311</v>
      </c>
      <c r="EE63" s="791">
        <v>2311</v>
      </c>
      <c r="EF63" s="791">
        <v>2311</v>
      </c>
      <c r="EG63" s="791">
        <v>2380</v>
      </c>
      <c r="EH63" s="791">
        <v>171311</v>
      </c>
      <c r="EI63" s="791">
        <v>2380</v>
      </c>
      <c r="EJ63" s="791">
        <v>2380</v>
      </c>
      <c r="EK63" s="791">
        <v>2380</v>
      </c>
      <c r="EL63" s="791">
        <v>2380</v>
      </c>
      <c r="EM63" s="791">
        <v>2380</v>
      </c>
      <c r="EN63" s="791">
        <v>2380</v>
      </c>
      <c r="EO63" s="791">
        <v>382575</v>
      </c>
      <c r="EP63" s="791">
        <v>2380</v>
      </c>
      <c r="EQ63" s="791">
        <v>316354</v>
      </c>
      <c r="ER63" s="791">
        <v>70907</v>
      </c>
      <c r="ES63" s="791">
        <v>2452</v>
      </c>
      <c r="ET63" s="791">
        <v>2452</v>
      </c>
      <c r="EU63" s="791">
        <v>2452</v>
      </c>
      <c r="EV63" s="791">
        <v>2452</v>
      </c>
      <c r="EW63" s="791">
        <v>2452</v>
      </c>
      <c r="EX63" s="791">
        <v>249929</v>
      </c>
      <c r="EY63" s="791">
        <v>2452</v>
      </c>
      <c r="EZ63" s="791">
        <v>2452</v>
      </c>
      <c r="FA63" s="791">
        <v>2452</v>
      </c>
      <c r="FB63" s="791">
        <v>2452</v>
      </c>
      <c r="FC63" s="791">
        <v>2452</v>
      </c>
      <c r="FD63" s="791">
        <v>2452</v>
      </c>
      <c r="FE63" s="791">
        <v>2525</v>
      </c>
    </row>
    <row r="64" spans="1:270" ht="16" thickBot="1">
      <c r="D64" s="422"/>
      <c r="FF64" s="895"/>
      <c r="FG64" s="895"/>
      <c r="FH64" s="895"/>
      <c r="FI64" s="895"/>
      <c r="FJ64" s="895"/>
      <c r="FK64" s="895"/>
      <c r="FL64" s="895"/>
      <c r="FM64" s="895"/>
      <c r="FN64" s="895"/>
      <c r="FO64" s="895"/>
      <c r="FP64" s="895"/>
      <c r="FQ64" s="895"/>
      <c r="FR64" s="895"/>
      <c r="FS64" s="895"/>
      <c r="FT64" s="895"/>
      <c r="FU64" s="895"/>
      <c r="FV64" s="895"/>
      <c r="FW64" s="895"/>
      <c r="FX64" s="895"/>
      <c r="FY64" s="895"/>
      <c r="FZ64" s="895"/>
      <c r="GA64" s="895"/>
      <c r="GB64" s="895"/>
      <c r="GC64" s="895"/>
      <c r="GD64" s="895"/>
      <c r="GE64" s="895"/>
      <c r="GF64" s="895"/>
    </row>
    <row r="65" spans="4:188" ht="16" thickBot="1">
      <c r="D65" s="422">
        <v>18</v>
      </c>
      <c r="E65" s="736" t="s">
        <v>366</v>
      </c>
      <c r="F65" s="791">
        <v>285426</v>
      </c>
      <c r="G65" s="791">
        <v>290418</v>
      </c>
      <c r="H65" s="791">
        <v>290418</v>
      </c>
      <c r="I65" s="791">
        <v>299762</v>
      </c>
      <c r="J65" s="791">
        <v>299762</v>
      </c>
      <c r="K65" s="791">
        <v>299762</v>
      </c>
      <c r="L65" s="791">
        <v>300982</v>
      </c>
      <c r="M65" s="791">
        <v>254356</v>
      </c>
      <c r="N65" s="791">
        <v>237725</v>
      </c>
      <c r="O65" s="791">
        <v>224314</v>
      </c>
      <c r="P65" s="791">
        <v>224314</v>
      </c>
      <c r="Q65" s="791">
        <v>226668</v>
      </c>
      <c r="R65" s="791">
        <v>226668</v>
      </c>
      <c r="S65" s="791">
        <v>156129</v>
      </c>
      <c r="T65" s="791">
        <v>196580</v>
      </c>
      <c r="U65" s="791">
        <v>-69651</v>
      </c>
      <c r="V65" s="791">
        <v>213762</v>
      </c>
      <c r="W65" s="791">
        <v>-126744</v>
      </c>
      <c r="X65" s="791">
        <v>305443</v>
      </c>
      <c r="Y65" s="791">
        <v>305623</v>
      </c>
      <c r="Z65" s="791">
        <v>322584</v>
      </c>
      <c r="AA65" s="791">
        <v>322877</v>
      </c>
      <c r="AB65" s="791">
        <v>322877</v>
      </c>
      <c r="AC65" s="791">
        <v>301595</v>
      </c>
      <c r="AD65" s="791">
        <v>301595</v>
      </c>
      <c r="AE65" s="791">
        <v>306240</v>
      </c>
      <c r="AF65" s="791">
        <v>306240</v>
      </c>
      <c r="AG65" s="791">
        <v>307956</v>
      </c>
      <c r="AH65" s="791">
        <v>307956</v>
      </c>
      <c r="AI65" s="791">
        <v>308929</v>
      </c>
      <c r="AJ65" s="791">
        <v>310223</v>
      </c>
      <c r="AK65" s="791">
        <v>310408</v>
      </c>
      <c r="AL65" s="791">
        <v>310408</v>
      </c>
      <c r="AM65" s="791">
        <v>310710</v>
      </c>
      <c r="AN65" s="791">
        <v>310710</v>
      </c>
      <c r="AO65" s="791">
        <v>310963</v>
      </c>
      <c r="AP65" s="791">
        <v>310963</v>
      </c>
      <c r="AQ65" s="791">
        <v>315747</v>
      </c>
      <c r="AR65" s="791">
        <v>315747</v>
      </c>
      <c r="AS65" s="791">
        <v>317515</v>
      </c>
      <c r="AT65" s="791">
        <v>317515</v>
      </c>
      <c r="AU65" s="791">
        <v>318517</v>
      </c>
      <c r="AV65" s="791">
        <v>319850</v>
      </c>
      <c r="AW65" s="791">
        <v>320041</v>
      </c>
      <c r="AX65" s="791">
        <v>320041</v>
      </c>
      <c r="AY65" s="791">
        <v>320352</v>
      </c>
      <c r="AZ65" s="791">
        <v>320352</v>
      </c>
      <c r="BA65" s="791">
        <v>330181</v>
      </c>
      <c r="BB65" s="791">
        <v>330181</v>
      </c>
      <c r="BC65" s="791">
        <v>335109</v>
      </c>
      <c r="BD65" s="791">
        <v>335109</v>
      </c>
      <c r="BE65" s="791">
        <v>336930</v>
      </c>
      <c r="BF65" s="791">
        <v>336930</v>
      </c>
      <c r="BG65" s="791">
        <v>337962</v>
      </c>
      <c r="BH65" s="791">
        <v>261210</v>
      </c>
      <c r="BI65" s="791">
        <v>261406</v>
      </c>
      <c r="BJ65" s="791">
        <v>-373352</v>
      </c>
      <c r="BK65" s="791">
        <v>292706</v>
      </c>
      <c r="BL65" s="791">
        <v>292706</v>
      </c>
      <c r="BM65" s="791">
        <v>338627</v>
      </c>
      <c r="BN65" s="791">
        <v>338627</v>
      </c>
      <c r="BO65" s="791">
        <v>343703</v>
      </c>
      <c r="BP65" s="791">
        <v>343703</v>
      </c>
      <c r="BQ65" s="791">
        <v>345578</v>
      </c>
      <c r="BR65" s="791">
        <v>345578</v>
      </c>
      <c r="BS65" s="791">
        <v>346641</v>
      </c>
      <c r="BT65" s="791">
        <v>346641</v>
      </c>
      <c r="BU65" s="791">
        <v>346844</v>
      </c>
      <c r="BV65" s="791">
        <v>348519</v>
      </c>
      <c r="BW65" s="791">
        <v>348849</v>
      </c>
      <c r="BX65" s="791">
        <v>348849</v>
      </c>
      <c r="BY65" s="791">
        <v>359589</v>
      </c>
      <c r="BZ65" s="791">
        <v>359589</v>
      </c>
      <c r="CA65" s="791">
        <v>363111</v>
      </c>
      <c r="CB65" s="791">
        <v>363111</v>
      </c>
      <c r="CC65" s="791">
        <v>322323</v>
      </c>
      <c r="CD65" s="791">
        <v>315257</v>
      </c>
      <c r="CE65" s="791">
        <v>-29739</v>
      </c>
      <c r="CF65" s="791">
        <v>296460</v>
      </c>
      <c r="CG65" s="791">
        <v>-15558</v>
      </c>
      <c r="CH65" s="791">
        <v>341625</v>
      </c>
      <c r="CI65" s="791">
        <v>341964</v>
      </c>
      <c r="CJ65" s="791">
        <v>342579</v>
      </c>
      <c r="CK65" s="791">
        <v>333695</v>
      </c>
      <c r="CL65" s="791">
        <v>333695</v>
      </c>
      <c r="CM65" s="791">
        <v>136778</v>
      </c>
      <c r="CN65" s="791">
        <v>348831</v>
      </c>
      <c r="CO65" s="791">
        <v>350000</v>
      </c>
      <c r="CP65" s="791">
        <v>365456</v>
      </c>
      <c r="CQ65" s="791">
        <v>366277</v>
      </c>
      <c r="CR65" s="791">
        <v>366277</v>
      </c>
      <c r="CS65" s="791">
        <v>367297</v>
      </c>
      <c r="CT65" s="791">
        <v>369075</v>
      </c>
      <c r="CU65" s="791">
        <v>369075</v>
      </c>
      <c r="CV65" s="791">
        <v>369425</v>
      </c>
      <c r="CW65" s="791">
        <v>367801</v>
      </c>
      <c r="CX65" s="791">
        <v>367801</v>
      </c>
      <c r="CY65" s="791">
        <v>371813</v>
      </c>
      <c r="CZ65" s="791">
        <v>371813</v>
      </c>
      <c r="DA65" s="791">
        <v>373017</v>
      </c>
      <c r="DB65" s="791">
        <v>373017</v>
      </c>
      <c r="DC65" s="791">
        <v>373862</v>
      </c>
      <c r="DD65" s="791">
        <v>373862</v>
      </c>
      <c r="DE65" s="791">
        <v>374692</v>
      </c>
      <c r="DF65" s="791">
        <v>376523</v>
      </c>
      <c r="DG65" s="791">
        <v>369284</v>
      </c>
      <c r="DH65" s="791">
        <v>369644</v>
      </c>
      <c r="DI65" s="791">
        <v>291379</v>
      </c>
      <c r="DJ65" s="791">
        <v>391034</v>
      </c>
      <c r="DK65" s="791">
        <v>395130</v>
      </c>
      <c r="DL65" s="791">
        <v>402679</v>
      </c>
      <c r="DM65" s="791">
        <v>345215</v>
      </c>
      <c r="DN65" s="791">
        <v>345215</v>
      </c>
      <c r="DO65" s="791">
        <v>-117664</v>
      </c>
      <c r="DP65" s="791">
        <v>369343</v>
      </c>
      <c r="DQ65" s="791">
        <v>370197</v>
      </c>
      <c r="DR65" s="791">
        <v>311115</v>
      </c>
      <c r="DS65" s="791">
        <v>311115</v>
      </c>
      <c r="DT65" s="791">
        <v>-427272</v>
      </c>
      <c r="DU65" s="791">
        <v>360662</v>
      </c>
      <c r="DV65" s="791">
        <v>57502</v>
      </c>
      <c r="DW65" s="791">
        <v>122741</v>
      </c>
      <c r="DX65" s="791">
        <v>-2164029</v>
      </c>
      <c r="DY65" s="791">
        <v>180090</v>
      </c>
      <c r="DZ65" s="791">
        <v>228552</v>
      </c>
      <c r="EA65" s="791">
        <v>344661</v>
      </c>
      <c r="EB65" s="791">
        <v>439521</v>
      </c>
      <c r="EC65" s="791">
        <v>440402</v>
      </c>
      <c r="ED65" s="791">
        <v>448036</v>
      </c>
      <c r="EE65" s="791">
        <v>448036</v>
      </c>
      <c r="EF65" s="791">
        <v>429406</v>
      </c>
      <c r="EG65" s="791">
        <v>411239</v>
      </c>
      <c r="EH65" s="791">
        <v>250496</v>
      </c>
      <c r="EI65" s="791">
        <v>419933</v>
      </c>
      <c r="EJ65" s="791">
        <v>425962</v>
      </c>
      <c r="EK65" s="791">
        <v>440207</v>
      </c>
      <c r="EL65" s="791">
        <v>440207</v>
      </c>
      <c r="EM65" s="791">
        <v>392529</v>
      </c>
      <c r="EN65" s="791">
        <v>392529</v>
      </c>
      <c r="EO65" s="791">
        <v>-18494</v>
      </c>
      <c r="EP65" s="791">
        <v>361701</v>
      </c>
      <c r="EQ65" s="791">
        <v>62882</v>
      </c>
      <c r="ER65" s="791">
        <v>345874</v>
      </c>
      <c r="ES65" s="791">
        <v>407340</v>
      </c>
      <c r="ET65" s="791">
        <v>433938</v>
      </c>
      <c r="EU65" s="791">
        <v>407555</v>
      </c>
      <c r="EV65" s="791">
        <v>413765</v>
      </c>
      <c r="EW65" s="791">
        <v>413874</v>
      </c>
      <c r="EX65" s="791">
        <v>180336</v>
      </c>
      <c r="EY65" s="791">
        <v>429345</v>
      </c>
      <c r="EZ65" s="791">
        <v>429345</v>
      </c>
      <c r="FA65" s="791">
        <v>448214</v>
      </c>
      <c r="FB65" s="791">
        <v>448214</v>
      </c>
      <c r="FC65" s="791">
        <v>449000</v>
      </c>
      <c r="FD65" s="791">
        <v>451209</v>
      </c>
      <c r="FE65" s="791">
        <v>447335</v>
      </c>
      <c r="FF65" s="895"/>
      <c r="FG65" s="895"/>
      <c r="FH65" s="895"/>
      <c r="FI65" s="895"/>
      <c r="FJ65" s="895"/>
      <c r="FK65" s="895"/>
      <c r="FL65" s="895"/>
      <c r="FM65" s="895"/>
      <c r="FN65" s="895"/>
      <c r="FO65" s="895"/>
      <c r="FP65" s="895"/>
      <c r="FQ65" s="895"/>
      <c r="FR65" s="895"/>
      <c r="FS65" s="895"/>
      <c r="FT65" s="895"/>
      <c r="FU65" s="895"/>
      <c r="FV65" s="895"/>
      <c r="FW65" s="895"/>
      <c r="FX65" s="895"/>
      <c r="FY65" s="895"/>
      <c r="FZ65" s="895"/>
      <c r="GA65" s="895"/>
      <c r="GB65" s="895"/>
      <c r="GC65" s="895"/>
      <c r="GD65" s="895"/>
      <c r="GE65" s="895"/>
      <c r="GF65" s="895"/>
    </row>
    <row r="66" spans="4:188">
      <c r="D66" s="422"/>
    </row>
    <row r="67" spans="4:188" ht="16" thickBot="1">
      <c r="D67" s="422">
        <v>19</v>
      </c>
      <c r="E67" s="736" t="s">
        <v>367</v>
      </c>
      <c r="F67" s="896">
        <v>285426</v>
      </c>
      <c r="G67" s="896">
        <v>290418</v>
      </c>
      <c r="H67" s="896">
        <v>290418</v>
      </c>
      <c r="I67" s="896">
        <v>299762</v>
      </c>
      <c r="J67" s="896">
        <v>299762</v>
      </c>
      <c r="K67" s="896">
        <v>299762</v>
      </c>
      <c r="L67" s="896">
        <v>300982</v>
      </c>
      <c r="M67" s="896">
        <v>254356</v>
      </c>
      <c r="N67" s="896">
        <v>237725</v>
      </c>
      <c r="O67" s="896">
        <v>224314</v>
      </c>
      <c r="P67" s="896">
        <v>224314</v>
      </c>
      <c r="Q67" s="896">
        <v>226668</v>
      </c>
      <c r="R67" s="896">
        <v>226668</v>
      </c>
      <c r="S67" s="896">
        <v>156129</v>
      </c>
      <c r="T67" s="896">
        <v>196580</v>
      </c>
      <c r="U67" s="896">
        <v>-69651</v>
      </c>
      <c r="V67" s="896">
        <v>213762</v>
      </c>
      <c r="W67" s="896">
        <v>-126744</v>
      </c>
      <c r="X67" s="896">
        <v>305443</v>
      </c>
      <c r="Y67" s="896">
        <v>305623</v>
      </c>
      <c r="Z67" s="896">
        <v>322584</v>
      </c>
      <c r="AA67" s="896">
        <v>322877</v>
      </c>
      <c r="AB67" s="896">
        <v>322877</v>
      </c>
      <c r="AC67" s="896">
        <v>301595</v>
      </c>
      <c r="AD67" s="896">
        <v>301595</v>
      </c>
      <c r="AE67" s="896">
        <v>306240</v>
      </c>
      <c r="AF67" s="896">
        <v>306240</v>
      </c>
      <c r="AG67" s="896">
        <v>307956</v>
      </c>
      <c r="AH67" s="896">
        <v>307956</v>
      </c>
      <c r="AI67" s="896">
        <v>308929</v>
      </c>
      <c r="AJ67" s="896">
        <v>310223</v>
      </c>
      <c r="AK67" s="896">
        <v>310408</v>
      </c>
      <c r="AL67" s="896">
        <v>310408</v>
      </c>
      <c r="AM67" s="896">
        <v>310710</v>
      </c>
      <c r="AN67" s="896">
        <v>310710</v>
      </c>
      <c r="AO67" s="896">
        <v>310963</v>
      </c>
      <c r="AP67" s="896">
        <v>310963</v>
      </c>
      <c r="AQ67" s="896">
        <v>315747</v>
      </c>
      <c r="AR67" s="896">
        <v>315747</v>
      </c>
      <c r="AS67" s="896">
        <v>317515</v>
      </c>
      <c r="AT67" s="896">
        <v>317515</v>
      </c>
      <c r="AU67" s="896">
        <v>318517</v>
      </c>
      <c r="AV67" s="896">
        <v>319850</v>
      </c>
      <c r="AW67" s="896">
        <v>320041</v>
      </c>
      <c r="AX67" s="896">
        <v>320041</v>
      </c>
      <c r="AY67" s="896">
        <v>320352</v>
      </c>
      <c r="AZ67" s="896">
        <v>320352</v>
      </c>
      <c r="BA67" s="896">
        <v>330181</v>
      </c>
      <c r="BB67" s="896">
        <v>330181</v>
      </c>
      <c r="BC67" s="896">
        <v>335109</v>
      </c>
      <c r="BD67" s="896">
        <v>335109</v>
      </c>
      <c r="BE67" s="896">
        <v>336930</v>
      </c>
      <c r="BF67" s="896">
        <v>336930</v>
      </c>
      <c r="BG67" s="896">
        <v>337962</v>
      </c>
      <c r="BH67" s="896">
        <v>261210</v>
      </c>
      <c r="BI67" s="896">
        <v>261406</v>
      </c>
      <c r="BJ67" s="896">
        <v>-373352</v>
      </c>
      <c r="BK67" s="896">
        <v>292706</v>
      </c>
      <c r="BL67" s="896">
        <v>292706</v>
      </c>
      <c r="BM67" s="896">
        <v>338627</v>
      </c>
      <c r="BN67" s="896">
        <v>338627</v>
      </c>
      <c r="BO67" s="896">
        <v>343703</v>
      </c>
      <c r="BP67" s="896">
        <v>343703</v>
      </c>
      <c r="BQ67" s="896">
        <v>345578</v>
      </c>
      <c r="BR67" s="896">
        <v>345578</v>
      </c>
      <c r="BS67" s="896">
        <v>346641</v>
      </c>
      <c r="BT67" s="896">
        <v>346641</v>
      </c>
      <c r="BU67" s="896">
        <v>346844</v>
      </c>
      <c r="BV67" s="896">
        <v>348519</v>
      </c>
      <c r="BW67" s="896">
        <v>348849</v>
      </c>
      <c r="BX67" s="896">
        <v>348849</v>
      </c>
      <c r="BY67" s="896">
        <v>359589</v>
      </c>
      <c r="BZ67" s="896">
        <v>359589</v>
      </c>
      <c r="CA67" s="896">
        <v>363111</v>
      </c>
      <c r="CB67" s="896">
        <v>363111</v>
      </c>
      <c r="CC67" s="896">
        <v>322323</v>
      </c>
      <c r="CD67" s="896">
        <v>315257</v>
      </c>
      <c r="CE67" s="896">
        <v>-29739</v>
      </c>
      <c r="CF67" s="896">
        <v>296460</v>
      </c>
      <c r="CG67" s="896">
        <v>-15558</v>
      </c>
      <c r="CH67" s="896">
        <v>341625</v>
      </c>
      <c r="CI67" s="896">
        <v>341964</v>
      </c>
      <c r="CJ67" s="896">
        <v>342579</v>
      </c>
      <c r="CK67" s="896">
        <v>333695</v>
      </c>
      <c r="CL67" s="896">
        <v>333695</v>
      </c>
      <c r="CM67" s="896">
        <v>136778</v>
      </c>
      <c r="CN67" s="896">
        <v>348831</v>
      </c>
      <c r="CO67" s="896">
        <v>350000</v>
      </c>
      <c r="CP67" s="896">
        <v>365456</v>
      </c>
      <c r="CQ67" s="896">
        <v>366277</v>
      </c>
      <c r="CR67" s="896">
        <v>366277</v>
      </c>
      <c r="CS67" s="896">
        <v>367297</v>
      </c>
      <c r="CT67" s="896">
        <v>369075</v>
      </c>
      <c r="CU67" s="896">
        <v>369075</v>
      </c>
      <c r="CV67" s="896">
        <v>369425</v>
      </c>
      <c r="CW67" s="896">
        <v>367801</v>
      </c>
      <c r="CX67" s="896">
        <v>367801</v>
      </c>
      <c r="CY67" s="896">
        <v>371813</v>
      </c>
      <c r="CZ67" s="896">
        <v>371813</v>
      </c>
      <c r="DA67" s="896">
        <v>373017</v>
      </c>
      <c r="DB67" s="896">
        <v>373017</v>
      </c>
      <c r="DC67" s="896">
        <v>373862</v>
      </c>
      <c r="DD67" s="896">
        <v>373862</v>
      </c>
      <c r="DE67" s="896">
        <v>374692</v>
      </c>
      <c r="DF67" s="896">
        <v>376523</v>
      </c>
      <c r="DG67" s="896">
        <v>369284</v>
      </c>
      <c r="DH67" s="896">
        <v>369644</v>
      </c>
      <c r="DI67" s="896">
        <v>291379</v>
      </c>
      <c r="DJ67" s="896">
        <v>391034</v>
      </c>
      <c r="DK67" s="896">
        <v>395130</v>
      </c>
      <c r="DL67" s="896">
        <v>402679</v>
      </c>
      <c r="DM67" s="896">
        <v>345215</v>
      </c>
      <c r="DN67" s="896">
        <v>345215</v>
      </c>
      <c r="DO67" s="896">
        <v>-117664</v>
      </c>
      <c r="DP67" s="896">
        <v>369343</v>
      </c>
      <c r="DQ67" s="896">
        <v>370197</v>
      </c>
      <c r="DR67" s="896">
        <v>311115</v>
      </c>
      <c r="DS67" s="896">
        <v>311115</v>
      </c>
      <c r="DT67" s="896">
        <v>-427272</v>
      </c>
      <c r="DU67" s="896">
        <v>360662</v>
      </c>
      <c r="DV67" s="896">
        <v>57502</v>
      </c>
      <c r="DW67" s="896">
        <v>122741</v>
      </c>
      <c r="DX67" s="896">
        <v>-2164029</v>
      </c>
      <c r="DY67" s="896">
        <v>180090</v>
      </c>
      <c r="DZ67" s="896">
        <v>228552</v>
      </c>
      <c r="EA67" s="896">
        <v>344661</v>
      </c>
      <c r="EB67" s="896">
        <v>439521</v>
      </c>
      <c r="EC67" s="896">
        <v>440402</v>
      </c>
      <c r="ED67" s="896">
        <v>448036</v>
      </c>
      <c r="EE67" s="896">
        <v>448036</v>
      </c>
      <c r="EF67" s="896">
        <v>429406</v>
      </c>
      <c r="EG67" s="896">
        <v>411239</v>
      </c>
      <c r="EH67" s="896">
        <v>250496</v>
      </c>
      <c r="EI67" s="896">
        <v>419933</v>
      </c>
      <c r="EJ67" s="896">
        <v>425962</v>
      </c>
      <c r="EK67" s="896">
        <v>440207</v>
      </c>
      <c r="EL67" s="896">
        <v>440207</v>
      </c>
      <c r="EM67" s="896">
        <v>392529</v>
      </c>
      <c r="EN67" s="896">
        <v>392529</v>
      </c>
      <c r="EO67" s="896">
        <v>-18494</v>
      </c>
      <c r="EP67" s="896">
        <v>361701</v>
      </c>
      <c r="EQ67" s="896">
        <v>62882</v>
      </c>
      <c r="ER67" s="896">
        <v>345874</v>
      </c>
      <c r="ES67" s="896">
        <v>407340</v>
      </c>
      <c r="ET67" s="896">
        <v>433938</v>
      </c>
      <c r="EU67" s="896">
        <v>407555</v>
      </c>
      <c r="EV67" s="896">
        <v>413765</v>
      </c>
      <c r="EW67" s="896">
        <v>413874</v>
      </c>
      <c r="EX67" s="896">
        <v>180336</v>
      </c>
      <c r="EY67" s="896">
        <v>429345</v>
      </c>
      <c r="EZ67" s="896">
        <v>429345</v>
      </c>
      <c r="FA67" s="896">
        <v>448214</v>
      </c>
      <c r="FB67" s="896">
        <v>448214</v>
      </c>
      <c r="FC67" s="896">
        <v>449000</v>
      </c>
      <c r="FD67" s="896">
        <v>451209</v>
      </c>
      <c r="FE67" s="896">
        <v>447335</v>
      </c>
    </row>
    <row r="68" spans="4:188" ht="16" thickBot="1">
      <c r="D68" s="422"/>
      <c r="F68" s="896"/>
      <c r="G68" s="896"/>
      <c r="H68" s="896"/>
      <c r="I68" s="896"/>
      <c r="J68" s="896"/>
      <c r="K68" s="896"/>
      <c r="L68" s="896"/>
      <c r="M68" s="896"/>
      <c r="N68" s="896"/>
      <c r="O68" s="896"/>
      <c r="P68" s="896"/>
      <c r="Q68" s="896"/>
      <c r="R68" s="896"/>
      <c r="S68" s="896"/>
      <c r="T68" s="896"/>
      <c r="U68" s="896"/>
      <c r="V68" s="896"/>
      <c r="W68" s="896"/>
      <c r="X68" s="896"/>
      <c r="Y68" s="896"/>
      <c r="Z68" s="896"/>
      <c r="AA68" s="896"/>
      <c r="AB68" s="896"/>
      <c r="AC68" s="896"/>
      <c r="AD68" s="896"/>
      <c r="AE68" s="896"/>
      <c r="AF68" s="896"/>
      <c r="AG68" s="896"/>
      <c r="AH68" s="896"/>
      <c r="AI68" s="896"/>
      <c r="AJ68" s="896"/>
      <c r="AK68" s="896"/>
      <c r="AL68" s="896"/>
      <c r="AM68" s="896"/>
      <c r="AN68" s="896"/>
      <c r="AO68" s="896"/>
      <c r="AP68" s="896"/>
      <c r="AQ68" s="896"/>
      <c r="AR68" s="896"/>
      <c r="AS68" s="896"/>
      <c r="AT68" s="896"/>
      <c r="AU68" s="896"/>
      <c r="AV68" s="896"/>
      <c r="AW68" s="896"/>
      <c r="AX68" s="896"/>
      <c r="AY68" s="896"/>
      <c r="AZ68" s="896"/>
      <c r="BA68" s="896"/>
      <c r="BB68" s="896"/>
      <c r="BC68" s="896"/>
      <c r="BD68" s="896"/>
      <c r="BE68" s="896"/>
      <c r="BF68" s="896"/>
      <c r="BG68" s="896"/>
      <c r="BH68" s="896"/>
      <c r="BI68" s="896"/>
      <c r="BJ68" s="896"/>
      <c r="BK68" s="896"/>
      <c r="BL68" s="896"/>
      <c r="BM68" s="896"/>
      <c r="BN68" s="896"/>
      <c r="BO68" s="896"/>
      <c r="BP68" s="896"/>
      <c r="BQ68" s="896"/>
      <c r="BR68" s="896"/>
      <c r="BS68" s="896"/>
      <c r="BT68" s="896"/>
      <c r="BU68" s="896"/>
      <c r="BV68" s="896"/>
      <c r="BW68" s="896"/>
      <c r="BX68" s="896"/>
      <c r="BY68" s="896"/>
      <c r="BZ68" s="896"/>
      <c r="CA68" s="896"/>
      <c r="CB68" s="896"/>
      <c r="CC68" s="896"/>
      <c r="CD68" s="896"/>
      <c r="CE68" s="896"/>
      <c r="CF68" s="896"/>
      <c r="CG68" s="896"/>
      <c r="CH68" s="896"/>
      <c r="CI68" s="896"/>
      <c r="CJ68" s="896"/>
      <c r="CK68" s="896"/>
      <c r="CL68" s="896"/>
      <c r="CM68" s="896"/>
      <c r="CN68" s="896"/>
      <c r="CO68" s="896"/>
      <c r="CP68" s="896"/>
      <c r="CQ68" s="896"/>
      <c r="CR68" s="896"/>
      <c r="CS68" s="896"/>
      <c r="CT68" s="896"/>
      <c r="CU68" s="896"/>
      <c r="CV68" s="896"/>
      <c r="CW68" s="896"/>
      <c r="CX68" s="896"/>
      <c r="CY68" s="896"/>
      <c r="CZ68" s="896"/>
      <c r="DA68" s="896"/>
      <c r="DB68" s="896"/>
      <c r="DC68" s="896"/>
      <c r="DD68" s="896"/>
      <c r="DE68" s="896"/>
      <c r="DF68" s="896"/>
      <c r="DG68" s="896"/>
      <c r="DH68" s="896"/>
      <c r="DI68" s="896"/>
      <c r="DJ68" s="896"/>
      <c r="DK68" s="896"/>
      <c r="DL68" s="896"/>
      <c r="DM68" s="896"/>
      <c r="DN68" s="896"/>
      <c r="DO68" s="896"/>
      <c r="DP68" s="896"/>
      <c r="DQ68" s="896"/>
      <c r="DR68" s="896"/>
      <c r="DS68" s="896"/>
      <c r="DT68" s="896"/>
      <c r="DU68" s="896"/>
      <c r="DV68" s="896"/>
      <c r="DW68" s="896"/>
      <c r="DX68" s="896"/>
      <c r="DY68" s="896"/>
      <c r="DZ68" s="896"/>
      <c r="EA68" s="896"/>
      <c r="EB68" s="896"/>
      <c r="EC68" s="896"/>
      <c r="ED68" s="896"/>
      <c r="EE68" s="896"/>
      <c r="EF68" s="896"/>
      <c r="EG68" s="896"/>
      <c r="EH68" s="896"/>
      <c r="EI68" s="896"/>
      <c r="EJ68" s="896"/>
      <c r="EK68" s="896"/>
      <c r="EL68" s="896"/>
      <c r="EM68" s="896"/>
      <c r="EN68" s="896"/>
      <c r="EO68" s="896"/>
      <c r="EP68" s="896"/>
      <c r="EQ68" s="896"/>
      <c r="ER68" s="896"/>
      <c r="ES68" s="896"/>
      <c r="ET68" s="896"/>
      <c r="EU68" s="896"/>
      <c r="EV68" s="896"/>
      <c r="EW68" s="896"/>
      <c r="EX68" s="896"/>
      <c r="EY68" s="896"/>
      <c r="EZ68" s="896"/>
      <c r="FA68" s="896"/>
      <c r="FB68" s="896"/>
      <c r="FC68" s="896"/>
      <c r="FD68" s="896"/>
      <c r="FE68" s="896"/>
      <c r="FF68" s="405"/>
      <c r="FG68" s="405"/>
      <c r="FH68" s="405"/>
      <c r="FI68" s="405"/>
      <c r="FJ68" s="405"/>
      <c r="FK68" s="405"/>
      <c r="FL68" s="405"/>
      <c r="FM68" s="405"/>
      <c r="FN68" s="405"/>
      <c r="FO68" s="405"/>
      <c r="FP68" s="405"/>
      <c r="FQ68" s="405"/>
      <c r="FR68" s="405"/>
      <c r="FS68" s="405"/>
      <c r="FT68" s="405"/>
      <c r="FU68" s="405"/>
      <c r="FV68" s="405"/>
      <c r="FW68" s="405"/>
      <c r="FX68" s="405"/>
      <c r="FY68" s="405"/>
      <c r="FZ68" s="405"/>
      <c r="GA68" s="405"/>
      <c r="GB68" s="405"/>
      <c r="GC68" s="405"/>
      <c r="GD68" s="405"/>
      <c r="GE68" s="405"/>
      <c r="GF68" s="405"/>
    </row>
    <row r="69" spans="4:188">
      <c r="D69" s="422"/>
      <c r="FF69" s="537"/>
      <c r="FG69" s="537"/>
      <c r="FH69" s="537"/>
      <c r="FI69" s="537"/>
      <c r="FJ69" s="537"/>
      <c r="FK69" s="537"/>
      <c r="FL69" s="537"/>
      <c r="FM69" s="537"/>
      <c r="FN69" s="537"/>
      <c r="FO69" s="537"/>
      <c r="FP69" s="537"/>
      <c r="FQ69" s="537"/>
      <c r="FR69" s="537"/>
      <c r="FS69" s="537"/>
      <c r="FT69" s="537"/>
      <c r="FU69" s="537"/>
      <c r="FV69" s="537"/>
      <c r="FW69" s="537"/>
      <c r="FX69" s="537"/>
      <c r="FY69" s="537"/>
      <c r="FZ69" s="537"/>
      <c r="GA69" s="537"/>
      <c r="GB69" s="537"/>
      <c r="GC69" s="537"/>
      <c r="GD69" s="537"/>
      <c r="GE69" s="537"/>
      <c r="GF69" s="537"/>
    </row>
    <row r="70" spans="4:188">
      <c r="D70" s="422"/>
      <c r="E70" s="738" t="s">
        <v>822</v>
      </c>
    </row>
    <row r="71" spans="4:188">
      <c r="D71" s="422"/>
      <c r="E71" s="739" t="s">
        <v>823</v>
      </c>
      <c r="F71" s="740">
        <v>91723</v>
      </c>
      <c r="G71" s="740">
        <v>91723</v>
      </c>
      <c r="H71" s="740">
        <v>91723</v>
      </c>
      <c r="I71" s="740">
        <v>93486</v>
      </c>
      <c r="J71" s="740">
        <v>93486</v>
      </c>
      <c r="K71" s="740">
        <v>93486</v>
      </c>
      <c r="L71" s="740">
        <v>93486</v>
      </c>
      <c r="M71" s="740">
        <v>93486</v>
      </c>
      <c r="N71" s="740">
        <v>90268</v>
      </c>
      <c r="O71" s="740">
        <v>87618</v>
      </c>
      <c r="P71" s="740">
        <v>87618</v>
      </c>
      <c r="Q71" s="740">
        <v>87618</v>
      </c>
      <c r="R71" s="740">
        <v>87618</v>
      </c>
      <c r="S71" s="740">
        <v>81986</v>
      </c>
      <c r="T71" s="740">
        <v>81986</v>
      </c>
      <c r="U71" s="740">
        <v>89098</v>
      </c>
      <c r="V71" s="740">
        <v>89098</v>
      </c>
      <c r="W71" s="740">
        <v>100166</v>
      </c>
      <c r="X71" s="740">
        <v>100166</v>
      </c>
      <c r="Y71" s="740">
        <v>100166</v>
      </c>
      <c r="Z71" s="740">
        <v>100166</v>
      </c>
      <c r="AA71" s="740">
        <v>100166</v>
      </c>
      <c r="AB71" s="740">
        <v>100166</v>
      </c>
      <c r="AC71" s="740">
        <v>100166</v>
      </c>
      <c r="AD71" s="740">
        <v>100166</v>
      </c>
      <c r="AE71" s="740">
        <v>100166</v>
      </c>
      <c r="AF71" s="740">
        <v>100166</v>
      </c>
      <c r="AG71" s="740">
        <v>100166</v>
      </c>
      <c r="AH71" s="740">
        <v>100166</v>
      </c>
      <c r="AI71" s="740">
        <v>100166</v>
      </c>
      <c r="AJ71" s="740">
        <v>100166</v>
      </c>
      <c r="AK71" s="740">
        <v>100166</v>
      </c>
      <c r="AL71" s="740">
        <v>100166</v>
      </c>
      <c r="AM71" s="740">
        <v>100166</v>
      </c>
      <c r="AN71" s="740">
        <v>100166</v>
      </c>
      <c r="AO71" s="740">
        <v>100166</v>
      </c>
      <c r="AP71" s="740">
        <v>100166</v>
      </c>
      <c r="AQ71" s="740">
        <v>100166</v>
      </c>
      <c r="AR71" s="740">
        <v>100166</v>
      </c>
      <c r="AS71" s="740">
        <v>100166</v>
      </c>
      <c r="AT71" s="740">
        <v>100166</v>
      </c>
      <c r="AU71" s="740">
        <v>100166</v>
      </c>
      <c r="AV71" s="740">
        <v>100166</v>
      </c>
      <c r="AW71" s="740">
        <v>100166</v>
      </c>
      <c r="AX71" s="740">
        <v>100166</v>
      </c>
      <c r="AY71" s="740">
        <v>100166</v>
      </c>
      <c r="AZ71" s="740">
        <v>100166</v>
      </c>
      <c r="BA71" s="740">
        <v>100166</v>
      </c>
      <c r="BB71" s="740">
        <v>100166</v>
      </c>
      <c r="BC71" s="740">
        <v>100166</v>
      </c>
      <c r="BD71" s="740">
        <v>100166</v>
      </c>
      <c r="BE71" s="740">
        <v>100166</v>
      </c>
      <c r="BF71" s="740">
        <v>100166</v>
      </c>
      <c r="BG71" s="740">
        <v>100166</v>
      </c>
      <c r="BH71" s="740">
        <v>84766</v>
      </c>
      <c r="BI71" s="740">
        <v>84766</v>
      </c>
      <c r="BJ71" s="740">
        <v>100166</v>
      </c>
      <c r="BK71" s="740">
        <v>100166</v>
      </c>
      <c r="BL71" s="740">
        <v>100166</v>
      </c>
      <c r="BM71" s="740">
        <v>100166</v>
      </c>
      <c r="BN71" s="740">
        <v>100166</v>
      </c>
      <c r="BO71" s="740">
        <v>100166</v>
      </c>
      <c r="BP71" s="740">
        <v>100166</v>
      </c>
      <c r="BQ71" s="740">
        <v>100166</v>
      </c>
      <c r="BR71" s="740">
        <v>100166</v>
      </c>
      <c r="BS71" s="740">
        <v>100166</v>
      </c>
      <c r="BT71" s="740">
        <v>100166</v>
      </c>
      <c r="BU71" s="740">
        <v>100166</v>
      </c>
      <c r="BV71" s="740">
        <v>100166</v>
      </c>
      <c r="BW71" s="740">
        <v>100166</v>
      </c>
      <c r="BX71" s="740">
        <v>100166</v>
      </c>
      <c r="BY71" s="740">
        <v>100166</v>
      </c>
      <c r="BZ71" s="740">
        <v>100166</v>
      </c>
      <c r="CA71" s="740">
        <v>100166</v>
      </c>
      <c r="CB71" s="740">
        <v>100166</v>
      </c>
      <c r="CC71" s="740">
        <v>93054</v>
      </c>
      <c r="CD71" s="740">
        <v>91574</v>
      </c>
      <c r="CE71" s="740">
        <v>92818</v>
      </c>
      <c r="CF71" s="740">
        <v>92818</v>
      </c>
      <c r="CG71" s="740">
        <v>100166</v>
      </c>
      <c r="CH71" s="740">
        <v>100166</v>
      </c>
      <c r="CI71" s="740">
        <v>100166</v>
      </c>
      <c r="CJ71" s="740">
        <v>94966</v>
      </c>
      <c r="CK71" s="740">
        <v>94966</v>
      </c>
      <c r="CL71" s="740">
        <v>94966</v>
      </c>
      <c r="CM71" s="740">
        <v>100166</v>
      </c>
      <c r="CN71" s="740">
        <v>100166</v>
      </c>
      <c r="CO71" s="740">
        <v>100166</v>
      </c>
      <c r="CP71" s="740">
        <v>100166</v>
      </c>
      <c r="CQ71" s="740">
        <v>100166</v>
      </c>
      <c r="CR71" s="740">
        <v>100166</v>
      </c>
      <c r="CS71" s="740">
        <v>100166</v>
      </c>
      <c r="CT71" s="740">
        <v>100166</v>
      </c>
      <c r="CU71" s="740">
        <v>100166</v>
      </c>
      <c r="CV71" s="740">
        <v>100166</v>
      </c>
      <c r="CW71" s="740">
        <v>100166</v>
      </c>
      <c r="CX71" s="740">
        <v>100166</v>
      </c>
      <c r="CY71" s="740">
        <v>100166</v>
      </c>
      <c r="CZ71" s="740">
        <v>100166</v>
      </c>
      <c r="DA71" s="740">
        <v>100166</v>
      </c>
      <c r="DB71" s="740">
        <v>100166</v>
      </c>
      <c r="DC71" s="740">
        <v>100166</v>
      </c>
      <c r="DD71" s="740">
        <v>100166</v>
      </c>
      <c r="DE71" s="740">
        <v>100166</v>
      </c>
      <c r="DF71" s="740">
        <v>100166</v>
      </c>
      <c r="DG71" s="740">
        <v>98114</v>
      </c>
      <c r="DH71" s="740">
        <v>98114</v>
      </c>
      <c r="DI71" s="740">
        <v>100166</v>
      </c>
      <c r="DJ71" s="740">
        <v>100166</v>
      </c>
      <c r="DK71" s="740">
        <v>100166</v>
      </c>
      <c r="DL71" s="740">
        <v>100166</v>
      </c>
      <c r="DM71" s="740">
        <v>90476</v>
      </c>
      <c r="DN71" s="740">
        <v>90476</v>
      </c>
      <c r="DO71" s="740">
        <v>100166</v>
      </c>
      <c r="DP71" s="740">
        <v>100166</v>
      </c>
      <c r="DQ71" s="740">
        <v>100166</v>
      </c>
      <c r="DR71" s="740">
        <v>84766</v>
      </c>
      <c r="DS71" s="740">
        <v>84766</v>
      </c>
      <c r="DT71" s="740">
        <v>100166</v>
      </c>
      <c r="DU71" s="740">
        <v>100166</v>
      </c>
      <c r="DV71" s="740">
        <v>52673</v>
      </c>
      <c r="DW71" s="740">
        <v>52673</v>
      </c>
      <c r="DX71" s="740">
        <v>99083</v>
      </c>
      <c r="DY71" s="740">
        <v>98403</v>
      </c>
      <c r="DZ71" s="740">
        <v>98403</v>
      </c>
      <c r="EA71" s="740">
        <v>100166</v>
      </c>
      <c r="EB71" s="740">
        <v>100166</v>
      </c>
      <c r="EC71" s="740">
        <v>100166</v>
      </c>
      <c r="ED71" s="740">
        <v>100166</v>
      </c>
      <c r="EE71" s="740">
        <v>100166</v>
      </c>
      <c r="EF71" s="740">
        <v>96996</v>
      </c>
      <c r="EG71" s="740">
        <v>96996</v>
      </c>
      <c r="EH71" s="740">
        <v>100166</v>
      </c>
      <c r="EI71" s="740">
        <v>100166</v>
      </c>
      <c r="EJ71" s="740">
        <v>100166</v>
      </c>
      <c r="EK71" s="740">
        <v>100166</v>
      </c>
      <c r="EL71" s="740">
        <v>100166</v>
      </c>
      <c r="EM71" s="740">
        <v>93054</v>
      </c>
      <c r="EN71" s="740">
        <v>93054</v>
      </c>
      <c r="EO71" s="740">
        <v>92818</v>
      </c>
      <c r="EP71" s="740">
        <v>92818</v>
      </c>
      <c r="EQ71" s="740">
        <v>98686</v>
      </c>
      <c r="ER71" s="740">
        <v>100166</v>
      </c>
      <c r="ES71" s="740">
        <v>100166</v>
      </c>
      <c r="ET71" s="740">
        <v>100166</v>
      </c>
      <c r="EU71" s="740">
        <v>94966</v>
      </c>
      <c r="EV71" s="740">
        <v>94966</v>
      </c>
      <c r="EW71" s="740">
        <v>94966</v>
      </c>
      <c r="EX71" s="740">
        <v>100166</v>
      </c>
      <c r="EY71" s="740">
        <v>100166</v>
      </c>
      <c r="EZ71" s="740">
        <v>100166</v>
      </c>
      <c r="FA71" s="740">
        <v>100166</v>
      </c>
      <c r="FB71" s="740">
        <v>100166</v>
      </c>
      <c r="FC71" s="740">
        <v>100166</v>
      </c>
      <c r="FD71" s="740">
        <v>100166</v>
      </c>
      <c r="FE71" s="740">
        <v>100166</v>
      </c>
    </row>
    <row r="72" spans="4:188">
      <c r="D72" s="422"/>
      <c r="E72" s="739" t="s">
        <v>824</v>
      </c>
      <c r="F72" s="740">
        <v>8443</v>
      </c>
      <c r="G72" s="740">
        <v>8443</v>
      </c>
      <c r="H72" s="740">
        <v>8443</v>
      </c>
      <c r="I72" s="740">
        <v>6680</v>
      </c>
      <c r="J72" s="740">
        <v>6680</v>
      </c>
      <c r="K72" s="740">
        <v>6680</v>
      </c>
      <c r="L72" s="740">
        <v>6680</v>
      </c>
      <c r="M72" s="740">
        <v>6680</v>
      </c>
      <c r="N72" s="740">
        <v>9898</v>
      </c>
      <c r="O72" s="740">
        <v>12548</v>
      </c>
      <c r="P72" s="740">
        <v>12548</v>
      </c>
      <c r="Q72" s="740">
        <v>12548</v>
      </c>
      <c r="R72" s="740">
        <v>12548</v>
      </c>
      <c r="S72" s="740">
        <v>18180</v>
      </c>
      <c r="T72" s="740">
        <v>18180</v>
      </c>
      <c r="U72" s="740">
        <v>11068</v>
      </c>
      <c r="V72" s="740">
        <v>11068</v>
      </c>
      <c r="W72" s="740">
        <v>0</v>
      </c>
      <c r="X72" s="740">
        <v>0</v>
      </c>
      <c r="Y72" s="740">
        <v>0</v>
      </c>
      <c r="Z72" s="740">
        <v>0</v>
      </c>
      <c r="AA72" s="740">
        <v>0</v>
      </c>
      <c r="AB72" s="740">
        <v>0</v>
      </c>
      <c r="AC72" s="740">
        <v>0</v>
      </c>
      <c r="AD72" s="740">
        <v>0</v>
      </c>
      <c r="AE72" s="740">
        <v>0</v>
      </c>
      <c r="AF72" s="740">
        <v>0</v>
      </c>
      <c r="AG72" s="740">
        <v>0</v>
      </c>
      <c r="AH72" s="740">
        <v>0</v>
      </c>
      <c r="AI72" s="740">
        <v>0</v>
      </c>
      <c r="AJ72" s="740">
        <v>0</v>
      </c>
      <c r="AK72" s="740">
        <v>0</v>
      </c>
      <c r="AL72" s="740">
        <v>0</v>
      </c>
      <c r="AM72" s="740">
        <v>0</v>
      </c>
      <c r="AN72" s="740">
        <v>0</v>
      </c>
      <c r="AO72" s="740">
        <v>0</v>
      </c>
      <c r="AP72" s="740">
        <v>0</v>
      </c>
      <c r="AQ72" s="740">
        <v>0</v>
      </c>
      <c r="AR72" s="740">
        <v>0</v>
      </c>
      <c r="AS72" s="740">
        <v>0</v>
      </c>
      <c r="AT72" s="740">
        <v>0</v>
      </c>
      <c r="AU72" s="740">
        <v>0</v>
      </c>
      <c r="AV72" s="740">
        <v>0</v>
      </c>
      <c r="AW72" s="740">
        <v>0</v>
      </c>
      <c r="AX72" s="740">
        <v>0</v>
      </c>
      <c r="AY72" s="740">
        <v>0</v>
      </c>
      <c r="AZ72" s="740">
        <v>0</v>
      </c>
      <c r="BA72" s="740">
        <v>0</v>
      </c>
      <c r="BB72" s="740">
        <v>0</v>
      </c>
      <c r="BC72" s="740">
        <v>0</v>
      </c>
      <c r="BD72" s="740">
        <v>0</v>
      </c>
      <c r="BE72" s="740">
        <v>0</v>
      </c>
      <c r="BF72" s="740">
        <v>0</v>
      </c>
      <c r="BG72" s="740">
        <v>0</v>
      </c>
      <c r="BH72" s="740">
        <v>15400</v>
      </c>
      <c r="BI72" s="740">
        <v>15400</v>
      </c>
      <c r="BJ72" s="740">
        <v>0</v>
      </c>
      <c r="BK72" s="740">
        <v>0</v>
      </c>
      <c r="BL72" s="740">
        <v>0</v>
      </c>
      <c r="BM72" s="740">
        <v>0</v>
      </c>
      <c r="BN72" s="740">
        <v>0</v>
      </c>
      <c r="BO72" s="740">
        <v>0</v>
      </c>
      <c r="BP72" s="740">
        <v>0</v>
      </c>
      <c r="BQ72" s="740">
        <v>0</v>
      </c>
      <c r="BR72" s="740">
        <v>0</v>
      </c>
      <c r="BS72" s="740">
        <v>0</v>
      </c>
      <c r="BT72" s="740">
        <v>0</v>
      </c>
      <c r="BU72" s="740">
        <v>0</v>
      </c>
      <c r="BV72" s="740">
        <v>0</v>
      </c>
      <c r="BW72" s="740">
        <v>0</v>
      </c>
      <c r="BX72" s="740">
        <v>0</v>
      </c>
      <c r="BY72" s="740">
        <v>0</v>
      </c>
      <c r="BZ72" s="740">
        <v>0</v>
      </c>
      <c r="CA72" s="740">
        <v>0</v>
      </c>
      <c r="CB72" s="740">
        <v>0</v>
      </c>
      <c r="CC72" s="740">
        <v>7112</v>
      </c>
      <c r="CD72" s="740">
        <v>8592</v>
      </c>
      <c r="CE72" s="740">
        <v>7348</v>
      </c>
      <c r="CF72" s="740">
        <v>7348</v>
      </c>
      <c r="CG72" s="740">
        <v>0</v>
      </c>
      <c r="CH72" s="740">
        <v>0</v>
      </c>
      <c r="CI72" s="740">
        <v>0</v>
      </c>
      <c r="CJ72" s="740">
        <v>5200</v>
      </c>
      <c r="CK72" s="740">
        <v>5200</v>
      </c>
      <c r="CL72" s="740">
        <v>5200</v>
      </c>
      <c r="CM72" s="740">
        <v>0</v>
      </c>
      <c r="CN72" s="740">
        <v>0</v>
      </c>
      <c r="CO72" s="740">
        <v>0</v>
      </c>
      <c r="CP72" s="740">
        <v>0</v>
      </c>
      <c r="CQ72" s="740">
        <v>0</v>
      </c>
      <c r="CR72" s="740">
        <v>0</v>
      </c>
      <c r="CS72" s="740">
        <v>0</v>
      </c>
      <c r="CT72" s="740">
        <v>0</v>
      </c>
      <c r="CU72" s="740">
        <v>0</v>
      </c>
      <c r="CV72" s="740">
        <v>0</v>
      </c>
      <c r="CW72" s="740">
        <v>0</v>
      </c>
      <c r="CX72" s="740">
        <v>0</v>
      </c>
      <c r="CY72" s="740">
        <v>0</v>
      </c>
      <c r="CZ72" s="740">
        <v>0</v>
      </c>
      <c r="DA72" s="740">
        <v>0</v>
      </c>
      <c r="DB72" s="740">
        <v>0</v>
      </c>
      <c r="DC72" s="740">
        <v>0</v>
      </c>
      <c r="DD72" s="740">
        <v>0</v>
      </c>
      <c r="DE72" s="740">
        <v>0</v>
      </c>
      <c r="DF72" s="740">
        <v>0</v>
      </c>
      <c r="DG72" s="740">
        <v>2052</v>
      </c>
      <c r="DH72" s="740">
        <v>2052</v>
      </c>
      <c r="DI72" s="740">
        <v>0</v>
      </c>
      <c r="DJ72" s="740">
        <v>0</v>
      </c>
      <c r="DK72" s="740">
        <v>0</v>
      </c>
      <c r="DL72" s="740">
        <v>0</v>
      </c>
      <c r="DM72" s="740">
        <v>9690</v>
      </c>
      <c r="DN72" s="740">
        <v>9690</v>
      </c>
      <c r="DO72" s="740">
        <v>0</v>
      </c>
      <c r="DP72" s="740">
        <v>0</v>
      </c>
      <c r="DQ72" s="740">
        <v>0</v>
      </c>
      <c r="DR72" s="740">
        <v>15400</v>
      </c>
      <c r="DS72" s="740">
        <v>15400</v>
      </c>
      <c r="DT72" s="740">
        <v>0</v>
      </c>
      <c r="DU72" s="740">
        <v>0</v>
      </c>
      <c r="DV72" s="740">
        <v>47493</v>
      </c>
      <c r="DW72" s="740">
        <v>47493</v>
      </c>
      <c r="DX72" s="740">
        <v>1083</v>
      </c>
      <c r="DY72" s="740">
        <v>1763</v>
      </c>
      <c r="DZ72" s="740">
        <v>1763</v>
      </c>
      <c r="EA72" s="740">
        <v>0</v>
      </c>
      <c r="EB72" s="740">
        <v>0</v>
      </c>
      <c r="EC72" s="740">
        <v>0</v>
      </c>
      <c r="ED72" s="740">
        <v>0</v>
      </c>
      <c r="EE72" s="740">
        <v>0</v>
      </c>
      <c r="EF72" s="740">
        <v>3170</v>
      </c>
      <c r="EG72" s="740">
        <v>3170</v>
      </c>
      <c r="EH72" s="740">
        <v>0</v>
      </c>
      <c r="EI72" s="740">
        <v>0</v>
      </c>
      <c r="EJ72" s="740">
        <v>0</v>
      </c>
      <c r="EK72" s="740">
        <v>0</v>
      </c>
      <c r="EL72" s="740">
        <v>0</v>
      </c>
      <c r="EM72" s="740">
        <v>7112</v>
      </c>
      <c r="EN72" s="740">
        <v>7112</v>
      </c>
      <c r="EO72" s="740">
        <v>7348</v>
      </c>
      <c r="EP72" s="740">
        <v>7348</v>
      </c>
      <c r="EQ72" s="740">
        <v>1480</v>
      </c>
      <c r="ER72" s="740">
        <v>0</v>
      </c>
      <c r="ES72" s="740">
        <v>0</v>
      </c>
      <c r="ET72" s="740">
        <v>0</v>
      </c>
      <c r="EU72" s="740">
        <v>5200</v>
      </c>
      <c r="EV72" s="740">
        <v>5200</v>
      </c>
      <c r="EW72" s="740">
        <v>5200</v>
      </c>
      <c r="EX72" s="740">
        <v>0</v>
      </c>
      <c r="EY72" s="740">
        <v>0</v>
      </c>
      <c r="EZ72" s="740">
        <v>0</v>
      </c>
      <c r="FA72" s="740">
        <v>0</v>
      </c>
      <c r="FB72" s="740">
        <v>0</v>
      </c>
      <c r="FC72" s="740">
        <v>0</v>
      </c>
      <c r="FD72" s="740">
        <v>0</v>
      </c>
      <c r="FE72" s="740">
        <v>0</v>
      </c>
      <c r="FF72" s="534"/>
      <c r="FG72" s="534"/>
      <c r="FH72" s="534"/>
      <c r="FI72" s="534"/>
      <c r="FJ72" s="534"/>
      <c r="FK72" s="534"/>
      <c r="FL72" s="534"/>
      <c r="FM72" s="534"/>
      <c r="FN72" s="534"/>
      <c r="FO72" s="534"/>
      <c r="FP72" s="534"/>
      <c r="FQ72" s="534"/>
      <c r="FR72" s="534"/>
      <c r="FS72" s="534"/>
      <c r="FT72" s="534"/>
      <c r="FU72" s="534"/>
      <c r="FV72" s="534"/>
      <c r="FW72" s="534"/>
      <c r="FX72" s="534"/>
      <c r="FY72" s="534"/>
      <c r="FZ72" s="534"/>
      <c r="GA72" s="534"/>
      <c r="GB72" s="534"/>
      <c r="GC72" s="534"/>
      <c r="GD72" s="534"/>
      <c r="GE72" s="534"/>
      <c r="GF72" s="534"/>
    </row>
    <row r="73" spans="4:188">
      <c r="D73" s="422"/>
      <c r="E73" s="739" t="s">
        <v>825</v>
      </c>
      <c r="F73" s="740">
        <v>91723</v>
      </c>
      <c r="G73" s="740">
        <v>91723</v>
      </c>
      <c r="H73" s="740">
        <v>91723</v>
      </c>
      <c r="I73" s="740">
        <v>93486</v>
      </c>
      <c r="J73" s="740">
        <v>93486</v>
      </c>
      <c r="K73" s="740">
        <v>93486</v>
      </c>
      <c r="L73" s="740">
        <v>93486</v>
      </c>
      <c r="M73" s="740">
        <v>93486</v>
      </c>
      <c r="N73" s="740">
        <v>90268</v>
      </c>
      <c r="O73" s="740">
        <v>87618</v>
      </c>
      <c r="P73" s="740">
        <v>87618</v>
      </c>
      <c r="Q73" s="740">
        <v>87618</v>
      </c>
      <c r="R73" s="740">
        <v>87618</v>
      </c>
      <c r="S73" s="740">
        <v>81986</v>
      </c>
      <c r="T73" s="740">
        <v>81986</v>
      </c>
      <c r="U73" s="740">
        <v>89098</v>
      </c>
      <c r="V73" s="740">
        <v>89098</v>
      </c>
      <c r="W73" s="740">
        <v>100166</v>
      </c>
      <c r="X73" s="740">
        <v>100166</v>
      </c>
      <c r="Y73" s="740">
        <v>100166</v>
      </c>
      <c r="Z73" s="740">
        <v>100166</v>
      </c>
      <c r="AA73" s="740">
        <v>100166</v>
      </c>
      <c r="AB73" s="740">
        <v>100166</v>
      </c>
      <c r="AC73" s="740">
        <v>100166</v>
      </c>
      <c r="AD73" s="740">
        <v>100166</v>
      </c>
      <c r="AE73" s="740">
        <v>100166</v>
      </c>
      <c r="AF73" s="740">
        <v>100166</v>
      </c>
      <c r="AG73" s="740">
        <v>100166</v>
      </c>
      <c r="AH73" s="740">
        <v>100166</v>
      </c>
      <c r="AI73" s="740">
        <v>100166</v>
      </c>
      <c r="AJ73" s="740">
        <v>100166</v>
      </c>
      <c r="AK73" s="740">
        <v>100166</v>
      </c>
      <c r="AL73" s="740">
        <v>100166</v>
      </c>
      <c r="AM73" s="740">
        <v>100166</v>
      </c>
      <c r="AN73" s="740">
        <v>100166</v>
      </c>
      <c r="AO73" s="740">
        <v>100166</v>
      </c>
      <c r="AP73" s="740">
        <v>100166</v>
      </c>
      <c r="AQ73" s="740">
        <v>100166</v>
      </c>
      <c r="AR73" s="740">
        <v>100166</v>
      </c>
      <c r="AS73" s="740">
        <v>100166</v>
      </c>
      <c r="AT73" s="740">
        <v>100166</v>
      </c>
      <c r="AU73" s="740">
        <v>100166</v>
      </c>
      <c r="AV73" s="740">
        <v>100166</v>
      </c>
      <c r="AW73" s="740">
        <v>100166</v>
      </c>
      <c r="AX73" s="740">
        <v>100166</v>
      </c>
      <c r="AY73" s="740">
        <v>100166</v>
      </c>
      <c r="AZ73" s="740">
        <v>100166</v>
      </c>
      <c r="BA73" s="740">
        <v>100166</v>
      </c>
      <c r="BB73" s="740">
        <v>100166</v>
      </c>
      <c r="BC73" s="740">
        <v>100166</v>
      </c>
      <c r="BD73" s="740">
        <v>100166</v>
      </c>
      <c r="BE73" s="740">
        <v>100166</v>
      </c>
      <c r="BF73" s="740">
        <v>100166</v>
      </c>
      <c r="BG73" s="740">
        <v>100166</v>
      </c>
      <c r="BH73" s="740">
        <v>84766</v>
      </c>
      <c r="BI73" s="740">
        <v>84766</v>
      </c>
      <c r="BJ73" s="740">
        <v>100166</v>
      </c>
      <c r="BK73" s="740">
        <v>100166</v>
      </c>
      <c r="BL73" s="740">
        <v>100166</v>
      </c>
      <c r="BM73" s="740">
        <v>100166</v>
      </c>
      <c r="BN73" s="740">
        <v>100166</v>
      </c>
      <c r="BO73" s="740">
        <v>100166</v>
      </c>
      <c r="BP73" s="740">
        <v>100166</v>
      </c>
      <c r="BQ73" s="740">
        <v>100166</v>
      </c>
      <c r="BR73" s="740">
        <v>100166</v>
      </c>
      <c r="BS73" s="740">
        <v>100166</v>
      </c>
      <c r="BT73" s="740">
        <v>100166</v>
      </c>
      <c r="BU73" s="740">
        <v>100166</v>
      </c>
      <c r="BV73" s="740">
        <v>100166</v>
      </c>
      <c r="BW73" s="740">
        <v>100166</v>
      </c>
      <c r="BX73" s="740">
        <v>100166</v>
      </c>
      <c r="BY73" s="740">
        <v>100166</v>
      </c>
      <c r="BZ73" s="740">
        <v>100166</v>
      </c>
      <c r="CA73" s="740">
        <v>100166</v>
      </c>
      <c r="CB73" s="740">
        <v>100166</v>
      </c>
      <c r="CC73" s="740">
        <v>93054</v>
      </c>
      <c r="CD73" s="740">
        <v>91574</v>
      </c>
      <c r="CE73" s="740">
        <v>92818</v>
      </c>
      <c r="CF73" s="740">
        <v>92818</v>
      </c>
      <c r="CG73" s="740">
        <v>100166</v>
      </c>
      <c r="CH73" s="740">
        <v>100166</v>
      </c>
      <c r="CI73" s="740">
        <v>100166</v>
      </c>
      <c r="CJ73" s="740">
        <v>94966</v>
      </c>
      <c r="CK73" s="740">
        <v>94966</v>
      </c>
      <c r="CL73" s="740">
        <v>94966</v>
      </c>
      <c r="CM73" s="740">
        <v>100166</v>
      </c>
      <c r="CN73" s="740">
        <v>100166</v>
      </c>
      <c r="CO73" s="740">
        <v>100166</v>
      </c>
      <c r="CP73" s="740">
        <v>100166</v>
      </c>
      <c r="CQ73" s="740">
        <v>100166</v>
      </c>
      <c r="CR73" s="740">
        <v>100166</v>
      </c>
      <c r="CS73" s="740">
        <v>100166</v>
      </c>
      <c r="CT73" s="740">
        <v>100166</v>
      </c>
      <c r="CU73" s="740">
        <v>100166</v>
      </c>
      <c r="CV73" s="740">
        <v>100166</v>
      </c>
      <c r="CW73" s="740">
        <v>100166</v>
      </c>
      <c r="CX73" s="740">
        <v>100166</v>
      </c>
      <c r="CY73" s="740">
        <v>100166</v>
      </c>
      <c r="CZ73" s="740">
        <v>100166</v>
      </c>
      <c r="DA73" s="740">
        <v>100166</v>
      </c>
      <c r="DB73" s="740">
        <v>100166</v>
      </c>
      <c r="DC73" s="740">
        <v>100166</v>
      </c>
      <c r="DD73" s="740">
        <v>100166</v>
      </c>
      <c r="DE73" s="740">
        <v>100166</v>
      </c>
      <c r="DF73" s="740">
        <v>100166</v>
      </c>
      <c r="DG73" s="740">
        <v>98114</v>
      </c>
      <c r="DH73" s="740">
        <v>98114</v>
      </c>
      <c r="DI73" s="740">
        <v>100166</v>
      </c>
      <c r="DJ73" s="740">
        <v>100166</v>
      </c>
      <c r="DK73" s="740">
        <v>100166</v>
      </c>
      <c r="DL73" s="740">
        <v>100166</v>
      </c>
      <c r="DM73" s="740">
        <v>90476</v>
      </c>
      <c r="DN73" s="740">
        <v>90476</v>
      </c>
      <c r="DO73" s="740">
        <v>100166</v>
      </c>
      <c r="DP73" s="740">
        <v>100166</v>
      </c>
      <c r="DQ73" s="740">
        <v>100166</v>
      </c>
      <c r="DR73" s="740">
        <v>84766</v>
      </c>
      <c r="DS73" s="740">
        <v>84766</v>
      </c>
      <c r="DT73" s="740">
        <v>100166</v>
      </c>
      <c r="DU73" s="740">
        <v>100166</v>
      </c>
      <c r="DV73" s="740">
        <v>52673</v>
      </c>
      <c r="DW73" s="740">
        <v>52673</v>
      </c>
      <c r="DX73" s="740">
        <v>99083</v>
      </c>
      <c r="DY73" s="740">
        <v>98403</v>
      </c>
      <c r="DZ73" s="740">
        <v>98403</v>
      </c>
      <c r="EA73" s="740">
        <v>100166</v>
      </c>
      <c r="EB73" s="740">
        <v>100166</v>
      </c>
      <c r="EC73" s="740">
        <v>100166</v>
      </c>
      <c r="ED73" s="740">
        <v>100166</v>
      </c>
      <c r="EE73" s="740">
        <v>100166</v>
      </c>
      <c r="EF73" s="740">
        <v>96996</v>
      </c>
      <c r="EG73" s="740">
        <v>96996</v>
      </c>
      <c r="EH73" s="740">
        <v>100166</v>
      </c>
      <c r="EI73" s="740">
        <v>100166</v>
      </c>
      <c r="EJ73" s="740">
        <v>100166</v>
      </c>
      <c r="EK73" s="740">
        <v>100166</v>
      </c>
      <c r="EL73" s="740">
        <v>100166</v>
      </c>
      <c r="EM73" s="740">
        <v>93054</v>
      </c>
      <c r="EN73" s="740">
        <v>93054</v>
      </c>
      <c r="EO73" s="740">
        <v>92818</v>
      </c>
      <c r="EP73" s="740">
        <v>92818</v>
      </c>
      <c r="EQ73" s="740">
        <v>98686</v>
      </c>
      <c r="ER73" s="740">
        <v>100166</v>
      </c>
      <c r="ES73" s="740">
        <v>100166</v>
      </c>
      <c r="ET73" s="740">
        <v>100166</v>
      </c>
      <c r="EU73" s="740">
        <v>94966</v>
      </c>
      <c r="EV73" s="740">
        <v>94966</v>
      </c>
      <c r="EW73" s="740">
        <v>94966</v>
      </c>
      <c r="EX73" s="740">
        <v>100166</v>
      </c>
      <c r="EY73" s="740">
        <v>100166</v>
      </c>
      <c r="EZ73" s="740">
        <v>100166</v>
      </c>
      <c r="FA73" s="740">
        <v>100166</v>
      </c>
      <c r="FB73" s="740">
        <v>100166</v>
      </c>
      <c r="FC73" s="740">
        <v>100166</v>
      </c>
      <c r="FD73" s="740">
        <v>100166</v>
      </c>
      <c r="FE73" s="740">
        <v>100166</v>
      </c>
      <c r="FF73" s="534"/>
      <c r="FG73" s="534"/>
      <c r="FH73" s="534"/>
      <c r="FI73" s="534"/>
      <c r="FJ73" s="534"/>
      <c r="FK73" s="534"/>
      <c r="FL73" s="534"/>
      <c r="FM73" s="534"/>
      <c r="FN73" s="534"/>
      <c r="FO73" s="534"/>
      <c r="FP73" s="534"/>
      <c r="FQ73" s="534"/>
      <c r="FR73" s="534"/>
      <c r="FS73" s="534"/>
      <c r="FT73" s="534"/>
      <c r="FU73" s="534"/>
      <c r="FV73" s="534"/>
      <c r="FW73" s="534"/>
      <c r="FX73" s="534"/>
      <c r="FY73" s="534"/>
      <c r="FZ73" s="534"/>
      <c r="GA73" s="534"/>
      <c r="GB73" s="534"/>
      <c r="GC73" s="534"/>
      <c r="GD73" s="534"/>
      <c r="GE73" s="534"/>
      <c r="GF73" s="534"/>
    </row>
    <row r="74" spans="4:188">
      <c r="D74" s="422"/>
      <c r="E74" s="739" t="s">
        <v>826</v>
      </c>
      <c r="F74" s="740">
        <v>100166</v>
      </c>
      <c r="G74" s="740">
        <v>100166</v>
      </c>
      <c r="H74" s="740">
        <v>100166</v>
      </c>
      <c r="I74" s="740">
        <v>100166</v>
      </c>
      <c r="J74" s="740">
        <v>100166</v>
      </c>
      <c r="K74" s="740">
        <v>100166</v>
      </c>
      <c r="L74" s="740">
        <v>100166</v>
      </c>
      <c r="M74" s="740">
        <v>100166</v>
      </c>
      <c r="N74" s="740">
        <v>100166</v>
      </c>
      <c r="O74" s="740">
        <v>100166</v>
      </c>
      <c r="P74" s="740">
        <v>100166</v>
      </c>
      <c r="Q74" s="740">
        <v>100166</v>
      </c>
      <c r="R74" s="740">
        <v>100166</v>
      </c>
      <c r="S74" s="740">
        <v>100166</v>
      </c>
      <c r="T74" s="740">
        <v>100166</v>
      </c>
      <c r="U74" s="740">
        <v>100166</v>
      </c>
      <c r="V74" s="740">
        <v>100166</v>
      </c>
      <c r="W74" s="740">
        <v>100166</v>
      </c>
      <c r="X74" s="740">
        <v>100166</v>
      </c>
      <c r="Y74" s="740">
        <v>100166</v>
      </c>
      <c r="Z74" s="740">
        <v>100166</v>
      </c>
      <c r="AA74" s="740">
        <v>100166</v>
      </c>
      <c r="AB74" s="740">
        <v>100166</v>
      </c>
      <c r="AC74" s="740">
        <v>100166</v>
      </c>
      <c r="AD74" s="740">
        <v>100166</v>
      </c>
      <c r="AE74" s="740">
        <v>100166</v>
      </c>
      <c r="AF74" s="740">
        <v>100166</v>
      </c>
      <c r="AG74" s="740">
        <v>100166</v>
      </c>
      <c r="AH74" s="740">
        <v>100166</v>
      </c>
      <c r="AI74" s="740">
        <v>100166</v>
      </c>
      <c r="AJ74" s="740">
        <v>100166</v>
      </c>
      <c r="AK74" s="740">
        <v>100166</v>
      </c>
      <c r="AL74" s="740">
        <v>100166</v>
      </c>
      <c r="AM74" s="740">
        <v>100166</v>
      </c>
      <c r="AN74" s="740">
        <v>100166</v>
      </c>
      <c r="AO74" s="740">
        <v>100166</v>
      </c>
      <c r="AP74" s="740">
        <v>100166</v>
      </c>
      <c r="AQ74" s="740">
        <v>100166</v>
      </c>
      <c r="AR74" s="740">
        <v>100166</v>
      </c>
      <c r="AS74" s="740">
        <v>100166</v>
      </c>
      <c r="AT74" s="740">
        <v>100166</v>
      </c>
      <c r="AU74" s="740">
        <v>100166</v>
      </c>
      <c r="AV74" s="740">
        <v>100166</v>
      </c>
      <c r="AW74" s="740">
        <v>100166</v>
      </c>
      <c r="AX74" s="740">
        <v>100166</v>
      </c>
      <c r="AY74" s="740">
        <v>100166</v>
      </c>
      <c r="AZ74" s="740">
        <v>100166</v>
      </c>
      <c r="BA74" s="740">
        <v>100166</v>
      </c>
      <c r="BB74" s="740">
        <v>100166</v>
      </c>
      <c r="BC74" s="740">
        <v>100166</v>
      </c>
      <c r="BD74" s="740">
        <v>100166</v>
      </c>
      <c r="BE74" s="740">
        <v>100166</v>
      </c>
      <c r="BF74" s="740">
        <v>100166</v>
      </c>
      <c r="BG74" s="740">
        <v>100166</v>
      </c>
      <c r="BH74" s="740">
        <v>100166</v>
      </c>
      <c r="BI74" s="740">
        <v>100166</v>
      </c>
      <c r="BJ74" s="740">
        <v>100166</v>
      </c>
      <c r="BK74" s="740">
        <v>100166</v>
      </c>
      <c r="BL74" s="740">
        <v>100166</v>
      </c>
      <c r="BM74" s="740">
        <v>100166</v>
      </c>
      <c r="BN74" s="740">
        <v>100166</v>
      </c>
      <c r="BO74" s="740">
        <v>100166</v>
      </c>
      <c r="BP74" s="740">
        <v>100166</v>
      </c>
      <c r="BQ74" s="740">
        <v>100166</v>
      </c>
      <c r="BR74" s="740">
        <v>100166</v>
      </c>
      <c r="BS74" s="740">
        <v>100166</v>
      </c>
      <c r="BT74" s="740">
        <v>100166</v>
      </c>
      <c r="BU74" s="740">
        <v>100166</v>
      </c>
      <c r="BV74" s="740">
        <v>100166</v>
      </c>
      <c r="BW74" s="740">
        <v>100166</v>
      </c>
      <c r="BX74" s="740">
        <v>100166</v>
      </c>
      <c r="BY74" s="740">
        <v>100166</v>
      </c>
      <c r="BZ74" s="740">
        <v>100166</v>
      </c>
      <c r="CA74" s="740">
        <v>100166</v>
      </c>
      <c r="CB74" s="740">
        <v>100166</v>
      </c>
      <c r="CC74" s="740">
        <v>100166</v>
      </c>
      <c r="CD74" s="740">
        <v>100166</v>
      </c>
      <c r="CE74" s="740">
        <v>100166</v>
      </c>
      <c r="CF74" s="740">
        <v>100166</v>
      </c>
      <c r="CG74" s="740">
        <v>100166</v>
      </c>
      <c r="CH74" s="740">
        <v>100166</v>
      </c>
      <c r="CI74" s="740">
        <v>100166</v>
      </c>
      <c r="CJ74" s="740">
        <v>100166</v>
      </c>
      <c r="CK74" s="740">
        <v>100166</v>
      </c>
      <c r="CL74" s="740">
        <v>100166</v>
      </c>
      <c r="CM74" s="740">
        <v>100166</v>
      </c>
      <c r="CN74" s="740">
        <v>100166</v>
      </c>
      <c r="CO74" s="740">
        <v>100166</v>
      </c>
      <c r="CP74" s="740">
        <v>100166</v>
      </c>
      <c r="CQ74" s="740">
        <v>100166</v>
      </c>
      <c r="CR74" s="740">
        <v>100166</v>
      </c>
      <c r="CS74" s="740">
        <v>100166</v>
      </c>
      <c r="CT74" s="740">
        <v>100166</v>
      </c>
      <c r="CU74" s="740">
        <v>100166</v>
      </c>
      <c r="CV74" s="740">
        <v>100166</v>
      </c>
      <c r="CW74" s="740">
        <v>100166</v>
      </c>
      <c r="CX74" s="740">
        <v>100166</v>
      </c>
      <c r="CY74" s="740">
        <v>100166</v>
      </c>
      <c r="CZ74" s="740">
        <v>100166</v>
      </c>
      <c r="DA74" s="740">
        <v>100166</v>
      </c>
      <c r="DB74" s="740">
        <v>100166</v>
      </c>
      <c r="DC74" s="740">
        <v>100166</v>
      </c>
      <c r="DD74" s="740">
        <v>100166</v>
      </c>
      <c r="DE74" s="740">
        <v>100166</v>
      </c>
      <c r="DF74" s="740">
        <v>100166</v>
      </c>
      <c r="DG74" s="740">
        <v>100166</v>
      </c>
      <c r="DH74" s="740">
        <v>100166</v>
      </c>
      <c r="DI74" s="740">
        <v>100166</v>
      </c>
      <c r="DJ74" s="740">
        <v>100166</v>
      </c>
      <c r="DK74" s="740">
        <v>100166</v>
      </c>
      <c r="DL74" s="740">
        <v>100166</v>
      </c>
      <c r="DM74" s="740">
        <v>100166</v>
      </c>
      <c r="DN74" s="740">
        <v>100166</v>
      </c>
      <c r="DO74" s="740">
        <v>100166</v>
      </c>
      <c r="DP74" s="740">
        <v>100166</v>
      </c>
      <c r="DQ74" s="740">
        <v>100166</v>
      </c>
      <c r="DR74" s="740">
        <v>100166</v>
      </c>
      <c r="DS74" s="740">
        <v>100166</v>
      </c>
      <c r="DT74" s="740">
        <v>100166</v>
      </c>
      <c r="DU74" s="740">
        <v>100166</v>
      </c>
      <c r="DV74" s="740">
        <v>100166</v>
      </c>
      <c r="DW74" s="740">
        <v>100166</v>
      </c>
      <c r="DX74" s="740">
        <v>100166</v>
      </c>
      <c r="DY74" s="740">
        <v>100166</v>
      </c>
      <c r="DZ74" s="740">
        <v>100166</v>
      </c>
      <c r="EA74" s="740">
        <v>100166</v>
      </c>
      <c r="EB74" s="740">
        <v>100166</v>
      </c>
      <c r="EC74" s="740">
        <v>100166</v>
      </c>
      <c r="ED74" s="740">
        <v>100166</v>
      </c>
      <c r="EE74" s="740">
        <v>100166</v>
      </c>
      <c r="EF74" s="740">
        <v>100166</v>
      </c>
      <c r="EG74" s="740">
        <v>100166</v>
      </c>
      <c r="EH74" s="740">
        <v>100166</v>
      </c>
      <c r="EI74" s="740">
        <v>100166</v>
      </c>
      <c r="EJ74" s="740">
        <v>100166</v>
      </c>
      <c r="EK74" s="740">
        <v>100166</v>
      </c>
      <c r="EL74" s="740">
        <v>100166</v>
      </c>
      <c r="EM74" s="740">
        <v>100166</v>
      </c>
      <c r="EN74" s="740">
        <v>100166</v>
      </c>
      <c r="EO74" s="740">
        <v>100166</v>
      </c>
      <c r="EP74" s="740">
        <v>100166</v>
      </c>
      <c r="EQ74" s="740">
        <v>100166</v>
      </c>
      <c r="ER74" s="740">
        <v>100166</v>
      </c>
      <c r="ES74" s="740">
        <v>100166</v>
      </c>
      <c r="ET74" s="740">
        <v>100166</v>
      </c>
      <c r="EU74" s="740">
        <v>100166</v>
      </c>
      <c r="EV74" s="740">
        <v>100166</v>
      </c>
      <c r="EW74" s="740">
        <v>100166</v>
      </c>
      <c r="EX74" s="740">
        <v>100166</v>
      </c>
      <c r="EY74" s="740">
        <v>100166</v>
      </c>
      <c r="EZ74" s="740">
        <v>100166</v>
      </c>
      <c r="FA74" s="740">
        <v>100166</v>
      </c>
      <c r="FB74" s="740">
        <v>100166</v>
      </c>
      <c r="FC74" s="740">
        <v>100166</v>
      </c>
      <c r="FD74" s="740">
        <v>100166</v>
      </c>
      <c r="FE74" s="740">
        <v>100166</v>
      </c>
      <c r="FF74" s="534"/>
      <c r="FG74" s="534"/>
      <c r="FH74" s="534"/>
      <c r="FI74" s="534"/>
      <c r="FJ74" s="534"/>
      <c r="FK74" s="534"/>
      <c r="FL74" s="534"/>
      <c r="FM74" s="534"/>
      <c r="FN74" s="534"/>
      <c r="FO74" s="534"/>
      <c r="FP74" s="534"/>
      <c r="FQ74" s="534"/>
      <c r="FR74" s="534"/>
      <c r="FS74" s="534"/>
      <c r="FT74" s="534"/>
      <c r="FU74" s="534"/>
      <c r="FV74" s="534"/>
      <c r="FW74" s="534"/>
      <c r="FX74" s="534"/>
      <c r="FY74" s="534"/>
      <c r="FZ74" s="534"/>
      <c r="GA74" s="534"/>
      <c r="GB74" s="534"/>
      <c r="GC74" s="534"/>
      <c r="GD74" s="534"/>
      <c r="GE74" s="534"/>
      <c r="GF74" s="534"/>
    </row>
    <row r="75" spans="4:188">
      <c r="D75" s="422"/>
      <c r="E75" s="739" t="s">
        <v>827</v>
      </c>
      <c r="F75" s="742">
        <v>0.91570992153025998</v>
      </c>
      <c r="G75" s="742">
        <v>0.91570992153025998</v>
      </c>
      <c r="H75" s="742">
        <v>0.91570992153025998</v>
      </c>
      <c r="I75" s="742">
        <v>0.93331070423097695</v>
      </c>
      <c r="J75" s="742">
        <v>0.93331070423097695</v>
      </c>
      <c r="K75" s="742">
        <v>0.93331070423097695</v>
      </c>
      <c r="L75" s="742">
        <v>0.93331070423097695</v>
      </c>
      <c r="M75" s="742">
        <v>0.93331070423097695</v>
      </c>
      <c r="N75" s="742">
        <v>0.90118467859482299</v>
      </c>
      <c r="O75" s="742">
        <v>0.874727951600343</v>
      </c>
      <c r="P75" s="742">
        <v>0.874727951600343</v>
      </c>
      <c r="Q75" s="742">
        <v>0.874727951600343</v>
      </c>
      <c r="R75" s="742">
        <v>0.874727951600343</v>
      </c>
      <c r="S75" s="742">
        <v>0.81850128786214904</v>
      </c>
      <c r="T75" s="742">
        <v>0.81850128786214904</v>
      </c>
      <c r="U75" s="742">
        <v>0.889503424315636</v>
      </c>
      <c r="V75" s="742">
        <v>0.889503424315636</v>
      </c>
      <c r="W75" s="742">
        <v>1</v>
      </c>
      <c r="X75" s="742">
        <v>1</v>
      </c>
      <c r="Y75" s="742">
        <v>1</v>
      </c>
      <c r="Z75" s="742">
        <v>1</v>
      </c>
      <c r="AA75" s="742">
        <v>1</v>
      </c>
      <c r="AB75" s="742">
        <v>1</v>
      </c>
      <c r="AC75" s="742">
        <v>1</v>
      </c>
      <c r="AD75" s="742">
        <v>1</v>
      </c>
      <c r="AE75" s="742">
        <v>1</v>
      </c>
      <c r="AF75" s="742">
        <v>1</v>
      </c>
      <c r="AG75" s="742">
        <v>1</v>
      </c>
      <c r="AH75" s="742">
        <v>1</v>
      </c>
      <c r="AI75" s="742">
        <v>1</v>
      </c>
      <c r="AJ75" s="742">
        <v>1</v>
      </c>
      <c r="AK75" s="742">
        <v>1</v>
      </c>
      <c r="AL75" s="742">
        <v>1</v>
      </c>
      <c r="AM75" s="742">
        <v>1</v>
      </c>
      <c r="AN75" s="742">
        <v>1</v>
      </c>
      <c r="AO75" s="742">
        <v>1</v>
      </c>
      <c r="AP75" s="742">
        <v>1</v>
      </c>
      <c r="AQ75" s="742">
        <v>1</v>
      </c>
      <c r="AR75" s="742">
        <v>1</v>
      </c>
      <c r="AS75" s="742">
        <v>1</v>
      </c>
      <c r="AT75" s="742">
        <v>1</v>
      </c>
      <c r="AU75" s="742">
        <v>1</v>
      </c>
      <c r="AV75" s="742">
        <v>1</v>
      </c>
      <c r="AW75" s="742">
        <v>1</v>
      </c>
      <c r="AX75" s="742">
        <v>1</v>
      </c>
      <c r="AY75" s="742">
        <v>1</v>
      </c>
      <c r="AZ75" s="742">
        <v>1</v>
      </c>
      <c r="BA75" s="742">
        <v>1</v>
      </c>
      <c r="BB75" s="742">
        <v>1</v>
      </c>
      <c r="BC75" s="742">
        <v>1</v>
      </c>
      <c r="BD75" s="742">
        <v>1</v>
      </c>
      <c r="BE75" s="742">
        <v>1</v>
      </c>
      <c r="BF75" s="742">
        <v>1</v>
      </c>
      <c r="BG75" s="742">
        <v>1</v>
      </c>
      <c r="BH75" s="742">
        <v>0.84625521634087397</v>
      </c>
      <c r="BI75" s="742">
        <v>0.84625521634087397</v>
      </c>
      <c r="BJ75" s="742">
        <v>1</v>
      </c>
      <c r="BK75" s="742">
        <v>1</v>
      </c>
      <c r="BL75" s="742">
        <v>1</v>
      </c>
      <c r="BM75" s="742">
        <v>1</v>
      </c>
      <c r="BN75" s="742">
        <v>1</v>
      </c>
      <c r="BO75" s="742">
        <v>1</v>
      </c>
      <c r="BP75" s="742">
        <v>1</v>
      </c>
      <c r="BQ75" s="742">
        <v>1</v>
      </c>
      <c r="BR75" s="742">
        <v>1</v>
      </c>
      <c r="BS75" s="742">
        <v>1</v>
      </c>
      <c r="BT75" s="742">
        <v>1</v>
      </c>
      <c r="BU75" s="742">
        <v>1</v>
      </c>
      <c r="BV75" s="742">
        <v>1</v>
      </c>
      <c r="BW75" s="742">
        <v>1</v>
      </c>
      <c r="BX75" s="742">
        <v>1</v>
      </c>
      <c r="BY75" s="742">
        <v>1</v>
      </c>
      <c r="BZ75" s="742">
        <v>1</v>
      </c>
      <c r="CA75" s="742">
        <v>1</v>
      </c>
      <c r="CB75" s="742">
        <v>1</v>
      </c>
      <c r="CC75" s="742">
        <v>0.92899786354651304</v>
      </c>
      <c r="CD75" s="742">
        <v>0.91422239083122003</v>
      </c>
      <c r="CE75" s="742">
        <v>0.92664177465407405</v>
      </c>
      <c r="CF75" s="742">
        <v>0.92664177465407405</v>
      </c>
      <c r="CG75" s="742">
        <v>1</v>
      </c>
      <c r="CH75" s="742">
        <v>1</v>
      </c>
      <c r="CI75" s="742">
        <v>1</v>
      </c>
      <c r="CJ75" s="742">
        <v>0.94808617694626895</v>
      </c>
      <c r="CK75" s="742">
        <v>0.94808617694626895</v>
      </c>
      <c r="CL75" s="742">
        <v>0.94808617694626895</v>
      </c>
      <c r="CM75" s="742">
        <v>1</v>
      </c>
      <c r="CN75" s="742">
        <v>1</v>
      </c>
      <c r="CO75" s="742">
        <v>1</v>
      </c>
      <c r="CP75" s="742">
        <v>1</v>
      </c>
      <c r="CQ75" s="742">
        <v>1</v>
      </c>
      <c r="CR75" s="742">
        <v>1</v>
      </c>
      <c r="CS75" s="742">
        <v>1</v>
      </c>
      <c r="CT75" s="742">
        <v>1</v>
      </c>
      <c r="CU75" s="742">
        <v>1</v>
      </c>
      <c r="CV75" s="742">
        <v>1</v>
      </c>
      <c r="CW75" s="742">
        <v>1</v>
      </c>
      <c r="CX75" s="742">
        <v>1</v>
      </c>
      <c r="CY75" s="742">
        <v>1</v>
      </c>
      <c r="CZ75" s="742">
        <v>1</v>
      </c>
      <c r="DA75" s="742">
        <v>1</v>
      </c>
      <c r="DB75" s="742">
        <v>1</v>
      </c>
      <c r="DC75" s="742">
        <v>1</v>
      </c>
      <c r="DD75" s="742">
        <v>1</v>
      </c>
      <c r="DE75" s="742">
        <v>1</v>
      </c>
      <c r="DF75" s="742">
        <v>1</v>
      </c>
      <c r="DG75" s="742">
        <v>0.97951400674879696</v>
      </c>
      <c r="DH75" s="742">
        <v>0.97951400674879696</v>
      </c>
      <c r="DI75" s="742">
        <v>1</v>
      </c>
      <c r="DJ75" s="742">
        <v>1</v>
      </c>
      <c r="DK75" s="742">
        <v>1</v>
      </c>
      <c r="DL75" s="742">
        <v>1</v>
      </c>
      <c r="DM75" s="742">
        <v>0.90326058742487503</v>
      </c>
      <c r="DN75" s="742">
        <v>0.90326058742487503</v>
      </c>
      <c r="DO75" s="742">
        <v>1</v>
      </c>
      <c r="DP75" s="742">
        <v>1</v>
      </c>
      <c r="DQ75" s="742">
        <v>1</v>
      </c>
      <c r="DR75" s="742">
        <v>0.84625521634087397</v>
      </c>
      <c r="DS75" s="742">
        <v>0.84625521634087397</v>
      </c>
      <c r="DT75" s="742">
        <v>1</v>
      </c>
      <c r="DU75" s="742">
        <v>1</v>
      </c>
      <c r="DV75" s="742">
        <v>0.52585707725176201</v>
      </c>
      <c r="DW75" s="742">
        <v>0.52585707725176201</v>
      </c>
      <c r="DX75" s="742">
        <v>0.98918794800630905</v>
      </c>
      <c r="DY75" s="742">
        <v>0.98239921729928303</v>
      </c>
      <c r="DZ75" s="742">
        <v>0.98239921729928303</v>
      </c>
      <c r="EA75" s="742">
        <v>1</v>
      </c>
      <c r="EB75" s="742">
        <v>1</v>
      </c>
      <c r="EC75" s="742">
        <v>1</v>
      </c>
      <c r="ED75" s="742">
        <v>1</v>
      </c>
      <c r="EE75" s="742">
        <v>1</v>
      </c>
      <c r="EF75" s="742">
        <v>0.96835253479224503</v>
      </c>
      <c r="EG75" s="742">
        <v>0.96835253479224503</v>
      </c>
      <c r="EH75" s="742">
        <v>1</v>
      </c>
      <c r="EI75" s="742">
        <v>1</v>
      </c>
      <c r="EJ75" s="742">
        <v>1</v>
      </c>
      <c r="EK75" s="742">
        <v>1</v>
      </c>
      <c r="EL75" s="742">
        <v>1</v>
      </c>
      <c r="EM75" s="742">
        <v>0.92899786354651304</v>
      </c>
      <c r="EN75" s="742">
        <v>0.92899786354651304</v>
      </c>
      <c r="EO75" s="742">
        <v>0.92664177465407405</v>
      </c>
      <c r="EP75" s="742">
        <v>0.92664177465407405</v>
      </c>
      <c r="EQ75" s="742">
        <v>0.985224527284707</v>
      </c>
      <c r="ER75" s="742">
        <v>1</v>
      </c>
      <c r="ES75" s="742">
        <v>1</v>
      </c>
      <c r="ET75" s="742">
        <v>1</v>
      </c>
      <c r="EU75" s="742">
        <v>0.94808617694626895</v>
      </c>
      <c r="EV75" s="742">
        <v>0.94808617694626895</v>
      </c>
      <c r="EW75" s="742">
        <v>0.94808617694626895</v>
      </c>
      <c r="EX75" s="742">
        <v>1</v>
      </c>
      <c r="EY75" s="742">
        <v>1</v>
      </c>
      <c r="EZ75" s="742">
        <v>1</v>
      </c>
      <c r="FA75" s="742">
        <v>1</v>
      </c>
      <c r="FB75" s="742">
        <v>1</v>
      </c>
      <c r="FC75" s="742">
        <v>1</v>
      </c>
      <c r="FD75" s="742">
        <v>1</v>
      </c>
      <c r="FE75" s="742">
        <v>1</v>
      </c>
      <c r="FF75" s="690"/>
      <c r="FG75" s="690"/>
      <c r="FH75" s="690"/>
      <c r="FI75" s="690"/>
      <c r="FJ75" s="690"/>
      <c r="FK75" s="690"/>
      <c r="FL75" s="690"/>
      <c r="FM75" s="690"/>
      <c r="FN75" s="690"/>
      <c r="FO75" s="690"/>
      <c r="FP75" s="690"/>
      <c r="FQ75" s="690"/>
      <c r="FR75" s="690"/>
      <c r="FS75" s="690"/>
      <c r="FT75" s="690"/>
      <c r="FU75" s="690"/>
      <c r="FV75" s="690"/>
      <c r="FW75" s="690"/>
      <c r="FX75" s="690"/>
      <c r="FY75" s="690"/>
      <c r="FZ75" s="690"/>
      <c r="GA75" s="690"/>
      <c r="GB75" s="690"/>
      <c r="GC75" s="690"/>
      <c r="GD75" s="690"/>
      <c r="GE75" s="690"/>
      <c r="GF75" s="690"/>
    </row>
    <row r="76" spans="4:188">
      <c r="D76" s="422"/>
      <c r="FF76" s="691"/>
      <c r="FG76" s="691"/>
      <c r="FH76" s="691"/>
      <c r="FI76" s="691"/>
      <c r="FJ76" s="691"/>
      <c r="FK76" s="691"/>
      <c r="FL76" s="691"/>
      <c r="FM76" s="691"/>
      <c r="FN76" s="691"/>
      <c r="FO76" s="691"/>
      <c r="FP76" s="691"/>
      <c r="FQ76" s="691"/>
      <c r="FR76" s="691"/>
      <c r="FS76" s="691"/>
      <c r="FT76" s="691"/>
      <c r="FU76" s="691"/>
      <c r="FV76" s="691"/>
      <c r="FW76" s="691"/>
      <c r="FX76" s="691"/>
      <c r="FY76" s="691"/>
      <c r="FZ76" s="691"/>
      <c r="GA76" s="691"/>
      <c r="GB76" s="691"/>
      <c r="GC76" s="691"/>
      <c r="GD76" s="691"/>
      <c r="GE76" s="691"/>
      <c r="GF76" s="691"/>
    </row>
    <row r="77" spans="4:188">
      <c r="D77" s="422"/>
    </row>
    <row r="78" spans="4:188">
      <c r="D78" s="422"/>
    </row>
    <row r="79" spans="4:188">
      <c r="D79" s="422"/>
      <c r="FF79" s="534"/>
      <c r="FG79" s="534"/>
      <c r="FH79" s="534"/>
      <c r="FI79" s="534"/>
      <c r="FJ79" s="534"/>
      <c r="FK79" s="534"/>
      <c r="FL79" s="534"/>
      <c r="FM79" s="534"/>
      <c r="FN79" s="534"/>
      <c r="FO79" s="534"/>
      <c r="FP79" s="534"/>
      <c r="FQ79" s="534"/>
      <c r="FR79" s="534"/>
      <c r="FS79" s="534"/>
      <c r="FT79" s="534"/>
      <c r="FU79" s="534"/>
      <c r="FV79" s="534"/>
      <c r="FW79" s="534"/>
      <c r="FX79" s="534"/>
      <c r="FY79" s="534"/>
      <c r="FZ79" s="534"/>
      <c r="GA79" s="534"/>
      <c r="GB79" s="534"/>
      <c r="GC79" s="534"/>
      <c r="GD79" s="534"/>
      <c r="GE79" s="534"/>
      <c r="GF79" s="534"/>
    </row>
    <row r="80" spans="4:188">
      <c r="D80" s="422"/>
      <c r="FF80" s="534"/>
      <c r="FG80" s="534"/>
      <c r="FH80" s="534"/>
      <c r="FI80" s="534"/>
      <c r="FJ80" s="534"/>
      <c r="FK80" s="534"/>
      <c r="FL80" s="534"/>
      <c r="FM80" s="534"/>
      <c r="FN80" s="534"/>
      <c r="FO80" s="534"/>
      <c r="FP80" s="534"/>
      <c r="FQ80" s="534"/>
      <c r="FR80" s="534"/>
      <c r="FS80" s="534"/>
      <c r="FT80" s="534"/>
      <c r="FU80" s="534"/>
      <c r="FV80" s="534"/>
      <c r="FW80" s="534"/>
      <c r="FX80" s="534"/>
      <c r="FY80" s="534"/>
      <c r="FZ80" s="534"/>
      <c r="GA80" s="534"/>
      <c r="GB80" s="534"/>
      <c r="GC80" s="534"/>
      <c r="GD80" s="534"/>
      <c r="GE80" s="534"/>
      <c r="GF80" s="534"/>
    </row>
    <row r="81" spans="4:188">
      <c r="D81" s="422"/>
      <c r="FF81" s="691"/>
      <c r="FG81" s="691"/>
      <c r="FH81" s="691"/>
      <c r="FI81" s="691"/>
      <c r="FJ81" s="691"/>
      <c r="FK81" s="691"/>
      <c r="FL81" s="691"/>
      <c r="FM81" s="691"/>
      <c r="FN81" s="691"/>
      <c r="FO81" s="691"/>
      <c r="FP81" s="691"/>
      <c r="FQ81" s="691"/>
      <c r="FR81" s="691"/>
      <c r="FS81" s="691"/>
      <c r="FT81" s="691"/>
      <c r="FU81" s="691"/>
      <c r="FV81" s="691"/>
      <c r="FW81" s="691"/>
      <c r="FX81" s="691"/>
      <c r="FY81" s="691"/>
      <c r="FZ81" s="691"/>
      <c r="GA81" s="691"/>
      <c r="GB81" s="691"/>
      <c r="GC81" s="691"/>
      <c r="GD81" s="691"/>
      <c r="GE81" s="691"/>
      <c r="GF81" s="691"/>
    </row>
    <row r="82" spans="4:188">
      <c r="D82" s="422"/>
    </row>
    <row r="83" spans="4:188">
      <c r="D83" s="422"/>
      <c r="FF83" s="692"/>
      <c r="FG83" s="692"/>
      <c r="FH83" s="692"/>
      <c r="FI83" s="692"/>
      <c r="FJ83" s="692"/>
      <c r="FK83" s="692"/>
      <c r="FL83" s="692"/>
      <c r="FM83" s="692"/>
      <c r="FN83" s="692"/>
      <c r="FO83" s="692"/>
      <c r="FP83" s="692"/>
      <c r="FQ83" s="692"/>
      <c r="FR83" s="692"/>
      <c r="FS83" s="692"/>
      <c r="FT83" s="692"/>
      <c r="FU83" s="692"/>
      <c r="FV83" s="692"/>
      <c r="FW83" s="692"/>
      <c r="FX83" s="692"/>
      <c r="FY83" s="692"/>
      <c r="FZ83" s="692"/>
      <c r="GA83" s="692"/>
      <c r="GB83" s="692"/>
      <c r="GC83" s="692"/>
      <c r="GD83" s="692"/>
      <c r="GE83" s="692"/>
      <c r="GF83" s="692"/>
    </row>
    <row r="84" spans="4:188">
      <c r="D84" s="422"/>
    </row>
    <row r="85" spans="4:188">
      <c r="D85" s="422"/>
    </row>
    <row r="86" spans="4:188">
      <c r="D86" s="422"/>
      <c r="FF86" s="534"/>
      <c r="FG86" s="534"/>
      <c r="FH86" s="534"/>
      <c r="FI86" s="534"/>
      <c r="FJ86" s="534"/>
      <c r="FK86" s="534"/>
      <c r="FL86" s="534"/>
      <c r="FM86" s="534"/>
      <c r="FN86" s="534"/>
      <c r="FO86" s="534"/>
      <c r="FP86" s="534"/>
      <c r="FQ86" s="534"/>
      <c r="FR86" s="534"/>
      <c r="FS86" s="534"/>
      <c r="FT86" s="534"/>
      <c r="FU86" s="534"/>
      <c r="FV86" s="534"/>
      <c r="FW86" s="534"/>
      <c r="FX86" s="534"/>
      <c r="FY86" s="534"/>
      <c r="FZ86" s="534"/>
      <c r="GA86" s="534"/>
      <c r="GB86" s="534"/>
      <c r="GC86" s="534"/>
      <c r="GD86" s="534"/>
      <c r="GE86" s="534"/>
      <c r="GF86" s="534"/>
    </row>
    <row r="87" spans="4:188">
      <c r="D87" s="422"/>
      <c r="FF87" s="691"/>
      <c r="FG87" s="691"/>
      <c r="FH87" s="691"/>
      <c r="FI87" s="691"/>
      <c r="FJ87" s="691"/>
      <c r="FK87" s="691"/>
      <c r="FL87" s="691"/>
      <c r="FM87" s="691"/>
      <c r="FN87" s="691"/>
      <c r="FO87" s="691"/>
      <c r="FP87" s="691"/>
      <c r="FQ87" s="691"/>
      <c r="FR87" s="691"/>
      <c r="FS87" s="691"/>
      <c r="FT87" s="691"/>
      <c r="FU87" s="691"/>
      <c r="FV87" s="691"/>
      <c r="FW87" s="691"/>
      <c r="FX87" s="691"/>
      <c r="FY87" s="691"/>
      <c r="FZ87" s="691"/>
      <c r="GA87" s="691"/>
      <c r="GB87" s="691"/>
      <c r="GC87" s="691"/>
      <c r="GD87" s="691"/>
      <c r="GE87" s="691"/>
      <c r="GF87" s="691"/>
    </row>
    <row r="88" spans="4:188">
      <c r="D88" s="422"/>
    </row>
    <row r="89" spans="4:188">
      <c r="D89" s="422"/>
      <c r="FF89" s="692"/>
      <c r="FG89" s="692"/>
      <c r="FH89" s="692"/>
      <c r="FI89" s="692"/>
      <c r="FJ89" s="692"/>
      <c r="FK89" s="692"/>
      <c r="FL89" s="692"/>
      <c r="FM89" s="692"/>
      <c r="FN89" s="692"/>
      <c r="FO89" s="692"/>
      <c r="FP89" s="692"/>
      <c r="FQ89" s="692"/>
      <c r="FR89" s="692"/>
      <c r="FS89" s="692"/>
      <c r="FT89" s="692"/>
      <c r="FU89" s="692"/>
      <c r="FV89" s="692"/>
      <c r="FW89" s="692"/>
      <c r="FX89" s="692"/>
      <c r="FY89" s="692"/>
      <c r="FZ89" s="692"/>
      <c r="GA89" s="692"/>
      <c r="GB89" s="692"/>
      <c r="GC89" s="692"/>
      <c r="GD89" s="692"/>
      <c r="GE89" s="692"/>
      <c r="GF89" s="692"/>
    </row>
    <row r="90" spans="4:188">
      <c r="D90" s="422"/>
    </row>
    <row r="91" spans="4:188">
      <c r="D91" s="422"/>
      <c r="E91" s="407"/>
    </row>
    <row r="92" spans="4:188">
      <c r="D92" s="422"/>
      <c r="E92" s="408"/>
      <c r="F92" s="534"/>
      <c r="G92" s="534"/>
      <c r="H92" s="534"/>
      <c r="I92" s="534"/>
      <c r="J92" s="534"/>
      <c r="K92" s="534"/>
      <c r="L92" s="534"/>
      <c r="M92" s="534"/>
      <c r="N92" s="534"/>
      <c r="O92" s="534"/>
      <c r="P92" s="534"/>
      <c r="Q92" s="534"/>
      <c r="R92" s="534"/>
      <c r="S92" s="534"/>
      <c r="T92" s="534"/>
      <c r="U92" s="534"/>
      <c r="V92" s="534"/>
      <c r="W92" s="534"/>
      <c r="X92" s="534"/>
      <c r="Y92" s="534"/>
      <c r="Z92" s="534"/>
      <c r="AA92" s="534"/>
      <c r="AB92" s="534"/>
      <c r="AC92" s="534"/>
      <c r="AD92" s="534"/>
      <c r="AE92" s="534"/>
      <c r="AF92" s="534"/>
      <c r="AG92" s="534"/>
      <c r="AH92" s="534"/>
      <c r="AI92" s="534"/>
      <c r="AJ92" s="534"/>
      <c r="AK92" s="534"/>
      <c r="AL92" s="534"/>
      <c r="AM92" s="534"/>
      <c r="AN92" s="534"/>
      <c r="AO92" s="534"/>
      <c r="AP92" s="534"/>
      <c r="AQ92" s="534"/>
      <c r="AR92" s="534"/>
      <c r="AS92" s="534"/>
      <c r="AT92" s="534"/>
      <c r="AU92" s="534"/>
      <c r="AV92" s="534"/>
      <c r="AW92" s="534"/>
      <c r="AX92" s="534"/>
      <c r="AY92" s="534"/>
      <c r="AZ92" s="534"/>
      <c r="BA92" s="534"/>
      <c r="BB92" s="534"/>
      <c r="BC92" s="534"/>
      <c r="BD92" s="534"/>
      <c r="BE92" s="534"/>
      <c r="BF92" s="534"/>
      <c r="BG92" s="534"/>
      <c r="BH92" s="534"/>
      <c r="BI92" s="534"/>
      <c r="BJ92" s="534"/>
      <c r="BK92" s="534"/>
      <c r="BL92" s="534"/>
      <c r="BM92" s="534"/>
      <c r="BN92" s="534"/>
      <c r="BO92" s="534"/>
      <c r="BP92" s="534"/>
      <c r="BQ92" s="534"/>
      <c r="BR92" s="534"/>
      <c r="BS92" s="534"/>
      <c r="BT92" s="534"/>
      <c r="BU92" s="534"/>
      <c r="BV92" s="534"/>
      <c r="BW92" s="534"/>
      <c r="BX92" s="534"/>
      <c r="BY92" s="534"/>
      <c r="BZ92" s="534"/>
      <c r="CA92" s="534"/>
      <c r="CB92" s="534"/>
      <c r="CC92" s="534"/>
      <c r="CD92" s="534"/>
      <c r="CE92" s="534"/>
      <c r="CF92" s="534"/>
      <c r="CG92" s="534"/>
      <c r="CH92" s="534"/>
      <c r="CI92" s="534"/>
      <c r="CJ92" s="534"/>
      <c r="CK92" s="534"/>
      <c r="CL92" s="534"/>
      <c r="CM92" s="534"/>
      <c r="CN92" s="534"/>
      <c r="CO92" s="534"/>
      <c r="CP92" s="534"/>
      <c r="CQ92" s="534"/>
      <c r="CR92" s="534"/>
      <c r="CS92" s="534"/>
      <c r="CT92" s="534"/>
      <c r="CU92" s="534"/>
      <c r="CV92" s="534"/>
      <c r="CW92" s="534"/>
      <c r="CX92" s="534"/>
      <c r="CY92" s="534"/>
      <c r="CZ92" s="534"/>
      <c r="DA92" s="534"/>
      <c r="DB92" s="534"/>
      <c r="DC92" s="534"/>
      <c r="DD92" s="534"/>
      <c r="DE92" s="534"/>
      <c r="DF92" s="534"/>
      <c r="DG92" s="534"/>
      <c r="DH92" s="534"/>
      <c r="DI92" s="534"/>
      <c r="DJ92" s="534"/>
      <c r="DK92" s="534"/>
      <c r="DL92" s="534"/>
      <c r="DM92" s="534"/>
      <c r="DN92" s="534"/>
      <c r="DO92" s="534"/>
      <c r="DP92" s="534"/>
      <c r="DQ92" s="534"/>
      <c r="DR92" s="534"/>
      <c r="DS92" s="534"/>
      <c r="DT92" s="534"/>
      <c r="DU92" s="534"/>
      <c r="DV92" s="534"/>
      <c r="DW92" s="534"/>
      <c r="DX92" s="534"/>
      <c r="DY92" s="534"/>
      <c r="DZ92" s="534"/>
      <c r="EA92" s="534"/>
      <c r="EB92" s="534"/>
      <c r="EC92" s="534"/>
      <c r="ED92" s="534"/>
      <c r="EE92" s="534"/>
      <c r="EF92" s="534"/>
      <c r="EG92" s="534"/>
      <c r="EH92" s="534"/>
      <c r="EI92" s="534"/>
      <c r="EJ92" s="534"/>
      <c r="EK92" s="534"/>
      <c r="EL92" s="534"/>
      <c r="EM92" s="534"/>
      <c r="EN92" s="534"/>
      <c r="EO92" s="534"/>
      <c r="EP92" s="534"/>
      <c r="EQ92" s="534"/>
      <c r="ER92" s="534"/>
      <c r="ES92" s="534"/>
      <c r="ET92" s="534"/>
      <c r="EU92" s="534"/>
      <c r="EV92" s="534"/>
      <c r="EW92" s="534"/>
      <c r="EX92" s="534"/>
      <c r="EY92" s="534"/>
      <c r="EZ92" s="534"/>
      <c r="FA92" s="534"/>
      <c r="FB92" s="534"/>
      <c r="FC92" s="534"/>
      <c r="FD92" s="534"/>
      <c r="FE92" s="534"/>
      <c r="FF92" s="534"/>
      <c r="FG92" s="534"/>
      <c r="FH92" s="534"/>
      <c r="FI92" s="534"/>
      <c r="FJ92" s="534"/>
      <c r="FK92" s="534"/>
      <c r="FL92" s="534"/>
      <c r="FM92" s="534"/>
      <c r="FN92" s="534"/>
      <c r="FO92" s="534"/>
      <c r="FP92" s="534"/>
      <c r="FQ92" s="534"/>
      <c r="FR92" s="534"/>
      <c r="FS92" s="534"/>
      <c r="FT92" s="534"/>
      <c r="FU92" s="534"/>
      <c r="FV92" s="534"/>
      <c r="FW92" s="534"/>
      <c r="FX92" s="534"/>
      <c r="FY92" s="534"/>
      <c r="FZ92" s="534"/>
      <c r="GA92" s="534"/>
      <c r="GB92" s="534"/>
      <c r="GC92" s="534"/>
      <c r="GD92" s="534"/>
      <c r="GE92" s="534"/>
      <c r="GF92" s="534"/>
    </row>
    <row r="93" spans="4:188">
      <c r="D93" s="422"/>
      <c r="E93" s="406"/>
      <c r="F93" s="691"/>
      <c r="G93" s="691"/>
      <c r="H93" s="691"/>
      <c r="I93" s="691"/>
      <c r="J93" s="691"/>
      <c r="K93" s="691"/>
      <c r="L93" s="691"/>
      <c r="M93" s="691"/>
      <c r="N93" s="691"/>
      <c r="O93" s="691"/>
      <c r="P93" s="691"/>
      <c r="Q93" s="691"/>
      <c r="R93" s="691"/>
      <c r="S93" s="691"/>
      <c r="T93" s="691"/>
      <c r="U93" s="691"/>
      <c r="V93" s="691"/>
      <c r="W93" s="691"/>
      <c r="X93" s="691"/>
      <c r="Y93" s="691"/>
      <c r="Z93" s="691"/>
      <c r="AA93" s="691"/>
      <c r="AB93" s="691"/>
      <c r="AC93" s="691"/>
      <c r="AD93" s="691"/>
      <c r="AE93" s="691"/>
      <c r="AF93" s="691"/>
      <c r="AG93" s="691"/>
      <c r="AH93" s="691"/>
      <c r="AI93" s="691"/>
      <c r="AJ93" s="691"/>
      <c r="AK93" s="691"/>
      <c r="AL93" s="691"/>
      <c r="AM93" s="691"/>
      <c r="AN93" s="691"/>
      <c r="AO93" s="691"/>
      <c r="AP93" s="691"/>
      <c r="AQ93" s="691"/>
      <c r="AR93" s="691"/>
      <c r="AS93" s="691"/>
      <c r="AT93" s="691"/>
      <c r="AU93" s="691"/>
      <c r="AV93" s="691"/>
      <c r="AW93" s="691"/>
      <c r="AX93" s="691"/>
      <c r="AY93" s="691"/>
      <c r="AZ93" s="691"/>
      <c r="BA93" s="691"/>
      <c r="BB93" s="691"/>
      <c r="BC93" s="691"/>
      <c r="BD93" s="691"/>
      <c r="BE93" s="691"/>
      <c r="BF93" s="691"/>
      <c r="BG93" s="691"/>
      <c r="BH93" s="691"/>
      <c r="BI93" s="691"/>
      <c r="BJ93" s="691"/>
      <c r="BK93" s="691"/>
      <c r="BL93" s="691"/>
      <c r="BM93" s="691"/>
      <c r="BN93" s="691"/>
      <c r="BO93" s="691"/>
      <c r="BP93" s="691"/>
      <c r="BQ93" s="691"/>
      <c r="BR93" s="691"/>
      <c r="BS93" s="691"/>
      <c r="BT93" s="691"/>
      <c r="BU93" s="691"/>
      <c r="BV93" s="691"/>
      <c r="BW93" s="691"/>
      <c r="BX93" s="691"/>
      <c r="BY93" s="691"/>
      <c r="BZ93" s="691"/>
      <c r="CA93" s="691"/>
      <c r="CB93" s="691"/>
      <c r="CC93" s="691"/>
      <c r="CD93" s="691"/>
      <c r="CE93" s="691"/>
      <c r="CF93" s="691"/>
      <c r="CG93" s="691"/>
      <c r="CH93" s="691"/>
      <c r="CI93" s="691"/>
      <c r="CJ93" s="691"/>
      <c r="CK93" s="691"/>
      <c r="CL93" s="691"/>
      <c r="CM93" s="691"/>
      <c r="CN93" s="691"/>
      <c r="CO93" s="691"/>
      <c r="CP93" s="691"/>
      <c r="CQ93" s="691"/>
      <c r="CR93" s="691"/>
      <c r="CS93" s="691"/>
      <c r="CT93" s="691"/>
      <c r="CU93" s="691"/>
      <c r="CV93" s="691"/>
      <c r="CW93" s="691"/>
      <c r="CX93" s="691"/>
      <c r="CY93" s="691"/>
      <c r="CZ93" s="691"/>
      <c r="DA93" s="691"/>
      <c r="DB93" s="691"/>
      <c r="DC93" s="691"/>
      <c r="DD93" s="691"/>
      <c r="DE93" s="691"/>
      <c r="DF93" s="691"/>
      <c r="DG93" s="691"/>
      <c r="DH93" s="691"/>
      <c r="DI93" s="691"/>
      <c r="DJ93" s="691"/>
      <c r="DK93" s="691"/>
      <c r="DL93" s="691"/>
      <c r="DM93" s="691"/>
      <c r="DN93" s="691"/>
      <c r="DO93" s="691"/>
      <c r="DP93" s="691"/>
      <c r="DQ93" s="691"/>
      <c r="DR93" s="691"/>
      <c r="DS93" s="691"/>
      <c r="DT93" s="691"/>
      <c r="DU93" s="691"/>
      <c r="DV93" s="691"/>
      <c r="DW93" s="691"/>
      <c r="DX93" s="691"/>
      <c r="DY93" s="691"/>
      <c r="DZ93" s="691"/>
      <c r="EA93" s="691"/>
      <c r="EB93" s="691"/>
      <c r="EC93" s="691"/>
      <c r="ED93" s="691"/>
      <c r="EE93" s="691"/>
      <c r="EF93" s="691"/>
      <c r="EG93" s="691"/>
      <c r="EH93" s="691"/>
      <c r="EI93" s="691"/>
      <c r="EJ93" s="691"/>
      <c r="EK93" s="691"/>
      <c r="EL93" s="691"/>
      <c r="EM93" s="691"/>
      <c r="EN93" s="691"/>
      <c r="EO93" s="691"/>
      <c r="EP93" s="691"/>
      <c r="EQ93" s="691"/>
      <c r="ER93" s="691"/>
      <c r="ES93" s="691"/>
      <c r="ET93" s="691"/>
      <c r="EU93" s="691"/>
      <c r="EV93" s="691"/>
      <c r="EW93" s="691"/>
      <c r="EX93" s="691"/>
      <c r="EY93" s="691"/>
      <c r="EZ93" s="691"/>
      <c r="FA93" s="691"/>
      <c r="FB93" s="691"/>
      <c r="FC93" s="691"/>
      <c r="FD93" s="691"/>
      <c r="FE93" s="691"/>
      <c r="FF93" s="691"/>
      <c r="FG93" s="691"/>
      <c r="FH93" s="691"/>
      <c r="FI93" s="691"/>
      <c r="FJ93" s="691"/>
      <c r="FK93" s="691"/>
      <c r="FL93" s="691"/>
      <c r="FM93" s="691"/>
      <c r="FN93" s="691"/>
      <c r="FO93" s="691"/>
      <c r="FP93" s="691"/>
      <c r="FQ93" s="691"/>
      <c r="FR93" s="691"/>
      <c r="FS93" s="691"/>
      <c r="FT93" s="691"/>
      <c r="FU93" s="691"/>
      <c r="FV93" s="691"/>
      <c r="FW93" s="691"/>
      <c r="FX93" s="691"/>
      <c r="FY93" s="691"/>
      <c r="FZ93" s="691"/>
      <c r="GA93" s="691"/>
      <c r="GB93" s="691"/>
      <c r="GC93" s="691"/>
      <c r="GD93" s="691"/>
      <c r="GE93" s="691"/>
      <c r="GF93" s="691"/>
    </row>
    <row r="94" spans="4:188">
      <c r="D94" s="422"/>
    </row>
    <row r="95" spans="4:188">
      <c r="D95" s="422"/>
      <c r="E95" s="406"/>
      <c r="F95" s="692"/>
      <c r="G95" s="692"/>
      <c r="H95" s="692"/>
      <c r="I95" s="692"/>
      <c r="J95" s="692"/>
      <c r="K95" s="692"/>
      <c r="L95" s="692"/>
      <c r="M95" s="692"/>
      <c r="N95" s="692"/>
      <c r="O95" s="692"/>
      <c r="P95" s="692"/>
      <c r="Q95" s="692"/>
      <c r="R95" s="692"/>
      <c r="S95" s="692"/>
      <c r="T95" s="692"/>
      <c r="U95" s="692"/>
      <c r="V95" s="692"/>
      <c r="W95" s="692"/>
      <c r="X95" s="692"/>
      <c r="Y95" s="692"/>
      <c r="Z95" s="692"/>
      <c r="AA95" s="692"/>
      <c r="AB95" s="692"/>
      <c r="AC95" s="692"/>
      <c r="AD95" s="692"/>
      <c r="AE95" s="692"/>
      <c r="AF95" s="692"/>
      <c r="AG95" s="692"/>
      <c r="AH95" s="692"/>
      <c r="AI95" s="692"/>
      <c r="AJ95" s="692"/>
      <c r="AK95" s="692"/>
      <c r="AL95" s="692"/>
      <c r="AM95" s="692"/>
      <c r="AN95" s="692"/>
      <c r="AO95" s="692"/>
      <c r="AP95" s="692"/>
      <c r="AQ95" s="692"/>
      <c r="AR95" s="692"/>
      <c r="AS95" s="692"/>
      <c r="AT95" s="692"/>
      <c r="AU95" s="692"/>
      <c r="AV95" s="692"/>
      <c r="AW95" s="692"/>
      <c r="AX95" s="692"/>
      <c r="AY95" s="692"/>
      <c r="AZ95" s="692"/>
      <c r="BA95" s="692"/>
      <c r="BB95" s="692"/>
      <c r="BC95" s="692"/>
      <c r="BD95" s="692"/>
      <c r="BE95" s="692"/>
      <c r="BF95" s="692"/>
      <c r="BG95" s="692"/>
      <c r="BH95" s="692"/>
      <c r="BI95" s="692"/>
      <c r="BJ95" s="692"/>
      <c r="BK95" s="692"/>
      <c r="BL95" s="692"/>
      <c r="BM95" s="692"/>
      <c r="BN95" s="692"/>
      <c r="BO95" s="692"/>
      <c r="BP95" s="692"/>
      <c r="BQ95" s="692"/>
      <c r="BR95" s="692"/>
      <c r="BS95" s="692"/>
      <c r="BT95" s="692"/>
      <c r="BU95" s="692"/>
      <c r="BV95" s="692"/>
      <c r="BW95" s="692"/>
      <c r="BX95" s="692"/>
      <c r="BY95" s="692"/>
      <c r="BZ95" s="692"/>
      <c r="CA95" s="692"/>
      <c r="CB95" s="692"/>
      <c r="CC95" s="692"/>
      <c r="CD95" s="692"/>
      <c r="CE95" s="692"/>
      <c r="CF95" s="692"/>
      <c r="CG95" s="692"/>
      <c r="CH95" s="692"/>
      <c r="CI95" s="692"/>
      <c r="CJ95" s="692"/>
      <c r="CK95" s="692"/>
      <c r="CL95" s="692"/>
      <c r="CM95" s="692"/>
      <c r="CN95" s="692"/>
      <c r="CO95" s="692"/>
      <c r="CP95" s="692"/>
      <c r="CQ95" s="692"/>
      <c r="CR95" s="692"/>
      <c r="CS95" s="692"/>
      <c r="CT95" s="692"/>
      <c r="CU95" s="692"/>
      <c r="CV95" s="692"/>
      <c r="CW95" s="692"/>
      <c r="CX95" s="692"/>
      <c r="CY95" s="692"/>
      <c r="CZ95" s="692"/>
      <c r="DA95" s="692"/>
      <c r="DB95" s="692"/>
      <c r="DC95" s="692"/>
      <c r="DD95" s="692"/>
      <c r="DE95" s="692"/>
      <c r="DF95" s="692"/>
      <c r="DG95" s="692"/>
      <c r="DH95" s="692"/>
      <c r="DI95" s="692"/>
      <c r="DJ95" s="692"/>
      <c r="DK95" s="692"/>
      <c r="DL95" s="692"/>
      <c r="DM95" s="692"/>
      <c r="DN95" s="692"/>
      <c r="DO95" s="692"/>
      <c r="DP95" s="692"/>
      <c r="DQ95" s="692"/>
      <c r="DR95" s="692"/>
      <c r="DS95" s="692"/>
      <c r="DT95" s="692"/>
      <c r="DU95" s="692"/>
      <c r="DV95" s="692"/>
      <c r="DW95" s="692"/>
      <c r="DX95" s="692"/>
      <c r="DY95" s="692"/>
      <c r="DZ95" s="692"/>
      <c r="EA95" s="692"/>
      <c r="EB95" s="692"/>
      <c r="EC95" s="692"/>
      <c r="ED95" s="692"/>
      <c r="EE95" s="692"/>
      <c r="EF95" s="692"/>
      <c r="EG95" s="692"/>
      <c r="EH95" s="692"/>
      <c r="EI95" s="692"/>
      <c r="EJ95" s="692"/>
      <c r="EK95" s="692"/>
      <c r="EL95" s="692"/>
      <c r="EM95" s="692"/>
      <c r="EN95" s="692"/>
      <c r="EO95" s="692"/>
      <c r="EP95" s="692"/>
      <c r="EQ95" s="692"/>
      <c r="ER95" s="692"/>
      <c r="ES95" s="692"/>
      <c r="ET95" s="692"/>
      <c r="EU95" s="692"/>
      <c r="EV95" s="692"/>
      <c r="EW95" s="692"/>
      <c r="EX95" s="692"/>
      <c r="EY95" s="692"/>
      <c r="EZ95" s="692"/>
      <c r="FA95" s="692"/>
      <c r="FB95" s="692"/>
      <c r="FC95" s="692"/>
      <c r="FD95" s="692"/>
      <c r="FE95" s="692"/>
      <c r="FF95" s="692"/>
      <c r="FG95" s="692"/>
      <c r="FH95" s="692"/>
      <c r="FI95" s="692"/>
      <c r="FJ95" s="692"/>
      <c r="FK95" s="692"/>
      <c r="FL95" s="692"/>
      <c r="FM95" s="692"/>
      <c r="FN95" s="692"/>
      <c r="FO95" s="692"/>
      <c r="FP95" s="692"/>
      <c r="FQ95" s="692"/>
      <c r="FR95" s="692"/>
      <c r="FS95" s="692"/>
      <c r="FT95" s="692"/>
      <c r="FU95" s="692"/>
      <c r="FV95" s="692"/>
      <c r="FW95" s="692"/>
      <c r="FX95" s="692"/>
      <c r="FY95" s="692"/>
      <c r="FZ95" s="692"/>
      <c r="GA95" s="692"/>
      <c r="GB95" s="692"/>
      <c r="GC95" s="692"/>
      <c r="GD95" s="692"/>
      <c r="GE95" s="692"/>
      <c r="GF95" s="692"/>
    </row>
    <row r="96" spans="4:188">
      <c r="D96" s="422"/>
    </row>
    <row r="97" spans="4:188">
      <c r="D97" s="422"/>
      <c r="E97" s="407"/>
    </row>
    <row r="98" spans="4:188">
      <c r="D98" s="422"/>
      <c r="E98" s="406"/>
      <c r="F98" s="534"/>
      <c r="G98" s="534"/>
      <c r="H98" s="534"/>
      <c r="I98" s="534"/>
      <c r="J98" s="534"/>
      <c r="K98" s="534"/>
      <c r="L98" s="534"/>
      <c r="M98" s="534"/>
      <c r="N98" s="534"/>
      <c r="O98" s="534"/>
      <c r="P98" s="534"/>
      <c r="Q98" s="534"/>
      <c r="R98" s="534"/>
      <c r="S98" s="534"/>
      <c r="T98" s="534"/>
      <c r="U98" s="534"/>
      <c r="V98" s="534"/>
      <c r="W98" s="534"/>
      <c r="X98" s="534"/>
      <c r="Y98" s="534"/>
      <c r="Z98" s="534"/>
      <c r="AA98" s="534"/>
      <c r="AB98" s="534"/>
      <c r="AC98" s="534"/>
      <c r="AD98" s="534"/>
      <c r="AE98" s="534"/>
      <c r="AF98" s="534"/>
      <c r="AG98" s="534"/>
      <c r="AH98" s="534"/>
      <c r="AI98" s="534"/>
      <c r="AJ98" s="534"/>
      <c r="AK98" s="534"/>
      <c r="AL98" s="534"/>
      <c r="AM98" s="534"/>
      <c r="AN98" s="534"/>
      <c r="AO98" s="534"/>
      <c r="AP98" s="534"/>
      <c r="AQ98" s="534"/>
      <c r="AR98" s="534"/>
      <c r="AS98" s="534"/>
      <c r="AT98" s="534"/>
      <c r="AU98" s="534"/>
      <c r="AV98" s="534"/>
      <c r="AW98" s="534"/>
      <c r="AX98" s="534"/>
      <c r="AY98" s="534"/>
      <c r="AZ98" s="534"/>
      <c r="BA98" s="534"/>
      <c r="BB98" s="534"/>
      <c r="BC98" s="534"/>
      <c r="BD98" s="534"/>
      <c r="BE98" s="534"/>
      <c r="BF98" s="534"/>
      <c r="BG98" s="534"/>
      <c r="BH98" s="534"/>
      <c r="BI98" s="534"/>
      <c r="BJ98" s="534"/>
      <c r="BK98" s="534"/>
      <c r="BL98" s="534"/>
      <c r="BM98" s="534"/>
      <c r="BN98" s="534"/>
      <c r="BO98" s="534"/>
      <c r="BP98" s="534"/>
      <c r="BQ98" s="534"/>
      <c r="BR98" s="534"/>
      <c r="BS98" s="534"/>
      <c r="BT98" s="534"/>
      <c r="BU98" s="534"/>
      <c r="BV98" s="534"/>
      <c r="BW98" s="534"/>
      <c r="BX98" s="534"/>
      <c r="BY98" s="534"/>
      <c r="BZ98" s="534"/>
      <c r="CA98" s="534"/>
      <c r="CB98" s="534"/>
      <c r="CC98" s="534"/>
      <c r="CD98" s="534"/>
      <c r="CE98" s="534"/>
      <c r="CF98" s="534"/>
      <c r="CG98" s="534"/>
      <c r="CH98" s="534"/>
      <c r="CI98" s="534"/>
      <c r="CJ98" s="534"/>
      <c r="CK98" s="534"/>
      <c r="CL98" s="534"/>
      <c r="CM98" s="534"/>
      <c r="CN98" s="534"/>
      <c r="CO98" s="534"/>
      <c r="CP98" s="534"/>
      <c r="CQ98" s="534"/>
      <c r="CR98" s="534"/>
      <c r="CS98" s="534"/>
      <c r="CT98" s="534"/>
      <c r="CU98" s="534"/>
      <c r="CV98" s="534"/>
      <c r="CW98" s="534"/>
      <c r="CX98" s="534"/>
      <c r="CY98" s="534"/>
      <c r="CZ98" s="534"/>
      <c r="DA98" s="534"/>
      <c r="DB98" s="534"/>
      <c r="DC98" s="534"/>
      <c r="DD98" s="534"/>
      <c r="DE98" s="534"/>
      <c r="DF98" s="534"/>
      <c r="DG98" s="534"/>
      <c r="DH98" s="534"/>
      <c r="DI98" s="534"/>
      <c r="DJ98" s="534"/>
      <c r="DK98" s="534"/>
      <c r="DL98" s="534"/>
      <c r="DM98" s="534"/>
      <c r="DN98" s="534"/>
      <c r="DO98" s="534"/>
      <c r="DP98" s="534"/>
      <c r="DQ98" s="534"/>
      <c r="DR98" s="534"/>
      <c r="DS98" s="534"/>
      <c r="DT98" s="534"/>
      <c r="DU98" s="534"/>
      <c r="DV98" s="534"/>
      <c r="DW98" s="534"/>
      <c r="DX98" s="534"/>
      <c r="DY98" s="534"/>
      <c r="DZ98" s="534"/>
      <c r="EA98" s="534"/>
      <c r="EB98" s="534"/>
      <c r="EC98" s="534"/>
      <c r="ED98" s="534"/>
      <c r="EE98" s="534"/>
      <c r="EF98" s="534"/>
      <c r="EG98" s="534"/>
      <c r="EH98" s="534"/>
      <c r="EI98" s="534"/>
      <c r="EJ98" s="534"/>
      <c r="EK98" s="534"/>
      <c r="EL98" s="534"/>
      <c r="EM98" s="534"/>
      <c r="EN98" s="534"/>
      <c r="EO98" s="534"/>
      <c r="EP98" s="534"/>
      <c r="EQ98" s="534"/>
      <c r="ER98" s="534"/>
      <c r="ES98" s="534"/>
      <c r="ET98" s="534"/>
      <c r="EU98" s="534"/>
      <c r="EV98" s="534"/>
      <c r="EW98" s="534"/>
      <c r="EX98" s="534"/>
      <c r="EY98" s="534"/>
      <c r="EZ98" s="534"/>
      <c r="FA98" s="534"/>
      <c r="FB98" s="534"/>
      <c r="FC98" s="534"/>
      <c r="FD98" s="534"/>
      <c r="FE98" s="534"/>
      <c r="FF98" s="534"/>
      <c r="FG98" s="534"/>
      <c r="FH98" s="534"/>
      <c r="FI98" s="534"/>
      <c r="FJ98" s="534"/>
      <c r="FK98" s="534"/>
      <c r="FL98" s="534"/>
      <c r="FM98" s="534"/>
      <c r="FN98" s="534"/>
      <c r="FO98" s="534"/>
      <c r="FP98" s="534"/>
      <c r="FQ98" s="534"/>
      <c r="FR98" s="534"/>
      <c r="FS98" s="534"/>
      <c r="FT98" s="534"/>
      <c r="FU98" s="534"/>
      <c r="FV98" s="534"/>
      <c r="FW98" s="534"/>
      <c r="FX98" s="534"/>
      <c r="FY98" s="534"/>
      <c r="FZ98" s="534"/>
      <c r="GA98" s="534"/>
      <c r="GB98" s="534"/>
      <c r="GC98" s="534"/>
      <c r="GD98" s="534"/>
      <c r="GE98" s="534"/>
      <c r="GF98" s="534"/>
    </row>
    <row r="99" spans="4:188">
      <c r="D99" s="422"/>
      <c r="E99" s="406"/>
      <c r="F99" s="534"/>
      <c r="G99" s="534"/>
      <c r="H99" s="534"/>
      <c r="I99" s="534"/>
      <c r="J99" s="534"/>
      <c r="K99" s="534"/>
      <c r="L99" s="534"/>
      <c r="M99" s="534"/>
      <c r="N99" s="534"/>
      <c r="O99" s="534"/>
      <c r="P99" s="534"/>
      <c r="Q99" s="534"/>
      <c r="R99" s="534"/>
      <c r="S99" s="534"/>
      <c r="T99" s="534"/>
      <c r="U99" s="534"/>
      <c r="V99" s="534"/>
      <c r="W99" s="534"/>
      <c r="X99" s="534"/>
      <c r="Y99" s="534"/>
      <c r="Z99" s="534"/>
      <c r="AA99" s="534"/>
      <c r="AB99" s="534"/>
      <c r="AC99" s="534"/>
      <c r="AD99" s="534"/>
      <c r="AE99" s="534"/>
      <c r="AF99" s="534"/>
      <c r="AG99" s="534"/>
      <c r="AH99" s="534"/>
      <c r="AI99" s="534"/>
      <c r="AJ99" s="534"/>
      <c r="AK99" s="534"/>
      <c r="AL99" s="534"/>
      <c r="AM99" s="534"/>
      <c r="AN99" s="534"/>
      <c r="AO99" s="534"/>
      <c r="AP99" s="534"/>
      <c r="AQ99" s="534"/>
      <c r="AR99" s="534"/>
      <c r="AS99" s="534"/>
      <c r="AT99" s="534"/>
      <c r="AU99" s="534"/>
      <c r="AV99" s="534"/>
      <c r="AW99" s="534"/>
      <c r="AX99" s="534"/>
      <c r="AY99" s="534"/>
      <c r="AZ99" s="534"/>
      <c r="BA99" s="534"/>
      <c r="BB99" s="534"/>
      <c r="BC99" s="534"/>
      <c r="BD99" s="534"/>
      <c r="BE99" s="534"/>
      <c r="BF99" s="534"/>
      <c r="BG99" s="534"/>
      <c r="BH99" s="534"/>
      <c r="BI99" s="534"/>
      <c r="BJ99" s="534"/>
      <c r="BK99" s="534"/>
      <c r="BL99" s="534"/>
      <c r="BM99" s="534"/>
      <c r="BN99" s="534"/>
      <c r="BO99" s="534"/>
      <c r="BP99" s="534"/>
      <c r="BQ99" s="534"/>
      <c r="BR99" s="534"/>
      <c r="BS99" s="534"/>
      <c r="BT99" s="534"/>
      <c r="BU99" s="534"/>
      <c r="BV99" s="534"/>
      <c r="BW99" s="534"/>
      <c r="BX99" s="534"/>
      <c r="BY99" s="534"/>
      <c r="BZ99" s="534"/>
      <c r="CA99" s="534"/>
      <c r="CB99" s="534"/>
      <c r="CC99" s="534"/>
      <c r="CD99" s="534"/>
      <c r="CE99" s="534"/>
      <c r="CF99" s="534"/>
      <c r="CG99" s="534"/>
      <c r="CH99" s="534"/>
      <c r="CI99" s="534"/>
      <c r="CJ99" s="534"/>
      <c r="CK99" s="534"/>
      <c r="CL99" s="534"/>
      <c r="CM99" s="534"/>
      <c r="CN99" s="534"/>
      <c r="CO99" s="534"/>
      <c r="CP99" s="534"/>
      <c r="CQ99" s="534"/>
      <c r="CR99" s="534"/>
      <c r="CS99" s="534"/>
      <c r="CT99" s="534"/>
      <c r="CU99" s="534"/>
      <c r="CV99" s="534"/>
      <c r="CW99" s="534"/>
      <c r="CX99" s="534"/>
      <c r="CY99" s="534"/>
      <c r="CZ99" s="534"/>
      <c r="DA99" s="534"/>
      <c r="DB99" s="534"/>
      <c r="DC99" s="534"/>
      <c r="DD99" s="534"/>
      <c r="DE99" s="534"/>
      <c r="DF99" s="534"/>
      <c r="DG99" s="534"/>
      <c r="DH99" s="534"/>
      <c r="DI99" s="534"/>
      <c r="DJ99" s="534"/>
      <c r="DK99" s="534"/>
      <c r="DL99" s="534"/>
      <c r="DM99" s="534"/>
      <c r="DN99" s="534"/>
      <c r="DO99" s="534"/>
      <c r="DP99" s="534"/>
      <c r="DQ99" s="534"/>
      <c r="DR99" s="534"/>
      <c r="DS99" s="534"/>
      <c r="DT99" s="534"/>
      <c r="DU99" s="534"/>
      <c r="DV99" s="534"/>
      <c r="DW99" s="534"/>
      <c r="DX99" s="534"/>
      <c r="DY99" s="534"/>
      <c r="DZ99" s="534"/>
      <c r="EA99" s="534"/>
      <c r="EB99" s="534"/>
      <c r="EC99" s="534"/>
      <c r="ED99" s="534"/>
      <c r="EE99" s="534"/>
      <c r="EF99" s="534"/>
      <c r="EG99" s="534"/>
      <c r="EH99" s="534"/>
      <c r="EI99" s="534"/>
      <c r="EJ99" s="534"/>
      <c r="EK99" s="534"/>
      <c r="EL99" s="534"/>
      <c r="EM99" s="534"/>
      <c r="EN99" s="534"/>
      <c r="EO99" s="534"/>
      <c r="EP99" s="534"/>
      <c r="EQ99" s="534"/>
      <c r="ER99" s="534"/>
      <c r="ES99" s="534"/>
      <c r="ET99" s="534"/>
      <c r="EU99" s="534"/>
      <c r="EV99" s="534"/>
      <c r="EW99" s="534"/>
      <c r="EX99" s="534"/>
      <c r="EY99" s="534"/>
      <c r="EZ99" s="534"/>
      <c r="FA99" s="534"/>
      <c r="FB99" s="534"/>
      <c r="FC99" s="534"/>
      <c r="FD99" s="534"/>
      <c r="FE99" s="534"/>
      <c r="FF99" s="534"/>
      <c r="FG99" s="534"/>
      <c r="FH99" s="534"/>
      <c r="FI99" s="534"/>
      <c r="FJ99" s="534"/>
      <c r="FK99" s="534"/>
      <c r="FL99" s="534"/>
      <c r="FM99" s="534"/>
      <c r="FN99" s="534"/>
      <c r="FO99" s="534"/>
      <c r="FP99" s="534"/>
      <c r="FQ99" s="534"/>
      <c r="FR99" s="534"/>
      <c r="FS99" s="534"/>
      <c r="FT99" s="534"/>
      <c r="FU99" s="534"/>
      <c r="FV99" s="534"/>
      <c r="FW99" s="534"/>
      <c r="FX99" s="534"/>
      <c r="FY99" s="534"/>
      <c r="FZ99" s="534"/>
      <c r="GA99" s="534"/>
      <c r="GB99" s="534"/>
      <c r="GC99" s="534"/>
      <c r="GD99" s="534"/>
      <c r="GE99" s="534"/>
      <c r="GF99" s="534"/>
    </row>
    <row r="100" spans="4:188">
      <c r="D100" s="422"/>
      <c r="E100" s="406"/>
      <c r="F100" s="534"/>
      <c r="G100" s="534"/>
      <c r="H100" s="534"/>
      <c r="I100" s="534"/>
      <c r="J100" s="534"/>
      <c r="K100" s="534"/>
      <c r="L100" s="534"/>
      <c r="M100" s="534"/>
      <c r="N100" s="534"/>
      <c r="O100" s="534"/>
      <c r="P100" s="534"/>
      <c r="Q100" s="534"/>
      <c r="R100" s="534"/>
      <c r="S100" s="534"/>
      <c r="T100" s="534"/>
      <c r="U100" s="534"/>
      <c r="V100" s="534"/>
      <c r="W100" s="534"/>
      <c r="X100" s="534"/>
      <c r="Y100" s="534"/>
      <c r="Z100" s="534"/>
      <c r="AA100" s="534"/>
      <c r="AB100" s="534"/>
      <c r="AC100" s="534"/>
      <c r="AD100" s="534"/>
      <c r="AE100" s="534"/>
      <c r="AF100" s="534"/>
      <c r="AG100" s="534"/>
      <c r="AH100" s="534"/>
      <c r="AI100" s="534"/>
      <c r="AJ100" s="534"/>
      <c r="AK100" s="534"/>
      <c r="AL100" s="534"/>
      <c r="AM100" s="534"/>
      <c r="AN100" s="534"/>
      <c r="AO100" s="534"/>
      <c r="AP100" s="534"/>
      <c r="AQ100" s="534"/>
      <c r="AR100" s="534"/>
      <c r="AS100" s="534"/>
      <c r="AT100" s="534"/>
      <c r="AU100" s="534"/>
      <c r="AV100" s="534"/>
      <c r="AW100" s="534"/>
      <c r="AX100" s="534"/>
      <c r="AY100" s="534"/>
      <c r="AZ100" s="534"/>
      <c r="BA100" s="534"/>
      <c r="BB100" s="534"/>
      <c r="BC100" s="534"/>
      <c r="BD100" s="534"/>
      <c r="BE100" s="534"/>
      <c r="BF100" s="534"/>
      <c r="BG100" s="534"/>
      <c r="BH100" s="534"/>
      <c r="BI100" s="534"/>
      <c r="BJ100" s="534"/>
      <c r="BK100" s="534"/>
      <c r="BL100" s="534"/>
      <c r="BM100" s="534"/>
      <c r="BN100" s="534"/>
      <c r="BO100" s="534"/>
      <c r="BP100" s="534"/>
      <c r="BQ100" s="534"/>
      <c r="BR100" s="534"/>
      <c r="BS100" s="534"/>
      <c r="BT100" s="534"/>
      <c r="BU100" s="534"/>
      <c r="BV100" s="534"/>
      <c r="BW100" s="534"/>
      <c r="BX100" s="534"/>
      <c r="BY100" s="534"/>
      <c r="BZ100" s="534"/>
      <c r="CA100" s="534"/>
      <c r="CB100" s="534"/>
      <c r="CC100" s="534"/>
      <c r="CD100" s="534"/>
      <c r="CE100" s="534"/>
      <c r="CF100" s="534"/>
      <c r="CG100" s="534"/>
      <c r="CH100" s="534"/>
      <c r="CI100" s="534"/>
      <c r="CJ100" s="534"/>
      <c r="CK100" s="534"/>
      <c r="CL100" s="534"/>
      <c r="CM100" s="534"/>
      <c r="CN100" s="534"/>
      <c r="CO100" s="534"/>
      <c r="CP100" s="534"/>
      <c r="CQ100" s="534"/>
      <c r="CR100" s="534"/>
      <c r="CS100" s="534"/>
      <c r="CT100" s="534"/>
      <c r="CU100" s="534"/>
      <c r="CV100" s="534"/>
      <c r="CW100" s="534"/>
      <c r="CX100" s="534"/>
      <c r="CY100" s="534"/>
      <c r="CZ100" s="534"/>
      <c r="DA100" s="534"/>
      <c r="DB100" s="534"/>
      <c r="DC100" s="534"/>
      <c r="DD100" s="534"/>
      <c r="DE100" s="534"/>
      <c r="DF100" s="534"/>
      <c r="DG100" s="534"/>
      <c r="DH100" s="534"/>
      <c r="DI100" s="534"/>
      <c r="DJ100" s="534"/>
      <c r="DK100" s="534"/>
      <c r="DL100" s="534"/>
      <c r="DM100" s="534"/>
      <c r="DN100" s="534"/>
      <c r="DO100" s="534"/>
      <c r="DP100" s="534"/>
      <c r="DQ100" s="534"/>
      <c r="DR100" s="534"/>
      <c r="DS100" s="534"/>
      <c r="DT100" s="534"/>
      <c r="DU100" s="534"/>
      <c r="DV100" s="534"/>
      <c r="DW100" s="534"/>
      <c r="DX100" s="534"/>
      <c r="DY100" s="534"/>
      <c r="DZ100" s="534"/>
      <c r="EA100" s="534"/>
      <c r="EB100" s="534"/>
      <c r="EC100" s="534"/>
      <c r="ED100" s="534"/>
      <c r="EE100" s="534"/>
      <c r="EF100" s="534"/>
      <c r="EG100" s="534"/>
      <c r="EH100" s="534"/>
      <c r="EI100" s="534"/>
      <c r="EJ100" s="534"/>
      <c r="EK100" s="534"/>
      <c r="EL100" s="534"/>
      <c r="EM100" s="534"/>
      <c r="EN100" s="534"/>
      <c r="EO100" s="534"/>
      <c r="EP100" s="534"/>
      <c r="EQ100" s="534"/>
      <c r="ER100" s="534"/>
      <c r="ES100" s="534"/>
      <c r="ET100" s="534"/>
      <c r="EU100" s="534"/>
      <c r="EV100" s="534"/>
      <c r="EW100" s="534"/>
      <c r="EX100" s="534"/>
      <c r="EY100" s="534"/>
      <c r="EZ100" s="534"/>
      <c r="FA100" s="534"/>
      <c r="FB100" s="534"/>
      <c r="FC100" s="534"/>
      <c r="FD100" s="534"/>
      <c r="FE100" s="534"/>
      <c r="FF100" s="534"/>
      <c r="FG100" s="534"/>
      <c r="FH100" s="534"/>
      <c r="FI100" s="534"/>
      <c r="FJ100" s="534"/>
      <c r="FK100" s="534"/>
      <c r="FL100" s="534"/>
      <c r="FM100" s="534"/>
      <c r="FN100" s="534"/>
      <c r="FO100" s="534"/>
      <c r="FP100" s="534"/>
      <c r="FQ100" s="534"/>
      <c r="FR100" s="534"/>
      <c r="FS100" s="534"/>
      <c r="FT100" s="534"/>
      <c r="FU100" s="534"/>
      <c r="FV100" s="534"/>
      <c r="FW100" s="534"/>
      <c r="FX100" s="534"/>
      <c r="FY100" s="534"/>
      <c r="FZ100" s="534"/>
      <c r="GA100" s="534"/>
      <c r="GB100" s="534"/>
      <c r="GC100" s="534"/>
      <c r="GD100" s="534"/>
      <c r="GE100" s="534"/>
      <c r="GF100" s="534"/>
    </row>
    <row r="101" spans="4:188">
      <c r="D101" s="422"/>
      <c r="E101" s="406"/>
      <c r="F101" s="534"/>
      <c r="G101" s="534"/>
      <c r="H101" s="534"/>
      <c r="I101" s="534"/>
      <c r="J101" s="534"/>
      <c r="K101" s="534"/>
      <c r="L101" s="534"/>
      <c r="M101" s="534"/>
      <c r="N101" s="534"/>
      <c r="O101" s="534"/>
      <c r="P101" s="534"/>
      <c r="Q101" s="534"/>
      <c r="R101" s="534"/>
      <c r="S101" s="534"/>
      <c r="T101" s="534"/>
      <c r="U101" s="534"/>
      <c r="V101" s="534"/>
      <c r="W101" s="534"/>
      <c r="X101" s="534"/>
      <c r="Y101" s="534"/>
      <c r="Z101" s="534"/>
      <c r="AA101" s="534"/>
      <c r="AB101" s="534"/>
      <c r="AC101" s="534"/>
      <c r="AD101" s="534"/>
      <c r="AE101" s="534"/>
      <c r="AF101" s="534"/>
      <c r="AG101" s="534"/>
      <c r="AH101" s="534"/>
      <c r="AI101" s="534"/>
      <c r="AJ101" s="534"/>
      <c r="AK101" s="534"/>
      <c r="AL101" s="534"/>
      <c r="AM101" s="534"/>
      <c r="AN101" s="534"/>
      <c r="AO101" s="534"/>
      <c r="AP101" s="534"/>
      <c r="AQ101" s="534"/>
      <c r="AR101" s="534"/>
      <c r="AS101" s="534"/>
      <c r="AT101" s="534"/>
      <c r="AU101" s="534"/>
      <c r="AV101" s="534"/>
      <c r="AW101" s="534"/>
      <c r="AX101" s="534"/>
      <c r="AY101" s="534"/>
      <c r="AZ101" s="534"/>
      <c r="BA101" s="534"/>
      <c r="BB101" s="534"/>
      <c r="BC101" s="534"/>
      <c r="BD101" s="534"/>
      <c r="BE101" s="534"/>
      <c r="BF101" s="534"/>
      <c r="BG101" s="534"/>
      <c r="BH101" s="534"/>
      <c r="BI101" s="534"/>
      <c r="BJ101" s="534"/>
      <c r="BK101" s="534"/>
      <c r="BL101" s="534"/>
      <c r="BM101" s="534"/>
      <c r="BN101" s="534"/>
      <c r="BO101" s="534"/>
      <c r="BP101" s="534"/>
      <c r="BQ101" s="534"/>
      <c r="BR101" s="534"/>
      <c r="BS101" s="534"/>
      <c r="BT101" s="534"/>
      <c r="BU101" s="534"/>
      <c r="BV101" s="534"/>
      <c r="BW101" s="534"/>
      <c r="BX101" s="534"/>
      <c r="BY101" s="534"/>
      <c r="BZ101" s="534"/>
      <c r="CA101" s="534"/>
      <c r="CB101" s="534"/>
      <c r="CC101" s="534"/>
      <c r="CD101" s="534"/>
      <c r="CE101" s="534"/>
      <c r="CF101" s="534"/>
      <c r="CG101" s="534"/>
      <c r="CH101" s="534"/>
      <c r="CI101" s="534"/>
      <c r="CJ101" s="534"/>
      <c r="CK101" s="534"/>
      <c r="CL101" s="534"/>
      <c r="CM101" s="534"/>
      <c r="CN101" s="534"/>
      <c r="CO101" s="534"/>
      <c r="CP101" s="534"/>
      <c r="CQ101" s="534"/>
      <c r="CR101" s="534"/>
      <c r="CS101" s="534"/>
      <c r="CT101" s="534"/>
      <c r="CU101" s="534"/>
      <c r="CV101" s="534"/>
      <c r="CW101" s="534"/>
      <c r="CX101" s="534"/>
      <c r="CY101" s="534"/>
      <c r="CZ101" s="534"/>
      <c r="DA101" s="534"/>
      <c r="DB101" s="534"/>
      <c r="DC101" s="534"/>
      <c r="DD101" s="534"/>
      <c r="DE101" s="534"/>
      <c r="DF101" s="534"/>
      <c r="DG101" s="534"/>
      <c r="DH101" s="534"/>
      <c r="DI101" s="534"/>
      <c r="DJ101" s="534"/>
      <c r="DK101" s="534"/>
      <c r="DL101" s="534"/>
      <c r="DM101" s="534"/>
      <c r="DN101" s="534"/>
      <c r="DO101" s="534"/>
      <c r="DP101" s="534"/>
      <c r="DQ101" s="534"/>
      <c r="DR101" s="534"/>
      <c r="DS101" s="534"/>
      <c r="DT101" s="534"/>
      <c r="DU101" s="534"/>
      <c r="DV101" s="534"/>
      <c r="DW101" s="534"/>
      <c r="DX101" s="534"/>
      <c r="DY101" s="534"/>
      <c r="DZ101" s="534"/>
      <c r="EA101" s="534"/>
      <c r="EB101" s="534"/>
      <c r="EC101" s="534"/>
      <c r="ED101" s="534"/>
      <c r="EE101" s="534"/>
      <c r="EF101" s="534"/>
      <c r="EG101" s="534"/>
      <c r="EH101" s="534"/>
      <c r="EI101" s="534"/>
      <c r="EJ101" s="534"/>
      <c r="EK101" s="534"/>
      <c r="EL101" s="534"/>
      <c r="EM101" s="534"/>
      <c r="EN101" s="534"/>
      <c r="EO101" s="534"/>
      <c r="EP101" s="534"/>
      <c r="EQ101" s="534"/>
      <c r="ER101" s="534"/>
      <c r="ES101" s="534"/>
      <c r="ET101" s="534"/>
      <c r="EU101" s="534"/>
      <c r="EV101" s="534"/>
      <c r="EW101" s="534"/>
      <c r="EX101" s="534"/>
      <c r="EY101" s="534"/>
      <c r="EZ101" s="534"/>
      <c r="FA101" s="534"/>
      <c r="FB101" s="534"/>
      <c r="FC101" s="534"/>
      <c r="FD101" s="534"/>
      <c r="FE101" s="534"/>
      <c r="FF101" s="534"/>
      <c r="FG101" s="534"/>
      <c r="FH101" s="534"/>
      <c r="FI101" s="534"/>
      <c r="FJ101" s="534"/>
      <c r="FK101" s="534"/>
      <c r="FL101" s="534"/>
      <c r="FM101" s="534"/>
      <c r="FN101" s="534"/>
      <c r="FO101" s="534"/>
      <c r="FP101" s="534"/>
      <c r="FQ101" s="534"/>
      <c r="FR101" s="534"/>
      <c r="FS101" s="534"/>
      <c r="FT101" s="534"/>
      <c r="FU101" s="534"/>
      <c r="FV101" s="534"/>
      <c r="FW101" s="534"/>
      <c r="FX101" s="534"/>
      <c r="FY101" s="534"/>
      <c r="FZ101" s="534"/>
      <c r="GA101" s="534"/>
      <c r="GB101" s="534"/>
      <c r="GC101" s="534"/>
      <c r="GD101" s="534"/>
      <c r="GE101" s="534"/>
      <c r="GF101" s="534"/>
    </row>
    <row r="102" spans="4:188">
      <c r="D102" s="422"/>
      <c r="E102" s="406"/>
      <c r="F102" s="534"/>
      <c r="G102" s="534"/>
      <c r="H102" s="534"/>
      <c r="I102" s="534"/>
      <c r="J102" s="534"/>
      <c r="K102" s="534"/>
      <c r="L102" s="534"/>
      <c r="M102" s="534"/>
      <c r="N102" s="534"/>
      <c r="O102" s="534"/>
      <c r="P102" s="534"/>
      <c r="Q102" s="534"/>
      <c r="R102" s="534"/>
      <c r="S102" s="534"/>
      <c r="T102" s="534"/>
      <c r="U102" s="534"/>
      <c r="V102" s="534"/>
      <c r="W102" s="534"/>
      <c r="X102" s="534"/>
      <c r="Y102" s="534"/>
      <c r="Z102" s="534"/>
      <c r="AA102" s="534"/>
      <c r="AB102" s="534"/>
      <c r="AC102" s="534"/>
      <c r="AD102" s="534"/>
      <c r="AE102" s="534"/>
      <c r="AF102" s="534"/>
      <c r="AG102" s="534"/>
      <c r="AH102" s="534"/>
      <c r="AI102" s="534"/>
      <c r="AJ102" s="534"/>
      <c r="AK102" s="534"/>
      <c r="AL102" s="534"/>
      <c r="AM102" s="534"/>
      <c r="AN102" s="534"/>
      <c r="AO102" s="534"/>
      <c r="AP102" s="534"/>
      <c r="AQ102" s="534"/>
      <c r="AR102" s="534"/>
      <c r="AS102" s="534"/>
      <c r="AT102" s="534"/>
      <c r="AU102" s="534"/>
      <c r="AV102" s="534"/>
      <c r="AW102" s="534"/>
      <c r="AX102" s="534"/>
      <c r="AY102" s="534"/>
      <c r="AZ102" s="534"/>
      <c r="BA102" s="534"/>
      <c r="BB102" s="534"/>
      <c r="BC102" s="534"/>
      <c r="BD102" s="534"/>
      <c r="BE102" s="534"/>
      <c r="BF102" s="534"/>
      <c r="BG102" s="534"/>
      <c r="BH102" s="534"/>
      <c r="BI102" s="534"/>
      <c r="BJ102" s="534"/>
      <c r="BK102" s="534"/>
      <c r="BL102" s="534"/>
      <c r="BM102" s="534"/>
      <c r="BN102" s="534"/>
      <c r="BO102" s="534"/>
      <c r="BP102" s="534"/>
      <c r="BQ102" s="534"/>
      <c r="BR102" s="534"/>
      <c r="BS102" s="534"/>
      <c r="BT102" s="534"/>
      <c r="BU102" s="534"/>
      <c r="BV102" s="534"/>
      <c r="BW102" s="534"/>
      <c r="BX102" s="534"/>
      <c r="BY102" s="534"/>
      <c r="BZ102" s="534"/>
      <c r="CA102" s="534"/>
      <c r="CB102" s="534"/>
      <c r="CC102" s="534"/>
      <c r="CD102" s="534"/>
      <c r="CE102" s="534"/>
      <c r="CF102" s="534"/>
      <c r="CG102" s="534"/>
      <c r="CH102" s="534"/>
      <c r="CI102" s="534"/>
      <c r="CJ102" s="534"/>
      <c r="CK102" s="534"/>
      <c r="CL102" s="534"/>
      <c r="CM102" s="534"/>
      <c r="CN102" s="534"/>
      <c r="CO102" s="534"/>
      <c r="CP102" s="534"/>
      <c r="CQ102" s="534"/>
      <c r="CR102" s="534"/>
      <c r="CS102" s="534"/>
      <c r="CT102" s="534"/>
      <c r="CU102" s="534"/>
      <c r="CV102" s="534"/>
      <c r="CW102" s="534"/>
      <c r="CX102" s="534"/>
      <c r="CY102" s="534"/>
      <c r="CZ102" s="534"/>
      <c r="DA102" s="534"/>
      <c r="DB102" s="534"/>
      <c r="DC102" s="534"/>
      <c r="DD102" s="534"/>
      <c r="DE102" s="534"/>
      <c r="DF102" s="534"/>
      <c r="DG102" s="534"/>
      <c r="DH102" s="534"/>
      <c r="DI102" s="534"/>
      <c r="DJ102" s="534"/>
      <c r="DK102" s="534"/>
      <c r="DL102" s="534"/>
      <c r="DM102" s="534"/>
      <c r="DN102" s="534"/>
      <c r="DO102" s="534"/>
      <c r="DP102" s="534"/>
      <c r="DQ102" s="534"/>
      <c r="DR102" s="534"/>
      <c r="DS102" s="534"/>
      <c r="DT102" s="534"/>
      <c r="DU102" s="534"/>
      <c r="DV102" s="534"/>
      <c r="DW102" s="534"/>
      <c r="DX102" s="534"/>
      <c r="DY102" s="534"/>
      <c r="DZ102" s="534"/>
      <c r="EA102" s="534"/>
      <c r="EB102" s="534"/>
      <c r="EC102" s="534"/>
      <c r="ED102" s="534"/>
      <c r="EE102" s="534"/>
      <c r="EF102" s="534"/>
      <c r="EG102" s="534"/>
      <c r="EH102" s="534"/>
      <c r="EI102" s="534"/>
      <c r="EJ102" s="534"/>
      <c r="EK102" s="534"/>
      <c r="EL102" s="534"/>
      <c r="EM102" s="534"/>
      <c r="EN102" s="534"/>
      <c r="EO102" s="534"/>
      <c r="EP102" s="534"/>
      <c r="EQ102" s="534"/>
      <c r="ER102" s="534"/>
      <c r="ES102" s="534"/>
      <c r="ET102" s="534"/>
      <c r="EU102" s="534"/>
      <c r="EV102" s="534"/>
      <c r="EW102" s="534"/>
      <c r="EX102" s="534"/>
      <c r="EY102" s="534"/>
      <c r="EZ102" s="534"/>
      <c r="FA102" s="534"/>
      <c r="FB102" s="534"/>
      <c r="FC102" s="534"/>
      <c r="FD102" s="534"/>
      <c r="FE102" s="534"/>
      <c r="FF102" s="534"/>
      <c r="FG102" s="534"/>
      <c r="FH102" s="534"/>
      <c r="FI102" s="534"/>
      <c r="FJ102" s="534"/>
      <c r="FK102" s="534"/>
      <c r="FL102" s="534"/>
      <c r="FM102" s="534"/>
      <c r="FN102" s="534"/>
      <c r="FO102" s="534"/>
      <c r="FP102" s="534"/>
      <c r="FQ102" s="534"/>
      <c r="FR102" s="534"/>
      <c r="FS102" s="534"/>
      <c r="FT102" s="534"/>
      <c r="FU102" s="534"/>
      <c r="FV102" s="534"/>
      <c r="FW102" s="534"/>
      <c r="FX102" s="534"/>
      <c r="FY102" s="534"/>
      <c r="FZ102" s="534"/>
      <c r="GA102" s="534"/>
      <c r="GB102" s="534"/>
      <c r="GC102" s="534"/>
      <c r="GD102" s="534"/>
      <c r="GE102" s="534"/>
      <c r="GF102" s="534"/>
    </row>
    <row r="103" spans="4:188">
      <c r="D103" s="422"/>
      <c r="E103" s="406"/>
      <c r="F103" s="534"/>
      <c r="G103" s="534"/>
      <c r="H103" s="534"/>
      <c r="I103" s="534"/>
      <c r="J103" s="534"/>
      <c r="K103" s="534"/>
      <c r="L103" s="534"/>
      <c r="M103" s="534"/>
      <c r="N103" s="534"/>
      <c r="O103" s="534"/>
      <c r="P103" s="534"/>
      <c r="Q103" s="534"/>
      <c r="R103" s="534"/>
      <c r="S103" s="534"/>
      <c r="T103" s="534"/>
      <c r="U103" s="534"/>
      <c r="V103" s="534"/>
      <c r="W103" s="534"/>
      <c r="X103" s="534"/>
      <c r="Y103" s="534"/>
      <c r="Z103" s="534"/>
      <c r="AA103" s="534"/>
      <c r="AB103" s="534"/>
      <c r="AC103" s="534"/>
      <c r="AD103" s="534"/>
      <c r="AE103" s="534"/>
      <c r="AF103" s="534"/>
      <c r="AG103" s="534"/>
      <c r="AH103" s="534"/>
      <c r="AI103" s="534"/>
      <c r="AJ103" s="534"/>
      <c r="AK103" s="534"/>
      <c r="AL103" s="534"/>
      <c r="AM103" s="534"/>
      <c r="AN103" s="534"/>
      <c r="AO103" s="534"/>
      <c r="AP103" s="534"/>
      <c r="AQ103" s="534"/>
      <c r="AR103" s="534"/>
      <c r="AS103" s="534"/>
      <c r="AT103" s="534"/>
      <c r="AU103" s="534"/>
      <c r="AV103" s="534"/>
      <c r="AW103" s="534"/>
      <c r="AX103" s="534"/>
      <c r="AY103" s="534"/>
      <c r="AZ103" s="534"/>
      <c r="BA103" s="534"/>
      <c r="BB103" s="534"/>
      <c r="BC103" s="534"/>
      <c r="BD103" s="534"/>
      <c r="BE103" s="534"/>
      <c r="BF103" s="534"/>
      <c r="BG103" s="534"/>
      <c r="BH103" s="534"/>
      <c r="BI103" s="534"/>
      <c r="BJ103" s="534"/>
      <c r="BK103" s="534"/>
      <c r="BL103" s="534"/>
      <c r="BM103" s="534"/>
      <c r="BN103" s="534"/>
      <c r="BO103" s="534"/>
      <c r="BP103" s="534"/>
      <c r="BQ103" s="534"/>
      <c r="BR103" s="534"/>
      <c r="BS103" s="534"/>
      <c r="BT103" s="534"/>
      <c r="BU103" s="534"/>
      <c r="BV103" s="534"/>
      <c r="BW103" s="534"/>
      <c r="BX103" s="534"/>
      <c r="BY103" s="534"/>
      <c r="BZ103" s="534"/>
      <c r="CA103" s="534"/>
      <c r="CB103" s="534"/>
      <c r="CC103" s="534"/>
      <c r="CD103" s="534"/>
      <c r="CE103" s="534"/>
      <c r="CF103" s="534"/>
      <c r="CG103" s="534"/>
      <c r="CH103" s="534"/>
      <c r="CI103" s="534"/>
      <c r="CJ103" s="534"/>
      <c r="CK103" s="534"/>
      <c r="CL103" s="534"/>
      <c r="CM103" s="534"/>
      <c r="CN103" s="534"/>
      <c r="CO103" s="534"/>
      <c r="CP103" s="534"/>
      <c r="CQ103" s="534"/>
      <c r="CR103" s="534"/>
      <c r="CS103" s="534"/>
      <c r="CT103" s="534"/>
      <c r="CU103" s="534"/>
      <c r="CV103" s="534"/>
      <c r="CW103" s="534"/>
      <c r="CX103" s="534"/>
      <c r="CY103" s="534"/>
      <c r="CZ103" s="534"/>
      <c r="DA103" s="534"/>
      <c r="DB103" s="534"/>
      <c r="DC103" s="534"/>
      <c r="DD103" s="534"/>
      <c r="DE103" s="534"/>
      <c r="DF103" s="534"/>
      <c r="DG103" s="534"/>
      <c r="DH103" s="534"/>
      <c r="DI103" s="534"/>
      <c r="DJ103" s="534"/>
      <c r="DK103" s="534"/>
      <c r="DL103" s="534"/>
      <c r="DM103" s="534"/>
      <c r="DN103" s="534"/>
      <c r="DO103" s="534"/>
      <c r="DP103" s="534"/>
      <c r="DQ103" s="534"/>
      <c r="DR103" s="534"/>
      <c r="DS103" s="534"/>
      <c r="DT103" s="534"/>
      <c r="DU103" s="534"/>
      <c r="DV103" s="534"/>
      <c r="DW103" s="534"/>
      <c r="DX103" s="534"/>
      <c r="DY103" s="534"/>
      <c r="DZ103" s="534"/>
      <c r="EA103" s="534"/>
      <c r="EB103" s="534"/>
      <c r="EC103" s="534"/>
      <c r="ED103" s="534"/>
      <c r="EE103" s="534"/>
      <c r="EF103" s="534"/>
      <c r="EG103" s="534"/>
      <c r="EH103" s="534"/>
      <c r="EI103" s="534"/>
      <c r="EJ103" s="534"/>
      <c r="EK103" s="534"/>
      <c r="EL103" s="534"/>
      <c r="EM103" s="534"/>
      <c r="EN103" s="534"/>
      <c r="EO103" s="534"/>
      <c r="EP103" s="534"/>
      <c r="EQ103" s="534"/>
      <c r="ER103" s="534"/>
      <c r="ES103" s="534"/>
      <c r="ET103" s="534"/>
      <c r="EU103" s="534"/>
      <c r="EV103" s="534"/>
      <c r="EW103" s="534"/>
      <c r="EX103" s="534"/>
      <c r="EY103" s="534"/>
      <c r="EZ103" s="534"/>
      <c r="FA103" s="534"/>
      <c r="FB103" s="534"/>
      <c r="FC103" s="534"/>
      <c r="FD103" s="534"/>
      <c r="FE103" s="534"/>
      <c r="FF103" s="534"/>
      <c r="FG103" s="534"/>
      <c r="FH103" s="534"/>
      <c r="FI103" s="534"/>
      <c r="FJ103" s="534"/>
      <c r="FK103" s="534"/>
      <c r="FL103" s="534"/>
      <c r="FM103" s="534"/>
      <c r="FN103" s="534"/>
      <c r="FO103" s="534"/>
      <c r="FP103" s="534"/>
      <c r="FQ103" s="534"/>
      <c r="FR103" s="534"/>
      <c r="FS103" s="534"/>
      <c r="FT103" s="534"/>
      <c r="FU103" s="534"/>
      <c r="FV103" s="534"/>
      <c r="FW103" s="534"/>
      <c r="FX103" s="534"/>
      <c r="FY103" s="534"/>
      <c r="FZ103" s="534"/>
      <c r="GA103" s="534"/>
      <c r="GB103" s="534"/>
      <c r="GC103" s="534"/>
      <c r="GD103" s="534"/>
      <c r="GE103" s="534"/>
      <c r="GF103" s="534"/>
    </row>
    <row r="104" spans="4:188">
      <c r="D104" s="422"/>
      <c r="E104" s="406"/>
      <c r="F104" s="534"/>
      <c r="G104" s="534"/>
      <c r="H104" s="534"/>
      <c r="I104" s="534"/>
      <c r="J104" s="534"/>
      <c r="K104" s="534"/>
      <c r="L104" s="534"/>
      <c r="M104" s="534"/>
      <c r="N104" s="534"/>
      <c r="O104" s="534"/>
      <c r="P104" s="534"/>
      <c r="Q104" s="534"/>
      <c r="R104" s="534"/>
      <c r="S104" s="534"/>
      <c r="T104" s="534"/>
      <c r="U104" s="534"/>
      <c r="V104" s="534"/>
      <c r="W104" s="534"/>
      <c r="X104" s="534"/>
      <c r="Y104" s="534"/>
      <c r="Z104" s="534"/>
      <c r="AA104" s="534"/>
      <c r="AB104" s="534"/>
      <c r="AC104" s="534"/>
      <c r="AD104" s="534"/>
      <c r="AE104" s="534"/>
      <c r="AF104" s="534"/>
      <c r="AG104" s="534"/>
      <c r="AH104" s="534"/>
      <c r="AI104" s="534"/>
      <c r="AJ104" s="534"/>
      <c r="AK104" s="534"/>
      <c r="AL104" s="534"/>
      <c r="AM104" s="534"/>
      <c r="AN104" s="534"/>
      <c r="AO104" s="534"/>
      <c r="AP104" s="534"/>
      <c r="AQ104" s="534"/>
      <c r="AR104" s="534"/>
      <c r="AS104" s="534"/>
      <c r="AT104" s="534"/>
      <c r="AU104" s="534"/>
      <c r="AV104" s="534"/>
      <c r="AW104" s="534"/>
      <c r="AX104" s="534"/>
      <c r="AY104" s="534"/>
      <c r="AZ104" s="534"/>
      <c r="BA104" s="534"/>
      <c r="BB104" s="534"/>
      <c r="BC104" s="534"/>
      <c r="BD104" s="534"/>
      <c r="BE104" s="534"/>
      <c r="BF104" s="534"/>
      <c r="BG104" s="534"/>
      <c r="BH104" s="534"/>
      <c r="BI104" s="534"/>
      <c r="BJ104" s="534"/>
      <c r="BK104" s="534"/>
      <c r="BL104" s="534"/>
      <c r="BM104" s="534"/>
      <c r="BN104" s="534"/>
      <c r="BO104" s="534"/>
      <c r="BP104" s="534"/>
      <c r="BQ104" s="534"/>
      <c r="BR104" s="534"/>
      <c r="BS104" s="534"/>
      <c r="BT104" s="534"/>
      <c r="BU104" s="534"/>
      <c r="BV104" s="534"/>
      <c r="BW104" s="534"/>
      <c r="BX104" s="534"/>
      <c r="BY104" s="534"/>
      <c r="BZ104" s="534"/>
      <c r="CA104" s="534"/>
      <c r="CB104" s="534"/>
      <c r="CC104" s="534"/>
      <c r="CD104" s="534"/>
      <c r="CE104" s="534"/>
      <c r="CF104" s="534"/>
      <c r="CG104" s="534"/>
      <c r="CH104" s="534"/>
      <c r="CI104" s="534"/>
      <c r="CJ104" s="534"/>
      <c r="CK104" s="534"/>
      <c r="CL104" s="534"/>
      <c r="CM104" s="534"/>
      <c r="CN104" s="534"/>
      <c r="CO104" s="534"/>
      <c r="CP104" s="534"/>
      <c r="CQ104" s="534"/>
      <c r="CR104" s="534"/>
      <c r="CS104" s="534"/>
      <c r="CT104" s="534"/>
      <c r="CU104" s="534"/>
      <c r="CV104" s="534"/>
      <c r="CW104" s="534"/>
      <c r="CX104" s="534"/>
      <c r="CY104" s="534"/>
      <c r="CZ104" s="534"/>
      <c r="DA104" s="534"/>
      <c r="DB104" s="534"/>
      <c r="DC104" s="534"/>
      <c r="DD104" s="534"/>
      <c r="DE104" s="534"/>
      <c r="DF104" s="534"/>
      <c r="DG104" s="534"/>
      <c r="DH104" s="534"/>
      <c r="DI104" s="534"/>
      <c r="DJ104" s="534"/>
      <c r="DK104" s="534"/>
      <c r="DL104" s="534"/>
      <c r="DM104" s="534"/>
      <c r="DN104" s="534"/>
      <c r="DO104" s="534"/>
      <c r="DP104" s="534"/>
      <c r="DQ104" s="534"/>
      <c r="DR104" s="534"/>
      <c r="DS104" s="534"/>
      <c r="DT104" s="534"/>
      <c r="DU104" s="534"/>
      <c r="DV104" s="534"/>
      <c r="DW104" s="534"/>
      <c r="DX104" s="534"/>
      <c r="DY104" s="534"/>
      <c r="DZ104" s="534"/>
      <c r="EA104" s="534"/>
      <c r="EB104" s="534"/>
      <c r="EC104" s="534"/>
      <c r="ED104" s="534"/>
      <c r="EE104" s="534"/>
      <c r="EF104" s="534"/>
      <c r="EG104" s="534"/>
      <c r="EH104" s="534"/>
      <c r="EI104" s="534"/>
      <c r="EJ104" s="534"/>
      <c r="EK104" s="534"/>
      <c r="EL104" s="534"/>
      <c r="EM104" s="534"/>
      <c r="EN104" s="534"/>
      <c r="EO104" s="534"/>
      <c r="EP104" s="534"/>
      <c r="EQ104" s="534"/>
      <c r="ER104" s="534"/>
      <c r="ES104" s="534"/>
      <c r="ET104" s="534"/>
      <c r="EU104" s="534"/>
      <c r="EV104" s="534"/>
      <c r="EW104" s="534"/>
      <c r="EX104" s="534"/>
      <c r="EY104" s="534"/>
      <c r="EZ104" s="534"/>
      <c r="FA104" s="534"/>
      <c r="FB104" s="534"/>
      <c r="FC104" s="534"/>
      <c r="FD104" s="534"/>
      <c r="FE104" s="534"/>
      <c r="FF104" s="534"/>
      <c r="FG104" s="534"/>
      <c r="FH104" s="534"/>
      <c r="FI104" s="534"/>
      <c r="FJ104" s="534"/>
      <c r="FK104" s="534"/>
      <c r="FL104" s="534"/>
      <c r="FM104" s="534"/>
      <c r="FN104" s="534"/>
      <c r="FO104" s="534"/>
      <c r="FP104" s="534"/>
      <c r="FQ104" s="534"/>
      <c r="FR104" s="534"/>
      <c r="FS104" s="534"/>
      <c r="FT104" s="534"/>
      <c r="FU104" s="534"/>
      <c r="FV104" s="534"/>
      <c r="FW104" s="534"/>
      <c r="FX104" s="534"/>
      <c r="FY104" s="534"/>
      <c r="FZ104" s="534"/>
      <c r="GA104" s="534"/>
      <c r="GB104" s="534"/>
      <c r="GC104" s="534"/>
      <c r="GD104" s="534"/>
      <c r="GE104" s="534"/>
      <c r="GF104" s="534"/>
    </row>
    <row r="105" spans="4:188">
      <c r="D105" s="422"/>
      <c r="E105" s="406"/>
      <c r="F105" s="534"/>
      <c r="G105" s="534"/>
      <c r="H105" s="534"/>
      <c r="I105" s="534"/>
      <c r="J105" s="534"/>
      <c r="K105" s="534"/>
      <c r="L105" s="534"/>
      <c r="M105" s="534"/>
      <c r="N105" s="534"/>
      <c r="O105" s="534"/>
      <c r="P105" s="534"/>
      <c r="Q105" s="534"/>
      <c r="R105" s="534"/>
      <c r="S105" s="534"/>
      <c r="T105" s="534"/>
      <c r="U105" s="534"/>
      <c r="V105" s="534"/>
      <c r="W105" s="534"/>
      <c r="X105" s="534"/>
      <c r="Y105" s="534"/>
      <c r="Z105" s="534"/>
      <c r="AA105" s="534"/>
      <c r="AB105" s="534"/>
      <c r="AC105" s="534"/>
      <c r="AD105" s="534"/>
      <c r="AE105" s="534"/>
      <c r="AF105" s="534"/>
      <c r="AG105" s="534"/>
      <c r="AH105" s="534"/>
      <c r="AI105" s="534"/>
      <c r="AJ105" s="534"/>
      <c r="AK105" s="534"/>
      <c r="AL105" s="534"/>
      <c r="AM105" s="534"/>
      <c r="AN105" s="534"/>
      <c r="AO105" s="534"/>
      <c r="AP105" s="534"/>
      <c r="AQ105" s="534"/>
      <c r="AR105" s="534"/>
      <c r="AS105" s="534"/>
      <c r="AT105" s="534"/>
      <c r="AU105" s="534"/>
      <c r="AV105" s="534"/>
      <c r="AW105" s="534"/>
      <c r="AX105" s="534"/>
      <c r="AY105" s="534"/>
      <c r="AZ105" s="534"/>
      <c r="BA105" s="534"/>
      <c r="BB105" s="534"/>
      <c r="BC105" s="534"/>
      <c r="BD105" s="534"/>
      <c r="BE105" s="534"/>
      <c r="BF105" s="534"/>
      <c r="BG105" s="534"/>
      <c r="BH105" s="534"/>
      <c r="BI105" s="534"/>
      <c r="BJ105" s="534"/>
      <c r="BK105" s="534"/>
      <c r="BL105" s="534"/>
      <c r="BM105" s="534"/>
      <c r="BN105" s="534"/>
      <c r="BO105" s="534"/>
      <c r="BP105" s="534"/>
      <c r="BQ105" s="534"/>
      <c r="BR105" s="534"/>
      <c r="BS105" s="534"/>
      <c r="BT105" s="534"/>
      <c r="BU105" s="534"/>
      <c r="BV105" s="534"/>
      <c r="BW105" s="534"/>
      <c r="BX105" s="534"/>
      <c r="BY105" s="534"/>
      <c r="BZ105" s="534"/>
      <c r="CA105" s="534"/>
      <c r="CB105" s="534"/>
      <c r="CC105" s="534"/>
      <c r="CD105" s="534"/>
      <c r="CE105" s="534"/>
      <c r="CF105" s="534"/>
      <c r="CG105" s="534"/>
      <c r="CH105" s="534"/>
      <c r="CI105" s="534"/>
      <c r="CJ105" s="534"/>
      <c r="CK105" s="534"/>
      <c r="CL105" s="534"/>
      <c r="CM105" s="534"/>
      <c r="CN105" s="534"/>
      <c r="CO105" s="534"/>
      <c r="CP105" s="534"/>
      <c r="CQ105" s="534"/>
      <c r="CR105" s="534"/>
      <c r="CS105" s="534"/>
      <c r="CT105" s="534"/>
      <c r="CU105" s="534"/>
      <c r="CV105" s="534"/>
      <c r="CW105" s="534"/>
      <c r="CX105" s="534"/>
      <c r="CY105" s="534"/>
      <c r="CZ105" s="534"/>
      <c r="DA105" s="534"/>
      <c r="DB105" s="534"/>
      <c r="DC105" s="534"/>
      <c r="DD105" s="534"/>
      <c r="DE105" s="534"/>
      <c r="DF105" s="534"/>
      <c r="DG105" s="534"/>
      <c r="DH105" s="534"/>
      <c r="DI105" s="534"/>
      <c r="DJ105" s="534"/>
      <c r="DK105" s="534"/>
      <c r="DL105" s="534"/>
      <c r="DM105" s="534"/>
      <c r="DN105" s="534"/>
      <c r="DO105" s="534"/>
      <c r="DP105" s="534"/>
      <c r="DQ105" s="534"/>
      <c r="DR105" s="534"/>
      <c r="DS105" s="534"/>
      <c r="DT105" s="534"/>
      <c r="DU105" s="534"/>
      <c r="DV105" s="534"/>
      <c r="DW105" s="534"/>
      <c r="DX105" s="534"/>
      <c r="DY105" s="534"/>
      <c r="DZ105" s="534"/>
      <c r="EA105" s="534"/>
      <c r="EB105" s="534"/>
      <c r="EC105" s="534"/>
      <c r="ED105" s="534"/>
      <c r="EE105" s="534"/>
      <c r="EF105" s="534"/>
      <c r="EG105" s="534"/>
      <c r="EH105" s="534"/>
      <c r="EI105" s="534"/>
      <c r="EJ105" s="534"/>
      <c r="EK105" s="534"/>
      <c r="EL105" s="534"/>
      <c r="EM105" s="534"/>
      <c r="EN105" s="534"/>
      <c r="EO105" s="534"/>
      <c r="EP105" s="534"/>
      <c r="EQ105" s="534"/>
      <c r="ER105" s="534"/>
      <c r="ES105" s="534"/>
      <c r="ET105" s="534"/>
      <c r="EU105" s="534"/>
      <c r="EV105" s="534"/>
      <c r="EW105" s="534"/>
      <c r="EX105" s="534"/>
      <c r="EY105" s="534"/>
      <c r="EZ105" s="534"/>
      <c r="FA105" s="534"/>
      <c r="FB105" s="534"/>
      <c r="FC105" s="534"/>
      <c r="FD105" s="534"/>
      <c r="FE105" s="534"/>
      <c r="FF105" s="534"/>
      <c r="FG105" s="534"/>
      <c r="FH105" s="534"/>
      <c r="FI105" s="534"/>
      <c r="FJ105" s="534"/>
      <c r="FK105" s="534"/>
      <c r="FL105" s="534"/>
      <c r="FM105" s="534"/>
      <c r="FN105" s="534"/>
      <c r="FO105" s="534"/>
      <c r="FP105" s="534"/>
      <c r="FQ105" s="534"/>
      <c r="FR105" s="534"/>
      <c r="FS105" s="534"/>
      <c r="FT105" s="534"/>
      <c r="FU105" s="534"/>
      <c r="FV105" s="534"/>
      <c r="FW105" s="534"/>
      <c r="FX105" s="534"/>
      <c r="FY105" s="534"/>
      <c r="FZ105" s="534"/>
      <c r="GA105" s="534"/>
      <c r="GB105" s="534"/>
      <c r="GC105" s="534"/>
      <c r="GD105" s="534"/>
      <c r="GE105" s="534"/>
      <c r="GF105" s="534"/>
    </row>
    <row r="106" spans="4:188">
      <c r="D106" s="422"/>
      <c r="E106" s="406"/>
      <c r="F106" s="691"/>
      <c r="G106" s="691"/>
      <c r="H106" s="691"/>
      <c r="I106" s="691"/>
      <c r="J106" s="691"/>
      <c r="K106" s="691"/>
      <c r="L106" s="691"/>
      <c r="M106" s="691"/>
      <c r="N106" s="691"/>
      <c r="O106" s="691"/>
      <c r="P106" s="691"/>
      <c r="Q106" s="691"/>
      <c r="R106" s="691"/>
      <c r="S106" s="691"/>
      <c r="T106" s="691"/>
      <c r="U106" s="691"/>
      <c r="V106" s="691"/>
      <c r="W106" s="691"/>
      <c r="X106" s="691"/>
      <c r="Y106" s="691"/>
      <c r="Z106" s="691"/>
      <c r="AA106" s="691"/>
      <c r="AB106" s="691"/>
      <c r="AC106" s="691"/>
      <c r="AD106" s="691"/>
      <c r="AE106" s="691"/>
      <c r="AF106" s="691"/>
      <c r="AG106" s="691"/>
      <c r="AH106" s="691"/>
      <c r="AI106" s="691"/>
      <c r="AJ106" s="691"/>
      <c r="AK106" s="691"/>
      <c r="AL106" s="691"/>
      <c r="AM106" s="691"/>
      <c r="AN106" s="691"/>
      <c r="AO106" s="691"/>
      <c r="AP106" s="691"/>
      <c r="AQ106" s="691"/>
      <c r="AR106" s="691"/>
      <c r="AS106" s="691"/>
      <c r="AT106" s="691"/>
      <c r="AU106" s="691"/>
      <c r="AV106" s="691"/>
      <c r="AW106" s="691"/>
      <c r="AX106" s="691"/>
      <c r="AY106" s="691"/>
      <c r="AZ106" s="691"/>
      <c r="BA106" s="691"/>
      <c r="BB106" s="691"/>
      <c r="BC106" s="691"/>
      <c r="BD106" s="691"/>
      <c r="BE106" s="691"/>
      <c r="BF106" s="691"/>
      <c r="BG106" s="691"/>
      <c r="BH106" s="691"/>
      <c r="BI106" s="691"/>
      <c r="BJ106" s="691"/>
      <c r="BK106" s="691"/>
      <c r="BL106" s="691"/>
      <c r="BM106" s="691"/>
      <c r="BN106" s="691"/>
      <c r="BO106" s="691"/>
      <c r="BP106" s="691"/>
      <c r="BQ106" s="691"/>
      <c r="BR106" s="691"/>
      <c r="BS106" s="691"/>
      <c r="BT106" s="691"/>
      <c r="BU106" s="691"/>
      <c r="BV106" s="691"/>
      <c r="BW106" s="691"/>
      <c r="BX106" s="691"/>
      <c r="BY106" s="691"/>
      <c r="BZ106" s="691"/>
      <c r="CA106" s="691"/>
      <c r="CB106" s="691"/>
      <c r="CC106" s="691"/>
      <c r="CD106" s="691"/>
      <c r="CE106" s="691"/>
      <c r="CF106" s="691"/>
      <c r="CG106" s="691"/>
      <c r="CH106" s="691"/>
      <c r="CI106" s="691"/>
      <c r="CJ106" s="691"/>
      <c r="CK106" s="691"/>
      <c r="CL106" s="691"/>
      <c r="CM106" s="691"/>
      <c r="CN106" s="691"/>
      <c r="CO106" s="691"/>
      <c r="CP106" s="691"/>
      <c r="CQ106" s="691"/>
      <c r="CR106" s="691"/>
      <c r="CS106" s="691"/>
      <c r="CT106" s="691"/>
      <c r="CU106" s="691"/>
      <c r="CV106" s="691"/>
      <c r="CW106" s="691"/>
      <c r="CX106" s="691"/>
      <c r="CY106" s="691"/>
      <c r="CZ106" s="691"/>
      <c r="DA106" s="691"/>
      <c r="DB106" s="691"/>
      <c r="DC106" s="691"/>
      <c r="DD106" s="691"/>
      <c r="DE106" s="691"/>
      <c r="DF106" s="691"/>
      <c r="DG106" s="691"/>
      <c r="DH106" s="691"/>
      <c r="DI106" s="691"/>
      <c r="DJ106" s="691"/>
      <c r="DK106" s="691"/>
      <c r="DL106" s="691"/>
      <c r="DM106" s="691"/>
      <c r="DN106" s="691"/>
      <c r="DO106" s="691"/>
      <c r="DP106" s="691"/>
      <c r="DQ106" s="691"/>
      <c r="DR106" s="691"/>
      <c r="DS106" s="691"/>
      <c r="DT106" s="691"/>
      <c r="DU106" s="691"/>
      <c r="DV106" s="691"/>
      <c r="DW106" s="691"/>
      <c r="DX106" s="691"/>
      <c r="DY106" s="691"/>
      <c r="DZ106" s="691"/>
      <c r="EA106" s="691"/>
      <c r="EB106" s="691"/>
      <c r="EC106" s="691"/>
      <c r="ED106" s="691"/>
      <c r="EE106" s="691"/>
      <c r="EF106" s="691"/>
      <c r="EG106" s="691"/>
      <c r="EH106" s="691"/>
      <c r="EI106" s="691"/>
      <c r="EJ106" s="691"/>
      <c r="EK106" s="691"/>
      <c r="EL106" s="691"/>
      <c r="EM106" s="691"/>
      <c r="EN106" s="691"/>
      <c r="EO106" s="691"/>
      <c r="EP106" s="691"/>
      <c r="EQ106" s="691"/>
      <c r="ER106" s="691"/>
      <c r="ES106" s="691"/>
      <c r="ET106" s="691"/>
      <c r="EU106" s="691"/>
      <c r="EV106" s="691"/>
      <c r="EW106" s="691"/>
      <c r="EX106" s="691"/>
      <c r="EY106" s="691"/>
      <c r="EZ106" s="691"/>
      <c r="FA106" s="691"/>
      <c r="FB106" s="691"/>
      <c r="FC106" s="691"/>
      <c r="FD106" s="691"/>
      <c r="FE106" s="691"/>
      <c r="FF106" s="691"/>
      <c r="FG106" s="691"/>
      <c r="FH106" s="691"/>
      <c r="FI106" s="691"/>
      <c r="FJ106" s="691"/>
      <c r="FK106" s="691"/>
      <c r="FL106" s="691"/>
      <c r="FM106" s="691"/>
      <c r="FN106" s="691"/>
      <c r="FO106" s="691"/>
      <c r="FP106" s="691"/>
      <c r="FQ106" s="691"/>
      <c r="FR106" s="691"/>
      <c r="FS106" s="691"/>
      <c r="FT106" s="691"/>
      <c r="FU106" s="691"/>
      <c r="FV106" s="691"/>
      <c r="FW106" s="691"/>
      <c r="FX106" s="691"/>
      <c r="FY106" s="691"/>
      <c r="FZ106" s="691"/>
      <c r="GA106" s="691"/>
      <c r="GB106" s="691"/>
      <c r="GC106" s="691"/>
      <c r="GD106" s="691"/>
      <c r="GE106" s="691"/>
      <c r="GF106" s="691"/>
    </row>
    <row r="107" spans="4:188">
      <c r="D107" s="422"/>
    </row>
    <row r="108" spans="4:188">
      <c r="D108" s="422"/>
      <c r="E108" s="406"/>
      <c r="F108" s="692"/>
      <c r="G108" s="692"/>
      <c r="H108" s="692"/>
      <c r="I108" s="692"/>
      <c r="J108" s="692"/>
      <c r="K108" s="692"/>
      <c r="L108" s="692"/>
      <c r="M108" s="692"/>
      <c r="N108" s="692"/>
      <c r="O108" s="692"/>
      <c r="P108" s="692"/>
      <c r="Q108" s="692"/>
      <c r="R108" s="692"/>
      <c r="S108" s="692"/>
      <c r="T108" s="692"/>
      <c r="U108" s="692"/>
      <c r="V108" s="692"/>
      <c r="W108" s="692"/>
      <c r="X108" s="692"/>
      <c r="Y108" s="692"/>
      <c r="Z108" s="692"/>
      <c r="AA108" s="692"/>
      <c r="AB108" s="692"/>
      <c r="AC108" s="692"/>
      <c r="AD108" s="692"/>
      <c r="AE108" s="692"/>
      <c r="AF108" s="692"/>
      <c r="AG108" s="692"/>
      <c r="AH108" s="692"/>
      <c r="AI108" s="692"/>
      <c r="AJ108" s="692"/>
      <c r="AK108" s="692"/>
      <c r="AL108" s="692"/>
      <c r="AM108" s="692"/>
      <c r="AN108" s="692"/>
      <c r="AO108" s="692"/>
      <c r="AP108" s="692"/>
      <c r="AQ108" s="692"/>
      <c r="AR108" s="692"/>
      <c r="AS108" s="692"/>
      <c r="AT108" s="692"/>
      <c r="AU108" s="692"/>
      <c r="AV108" s="692"/>
      <c r="AW108" s="692"/>
      <c r="AX108" s="692"/>
      <c r="AY108" s="692"/>
      <c r="AZ108" s="692"/>
      <c r="BA108" s="692"/>
      <c r="BB108" s="692"/>
      <c r="BC108" s="692"/>
      <c r="BD108" s="692"/>
      <c r="BE108" s="692"/>
      <c r="BF108" s="692"/>
      <c r="BG108" s="692"/>
      <c r="BH108" s="692"/>
      <c r="BI108" s="692"/>
      <c r="BJ108" s="692"/>
      <c r="BK108" s="692"/>
      <c r="BL108" s="692"/>
      <c r="BM108" s="692"/>
      <c r="BN108" s="692"/>
      <c r="BO108" s="692"/>
      <c r="BP108" s="692"/>
      <c r="BQ108" s="692"/>
      <c r="BR108" s="692"/>
      <c r="BS108" s="692"/>
      <c r="BT108" s="692"/>
      <c r="BU108" s="692"/>
      <c r="BV108" s="692"/>
      <c r="BW108" s="692"/>
      <c r="BX108" s="692"/>
      <c r="BY108" s="692"/>
      <c r="BZ108" s="692"/>
      <c r="CA108" s="692"/>
      <c r="CB108" s="692"/>
      <c r="CC108" s="692"/>
      <c r="CD108" s="692"/>
      <c r="CE108" s="692"/>
      <c r="CF108" s="692"/>
      <c r="CG108" s="692"/>
      <c r="CH108" s="692"/>
      <c r="CI108" s="692"/>
      <c r="CJ108" s="692"/>
      <c r="CK108" s="692"/>
      <c r="CL108" s="692"/>
      <c r="CM108" s="692"/>
      <c r="CN108" s="692"/>
      <c r="CO108" s="692"/>
      <c r="CP108" s="692"/>
      <c r="CQ108" s="692"/>
      <c r="CR108" s="692"/>
      <c r="CS108" s="692"/>
      <c r="CT108" s="692"/>
      <c r="CU108" s="692"/>
      <c r="CV108" s="692"/>
      <c r="CW108" s="692"/>
      <c r="CX108" s="692"/>
      <c r="CY108" s="692"/>
      <c r="CZ108" s="692"/>
      <c r="DA108" s="692"/>
      <c r="DB108" s="692"/>
      <c r="DC108" s="692"/>
      <c r="DD108" s="692"/>
      <c r="DE108" s="692"/>
      <c r="DF108" s="692"/>
      <c r="DG108" s="692"/>
      <c r="DH108" s="692"/>
      <c r="DI108" s="692"/>
      <c r="DJ108" s="692"/>
      <c r="DK108" s="692"/>
      <c r="DL108" s="692"/>
      <c r="DM108" s="692"/>
      <c r="DN108" s="692"/>
      <c r="DO108" s="692"/>
      <c r="DP108" s="692"/>
      <c r="DQ108" s="692"/>
      <c r="DR108" s="692"/>
      <c r="DS108" s="692"/>
      <c r="DT108" s="692"/>
      <c r="DU108" s="692"/>
      <c r="DV108" s="692"/>
      <c r="DW108" s="692"/>
      <c r="DX108" s="692"/>
      <c r="DY108" s="692"/>
      <c r="DZ108" s="692"/>
      <c r="EA108" s="692"/>
      <c r="EB108" s="692"/>
      <c r="EC108" s="692"/>
      <c r="ED108" s="692"/>
      <c r="EE108" s="692"/>
      <c r="EF108" s="692"/>
      <c r="EG108" s="692"/>
      <c r="EH108" s="692"/>
      <c r="EI108" s="692"/>
      <c r="EJ108" s="692"/>
      <c r="EK108" s="692"/>
      <c r="EL108" s="692"/>
      <c r="EM108" s="692"/>
      <c r="EN108" s="692"/>
      <c r="EO108" s="692"/>
      <c r="EP108" s="692"/>
      <c r="EQ108" s="692"/>
      <c r="ER108" s="692"/>
      <c r="ES108" s="692"/>
      <c r="ET108" s="692"/>
      <c r="EU108" s="692"/>
      <c r="EV108" s="692"/>
      <c r="EW108" s="692"/>
      <c r="EX108" s="692"/>
      <c r="EY108" s="692"/>
      <c r="EZ108" s="692"/>
      <c r="FA108" s="692"/>
      <c r="FB108" s="692"/>
      <c r="FC108" s="692"/>
      <c r="FD108" s="692"/>
      <c r="FE108" s="692"/>
      <c r="FF108" s="692"/>
      <c r="FG108" s="692"/>
      <c r="FH108" s="692"/>
      <c r="FI108" s="692"/>
      <c r="FJ108" s="692"/>
      <c r="FK108" s="692"/>
      <c r="FL108" s="692"/>
      <c r="FM108" s="692"/>
      <c r="FN108" s="692"/>
      <c r="FO108" s="692"/>
      <c r="FP108" s="692"/>
      <c r="FQ108" s="692"/>
      <c r="FR108" s="692"/>
      <c r="FS108" s="692"/>
      <c r="FT108" s="692"/>
      <c r="FU108" s="692"/>
      <c r="FV108" s="692"/>
      <c r="FW108" s="692"/>
      <c r="FX108" s="692"/>
      <c r="FY108" s="692"/>
      <c r="FZ108" s="692"/>
      <c r="GA108" s="692"/>
      <c r="GB108" s="692"/>
      <c r="GC108" s="692"/>
      <c r="GD108" s="692"/>
      <c r="GE108" s="692"/>
      <c r="GF108" s="692"/>
    </row>
    <row r="109" spans="4:188">
      <c r="D109" s="422"/>
    </row>
    <row r="110" spans="4:188">
      <c r="D110" s="422"/>
      <c r="E110" s="407"/>
    </row>
    <row r="111" spans="4:188">
      <c r="D111" s="422"/>
      <c r="E111" s="408"/>
      <c r="F111" s="534"/>
      <c r="G111" s="534"/>
      <c r="H111" s="534"/>
      <c r="I111" s="534"/>
      <c r="J111" s="534"/>
      <c r="K111" s="534"/>
      <c r="L111" s="534"/>
      <c r="M111" s="534"/>
      <c r="N111" s="534"/>
      <c r="O111" s="534"/>
      <c r="P111" s="534"/>
      <c r="Q111" s="534"/>
      <c r="R111" s="534"/>
      <c r="S111" s="534"/>
      <c r="T111" s="534"/>
      <c r="U111" s="534"/>
      <c r="V111" s="534"/>
      <c r="W111" s="534"/>
      <c r="X111" s="534"/>
      <c r="Y111" s="534"/>
      <c r="Z111" s="534"/>
      <c r="AA111" s="534"/>
      <c r="AB111" s="534"/>
      <c r="AC111" s="534"/>
      <c r="AD111" s="534"/>
      <c r="AE111" s="534"/>
      <c r="AF111" s="534"/>
      <c r="AG111" s="534"/>
      <c r="AH111" s="534"/>
      <c r="AI111" s="534"/>
      <c r="AJ111" s="534"/>
      <c r="AK111" s="534"/>
      <c r="AL111" s="534"/>
      <c r="AM111" s="534"/>
      <c r="AN111" s="534"/>
      <c r="AO111" s="534"/>
      <c r="AP111" s="534"/>
      <c r="AQ111" s="534"/>
      <c r="AR111" s="534"/>
      <c r="AS111" s="534"/>
      <c r="AT111" s="534"/>
      <c r="AU111" s="534"/>
      <c r="AV111" s="534"/>
      <c r="AW111" s="534"/>
      <c r="AX111" s="534"/>
      <c r="AY111" s="534"/>
      <c r="AZ111" s="534"/>
      <c r="BA111" s="534"/>
      <c r="BB111" s="534"/>
      <c r="BC111" s="534"/>
      <c r="BD111" s="534"/>
      <c r="BE111" s="534"/>
      <c r="BF111" s="534"/>
      <c r="BG111" s="534"/>
      <c r="BH111" s="534"/>
      <c r="BI111" s="534"/>
      <c r="BJ111" s="534"/>
      <c r="BK111" s="534"/>
      <c r="BL111" s="534"/>
      <c r="BM111" s="534"/>
      <c r="BN111" s="534"/>
      <c r="BO111" s="534"/>
      <c r="BP111" s="534"/>
      <c r="BQ111" s="534"/>
      <c r="BR111" s="534"/>
      <c r="BS111" s="534"/>
      <c r="BT111" s="534"/>
      <c r="BU111" s="534"/>
      <c r="BV111" s="534"/>
      <c r="BW111" s="534"/>
      <c r="BX111" s="534"/>
      <c r="BY111" s="534"/>
      <c r="BZ111" s="534"/>
      <c r="CA111" s="534"/>
      <c r="CB111" s="534"/>
      <c r="CC111" s="534"/>
      <c r="CD111" s="534"/>
      <c r="CE111" s="534"/>
      <c r="CF111" s="534"/>
      <c r="CG111" s="534"/>
      <c r="CH111" s="534"/>
      <c r="CI111" s="534"/>
      <c r="CJ111" s="534"/>
      <c r="CK111" s="534"/>
      <c r="CL111" s="534"/>
      <c r="CM111" s="534"/>
      <c r="CN111" s="534"/>
      <c r="CO111" s="534"/>
      <c r="CP111" s="534"/>
      <c r="CQ111" s="534"/>
      <c r="CR111" s="534"/>
      <c r="CS111" s="534"/>
      <c r="CT111" s="534"/>
      <c r="CU111" s="534"/>
      <c r="CV111" s="534"/>
      <c r="CW111" s="534"/>
      <c r="CX111" s="534"/>
      <c r="CY111" s="534"/>
      <c r="CZ111" s="534"/>
      <c r="DA111" s="534"/>
      <c r="DB111" s="534"/>
      <c r="DC111" s="534"/>
      <c r="DD111" s="534"/>
      <c r="DE111" s="534"/>
      <c r="DF111" s="534"/>
      <c r="DG111" s="534"/>
      <c r="DH111" s="534"/>
      <c r="DI111" s="534"/>
      <c r="DJ111" s="534"/>
      <c r="DK111" s="534"/>
      <c r="DL111" s="534"/>
      <c r="DM111" s="534"/>
      <c r="DN111" s="534"/>
      <c r="DO111" s="534"/>
      <c r="DP111" s="534"/>
      <c r="DQ111" s="534"/>
      <c r="DR111" s="534"/>
      <c r="DS111" s="534"/>
      <c r="DT111" s="534"/>
      <c r="DU111" s="534"/>
      <c r="DV111" s="534"/>
      <c r="DW111" s="534"/>
      <c r="DX111" s="534"/>
      <c r="DY111" s="534"/>
      <c r="DZ111" s="534"/>
      <c r="EA111" s="534"/>
      <c r="EB111" s="534"/>
      <c r="EC111" s="534"/>
      <c r="ED111" s="534"/>
      <c r="EE111" s="534"/>
      <c r="EF111" s="534"/>
      <c r="EG111" s="534"/>
      <c r="EH111" s="534"/>
      <c r="EI111" s="534"/>
      <c r="EJ111" s="534"/>
      <c r="EK111" s="534"/>
      <c r="EL111" s="534"/>
      <c r="EM111" s="534"/>
      <c r="EN111" s="534"/>
      <c r="EO111" s="534"/>
      <c r="EP111" s="534"/>
      <c r="EQ111" s="534"/>
      <c r="ER111" s="534"/>
      <c r="ES111" s="534"/>
      <c r="ET111" s="534"/>
      <c r="EU111" s="534"/>
      <c r="EV111" s="534"/>
      <c r="EW111" s="534"/>
      <c r="EX111" s="534"/>
      <c r="EY111" s="534"/>
      <c r="EZ111" s="534"/>
      <c r="FA111" s="534"/>
      <c r="FB111" s="534"/>
      <c r="FC111" s="534"/>
      <c r="FD111" s="534"/>
      <c r="FE111" s="534"/>
      <c r="FF111" s="534"/>
      <c r="FG111" s="534"/>
      <c r="FH111" s="534"/>
      <c r="FI111" s="534"/>
      <c r="FJ111" s="534"/>
      <c r="FK111" s="534"/>
      <c r="FL111" s="534"/>
      <c r="FM111" s="534"/>
      <c r="FN111" s="534"/>
      <c r="FO111" s="534"/>
      <c r="FP111" s="534"/>
      <c r="FQ111" s="534"/>
      <c r="FR111" s="534"/>
      <c r="FS111" s="534"/>
      <c r="FT111" s="534"/>
      <c r="FU111" s="534"/>
      <c r="FV111" s="534"/>
      <c r="FW111" s="534"/>
      <c r="FX111" s="534"/>
      <c r="FY111" s="534"/>
      <c r="FZ111" s="534"/>
      <c r="GA111" s="534"/>
      <c r="GB111" s="534"/>
      <c r="GC111" s="534"/>
      <c r="GD111" s="534"/>
      <c r="GE111" s="534"/>
      <c r="GF111" s="534"/>
    </row>
    <row r="112" spans="4:188">
      <c r="D112" s="422"/>
      <c r="E112" s="408"/>
      <c r="F112" s="534"/>
      <c r="G112" s="534"/>
      <c r="H112" s="534"/>
      <c r="I112" s="534"/>
      <c r="J112" s="534"/>
      <c r="K112" s="534"/>
      <c r="L112" s="534"/>
      <c r="M112" s="534"/>
      <c r="N112" s="534"/>
      <c r="O112" s="534"/>
      <c r="P112" s="534"/>
      <c r="Q112" s="534"/>
      <c r="R112" s="534"/>
      <c r="S112" s="534"/>
      <c r="T112" s="534"/>
      <c r="U112" s="534"/>
      <c r="V112" s="534"/>
      <c r="W112" s="534"/>
      <c r="X112" s="534"/>
      <c r="Y112" s="534"/>
      <c r="Z112" s="534"/>
      <c r="AA112" s="534"/>
      <c r="AB112" s="534"/>
      <c r="AC112" s="534"/>
      <c r="AD112" s="534"/>
      <c r="AE112" s="534"/>
      <c r="AF112" s="534"/>
      <c r="AG112" s="534"/>
      <c r="AH112" s="534"/>
      <c r="AI112" s="534"/>
      <c r="AJ112" s="534"/>
      <c r="AK112" s="534"/>
      <c r="AL112" s="534"/>
      <c r="AM112" s="534"/>
      <c r="AN112" s="534"/>
      <c r="AO112" s="534"/>
      <c r="AP112" s="534"/>
      <c r="AQ112" s="534"/>
      <c r="AR112" s="534"/>
      <c r="AS112" s="534"/>
      <c r="AT112" s="534"/>
      <c r="AU112" s="534"/>
      <c r="AV112" s="534"/>
      <c r="AW112" s="534"/>
      <c r="AX112" s="534"/>
      <c r="AY112" s="534"/>
      <c r="AZ112" s="534"/>
      <c r="BA112" s="534"/>
      <c r="BB112" s="534"/>
      <c r="BC112" s="534"/>
      <c r="BD112" s="534"/>
      <c r="BE112" s="534"/>
      <c r="BF112" s="534"/>
      <c r="BG112" s="534"/>
      <c r="BH112" s="534"/>
      <c r="BI112" s="534"/>
      <c r="BJ112" s="534"/>
      <c r="BK112" s="534"/>
      <c r="BL112" s="534"/>
      <c r="BM112" s="534"/>
      <c r="BN112" s="534"/>
      <c r="BO112" s="534"/>
      <c r="BP112" s="534"/>
      <c r="BQ112" s="534"/>
      <c r="BR112" s="534"/>
      <c r="BS112" s="534"/>
      <c r="BT112" s="534"/>
      <c r="BU112" s="534"/>
      <c r="BV112" s="534"/>
      <c r="BW112" s="534"/>
      <c r="BX112" s="534"/>
      <c r="BY112" s="534"/>
      <c r="BZ112" s="534"/>
      <c r="CA112" s="534"/>
      <c r="CB112" s="534"/>
      <c r="CC112" s="534"/>
      <c r="CD112" s="534"/>
      <c r="CE112" s="534"/>
      <c r="CF112" s="534"/>
      <c r="CG112" s="534"/>
      <c r="CH112" s="534"/>
      <c r="CI112" s="534"/>
      <c r="CJ112" s="534"/>
      <c r="CK112" s="534"/>
      <c r="CL112" s="534"/>
      <c r="CM112" s="534"/>
      <c r="CN112" s="534"/>
      <c r="CO112" s="534"/>
      <c r="CP112" s="534"/>
      <c r="CQ112" s="534"/>
      <c r="CR112" s="534"/>
      <c r="CS112" s="534"/>
      <c r="CT112" s="534"/>
      <c r="CU112" s="534"/>
      <c r="CV112" s="534"/>
      <c r="CW112" s="534"/>
      <c r="CX112" s="534"/>
      <c r="CY112" s="534"/>
      <c r="CZ112" s="534"/>
      <c r="DA112" s="534"/>
      <c r="DB112" s="534"/>
      <c r="DC112" s="534"/>
      <c r="DD112" s="534"/>
      <c r="DE112" s="534"/>
      <c r="DF112" s="534"/>
      <c r="DG112" s="534"/>
      <c r="DH112" s="534"/>
      <c r="DI112" s="534"/>
      <c r="DJ112" s="534"/>
      <c r="DK112" s="534"/>
      <c r="DL112" s="534"/>
      <c r="DM112" s="534"/>
      <c r="DN112" s="534"/>
      <c r="DO112" s="534"/>
      <c r="DP112" s="534"/>
      <c r="DQ112" s="534"/>
      <c r="DR112" s="534"/>
      <c r="DS112" s="534"/>
      <c r="DT112" s="534"/>
      <c r="DU112" s="534"/>
      <c r="DV112" s="534"/>
      <c r="DW112" s="534"/>
      <c r="DX112" s="534"/>
      <c r="DY112" s="534"/>
      <c r="DZ112" s="534"/>
      <c r="EA112" s="534"/>
      <c r="EB112" s="534"/>
      <c r="EC112" s="534"/>
      <c r="ED112" s="534"/>
      <c r="EE112" s="534"/>
      <c r="EF112" s="534"/>
      <c r="EG112" s="534"/>
      <c r="EH112" s="534"/>
      <c r="EI112" s="534"/>
      <c r="EJ112" s="534"/>
      <c r="EK112" s="534"/>
      <c r="EL112" s="534"/>
      <c r="EM112" s="534"/>
      <c r="EN112" s="534"/>
      <c r="EO112" s="534"/>
      <c r="EP112" s="534"/>
      <c r="EQ112" s="534"/>
      <c r="ER112" s="534"/>
      <c r="ES112" s="534"/>
      <c r="ET112" s="534"/>
      <c r="EU112" s="534"/>
      <c r="EV112" s="534"/>
      <c r="EW112" s="534"/>
      <c r="EX112" s="534"/>
      <c r="EY112" s="534"/>
      <c r="EZ112" s="534"/>
      <c r="FA112" s="534"/>
      <c r="FB112" s="534"/>
      <c r="FC112" s="534"/>
      <c r="FD112" s="534"/>
      <c r="FE112" s="534"/>
      <c r="FF112" s="534"/>
      <c r="FG112" s="534"/>
      <c r="FH112" s="534"/>
      <c r="FI112" s="534"/>
      <c r="FJ112" s="534"/>
      <c r="FK112" s="534"/>
      <c r="FL112" s="534"/>
      <c r="FM112" s="534"/>
      <c r="FN112" s="534"/>
      <c r="FO112" s="534"/>
      <c r="FP112" s="534"/>
      <c r="FQ112" s="534"/>
      <c r="FR112" s="534"/>
      <c r="FS112" s="534"/>
      <c r="FT112" s="534"/>
      <c r="FU112" s="534"/>
      <c r="FV112" s="534"/>
      <c r="FW112" s="534"/>
      <c r="FX112" s="534"/>
      <c r="FY112" s="534"/>
      <c r="FZ112" s="534"/>
      <c r="GA112" s="534"/>
      <c r="GB112" s="534"/>
      <c r="GC112" s="534"/>
      <c r="GD112" s="534"/>
      <c r="GE112" s="534"/>
      <c r="GF112" s="534"/>
    </row>
    <row r="113" spans="4:188">
      <c r="D113" s="422"/>
      <c r="E113" s="406"/>
      <c r="F113" s="691"/>
      <c r="G113" s="691"/>
      <c r="H113" s="691"/>
      <c r="I113" s="691"/>
      <c r="J113" s="691"/>
      <c r="K113" s="691"/>
      <c r="L113" s="691"/>
      <c r="M113" s="691"/>
      <c r="N113" s="691"/>
      <c r="O113" s="691"/>
      <c r="P113" s="691"/>
      <c r="Q113" s="691"/>
      <c r="R113" s="691"/>
      <c r="S113" s="691"/>
      <c r="T113" s="691"/>
      <c r="U113" s="691"/>
      <c r="V113" s="691"/>
      <c r="W113" s="691"/>
      <c r="X113" s="691"/>
      <c r="Y113" s="691"/>
      <c r="Z113" s="691"/>
      <c r="AA113" s="691"/>
      <c r="AB113" s="691"/>
      <c r="AC113" s="691"/>
      <c r="AD113" s="691"/>
      <c r="AE113" s="691"/>
      <c r="AF113" s="691"/>
      <c r="AG113" s="691"/>
      <c r="AH113" s="691"/>
      <c r="AI113" s="691"/>
      <c r="AJ113" s="691"/>
      <c r="AK113" s="691"/>
      <c r="AL113" s="691"/>
      <c r="AM113" s="691"/>
      <c r="AN113" s="691"/>
      <c r="AO113" s="691"/>
      <c r="AP113" s="691"/>
      <c r="AQ113" s="691"/>
      <c r="AR113" s="691"/>
      <c r="AS113" s="691"/>
      <c r="AT113" s="691"/>
      <c r="AU113" s="691"/>
      <c r="AV113" s="691"/>
      <c r="AW113" s="691"/>
      <c r="AX113" s="691"/>
      <c r="AY113" s="691"/>
      <c r="AZ113" s="691"/>
      <c r="BA113" s="691"/>
      <c r="BB113" s="691"/>
      <c r="BC113" s="691"/>
      <c r="BD113" s="691"/>
      <c r="BE113" s="691"/>
      <c r="BF113" s="691"/>
      <c r="BG113" s="691"/>
      <c r="BH113" s="691"/>
      <c r="BI113" s="691"/>
      <c r="BJ113" s="691"/>
      <c r="BK113" s="691"/>
      <c r="BL113" s="691"/>
      <c r="BM113" s="691"/>
      <c r="BN113" s="691"/>
      <c r="BO113" s="691"/>
      <c r="BP113" s="691"/>
      <c r="BQ113" s="691"/>
      <c r="BR113" s="691"/>
      <c r="BS113" s="691"/>
      <c r="BT113" s="691"/>
      <c r="BU113" s="691"/>
      <c r="BV113" s="691"/>
      <c r="BW113" s="691"/>
      <c r="BX113" s="691"/>
      <c r="BY113" s="691"/>
      <c r="BZ113" s="691"/>
      <c r="CA113" s="691"/>
      <c r="CB113" s="691"/>
      <c r="CC113" s="691"/>
      <c r="CD113" s="691"/>
      <c r="CE113" s="691"/>
      <c r="CF113" s="691"/>
      <c r="CG113" s="691"/>
      <c r="CH113" s="691"/>
      <c r="CI113" s="691"/>
      <c r="CJ113" s="691"/>
      <c r="CK113" s="691"/>
      <c r="CL113" s="691"/>
      <c r="CM113" s="691"/>
      <c r="CN113" s="691"/>
      <c r="CO113" s="691"/>
      <c r="CP113" s="691"/>
      <c r="CQ113" s="691"/>
      <c r="CR113" s="691"/>
      <c r="CS113" s="691"/>
      <c r="CT113" s="691"/>
      <c r="CU113" s="691"/>
      <c r="CV113" s="691"/>
      <c r="CW113" s="691"/>
      <c r="CX113" s="691"/>
      <c r="CY113" s="691"/>
      <c r="CZ113" s="691"/>
      <c r="DA113" s="691"/>
      <c r="DB113" s="691"/>
      <c r="DC113" s="691"/>
      <c r="DD113" s="691"/>
      <c r="DE113" s="691"/>
      <c r="DF113" s="691"/>
      <c r="DG113" s="691"/>
      <c r="DH113" s="691"/>
      <c r="DI113" s="691"/>
      <c r="DJ113" s="691"/>
      <c r="DK113" s="691"/>
      <c r="DL113" s="691"/>
      <c r="DM113" s="691"/>
      <c r="DN113" s="691"/>
      <c r="DO113" s="691"/>
      <c r="DP113" s="691"/>
      <c r="DQ113" s="691"/>
      <c r="DR113" s="691"/>
      <c r="DS113" s="691"/>
      <c r="DT113" s="691"/>
      <c r="DU113" s="691"/>
      <c r="DV113" s="691"/>
      <c r="DW113" s="691"/>
      <c r="DX113" s="691"/>
      <c r="DY113" s="691"/>
      <c r="DZ113" s="691"/>
      <c r="EA113" s="691"/>
      <c r="EB113" s="691"/>
      <c r="EC113" s="691"/>
      <c r="ED113" s="691"/>
      <c r="EE113" s="691"/>
      <c r="EF113" s="691"/>
      <c r="EG113" s="691"/>
      <c r="EH113" s="691"/>
      <c r="EI113" s="691"/>
      <c r="EJ113" s="691"/>
      <c r="EK113" s="691"/>
      <c r="EL113" s="691"/>
      <c r="EM113" s="691"/>
      <c r="EN113" s="691"/>
      <c r="EO113" s="691"/>
      <c r="EP113" s="691"/>
      <c r="EQ113" s="691"/>
      <c r="ER113" s="691"/>
      <c r="ES113" s="691"/>
      <c r="ET113" s="691"/>
      <c r="EU113" s="691"/>
      <c r="EV113" s="691"/>
      <c r="EW113" s="691"/>
      <c r="EX113" s="691"/>
      <c r="EY113" s="691"/>
      <c r="EZ113" s="691"/>
      <c r="FA113" s="691"/>
      <c r="FB113" s="691"/>
      <c r="FC113" s="691"/>
      <c r="FD113" s="691"/>
      <c r="FE113" s="691"/>
      <c r="FF113" s="691"/>
      <c r="FG113" s="691"/>
      <c r="FH113" s="691"/>
      <c r="FI113" s="691"/>
      <c r="FJ113" s="691"/>
      <c r="FK113" s="691"/>
      <c r="FL113" s="691"/>
      <c r="FM113" s="691"/>
      <c r="FN113" s="691"/>
      <c r="FO113" s="691"/>
      <c r="FP113" s="691"/>
      <c r="FQ113" s="691"/>
      <c r="FR113" s="691"/>
      <c r="FS113" s="691"/>
      <c r="FT113" s="691"/>
      <c r="FU113" s="691"/>
      <c r="FV113" s="691"/>
      <c r="FW113" s="691"/>
      <c r="FX113" s="691"/>
      <c r="FY113" s="691"/>
      <c r="FZ113" s="691"/>
      <c r="GA113" s="691"/>
      <c r="GB113" s="691"/>
      <c r="GC113" s="691"/>
      <c r="GD113" s="691"/>
      <c r="GE113" s="691"/>
      <c r="GF113" s="691"/>
    </row>
    <row r="114" spans="4:188">
      <c r="D114" s="422"/>
    </row>
    <row r="115" spans="4:188">
      <c r="D115" s="422"/>
      <c r="E115" s="407"/>
    </row>
    <row r="116" spans="4:188">
      <c r="D116" s="422"/>
      <c r="E116" s="406"/>
      <c r="F116" s="534"/>
      <c r="G116" s="534"/>
      <c r="H116" s="534"/>
      <c r="I116" s="534"/>
      <c r="J116" s="534"/>
      <c r="K116" s="534"/>
      <c r="L116" s="534"/>
      <c r="M116" s="534"/>
      <c r="N116" s="534"/>
      <c r="O116" s="534"/>
      <c r="P116" s="534"/>
      <c r="Q116" s="534"/>
      <c r="R116" s="534"/>
      <c r="S116" s="534"/>
      <c r="T116" s="534"/>
      <c r="U116" s="534"/>
      <c r="V116" s="534"/>
      <c r="W116" s="534"/>
      <c r="X116" s="534"/>
      <c r="Y116" s="534"/>
      <c r="Z116" s="534"/>
      <c r="AA116" s="534"/>
      <c r="AB116" s="534"/>
      <c r="AC116" s="534"/>
      <c r="AD116" s="534"/>
      <c r="AE116" s="534"/>
      <c r="AF116" s="534"/>
      <c r="AG116" s="534"/>
      <c r="AH116" s="534"/>
      <c r="AI116" s="534"/>
      <c r="AJ116" s="534"/>
      <c r="AK116" s="534"/>
      <c r="AL116" s="534"/>
      <c r="AM116" s="534"/>
      <c r="AN116" s="534"/>
      <c r="AO116" s="534"/>
      <c r="AP116" s="534"/>
      <c r="AQ116" s="534"/>
      <c r="AR116" s="534"/>
      <c r="AS116" s="534"/>
      <c r="AT116" s="534"/>
      <c r="AU116" s="534"/>
      <c r="AV116" s="534"/>
      <c r="AW116" s="534"/>
      <c r="AX116" s="534"/>
      <c r="AY116" s="534"/>
      <c r="AZ116" s="534"/>
      <c r="BA116" s="534"/>
      <c r="BB116" s="534"/>
      <c r="BC116" s="534"/>
      <c r="BD116" s="534"/>
      <c r="BE116" s="534"/>
      <c r="BF116" s="534"/>
      <c r="BG116" s="534"/>
      <c r="BH116" s="534"/>
      <c r="BI116" s="534"/>
      <c r="BJ116" s="534"/>
      <c r="BK116" s="534"/>
      <c r="BL116" s="534"/>
      <c r="BM116" s="534"/>
      <c r="BN116" s="534"/>
      <c r="BO116" s="534"/>
      <c r="BP116" s="534"/>
      <c r="BQ116" s="534"/>
      <c r="BR116" s="534"/>
      <c r="BS116" s="534"/>
      <c r="BT116" s="534"/>
      <c r="BU116" s="534"/>
      <c r="BV116" s="534"/>
      <c r="BW116" s="534"/>
      <c r="BX116" s="534"/>
      <c r="BY116" s="534"/>
      <c r="BZ116" s="534"/>
      <c r="CA116" s="534"/>
      <c r="CB116" s="534"/>
      <c r="CC116" s="534"/>
      <c r="CD116" s="534"/>
      <c r="CE116" s="534"/>
      <c r="CF116" s="534"/>
      <c r="CG116" s="534"/>
      <c r="CH116" s="534"/>
      <c r="CI116" s="534"/>
      <c r="CJ116" s="534"/>
      <c r="CK116" s="534"/>
      <c r="CL116" s="534"/>
      <c r="CM116" s="534"/>
      <c r="CN116" s="534"/>
      <c r="CO116" s="534"/>
      <c r="CP116" s="534"/>
      <c r="CQ116" s="534"/>
      <c r="CR116" s="534"/>
      <c r="CS116" s="534"/>
      <c r="CT116" s="534"/>
      <c r="CU116" s="534"/>
      <c r="CV116" s="534"/>
      <c r="CW116" s="534"/>
      <c r="CX116" s="534"/>
      <c r="CY116" s="534"/>
      <c r="CZ116" s="534"/>
      <c r="DA116" s="534"/>
      <c r="DB116" s="534"/>
      <c r="DC116" s="534"/>
      <c r="DD116" s="534"/>
      <c r="DE116" s="534"/>
      <c r="DF116" s="534"/>
      <c r="DG116" s="534"/>
      <c r="DH116" s="534"/>
      <c r="DI116" s="534"/>
      <c r="DJ116" s="534"/>
      <c r="DK116" s="534"/>
      <c r="DL116" s="534"/>
      <c r="DM116" s="534"/>
      <c r="DN116" s="534"/>
      <c r="DO116" s="534"/>
      <c r="DP116" s="534"/>
      <c r="DQ116" s="534"/>
      <c r="DR116" s="534"/>
      <c r="DS116" s="534"/>
      <c r="DT116" s="534"/>
      <c r="DU116" s="534"/>
      <c r="DV116" s="534"/>
      <c r="DW116" s="534"/>
      <c r="DX116" s="534"/>
      <c r="DY116" s="534"/>
      <c r="DZ116" s="534"/>
      <c r="EA116" s="534"/>
      <c r="EB116" s="534"/>
      <c r="EC116" s="534"/>
      <c r="ED116" s="534"/>
      <c r="EE116" s="534"/>
      <c r="EF116" s="534"/>
      <c r="EG116" s="534"/>
      <c r="EH116" s="534"/>
      <c r="EI116" s="534"/>
      <c r="EJ116" s="534"/>
      <c r="EK116" s="534"/>
      <c r="EL116" s="534"/>
      <c r="EM116" s="534"/>
      <c r="EN116" s="534"/>
      <c r="EO116" s="534"/>
      <c r="EP116" s="534"/>
      <c r="EQ116" s="534"/>
      <c r="ER116" s="534"/>
      <c r="ES116" s="534"/>
      <c r="ET116" s="534"/>
      <c r="EU116" s="534"/>
      <c r="EV116" s="534"/>
      <c r="EW116" s="534"/>
      <c r="EX116" s="534"/>
      <c r="EY116" s="534"/>
      <c r="EZ116" s="534"/>
      <c r="FA116" s="534"/>
      <c r="FB116" s="534"/>
      <c r="FC116" s="534"/>
      <c r="FD116" s="534"/>
      <c r="FE116" s="534"/>
      <c r="FF116" s="534"/>
      <c r="FG116" s="534"/>
      <c r="FH116" s="534"/>
      <c r="FI116" s="534"/>
      <c r="FJ116" s="534"/>
      <c r="FK116" s="534"/>
      <c r="FL116" s="534"/>
      <c r="FM116" s="534"/>
      <c r="FN116" s="534"/>
      <c r="FO116" s="534"/>
      <c r="FP116" s="534"/>
      <c r="FQ116" s="534"/>
      <c r="FR116" s="534"/>
      <c r="FS116" s="534"/>
      <c r="FT116" s="534"/>
      <c r="FU116" s="534"/>
      <c r="FV116" s="534"/>
      <c r="FW116" s="534"/>
      <c r="FX116" s="534"/>
      <c r="FY116" s="534"/>
      <c r="FZ116" s="534"/>
      <c r="GA116" s="534"/>
      <c r="GB116" s="534"/>
      <c r="GC116" s="534"/>
      <c r="GD116" s="534"/>
      <c r="GE116" s="534"/>
      <c r="GF116" s="534"/>
    </row>
    <row r="117" spans="4:188">
      <c r="D117" s="422"/>
      <c r="E117" s="406"/>
      <c r="F117" s="534"/>
      <c r="G117" s="534"/>
      <c r="H117" s="534"/>
      <c r="I117" s="534"/>
      <c r="J117" s="534"/>
      <c r="K117" s="534"/>
      <c r="L117" s="534"/>
      <c r="M117" s="534"/>
      <c r="N117" s="534"/>
      <c r="O117" s="534"/>
      <c r="P117" s="534"/>
      <c r="Q117" s="534"/>
      <c r="R117" s="534"/>
      <c r="S117" s="534"/>
      <c r="T117" s="534"/>
      <c r="U117" s="534"/>
      <c r="V117" s="534"/>
      <c r="W117" s="534"/>
      <c r="X117" s="534"/>
      <c r="Y117" s="534"/>
      <c r="Z117" s="534"/>
      <c r="AA117" s="534"/>
      <c r="AB117" s="534"/>
      <c r="AC117" s="534"/>
      <c r="AD117" s="534"/>
      <c r="AE117" s="534"/>
      <c r="AF117" s="534"/>
      <c r="AG117" s="534"/>
      <c r="AH117" s="534"/>
      <c r="AI117" s="534"/>
      <c r="AJ117" s="534"/>
      <c r="AK117" s="534"/>
      <c r="AL117" s="534"/>
      <c r="AM117" s="534"/>
      <c r="AN117" s="534"/>
      <c r="AO117" s="534"/>
      <c r="AP117" s="534"/>
      <c r="AQ117" s="534"/>
      <c r="AR117" s="534"/>
      <c r="AS117" s="534"/>
      <c r="AT117" s="534"/>
      <c r="AU117" s="534"/>
      <c r="AV117" s="534"/>
      <c r="AW117" s="534"/>
      <c r="AX117" s="534"/>
      <c r="AY117" s="534"/>
      <c r="AZ117" s="534"/>
      <c r="BA117" s="534"/>
      <c r="BB117" s="534"/>
      <c r="BC117" s="534"/>
      <c r="BD117" s="534"/>
      <c r="BE117" s="534"/>
      <c r="BF117" s="534"/>
      <c r="BG117" s="534"/>
      <c r="BH117" s="534"/>
      <c r="BI117" s="534"/>
      <c r="BJ117" s="534"/>
      <c r="BK117" s="534"/>
      <c r="BL117" s="534"/>
      <c r="BM117" s="534"/>
      <c r="BN117" s="534"/>
      <c r="BO117" s="534"/>
      <c r="BP117" s="534"/>
      <c r="BQ117" s="534"/>
      <c r="BR117" s="534"/>
      <c r="BS117" s="534"/>
      <c r="BT117" s="534"/>
      <c r="BU117" s="534"/>
      <c r="BV117" s="534"/>
      <c r="BW117" s="534"/>
      <c r="BX117" s="534"/>
      <c r="BY117" s="534"/>
      <c r="BZ117" s="534"/>
      <c r="CA117" s="534"/>
      <c r="CB117" s="534"/>
      <c r="CC117" s="534"/>
      <c r="CD117" s="534"/>
      <c r="CE117" s="534"/>
      <c r="CF117" s="534"/>
      <c r="CG117" s="534"/>
      <c r="CH117" s="534"/>
      <c r="CI117" s="534"/>
      <c r="CJ117" s="534"/>
      <c r="CK117" s="534"/>
      <c r="CL117" s="534"/>
      <c r="CM117" s="534"/>
      <c r="CN117" s="534"/>
      <c r="CO117" s="534"/>
      <c r="CP117" s="534"/>
      <c r="CQ117" s="534"/>
      <c r="CR117" s="534"/>
      <c r="CS117" s="534"/>
      <c r="CT117" s="534"/>
      <c r="CU117" s="534"/>
      <c r="CV117" s="534"/>
      <c r="CW117" s="534"/>
      <c r="CX117" s="534"/>
      <c r="CY117" s="534"/>
      <c r="CZ117" s="534"/>
      <c r="DA117" s="534"/>
      <c r="DB117" s="534"/>
      <c r="DC117" s="534"/>
      <c r="DD117" s="534"/>
      <c r="DE117" s="534"/>
      <c r="DF117" s="534"/>
      <c r="DG117" s="534"/>
      <c r="DH117" s="534"/>
      <c r="DI117" s="534"/>
      <c r="DJ117" s="534"/>
      <c r="DK117" s="534"/>
      <c r="DL117" s="534"/>
      <c r="DM117" s="534"/>
      <c r="DN117" s="534"/>
      <c r="DO117" s="534"/>
      <c r="DP117" s="534"/>
      <c r="DQ117" s="534"/>
      <c r="DR117" s="534"/>
      <c r="DS117" s="534"/>
      <c r="DT117" s="534"/>
      <c r="DU117" s="534"/>
      <c r="DV117" s="534"/>
      <c r="DW117" s="534"/>
      <c r="DX117" s="534"/>
      <c r="DY117" s="534"/>
      <c r="DZ117" s="534"/>
      <c r="EA117" s="534"/>
      <c r="EB117" s="534"/>
      <c r="EC117" s="534"/>
      <c r="ED117" s="534"/>
      <c r="EE117" s="534"/>
      <c r="EF117" s="534"/>
      <c r="EG117" s="534"/>
      <c r="EH117" s="534"/>
      <c r="EI117" s="534"/>
      <c r="EJ117" s="534"/>
      <c r="EK117" s="534"/>
      <c r="EL117" s="534"/>
      <c r="EM117" s="534"/>
      <c r="EN117" s="534"/>
      <c r="EO117" s="534"/>
      <c r="EP117" s="534"/>
      <c r="EQ117" s="534"/>
      <c r="ER117" s="534"/>
      <c r="ES117" s="534"/>
      <c r="ET117" s="534"/>
      <c r="EU117" s="534"/>
      <c r="EV117" s="534"/>
      <c r="EW117" s="534"/>
      <c r="EX117" s="534"/>
      <c r="EY117" s="534"/>
      <c r="EZ117" s="534"/>
      <c r="FA117" s="534"/>
      <c r="FB117" s="534"/>
      <c r="FC117" s="534"/>
      <c r="FD117" s="534"/>
      <c r="FE117" s="534"/>
      <c r="FF117" s="534"/>
      <c r="FG117" s="534"/>
      <c r="FH117" s="534"/>
      <c r="FI117" s="534"/>
      <c r="FJ117" s="534"/>
      <c r="FK117" s="534"/>
      <c r="FL117" s="534"/>
      <c r="FM117" s="534"/>
      <c r="FN117" s="534"/>
      <c r="FO117" s="534"/>
      <c r="FP117" s="534"/>
      <c r="FQ117" s="534"/>
      <c r="FR117" s="534"/>
      <c r="FS117" s="534"/>
      <c r="FT117" s="534"/>
      <c r="FU117" s="534"/>
      <c r="FV117" s="534"/>
      <c r="FW117" s="534"/>
      <c r="FX117" s="534"/>
      <c r="FY117" s="534"/>
      <c r="FZ117" s="534"/>
      <c r="GA117" s="534"/>
      <c r="GB117" s="534"/>
      <c r="GC117" s="534"/>
      <c r="GD117" s="534"/>
      <c r="GE117" s="534"/>
      <c r="GF117" s="534"/>
    </row>
    <row r="118" spans="4:188">
      <c r="D118" s="422"/>
      <c r="E118" s="406"/>
      <c r="F118" s="534"/>
      <c r="G118" s="534"/>
      <c r="H118" s="534"/>
      <c r="I118" s="534"/>
      <c r="J118" s="534"/>
      <c r="K118" s="534"/>
      <c r="L118" s="534"/>
      <c r="M118" s="534"/>
      <c r="N118" s="534"/>
      <c r="O118" s="534"/>
      <c r="P118" s="534"/>
      <c r="Q118" s="534"/>
      <c r="R118" s="534"/>
      <c r="S118" s="534"/>
      <c r="T118" s="534"/>
      <c r="U118" s="534"/>
      <c r="V118" s="534"/>
      <c r="W118" s="534"/>
      <c r="X118" s="534"/>
      <c r="Y118" s="534"/>
      <c r="Z118" s="534"/>
      <c r="AA118" s="534"/>
      <c r="AB118" s="534"/>
      <c r="AC118" s="534"/>
      <c r="AD118" s="534"/>
      <c r="AE118" s="534"/>
      <c r="AF118" s="534"/>
      <c r="AG118" s="534"/>
      <c r="AH118" s="534"/>
      <c r="AI118" s="534"/>
      <c r="AJ118" s="534"/>
      <c r="AK118" s="534"/>
      <c r="AL118" s="534"/>
      <c r="AM118" s="534"/>
      <c r="AN118" s="534"/>
      <c r="AO118" s="534"/>
      <c r="AP118" s="534"/>
      <c r="AQ118" s="534"/>
      <c r="AR118" s="534"/>
      <c r="AS118" s="534"/>
      <c r="AT118" s="534"/>
      <c r="AU118" s="534"/>
      <c r="AV118" s="534"/>
      <c r="AW118" s="534"/>
      <c r="AX118" s="534"/>
      <c r="AY118" s="534"/>
      <c r="AZ118" s="534"/>
      <c r="BA118" s="534"/>
      <c r="BB118" s="534"/>
      <c r="BC118" s="534"/>
      <c r="BD118" s="534"/>
      <c r="BE118" s="534"/>
      <c r="BF118" s="534"/>
      <c r="BG118" s="534"/>
      <c r="BH118" s="534"/>
      <c r="BI118" s="534"/>
      <c r="BJ118" s="534"/>
      <c r="BK118" s="534"/>
      <c r="BL118" s="534"/>
      <c r="BM118" s="534"/>
      <c r="BN118" s="534"/>
      <c r="BO118" s="534"/>
      <c r="BP118" s="534"/>
      <c r="BQ118" s="534"/>
      <c r="BR118" s="534"/>
      <c r="BS118" s="534"/>
      <c r="BT118" s="534"/>
      <c r="BU118" s="534"/>
      <c r="BV118" s="534"/>
      <c r="BW118" s="534"/>
      <c r="BX118" s="534"/>
      <c r="BY118" s="534"/>
      <c r="BZ118" s="534"/>
      <c r="CA118" s="534"/>
      <c r="CB118" s="534"/>
      <c r="CC118" s="534"/>
      <c r="CD118" s="534"/>
      <c r="CE118" s="534"/>
      <c r="CF118" s="534"/>
      <c r="CG118" s="534"/>
      <c r="CH118" s="534"/>
      <c r="CI118" s="534"/>
      <c r="CJ118" s="534"/>
      <c r="CK118" s="534"/>
      <c r="CL118" s="534"/>
      <c r="CM118" s="534"/>
      <c r="CN118" s="534"/>
      <c r="CO118" s="534"/>
      <c r="CP118" s="534"/>
      <c r="CQ118" s="534"/>
      <c r="CR118" s="534"/>
      <c r="CS118" s="534"/>
      <c r="CT118" s="534"/>
      <c r="CU118" s="534"/>
      <c r="CV118" s="534"/>
      <c r="CW118" s="534"/>
      <c r="CX118" s="534"/>
      <c r="CY118" s="534"/>
      <c r="CZ118" s="534"/>
      <c r="DA118" s="534"/>
      <c r="DB118" s="534"/>
      <c r="DC118" s="534"/>
      <c r="DD118" s="534"/>
      <c r="DE118" s="534"/>
      <c r="DF118" s="534"/>
      <c r="DG118" s="534"/>
      <c r="DH118" s="534"/>
      <c r="DI118" s="534"/>
      <c r="DJ118" s="534"/>
      <c r="DK118" s="534"/>
      <c r="DL118" s="534"/>
      <c r="DM118" s="534"/>
      <c r="DN118" s="534"/>
      <c r="DO118" s="534"/>
      <c r="DP118" s="534"/>
      <c r="DQ118" s="534"/>
      <c r="DR118" s="534"/>
      <c r="DS118" s="534"/>
      <c r="DT118" s="534"/>
      <c r="DU118" s="534"/>
      <c r="DV118" s="534"/>
      <c r="DW118" s="534"/>
      <c r="DX118" s="534"/>
      <c r="DY118" s="534"/>
      <c r="DZ118" s="534"/>
      <c r="EA118" s="534"/>
      <c r="EB118" s="534"/>
      <c r="EC118" s="534"/>
      <c r="ED118" s="534"/>
      <c r="EE118" s="534"/>
      <c r="EF118" s="534"/>
      <c r="EG118" s="534"/>
      <c r="EH118" s="534"/>
      <c r="EI118" s="534"/>
      <c r="EJ118" s="534"/>
      <c r="EK118" s="534"/>
      <c r="EL118" s="534"/>
      <c r="EM118" s="534"/>
      <c r="EN118" s="534"/>
      <c r="EO118" s="534"/>
      <c r="EP118" s="534"/>
      <c r="EQ118" s="534"/>
      <c r="ER118" s="534"/>
      <c r="ES118" s="534"/>
      <c r="ET118" s="534"/>
      <c r="EU118" s="534"/>
      <c r="EV118" s="534"/>
      <c r="EW118" s="534"/>
      <c r="EX118" s="534"/>
      <c r="EY118" s="534"/>
      <c r="EZ118" s="534"/>
      <c r="FA118" s="534"/>
      <c r="FB118" s="534"/>
      <c r="FC118" s="534"/>
      <c r="FD118" s="534"/>
      <c r="FE118" s="534"/>
      <c r="FF118" s="534"/>
      <c r="FG118" s="534"/>
      <c r="FH118" s="534"/>
      <c r="FI118" s="534"/>
      <c r="FJ118" s="534"/>
      <c r="FK118" s="534"/>
      <c r="FL118" s="534"/>
      <c r="FM118" s="534"/>
      <c r="FN118" s="534"/>
      <c r="FO118" s="534"/>
      <c r="FP118" s="534"/>
      <c r="FQ118" s="534"/>
      <c r="FR118" s="534"/>
      <c r="FS118" s="534"/>
      <c r="FT118" s="534"/>
      <c r="FU118" s="534"/>
      <c r="FV118" s="534"/>
      <c r="FW118" s="534"/>
      <c r="FX118" s="534"/>
      <c r="FY118" s="534"/>
      <c r="FZ118" s="534"/>
      <c r="GA118" s="534"/>
      <c r="GB118" s="534"/>
      <c r="GC118" s="534"/>
      <c r="GD118" s="534"/>
      <c r="GE118" s="534"/>
      <c r="GF118" s="534"/>
    </row>
    <row r="119" spans="4:188">
      <c r="D119" s="422"/>
      <c r="E119" s="406"/>
      <c r="F119" s="691"/>
      <c r="G119" s="691"/>
      <c r="H119" s="691"/>
      <c r="I119" s="691"/>
      <c r="J119" s="691"/>
      <c r="K119" s="691"/>
      <c r="L119" s="691"/>
      <c r="M119" s="691"/>
      <c r="N119" s="691"/>
      <c r="O119" s="691"/>
      <c r="P119" s="691"/>
      <c r="Q119" s="691"/>
      <c r="R119" s="691"/>
      <c r="S119" s="691"/>
      <c r="T119" s="691"/>
      <c r="U119" s="691"/>
      <c r="V119" s="691"/>
      <c r="W119" s="691"/>
      <c r="X119" s="691"/>
      <c r="Y119" s="691"/>
      <c r="Z119" s="691"/>
      <c r="AA119" s="691"/>
      <c r="AB119" s="691"/>
      <c r="AC119" s="691"/>
      <c r="AD119" s="691"/>
      <c r="AE119" s="691"/>
      <c r="AF119" s="691"/>
      <c r="AG119" s="691"/>
      <c r="AH119" s="691"/>
      <c r="AI119" s="691"/>
      <c r="AJ119" s="691"/>
      <c r="AK119" s="691"/>
      <c r="AL119" s="691"/>
      <c r="AM119" s="691"/>
      <c r="AN119" s="691"/>
      <c r="AO119" s="691"/>
      <c r="AP119" s="691"/>
      <c r="AQ119" s="691"/>
      <c r="AR119" s="691"/>
      <c r="AS119" s="691"/>
      <c r="AT119" s="691"/>
      <c r="AU119" s="691"/>
      <c r="AV119" s="691"/>
      <c r="AW119" s="691"/>
      <c r="AX119" s="691"/>
      <c r="AY119" s="691"/>
      <c r="AZ119" s="691"/>
      <c r="BA119" s="691"/>
      <c r="BB119" s="691"/>
      <c r="BC119" s="691"/>
      <c r="BD119" s="691"/>
      <c r="BE119" s="691"/>
      <c r="BF119" s="691"/>
      <c r="BG119" s="691"/>
      <c r="BH119" s="691"/>
      <c r="BI119" s="691"/>
      <c r="BJ119" s="691"/>
      <c r="BK119" s="691"/>
      <c r="BL119" s="691"/>
      <c r="BM119" s="691"/>
      <c r="BN119" s="691"/>
      <c r="BO119" s="691"/>
      <c r="BP119" s="691"/>
      <c r="BQ119" s="691"/>
      <c r="BR119" s="691"/>
      <c r="BS119" s="691"/>
      <c r="BT119" s="691"/>
      <c r="BU119" s="691"/>
      <c r="BV119" s="691"/>
      <c r="BW119" s="691"/>
      <c r="BX119" s="691"/>
      <c r="BY119" s="691"/>
      <c r="BZ119" s="691"/>
      <c r="CA119" s="691"/>
      <c r="CB119" s="691"/>
      <c r="CC119" s="691"/>
      <c r="CD119" s="691"/>
      <c r="CE119" s="691"/>
      <c r="CF119" s="691"/>
      <c r="CG119" s="691"/>
      <c r="CH119" s="691"/>
      <c r="CI119" s="691"/>
      <c r="CJ119" s="691"/>
      <c r="CK119" s="691"/>
      <c r="CL119" s="691"/>
      <c r="CM119" s="691"/>
      <c r="CN119" s="691"/>
      <c r="CO119" s="691"/>
      <c r="CP119" s="691"/>
      <c r="CQ119" s="691"/>
      <c r="CR119" s="691"/>
      <c r="CS119" s="691"/>
      <c r="CT119" s="691"/>
      <c r="CU119" s="691"/>
      <c r="CV119" s="691"/>
      <c r="CW119" s="691"/>
      <c r="CX119" s="691"/>
      <c r="CY119" s="691"/>
      <c r="CZ119" s="691"/>
      <c r="DA119" s="691"/>
      <c r="DB119" s="691"/>
      <c r="DC119" s="691"/>
      <c r="DD119" s="691"/>
      <c r="DE119" s="691"/>
      <c r="DF119" s="691"/>
      <c r="DG119" s="691"/>
      <c r="DH119" s="691"/>
      <c r="DI119" s="691"/>
      <c r="DJ119" s="691"/>
      <c r="DK119" s="691"/>
      <c r="DL119" s="691"/>
      <c r="DM119" s="691"/>
      <c r="DN119" s="691"/>
      <c r="DO119" s="691"/>
      <c r="DP119" s="691"/>
      <c r="DQ119" s="691"/>
      <c r="DR119" s="691"/>
      <c r="DS119" s="691"/>
      <c r="DT119" s="691"/>
      <c r="DU119" s="691"/>
      <c r="DV119" s="691"/>
      <c r="DW119" s="691"/>
      <c r="DX119" s="691"/>
      <c r="DY119" s="691"/>
      <c r="DZ119" s="691"/>
      <c r="EA119" s="691"/>
      <c r="EB119" s="691"/>
      <c r="EC119" s="691"/>
      <c r="ED119" s="691"/>
      <c r="EE119" s="691"/>
      <c r="EF119" s="691"/>
      <c r="EG119" s="691"/>
      <c r="EH119" s="691"/>
      <c r="EI119" s="691"/>
      <c r="EJ119" s="691"/>
      <c r="EK119" s="691"/>
      <c r="EL119" s="691"/>
      <c r="EM119" s="691"/>
      <c r="EN119" s="691"/>
      <c r="EO119" s="691"/>
      <c r="EP119" s="691"/>
      <c r="EQ119" s="691"/>
      <c r="ER119" s="691"/>
      <c r="ES119" s="691"/>
      <c r="ET119" s="691"/>
      <c r="EU119" s="691"/>
      <c r="EV119" s="691"/>
      <c r="EW119" s="691"/>
      <c r="EX119" s="691"/>
      <c r="EY119" s="691"/>
      <c r="EZ119" s="691"/>
      <c r="FA119" s="691"/>
      <c r="FB119" s="691"/>
      <c r="FC119" s="691"/>
      <c r="FD119" s="691"/>
      <c r="FE119" s="691"/>
      <c r="FF119" s="691"/>
      <c r="FG119" s="691"/>
      <c r="FH119" s="691"/>
      <c r="FI119" s="691"/>
      <c r="FJ119" s="691"/>
      <c r="FK119" s="691"/>
      <c r="FL119" s="691"/>
      <c r="FM119" s="691"/>
      <c r="FN119" s="691"/>
      <c r="FO119" s="691"/>
      <c r="FP119" s="691"/>
      <c r="FQ119" s="691"/>
      <c r="FR119" s="691"/>
      <c r="FS119" s="691"/>
      <c r="FT119" s="691"/>
      <c r="FU119" s="691"/>
      <c r="FV119" s="691"/>
      <c r="FW119" s="691"/>
      <c r="FX119" s="691"/>
      <c r="FY119" s="691"/>
      <c r="FZ119" s="691"/>
      <c r="GA119" s="691"/>
      <c r="GB119" s="691"/>
      <c r="GC119" s="691"/>
      <c r="GD119" s="691"/>
      <c r="GE119" s="691"/>
      <c r="GF119" s="691"/>
    </row>
    <row r="120" spans="4:188">
      <c r="D120" s="422"/>
    </row>
    <row r="121" spans="4:188">
      <c r="D121" s="422"/>
      <c r="E121" s="406"/>
      <c r="F121" s="692"/>
      <c r="G121" s="692"/>
      <c r="H121" s="692"/>
      <c r="I121" s="692"/>
      <c r="J121" s="692"/>
      <c r="K121" s="692"/>
      <c r="L121" s="692"/>
      <c r="M121" s="692"/>
      <c r="N121" s="692"/>
      <c r="O121" s="692"/>
      <c r="P121" s="692"/>
      <c r="Q121" s="692"/>
      <c r="R121" s="692"/>
      <c r="S121" s="692"/>
      <c r="T121" s="692"/>
      <c r="U121" s="692"/>
      <c r="V121" s="692"/>
      <c r="W121" s="692"/>
      <c r="X121" s="692"/>
      <c r="Y121" s="692"/>
      <c r="Z121" s="692"/>
      <c r="AA121" s="692"/>
      <c r="AB121" s="692"/>
      <c r="AC121" s="692"/>
      <c r="AD121" s="692"/>
      <c r="AE121" s="692"/>
      <c r="AF121" s="692"/>
      <c r="AG121" s="692"/>
      <c r="AH121" s="692"/>
      <c r="AI121" s="692"/>
      <c r="AJ121" s="692"/>
      <c r="AK121" s="692"/>
      <c r="AL121" s="692"/>
      <c r="AM121" s="692"/>
      <c r="AN121" s="692"/>
      <c r="AO121" s="692"/>
      <c r="AP121" s="692"/>
      <c r="AQ121" s="692"/>
      <c r="AR121" s="692"/>
      <c r="AS121" s="692"/>
      <c r="AT121" s="692"/>
      <c r="AU121" s="692"/>
      <c r="AV121" s="692"/>
      <c r="AW121" s="692"/>
      <c r="AX121" s="692"/>
      <c r="AY121" s="692"/>
      <c r="AZ121" s="692"/>
      <c r="BA121" s="692"/>
      <c r="BB121" s="692"/>
      <c r="BC121" s="692"/>
      <c r="BD121" s="692"/>
      <c r="BE121" s="692"/>
      <c r="BF121" s="692"/>
      <c r="BG121" s="692"/>
      <c r="BH121" s="692"/>
      <c r="BI121" s="692"/>
      <c r="BJ121" s="692"/>
      <c r="BK121" s="692"/>
      <c r="BL121" s="692"/>
      <c r="BM121" s="692"/>
      <c r="BN121" s="692"/>
      <c r="BO121" s="692"/>
      <c r="BP121" s="692"/>
      <c r="BQ121" s="692"/>
      <c r="BR121" s="692"/>
      <c r="BS121" s="692"/>
      <c r="BT121" s="692"/>
      <c r="BU121" s="692"/>
      <c r="BV121" s="692"/>
      <c r="BW121" s="692"/>
      <c r="BX121" s="692"/>
      <c r="BY121" s="692"/>
      <c r="BZ121" s="692"/>
      <c r="CA121" s="692"/>
      <c r="CB121" s="692"/>
      <c r="CC121" s="692"/>
      <c r="CD121" s="692"/>
      <c r="CE121" s="692"/>
      <c r="CF121" s="692"/>
      <c r="CG121" s="692"/>
      <c r="CH121" s="692"/>
      <c r="CI121" s="692"/>
      <c r="CJ121" s="692"/>
      <c r="CK121" s="692"/>
      <c r="CL121" s="692"/>
      <c r="CM121" s="692"/>
      <c r="CN121" s="692"/>
      <c r="CO121" s="692"/>
      <c r="CP121" s="692"/>
      <c r="CQ121" s="692"/>
      <c r="CR121" s="692"/>
      <c r="CS121" s="692"/>
      <c r="CT121" s="692"/>
      <c r="CU121" s="692"/>
      <c r="CV121" s="692"/>
      <c r="CW121" s="692"/>
      <c r="CX121" s="692"/>
      <c r="CY121" s="692"/>
      <c r="CZ121" s="692"/>
      <c r="DA121" s="692"/>
      <c r="DB121" s="692"/>
      <c r="DC121" s="692"/>
      <c r="DD121" s="692"/>
      <c r="DE121" s="692"/>
      <c r="DF121" s="692"/>
      <c r="DG121" s="692"/>
      <c r="DH121" s="692"/>
      <c r="DI121" s="692"/>
      <c r="DJ121" s="692"/>
      <c r="DK121" s="692"/>
      <c r="DL121" s="692"/>
      <c r="DM121" s="692"/>
      <c r="DN121" s="692"/>
      <c r="DO121" s="692"/>
      <c r="DP121" s="692"/>
      <c r="DQ121" s="692"/>
      <c r="DR121" s="692"/>
      <c r="DS121" s="692"/>
      <c r="DT121" s="692"/>
      <c r="DU121" s="692"/>
      <c r="DV121" s="692"/>
      <c r="DW121" s="692"/>
      <c r="DX121" s="692"/>
      <c r="DY121" s="692"/>
      <c r="DZ121" s="692"/>
      <c r="EA121" s="692"/>
      <c r="EB121" s="692"/>
      <c r="EC121" s="692"/>
      <c r="ED121" s="692"/>
      <c r="EE121" s="692"/>
      <c r="EF121" s="692"/>
      <c r="EG121" s="692"/>
      <c r="EH121" s="692"/>
      <c r="EI121" s="692"/>
      <c r="EJ121" s="692"/>
      <c r="EK121" s="692"/>
      <c r="EL121" s="692"/>
      <c r="EM121" s="692"/>
      <c r="EN121" s="692"/>
      <c r="EO121" s="692"/>
      <c r="EP121" s="692"/>
      <c r="EQ121" s="692"/>
      <c r="ER121" s="692"/>
      <c r="ES121" s="692"/>
      <c r="ET121" s="692"/>
      <c r="EU121" s="692"/>
      <c r="EV121" s="692"/>
      <c r="EW121" s="692"/>
      <c r="EX121" s="692"/>
      <c r="EY121" s="692"/>
      <c r="EZ121" s="692"/>
      <c r="FA121" s="692"/>
      <c r="FB121" s="692"/>
      <c r="FC121" s="692"/>
      <c r="FD121" s="692"/>
      <c r="FE121" s="692"/>
      <c r="FF121" s="692"/>
      <c r="FG121" s="692"/>
      <c r="FH121" s="692"/>
      <c r="FI121" s="692"/>
      <c r="FJ121" s="692"/>
      <c r="FK121" s="692"/>
      <c r="FL121" s="692"/>
      <c r="FM121" s="692"/>
      <c r="FN121" s="692"/>
      <c r="FO121" s="692"/>
      <c r="FP121" s="692"/>
      <c r="FQ121" s="692"/>
      <c r="FR121" s="692"/>
      <c r="FS121" s="692"/>
      <c r="FT121" s="692"/>
      <c r="FU121" s="692"/>
      <c r="FV121" s="692"/>
      <c r="FW121" s="692"/>
      <c r="FX121" s="692"/>
      <c r="FY121" s="692"/>
      <c r="FZ121" s="692"/>
      <c r="GA121" s="692"/>
      <c r="GB121" s="692"/>
      <c r="GC121" s="692"/>
      <c r="GD121" s="692"/>
      <c r="GE121" s="692"/>
      <c r="GF121" s="692"/>
    </row>
    <row r="122" spans="4:188">
      <c r="D122" s="422"/>
    </row>
    <row r="123" spans="4:188">
      <c r="D123" s="422"/>
      <c r="E123" s="406"/>
      <c r="F123" s="692"/>
      <c r="G123" s="692"/>
      <c r="H123" s="692"/>
      <c r="I123" s="692"/>
      <c r="J123" s="692"/>
      <c r="K123" s="692"/>
      <c r="L123" s="692"/>
      <c r="M123" s="692"/>
      <c r="N123" s="692"/>
      <c r="O123" s="692"/>
      <c r="P123" s="692"/>
      <c r="Q123" s="692"/>
      <c r="R123" s="692"/>
      <c r="S123" s="692"/>
      <c r="T123" s="692"/>
      <c r="U123" s="692"/>
      <c r="V123" s="692"/>
      <c r="W123" s="692"/>
      <c r="X123" s="692"/>
      <c r="Y123" s="692"/>
      <c r="Z123" s="692"/>
      <c r="AA123" s="692"/>
      <c r="AB123" s="692"/>
      <c r="AC123" s="692"/>
      <c r="AD123" s="692"/>
      <c r="AE123" s="692"/>
      <c r="AF123" s="692"/>
      <c r="AG123" s="692"/>
      <c r="AH123" s="692"/>
      <c r="AI123" s="692"/>
      <c r="AJ123" s="692"/>
      <c r="AK123" s="692"/>
      <c r="AL123" s="692"/>
      <c r="AM123" s="692"/>
      <c r="AN123" s="692"/>
      <c r="AO123" s="692"/>
      <c r="AP123" s="692"/>
      <c r="AQ123" s="692"/>
      <c r="AR123" s="692"/>
      <c r="AS123" s="692"/>
      <c r="AT123" s="692"/>
      <c r="AU123" s="692"/>
      <c r="AV123" s="692"/>
      <c r="AW123" s="692"/>
      <c r="AX123" s="692"/>
      <c r="AY123" s="692"/>
      <c r="AZ123" s="692"/>
      <c r="BA123" s="692"/>
      <c r="BB123" s="692"/>
      <c r="BC123" s="692"/>
      <c r="BD123" s="692"/>
      <c r="BE123" s="692"/>
      <c r="BF123" s="692"/>
      <c r="BG123" s="692"/>
      <c r="BH123" s="692"/>
      <c r="BI123" s="692"/>
      <c r="BJ123" s="692"/>
      <c r="BK123" s="692"/>
      <c r="BL123" s="692"/>
      <c r="BM123" s="692"/>
      <c r="BN123" s="692"/>
      <c r="BO123" s="692"/>
      <c r="BP123" s="692"/>
      <c r="BQ123" s="692"/>
      <c r="BR123" s="692"/>
      <c r="BS123" s="692"/>
      <c r="BT123" s="692"/>
      <c r="BU123" s="692"/>
      <c r="BV123" s="692"/>
      <c r="BW123" s="692"/>
      <c r="BX123" s="692"/>
      <c r="BY123" s="692"/>
      <c r="BZ123" s="692"/>
      <c r="CA123" s="692"/>
      <c r="CB123" s="692"/>
      <c r="CC123" s="692"/>
      <c r="CD123" s="692"/>
      <c r="CE123" s="692"/>
      <c r="CF123" s="692"/>
      <c r="CG123" s="692"/>
      <c r="CH123" s="692"/>
      <c r="CI123" s="692"/>
      <c r="CJ123" s="692"/>
      <c r="CK123" s="692"/>
      <c r="CL123" s="692"/>
      <c r="CM123" s="692"/>
      <c r="CN123" s="692"/>
      <c r="CO123" s="692"/>
      <c r="CP123" s="692"/>
      <c r="CQ123" s="692"/>
      <c r="CR123" s="692"/>
      <c r="CS123" s="692"/>
      <c r="CT123" s="692"/>
      <c r="CU123" s="692"/>
      <c r="CV123" s="692"/>
      <c r="CW123" s="692"/>
      <c r="CX123" s="692"/>
      <c r="CY123" s="692"/>
      <c r="CZ123" s="692"/>
      <c r="DA123" s="692"/>
      <c r="DB123" s="692"/>
      <c r="DC123" s="692"/>
      <c r="DD123" s="692"/>
      <c r="DE123" s="692"/>
      <c r="DF123" s="692"/>
      <c r="DG123" s="692"/>
      <c r="DH123" s="692"/>
      <c r="DI123" s="692"/>
      <c r="DJ123" s="692"/>
      <c r="DK123" s="692"/>
      <c r="DL123" s="692"/>
      <c r="DM123" s="692"/>
      <c r="DN123" s="692"/>
      <c r="DO123" s="692"/>
      <c r="DP123" s="692"/>
      <c r="DQ123" s="692"/>
      <c r="DR123" s="692"/>
      <c r="DS123" s="692"/>
      <c r="DT123" s="692"/>
      <c r="DU123" s="692"/>
      <c r="DV123" s="692"/>
      <c r="DW123" s="692"/>
      <c r="DX123" s="692"/>
      <c r="DY123" s="692"/>
      <c r="DZ123" s="692"/>
      <c r="EA123" s="692"/>
      <c r="EB123" s="692"/>
      <c r="EC123" s="692"/>
      <c r="ED123" s="692"/>
      <c r="EE123" s="692"/>
      <c r="EF123" s="692"/>
      <c r="EG123" s="692"/>
      <c r="EH123" s="692"/>
      <c r="EI123" s="692"/>
      <c r="EJ123" s="692"/>
      <c r="EK123" s="692"/>
      <c r="EL123" s="692"/>
      <c r="EM123" s="692"/>
      <c r="EN123" s="692"/>
      <c r="EO123" s="692"/>
      <c r="EP123" s="692"/>
      <c r="EQ123" s="692"/>
      <c r="ER123" s="692"/>
      <c r="ES123" s="692"/>
      <c r="ET123" s="692"/>
      <c r="EU123" s="692"/>
      <c r="EV123" s="692"/>
      <c r="EW123" s="692"/>
      <c r="EX123" s="692"/>
      <c r="EY123" s="692"/>
      <c r="EZ123" s="692"/>
      <c r="FA123" s="692"/>
      <c r="FB123" s="692"/>
      <c r="FC123" s="692"/>
      <c r="FD123" s="692"/>
      <c r="FE123" s="692"/>
      <c r="FF123" s="692"/>
      <c r="FG123" s="692"/>
      <c r="FH123" s="692"/>
      <c r="FI123" s="692"/>
      <c r="FJ123" s="692"/>
      <c r="FK123" s="692"/>
      <c r="FL123" s="692"/>
      <c r="FM123" s="692"/>
      <c r="FN123" s="692"/>
      <c r="FO123" s="692"/>
      <c r="FP123" s="692"/>
      <c r="FQ123" s="692"/>
      <c r="FR123" s="692"/>
      <c r="FS123" s="692"/>
      <c r="FT123" s="692"/>
      <c r="FU123" s="692"/>
      <c r="FV123" s="692"/>
      <c r="FW123" s="692"/>
      <c r="FX123" s="692"/>
      <c r="FY123" s="692"/>
      <c r="FZ123" s="692"/>
      <c r="GA123" s="692"/>
      <c r="GB123" s="692"/>
      <c r="GC123" s="692"/>
      <c r="GD123" s="692"/>
      <c r="GE123" s="692"/>
      <c r="GF123" s="692"/>
    </row>
    <row r="124" spans="4:188">
      <c r="D124" s="422"/>
    </row>
    <row r="125" spans="4:188" ht="16" thickBot="1">
      <c r="D125" s="422"/>
      <c r="E125" s="406"/>
      <c r="F125" s="895"/>
      <c r="G125" s="895"/>
      <c r="H125" s="895"/>
      <c r="I125" s="895"/>
      <c r="J125" s="895"/>
      <c r="K125" s="895"/>
      <c r="L125" s="895"/>
      <c r="M125" s="895"/>
      <c r="N125" s="895"/>
      <c r="O125" s="895"/>
      <c r="P125" s="895"/>
      <c r="Q125" s="895"/>
      <c r="R125" s="895"/>
      <c r="S125" s="895"/>
      <c r="T125" s="895"/>
      <c r="U125" s="895"/>
      <c r="V125" s="895"/>
      <c r="W125" s="895"/>
      <c r="X125" s="895"/>
      <c r="Y125" s="895"/>
      <c r="Z125" s="895"/>
      <c r="AA125" s="895"/>
      <c r="AB125" s="895"/>
      <c r="AC125" s="895"/>
      <c r="AD125" s="895"/>
      <c r="AE125" s="895"/>
      <c r="AF125" s="895"/>
      <c r="AG125" s="895"/>
      <c r="AH125" s="895"/>
      <c r="AI125" s="895"/>
      <c r="AJ125" s="895"/>
      <c r="AK125" s="895"/>
      <c r="AL125" s="895"/>
      <c r="AM125" s="895"/>
      <c r="AN125" s="895"/>
      <c r="AO125" s="895"/>
      <c r="AP125" s="895"/>
      <c r="AQ125" s="895"/>
      <c r="AR125" s="895"/>
      <c r="AS125" s="895"/>
      <c r="AT125" s="895"/>
      <c r="AU125" s="895"/>
      <c r="AV125" s="895"/>
      <c r="AW125" s="895"/>
      <c r="AX125" s="895"/>
      <c r="AY125" s="895"/>
      <c r="AZ125" s="895"/>
      <c r="BA125" s="895"/>
      <c r="BB125" s="895"/>
      <c r="BC125" s="895"/>
      <c r="BD125" s="895"/>
      <c r="BE125" s="895"/>
      <c r="BF125" s="895"/>
      <c r="BG125" s="895"/>
      <c r="BH125" s="895"/>
      <c r="BI125" s="895"/>
      <c r="BJ125" s="895"/>
      <c r="BK125" s="895"/>
      <c r="BL125" s="895"/>
      <c r="BM125" s="895"/>
      <c r="BN125" s="895"/>
      <c r="BO125" s="895"/>
      <c r="BP125" s="895"/>
      <c r="BQ125" s="895"/>
      <c r="BR125" s="895"/>
      <c r="BS125" s="895"/>
      <c r="BT125" s="895"/>
      <c r="BU125" s="895"/>
      <c r="BV125" s="895"/>
      <c r="BW125" s="895"/>
      <c r="BX125" s="895"/>
      <c r="BY125" s="895"/>
      <c r="BZ125" s="895"/>
      <c r="CA125" s="895"/>
      <c r="CB125" s="895"/>
      <c r="CC125" s="895"/>
      <c r="CD125" s="895"/>
      <c r="CE125" s="895"/>
      <c r="CF125" s="895"/>
      <c r="CG125" s="895"/>
      <c r="CH125" s="895"/>
      <c r="CI125" s="895"/>
      <c r="CJ125" s="895"/>
      <c r="CK125" s="895"/>
      <c r="CL125" s="895"/>
      <c r="CM125" s="895"/>
      <c r="CN125" s="895"/>
      <c r="CO125" s="895"/>
      <c r="CP125" s="895"/>
      <c r="CQ125" s="895"/>
      <c r="CR125" s="895"/>
      <c r="CS125" s="895"/>
      <c r="CT125" s="895"/>
      <c r="CU125" s="895"/>
      <c r="CV125" s="895"/>
      <c r="CW125" s="895"/>
      <c r="CX125" s="895"/>
      <c r="CY125" s="895"/>
      <c r="CZ125" s="895"/>
      <c r="DA125" s="895"/>
      <c r="DB125" s="895"/>
      <c r="DC125" s="895"/>
      <c r="DD125" s="895"/>
      <c r="DE125" s="895"/>
      <c r="DF125" s="895"/>
      <c r="DG125" s="895"/>
      <c r="DH125" s="895"/>
      <c r="DI125" s="895"/>
      <c r="DJ125" s="895"/>
      <c r="DK125" s="895"/>
      <c r="DL125" s="895"/>
      <c r="DM125" s="895"/>
      <c r="DN125" s="895"/>
      <c r="DO125" s="895"/>
      <c r="DP125" s="895"/>
      <c r="DQ125" s="895"/>
      <c r="DR125" s="895"/>
      <c r="DS125" s="895"/>
      <c r="DT125" s="895"/>
      <c r="DU125" s="895"/>
      <c r="DV125" s="895"/>
      <c r="DW125" s="895"/>
      <c r="DX125" s="895"/>
      <c r="DY125" s="895"/>
      <c r="DZ125" s="895"/>
      <c r="EA125" s="895"/>
      <c r="EB125" s="895"/>
      <c r="EC125" s="895"/>
      <c r="ED125" s="895"/>
      <c r="EE125" s="895"/>
      <c r="EF125" s="895"/>
      <c r="EG125" s="895"/>
      <c r="EH125" s="895"/>
      <c r="EI125" s="895"/>
      <c r="EJ125" s="895"/>
      <c r="EK125" s="895"/>
      <c r="EL125" s="895"/>
      <c r="EM125" s="895"/>
      <c r="EN125" s="895"/>
      <c r="EO125" s="895"/>
      <c r="EP125" s="895"/>
      <c r="EQ125" s="895"/>
      <c r="ER125" s="895"/>
      <c r="ES125" s="895"/>
      <c r="ET125" s="895"/>
      <c r="EU125" s="895"/>
      <c r="EV125" s="895"/>
      <c r="EW125" s="895"/>
      <c r="EX125" s="895"/>
      <c r="EY125" s="895"/>
      <c r="EZ125" s="895"/>
      <c r="FA125" s="895"/>
      <c r="FB125" s="895"/>
      <c r="FC125" s="895"/>
      <c r="FD125" s="895"/>
      <c r="FE125" s="895"/>
      <c r="FF125" s="895"/>
      <c r="FG125" s="895"/>
      <c r="FH125" s="895"/>
      <c r="FI125" s="895"/>
      <c r="FJ125" s="895"/>
      <c r="FK125" s="895"/>
      <c r="FL125" s="895"/>
      <c r="FM125" s="895"/>
      <c r="FN125" s="895"/>
      <c r="FO125" s="895"/>
      <c r="FP125" s="895"/>
      <c r="FQ125" s="895"/>
      <c r="FR125" s="895"/>
      <c r="FS125" s="895"/>
      <c r="FT125" s="895"/>
      <c r="FU125" s="895"/>
      <c r="FV125" s="895"/>
      <c r="FW125" s="895"/>
      <c r="FX125" s="895"/>
      <c r="FY125" s="895"/>
      <c r="FZ125" s="895"/>
      <c r="GA125" s="895"/>
      <c r="GB125" s="895"/>
      <c r="GC125" s="895"/>
      <c r="GD125" s="895"/>
      <c r="GE125" s="895"/>
      <c r="GF125" s="895"/>
    </row>
    <row r="126" spans="4:188" ht="16" thickBot="1">
      <c r="D126" s="422"/>
      <c r="F126" s="895"/>
      <c r="G126" s="895"/>
      <c r="H126" s="895"/>
      <c r="I126" s="895"/>
      <c r="J126" s="895"/>
      <c r="K126" s="895"/>
      <c r="L126" s="895"/>
      <c r="M126" s="895"/>
      <c r="N126" s="895"/>
      <c r="O126" s="895"/>
      <c r="P126" s="895"/>
      <c r="Q126" s="895"/>
      <c r="R126" s="895"/>
      <c r="S126" s="895"/>
      <c r="T126" s="895"/>
      <c r="U126" s="895"/>
      <c r="V126" s="895"/>
      <c r="W126" s="895"/>
      <c r="X126" s="895"/>
      <c r="Y126" s="895"/>
      <c r="Z126" s="895"/>
      <c r="AA126" s="895"/>
      <c r="AB126" s="895"/>
      <c r="AC126" s="895"/>
      <c r="AD126" s="895"/>
      <c r="AE126" s="895"/>
      <c r="AF126" s="895"/>
      <c r="AG126" s="895"/>
      <c r="AH126" s="895"/>
      <c r="AI126" s="895"/>
      <c r="AJ126" s="895"/>
      <c r="AK126" s="895"/>
      <c r="AL126" s="895"/>
      <c r="AM126" s="895"/>
      <c r="AN126" s="895"/>
      <c r="AO126" s="895"/>
      <c r="AP126" s="895"/>
      <c r="AQ126" s="895"/>
      <c r="AR126" s="895"/>
      <c r="AS126" s="895"/>
      <c r="AT126" s="895"/>
      <c r="AU126" s="895"/>
      <c r="AV126" s="895"/>
      <c r="AW126" s="895"/>
      <c r="AX126" s="895"/>
      <c r="AY126" s="895"/>
      <c r="AZ126" s="895"/>
      <c r="BA126" s="895"/>
      <c r="BB126" s="895"/>
      <c r="BC126" s="895"/>
      <c r="BD126" s="895"/>
      <c r="BE126" s="895"/>
      <c r="BF126" s="895"/>
      <c r="BG126" s="895"/>
      <c r="BH126" s="895"/>
      <c r="BI126" s="895"/>
      <c r="BJ126" s="895"/>
      <c r="BK126" s="895"/>
      <c r="BL126" s="895"/>
      <c r="BM126" s="895"/>
      <c r="BN126" s="895"/>
      <c r="BO126" s="895"/>
      <c r="BP126" s="895"/>
      <c r="BQ126" s="895"/>
      <c r="BR126" s="895"/>
      <c r="BS126" s="895"/>
      <c r="BT126" s="895"/>
      <c r="BU126" s="895"/>
      <c r="BV126" s="895"/>
      <c r="BW126" s="895"/>
      <c r="BX126" s="895"/>
      <c r="BY126" s="895"/>
      <c r="BZ126" s="895"/>
      <c r="CA126" s="895"/>
      <c r="CB126" s="895"/>
      <c r="CC126" s="895"/>
      <c r="CD126" s="895"/>
      <c r="CE126" s="895"/>
      <c r="CF126" s="895"/>
      <c r="CG126" s="895"/>
      <c r="CH126" s="895"/>
      <c r="CI126" s="895"/>
      <c r="CJ126" s="895"/>
      <c r="CK126" s="895"/>
      <c r="CL126" s="895"/>
      <c r="CM126" s="895"/>
      <c r="CN126" s="895"/>
      <c r="CO126" s="895"/>
      <c r="CP126" s="895"/>
      <c r="CQ126" s="895"/>
      <c r="CR126" s="895"/>
      <c r="CS126" s="895"/>
      <c r="CT126" s="895"/>
      <c r="CU126" s="895"/>
      <c r="CV126" s="895"/>
      <c r="CW126" s="895"/>
      <c r="CX126" s="895"/>
      <c r="CY126" s="895"/>
      <c r="CZ126" s="895"/>
      <c r="DA126" s="895"/>
      <c r="DB126" s="895"/>
      <c r="DC126" s="895"/>
      <c r="DD126" s="895"/>
      <c r="DE126" s="895"/>
      <c r="DF126" s="895"/>
      <c r="DG126" s="895"/>
      <c r="DH126" s="895"/>
      <c r="DI126" s="895"/>
      <c r="DJ126" s="895"/>
      <c r="DK126" s="895"/>
      <c r="DL126" s="895"/>
      <c r="DM126" s="895"/>
      <c r="DN126" s="895"/>
      <c r="DO126" s="895"/>
      <c r="DP126" s="895"/>
      <c r="DQ126" s="895"/>
      <c r="DR126" s="895"/>
      <c r="DS126" s="895"/>
      <c r="DT126" s="895"/>
      <c r="DU126" s="895"/>
      <c r="DV126" s="895"/>
      <c r="DW126" s="895"/>
      <c r="DX126" s="895"/>
      <c r="DY126" s="895"/>
      <c r="DZ126" s="895"/>
      <c r="EA126" s="895"/>
      <c r="EB126" s="895"/>
      <c r="EC126" s="895"/>
      <c r="ED126" s="895"/>
      <c r="EE126" s="895"/>
      <c r="EF126" s="895"/>
      <c r="EG126" s="895"/>
      <c r="EH126" s="895"/>
      <c r="EI126" s="895"/>
      <c r="EJ126" s="895"/>
      <c r="EK126" s="895"/>
      <c r="EL126" s="895"/>
      <c r="EM126" s="895"/>
      <c r="EN126" s="895"/>
      <c r="EO126" s="895"/>
      <c r="EP126" s="895"/>
      <c r="EQ126" s="895"/>
      <c r="ER126" s="895"/>
      <c r="ES126" s="895"/>
      <c r="ET126" s="895"/>
      <c r="EU126" s="895"/>
      <c r="EV126" s="895"/>
      <c r="EW126" s="895"/>
      <c r="EX126" s="895"/>
      <c r="EY126" s="895"/>
      <c r="EZ126" s="895"/>
      <c r="FA126" s="895"/>
      <c r="FB126" s="895"/>
      <c r="FC126" s="895"/>
      <c r="FD126" s="895"/>
      <c r="FE126" s="895"/>
      <c r="FF126" s="895"/>
      <c r="FG126" s="895"/>
      <c r="FH126" s="895"/>
      <c r="FI126" s="895"/>
      <c r="FJ126" s="895"/>
      <c r="FK126" s="895"/>
      <c r="FL126" s="895"/>
      <c r="FM126" s="895"/>
      <c r="FN126" s="895"/>
      <c r="FO126" s="895"/>
      <c r="FP126" s="895"/>
      <c r="FQ126" s="895"/>
      <c r="FR126" s="895"/>
      <c r="FS126" s="895"/>
      <c r="FT126" s="895"/>
      <c r="FU126" s="895"/>
      <c r="FV126" s="895"/>
      <c r="FW126" s="895"/>
      <c r="FX126" s="895"/>
      <c r="FY126" s="895"/>
      <c r="FZ126" s="895"/>
      <c r="GA126" s="895"/>
      <c r="GB126" s="895"/>
      <c r="GC126" s="895"/>
      <c r="GD126" s="895"/>
      <c r="GE126" s="895"/>
      <c r="GF126" s="895"/>
    </row>
    <row r="127" spans="4:188">
      <c r="D127" s="422"/>
    </row>
    <row r="128" spans="4:188">
      <c r="D128" s="422"/>
    </row>
    <row r="129" spans="4:4">
      <c r="D129" s="422"/>
    </row>
    <row r="130" spans="4:4">
      <c r="D130" s="422"/>
    </row>
    <row r="131" spans="4:4">
      <c r="D131" s="422"/>
    </row>
    <row r="132" spans="4:4">
      <c r="D132" s="422"/>
    </row>
    <row r="133" spans="4:4">
      <c r="D133" s="422"/>
    </row>
    <row r="134" spans="4:4">
      <c r="D134" s="422"/>
    </row>
    <row r="135" spans="4:4">
      <c r="D135" s="422"/>
    </row>
    <row r="136" spans="4:4">
      <c r="D136" s="422"/>
    </row>
    <row r="137" spans="4:4">
      <c r="D137" s="422"/>
    </row>
    <row r="138" spans="4:4">
      <c r="D138" s="422"/>
    </row>
    <row r="139" spans="4:4">
      <c r="D139" s="422"/>
    </row>
    <row r="140" spans="4:4">
      <c r="D140" s="422"/>
    </row>
    <row r="141" spans="4:4">
      <c r="D141" s="422"/>
    </row>
    <row r="142" spans="4:4">
      <c r="D142" s="422"/>
    </row>
    <row r="143" spans="4:4">
      <c r="D143" s="422"/>
    </row>
    <row r="144" spans="4:4">
      <c r="D144" s="422"/>
    </row>
    <row r="145" spans="4:4">
      <c r="D145" s="422"/>
    </row>
    <row r="146" spans="4:4">
      <c r="D146" s="422"/>
    </row>
    <row r="147" spans="4:4">
      <c r="D147" s="422"/>
    </row>
    <row r="148" spans="4:4">
      <c r="D148" s="422"/>
    </row>
    <row r="149" spans="4:4">
      <c r="D149" s="422"/>
    </row>
    <row r="150" spans="4:4">
      <c r="D150" s="422"/>
    </row>
    <row r="151" spans="4:4">
      <c r="D151" s="422"/>
    </row>
    <row r="152" spans="4:4">
      <c r="D152" s="422"/>
    </row>
    <row r="153" spans="4:4">
      <c r="D153" s="422"/>
    </row>
    <row r="154" spans="4:4">
      <c r="D154" s="422"/>
    </row>
    <row r="155" spans="4:4">
      <c r="D155" s="422"/>
    </row>
    <row r="156" spans="4:4">
      <c r="D156" s="422"/>
    </row>
    <row r="157" spans="4:4">
      <c r="D157" s="422"/>
    </row>
    <row r="158" spans="4:4">
      <c r="D158" s="422"/>
    </row>
    <row r="159" spans="4:4">
      <c r="D159" s="422"/>
    </row>
    <row r="160" spans="4:4">
      <c r="D160" s="422"/>
    </row>
    <row r="161" spans="4:4">
      <c r="D161" s="422"/>
    </row>
    <row r="162" spans="4:4">
      <c r="D162" s="422"/>
    </row>
    <row r="163" spans="4:4">
      <c r="D163" s="422"/>
    </row>
    <row r="164" spans="4:4">
      <c r="D164" s="422"/>
    </row>
    <row r="165" spans="4:4">
      <c r="D165" s="422"/>
    </row>
    <row r="166" spans="4:4">
      <c r="D166" s="422"/>
    </row>
    <row r="167" spans="4:4">
      <c r="D167" s="422"/>
    </row>
    <row r="168" spans="4:4">
      <c r="D168" s="422"/>
    </row>
    <row r="169" spans="4:4">
      <c r="D169" s="422"/>
    </row>
    <row r="170" spans="4:4">
      <c r="D170" s="422"/>
    </row>
    <row r="171" spans="4:4">
      <c r="D171" s="422"/>
    </row>
    <row r="172" spans="4:4">
      <c r="D172" s="422"/>
    </row>
    <row r="173" spans="4:4">
      <c r="D173" s="422"/>
    </row>
    <row r="174" spans="4:4">
      <c r="D174" s="422"/>
    </row>
    <row r="175" spans="4:4">
      <c r="D175" s="422"/>
    </row>
    <row r="176" spans="4:4">
      <c r="D176" s="422"/>
    </row>
    <row r="177" spans="4:4">
      <c r="D177" s="422"/>
    </row>
    <row r="178" spans="4:4">
      <c r="D178" s="422"/>
    </row>
    <row r="179" spans="4:4">
      <c r="D179" s="422"/>
    </row>
    <row r="180" spans="4:4">
      <c r="D180" s="422"/>
    </row>
    <row r="181" spans="4:4">
      <c r="D181" s="422"/>
    </row>
    <row r="182" spans="4:4">
      <c r="D182" s="422"/>
    </row>
    <row r="183" spans="4:4">
      <c r="D183" s="422"/>
    </row>
    <row r="184" spans="4:4">
      <c r="D184" s="422"/>
    </row>
    <row r="185" spans="4:4">
      <c r="D185" s="422"/>
    </row>
    <row r="186" spans="4:4">
      <c r="D186" s="422"/>
    </row>
    <row r="187" spans="4:4">
      <c r="D187" s="422"/>
    </row>
    <row r="188" spans="4:4">
      <c r="D188" s="422"/>
    </row>
    <row r="189" spans="4:4">
      <c r="D189" s="422"/>
    </row>
    <row r="190" spans="4:4">
      <c r="D190" s="422"/>
    </row>
    <row r="191" spans="4:4">
      <c r="D191" s="422"/>
    </row>
    <row r="192" spans="4:4">
      <c r="D192" s="422"/>
    </row>
    <row r="193" spans="4:4">
      <c r="D193" s="422"/>
    </row>
    <row r="194" spans="4:4">
      <c r="D194" s="422"/>
    </row>
    <row r="195" spans="4:4">
      <c r="D195" s="422"/>
    </row>
    <row r="196" spans="4:4">
      <c r="D196" s="422"/>
    </row>
    <row r="197" spans="4:4">
      <c r="D197" s="422"/>
    </row>
    <row r="198" spans="4:4">
      <c r="D198" s="422"/>
    </row>
    <row r="199" spans="4:4">
      <c r="D199" s="422"/>
    </row>
    <row r="200" spans="4:4">
      <c r="D200" s="422"/>
    </row>
    <row r="201" spans="4:4">
      <c r="D201" s="422"/>
    </row>
    <row r="202" spans="4:4">
      <c r="D202" s="422"/>
    </row>
    <row r="203" spans="4:4">
      <c r="D203" s="422"/>
    </row>
    <row r="204" spans="4:4">
      <c r="D204" s="422"/>
    </row>
    <row r="205" spans="4:4">
      <c r="D205" s="422"/>
    </row>
    <row r="206" spans="4:4">
      <c r="D206" s="422"/>
    </row>
    <row r="207" spans="4:4">
      <c r="D207" s="422"/>
    </row>
    <row r="208" spans="4:4">
      <c r="D208" s="422"/>
    </row>
    <row r="209" spans="4:4">
      <c r="D209" s="422"/>
    </row>
    <row r="210" spans="4:4">
      <c r="D210" s="422"/>
    </row>
    <row r="211" spans="4:4">
      <c r="D211" s="422"/>
    </row>
    <row r="212" spans="4:4">
      <c r="D212" s="422"/>
    </row>
    <row r="213" spans="4:4">
      <c r="D213" s="422"/>
    </row>
    <row r="214" spans="4:4">
      <c r="D214" s="422"/>
    </row>
    <row r="215" spans="4:4">
      <c r="D215" s="422"/>
    </row>
    <row r="216" spans="4:4">
      <c r="D216" s="422"/>
    </row>
    <row r="217" spans="4:4">
      <c r="D217" s="422"/>
    </row>
    <row r="218" spans="4:4">
      <c r="D218" s="422"/>
    </row>
    <row r="219" spans="4:4">
      <c r="D219" s="422"/>
    </row>
    <row r="220" spans="4:4">
      <c r="D220" s="422"/>
    </row>
    <row r="221" spans="4:4">
      <c r="D221" s="422"/>
    </row>
    <row r="222" spans="4:4">
      <c r="D222" s="422"/>
    </row>
    <row r="223" spans="4:4">
      <c r="D223" s="422"/>
    </row>
    <row r="224" spans="4:4">
      <c r="D224" s="422"/>
    </row>
    <row r="225" spans="4:4">
      <c r="D225" s="422"/>
    </row>
    <row r="226" spans="4:4">
      <c r="D226" s="422"/>
    </row>
    <row r="227" spans="4:4">
      <c r="D227" s="422"/>
    </row>
    <row r="228" spans="4:4">
      <c r="D228" s="422"/>
    </row>
    <row r="229" spans="4:4">
      <c r="D229" s="422"/>
    </row>
    <row r="230" spans="4:4">
      <c r="D230" s="422"/>
    </row>
    <row r="231" spans="4:4">
      <c r="D231" s="422"/>
    </row>
    <row r="232" spans="4:4">
      <c r="D232" s="422"/>
    </row>
    <row r="233" spans="4:4">
      <c r="D233" s="422"/>
    </row>
    <row r="234" spans="4:4">
      <c r="D234" s="422"/>
    </row>
    <row r="235" spans="4:4">
      <c r="D235" s="422"/>
    </row>
    <row r="236" spans="4:4">
      <c r="D236" s="422"/>
    </row>
    <row r="237" spans="4:4">
      <c r="D237" s="422"/>
    </row>
    <row r="238" spans="4:4">
      <c r="D238" s="422"/>
    </row>
    <row r="239" spans="4:4">
      <c r="D239" s="422"/>
    </row>
    <row r="240" spans="4:4">
      <c r="D240" s="422"/>
    </row>
    <row r="241" spans="4:4">
      <c r="D241" s="422"/>
    </row>
    <row r="242" spans="4:4">
      <c r="D242" s="422"/>
    </row>
    <row r="243" spans="4:4">
      <c r="D243" s="422"/>
    </row>
    <row r="244" spans="4:4">
      <c r="D244" s="422"/>
    </row>
    <row r="245" spans="4:4">
      <c r="D245" s="422"/>
    </row>
    <row r="246" spans="4:4">
      <c r="D246" s="422"/>
    </row>
    <row r="247" spans="4:4">
      <c r="D247" s="422"/>
    </row>
    <row r="248" spans="4:4">
      <c r="D248" s="422"/>
    </row>
    <row r="249" spans="4:4">
      <c r="D249" s="422"/>
    </row>
    <row r="250" spans="4:4">
      <c r="D250" s="422"/>
    </row>
    <row r="251" spans="4:4">
      <c r="D251" s="422"/>
    </row>
    <row r="252" spans="4:4">
      <c r="D252" s="422"/>
    </row>
    <row r="253" spans="4:4">
      <c r="D253" s="422"/>
    </row>
    <row r="254" spans="4:4">
      <c r="D254" s="422"/>
    </row>
    <row r="255" spans="4:4">
      <c r="D255" s="422"/>
    </row>
    <row r="256" spans="4:4">
      <c r="D256" s="422"/>
    </row>
    <row r="257" spans="4:4">
      <c r="D257" s="422"/>
    </row>
    <row r="258" spans="4:4">
      <c r="D258" s="422"/>
    </row>
    <row r="259" spans="4:4">
      <c r="D259" s="422"/>
    </row>
    <row r="260" spans="4:4">
      <c r="D260" s="422"/>
    </row>
    <row r="261" spans="4:4">
      <c r="D261" s="422"/>
    </row>
    <row r="262" spans="4:4">
      <c r="D262" s="422"/>
    </row>
    <row r="263" spans="4:4">
      <c r="D263" s="422"/>
    </row>
    <row r="264" spans="4:4">
      <c r="D264" s="422"/>
    </row>
    <row r="265" spans="4:4">
      <c r="D265" s="422"/>
    </row>
    <row r="266" spans="4:4">
      <c r="D266" s="422"/>
    </row>
    <row r="267" spans="4:4">
      <c r="D267" s="422"/>
    </row>
    <row r="268" spans="4:4">
      <c r="D268" s="422"/>
    </row>
    <row r="269" spans="4:4">
      <c r="D269" s="422"/>
    </row>
    <row r="270" spans="4:4">
      <c r="D270" s="422"/>
    </row>
    <row r="271" spans="4:4">
      <c r="D271" s="422"/>
    </row>
    <row r="272" spans="4:4">
      <c r="D272" s="422"/>
    </row>
    <row r="273" spans="4:4">
      <c r="D273" s="422"/>
    </row>
    <row r="274" spans="4:4">
      <c r="D274" s="422"/>
    </row>
    <row r="275" spans="4:4">
      <c r="D275" s="422"/>
    </row>
    <row r="276" spans="4:4">
      <c r="D276" s="422"/>
    </row>
    <row r="277" spans="4:4">
      <c r="D277" s="422"/>
    </row>
    <row r="278" spans="4:4">
      <c r="D278" s="422"/>
    </row>
    <row r="279" spans="4:4">
      <c r="D279" s="422"/>
    </row>
    <row r="280" spans="4:4">
      <c r="D280" s="422"/>
    </row>
    <row r="281" spans="4:4">
      <c r="D281" s="422"/>
    </row>
    <row r="282" spans="4:4">
      <c r="D282" s="422"/>
    </row>
    <row r="283" spans="4:4">
      <c r="D283" s="422"/>
    </row>
    <row r="284" spans="4:4">
      <c r="D284" s="422"/>
    </row>
    <row r="285" spans="4:4">
      <c r="D285" s="422"/>
    </row>
    <row r="286" spans="4:4">
      <c r="D286" s="422"/>
    </row>
    <row r="287" spans="4:4">
      <c r="D287" s="422"/>
    </row>
    <row r="288" spans="4:4">
      <c r="D288" s="422"/>
    </row>
    <row r="289" spans="4:4">
      <c r="D289" s="422"/>
    </row>
    <row r="290" spans="4:4">
      <c r="D290" s="422"/>
    </row>
    <row r="291" spans="4:4">
      <c r="D291" s="422"/>
    </row>
    <row r="292" spans="4:4">
      <c r="D292" s="422"/>
    </row>
    <row r="293" spans="4:4">
      <c r="D293" s="422"/>
    </row>
    <row r="294" spans="4:4">
      <c r="D294" s="422"/>
    </row>
    <row r="295" spans="4:4">
      <c r="D295" s="422"/>
    </row>
    <row r="296" spans="4:4">
      <c r="D296" s="422"/>
    </row>
    <row r="297" spans="4:4">
      <c r="D297" s="422"/>
    </row>
    <row r="298" spans="4:4">
      <c r="D298" s="422"/>
    </row>
    <row r="299" spans="4:4">
      <c r="D299" s="422"/>
    </row>
    <row r="300" spans="4:4">
      <c r="D300" s="422"/>
    </row>
    <row r="301" spans="4:4">
      <c r="D301" s="422"/>
    </row>
    <row r="302" spans="4:4">
      <c r="D302" s="422"/>
    </row>
    <row r="303" spans="4:4">
      <c r="D303" s="422"/>
    </row>
    <row r="304" spans="4:4">
      <c r="D304" s="422"/>
    </row>
    <row r="305" spans="4:4">
      <c r="D305" s="422"/>
    </row>
    <row r="306" spans="4:4">
      <c r="D306" s="422"/>
    </row>
    <row r="307" spans="4:4">
      <c r="D307" s="422"/>
    </row>
    <row r="308" spans="4:4">
      <c r="D308" s="422"/>
    </row>
    <row r="309" spans="4:4">
      <c r="D309" s="422"/>
    </row>
    <row r="310" spans="4:4">
      <c r="D310" s="422"/>
    </row>
    <row r="311" spans="4:4">
      <c r="D311" s="422"/>
    </row>
    <row r="312" spans="4:4">
      <c r="D312" s="422"/>
    </row>
    <row r="313" spans="4:4">
      <c r="D313" s="422"/>
    </row>
    <row r="314" spans="4:4">
      <c r="D314" s="422"/>
    </row>
    <row r="315" spans="4:4">
      <c r="D315" s="422"/>
    </row>
    <row r="316" spans="4:4">
      <c r="D316" s="422"/>
    </row>
    <row r="317" spans="4:4">
      <c r="D317" s="422"/>
    </row>
    <row r="318" spans="4:4">
      <c r="D318" s="422"/>
    </row>
    <row r="319" spans="4:4">
      <c r="D319" s="422"/>
    </row>
    <row r="320" spans="4:4">
      <c r="D320" s="422"/>
    </row>
    <row r="321" spans="4:4">
      <c r="D321" s="422"/>
    </row>
    <row r="322" spans="4:4">
      <c r="D322" s="422"/>
    </row>
    <row r="323" spans="4:4">
      <c r="D323" s="422"/>
    </row>
    <row r="324" spans="4:4">
      <c r="D324" s="422"/>
    </row>
    <row r="325" spans="4:4">
      <c r="D325" s="422"/>
    </row>
    <row r="326" spans="4:4">
      <c r="D326" s="422"/>
    </row>
    <row r="327" spans="4:4">
      <c r="D327" s="422"/>
    </row>
    <row r="328" spans="4:4">
      <c r="D328" s="422"/>
    </row>
    <row r="329" spans="4:4">
      <c r="D329" s="422"/>
    </row>
    <row r="330" spans="4:4">
      <c r="D330" s="422"/>
    </row>
    <row r="331" spans="4:4">
      <c r="D331" s="422"/>
    </row>
    <row r="332" spans="4:4">
      <c r="D332" s="422"/>
    </row>
    <row r="333" spans="4:4">
      <c r="D333" s="422"/>
    </row>
    <row r="334" spans="4:4">
      <c r="D334" s="422"/>
    </row>
    <row r="335" spans="4:4">
      <c r="D335" s="422"/>
    </row>
    <row r="336" spans="4:4">
      <c r="D336" s="422"/>
    </row>
    <row r="337" spans="4:4">
      <c r="D337" s="422"/>
    </row>
    <row r="338" spans="4:4">
      <c r="D338" s="422"/>
    </row>
    <row r="339" spans="4:4">
      <c r="D339" s="422"/>
    </row>
    <row r="340" spans="4:4">
      <c r="D340" s="422"/>
    </row>
    <row r="341" spans="4:4">
      <c r="D341" s="422"/>
    </row>
    <row r="342" spans="4:4">
      <c r="D342" s="422"/>
    </row>
    <row r="343" spans="4:4">
      <c r="D343" s="422"/>
    </row>
    <row r="344" spans="4:4">
      <c r="D344" s="422"/>
    </row>
    <row r="345" spans="4:4">
      <c r="D345" s="422"/>
    </row>
    <row r="346" spans="4:4">
      <c r="D346" s="422"/>
    </row>
    <row r="347" spans="4:4">
      <c r="D347" s="422"/>
    </row>
    <row r="348" spans="4:4">
      <c r="D348" s="422"/>
    </row>
    <row r="349" spans="4:4">
      <c r="D349" s="422"/>
    </row>
    <row r="350" spans="4:4">
      <c r="D350" s="422"/>
    </row>
    <row r="351" spans="4:4">
      <c r="D351" s="422"/>
    </row>
    <row r="352" spans="4:4">
      <c r="D352" s="422"/>
    </row>
    <row r="353" spans="4:4">
      <c r="D353" s="422"/>
    </row>
    <row r="354" spans="4:4">
      <c r="D354" s="422"/>
    </row>
    <row r="355" spans="4:4">
      <c r="D355" s="422"/>
    </row>
    <row r="356" spans="4:4">
      <c r="D356" s="422"/>
    </row>
    <row r="357" spans="4:4">
      <c r="D357" s="422"/>
    </row>
    <row r="358" spans="4:4">
      <c r="D358" s="422"/>
    </row>
    <row r="359" spans="4:4">
      <c r="D359" s="422"/>
    </row>
    <row r="360" spans="4:4">
      <c r="D360" s="422"/>
    </row>
    <row r="361" spans="4:4">
      <c r="D361" s="422"/>
    </row>
    <row r="362" spans="4:4">
      <c r="D362" s="422"/>
    </row>
    <row r="363" spans="4:4">
      <c r="D363" s="422"/>
    </row>
    <row r="364" spans="4:4">
      <c r="D364" s="422"/>
    </row>
    <row r="365" spans="4:4">
      <c r="D365" s="422"/>
    </row>
    <row r="366" spans="4:4">
      <c r="D366" s="422"/>
    </row>
    <row r="367" spans="4:4">
      <c r="D367" s="422"/>
    </row>
    <row r="368" spans="4:4">
      <c r="D368" s="422"/>
    </row>
    <row r="369" spans="4:4">
      <c r="D369" s="422"/>
    </row>
    <row r="370" spans="4:4">
      <c r="D370" s="422"/>
    </row>
    <row r="371" spans="4:4">
      <c r="D371" s="422"/>
    </row>
    <row r="372" spans="4:4">
      <c r="D372" s="422"/>
    </row>
    <row r="373" spans="4:4">
      <c r="D373" s="422"/>
    </row>
    <row r="374" spans="4:4">
      <c r="D374" s="422"/>
    </row>
    <row r="375" spans="4:4">
      <c r="D375" s="422"/>
    </row>
    <row r="376" spans="4:4">
      <c r="D376" s="422"/>
    </row>
    <row r="377" spans="4:4">
      <c r="D377" s="422"/>
    </row>
    <row r="378" spans="4:4">
      <c r="D378" s="422"/>
    </row>
    <row r="379" spans="4:4">
      <c r="D379" s="422"/>
    </row>
    <row r="380" spans="4:4">
      <c r="D380" s="422"/>
    </row>
    <row r="381" spans="4:4">
      <c r="D381" s="422"/>
    </row>
    <row r="382" spans="4:4">
      <c r="D382" s="422"/>
    </row>
    <row r="383" spans="4:4">
      <c r="D383" s="422"/>
    </row>
    <row r="384" spans="4:4">
      <c r="D384" s="422"/>
    </row>
    <row r="385" spans="4:4">
      <c r="D385" s="422"/>
    </row>
    <row r="386" spans="4:4">
      <c r="D386" s="422"/>
    </row>
    <row r="387" spans="4:4">
      <c r="D387" s="422"/>
    </row>
    <row r="388" spans="4:4">
      <c r="D388" s="422"/>
    </row>
    <row r="389" spans="4:4">
      <c r="D389" s="422"/>
    </row>
    <row r="390" spans="4:4">
      <c r="D390" s="422"/>
    </row>
    <row r="391" spans="4:4">
      <c r="D391" s="422"/>
    </row>
    <row r="392" spans="4:4">
      <c r="D392" s="422"/>
    </row>
    <row r="393" spans="4:4">
      <c r="D393" s="422"/>
    </row>
    <row r="394" spans="4:4">
      <c r="D394" s="422"/>
    </row>
    <row r="395" spans="4:4">
      <c r="D395" s="422"/>
    </row>
    <row r="396" spans="4:4">
      <c r="D396" s="422"/>
    </row>
    <row r="397" spans="4:4">
      <c r="D397" s="422"/>
    </row>
    <row r="398" spans="4:4">
      <c r="D398" s="422"/>
    </row>
    <row r="399" spans="4:4">
      <c r="D399" s="422"/>
    </row>
    <row r="400" spans="4:4">
      <c r="D400" s="422"/>
    </row>
    <row r="401" spans="4:4">
      <c r="D401" s="422"/>
    </row>
    <row r="402" spans="4:4">
      <c r="D402" s="422"/>
    </row>
    <row r="403" spans="4:4">
      <c r="D403" s="422"/>
    </row>
    <row r="404" spans="4:4">
      <c r="D404" s="422"/>
    </row>
    <row r="405" spans="4:4">
      <c r="D405" s="422"/>
    </row>
    <row r="406" spans="4:4">
      <c r="D406" s="422"/>
    </row>
    <row r="407" spans="4:4">
      <c r="D407" s="422"/>
    </row>
    <row r="408" spans="4:4">
      <c r="D408" s="422"/>
    </row>
    <row r="409" spans="4:4">
      <c r="D409" s="422"/>
    </row>
    <row r="410" spans="4:4">
      <c r="D410" s="422"/>
    </row>
    <row r="411" spans="4:4">
      <c r="D411" s="422"/>
    </row>
    <row r="412" spans="4:4">
      <c r="D412" s="422"/>
    </row>
    <row r="413" spans="4:4">
      <c r="D413" s="422"/>
    </row>
    <row r="414" spans="4:4">
      <c r="D414" s="422"/>
    </row>
    <row r="415" spans="4:4">
      <c r="D415" s="422"/>
    </row>
    <row r="416" spans="4:4">
      <c r="D416" s="422"/>
    </row>
    <row r="417" spans="4:4">
      <c r="D417" s="422"/>
    </row>
    <row r="418" spans="4:4">
      <c r="D418" s="422"/>
    </row>
    <row r="419" spans="4:4">
      <c r="D419" s="422"/>
    </row>
    <row r="420" spans="4:4">
      <c r="D420" s="422"/>
    </row>
    <row r="421" spans="4:4">
      <c r="D421" s="422"/>
    </row>
    <row r="422" spans="4:4">
      <c r="D422" s="422"/>
    </row>
    <row r="423" spans="4:4">
      <c r="D423" s="422"/>
    </row>
    <row r="424" spans="4:4">
      <c r="D424" s="422"/>
    </row>
    <row r="425" spans="4:4">
      <c r="D425" s="422"/>
    </row>
    <row r="426" spans="4:4">
      <c r="D426" s="422"/>
    </row>
    <row r="427" spans="4:4">
      <c r="D427" s="422"/>
    </row>
    <row r="428" spans="4:4">
      <c r="D428" s="422"/>
    </row>
    <row r="429" spans="4:4">
      <c r="D429" s="422"/>
    </row>
    <row r="430" spans="4:4">
      <c r="D430" s="422"/>
    </row>
    <row r="431" spans="4:4">
      <c r="D431" s="422"/>
    </row>
    <row r="432" spans="4:4">
      <c r="D432" s="422"/>
    </row>
    <row r="433" spans="4:4">
      <c r="D433" s="422"/>
    </row>
    <row r="434" spans="4:4">
      <c r="D434" s="422"/>
    </row>
    <row r="435" spans="4:4">
      <c r="D435" s="422"/>
    </row>
    <row r="436" spans="4:4">
      <c r="D436" s="422"/>
    </row>
    <row r="437" spans="4:4">
      <c r="D437" s="422"/>
    </row>
    <row r="438" spans="4:4">
      <c r="D438" s="422"/>
    </row>
    <row r="439" spans="4:4">
      <c r="D439" s="422"/>
    </row>
    <row r="440" spans="4:4">
      <c r="D440" s="422"/>
    </row>
    <row r="441" spans="4:4">
      <c r="D441" s="422"/>
    </row>
    <row r="442" spans="4:4">
      <c r="D442" s="422"/>
    </row>
    <row r="443" spans="4:4">
      <c r="D443" s="422"/>
    </row>
    <row r="444" spans="4:4">
      <c r="D444" s="422"/>
    </row>
    <row r="445" spans="4:4">
      <c r="D445" s="422"/>
    </row>
    <row r="446" spans="4:4">
      <c r="D446" s="422"/>
    </row>
    <row r="447" spans="4:4">
      <c r="D447" s="422"/>
    </row>
    <row r="448" spans="4:4">
      <c r="D448" s="422"/>
    </row>
    <row r="449" spans="4:4">
      <c r="D449" s="422"/>
    </row>
    <row r="450" spans="4:4">
      <c r="D450" s="422"/>
    </row>
    <row r="451" spans="4:4">
      <c r="D451" s="422"/>
    </row>
    <row r="452" spans="4:4">
      <c r="D452" s="422"/>
    </row>
    <row r="453" spans="4:4">
      <c r="D453" s="422"/>
    </row>
    <row r="454" spans="4:4">
      <c r="D454" s="422"/>
    </row>
    <row r="455" spans="4:4">
      <c r="D455" s="422"/>
    </row>
    <row r="456" spans="4:4">
      <c r="D456" s="422"/>
    </row>
    <row r="457" spans="4:4">
      <c r="D457" s="422"/>
    </row>
    <row r="458" spans="4:4">
      <c r="D458" s="422"/>
    </row>
    <row r="459" spans="4:4">
      <c r="D459" s="422"/>
    </row>
    <row r="460" spans="4:4">
      <c r="D460" s="422"/>
    </row>
    <row r="461" spans="4:4">
      <c r="D461" s="422"/>
    </row>
    <row r="462" spans="4:4">
      <c r="D462" s="422"/>
    </row>
    <row r="463" spans="4:4">
      <c r="D463" s="422"/>
    </row>
    <row r="464" spans="4:4">
      <c r="D464" s="422"/>
    </row>
    <row r="465" spans="4:4">
      <c r="D465" s="422"/>
    </row>
    <row r="466" spans="4:4">
      <c r="D466" s="422"/>
    </row>
    <row r="467" spans="4:4">
      <c r="D467" s="422"/>
    </row>
    <row r="468" spans="4:4">
      <c r="D468" s="422"/>
    </row>
    <row r="469" spans="4:4">
      <c r="D469" s="422"/>
    </row>
    <row r="470" spans="4:4">
      <c r="D470" s="422"/>
    </row>
    <row r="471" spans="4:4">
      <c r="D471" s="422"/>
    </row>
    <row r="472" spans="4:4">
      <c r="D472" s="422"/>
    </row>
    <row r="473" spans="4:4">
      <c r="D473" s="422"/>
    </row>
    <row r="474" spans="4:4">
      <c r="D474" s="422"/>
    </row>
    <row r="475" spans="4:4">
      <c r="D475" s="422"/>
    </row>
    <row r="476" spans="4:4">
      <c r="D476" s="422"/>
    </row>
    <row r="477" spans="4:4">
      <c r="D477" s="422"/>
    </row>
    <row r="478" spans="4:4">
      <c r="D478" s="422"/>
    </row>
    <row r="479" spans="4:4">
      <c r="D479" s="422"/>
    </row>
    <row r="480" spans="4:4">
      <c r="D480" s="422"/>
    </row>
    <row r="481" spans="4:4">
      <c r="D481" s="422"/>
    </row>
    <row r="482" spans="4:4">
      <c r="D482" s="422"/>
    </row>
    <row r="483" spans="4:4">
      <c r="D483" s="422"/>
    </row>
    <row r="484" spans="4:4">
      <c r="D484" s="422"/>
    </row>
    <row r="485" spans="4:4">
      <c r="D485" s="422"/>
    </row>
    <row r="486" spans="4:4">
      <c r="D486" s="422"/>
    </row>
    <row r="487" spans="4:4">
      <c r="D487" s="422"/>
    </row>
    <row r="488" spans="4:4">
      <c r="D488" s="422"/>
    </row>
    <row r="489" spans="4:4">
      <c r="D489" s="422"/>
    </row>
    <row r="490" spans="4:4">
      <c r="D490" s="422"/>
    </row>
    <row r="491" spans="4:4">
      <c r="D491" s="422"/>
    </row>
    <row r="492" spans="4:4">
      <c r="D492" s="422"/>
    </row>
    <row r="493" spans="4:4">
      <c r="D493" s="422"/>
    </row>
    <row r="494" spans="4:4">
      <c r="D494" s="422"/>
    </row>
    <row r="495" spans="4:4">
      <c r="D495" s="422"/>
    </row>
    <row r="496" spans="4:4">
      <c r="D496" s="422"/>
    </row>
    <row r="497" spans="4:4">
      <c r="D497" s="422"/>
    </row>
    <row r="498" spans="4:4">
      <c r="D498" s="422"/>
    </row>
    <row r="499" spans="4:4">
      <c r="D499" s="422"/>
    </row>
    <row r="500" spans="4:4">
      <c r="D500" s="422"/>
    </row>
    <row r="501" spans="4:4">
      <c r="D501" s="422"/>
    </row>
    <row r="502" spans="4:4">
      <c r="D502" s="422"/>
    </row>
    <row r="503" spans="4:4">
      <c r="D503" s="422"/>
    </row>
    <row r="504" spans="4:4">
      <c r="D504" s="422"/>
    </row>
    <row r="505" spans="4:4">
      <c r="D505" s="422"/>
    </row>
    <row r="506" spans="4:4">
      <c r="D506" s="422"/>
    </row>
    <row r="507" spans="4:4">
      <c r="D507" s="422"/>
    </row>
    <row r="508" spans="4:4">
      <c r="D508" s="422"/>
    </row>
    <row r="509" spans="4:4">
      <c r="D509" s="422"/>
    </row>
    <row r="510" spans="4:4">
      <c r="D510" s="422"/>
    </row>
    <row r="511" spans="4:4">
      <c r="D511" s="422"/>
    </row>
    <row r="512" spans="4:4">
      <c r="D512" s="422"/>
    </row>
    <row r="513" spans="4:4">
      <c r="D513" s="422"/>
    </row>
    <row r="514" spans="4:4">
      <c r="D514" s="422"/>
    </row>
    <row r="515" spans="4:4">
      <c r="D515" s="422"/>
    </row>
    <row r="516" spans="4:4">
      <c r="D516" s="422"/>
    </row>
    <row r="517" spans="4:4">
      <c r="D517" s="422"/>
    </row>
    <row r="518" spans="4:4">
      <c r="D518" s="422"/>
    </row>
    <row r="519" spans="4:4">
      <c r="D519" s="422"/>
    </row>
    <row r="520" spans="4:4">
      <c r="D520" s="422"/>
    </row>
    <row r="521" spans="4:4">
      <c r="D521" s="422"/>
    </row>
    <row r="522" spans="4:4">
      <c r="D522" s="422"/>
    </row>
    <row r="523" spans="4:4">
      <c r="D523" s="422"/>
    </row>
    <row r="524" spans="4:4">
      <c r="D524" s="422"/>
    </row>
    <row r="525" spans="4:4">
      <c r="D525" s="422"/>
    </row>
    <row r="526" spans="4:4">
      <c r="D526" s="422"/>
    </row>
    <row r="527" spans="4:4">
      <c r="D527" s="422"/>
    </row>
    <row r="528" spans="4:4">
      <c r="D528" s="422"/>
    </row>
    <row r="529" spans="4:4">
      <c r="D529" s="422"/>
    </row>
    <row r="530" spans="4:4">
      <c r="D530" s="422"/>
    </row>
    <row r="531" spans="4:4">
      <c r="D531" s="422"/>
    </row>
    <row r="532" spans="4:4">
      <c r="D532" s="422"/>
    </row>
    <row r="533" spans="4:4">
      <c r="D533" s="422"/>
    </row>
    <row r="534" spans="4:4">
      <c r="D534" s="422"/>
    </row>
    <row r="535" spans="4:4">
      <c r="D535" s="422"/>
    </row>
    <row r="536" spans="4:4">
      <c r="D536" s="422"/>
    </row>
    <row r="537" spans="4:4">
      <c r="D537" s="422"/>
    </row>
    <row r="538" spans="4:4">
      <c r="D538" s="422"/>
    </row>
    <row r="539" spans="4:4">
      <c r="D539" s="422"/>
    </row>
    <row r="540" spans="4:4">
      <c r="D540" s="422"/>
    </row>
    <row r="541" spans="4:4">
      <c r="D541" s="422"/>
    </row>
    <row r="542" spans="4:4">
      <c r="D542" s="422"/>
    </row>
    <row r="543" spans="4:4">
      <c r="D543" s="422"/>
    </row>
    <row r="544" spans="4:4">
      <c r="D544" s="422"/>
    </row>
    <row r="545" spans="4:4">
      <c r="D545" s="422"/>
    </row>
    <row r="546" spans="4:4">
      <c r="D546" s="422"/>
    </row>
    <row r="547" spans="4:4">
      <c r="D547" s="422"/>
    </row>
    <row r="548" spans="4:4">
      <c r="D548" s="422"/>
    </row>
    <row r="549" spans="4:4">
      <c r="D549" s="422"/>
    </row>
    <row r="550" spans="4:4">
      <c r="D550" s="422"/>
    </row>
    <row r="551" spans="4:4">
      <c r="D551" s="422"/>
    </row>
    <row r="552" spans="4:4">
      <c r="D552" s="422"/>
    </row>
    <row r="553" spans="4:4">
      <c r="D553" s="422"/>
    </row>
    <row r="554" spans="4:4">
      <c r="D554" s="422"/>
    </row>
    <row r="555" spans="4:4">
      <c r="D555" s="422"/>
    </row>
    <row r="556" spans="4:4">
      <c r="D556" s="422"/>
    </row>
    <row r="557" spans="4:4">
      <c r="D557" s="422"/>
    </row>
    <row r="558" spans="4:4">
      <c r="D558" s="422"/>
    </row>
    <row r="559" spans="4:4">
      <c r="D559" s="422"/>
    </row>
    <row r="560" spans="4:4">
      <c r="D560" s="422"/>
    </row>
    <row r="561" spans="4:4">
      <c r="D561" s="422"/>
    </row>
    <row r="562" spans="4:4">
      <c r="D562" s="422"/>
    </row>
    <row r="563" spans="4:4">
      <c r="D563" s="422"/>
    </row>
    <row r="564" spans="4:4">
      <c r="D564" s="422"/>
    </row>
    <row r="565" spans="4:4">
      <c r="D565" s="422"/>
    </row>
    <row r="566" spans="4:4">
      <c r="D566" s="422"/>
    </row>
    <row r="567" spans="4:4">
      <c r="D567" s="422"/>
    </row>
    <row r="568" spans="4:4">
      <c r="D568" s="422"/>
    </row>
    <row r="569" spans="4:4">
      <c r="D569" s="422"/>
    </row>
    <row r="570" spans="4:4">
      <c r="D570" s="422"/>
    </row>
    <row r="571" spans="4:4">
      <c r="D571" s="422"/>
    </row>
    <row r="572" spans="4:4">
      <c r="D572" s="422"/>
    </row>
    <row r="573" spans="4:4">
      <c r="D573" s="422"/>
    </row>
    <row r="574" spans="4:4">
      <c r="D574" s="422"/>
    </row>
    <row r="575" spans="4:4">
      <c r="D575" s="422"/>
    </row>
    <row r="576" spans="4:4">
      <c r="D576" s="422"/>
    </row>
    <row r="577" spans="4:4">
      <c r="D577" s="422"/>
    </row>
    <row r="578" spans="4:4">
      <c r="D578" s="422"/>
    </row>
    <row r="579" spans="4:4">
      <c r="D579" s="422"/>
    </row>
    <row r="580" spans="4:4">
      <c r="D580" s="422"/>
    </row>
    <row r="581" spans="4:4">
      <c r="D581" s="422"/>
    </row>
    <row r="582" spans="4:4">
      <c r="D582" s="422"/>
    </row>
    <row r="583" spans="4:4">
      <c r="D583" s="422"/>
    </row>
    <row r="584" spans="4:4">
      <c r="D584" s="422"/>
    </row>
    <row r="585" spans="4:4">
      <c r="D585" s="422"/>
    </row>
    <row r="586" spans="4:4">
      <c r="D586" s="422"/>
    </row>
    <row r="587" spans="4:4">
      <c r="D587" s="422"/>
    </row>
    <row r="588" spans="4:4">
      <c r="D588" s="422"/>
    </row>
    <row r="589" spans="4:4">
      <c r="D589" s="422"/>
    </row>
    <row r="590" spans="4:4">
      <c r="D590" s="422"/>
    </row>
    <row r="591" spans="4:4">
      <c r="D591" s="422"/>
    </row>
    <row r="592" spans="4:4">
      <c r="D592" s="422"/>
    </row>
    <row r="593" spans="4:4">
      <c r="D593" s="422"/>
    </row>
    <row r="594" spans="4:4">
      <c r="D594" s="422"/>
    </row>
    <row r="595" spans="4:4">
      <c r="D595" s="422"/>
    </row>
    <row r="596" spans="4:4">
      <c r="D596" s="422"/>
    </row>
    <row r="597" spans="4:4">
      <c r="D597" s="422"/>
    </row>
    <row r="598" spans="4:4">
      <c r="D598" s="422"/>
    </row>
    <row r="599" spans="4:4">
      <c r="D599" s="422"/>
    </row>
    <row r="600" spans="4:4">
      <c r="D600" s="422"/>
    </row>
    <row r="601" spans="4:4">
      <c r="D601" s="422"/>
    </row>
    <row r="602" spans="4:4">
      <c r="D602" s="422"/>
    </row>
    <row r="603" spans="4:4">
      <c r="D603" s="422"/>
    </row>
    <row r="604" spans="4:4">
      <c r="D604" s="422"/>
    </row>
    <row r="605" spans="4:4">
      <c r="D605" s="422"/>
    </row>
    <row r="606" spans="4:4">
      <c r="D606" s="422"/>
    </row>
    <row r="607" spans="4:4">
      <c r="D607" s="422"/>
    </row>
    <row r="608" spans="4:4">
      <c r="D608" s="422"/>
    </row>
    <row r="609" spans="4:4">
      <c r="D609" s="422"/>
    </row>
    <row r="610" spans="4:4">
      <c r="D610" s="422"/>
    </row>
    <row r="611" spans="4:4">
      <c r="D611" s="422"/>
    </row>
    <row r="612" spans="4:4">
      <c r="D612" s="422"/>
    </row>
    <row r="613" spans="4:4">
      <c r="D613" s="422"/>
    </row>
    <row r="614" spans="4:4">
      <c r="D614" s="422"/>
    </row>
    <row r="615" spans="4:4">
      <c r="D615" s="422"/>
    </row>
    <row r="616" spans="4:4">
      <c r="D616" s="422"/>
    </row>
    <row r="617" spans="4:4">
      <c r="D617" s="422"/>
    </row>
    <row r="618" spans="4:4">
      <c r="D618" s="422"/>
    </row>
    <row r="619" spans="4:4">
      <c r="D619" s="422"/>
    </row>
    <row r="620" spans="4:4">
      <c r="D620" s="422"/>
    </row>
    <row r="621" spans="4:4">
      <c r="D621" s="422"/>
    </row>
    <row r="622" spans="4:4">
      <c r="D622" s="422"/>
    </row>
    <row r="623" spans="4:4">
      <c r="D623" s="422"/>
    </row>
    <row r="624" spans="4:4">
      <c r="D624" s="422"/>
    </row>
    <row r="625" spans="4:4">
      <c r="D625" s="422"/>
    </row>
    <row r="626" spans="4:4">
      <c r="D626" s="422"/>
    </row>
    <row r="627" spans="4:4">
      <c r="D627" s="422"/>
    </row>
    <row r="628" spans="4:4">
      <c r="D628" s="422"/>
    </row>
    <row r="629" spans="4:4">
      <c r="D629" s="422"/>
    </row>
    <row r="630" spans="4:4">
      <c r="D630" s="422"/>
    </row>
    <row r="631" spans="4:4">
      <c r="D631" s="422"/>
    </row>
    <row r="632" spans="4:4">
      <c r="D632" s="422"/>
    </row>
    <row r="633" spans="4:4">
      <c r="D633" s="422"/>
    </row>
    <row r="634" spans="4:4">
      <c r="D634" s="422"/>
    </row>
    <row r="635" spans="4:4">
      <c r="D635" s="422"/>
    </row>
    <row r="636" spans="4:4">
      <c r="D636" s="422"/>
    </row>
    <row r="637" spans="4:4">
      <c r="D637" s="422"/>
    </row>
    <row r="638" spans="4:4">
      <c r="D638" s="422"/>
    </row>
    <row r="639" spans="4:4">
      <c r="D639" s="422"/>
    </row>
    <row r="640" spans="4:4">
      <c r="D640" s="422"/>
    </row>
    <row r="641" spans="4:4">
      <c r="D641" s="422"/>
    </row>
    <row r="642" spans="4:4">
      <c r="D642" s="422"/>
    </row>
    <row r="643" spans="4:4">
      <c r="D643" s="422"/>
    </row>
    <row r="644" spans="4:4">
      <c r="D644" s="422"/>
    </row>
    <row r="645" spans="4:4">
      <c r="D645" s="422"/>
    </row>
    <row r="646" spans="4:4">
      <c r="D646" s="422"/>
    </row>
    <row r="647" spans="4:4">
      <c r="D647" s="422"/>
    </row>
    <row r="648" spans="4:4">
      <c r="D648" s="422"/>
    </row>
    <row r="649" spans="4:4">
      <c r="D649" s="422"/>
    </row>
    <row r="650" spans="4:4">
      <c r="D650" s="422"/>
    </row>
    <row r="651" spans="4:4">
      <c r="D651" s="422"/>
    </row>
    <row r="652" spans="4:4">
      <c r="D652" s="422"/>
    </row>
    <row r="653" spans="4:4">
      <c r="D653" s="422"/>
    </row>
    <row r="654" spans="4:4">
      <c r="D654" s="422"/>
    </row>
    <row r="655" spans="4:4">
      <c r="D655" s="422"/>
    </row>
    <row r="656" spans="4:4">
      <c r="D656" s="422"/>
    </row>
    <row r="657" spans="4:4">
      <c r="D657" s="422"/>
    </row>
    <row r="658" spans="4:4">
      <c r="D658" s="422"/>
    </row>
    <row r="659" spans="4:4">
      <c r="D659" s="422"/>
    </row>
    <row r="660" spans="4:4">
      <c r="D660" s="422"/>
    </row>
    <row r="661" spans="4:4">
      <c r="D661" s="422"/>
    </row>
    <row r="662" spans="4:4">
      <c r="D662" s="422"/>
    </row>
    <row r="663" spans="4:4">
      <c r="D663" s="422"/>
    </row>
    <row r="664" spans="4:4">
      <c r="D664" s="422"/>
    </row>
    <row r="665" spans="4:4">
      <c r="D665" s="422"/>
    </row>
    <row r="666" spans="4:4">
      <c r="D666" s="422"/>
    </row>
    <row r="667" spans="4:4">
      <c r="D667" s="422"/>
    </row>
    <row r="668" spans="4:4">
      <c r="D668" s="422"/>
    </row>
    <row r="669" spans="4:4">
      <c r="D669" s="422"/>
    </row>
    <row r="670" spans="4:4">
      <c r="D670" s="422"/>
    </row>
    <row r="671" spans="4:4">
      <c r="D671" s="422"/>
    </row>
    <row r="672" spans="4:4">
      <c r="D672" s="422"/>
    </row>
    <row r="673" spans="4:4">
      <c r="D673" s="422"/>
    </row>
    <row r="674" spans="4:4">
      <c r="D674" s="422"/>
    </row>
    <row r="675" spans="4:4">
      <c r="D675" s="422"/>
    </row>
    <row r="676" spans="4:4">
      <c r="D676" s="422"/>
    </row>
    <row r="677" spans="4:4">
      <c r="D677" s="422"/>
    </row>
    <row r="678" spans="4:4">
      <c r="D678" s="422"/>
    </row>
    <row r="679" spans="4:4">
      <c r="D679" s="422"/>
    </row>
    <row r="680" spans="4:4">
      <c r="D680" s="422"/>
    </row>
    <row r="681" spans="4:4">
      <c r="D681" s="422"/>
    </row>
    <row r="682" spans="4:4">
      <c r="D682" s="422"/>
    </row>
    <row r="683" spans="4:4">
      <c r="D683" s="422"/>
    </row>
    <row r="684" spans="4:4">
      <c r="D684" s="422"/>
    </row>
    <row r="685" spans="4:4">
      <c r="D685" s="422"/>
    </row>
    <row r="686" spans="4:4">
      <c r="D686" s="422"/>
    </row>
    <row r="687" spans="4:4">
      <c r="D687" s="422"/>
    </row>
    <row r="688" spans="4:4">
      <c r="D688" s="422"/>
    </row>
    <row r="689" spans="4:4">
      <c r="D689" s="422"/>
    </row>
    <row r="690" spans="4:4">
      <c r="D690" s="422"/>
    </row>
    <row r="691" spans="4:4">
      <c r="D691" s="422"/>
    </row>
    <row r="692" spans="4:4">
      <c r="D692" s="422"/>
    </row>
    <row r="693" spans="4:4">
      <c r="D693" s="422"/>
    </row>
    <row r="694" spans="4:4">
      <c r="D694" s="422"/>
    </row>
    <row r="695" spans="4:4">
      <c r="D695" s="422"/>
    </row>
    <row r="696" spans="4:4">
      <c r="D696" s="422"/>
    </row>
    <row r="697" spans="4:4">
      <c r="D697" s="422"/>
    </row>
    <row r="698" spans="4:4">
      <c r="D698" s="422"/>
    </row>
    <row r="699" spans="4:4">
      <c r="D699" s="422"/>
    </row>
    <row r="700" spans="4:4">
      <c r="D700" s="422"/>
    </row>
    <row r="701" spans="4:4">
      <c r="D701" s="422"/>
    </row>
    <row r="702" spans="4:4">
      <c r="D702" s="422"/>
    </row>
    <row r="703" spans="4:4">
      <c r="D703" s="422"/>
    </row>
    <row r="704" spans="4:4">
      <c r="D704" s="422"/>
    </row>
    <row r="705" spans="4:4">
      <c r="D705" s="422"/>
    </row>
    <row r="706" spans="4:4">
      <c r="D706" s="422"/>
    </row>
    <row r="707" spans="4:4">
      <c r="D707" s="422"/>
    </row>
    <row r="708" spans="4:4">
      <c r="D708" s="422"/>
    </row>
    <row r="709" spans="4:4">
      <c r="D709" s="422"/>
    </row>
    <row r="710" spans="4:4">
      <c r="D710" s="422"/>
    </row>
    <row r="711" spans="4:4">
      <c r="D711" s="422"/>
    </row>
    <row r="712" spans="4:4">
      <c r="D712" s="422"/>
    </row>
    <row r="713" spans="4:4">
      <c r="D713" s="422"/>
    </row>
    <row r="714" spans="4:4">
      <c r="D714" s="422"/>
    </row>
    <row r="715" spans="4:4">
      <c r="D715" s="422"/>
    </row>
    <row r="716" spans="4:4">
      <c r="D716" s="422"/>
    </row>
    <row r="717" spans="4:4">
      <c r="D717" s="422"/>
    </row>
    <row r="718" spans="4:4">
      <c r="D718" s="422"/>
    </row>
    <row r="719" spans="4:4">
      <c r="D719" s="422"/>
    </row>
    <row r="720" spans="4:4">
      <c r="D720" s="422"/>
    </row>
    <row r="721" spans="4:4">
      <c r="D721" s="422"/>
    </row>
    <row r="722" spans="4:4">
      <c r="D722" s="422"/>
    </row>
    <row r="723" spans="4:4">
      <c r="D723" s="422"/>
    </row>
    <row r="724" spans="4:4">
      <c r="D724" s="422"/>
    </row>
    <row r="725" spans="4:4">
      <c r="D725" s="422"/>
    </row>
    <row r="726" spans="4:4">
      <c r="D726" s="422"/>
    </row>
    <row r="727" spans="4:4">
      <c r="D727" s="422"/>
    </row>
    <row r="728" spans="4:4">
      <c r="D728" s="422"/>
    </row>
    <row r="729" spans="4:4">
      <c r="D729" s="422"/>
    </row>
    <row r="730" spans="4:4">
      <c r="D730" s="422"/>
    </row>
    <row r="731" spans="4:4">
      <c r="D731" s="422"/>
    </row>
    <row r="732" spans="4:4">
      <c r="D732" s="422"/>
    </row>
    <row r="733" spans="4:4">
      <c r="D733" s="422"/>
    </row>
    <row r="734" spans="4:4">
      <c r="D734" s="422"/>
    </row>
    <row r="735" spans="4:4">
      <c r="D735" s="422"/>
    </row>
    <row r="736" spans="4:4">
      <c r="D736" s="422"/>
    </row>
    <row r="737" spans="4:4">
      <c r="D737" s="422"/>
    </row>
    <row r="738" spans="4:4">
      <c r="D738" s="422"/>
    </row>
    <row r="739" spans="4:4">
      <c r="D739" s="422"/>
    </row>
    <row r="740" spans="4:4">
      <c r="D740" s="422"/>
    </row>
    <row r="741" spans="4:4">
      <c r="D741" s="422"/>
    </row>
    <row r="742" spans="4:4">
      <c r="D742" s="422"/>
    </row>
    <row r="743" spans="4:4">
      <c r="D743" s="422"/>
    </row>
    <row r="744" spans="4:4">
      <c r="D744" s="422"/>
    </row>
    <row r="745" spans="4:4">
      <c r="D745" s="422"/>
    </row>
    <row r="746" spans="4:4">
      <c r="D746" s="422"/>
    </row>
    <row r="747" spans="4:4">
      <c r="D747" s="422"/>
    </row>
    <row r="748" spans="4:4">
      <c r="D748" s="422"/>
    </row>
    <row r="749" spans="4:4">
      <c r="D749" s="422"/>
    </row>
    <row r="750" spans="4:4">
      <c r="D750" s="422"/>
    </row>
    <row r="751" spans="4:4">
      <c r="D751" s="422"/>
    </row>
    <row r="752" spans="4:4">
      <c r="D752" s="422"/>
    </row>
    <row r="753" spans="4:4">
      <c r="D753" s="422"/>
    </row>
    <row r="754" spans="4:4">
      <c r="D754" s="422"/>
    </row>
    <row r="755" spans="4:4">
      <c r="D755" s="422"/>
    </row>
    <row r="756" spans="4:4">
      <c r="D756" s="422"/>
    </row>
    <row r="757" spans="4:4">
      <c r="D757" s="422"/>
    </row>
    <row r="758" spans="4:4">
      <c r="D758" s="422"/>
    </row>
    <row r="759" spans="4:4">
      <c r="D759" s="422"/>
    </row>
    <row r="760" spans="4:4">
      <c r="D760" s="422"/>
    </row>
    <row r="761" spans="4:4">
      <c r="D761" s="422"/>
    </row>
    <row r="762" spans="4:4">
      <c r="D762" s="422"/>
    </row>
    <row r="763" spans="4:4">
      <c r="D763" s="422"/>
    </row>
    <row r="764" spans="4:4">
      <c r="D764" s="422"/>
    </row>
    <row r="765" spans="4:4">
      <c r="D765" s="422"/>
    </row>
    <row r="766" spans="4:4">
      <c r="D766" s="422"/>
    </row>
    <row r="767" spans="4:4">
      <c r="D767" s="422"/>
    </row>
    <row r="768" spans="4:4">
      <c r="D768" s="422"/>
    </row>
    <row r="769" spans="4:4">
      <c r="D769" s="422"/>
    </row>
    <row r="770" spans="4:4">
      <c r="D770" s="422"/>
    </row>
    <row r="771" spans="4:4">
      <c r="D771" s="422"/>
    </row>
    <row r="772" spans="4:4">
      <c r="D772" s="422"/>
    </row>
    <row r="773" spans="4:4">
      <c r="D773" s="422"/>
    </row>
    <row r="774" spans="4:4">
      <c r="D774" s="422"/>
    </row>
    <row r="775" spans="4:4">
      <c r="D775" s="422"/>
    </row>
    <row r="776" spans="4:4">
      <c r="D776" s="422"/>
    </row>
    <row r="777" spans="4:4">
      <c r="D777" s="422"/>
    </row>
    <row r="778" spans="4:4">
      <c r="D778" s="422"/>
    </row>
    <row r="779" spans="4:4">
      <c r="D779" s="422"/>
    </row>
    <row r="780" spans="4:4">
      <c r="D780" s="422"/>
    </row>
    <row r="781" spans="4:4">
      <c r="D781" s="422"/>
    </row>
    <row r="782" spans="4:4">
      <c r="D782" s="422"/>
    </row>
    <row r="783" spans="4:4">
      <c r="D783" s="422"/>
    </row>
    <row r="784" spans="4:4">
      <c r="D784" s="422"/>
    </row>
    <row r="785" spans="4:4">
      <c r="D785" s="422"/>
    </row>
    <row r="786" spans="4:4">
      <c r="D786" s="422"/>
    </row>
    <row r="787" spans="4:4">
      <c r="D787" s="422"/>
    </row>
    <row r="788" spans="4:4">
      <c r="D788" s="422"/>
    </row>
    <row r="789" spans="4:4">
      <c r="D789" s="422"/>
    </row>
    <row r="790" spans="4:4">
      <c r="D790" s="422"/>
    </row>
    <row r="791" spans="4:4">
      <c r="D791" s="422"/>
    </row>
    <row r="792" spans="4:4">
      <c r="D792" s="422"/>
    </row>
    <row r="793" spans="4:4">
      <c r="D793" s="422"/>
    </row>
    <row r="794" spans="4:4">
      <c r="D794" s="422"/>
    </row>
    <row r="795" spans="4:4">
      <c r="D795" s="422"/>
    </row>
    <row r="796" spans="4:4">
      <c r="D796" s="422"/>
    </row>
    <row r="797" spans="4:4">
      <c r="D797" s="422"/>
    </row>
    <row r="798" spans="4:4">
      <c r="D798" s="422"/>
    </row>
    <row r="799" spans="4:4">
      <c r="D799" s="422"/>
    </row>
    <row r="800" spans="4:4">
      <c r="D800" s="422"/>
    </row>
    <row r="801" spans="4:4">
      <c r="D801" s="422"/>
    </row>
    <row r="802" spans="4:4">
      <c r="D802" s="422"/>
    </row>
    <row r="803" spans="4:4">
      <c r="D803" s="422"/>
    </row>
    <row r="804" spans="4:4">
      <c r="D804" s="422"/>
    </row>
    <row r="805" spans="4:4">
      <c r="D805" s="422"/>
    </row>
    <row r="806" spans="4:4">
      <c r="D806" s="422"/>
    </row>
    <row r="807" spans="4:4">
      <c r="D807" s="422"/>
    </row>
    <row r="808" spans="4:4">
      <c r="D808" s="422"/>
    </row>
    <row r="809" spans="4:4">
      <c r="D809" s="422"/>
    </row>
    <row r="810" spans="4:4">
      <c r="D810" s="422"/>
    </row>
    <row r="811" spans="4:4">
      <c r="D811" s="422"/>
    </row>
    <row r="812" spans="4:4">
      <c r="D812" s="422"/>
    </row>
    <row r="813" spans="4:4">
      <c r="D813" s="422"/>
    </row>
    <row r="814" spans="4:4">
      <c r="D814" s="422"/>
    </row>
    <row r="815" spans="4:4">
      <c r="D815" s="422"/>
    </row>
    <row r="816" spans="4:4">
      <c r="D816" s="422"/>
    </row>
    <row r="817" spans="4:4">
      <c r="D817" s="422"/>
    </row>
    <row r="818" spans="4:4">
      <c r="D818" s="422"/>
    </row>
    <row r="819" spans="4:4">
      <c r="D819" s="422"/>
    </row>
    <row r="820" spans="4:4">
      <c r="D820" s="422"/>
    </row>
    <row r="821" spans="4:4">
      <c r="D821" s="422"/>
    </row>
    <row r="822" spans="4:4">
      <c r="D822" s="422"/>
    </row>
    <row r="823" spans="4:4">
      <c r="D823" s="422"/>
    </row>
    <row r="824" spans="4:4">
      <c r="D824" s="422"/>
    </row>
    <row r="825" spans="4:4">
      <c r="D825" s="422"/>
    </row>
    <row r="826" spans="4:4">
      <c r="D826" s="422"/>
    </row>
    <row r="827" spans="4:4">
      <c r="D827" s="422"/>
    </row>
    <row r="828" spans="4:4">
      <c r="D828" s="422"/>
    </row>
    <row r="829" spans="4:4">
      <c r="D829" s="422"/>
    </row>
    <row r="830" spans="4:4">
      <c r="D830" s="422"/>
    </row>
    <row r="831" spans="4:4">
      <c r="D831" s="422"/>
    </row>
    <row r="832" spans="4:4">
      <c r="D832" s="422"/>
    </row>
    <row r="833" spans="4:4">
      <c r="D833" s="422"/>
    </row>
    <row r="834" spans="4:4">
      <c r="D834" s="422"/>
    </row>
    <row r="835" spans="4:4">
      <c r="D835" s="422"/>
    </row>
    <row r="836" spans="4:4">
      <c r="D836" s="422"/>
    </row>
    <row r="837" spans="4:4">
      <c r="D837" s="422"/>
    </row>
    <row r="838" spans="4:4">
      <c r="D838" s="422"/>
    </row>
    <row r="839" spans="4:4">
      <c r="D839" s="422"/>
    </row>
    <row r="840" spans="4:4">
      <c r="D840" s="422"/>
    </row>
    <row r="841" spans="4:4">
      <c r="D841" s="422"/>
    </row>
    <row r="842" spans="4:4">
      <c r="D842" s="422"/>
    </row>
    <row r="843" spans="4:4">
      <c r="D843" s="422"/>
    </row>
    <row r="844" spans="4:4">
      <c r="D844" s="422"/>
    </row>
    <row r="845" spans="4:4">
      <c r="D845" s="422"/>
    </row>
    <row r="846" spans="4:4">
      <c r="D846" s="422"/>
    </row>
    <row r="847" spans="4:4">
      <c r="D847" s="422"/>
    </row>
    <row r="848" spans="4:4">
      <c r="D848" s="422"/>
    </row>
    <row r="849" spans="4:4">
      <c r="D849" s="422"/>
    </row>
    <row r="850" spans="4:4">
      <c r="D850" s="422"/>
    </row>
    <row r="851" spans="4:4">
      <c r="D851" s="422"/>
    </row>
    <row r="852" spans="4:4">
      <c r="D852" s="422"/>
    </row>
    <row r="853" spans="4:4">
      <c r="D853" s="422"/>
    </row>
    <row r="854" spans="4:4">
      <c r="D854" s="422"/>
    </row>
    <row r="855" spans="4:4">
      <c r="D855" s="422"/>
    </row>
    <row r="856" spans="4:4">
      <c r="D856" s="422"/>
    </row>
    <row r="857" spans="4:4">
      <c r="D857" s="422"/>
    </row>
    <row r="858" spans="4:4">
      <c r="D858" s="422"/>
    </row>
    <row r="859" spans="4:4">
      <c r="D859" s="422"/>
    </row>
    <row r="860" spans="4:4">
      <c r="D860" s="422"/>
    </row>
    <row r="861" spans="4:4">
      <c r="D861" s="422"/>
    </row>
    <row r="862" spans="4:4">
      <c r="D862" s="422"/>
    </row>
    <row r="863" spans="4:4">
      <c r="D863" s="422"/>
    </row>
    <row r="864" spans="4:4">
      <c r="D864" s="422"/>
    </row>
    <row r="865" spans="4:4">
      <c r="D865" s="422"/>
    </row>
    <row r="866" spans="4:4">
      <c r="D866" s="422"/>
    </row>
    <row r="867" spans="4:4">
      <c r="D867" s="422"/>
    </row>
    <row r="868" spans="4:4">
      <c r="D868" s="422"/>
    </row>
    <row r="869" spans="4:4">
      <c r="D869" s="422"/>
    </row>
    <row r="870" spans="4:4">
      <c r="D870" s="422"/>
    </row>
    <row r="871" spans="4:4">
      <c r="D871" s="422"/>
    </row>
    <row r="872" spans="4:4">
      <c r="D872" s="422"/>
    </row>
    <row r="873" spans="4:4">
      <c r="D873" s="422"/>
    </row>
    <row r="874" spans="4:4">
      <c r="D874" s="422"/>
    </row>
    <row r="875" spans="4:4">
      <c r="D875" s="422"/>
    </row>
    <row r="876" spans="4:4">
      <c r="D876" s="422"/>
    </row>
    <row r="877" spans="4:4">
      <c r="D877" s="422"/>
    </row>
    <row r="878" spans="4:4">
      <c r="D878" s="422"/>
    </row>
    <row r="879" spans="4:4">
      <c r="D879" s="422"/>
    </row>
    <row r="880" spans="4:4">
      <c r="D880" s="422"/>
    </row>
    <row r="881" spans="4:4">
      <c r="D881" s="422"/>
    </row>
    <row r="882" spans="4:4">
      <c r="D882" s="422"/>
    </row>
    <row r="883" spans="4:4">
      <c r="D883" s="422"/>
    </row>
    <row r="884" spans="4:4">
      <c r="D884" s="422"/>
    </row>
    <row r="885" spans="4:4">
      <c r="D885" s="422"/>
    </row>
    <row r="886" spans="4:4">
      <c r="D886" s="422"/>
    </row>
    <row r="887" spans="4:4">
      <c r="D887" s="422"/>
    </row>
    <row r="888" spans="4:4">
      <c r="D888" s="422"/>
    </row>
    <row r="889" spans="4:4">
      <c r="D889" s="422"/>
    </row>
    <row r="890" spans="4:4">
      <c r="D890" s="422"/>
    </row>
    <row r="891" spans="4:4">
      <c r="D891" s="422"/>
    </row>
    <row r="892" spans="4:4">
      <c r="D892" s="422"/>
    </row>
    <row r="893" spans="4:4">
      <c r="D893" s="422"/>
    </row>
    <row r="894" spans="4:4">
      <c r="D894" s="422"/>
    </row>
    <row r="895" spans="4:4">
      <c r="D895" s="422"/>
    </row>
    <row r="896" spans="4:4">
      <c r="D896" s="422"/>
    </row>
    <row r="897" spans="4:4">
      <c r="D897" s="422"/>
    </row>
    <row r="898" spans="4:4">
      <c r="D898" s="422"/>
    </row>
    <row r="899" spans="4:4">
      <c r="D899" s="422"/>
    </row>
    <row r="900" spans="4:4">
      <c r="D900" s="422"/>
    </row>
    <row r="901" spans="4:4">
      <c r="D901" s="422"/>
    </row>
    <row r="902" spans="4:4">
      <c r="D902" s="422"/>
    </row>
    <row r="903" spans="4:4">
      <c r="D903" s="422"/>
    </row>
    <row r="904" spans="4:4">
      <c r="D904" s="422"/>
    </row>
    <row r="905" spans="4:4">
      <c r="D905" s="422"/>
    </row>
    <row r="906" spans="4:4">
      <c r="D906" s="422"/>
    </row>
    <row r="907" spans="4:4">
      <c r="D907" s="422"/>
    </row>
    <row r="908" spans="4:4">
      <c r="D908" s="422"/>
    </row>
    <row r="909" spans="4:4">
      <c r="D909" s="422"/>
    </row>
    <row r="910" spans="4:4">
      <c r="D910" s="422"/>
    </row>
    <row r="911" spans="4:4">
      <c r="D911" s="422"/>
    </row>
    <row r="912" spans="4:4">
      <c r="D912" s="422"/>
    </row>
    <row r="913" spans="4:4">
      <c r="D913" s="422"/>
    </row>
    <row r="914" spans="4:4">
      <c r="D914" s="422"/>
    </row>
    <row r="915" spans="4:4">
      <c r="D915" s="422"/>
    </row>
    <row r="916" spans="4:4">
      <c r="D916" s="422"/>
    </row>
    <row r="917" spans="4:4">
      <c r="D917" s="422"/>
    </row>
    <row r="918" spans="4:4">
      <c r="D918" s="422"/>
    </row>
    <row r="919" spans="4:4">
      <c r="D919" s="422"/>
    </row>
    <row r="920" spans="4:4">
      <c r="D920" s="422"/>
    </row>
    <row r="921" spans="4:4">
      <c r="D921" s="422"/>
    </row>
    <row r="922" spans="4:4">
      <c r="D922" s="422"/>
    </row>
    <row r="923" spans="4:4">
      <c r="D923" s="422"/>
    </row>
    <row r="924" spans="4:4">
      <c r="D924" s="422"/>
    </row>
    <row r="925" spans="4:4">
      <c r="D925" s="422"/>
    </row>
    <row r="926" spans="4:4">
      <c r="D926" s="422"/>
    </row>
    <row r="927" spans="4:4">
      <c r="D927" s="422"/>
    </row>
    <row r="928" spans="4:4">
      <c r="D928" s="422"/>
    </row>
    <row r="929" spans="4:4">
      <c r="D929" s="422"/>
    </row>
    <row r="930" spans="4:4">
      <c r="D930" s="422"/>
    </row>
    <row r="931" spans="4:4">
      <c r="D931" s="422"/>
    </row>
    <row r="932" spans="4:4">
      <c r="D932" s="422"/>
    </row>
    <row r="933" spans="4:4">
      <c r="D933" s="422"/>
    </row>
    <row r="934" spans="4:4">
      <c r="D934" s="422"/>
    </row>
    <row r="935" spans="4:4">
      <c r="D935" s="422"/>
    </row>
    <row r="936" spans="4:4">
      <c r="D936" s="422"/>
    </row>
    <row r="937" spans="4:4">
      <c r="D937" s="422"/>
    </row>
    <row r="938" spans="4:4">
      <c r="D938" s="422"/>
    </row>
    <row r="939" spans="4:4">
      <c r="D939" s="422"/>
    </row>
    <row r="940" spans="4:4">
      <c r="D940" s="422"/>
    </row>
    <row r="941" spans="4:4">
      <c r="D941" s="422"/>
    </row>
    <row r="942" spans="4:4">
      <c r="D942" s="422"/>
    </row>
    <row r="943" spans="4:4">
      <c r="D943" s="422"/>
    </row>
    <row r="944" spans="4:4">
      <c r="D944" s="422"/>
    </row>
    <row r="945" spans="4:4">
      <c r="D945" s="422"/>
    </row>
    <row r="946" spans="4:4">
      <c r="D946" s="422"/>
    </row>
    <row r="947" spans="4:4">
      <c r="D947" s="422"/>
    </row>
    <row r="948" spans="4:4">
      <c r="D948" s="422"/>
    </row>
    <row r="949" spans="4:4">
      <c r="D949" s="422"/>
    </row>
    <row r="950" spans="4:4">
      <c r="D950" s="422"/>
    </row>
    <row r="951" spans="4:4">
      <c r="D951" s="422"/>
    </row>
    <row r="952" spans="4:4">
      <c r="D952" s="422"/>
    </row>
    <row r="953" spans="4:4">
      <c r="D953" s="422"/>
    </row>
    <row r="954" spans="4:4">
      <c r="D954" s="422"/>
    </row>
    <row r="955" spans="4:4">
      <c r="D955" s="422"/>
    </row>
    <row r="956" spans="4:4">
      <c r="D956" s="422"/>
    </row>
    <row r="957" spans="4:4">
      <c r="D957" s="422"/>
    </row>
    <row r="958" spans="4:4">
      <c r="D958" s="422"/>
    </row>
    <row r="959" spans="4:4">
      <c r="D959" s="422"/>
    </row>
    <row r="960" spans="4:4">
      <c r="D960" s="422"/>
    </row>
    <row r="961" spans="4:4">
      <c r="D961" s="422"/>
    </row>
    <row r="962" spans="4:4">
      <c r="D962" s="422"/>
    </row>
    <row r="963" spans="4:4">
      <c r="D963" s="422"/>
    </row>
    <row r="964" spans="4:4">
      <c r="D964" s="422"/>
    </row>
    <row r="965" spans="4:4">
      <c r="D965" s="422"/>
    </row>
    <row r="966" spans="4:4">
      <c r="D966" s="422"/>
    </row>
    <row r="967" spans="4:4">
      <c r="D967" s="422"/>
    </row>
    <row r="968" spans="4:4">
      <c r="D968" s="422"/>
    </row>
    <row r="969" spans="4:4">
      <c r="D969" s="422"/>
    </row>
    <row r="970" spans="4:4">
      <c r="D970" s="422"/>
    </row>
    <row r="971" spans="4:4">
      <c r="D971" s="422"/>
    </row>
    <row r="972" spans="4:4">
      <c r="D972" s="422"/>
    </row>
    <row r="973" spans="4:4">
      <c r="D973" s="422"/>
    </row>
    <row r="974" spans="4:4">
      <c r="D974" s="422"/>
    </row>
    <row r="975" spans="4:4">
      <c r="D975" s="422"/>
    </row>
    <row r="976" spans="4:4">
      <c r="D976" s="422"/>
    </row>
    <row r="977" spans="4:4">
      <c r="D977" s="422"/>
    </row>
    <row r="978" spans="4:4">
      <c r="D978" s="422"/>
    </row>
    <row r="979" spans="4:4">
      <c r="D979" s="422"/>
    </row>
    <row r="980" spans="4:4">
      <c r="D980" s="422"/>
    </row>
    <row r="981" spans="4:4">
      <c r="D981" s="422"/>
    </row>
    <row r="982" spans="4:4">
      <c r="D982" s="422"/>
    </row>
    <row r="983" spans="4:4">
      <c r="D983" s="422"/>
    </row>
    <row r="984" spans="4:4">
      <c r="D984" s="422"/>
    </row>
    <row r="985" spans="4:4">
      <c r="D985" s="422"/>
    </row>
    <row r="986" spans="4:4">
      <c r="D986" s="422"/>
    </row>
    <row r="987" spans="4:4">
      <c r="D987" s="422"/>
    </row>
    <row r="988" spans="4:4">
      <c r="D988" s="422"/>
    </row>
    <row r="989" spans="4:4">
      <c r="D989" s="422"/>
    </row>
    <row r="990" spans="4:4">
      <c r="D990" s="422"/>
    </row>
    <row r="991" spans="4:4">
      <c r="D991" s="422"/>
    </row>
    <row r="992" spans="4:4">
      <c r="D992" s="422"/>
    </row>
    <row r="993" spans="4:4">
      <c r="D993" s="422"/>
    </row>
    <row r="994" spans="4:4">
      <c r="D994" s="422"/>
    </row>
    <row r="995" spans="4:4">
      <c r="D995" s="422"/>
    </row>
    <row r="996" spans="4:4">
      <c r="D996" s="422"/>
    </row>
    <row r="997" spans="4:4">
      <c r="D997" s="422"/>
    </row>
    <row r="998" spans="4:4">
      <c r="D998" s="422"/>
    </row>
    <row r="999" spans="4:4">
      <c r="D999" s="422"/>
    </row>
    <row r="1000" spans="4:4">
      <c r="D1000" s="422"/>
    </row>
    <row r="1001" spans="4:4">
      <c r="D1001" s="422"/>
    </row>
    <row r="1002" spans="4:4">
      <c r="D1002" s="422"/>
    </row>
    <row r="1003" spans="4:4">
      <c r="D1003" s="422"/>
    </row>
    <row r="1004" spans="4:4">
      <c r="D1004" s="422"/>
    </row>
    <row r="1005" spans="4:4">
      <c r="D1005" s="422"/>
    </row>
    <row r="1006" spans="4:4">
      <c r="D1006" s="422"/>
    </row>
    <row r="1007" spans="4:4">
      <c r="D1007" s="422"/>
    </row>
    <row r="1008" spans="4:4">
      <c r="D1008" s="422"/>
    </row>
    <row r="1009" spans="4:4">
      <c r="D1009" s="422"/>
    </row>
    <row r="1010" spans="4:4">
      <c r="D1010" s="422"/>
    </row>
    <row r="1011" spans="4:4">
      <c r="D1011" s="422"/>
    </row>
    <row r="1012" spans="4:4">
      <c r="D1012" s="422"/>
    </row>
    <row r="1013" spans="4:4">
      <c r="D1013" s="422"/>
    </row>
    <row r="1014" spans="4:4">
      <c r="D1014" s="422"/>
    </row>
    <row r="1015" spans="4:4">
      <c r="D1015" s="422"/>
    </row>
    <row r="1016" spans="4:4">
      <c r="D1016" s="422"/>
    </row>
    <row r="1017" spans="4:4">
      <c r="D1017" s="422"/>
    </row>
    <row r="1018" spans="4:4">
      <c r="D1018" s="422"/>
    </row>
    <row r="1019" spans="4:4">
      <c r="D1019" s="422"/>
    </row>
    <row r="1020" spans="4:4">
      <c r="D1020" s="422"/>
    </row>
    <row r="1021" spans="4:4">
      <c r="D1021" s="422"/>
    </row>
    <row r="1022" spans="4:4">
      <c r="D1022" s="422"/>
    </row>
    <row r="1023" spans="4:4">
      <c r="D1023" s="422"/>
    </row>
    <row r="1024" spans="4:4">
      <c r="D1024" s="422"/>
    </row>
    <row r="1025" spans="4:4">
      <c r="D1025" s="422"/>
    </row>
    <row r="1026" spans="4:4">
      <c r="D1026" s="422"/>
    </row>
    <row r="1027" spans="4:4">
      <c r="D1027" s="422"/>
    </row>
    <row r="1028" spans="4:4">
      <c r="D1028" s="422"/>
    </row>
    <row r="1029" spans="4:4">
      <c r="D1029" s="422"/>
    </row>
    <row r="1030" spans="4:4">
      <c r="D1030" s="422"/>
    </row>
    <row r="1031" spans="4:4">
      <c r="D1031" s="422"/>
    </row>
    <row r="1032" spans="4:4">
      <c r="D1032" s="422"/>
    </row>
    <row r="1033" spans="4:4">
      <c r="D1033" s="422"/>
    </row>
    <row r="1034" spans="4:4">
      <c r="D1034" s="422"/>
    </row>
    <row r="1035" spans="4:4">
      <c r="D1035" s="422"/>
    </row>
    <row r="1036" spans="4:4">
      <c r="D1036" s="422"/>
    </row>
    <row r="1037" spans="4:4">
      <c r="D1037" s="422"/>
    </row>
    <row r="1038" spans="4:4">
      <c r="D1038" s="422"/>
    </row>
    <row r="1039" spans="4:4">
      <c r="D1039" s="422"/>
    </row>
    <row r="1040" spans="4:4">
      <c r="D1040" s="422"/>
    </row>
    <row r="1041" spans="4:4">
      <c r="D1041" s="422"/>
    </row>
    <row r="1042" spans="4:4">
      <c r="D1042" s="422"/>
    </row>
    <row r="1043" spans="4:4">
      <c r="D1043" s="422"/>
    </row>
    <row r="1044" spans="4:4">
      <c r="D1044" s="422"/>
    </row>
    <row r="1045" spans="4:4">
      <c r="D1045" s="422"/>
    </row>
    <row r="1046" spans="4:4">
      <c r="D1046" s="422"/>
    </row>
    <row r="1047" spans="4:4">
      <c r="D1047" s="422"/>
    </row>
    <row r="1048" spans="4:4">
      <c r="D1048" s="422"/>
    </row>
    <row r="1049" spans="4:4">
      <c r="D1049" s="422"/>
    </row>
    <row r="1050" spans="4:4">
      <c r="D1050" s="422"/>
    </row>
    <row r="1051" spans="4:4">
      <c r="D1051" s="422"/>
    </row>
    <row r="1052" spans="4:4">
      <c r="D1052" s="422"/>
    </row>
    <row r="1053" spans="4:4">
      <c r="D1053" s="422"/>
    </row>
    <row r="1054" spans="4:4">
      <c r="D1054" s="422"/>
    </row>
    <row r="1055" spans="4:4">
      <c r="D1055" s="422"/>
    </row>
    <row r="1056" spans="4:4">
      <c r="D1056" s="422"/>
    </row>
    <row r="1057" spans="4:4">
      <c r="D1057" s="422"/>
    </row>
    <row r="1058" spans="4:4">
      <c r="D1058" s="422"/>
    </row>
    <row r="1059" spans="4:4">
      <c r="D1059" s="422"/>
    </row>
    <row r="1060" spans="4:4">
      <c r="D1060" s="422"/>
    </row>
    <row r="1061" spans="4:4">
      <c r="D1061" s="422"/>
    </row>
    <row r="1062" spans="4:4">
      <c r="D1062" s="422"/>
    </row>
    <row r="1063" spans="4:4">
      <c r="D1063" s="422"/>
    </row>
    <row r="1064" spans="4:4">
      <c r="D1064" s="422"/>
    </row>
    <row r="1065" spans="4:4">
      <c r="D1065" s="422"/>
    </row>
    <row r="1066" spans="4:4">
      <c r="D1066" s="422"/>
    </row>
    <row r="1067" spans="4:4">
      <c r="D1067" s="422"/>
    </row>
    <row r="1068" spans="4:4">
      <c r="D1068" s="422"/>
    </row>
    <row r="1069" spans="4:4">
      <c r="D1069" s="422"/>
    </row>
    <row r="1070" spans="4:4">
      <c r="D1070" s="422"/>
    </row>
    <row r="1071" spans="4:4">
      <c r="D1071" s="422"/>
    </row>
    <row r="1072" spans="4:4">
      <c r="D1072" s="422"/>
    </row>
    <row r="1073" spans="4:4">
      <c r="D1073" s="422"/>
    </row>
    <row r="1074" spans="4:4">
      <c r="D1074" s="422"/>
    </row>
    <row r="1075" spans="4:4">
      <c r="D1075" s="422"/>
    </row>
    <row r="1076" spans="4:4">
      <c r="D1076" s="422"/>
    </row>
    <row r="1077" spans="4:4">
      <c r="D1077" s="422"/>
    </row>
    <row r="1078" spans="4:4">
      <c r="D1078" s="422"/>
    </row>
    <row r="1079" spans="4:4">
      <c r="D1079" s="422"/>
    </row>
    <row r="1080" spans="4:4">
      <c r="D1080" s="422"/>
    </row>
    <row r="1081" spans="4:4">
      <c r="D1081" s="422"/>
    </row>
    <row r="1082" spans="4:4">
      <c r="D1082" s="422"/>
    </row>
    <row r="1083" spans="4:4">
      <c r="D1083" s="422"/>
    </row>
    <row r="1084" spans="4:4">
      <c r="D1084" s="422"/>
    </row>
    <row r="1085" spans="4:4">
      <c r="D1085" s="422"/>
    </row>
    <row r="1086" spans="4:4">
      <c r="D1086" s="422"/>
    </row>
    <row r="1087" spans="4:4">
      <c r="D1087" s="422"/>
    </row>
    <row r="1088" spans="4:4">
      <c r="D1088" s="422"/>
    </row>
    <row r="1089" spans="4:4">
      <c r="D1089" s="422"/>
    </row>
    <row r="1090" spans="4:4">
      <c r="D1090" s="422"/>
    </row>
    <row r="1091" spans="4:4">
      <c r="D1091" s="422"/>
    </row>
    <row r="1092" spans="4:4">
      <c r="D1092" s="422"/>
    </row>
    <row r="1093" spans="4:4">
      <c r="D1093" s="422"/>
    </row>
    <row r="1094" spans="4:4">
      <c r="D1094" s="422"/>
    </row>
    <row r="1095" spans="4:4">
      <c r="D1095" s="422"/>
    </row>
    <row r="1096" spans="4:4">
      <c r="D1096" s="422"/>
    </row>
    <row r="1097" spans="4:4">
      <c r="D1097" s="422"/>
    </row>
    <row r="1098" spans="4:4">
      <c r="D1098" s="422"/>
    </row>
    <row r="1099" spans="4:4">
      <c r="D1099" s="422"/>
    </row>
    <row r="1100" spans="4:4">
      <c r="D1100" s="422"/>
    </row>
    <row r="1101" spans="4:4">
      <c r="D1101" s="422"/>
    </row>
    <row r="1102" spans="4:4">
      <c r="D1102" s="422"/>
    </row>
    <row r="1103" spans="4:4">
      <c r="D1103" s="422"/>
    </row>
    <row r="1104" spans="4:4">
      <c r="D1104" s="422"/>
    </row>
    <row r="1105" spans="4:4">
      <c r="D1105" s="422"/>
    </row>
    <row r="1106" spans="4:4">
      <c r="D1106" s="422"/>
    </row>
    <row r="1107" spans="4:4">
      <c r="D1107" s="422"/>
    </row>
    <row r="1108" spans="4:4">
      <c r="D1108" s="422"/>
    </row>
    <row r="1109" spans="4:4">
      <c r="D1109" s="422"/>
    </row>
    <row r="1110" spans="4:4">
      <c r="D1110" s="422"/>
    </row>
    <row r="1111" spans="4:4">
      <c r="D1111" s="422"/>
    </row>
    <row r="1112" spans="4:4">
      <c r="D1112" s="422"/>
    </row>
    <row r="1113" spans="4:4">
      <c r="D1113" s="422"/>
    </row>
    <row r="1114" spans="4:4">
      <c r="D1114" s="422"/>
    </row>
    <row r="1115" spans="4:4">
      <c r="D1115" s="422"/>
    </row>
    <row r="1116" spans="4:4">
      <c r="D1116" s="422"/>
    </row>
    <row r="1117" spans="4:4">
      <c r="D1117" s="422"/>
    </row>
    <row r="1118" spans="4:4">
      <c r="D1118" s="422"/>
    </row>
    <row r="1119" spans="4:4">
      <c r="D1119" s="422"/>
    </row>
    <row r="1120" spans="4:4">
      <c r="D1120" s="422"/>
    </row>
    <row r="1121" spans="4:4">
      <c r="D1121" s="422"/>
    </row>
    <row r="1122" spans="4:4">
      <c r="D1122" s="422"/>
    </row>
    <row r="1123" spans="4:4">
      <c r="D1123" s="422"/>
    </row>
    <row r="1124" spans="4:4">
      <c r="D1124" s="422"/>
    </row>
    <row r="1125" spans="4:4">
      <c r="D1125" s="422"/>
    </row>
    <row r="1126" spans="4:4">
      <c r="D1126" s="422"/>
    </row>
    <row r="1127" spans="4:4">
      <c r="D1127" s="422"/>
    </row>
    <row r="1128" spans="4:4">
      <c r="D1128" s="422"/>
    </row>
    <row r="1129" spans="4:4">
      <c r="D1129" s="422"/>
    </row>
    <row r="1130" spans="4:4">
      <c r="D1130" s="422"/>
    </row>
    <row r="1131" spans="4:4">
      <c r="D1131" s="422"/>
    </row>
    <row r="1132" spans="4:4">
      <c r="D1132" s="422"/>
    </row>
    <row r="1133" spans="4:4">
      <c r="D1133" s="422"/>
    </row>
    <row r="1134" spans="4:4">
      <c r="D1134" s="422"/>
    </row>
    <row r="1135" spans="4:4">
      <c r="D1135" s="422"/>
    </row>
    <row r="1136" spans="4:4">
      <c r="D1136" s="422"/>
    </row>
    <row r="1137" spans="4:4">
      <c r="D1137" s="422"/>
    </row>
    <row r="1138" spans="4:4">
      <c r="D1138" s="422"/>
    </row>
    <row r="1139" spans="4:4">
      <c r="D1139" s="422"/>
    </row>
    <row r="1140" spans="4:4">
      <c r="D1140" s="422"/>
    </row>
    <row r="1141" spans="4:4">
      <c r="D1141" s="422"/>
    </row>
    <row r="1142" spans="4:4">
      <c r="D1142" s="422"/>
    </row>
    <row r="1143" spans="4:4">
      <c r="D1143" s="422"/>
    </row>
    <row r="1144" spans="4:4">
      <c r="D1144" s="422"/>
    </row>
    <row r="1145" spans="4:4">
      <c r="D1145" s="422"/>
    </row>
    <row r="1146" spans="4:4">
      <c r="D1146" s="422"/>
    </row>
    <row r="1147" spans="4:4">
      <c r="D1147" s="422"/>
    </row>
    <row r="1148" spans="4:4">
      <c r="D1148" s="422"/>
    </row>
    <row r="1149" spans="4:4">
      <c r="D1149" s="422"/>
    </row>
    <row r="1150" spans="4:4">
      <c r="D1150" s="422"/>
    </row>
    <row r="1151" spans="4:4">
      <c r="D1151" s="422"/>
    </row>
    <row r="1152" spans="4:4">
      <c r="D1152" s="422"/>
    </row>
    <row r="1153" spans="4:4">
      <c r="D1153" s="422"/>
    </row>
    <row r="1154" spans="4:4">
      <c r="D1154" s="422"/>
    </row>
    <row r="1155" spans="4:4">
      <c r="D1155" s="422"/>
    </row>
    <row r="1156" spans="4:4">
      <c r="D1156" s="422"/>
    </row>
    <row r="1157" spans="4:4">
      <c r="D1157" s="422"/>
    </row>
    <row r="1158" spans="4:4">
      <c r="D1158" s="422"/>
    </row>
    <row r="1159" spans="4:4">
      <c r="D1159" s="422"/>
    </row>
    <row r="1160" spans="4:4">
      <c r="D1160" s="422"/>
    </row>
    <row r="1161" spans="4:4">
      <c r="D1161" s="422"/>
    </row>
    <row r="1162" spans="4:4">
      <c r="D1162" s="422"/>
    </row>
    <row r="1163" spans="4:4">
      <c r="D1163" s="422"/>
    </row>
    <row r="1164" spans="4:4">
      <c r="D1164" s="422"/>
    </row>
    <row r="1165" spans="4:4">
      <c r="D1165" s="422"/>
    </row>
    <row r="1166" spans="4:4">
      <c r="D1166" s="422"/>
    </row>
    <row r="1167" spans="4:4">
      <c r="D1167" s="422"/>
    </row>
    <row r="1168" spans="4:4">
      <c r="D1168" s="422"/>
    </row>
    <row r="1169" spans="4:4">
      <c r="D1169" s="422"/>
    </row>
    <row r="1170" spans="4:4">
      <c r="D1170" s="422"/>
    </row>
    <row r="1171" spans="4:4">
      <c r="D1171" s="422"/>
    </row>
    <row r="1172" spans="4:4">
      <c r="D1172" s="422"/>
    </row>
    <row r="1173" spans="4:4">
      <c r="D1173" s="422"/>
    </row>
    <row r="1174" spans="4:4">
      <c r="D1174" s="422"/>
    </row>
    <row r="1175" spans="4:4">
      <c r="D1175" s="422"/>
    </row>
    <row r="1176" spans="4:4">
      <c r="D1176" s="422"/>
    </row>
    <row r="1177" spans="4:4">
      <c r="D1177" s="422"/>
    </row>
    <row r="1178" spans="4:4">
      <c r="D1178" s="422"/>
    </row>
    <row r="1179" spans="4:4">
      <c r="D1179" s="422"/>
    </row>
    <row r="1180" spans="4:4">
      <c r="D1180" s="422"/>
    </row>
    <row r="1181" spans="4:4">
      <c r="D1181" s="422"/>
    </row>
    <row r="1182" spans="4:4">
      <c r="D1182" s="422"/>
    </row>
    <row r="1183" spans="4:4">
      <c r="D1183" s="422"/>
    </row>
    <row r="1184" spans="4:4">
      <c r="D1184" s="422"/>
    </row>
    <row r="1185" spans="4:4">
      <c r="D1185" s="422"/>
    </row>
    <row r="1186" spans="4:4">
      <c r="D1186" s="422"/>
    </row>
    <row r="1187" spans="4:4">
      <c r="D1187" s="422"/>
    </row>
    <row r="1188" spans="4:4">
      <c r="D1188" s="422"/>
    </row>
    <row r="1189" spans="4:4">
      <c r="D1189" s="422"/>
    </row>
    <row r="1190" spans="4:4">
      <c r="D1190" s="422"/>
    </row>
    <row r="1191" spans="4:4">
      <c r="D1191" s="422"/>
    </row>
    <row r="1192" spans="4:4">
      <c r="D1192" s="422"/>
    </row>
    <row r="1193" spans="4:4">
      <c r="D1193" s="422"/>
    </row>
    <row r="1194" spans="4:4">
      <c r="D1194" s="422"/>
    </row>
    <row r="1195" spans="4:4">
      <c r="D1195" s="422"/>
    </row>
    <row r="1196" spans="4:4">
      <c r="D1196" s="422"/>
    </row>
    <row r="1197" spans="4:4">
      <c r="D1197" s="422"/>
    </row>
    <row r="1198" spans="4:4">
      <c r="D1198" s="422"/>
    </row>
    <row r="1199" spans="4:4">
      <c r="D1199" s="422"/>
    </row>
    <row r="1200" spans="4:4">
      <c r="D1200" s="422"/>
    </row>
    <row r="1201" spans="4:4">
      <c r="D1201" s="422"/>
    </row>
    <row r="1202" spans="4:4">
      <c r="D1202" s="422"/>
    </row>
    <row r="1203" spans="4:4">
      <c r="D1203" s="422"/>
    </row>
    <row r="1204" spans="4:4">
      <c r="D1204" s="422"/>
    </row>
    <row r="1205" spans="4:4">
      <c r="D1205" s="422"/>
    </row>
    <row r="1206" spans="4:4">
      <c r="D1206" s="422"/>
    </row>
    <row r="1207" spans="4:4">
      <c r="D1207" s="422"/>
    </row>
    <row r="1208" spans="4:4">
      <c r="D1208" s="422"/>
    </row>
    <row r="1209" spans="4:4">
      <c r="D1209" s="422"/>
    </row>
    <row r="1210" spans="4:4">
      <c r="D1210" s="422"/>
    </row>
    <row r="1211" spans="4:4">
      <c r="D1211" s="422"/>
    </row>
    <row r="1212" spans="4:4">
      <c r="D1212" s="422"/>
    </row>
    <row r="1213" spans="4:4">
      <c r="D1213" s="422"/>
    </row>
    <row r="1214" spans="4:4">
      <c r="D1214" s="422"/>
    </row>
    <row r="1215" spans="4:4">
      <c r="D1215" s="422"/>
    </row>
    <row r="1216" spans="4:4">
      <c r="D1216" s="422"/>
    </row>
    <row r="1217" spans="4:4">
      <c r="D1217" s="422"/>
    </row>
    <row r="1218" spans="4:4">
      <c r="D1218" s="422"/>
    </row>
    <row r="1219" spans="4:4">
      <c r="D1219" s="422"/>
    </row>
    <row r="1220" spans="4:4">
      <c r="D1220" s="422"/>
    </row>
    <row r="1221" spans="4:4">
      <c r="D1221" s="422"/>
    </row>
    <row r="1222" spans="4:4">
      <c r="D1222" s="422"/>
    </row>
    <row r="1223" spans="4:4">
      <c r="D1223" s="422"/>
    </row>
    <row r="1224" spans="4:4">
      <c r="D1224" s="422"/>
    </row>
    <row r="1225" spans="4:4">
      <c r="D1225" s="422"/>
    </row>
    <row r="1226" spans="4:4">
      <c r="D1226" s="422"/>
    </row>
    <row r="1227" spans="4:4">
      <c r="D1227" s="422"/>
    </row>
    <row r="1228" spans="4:4">
      <c r="D1228" s="422"/>
    </row>
    <row r="1229" spans="4:4">
      <c r="D1229" s="422"/>
    </row>
    <row r="1230" spans="4:4">
      <c r="D1230" s="422"/>
    </row>
    <row r="1231" spans="4:4">
      <c r="D1231" s="422"/>
    </row>
    <row r="1232" spans="4:4">
      <c r="D1232" s="422"/>
    </row>
    <row r="1233" spans="4:4">
      <c r="D1233" s="422"/>
    </row>
    <row r="1234" spans="4:4">
      <c r="D1234" s="422"/>
    </row>
    <row r="1235" spans="4:4">
      <c r="D1235" s="422"/>
    </row>
    <row r="1236" spans="4:4">
      <c r="D1236" s="422"/>
    </row>
    <row r="1237" spans="4:4">
      <c r="D1237" s="422"/>
    </row>
    <row r="1238" spans="4:4">
      <c r="D1238" s="422"/>
    </row>
    <row r="1239" spans="4:4">
      <c r="D1239" s="422"/>
    </row>
    <row r="1240" spans="4:4">
      <c r="D1240" s="422"/>
    </row>
    <row r="1241" spans="4:4">
      <c r="D1241" s="422"/>
    </row>
    <row r="1242" spans="4:4">
      <c r="D1242" s="422"/>
    </row>
    <row r="1243" spans="4:4">
      <c r="D1243" s="422"/>
    </row>
    <row r="1244" spans="4:4">
      <c r="D1244" s="422"/>
    </row>
    <row r="1245" spans="4:4">
      <c r="D1245" s="422"/>
    </row>
    <row r="1246" spans="4:4">
      <c r="D1246" s="422"/>
    </row>
    <row r="1247" spans="4:4">
      <c r="D1247" s="422"/>
    </row>
    <row r="1248" spans="4:4">
      <c r="D1248" s="422"/>
    </row>
    <row r="1249" spans="4:4">
      <c r="D1249" s="422"/>
    </row>
    <row r="1250" spans="4:4">
      <c r="D1250" s="422"/>
    </row>
    <row r="1251" spans="4:4">
      <c r="D1251" s="422"/>
    </row>
    <row r="1252" spans="4:4">
      <c r="D1252" s="422"/>
    </row>
    <row r="1253" spans="4:4">
      <c r="D1253" s="422"/>
    </row>
    <row r="1254" spans="4:4">
      <c r="D1254" s="422"/>
    </row>
    <row r="1255" spans="4:4">
      <c r="D1255" s="422"/>
    </row>
    <row r="1256" spans="4:4">
      <c r="D1256" s="422"/>
    </row>
    <row r="1257" spans="4:4">
      <c r="D1257" s="422"/>
    </row>
    <row r="1258" spans="4:4">
      <c r="D1258" s="422"/>
    </row>
    <row r="1259" spans="4:4">
      <c r="D1259" s="422"/>
    </row>
    <row r="1260" spans="4:4">
      <c r="D1260" s="422"/>
    </row>
    <row r="1261" spans="4:4">
      <c r="D1261" s="422"/>
    </row>
    <row r="1262" spans="4:4">
      <c r="D1262" s="422"/>
    </row>
    <row r="1263" spans="4:4">
      <c r="D1263" s="422"/>
    </row>
    <row r="1264" spans="4:4">
      <c r="D1264" s="422"/>
    </row>
    <row r="1265" spans="4:4">
      <c r="D1265" s="422"/>
    </row>
    <row r="1266" spans="4:4">
      <c r="D1266" s="422"/>
    </row>
    <row r="1267" spans="4:4">
      <c r="D1267" s="422"/>
    </row>
    <row r="1268" spans="4:4">
      <c r="D1268" s="422"/>
    </row>
    <row r="1269" spans="4:4">
      <c r="D1269" s="422"/>
    </row>
    <row r="1270" spans="4:4">
      <c r="D1270" s="422"/>
    </row>
    <row r="1271" spans="4:4">
      <c r="D1271" s="422"/>
    </row>
    <row r="1272" spans="4:4">
      <c r="D1272" s="422"/>
    </row>
    <row r="1273" spans="4:4">
      <c r="D1273" s="422"/>
    </row>
    <row r="1274" spans="4:4">
      <c r="D1274" s="422"/>
    </row>
    <row r="1275" spans="4:4">
      <c r="D1275" s="422"/>
    </row>
    <row r="1276" spans="4:4">
      <c r="D1276" s="422"/>
    </row>
    <row r="1277" spans="4:4">
      <c r="D1277" s="422"/>
    </row>
    <row r="1278" spans="4:4">
      <c r="D1278" s="422"/>
    </row>
    <row r="1279" spans="4:4">
      <c r="D1279" s="422"/>
    </row>
    <row r="1280" spans="4:4">
      <c r="D1280" s="422"/>
    </row>
    <row r="1281" spans="4:4">
      <c r="D1281" s="422"/>
    </row>
    <row r="1282" spans="4:4">
      <c r="D1282" s="422"/>
    </row>
    <row r="1283" spans="4:4">
      <c r="D1283" s="422"/>
    </row>
    <row r="1284" spans="4:4">
      <c r="D1284" s="422"/>
    </row>
    <row r="1285" spans="4:4">
      <c r="D1285" s="422"/>
    </row>
    <row r="1286" spans="4:4">
      <c r="D1286" s="422"/>
    </row>
    <row r="1287" spans="4:4">
      <c r="D1287" s="422"/>
    </row>
    <row r="1288" spans="4:4">
      <c r="D1288" s="422"/>
    </row>
    <row r="1289" spans="4:4">
      <c r="D1289" s="422"/>
    </row>
    <row r="1290" spans="4:4">
      <c r="D1290" s="422"/>
    </row>
    <row r="1291" spans="4:4">
      <c r="D1291" s="422"/>
    </row>
    <row r="1292" spans="4:4">
      <c r="D1292" s="422"/>
    </row>
    <row r="1293" spans="4:4">
      <c r="D1293" s="422"/>
    </row>
    <row r="1294" spans="4:4">
      <c r="D1294" s="422"/>
    </row>
    <row r="1295" spans="4:4">
      <c r="D1295" s="422"/>
    </row>
    <row r="1296" spans="4:4">
      <c r="D1296" s="422"/>
    </row>
    <row r="1297" spans="4:4">
      <c r="D1297" s="422"/>
    </row>
    <row r="1298" spans="4:4">
      <c r="D1298" s="422"/>
    </row>
    <row r="1299" spans="4:4">
      <c r="D1299" s="422"/>
    </row>
    <row r="1300" spans="4:4">
      <c r="D1300" s="422"/>
    </row>
    <row r="1301" spans="4:4">
      <c r="D1301" s="422"/>
    </row>
    <row r="1302" spans="4:4">
      <c r="D1302" s="422"/>
    </row>
    <row r="1303" spans="4:4">
      <c r="D1303" s="422"/>
    </row>
    <row r="1304" spans="4:4">
      <c r="D1304" s="422"/>
    </row>
    <row r="1305" spans="4:4">
      <c r="D1305" s="422"/>
    </row>
    <row r="1306" spans="4:4">
      <c r="D1306" s="422"/>
    </row>
    <row r="1307" spans="4:4">
      <c r="D1307" s="422"/>
    </row>
    <row r="1308" spans="4:4">
      <c r="D1308" s="422"/>
    </row>
    <row r="1309" spans="4:4">
      <c r="D1309" s="422"/>
    </row>
    <row r="1310" spans="4:4">
      <c r="D1310" s="422"/>
    </row>
    <row r="1311" spans="4:4">
      <c r="D1311" s="422"/>
    </row>
    <row r="1312" spans="4:4">
      <c r="D1312" s="422"/>
    </row>
    <row r="1313" spans="4:4">
      <c r="D1313" s="422"/>
    </row>
    <row r="1314" spans="4:4">
      <c r="D1314" s="422"/>
    </row>
    <row r="1315" spans="4:4">
      <c r="D1315" s="422"/>
    </row>
    <row r="1316" spans="4:4">
      <c r="D1316" s="422"/>
    </row>
    <row r="1317" spans="4:4">
      <c r="D1317" s="422"/>
    </row>
    <row r="1318" spans="4:4">
      <c r="D1318" s="422"/>
    </row>
    <row r="1319" spans="4:4">
      <c r="D1319" s="422"/>
    </row>
    <row r="1320" spans="4:4">
      <c r="D1320" s="422"/>
    </row>
    <row r="1321" spans="4:4">
      <c r="D1321" s="422"/>
    </row>
    <row r="1322" spans="4:4">
      <c r="D1322" s="422"/>
    </row>
    <row r="1323" spans="4:4">
      <c r="D1323" s="422"/>
    </row>
    <row r="1324" spans="4:4">
      <c r="D1324" s="422"/>
    </row>
    <row r="1325" spans="4:4">
      <c r="D1325" s="422"/>
    </row>
    <row r="1326" spans="4:4">
      <c r="D1326" s="422"/>
    </row>
    <row r="1327" spans="4:4">
      <c r="D1327" s="422"/>
    </row>
    <row r="1328" spans="4:4">
      <c r="D1328" s="422"/>
    </row>
    <row r="1329" spans="4:4">
      <c r="D1329" s="422"/>
    </row>
    <row r="1330" spans="4:4">
      <c r="D1330" s="422"/>
    </row>
    <row r="1331" spans="4:4">
      <c r="D1331" s="422"/>
    </row>
    <row r="1332" spans="4:4">
      <c r="D1332" s="422"/>
    </row>
    <row r="1333" spans="4:4">
      <c r="D1333" s="422"/>
    </row>
    <row r="1334" spans="4:4">
      <c r="D1334" s="422"/>
    </row>
    <row r="1335" spans="4:4">
      <c r="D1335" s="422"/>
    </row>
    <row r="1336" spans="4:4">
      <c r="D1336" s="422"/>
    </row>
    <row r="1337" spans="4:4">
      <c r="D1337" s="422"/>
    </row>
    <row r="1338" spans="4:4">
      <c r="D1338" s="422"/>
    </row>
    <row r="1339" spans="4:4">
      <c r="D1339" s="422"/>
    </row>
    <row r="1340" spans="4:4">
      <c r="D1340" s="422"/>
    </row>
    <row r="1341" spans="4:4">
      <c r="D1341" s="422"/>
    </row>
    <row r="1342" spans="4:4">
      <c r="D1342" s="422"/>
    </row>
    <row r="1343" spans="4:4">
      <c r="D1343" s="422"/>
    </row>
    <row r="1344" spans="4:4">
      <c r="D1344" s="422"/>
    </row>
    <row r="1345" spans="4:4">
      <c r="D1345" s="422"/>
    </row>
    <row r="1346" spans="4:4">
      <c r="D1346" s="422"/>
    </row>
    <row r="1347" spans="4:4">
      <c r="D1347" s="422"/>
    </row>
    <row r="1348" spans="4:4">
      <c r="D1348" s="422"/>
    </row>
    <row r="1349" spans="4:4">
      <c r="D1349" s="422"/>
    </row>
    <row r="1350" spans="4:4">
      <c r="D1350" s="422"/>
    </row>
    <row r="1351" spans="4:4">
      <c r="D1351" s="422"/>
    </row>
    <row r="1352" spans="4:4">
      <c r="D1352" s="422"/>
    </row>
    <row r="1353" spans="4:4">
      <c r="D1353" s="422"/>
    </row>
    <row r="1354" spans="4:4">
      <c r="D1354" s="422"/>
    </row>
    <row r="1355" spans="4:4">
      <c r="D1355" s="422"/>
    </row>
    <row r="1356" spans="4:4">
      <c r="D1356" s="422"/>
    </row>
    <row r="1357" spans="4:4">
      <c r="D1357" s="422"/>
    </row>
    <row r="1358" spans="4:4">
      <c r="D1358" s="422"/>
    </row>
    <row r="1359" spans="4:4">
      <c r="D1359" s="422"/>
    </row>
    <row r="1360" spans="4:4">
      <c r="D1360" s="422"/>
    </row>
    <row r="1361" spans="4:4">
      <c r="D1361" s="422"/>
    </row>
    <row r="1362" spans="4:4">
      <c r="D1362" s="422"/>
    </row>
    <row r="1363" spans="4:4">
      <c r="D1363" s="422"/>
    </row>
    <row r="1364" spans="4:4">
      <c r="D1364" s="422"/>
    </row>
    <row r="1365" spans="4:4">
      <c r="D1365" s="422"/>
    </row>
    <row r="1366" spans="4:4">
      <c r="D1366" s="422"/>
    </row>
    <row r="1367" spans="4:4">
      <c r="D1367" s="422"/>
    </row>
    <row r="1368" spans="4:4">
      <c r="D1368" s="422"/>
    </row>
    <row r="1369" spans="4:4">
      <c r="D1369" s="422"/>
    </row>
    <row r="1370" spans="4:4">
      <c r="D1370" s="422"/>
    </row>
    <row r="1371" spans="4:4">
      <c r="D1371" s="422"/>
    </row>
    <row r="1372" spans="4:4">
      <c r="D1372" s="422"/>
    </row>
    <row r="1373" spans="4:4">
      <c r="D1373" s="422"/>
    </row>
    <row r="1374" spans="4:4">
      <c r="D1374" s="422"/>
    </row>
    <row r="1375" spans="4:4">
      <c r="D1375" s="422"/>
    </row>
    <row r="1376" spans="4:4">
      <c r="D1376" s="422"/>
    </row>
    <row r="1377" spans="4:4">
      <c r="D1377" s="422"/>
    </row>
    <row r="1378" spans="4:4">
      <c r="D1378" s="422"/>
    </row>
    <row r="1379" spans="4:4">
      <c r="D1379" s="422"/>
    </row>
    <row r="1380" spans="4:4">
      <c r="D1380" s="422"/>
    </row>
    <row r="1381" spans="4:4">
      <c r="D1381" s="422"/>
    </row>
    <row r="1382" spans="4:4">
      <c r="D1382" s="422"/>
    </row>
    <row r="1383" spans="4:4">
      <c r="D1383" s="422"/>
    </row>
    <row r="1384" spans="4:4">
      <c r="D1384" s="422"/>
    </row>
    <row r="1385" spans="4:4">
      <c r="D1385" s="422"/>
    </row>
    <row r="1386" spans="4:4">
      <c r="D1386" s="422"/>
    </row>
    <row r="1387" spans="4:4">
      <c r="D1387" s="422"/>
    </row>
    <row r="1388" spans="4:4">
      <c r="D1388" s="422"/>
    </row>
    <row r="1389" spans="4:4">
      <c r="D1389" s="422"/>
    </row>
    <row r="1390" spans="4:4">
      <c r="D1390" s="422"/>
    </row>
    <row r="1391" spans="4:4">
      <c r="D1391" s="422"/>
    </row>
    <row r="1392" spans="4:4">
      <c r="D1392" s="422"/>
    </row>
    <row r="1393" spans="4:4">
      <c r="D1393" s="422"/>
    </row>
    <row r="1394" spans="4:4">
      <c r="D1394" s="422"/>
    </row>
    <row r="1395" spans="4:4">
      <c r="D1395" s="422"/>
    </row>
    <row r="1396" spans="4:4">
      <c r="D1396" s="422"/>
    </row>
    <row r="1397" spans="4:4">
      <c r="D1397" s="422"/>
    </row>
    <row r="1398" spans="4:4">
      <c r="D1398" s="422"/>
    </row>
    <row r="1399" spans="4:4">
      <c r="D1399" s="422"/>
    </row>
    <row r="1400" spans="4:4">
      <c r="D1400" s="422"/>
    </row>
    <row r="1401" spans="4:4">
      <c r="D1401" s="422"/>
    </row>
    <row r="1402" spans="4:4">
      <c r="D1402" s="422"/>
    </row>
    <row r="1403" spans="4:4">
      <c r="D1403" s="422"/>
    </row>
    <row r="1404" spans="4:4">
      <c r="D1404" s="422"/>
    </row>
    <row r="1405" spans="4:4">
      <c r="D1405" s="422"/>
    </row>
    <row r="1406" spans="4:4">
      <c r="D1406" s="422"/>
    </row>
    <row r="1407" spans="4:4">
      <c r="D1407" s="422"/>
    </row>
    <row r="1408" spans="4:4">
      <c r="D1408" s="422"/>
    </row>
    <row r="1409" spans="4:4">
      <c r="D1409" s="422"/>
    </row>
    <row r="1410" spans="4:4">
      <c r="D1410" s="422"/>
    </row>
    <row r="1411" spans="4:4">
      <c r="D1411" s="422"/>
    </row>
    <row r="1412" spans="4:4">
      <c r="D1412" s="422"/>
    </row>
    <row r="1413" spans="4:4">
      <c r="D1413" s="422"/>
    </row>
    <row r="1414" spans="4:4">
      <c r="D1414" s="422"/>
    </row>
    <row r="1415" spans="4:4">
      <c r="D1415" s="422"/>
    </row>
    <row r="1416" spans="4:4">
      <c r="D1416" s="422"/>
    </row>
    <row r="1417" spans="4:4">
      <c r="D1417" s="422"/>
    </row>
    <row r="1418" spans="4:4">
      <c r="D1418" s="422"/>
    </row>
    <row r="1419" spans="4:4">
      <c r="D1419" s="422"/>
    </row>
    <row r="1420" spans="4:4">
      <c r="D1420" s="422"/>
    </row>
    <row r="1421" spans="4:4">
      <c r="D1421" s="422"/>
    </row>
    <row r="1422" spans="4:4">
      <c r="D1422" s="422"/>
    </row>
    <row r="1423" spans="4:4">
      <c r="D1423" s="422"/>
    </row>
    <row r="1424" spans="4:4">
      <c r="D1424" s="422"/>
    </row>
    <row r="1425" spans="4:4">
      <c r="D1425" s="422"/>
    </row>
    <row r="1426" spans="4:4">
      <c r="D1426" s="422"/>
    </row>
    <row r="1427" spans="4:4">
      <c r="D1427" s="422"/>
    </row>
    <row r="1428" spans="4:4">
      <c r="D1428" s="422"/>
    </row>
    <row r="1429" spans="4:4">
      <c r="D1429" s="422"/>
    </row>
    <row r="1430" spans="4:4">
      <c r="D1430" s="422"/>
    </row>
    <row r="1431" spans="4:4">
      <c r="D1431" s="422"/>
    </row>
    <row r="1432" spans="4:4">
      <c r="D1432" s="422"/>
    </row>
    <row r="1433" spans="4:4">
      <c r="D1433" s="422"/>
    </row>
    <row r="1434" spans="4:4">
      <c r="D1434" s="422"/>
    </row>
    <row r="1435" spans="4:4">
      <c r="D1435" s="422"/>
    </row>
    <row r="1436" spans="4:4">
      <c r="D1436" s="422"/>
    </row>
    <row r="1437" spans="4:4">
      <c r="D1437" s="422"/>
    </row>
    <row r="1438" spans="4:4">
      <c r="D1438" s="422"/>
    </row>
    <row r="1439" spans="4:4">
      <c r="D1439" s="422"/>
    </row>
    <row r="1440" spans="4:4">
      <c r="D1440" s="422"/>
    </row>
    <row r="1441" spans="4:4">
      <c r="D1441" s="422"/>
    </row>
    <row r="1442" spans="4:4">
      <c r="D1442" s="422"/>
    </row>
    <row r="1443" spans="4:4">
      <c r="D1443" s="422"/>
    </row>
    <row r="1444" spans="4:4">
      <c r="D1444" s="422"/>
    </row>
    <row r="1445" spans="4:4">
      <c r="D1445" s="422"/>
    </row>
    <row r="1446" spans="4:4">
      <c r="D1446" s="422"/>
    </row>
    <row r="1447" spans="4:4">
      <c r="D1447" s="422"/>
    </row>
    <row r="1448" spans="4:4">
      <c r="D1448" s="422"/>
    </row>
    <row r="1449" spans="4:4">
      <c r="D1449" s="422"/>
    </row>
    <row r="1450" spans="4:4">
      <c r="D1450" s="422"/>
    </row>
    <row r="1451" spans="4:4">
      <c r="D1451" s="422"/>
    </row>
    <row r="1452" spans="4:4">
      <c r="D1452" s="422"/>
    </row>
    <row r="1453" spans="4:4">
      <c r="D1453" s="422"/>
    </row>
    <row r="1454" spans="4:4">
      <c r="D1454" s="422"/>
    </row>
    <row r="1455" spans="4:4">
      <c r="D1455" s="422"/>
    </row>
    <row r="1456" spans="4:4">
      <c r="D1456" s="422"/>
    </row>
    <row r="1457" spans="4:4">
      <c r="D1457" s="422"/>
    </row>
    <row r="1458" spans="4:4">
      <c r="D1458" s="422"/>
    </row>
    <row r="1459" spans="4:4">
      <c r="D1459" s="422"/>
    </row>
    <row r="1460" spans="4:4">
      <c r="D1460" s="422"/>
    </row>
    <row r="1461" spans="4:4">
      <c r="D1461" s="422"/>
    </row>
    <row r="1462" spans="4:4">
      <c r="D1462" s="422"/>
    </row>
    <row r="1463" spans="4:4">
      <c r="D1463" s="422"/>
    </row>
    <row r="1464" spans="4:4">
      <c r="D1464" s="422"/>
    </row>
    <row r="1465" spans="4:4">
      <c r="D1465" s="422"/>
    </row>
    <row r="1466" spans="4:4">
      <c r="D1466" s="422"/>
    </row>
    <row r="1467" spans="4:4">
      <c r="D1467" s="422"/>
    </row>
    <row r="1468" spans="4:4">
      <c r="D1468" s="422"/>
    </row>
    <row r="1469" spans="4:4">
      <c r="D1469" s="422"/>
    </row>
    <row r="1470" spans="4:4">
      <c r="D1470" s="422"/>
    </row>
    <row r="1471" spans="4:4">
      <c r="D1471" s="422"/>
    </row>
    <row r="1472" spans="4:4">
      <c r="D1472" s="422"/>
    </row>
    <row r="1473" spans="4:4">
      <c r="D1473" s="422"/>
    </row>
    <row r="1474" spans="4:4">
      <c r="D1474" s="422"/>
    </row>
    <row r="1475" spans="4:4">
      <c r="D1475" s="422"/>
    </row>
    <row r="1476" spans="4:4">
      <c r="D1476" s="422"/>
    </row>
    <row r="1477" spans="4:4">
      <c r="D1477" s="422"/>
    </row>
    <row r="1478" spans="4:4">
      <c r="D1478" s="422"/>
    </row>
    <row r="1479" spans="4:4">
      <c r="D1479" s="422"/>
    </row>
    <row r="1480" spans="4:4">
      <c r="D1480" s="422"/>
    </row>
    <row r="1481" spans="4:4">
      <c r="D1481" s="422"/>
    </row>
    <row r="1482" spans="4:4">
      <c r="D1482" s="422"/>
    </row>
    <row r="1483" spans="4:4">
      <c r="D1483" s="422"/>
    </row>
    <row r="1484" spans="4:4">
      <c r="D1484" s="422"/>
    </row>
    <row r="1485" spans="4:4">
      <c r="D1485" s="422"/>
    </row>
    <row r="1486" spans="4:4">
      <c r="D1486" s="422"/>
    </row>
    <row r="1487" spans="4:4">
      <c r="D1487" s="422"/>
    </row>
    <row r="1488" spans="4:4">
      <c r="D1488" s="422"/>
    </row>
    <row r="1489" spans="4:4">
      <c r="D1489" s="422"/>
    </row>
    <row r="1490" spans="4:4">
      <c r="D1490" s="422"/>
    </row>
    <row r="1491" spans="4:4">
      <c r="D1491" s="422"/>
    </row>
    <row r="1492" spans="4:4">
      <c r="D1492" s="422"/>
    </row>
    <row r="1493" spans="4:4">
      <c r="D1493" s="422"/>
    </row>
    <row r="1494" spans="4:4">
      <c r="D1494" s="422"/>
    </row>
    <row r="1495" spans="4:4">
      <c r="D1495" s="422"/>
    </row>
    <row r="1496" spans="4:4">
      <c r="D1496" s="422"/>
    </row>
    <row r="1497" spans="4:4">
      <c r="D1497" s="422"/>
    </row>
    <row r="1498" spans="4:4">
      <c r="D1498" s="422"/>
    </row>
    <row r="1499" spans="4:4">
      <c r="D1499" s="422"/>
    </row>
    <row r="1500" spans="4:4">
      <c r="D1500" s="422"/>
    </row>
    <row r="1501" spans="4:4">
      <c r="D1501" s="422"/>
    </row>
    <row r="1502" spans="4:4">
      <c r="D1502" s="422"/>
    </row>
    <row r="1503" spans="4:4">
      <c r="D1503" s="422"/>
    </row>
    <row r="1504" spans="4:4">
      <c r="D1504" s="422"/>
    </row>
    <row r="1505" spans="4:4">
      <c r="D1505" s="422"/>
    </row>
    <row r="1506" spans="4:4">
      <c r="D1506" s="422"/>
    </row>
    <row r="1507" spans="4:4">
      <c r="D1507" s="422"/>
    </row>
    <row r="1508" spans="4:4">
      <c r="D1508" s="422"/>
    </row>
    <row r="1509" spans="4:4">
      <c r="D1509" s="422"/>
    </row>
    <row r="1510" spans="4:4">
      <c r="D1510" s="422"/>
    </row>
    <row r="1511" spans="4:4">
      <c r="D1511" s="422"/>
    </row>
    <row r="1512" spans="4:4">
      <c r="D1512" s="422"/>
    </row>
    <row r="1513" spans="4:4">
      <c r="D1513" s="422"/>
    </row>
    <row r="1514" spans="4:4">
      <c r="D1514" s="422"/>
    </row>
    <row r="1515" spans="4:4">
      <c r="D1515" s="422"/>
    </row>
    <row r="1516" spans="4:4">
      <c r="D1516" s="422"/>
    </row>
    <row r="1517" spans="4:4">
      <c r="D1517" s="422"/>
    </row>
    <row r="1518" spans="4:4">
      <c r="D1518" s="422"/>
    </row>
    <row r="1519" spans="4:4">
      <c r="D1519" s="422"/>
    </row>
    <row r="1520" spans="4:4">
      <c r="D1520" s="422"/>
    </row>
    <row r="1521" spans="4:4">
      <c r="D1521" s="422"/>
    </row>
    <row r="1522" spans="4:4">
      <c r="D1522" s="422"/>
    </row>
    <row r="1523" spans="4:4">
      <c r="D1523" s="422"/>
    </row>
    <row r="1524" spans="4:4">
      <c r="D1524" s="422"/>
    </row>
    <row r="1525" spans="4:4">
      <c r="D1525" s="422"/>
    </row>
    <row r="1526" spans="4:4">
      <c r="D1526" s="422"/>
    </row>
    <row r="1527" spans="4:4">
      <c r="D1527" s="422"/>
    </row>
    <row r="1528" spans="4:4">
      <c r="D1528" s="422"/>
    </row>
    <row r="1529" spans="4:4">
      <c r="D1529" s="422"/>
    </row>
    <row r="1530" spans="4:4">
      <c r="D1530" s="422"/>
    </row>
    <row r="1531" spans="4:4">
      <c r="D1531" s="422"/>
    </row>
    <row r="1532" spans="4:4">
      <c r="D1532" s="422"/>
    </row>
    <row r="1533" spans="4:4">
      <c r="D1533" s="422"/>
    </row>
    <row r="1534" spans="4:4">
      <c r="D1534" s="422"/>
    </row>
    <row r="1535" spans="4:4">
      <c r="D1535" s="422"/>
    </row>
    <row r="1536" spans="4:4">
      <c r="D1536" s="422"/>
    </row>
    <row r="1537" spans="4:4">
      <c r="D1537" s="422"/>
    </row>
    <row r="1538" spans="4:4">
      <c r="D1538" s="422"/>
    </row>
    <row r="1539" spans="4:4">
      <c r="D1539" s="422"/>
    </row>
    <row r="1540" spans="4:4">
      <c r="D1540" s="422"/>
    </row>
    <row r="1541" spans="4:4">
      <c r="D1541" s="422"/>
    </row>
    <row r="1542" spans="4:4">
      <c r="D1542" s="422"/>
    </row>
    <row r="1543" spans="4:4">
      <c r="D1543" s="422"/>
    </row>
    <row r="1544" spans="4:4">
      <c r="D1544" s="422"/>
    </row>
    <row r="1545" spans="4:4">
      <c r="D1545" s="422"/>
    </row>
    <row r="1546" spans="4:4">
      <c r="D1546" s="422"/>
    </row>
    <row r="1547" spans="4:4">
      <c r="D1547" s="422"/>
    </row>
    <row r="1548" spans="4:4">
      <c r="D1548" s="422"/>
    </row>
    <row r="1549" spans="4:4">
      <c r="D1549" s="422"/>
    </row>
    <row r="1550" spans="4:4">
      <c r="D1550" s="422"/>
    </row>
    <row r="1551" spans="4:4">
      <c r="D1551" s="422"/>
    </row>
    <row r="1552" spans="4:4">
      <c r="D1552" s="422"/>
    </row>
    <row r="1553" spans="4:4">
      <c r="D1553" s="422"/>
    </row>
    <row r="1554" spans="4:4">
      <c r="D1554" s="422"/>
    </row>
    <row r="1555" spans="4:4">
      <c r="D1555" s="422"/>
    </row>
    <row r="1556" spans="4:4">
      <c r="D1556" s="422"/>
    </row>
    <row r="1557" spans="4:4">
      <c r="D1557" s="422"/>
    </row>
    <row r="1558" spans="4:4">
      <c r="D1558" s="422"/>
    </row>
    <row r="1559" spans="4:4">
      <c r="D1559" s="422"/>
    </row>
    <row r="1560" spans="4:4">
      <c r="D1560" s="422"/>
    </row>
    <row r="1561" spans="4:4">
      <c r="D1561" s="422"/>
    </row>
    <row r="1562" spans="4:4">
      <c r="D1562" s="422"/>
    </row>
    <row r="1563" spans="4:4">
      <c r="D1563" s="422"/>
    </row>
    <row r="1564" spans="4:4">
      <c r="D1564" s="422"/>
    </row>
    <row r="1565" spans="4:4">
      <c r="D1565" s="422"/>
    </row>
    <row r="1566" spans="4:4">
      <c r="D1566" s="422"/>
    </row>
    <row r="1567" spans="4:4">
      <c r="D1567" s="422"/>
    </row>
    <row r="1568" spans="4:4">
      <c r="D1568" s="422"/>
    </row>
    <row r="1569" spans="4:4">
      <c r="D1569" s="422"/>
    </row>
    <row r="1570" spans="4:4">
      <c r="D1570" s="422"/>
    </row>
    <row r="1571" spans="4:4">
      <c r="D1571" s="422"/>
    </row>
    <row r="1572" spans="4:4">
      <c r="D1572" s="422"/>
    </row>
    <row r="1573" spans="4:4">
      <c r="D1573" s="422"/>
    </row>
    <row r="1574" spans="4:4">
      <c r="D1574" s="422"/>
    </row>
    <row r="1575" spans="4:4">
      <c r="D1575" s="422"/>
    </row>
    <row r="1576" spans="4:4">
      <c r="D1576" s="422"/>
    </row>
    <row r="1577" spans="4:4">
      <c r="D1577" s="422"/>
    </row>
    <row r="1578" spans="4:4">
      <c r="D1578" s="422"/>
    </row>
    <row r="1579" spans="4:4">
      <c r="D1579" s="422"/>
    </row>
    <row r="1580" spans="4:4">
      <c r="D1580" s="422"/>
    </row>
    <row r="1581" spans="4:4">
      <c r="D1581" s="422"/>
    </row>
    <row r="1582" spans="4:4">
      <c r="D1582" s="422"/>
    </row>
    <row r="1583" spans="4:4">
      <c r="D1583" s="422"/>
    </row>
    <row r="1584" spans="4:4">
      <c r="D1584" s="422"/>
    </row>
    <row r="1585" spans="4:4">
      <c r="D1585" s="422"/>
    </row>
    <row r="1586" spans="4:4">
      <c r="D1586" s="422"/>
    </row>
    <row r="1587" spans="4:4">
      <c r="D1587" s="422"/>
    </row>
    <row r="1588" spans="4:4">
      <c r="D1588" s="422"/>
    </row>
    <row r="1589" spans="4:4">
      <c r="D1589" s="422"/>
    </row>
    <row r="1590" spans="4:4">
      <c r="D1590" s="422"/>
    </row>
    <row r="1591" spans="4:4">
      <c r="D1591" s="422"/>
    </row>
    <row r="1592" spans="4:4">
      <c r="D1592" s="422"/>
    </row>
    <row r="1593" spans="4:4">
      <c r="D1593" s="422"/>
    </row>
    <row r="1594" spans="4:4">
      <c r="D1594" s="422"/>
    </row>
    <row r="1595" spans="4:4">
      <c r="D1595" s="422"/>
    </row>
    <row r="1596" spans="4:4">
      <c r="D1596" s="422"/>
    </row>
    <row r="1597" spans="4:4">
      <c r="D1597" s="422"/>
    </row>
    <row r="1598" spans="4:4">
      <c r="D1598" s="422"/>
    </row>
    <row r="1599" spans="4:4">
      <c r="D1599" s="422"/>
    </row>
    <row r="1600" spans="4:4">
      <c r="D1600" s="422"/>
    </row>
    <row r="1601" spans="4:4">
      <c r="D1601" s="422"/>
    </row>
    <row r="1602" spans="4:4">
      <c r="D1602" s="422"/>
    </row>
    <row r="1603" spans="4:4">
      <c r="D1603" s="422"/>
    </row>
    <row r="1604" spans="4:4">
      <c r="D1604" s="422"/>
    </row>
    <row r="1605" spans="4:4">
      <c r="D1605" s="422"/>
    </row>
    <row r="1606" spans="4:4">
      <c r="D1606" s="422"/>
    </row>
    <row r="1607" spans="4:4">
      <c r="D1607" s="422"/>
    </row>
    <row r="1608" spans="4:4">
      <c r="D1608" s="422"/>
    </row>
    <row r="1609" spans="4:4">
      <c r="D1609" s="422"/>
    </row>
    <row r="1610" spans="4:4">
      <c r="D1610" s="422"/>
    </row>
    <row r="1611" spans="4:4">
      <c r="D1611" s="422"/>
    </row>
    <row r="1612" spans="4:4">
      <c r="D1612" s="422"/>
    </row>
    <row r="1613" spans="4:4">
      <c r="D1613" s="422"/>
    </row>
    <row r="1614" spans="4:4">
      <c r="D1614" s="422"/>
    </row>
    <row r="1615" spans="4:4">
      <c r="D1615" s="422"/>
    </row>
    <row r="1616" spans="4:4">
      <c r="D1616" s="422"/>
    </row>
    <row r="1617" spans="4:4">
      <c r="D1617" s="422"/>
    </row>
    <row r="1618" spans="4:4">
      <c r="D1618" s="422"/>
    </row>
    <row r="1619" spans="4:4">
      <c r="D1619" s="422"/>
    </row>
    <row r="1620" spans="4:4">
      <c r="D1620" s="422"/>
    </row>
    <row r="1621" spans="4:4">
      <c r="D1621" s="422"/>
    </row>
    <row r="1622" spans="4:4">
      <c r="D1622" s="422"/>
    </row>
    <row r="1623" spans="4:4">
      <c r="D1623" s="422"/>
    </row>
    <row r="1624" spans="4:4">
      <c r="D1624" s="422"/>
    </row>
    <row r="1625" spans="4:4">
      <c r="D1625" s="422"/>
    </row>
    <row r="1626" spans="4:4">
      <c r="D1626" s="422"/>
    </row>
    <row r="1627" spans="4:4">
      <c r="D1627" s="422"/>
    </row>
    <row r="1628" spans="4:4">
      <c r="D1628" s="422"/>
    </row>
    <row r="1629" spans="4:4">
      <c r="D1629" s="422"/>
    </row>
    <row r="1630" spans="4:4">
      <c r="D1630" s="422"/>
    </row>
    <row r="1631" spans="4:4">
      <c r="D1631" s="422"/>
    </row>
    <row r="1632" spans="4:4">
      <c r="D1632" s="422"/>
    </row>
    <row r="1633" spans="4:4">
      <c r="D1633" s="422"/>
    </row>
    <row r="1634" spans="4:4">
      <c r="D1634" s="422"/>
    </row>
    <row r="1635" spans="4:4">
      <c r="D1635" s="422"/>
    </row>
    <row r="1636" spans="4:4">
      <c r="D1636" s="422"/>
    </row>
    <row r="1637" spans="4:4">
      <c r="D1637" s="422"/>
    </row>
    <row r="1638" spans="4:4">
      <c r="D1638" s="422"/>
    </row>
    <row r="1639" spans="4:4">
      <c r="D1639" s="422"/>
    </row>
    <row r="1640" spans="4:4">
      <c r="D1640" s="422"/>
    </row>
    <row r="1641" spans="4:4">
      <c r="D1641" s="422"/>
    </row>
    <row r="1642" spans="4:4">
      <c r="D1642" s="422"/>
    </row>
    <row r="1643" spans="4:4">
      <c r="D1643" s="422"/>
    </row>
    <row r="1644" spans="4:4">
      <c r="D1644" s="422"/>
    </row>
    <row r="1645" spans="4:4">
      <c r="D1645" s="422"/>
    </row>
    <row r="1646" spans="4:4">
      <c r="D1646" s="422"/>
    </row>
    <row r="1647" spans="4:4">
      <c r="D1647" s="422"/>
    </row>
    <row r="1648" spans="4:4">
      <c r="D1648" s="422"/>
    </row>
    <row r="1649" spans="4:4">
      <c r="D1649" s="422"/>
    </row>
    <row r="1650" spans="4:4">
      <c r="D1650" s="422"/>
    </row>
    <row r="1651" spans="4:4">
      <c r="D1651" s="422"/>
    </row>
    <row r="1652" spans="4:4">
      <c r="D1652" s="422"/>
    </row>
    <row r="1653" spans="4:4">
      <c r="D1653" s="422"/>
    </row>
    <row r="1654" spans="4:4">
      <c r="D1654" s="422"/>
    </row>
    <row r="1655" spans="4:4">
      <c r="D1655" s="422"/>
    </row>
    <row r="1656" spans="4:4">
      <c r="D1656" s="422"/>
    </row>
    <row r="1657" spans="4:4">
      <c r="D1657" s="422"/>
    </row>
    <row r="1658" spans="4:4">
      <c r="D1658" s="422"/>
    </row>
    <row r="1659" spans="4:4">
      <c r="D1659" s="422"/>
    </row>
    <row r="1660" spans="4:4">
      <c r="D1660" s="422"/>
    </row>
    <row r="1661" spans="4:4">
      <c r="D1661" s="422"/>
    </row>
    <row r="1662" spans="4:4">
      <c r="D1662" s="422"/>
    </row>
    <row r="1663" spans="4:4">
      <c r="D1663" s="422"/>
    </row>
    <row r="1664" spans="4:4">
      <c r="D1664" s="422"/>
    </row>
    <row r="1665" spans="4:4">
      <c r="D1665" s="422"/>
    </row>
    <row r="1666" spans="4:4">
      <c r="D1666" s="422"/>
    </row>
    <row r="1667" spans="4:4">
      <c r="D1667" s="422"/>
    </row>
    <row r="1668" spans="4:4">
      <c r="D1668" s="422"/>
    </row>
    <row r="1669" spans="4:4">
      <c r="D1669" s="422"/>
    </row>
    <row r="1670" spans="4:4">
      <c r="D1670" s="422"/>
    </row>
    <row r="1671" spans="4:4">
      <c r="D1671" s="422"/>
    </row>
    <row r="1672" spans="4:4">
      <c r="D1672" s="422"/>
    </row>
    <row r="1673" spans="4:4">
      <c r="D1673" s="422"/>
    </row>
    <row r="1674" spans="4:4">
      <c r="D1674" s="422"/>
    </row>
    <row r="1675" spans="4:4">
      <c r="D1675" s="422"/>
    </row>
    <row r="1676" spans="4:4">
      <c r="D1676" s="422"/>
    </row>
    <row r="1677" spans="4:4">
      <c r="D1677" s="422"/>
    </row>
    <row r="1678" spans="4:4">
      <c r="D1678" s="422"/>
    </row>
    <row r="1679" spans="4:4">
      <c r="D1679" s="422"/>
    </row>
    <row r="1680" spans="4:4">
      <c r="D1680" s="422"/>
    </row>
    <row r="1681" spans="4:4">
      <c r="D1681" s="422"/>
    </row>
    <row r="1682" spans="4:4">
      <c r="D1682" s="422"/>
    </row>
    <row r="1683" spans="4:4">
      <c r="D1683" s="422"/>
    </row>
    <row r="1684" spans="4:4">
      <c r="D1684" s="422"/>
    </row>
    <row r="1685" spans="4:4">
      <c r="D1685" s="422"/>
    </row>
    <row r="1686" spans="4:4">
      <c r="D1686" s="422"/>
    </row>
    <row r="1687" spans="4:4">
      <c r="D1687" s="422"/>
    </row>
    <row r="1688" spans="4:4">
      <c r="D1688" s="422"/>
    </row>
    <row r="1689" spans="4:4">
      <c r="D1689" s="422"/>
    </row>
    <row r="1690" spans="4:4">
      <c r="D1690" s="422"/>
    </row>
    <row r="1691" spans="4:4">
      <c r="D1691" s="422"/>
    </row>
    <row r="1692" spans="4:4">
      <c r="D1692" s="422"/>
    </row>
    <row r="1693" spans="4:4">
      <c r="D1693" s="422"/>
    </row>
    <row r="1694" spans="4:4">
      <c r="D1694" s="422"/>
    </row>
    <row r="1695" spans="4:4">
      <c r="D1695" s="422"/>
    </row>
    <row r="1696" spans="4:4">
      <c r="D1696" s="422"/>
    </row>
    <row r="1697" spans="4:4">
      <c r="D1697" s="422"/>
    </row>
    <row r="1698" spans="4:4">
      <c r="D1698" s="422"/>
    </row>
    <row r="1699" spans="4:4">
      <c r="D1699" s="422"/>
    </row>
    <row r="1700" spans="4:4">
      <c r="D1700" s="422"/>
    </row>
    <row r="1701" spans="4:4">
      <c r="D1701" s="422"/>
    </row>
    <row r="1702" spans="4:4">
      <c r="D1702" s="422"/>
    </row>
    <row r="1703" spans="4:4">
      <c r="D1703" s="422"/>
    </row>
    <row r="1704" spans="4:4">
      <c r="D1704" s="422"/>
    </row>
    <row r="1705" spans="4:4">
      <c r="D1705" s="422"/>
    </row>
    <row r="1706" spans="4:4">
      <c r="D1706" s="422"/>
    </row>
    <row r="1707" spans="4:4">
      <c r="D1707" s="422"/>
    </row>
    <row r="1708" spans="4:4">
      <c r="D1708" s="422"/>
    </row>
    <row r="1709" spans="4:4">
      <c r="D1709" s="422"/>
    </row>
    <row r="1710" spans="4:4">
      <c r="D1710" s="422"/>
    </row>
    <row r="1711" spans="4:4">
      <c r="D1711" s="422"/>
    </row>
    <row r="1712" spans="4:4">
      <c r="D1712" s="422"/>
    </row>
    <row r="1713" spans="4:4">
      <c r="D1713" s="422"/>
    </row>
    <row r="1714" spans="4:4">
      <c r="D1714" s="422"/>
    </row>
    <row r="1715" spans="4:4">
      <c r="D1715" s="422"/>
    </row>
    <row r="1716" spans="4:4">
      <c r="D1716" s="422"/>
    </row>
    <row r="1717" spans="4:4">
      <c r="D1717" s="422"/>
    </row>
    <row r="1718" spans="4:4">
      <c r="D1718" s="422"/>
    </row>
    <row r="1719" spans="4:4">
      <c r="D1719" s="422"/>
    </row>
    <row r="1720" spans="4:4">
      <c r="D1720" s="422"/>
    </row>
    <row r="1721" spans="4:4">
      <c r="D1721" s="422"/>
    </row>
    <row r="1722" spans="4:4">
      <c r="D1722" s="422"/>
    </row>
    <row r="1723" spans="4:4">
      <c r="D1723" s="422"/>
    </row>
    <row r="1724" spans="4:4">
      <c r="D1724" s="422"/>
    </row>
    <row r="1725" spans="4:4">
      <c r="D1725" s="422"/>
    </row>
    <row r="1726" spans="4:4">
      <c r="D1726" s="422"/>
    </row>
    <row r="1727" spans="4:4">
      <c r="D1727" s="422"/>
    </row>
    <row r="1728" spans="4:4">
      <c r="D1728" s="422"/>
    </row>
    <row r="1729" spans="4:4">
      <c r="D1729" s="422"/>
    </row>
    <row r="1730" spans="4:4">
      <c r="D1730" s="422"/>
    </row>
    <row r="1731" spans="4:4">
      <c r="D1731" s="422"/>
    </row>
    <row r="1732" spans="4:4">
      <c r="D1732" s="422"/>
    </row>
    <row r="1733" spans="4:4">
      <c r="D1733" s="422"/>
    </row>
    <row r="1734" spans="4:4">
      <c r="D1734" s="422"/>
    </row>
    <row r="1735" spans="4:4">
      <c r="D1735" s="422"/>
    </row>
    <row r="1736" spans="4:4">
      <c r="D1736" s="422"/>
    </row>
    <row r="1737" spans="4:4">
      <c r="D1737" s="422"/>
    </row>
    <row r="1738" spans="4:4">
      <c r="D1738" s="422"/>
    </row>
    <row r="1739" spans="4:4">
      <c r="D1739" s="422"/>
    </row>
    <row r="1740" spans="4:4">
      <c r="D1740" s="422"/>
    </row>
    <row r="1741" spans="4:4">
      <c r="D1741" s="422"/>
    </row>
    <row r="1742" spans="4:4">
      <c r="D1742" s="422"/>
    </row>
    <row r="1743" spans="4:4">
      <c r="D1743" s="422"/>
    </row>
    <row r="1744" spans="4:4">
      <c r="D1744" s="422"/>
    </row>
    <row r="1745" spans="4:4">
      <c r="D1745" s="422"/>
    </row>
    <row r="1746" spans="4:4">
      <c r="D1746" s="422"/>
    </row>
    <row r="1747" spans="4:4">
      <c r="D1747" s="422"/>
    </row>
    <row r="1748" spans="4:4">
      <c r="D1748" s="422"/>
    </row>
    <row r="1749" spans="4:4">
      <c r="D1749" s="422"/>
    </row>
    <row r="1750" spans="4:4">
      <c r="D1750" s="422"/>
    </row>
    <row r="1751" spans="4:4">
      <c r="D1751" s="422"/>
    </row>
    <row r="1752" spans="4:4">
      <c r="D1752" s="422"/>
    </row>
    <row r="1753" spans="4:4">
      <c r="D1753" s="422"/>
    </row>
    <row r="1754" spans="4:4">
      <c r="D1754" s="422"/>
    </row>
    <row r="1755" spans="4:4">
      <c r="D1755" s="422"/>
    </row>
    <row r="1756" spans="4:4">
      <c r="D1756" s="422"/>
    </row>
    <row r="1757" spans="4:4">
      <c r="D1757" s="422"/>
    </row>
    <row r="1758" spans="4:4">
      <c r="D1758" s="422"/>
    </row>
    <row r="1759" spans="4:4">
      <c r="D1759" s="422"/>
    </row>
    <row r="1760" spans="4:4">
      <c r="D1760" s="422"/>
    </row>
    <row r="1761" spans="4:4">
      <c r="D1761" s="422"/>
    </row>
    <row r="1762" spans="4:4">
      <c r="D1762" s="422"/>
    </row>
    <row r="1763" spans="4:4">
      <c r="D1763" s="422"/>
    </row>
    <row r="1764" spans="4:4">
      <c r="D1764" s="422"/>
    </row>
    <row r="1765" spans="4:4">
      <c r="D1765" s="422"/>
    </row>
    <row r="1766" spans="4:4">
      <c r="D1766" s="422"/>
    </row>
    <row r="1767" spans="4:4">
      <c r="D1767" s="422"/>
    </row>
    <row r="1768" spans="4:4">
      <c r="D1768" s="422"/>
    </row>
    <row r="1769" spans="4:4">
      <c r="D1769" s="422"/>
    </row>
    <row r="1770" spans="4:4">
      <c r="D1770" s="422"/>
    </row>
    <row r="1771" spans="4:4">
      <c r="D1771" s="422"/>
    </row>
    <row r="1772" spans="4:4">
      <c r="D1772" s="422"/>
    </row>
    <row r="1773" spans="4:4">
      <c r="D1773" s="422"/>
    </row>
    <row r="1774" spans="4:4">
      <c r="D1774" s="422"/>
    </row>
    <row r="1775" spans="4:4">
      <c r="D1775" s="422"/>
    </row>
    <row r="1776" spans="4:4">
      <c r="D1776" s="422"/>
    </row>
    <row r="1777" spans="4:4">
      <c r="D1777" s="422"/>
    </row>
    <row r="1778" spans="4:4">
      <c r="D1778" s="422"/>
    </row>
    <row r="1779" spans="4:4">
      <c r="D1779" s="422"/>
    </row>
    <row r="1780" spans="4:4">
      <c r="D1780" s="422"/>
    </row>
    <row r="1781" spans="4:4">
      <c r="D1781" s="422"/>
    </row>
    <row r="1782" spans="4:4">
      <c r="D1782" s="422"/>
    </row>
    <row r="1783" spans="4:4">
      <c r="D1783" s="422"/>
    </row>
    <row r="1784" spans="4:4">
      <c r="D1784" s="422"/>
    </row>
    <row r="1785" spans="4:4">
      <c r="D1785" s="422"/>
    </row>
    <row r="1786" spans="4:4">
      <c r="D1786" s="422"/>
    </row>
    <row r="1787" spans="4:4">
      <c r="D1787" s="422"/>
    </row>
    <row r="1788" spans="4:4">
      <c r="D1788" s="422"/>
    </row>
    <row r="1789" spans="4:4">
      <c r="D1789" s="422"/>
    </row>
    <row r="1790" spans="4:4">
      <c r="D1790" s="422"/>
    </row>
    <row r="1791" spans="4:4">
      <c r="D1791" s="422"/>
    </row>
    <row r="1792" spans="4:4">
      <c r="D1792" s="422"/>
    </row>
    <row r="1793" spans="4:4">
      <c r="D1793" s="422"/>
    </row>
    <row r="1794" spans="4:4">
      <c r="D1794" s="422"/>
    </row>
    <row r="1795" spans="4:4">
      <c r="D1795" s="422"/>
    </row>
    <row r="1796" spans="4:4">
      <c r="D1796" s="422"/>
    </row>
    <row r="1797" spans="4:4">
      <c r="D1797" s="422"/>
    </row>
    <row r="1798" spans="4:4">
      <c r="D1798" s="422"/>
    </row>
    <row r="1799" spans="4:4">
      <c r="D1799" s="422"/>
    </row>
    <row r="1800" spans="4:4">
      <c r="D1800" s="422"/>
    </row>
    <row r="1801" spans="4:4">
      <c r="D1801" s="422"/>
    </row>
    <row r="1802" spans="4:4">
      <c r="D1802" s="422"/>
    </row>
    <row r="1803" spans="4:4">
      <c r="D1803" s="422"/>
    </row>
    <row r="1804" spans="4:4">
      <c r="D1804" s="422"/>
    </row>
    <row r="1805" spans="4:4">
      <c r="D1805" s="422"/>
    </row>
    <row r="1806" spans="4:4">
      <c r="D1806" s="422"/>
    </row>
    <row r="1807" spans="4:4">
      <c r="D1807" s="422"/>
    </row>
    <row r="1808" spans="4:4">
      <c r="D1808" s="422"/>
    </row>
    <row r="1809" spans="4:4">
      <c r="D1809" s="422"/>
    </row>
    <row r="1810" spans="4:4">
      <c r="D1810" s="422"/>
    </row>
    <row r="1811" spans="4:4">
      <c r="D1811" s="422"/>
    </row>
    <row r="1812" spans="4:4">
      <c r="D1812" s="422"/>
    </row>
    <row r="1813" spans="4:4">
      <c r="D1813" s="422"/>
    </row>
    <row r="1814" spans="4:4">
      <c r="D1814" s="422"/>
    </row>
    <row r="1815" spans="4:4">
      <c r="D1815" s="422"/>
    </row>
    <row r="1816" spans="4:4">
      <c r="D1816" s="422"/>
    </row>
    <row r="1817" spans="4:4">
      <c r="D1817" s="422"/>
    </row>
    <row r="1818" spans="4:4">
      <c r="D1818" s="422"/>
    </row>
    <row r="1819" spans="4:4">
      <c r="D1819" s="422"/>
    </row>
    <row r="1820" spans="4:4">
      <c r="D1820" s="422"/>
    </row>
    <row r="1821" spans="4:4">
      <c r="D1821" s="422"/>
    </row>
    <row r="1822" spans="4:4">
      <c r="D1822" s="422"/>
    </row>
    <row r="1823" spans="4:4">
      <c r="D1823" s="422"/>
    </row>
    <row r="1824" spans="4:4">
      <c r="D1824" s="422"/>
    </row>
    <row r="1825" spans="4:4">
      <c r="D1825" s="422"/>
    </row>
    <row r="1826" spans="4:4">
      <c r="D1826" s="422"/>
    </row>
    <row r="1827" spans="4:4">
      <c r="D1827" s="422"/>
    </row>
    <row r="1828" spans="4:4">
      <c r="D1828" s="422"/>
    </row>
    <row r="1829" spans="4:4">
      <c r="D1829" s="422"/>
    </row>
    <row r="1830" spans="4:4">
      <c r="D1830" s="422"/>
    </row>
    <row r="1831" spans="4:4">
      <c r="D1831" s="422"/>
    </row>
    <row r="1832" spans="4:4">
      <c r="D1832" s="422"/>
    </row>
    <row r="1833" spans="4:4">
      <c r="D1833" s="422"/>
    </row>
    <row r="1834" spans="4:4">
      <c r="D1834" s="422"/>
    </row>
    <row r="1835" spans="4:4">
      <c r="D1835" s="422"/>
    </row>
    <row r="1836" spans="4:4">
      <c r="D1836" s="422"/>
    </row>
    <row r="1837" spans="4:4">
      <c r="D1837" s="422"/>
    </row>
    <row r="1838" spans="4:4">
      <c r="D1838" s="422"/>
    </row>
    <row r="1839" spans="4:4">
      <c r="D1839" s="422"/>
    </row>
    <row r="1840" spans="4:4">
      <c r="D1840" s="422"/>
    </row>
    <row r="1841" spans="4:4">
      <c r="D1841" s="422"/>
    </row>
    <row r="1842" spans="4:4">
      <c r="D1842" s="422"/>
    </row>
    <row r="1843" spans="4:4">
      <c r="D1843" s="422"/>
    </row>
    <row r="1844" spans="4:4">
      <c r="D1844" s="422"/>
    </row>
    <row r="1845" spans="4:4">
      <c r="D1845" s="422"/>
    </row>
    <row r="1846" spans="4:4">
      <c r="D1846" s="422"/>
    </row>
    <row r="1847" spans="4:4">
      <c r="D1847" s="422"/>
    </row>
    <row r="1848" spans="4:4">
      <c r="D1848" s="422"/>
    </row>
    <row r="1849" spans="4:4">
      <c r="D1849" s="422"/>
    </row>
    <row r="1850" spans="4:4">
      <c r="D1850" s="422"/>
    </row>
    <row r="1851" spans="4:4">
      <c r="D1851" s="422"/>
    </row>
    <row r="1852" spans="4:4">
      <c r="D1852" s="422"/>
    </row>
    <row r="1853" spans="4:4">
      <c r="D1853" s="422"/>
    </row>
    <row r="1854" spans="4:4">
      <c r="D1854" s="422"/>
    </row>
    <row r="1855" spans="4:4">
      <c r="D1855" s="422"/>
    </row>
    <row r="1856" spans="4:4">
      <c r="D1856" s="422"/>
    </row>
    <row r="1857" spans="4:4">
      <c r="D1857" s="422"/>
    </row>
    <row r="1858" spans="4:4">
      <c r="D1858" s="422"/>
    </row>
    <row r="1859" spans="4:4">
      <c r="D1859" s="422"/>
    </row>
    <row r="1860" spans="4:4">
      <c r="D1860" s="422"/>
    </row>
    <row r="1861" spans="4:4">
      <c r="D1861" s="422"/>
    </row>
    <row r="1862" spans="4:4">
      <c r="D1862" s="422"/>
    </row>
    <row r="1863" spans="4:4">
      <c r="D1863" s="422"/>
    </row>
    <row r="1864" spans="4:4">
      <c r="D1864" s="422"/>
    </row>
    <row r="1865" spans="4:4">
      <c r="D1865" s="422"/>
    </row>
    <row r="1866" spans="4:4">
      <c r="D1866" s="422"/>
    </row>
    <row r="1867" spans="4:4">
      <c r="D1867" s="422"/>
    </row>
    <row r="1868" spans="4:4">
      <c r="D1868" s="422"/>
    </row>
    <row r="1869" spans="4:4">
      <c r="D1869" s="422"/>
    </row>
    <row r="1870" spans="4:4">
      <c r="D1870" s="422"/>
    </row>
    <row r="1871" spans="4:4">
      <c r="D1871" s="422"/>
    </row>
    <row r="1872" spans="4:4">
      <c r="D1872" s="422"/>
    </row>
    <row r="1873" spans="4:4">
      <c r="D1873" s="422"/>
    </row>
    <row r="1874" spans="4:4">
      <c r="D1874" s="422"/>
    </row>
    <row r="1875" spans="4:4">
      <c r="D1875" s="422"/>
    </row>
    <row r="1876" spans="4:4">
      <c r="D1876" s="422"/>
    </row>
    <row r="1877" spans="4:4">
      <c r="D1877" s="422"/>
    </row>
    <row r="1878" spans="4:4">
      <c r="D1878" s="422"/>
    </row>
    <row r="1879" spans="4:4">
      <c r="D1879" s="422"/>
    </row>
    <row r="1880" spans="4:4">
      <c r="D1880" s="422"/>
    </row>
    <row r="1881" spans="4:4">
      <c r="D1881" s="422"/>
    </row>
    <row r="1882" spans="4:4">
      <c r="D1882" s="422"/>
    </row>
    <row r="1883" spans="4:4">
      <c r="D1883" s="422"/>
    </row>
    <row r="1884" spans="4:4">
      <c r="D1884" s="422"/>
    </row>
    <row r="1885" spans="4:4">
      <c r="D1885" s="422"/>
    </row>
    <row r="1886" spans="4:4">
      <c r="D1886" s="422"/>
    </row>
    <row r="1887" spans="4:4">
      <c r="D1887" s="422"/>
    </row>
    <row r="1888" spans="4:4">
      <c r="D1888" s="422"/>
    </row>
    <row r="1889" spans="4:4">
      <c r="D1889" s="422"/>
    </row>
    <row r="1890" spans="4:4">
      <c r="D1890" s="422"/>
    </row>
    <row r="1891" spans="4:4">
      <c r="D1891" s="422"/>
    </row>
    <row r="1892" spans="4:4">
      <c r="D1892" s="422"/>
    </row>
    <row r="1893" spans="4:4">
      <c r="D1893" s="422"/>
    </row>
    <row r="1894" spans="4:4">
      <c r="D1894" s="422"/>
    </row>
    <row r="1895" spans="4:4">
      <c r="D1895" s="422"/>
    </row>
    <row r="1896" spans="4:4">
      <c r="D1896" s="422"/>
    </row>
    <row r="1897" spans="4:4">
      <c r="D1897" s="422"/>
    </row>
    <row r="1898" spans="4:4">
      <c r="D1898" s="422"/>
    </row>
    <row r="1899" spans="4:4">
      <c r="D1899" s="422"/>
    </row>
    <row r="1900" spans="4:4">
      <c r="D1900" s="422"/>
    </row>
    <row r="1901" spans="4:4">
      <c r="D1901" s="422"/>
    </row>
    <row r="1902" spans="4:4">
      <c r="D1902" s="422"/>
    </row>
    <row r="1903" spans="4:4">
      <c r="D1903" s="422"/>
    </row>
    <row r="1904" spans="4:4">
      <c r="D1904" s="422"/>
    </row>
    <row r="1905" spans="4:4">
      <c r="D1905" s="422"/>
    </row>
    <row r="1906" spans="4:4">
      <c r="D1906" s="422"/>
    </row>
    <row r="1907" spans="4:4">
      <c r="D1907" s="422"/>
    </row>
    <row r="1908" spans="4:4">
      <c r="D1908" s="422"/>
    </row>
    <row r="1909" spans="4:4">
      <c r="D1909" s="422"/>
    </row>
    <row r="1910" spans="4:4">
      <c r="D1910" s="422"/>
    </row>
    <row r="1911" spans="4:4">
      <c r="D1911" s="422"/>
    </row>
    <row r="1912" spans="4:4">
      <c r="D1912" s="422"/>
    </row>
    <row r="1913" spans="4:4">
      <c r="D1913" s="422"/>
    </row>
    <row r="1914" spans="4:4">
      <c r="D1914" s="422"/>
    </row>
    <row r="1915" spans="4:4">
      <c r="D1915" s="422"/>
    </row>
    <row r="1916" spans="4:4">
      <c r="D1916" s="422"/>
    </row>
    <row r="1917" spans="4:4">
      <c r="D1917" s="422"/>
    </row>
    <row r="1918" spans="4:4">
      <c r="D1918" s="422"/>
    </row>
    <row r="1919" spans="4:4">
      <c r="D1919" s="422"/>
    </row>
    <row r="1920" spans="4:4">
      <c r="D1920" s="422"/>
    </row>
    <row r="1921" spans="4:4">
      <c r="D1921" s="422"/>
    </row>
    <row r="1922" spans="4:4">
      <c r="D1922" s="422"/>
    </row>
    <row r="1923" spans="4:4">
      <c r="D1923" s="422"/>
    </row>
    <row r="1924" spans="4:4">
      <c r="D1924" s="422"/>
    </row>
    <row r="1925" spans="4:4">
      <c r="D1925" s="422"/>
    </row>
    <row r="1926" spans="4:4">
      <c r="D1926" s="422"/>
    </row>
    <row r="1927" spans="4:4">
      <c r="D1927" s="422"/>
    </row>
    <row r="1928" spans="4:4">
      <c r="D1928" s="422"/>
    </row>
    <row r="1929" spans="4:4">
      <c r="D1929" s="422"/>
    </row>
    <row r="1930" spans="4:4">
      <c r="D1930" s="422"/>
    </row>
    <row r="1931" spans="4:4">
      <c r="D1931" s="422"/>
    </row>
    <row r="1932" spans="4:4">
      <c r="D1932" s="422"/>
    </row>
    <row r="1933" spans="4:4">
      <c r="D1933" s="422"/>
    </row>
    <row r="1934" spans="4:4">
      <c r="D1934" s="422"/>
    </row>
    <row r="1935" spans="4:4">
      <c r="D1935" s="422"/>
    </row>
    <row r="1936" spans="4:4">
      <c r="D1936" s="422"/>
    </row>
    <row r="1937" spans="4:4">
      <c r="D1937" s="422"/>
    </row>
    <row r="1938" spans="4:4">
      <c r="D1938" s="422"/>
    </row>
    <row r="1939" spans="4:4">
      <c r="D1939" s="422"/>
    </row>
    <row r="1940" spans="4:4">
      <c r="D1940" s="422"/>
    </row>
    <row r="1941" spans="4:4">
      <c r="D1941" s="422"/>
    </row>
    <row r="1942" spans="4:4">
      <c r="D1942" s="422"/>
    </row>
    <row r="1943" spans="4:4">
      <c r="D1943" s="422"/>
    </row>
    <row r="1944" spans="4:4">
      <c r="D1944" s="422"/>
    </row>
    <row r="1945" spans="4:4">
      <c r="D1945" s="422"/>
    </row>
    <row r="1946" spans="4:4">
      <c r="D1946" s="422"/>
    </row>
    <row r="1947" spans="4:4">
      <c r="D1947" s="422"/>
    </row>
    <row r="1948" spans="4:4">
      <c r="D1948" s="422"/>
    </row>
    <row r="1949" spans="4:4">
      <c r="D1949" s="422"/>
    </row>
    <row r="1950" spans="4:4">
      <c r="D1950" s="422"/>
    </row>
    <row r="1951" spans="4:4">
      <c r="D1951" s="422"/>
    </row>
    <row r="1952" spans="4:4">
      <c r="D1952" s="422"/>
    </row>
    <row r="1953" spans="4:4">
      <c r="D1953" s="422"/>
    </row>
    <row r="1954" spans="4:4">
      <c r="D1954" s="422"/>
    </row>
    <row r="1955" spans="4:4">
      <c r="D1955" s="422"/>
    </row>
    <row r="1956" spans="4:4">
      <c r="D1956" s="422"/>
    </row>
    <row r="1957" spans="4:4">
      <c r="D1957" s="422"/>
    </row>
    <row r="1958" spans="4:4">
      <c r="D1958" s="422"/>
    </row>
    <row r="1959" spans="4:4">
      <c r="D1959" s="422"/>
    </row>
    <row r="1960" spans="4:4">
      <c r="D1960" s="422"/>
    </row>
    <row r="1961" spans="4:4">
      <c r="D1961" s="422"/>
    </row>
    <row r="1962" spans="4:4">
      <c r="D1962" s="422"/>
    </row>
    <row r="1963" spans="4:4">
      <c r="D1963" s="422"/>
    </row>
    <row r="1964" spans="4:4">
      <c r="D1964" s="422"/>
    </row>
    <row r="1965" spans="4:4">
      <c r="D1965" s="422"/>
    </row>
    <row r="1966" spans="4:4">
      <c r="D1966" s="422"/>
    </row>
    <row r="1967" spans="4:4">
      <c r="D1967" s="422"/>
    </row>
    <row r="1968" spans="4:4">
      <c r="D1968" s="422"/>
    </row>
    <row r="1969" spans="4:4">
      <c r="D1969" s="422"/>
    </row>
    <row r="1970" spans="4:4">
      <c r="D1970" s="422"/>
    </row>
    <row r="1971" spans="4:4">
      <c r="D1971" s="422"/>
    </row>
    <row r="1972" spans="4:4">
      <c r="D1972" s="422"/>
    </row>
    <row r="1973" spans="4:4">
      <c r="D1973" s="422"/>
    </row>
    <row r="1974" spans="4:4">
      <c r="D1974" s="422"/>
    </row>
    <row r="1975" spans="4:4">
      <c r="D1975" s="422"/>
    </row>
    <row r="1976" spans="4:4">
      <c r="D1976" s="422"/>
    </row>
    <row r="1977" spans="4:4">
      <c r="D1977" s="422"/>
    </row>
    <row r="1978" spans="4:4">
      <c r="D1978" s="422"/>
    </row>
    <row r="1979" spans="4:4">
      <c r="D1979" s="422"/>
    </row>
    <row r="1980" spans="4:4">
      <c r="D1980" s="422"/>
    </row>
    <row r="1981" spans="4:4">
      <c r="D1981" s="422"/>
    </row>
    <row r="1982" spans="4:4">
      <c r="D1982" s="422"/>
    </row>
    <row r="1983" spans="4:4">
      <c r="D1983" s="422"/>
    </row>
    <row r="1984" spans="4:4">
      <c r="D1984" s="422"/>
    </row>
    <row r="1985" spans="4:4">
      <c r="D1985" s="422"/>
    </row>
    <row r="1986" spans="4:4">
      <c r="D1986" s="422"/>
    </row>
    <row r="1987" spans="4:4">
      <c r="D1987" s="422"/>
    </row>
    <row r="1988" spans="4:4">
      <c r="D1988" s="422"/>
    </row>
    <row r="1989" spans="4:4">
      <c r="D1989" s="422"/>
    </row>
    <row r="1990" spans="4:4">
      <c r="D1990" s="422"/>
    </row>
    <row r="1991" spans="4:4">
      <c r="D1991" s="422"/>
    </row>
    <row r="1992" spans="4:4">
      <c r="D1992" s="422"/>
    </row>
    <row r="1993" spans="4:4">
      <c r="D1993" s="422"/>
    </row>
    <row r="1994" spans="4:4">
      <c r="D1994" s="422"/>
    </row>
    <row r="1995" spans="4:4">
      <c r="D1995" s="422"/>
    </row>
    <row r="1996" spans="4:4">
      <c r="D1996" s="422"/>
    </row>
    <row r="1997" spans="4:4">
      <c r="D1997" s="422"/>
    </row>
    <row r="1998" spans="4:4">
      <c r="D1998" s="422"/>
    </row>
    <row r="1999" spans="4:4">
      <c r="D1999" s="422"/>
    </row>
    <row r="2000" spans="4:4">
      <c r="D2000" s="422"/>
    </row>
    <row r="2001" spans="4:4">
      <c r="D2001" s="422"/>
    </row>
    <row r="2002" spans="4:4">
      <c r="D2002" s="422"/>
    </row>
    <row r="2003" spans="4:4">
      <c r="D2003" s="422"/>
    </row>
    <row r="2004" spans="4:4">
      <c r="D2004" s="422"/>
    </row>
    <row r="2005" spans="4:4">
      <c r="D2005" s="422"/>
    </row>
    <row r="2006" spans="4:4">
      <c r="D2006" s="422"/>
    </row>
    <row r="2007" spans="4:4">
      <c r="D2007" s="422"/>
    </row>
    <row r="2008" spans="4:4">
      <c r="D2008" s="422"/>
    </row>
    <row r="2009" spans="4:4">
      <c r="D2009" s="422"/>
    </row>
    <row r="2010" spans="4:4">
      <c r="D2010" s="422"/>
    </row>
    <row r="2011" spans="4:4">
      <c r="D2011" s="422"/>
    </row>
    <row r="2012" spans="4:4">
      <c r="D2012" s="422"/>
    </row>
    <row r="2013" spans="4:4">
      <c r="D2013" s="422"/>
    </row>
    <row r="2014" spans="4:4">
      <c r="D2014" s="422"/>
    </row>
    <row r="2015" spans="4:4">
      <c r="D2015" s="422"/>
    </row>
    <row r="2016" spans="4:4">
      <c r="D2016" s="422"/>
    </row>
    <row r="2017" spans="4:4">
      <c r="D2017" s="422"/>
    </row>
    <row r="2018" spans="4:4">
      <c r="D2018" s="422"/>
    </row>
    <row r="2019" spans="4:4">
      <c r="D2019" s="422"/>
    </row>
    <row r="2020" spans="4:4">
      <c r="D2020" s="422"/>
    </row>
    <row r="2021" spans="4:4">
      <c r="D2021" s="422"/>
    </row>
    <row r="2022" spans="4:4">
      <c r="D2022" s="422"/>
    </row>
    <row r="2023" spans="4:4">
      <c r="D2023" s="422"/>
    </row>
    <row r="2024" spans="4:4">
      <c r="D2024" s="422"/>
    </row>
    <row r="2025" spans="4:4">
      <c r="D2025" s="422"/>
    </row>
    <row r="2026" spans="4:4">
      <c r="D2026" s="422"/>
    </row>
    <row r="2027" spans="4:4">
      <c r="D2027" s="422"/>
    </row>
    <row r="2028" spans="4:4">
      <c r="D2028" s="422"/>
    </row>
    <row r="2029" spans="4:4">
      <c r="D2029" s="422"/>
    </row>
    <row r="2030" spans="4:4">
      <c r="D2030" s="422"/>
    </row>
    <row r="2031" spans="4:4">
      <c r="D2031" s="422"/>
    </row>
    <row r="2032" spans="4:4">
      <c r="D2032" s="422"/>
    </row>
    <row r="2033" spans="4:4">
      <c r="D2033" s="422"/>
    </row>
    <row r="2034" spans="4:4">
      <c r="D2034" s="422"/>
    </row>
    <row r="2035" spans="4:4">
      <c r="D2035" s="422"/>
    </row>
    <row r="2036" spans="4:4">
      <c r="D2036" s="422"/>
    </row>
    <row r="2037" spans="4:4">
      <c r="D2037" s="422"/>
    </row>
    <row r="2038" spans="4:4">
      <c r="D2038" s="422"/>
    </row>
    <row r="2039" spans="4:4">
      <c r="D2039" s="422"/>
    </row>
    <row r="2040" spans="4:4">
      <c r="D2040" s="422"/>
    </row>
    <row r="2041" spans="4:4">
      <c r="D2041" s="422"/>
    </row>
    <row r="2042" spans="4:4">
      <c r="D2042" s="422"/>
    </row>
    <row r="2043" spans="4:4">
      <c r="D2043" s="422"/>
    </row>
    <row r="2044" spans="4:4">
      <c r="D2044" s="422"/>
    </row>
    <row r="2045" spans="4:4">
      <c r="D2045" s="422"/>
    </row>
    <row r="2046" spans="4:4">
      <c r="D2046" s="422"/>
    </row>
    <row r="2047" spans="4:4">
      <c r="D2047" s="422"/>
    </row>
    <row r="2048" spans="4:4">
      <c r="D2048" s="422"/>
    </row>
    <row r="2049" spans="4:4">
      <c r="D2049" s="422"/>
    </row>
    <row r="2050" spans="4:4">
      <c r="D2050" s="422"/>
    </row>
    <row r="2051" spans="4:4">
      <c r="D2051" s="422"/>
    </row>
    <row r="2052" spans="4:4">
      <c r="D2052" s="422"/>
    </row>
    <row r="2053" spans="4:4">
      <c r="D2053" s="422"/>
    </row>
    <row r="2054" spans="4:4">
      <c r="D2054" s="422"/>
    </row>
    <row r="2055" spans="4:4">
      <c r="D2055" s="422"/>
    </row>
    <row r="2056" spans="4:4">
      <c r="D2056" s="422"/>
    </row>
    <row r="2057" spans="4:4">
      <c r="D2057" s="422"/>
    </row>
    <row r="2058" spans="4:4">
      <c r="D2058" s="422"/>
    </row>
    <row r="2059" spans="4:4">
      <c r="D2059" s="422"/>
    </row>
    <row r="2060" spans="4:4">
      <c r="D2060" s="422"/>
    </row>
    <row r="2061" spans="4:4">
      <c r="D2061" s="422"/>
    </row>
    <row r="2062" spans="4:4">
      <c r="D2062" s="422"/>
    </row>
    <row r="2063" spans="4:4">
      <c r="D2063" s="422"/>
    </row>
    <row r="2064" spans="4:4">
      <c r="D2064" s="422"/>
    </row>
    <row r="2065" spans="4:4">
      <c r="D2065" s="422"/>
    </row>
    <row r="2066" spans="4:4">
      <c r="D2066" s="422"/>
    </row>
    <row r="2067" spans="4:4">
      <c r="D2067" s="422"/>
    </row>
    <row r="2068" spans="4:4">
      <c r="D2068" s="422"/>
    </row>
    <row r="2069" spans="4:4">
      <c r="D2069" s="422"/>
    </row>
    <row r="2070" spans="4:4">
      <c r="D2070" s="422"/>
    </row>
    <row r="2071" spans="4:4">
      <c r="D2071" s="422"/>
    </row>
    <row r="2072" spans="4:4">
      <c r="D2072" s="422"/>
    </row>
    <row r="2073" spans="4:4">
      <c r="D2073" s="422"/>
    </row>
    <row r="2074" spans="4:4">
      <c r="D2074" s="422"/>
    </row>
    <row r="2075" spans="4:4">
      <c r="D2075" s="422"/>
    </row>
    <row r="2076" spans="4:4">
      <c r="D2076" s="422"/>
    </row>
    <row r="2077" spans="4:4">
      <c r="D2077" s="422"/>
    </row>
    <row r="2078" spans="4:4">
      <c r="D2078" s="422"/>
    </row>
    <row r="2079" spans="4:4">
      <c r="D2079" s="422"/>
    </row>
    <row r="2080" spans="4:4">
      <c r="D2080" s="422"/>
    </row>
    <row r="2081" spans="4:4">
      <c r="D2081" s="422"/>
    </row>
    <row r="2082" spans="4:4">
      <c r="D2082" s="422"/>
    </row>
    <row r="2083" spans="4:4">
      <c r="D2083" s="422"/>
    </row>
    <row r="2084" spans="4:4">
      <c r="D2084" s="422"/>
    </row>
    <row r="2085" spans="4:4">
      <c r="D2085" s="422"/>
    </row>
    <row r="2086" spans="4:4">
      <c r="D2086" s="422"/>
    </row>
    <row r="2087" spans="4:4">
      <c r="D2087" s="422"/>
    </row>
    <row r="2088" spans="4:4">
      <c r="D2088" s="422"/>
    </row>
    <row r="2089" spans="4:4">
      <c r="D2089" s="422"/>
    </row>
    <row r="2090" spans="4:4">
      <c r="D2090" s="422"/>
    </row>
    <row r="2091" spans="4:4">
      <c r="D2091" s="422"/>
    </row>
    <row r="2092" spans="4:4">
      <c r="D2092" s="422"/>
    </row>
    <row r="2093" spans="4:4">
      <c r="D2093" s="422"/>
    </row>
    <row r="2094" spans="4:4">
      <c r="D2094" s="422"/>
    </row>
    <row r="2095" spans="4:4">
      <c r="D2095" s="422"/>
    </row>
    <row r="2096" spans="4:4">
      <c r="D2096" s="422"/>
    </row>
    <row r="2097" spans="4:4">
      <c r="D2097" s="422"/>
    </row>
    <row r="2098" spans="4:4">
      <c r="D2098" s="422"/>
    </row>
    <row r="2099" spans="4:4">
      <c r="D2099" s="422"/>
    </row>
    <row r="2100" spans="4:4">
      <c r="D2100" s="422"/>
    </row>
    <row r="2101" spans="4:4">
      <c r="D2101" s="422"/>
    </row>
    <row r="2102" spans="4:4">
      <c r="D2102" s="422"/>
    </row>
    <row r="2103" spans="4:4">
      <c r="D2103" s="422"/>
    </row>
    <row r="2104" spans="4:4">
      <c r="D2104" s="422"/>
    </row>
    <row r="2105" spans="4:4">
      <c r="D2105" s="422"/>
    </row>
    <row r="2106" spans="4:4">
      <c r="D2106" s="422"/>
    </row>
    <row r="2107" spans="4:4">
      <c r="D2107" s="422"/>
    </row>
    <row r="2108" spans="4:4">
      <c r="D2108" s="422"/>
    </row>
    <row r="2109" spans="4:4">
      <c r="D2109" s="422"/>
    </row>
    <row r="2110" spans="4:4">
      <c r="D2110" s="422"/>
    </row>
    <row r="2111" spans="4:4">
      <c r="D2111" s="422"/>
    </row>
    <row r="2112" spans="4:4">
      <c r="D2112" s="422"/>
    </row>
    <row r="2113" spans="4:4">
      <c r="D2113" s="422"/>
    </row>
    <row r="2114" spans="4:4">
      <c r="D2114" s="422"/>
    </row>
    <row r="2115" spans="4:4">
      <c r="D2115" s="422"/>
    </row>
    <row r="2116" spans="4:4">
      <c r="D2116" s="422"/>
    </row>
    <row r="2117" spans="4:4">
      <c r="D2117" s="422"/>
    </row>
    <row r="2118" spans="4:4">
      <c r="D2118" s="422"/>
    </row>
    <row r="2119" spans="4:4">
      <c r="D2119" s="422"/>
    </row>
    <row r="2120" spans="4:4">
      <c r="D2120" s="422"/>
    </row>
    <row r="2121" spans="4:4">
      <c r="D2121" s="422"/>
    </row>
    <row r="2122" spans="4:4">
      <c r="D2122" s="422"/>
    </row>
    <row r="2123" spans="4:4">
      <c r="D2123" s="422"/>
    </row>
    <row r="2124" spans="4:4">
      <c r="D2124" s="422"/>
    </row>
    <row r="2125" spans="4:4">
      <c r="D2125" s="422"/>
    </row>
    <row r="2126" spans="4:4">
      <c r="D2126" s="422"/>
    </row>
    <row r="2127" spans="4:4">
      <c r="D2127" s="422"/>
    </row>
    <row r="2128" spans="4:4">
      <c r="D2128" s="422"/>
    </row>
    <row r="2129" spans="4:4">
      <c r="D2129" s="422"/>
    </row>
    <row r="2130" spans="4:4">
      <c r="D2130" s="422"/>
    </row>
    <row r="2131" spans="4:4">
      <c r="D2131" s="422"/>
    </row>
    <row r="2132" spans="4:4">
      <c r="D2132" s="422"/>
    </row>
    <row r="2133" spans="4:4">
      <c r="D2133" s="422"/>
    </row>
    <row r="2134" spans="4:4">
      <c r="D2134" s="422"/>
    </row>
    <row r="2135" spans="4:4">
      <c r="D2135" s="422"/>
    </row>
    <row r="2136" spans="4:4">
      <c r="D2136" s="422"/>
    </row>
    <row r="2137" spans="4:4">
      <c r="D2137" s="422"/>
    </row>
    <row r="2138" spans="4:4">
      <c r="D2138" s="422"/>
    </row>
    <row r="2139" spans="4:4">
      <c r="D2139" s="422"/>
    </row>
    <row r="2140" spans="4:4">
      <c r="D2140" s="422"/>
    </row>
    <row r="2141" spans="4:4">
      <c r="D2141" s="422"/>
    </row>
    <row r="2142" spans="4:4">
      <c r="D2142" s="422"/>
    </row>
    <row r="2143" spans="4:4">
      <c r="D2143" s="422"/>
    </row>
    <row r="2144" spans="4:4">
      <c r="D2144" s="422"/>
    </row>
    <row r="2145" spans="4:4">
      <c r="D2145" s="422"/>
    </row>
    <row r="2146" spans="4:4">
      <c r="D2146" s="422"/>
    </row>
    <row r="2147" spans="4:4">
      <c r="D2147" s="422"/>
    </row>
    <row r="2148" spans="4:4">
      <c r="D2148" s="422"/>
    </row>
    <row r="2149" spans="4:4">
      <c r="D2149" s="422"/>
    </row>
    <row r="2150" spans="4:4">
      <c r="D2150" s="422"/>
    </row>
    <row r="2151" spans="4:4">
      <c r="D2151" s="422"/>
    </row>
    <row r="2152" spans="4:4">
      <c r="D2152" s="422"/>
    </row>
    <row r="2153" spans="4:4">
      <c r="D2153" s="422"/>
    </row>
    <row r="2154" spans="4:4">
      <c r="D2154" s="422"/>
    </row>
    <row r="2155" spans="4:4">
      <c r="D2155" s="422"/>
    </row>
    <row r="2156" spans="4:4">
      <c r="D2156" s="422"/>
    </row>
    <row r="2157" spans="4:4">
      <c r="D2157" s="422"/>
    </row>
    <row r="2158" spans="4:4">
      <c r="D2158" s="422"/>
    </row>
    <row r="2159" spans="4:4">
      <c r="D2159" s="422"/>
    </row>
    <row r="2160" spans="4:4">
      <c r="D2160" s="422"/>
    </row>
    <row r="2161" spans="4:4">
      <c r="D2161" s="422"/>
    </row>
    <row r="2162" spans="4:4">
      <c r="D2162" s="422"/>
    </row>
    <row r="2163" spans="4:4">
      <c r="D2163" s="422"/>
    </row>
    <row r="2164" spans="4:4">
      <c r="D2164" s="422"/>
    </row>
    <row r="2165" spans="4:4">
      <c r="D2165" s="422"/>
    </row>
    <row r="2166" spans="4:4">
      <c r="D2166" s="422"/>
    </row>
    <row r="2167" spans="4:4">
      <c r="D2167" s="422"/>
    </row>
    <row r="2168" spans="4:4">
      <c r="D2168" s="422"/>
    </row>
    <row r="2169" spans="4:4">
      <c r="D2169" s="422"/>
    </row>
    <row r="2170" spans="4:4">
      <c r="D2170" s="422"/>
    </row>
    <row r="2171" spans="4:4">
      <c r="D2171" s="422"/>
    </row>
    <row r="2172" spans="4:4">
      <c r="D2172" s="422"/>
    </row>
    <row r="2173" spans="4:4">
      <c r="D2173" s="422"/>
    </row>
    <row r="2174" spans="4:4">
      <c r="D2174" s="422"/>
    </row>
    <row r="2175" spans="4:4">
      <c r="D2175" s="422"/>
    </row>
    <row r="2176" spans="4:4">
      <c r="D2176" s="422"/>
    </row>
    <row r="2177" spans="4:4">
      <c r="D2177" s="422"/>
    </row>
    <row r="2178" spans="4:4">
      <c r="D2178" s="422"/>
    </row>
    <row r="2179" spans="4:4">
      <c r="D2179" s="422"/>
    </row>
    <row r="2180" spans="4:4">
      <c r="D2180" s="422"/>
    </row>
    <row r="2181" spans="4:4">
      <c r="D2181" s="422"/>
    </row>
    <row r="2182" spans="4:4">
      <c r="D2182" s="422"/>
    </row>
    <row r="2183" spans="4:4">
      <c r="D2183" s="422"/>
    </row>
    <row r="2184" spans="4:4">
      <c r="D2184" s="422"/>
    </row>
    <row r="2185" spans="4:4">
      <c r="D2185" s="422"/>
    </row>
    <row r="2186" spans="4:4">
      <c r="D2186" s="422"/>
    </row>
    <row r="2187" spans="4:4">
      <c r="D2187" s="422"/>
    </row>
    <row r="2188" spans="4:4">
      <c r="D2188" s="422"/>
    </row>
    <row r="2189" spans="4:4">
      <c r="D2189" s="422"/>
    </row>
    <row r="2190" spans="4:4">
      <c r="D2190" s="422"/>
    </row>
    <row r="2191" spans="4:4">
      <c r="D2191" s="422"/>
    </row>
    <row r="2192" spans="4:4">
      <c r="D2192" s="422"/>
    </row>
    <row r="2193" spans="4:4">
      <c r="D2193" s="422"/>
    </row>
    <row r="2194" spans="4:4">
      <c r="D2194" s="422"/>
    </row>
    <row r="2195" spans="4:4">
      <c r="D2195" s="422"/>
    </row>
    <row r="2196" spans="4:4">
      <c r="D2196" s="422"/>
    </row>
    <row r="2197" spans="4:4">
      <c r="D2197" s="422"/>
    </row>
    <row r="2198" spans="4:4">
      <c r="D2198" s="422"/>
    </row>
    <row r="2199" spans="4:4">
      <c r="D2199" s="422"/>
    </row>
    <row r="2200" spans="4:4">
      <c r="D2200" s="422"/>
    </row>
    <row r="2201" spans="4:4">
      <c r="D2201" s="422"/>
    </row>
    <row r="2202" spans="4:4">
      <c r="D2202" s="422"/>
    </row>
    <row r="2203" spans="4:4">
      <c r="D2203" s="422"/>
    </row>
    <row r="2204" spans="4:4">
      <c r="D2204" s="422"/>
    </row>
    <row r="2205" spans="4:4">
      <c r="D2205" s="422"/>
    </row>
    <row r="2206" spans="4:4">
      <c r="D2206" s="422"/>
    </row>
    <row r="2207" spans="4:4">
      <c r="D2207" s="422"/>
    </row>
    <row r="2208" spans="4:4">
      <c r="D2208" s="422"/>
    </row>
    <row r="2209" spans="4:4">
      <c r="D2209" s="422"/>
    </row>
    <row r="2210" spans="4:4">
      <c r="D2210" s="422"/>
    </row>
    <row r="2211" spans="4:4">
      <c r="D2211" s="422"/>
    </row>
    <row r="2212" spans="4:4">
      <c r="D2212" s="422"/>
    </row>
    <row r="2213" spans="4:4">
      <c r="D2213" s="422"/>
    </row>
    <row r="2214" spans="4:4">
      <c r="D2214" s="422"/>
    </row>
    <row r="2215" spans="4:4">
      <c r="D2215" s="422"/>
    </row>
    <row r="2216" spans="4:4">
      <c r="D2216" s="422"/>
    </row>
    <row r="2217" spans="4:4">
      <c r="D2217" s="422"/>
    </row>
    <row r="2218" spans="4:4">
      <c r="D2218" s="422"/>
    </row>
    <row r="2219" spans="4:4">
      <c r="D2219" s="422"/>
    </row>
    <row r="2220" spans="4:4">
      <c r="D2220" s="422"/>
    </row>
    <row r="2221" spans="4:4">
      <c r="D2221" s="422"/>
    </row>
    <row r="2222" spans="4:4">
      <c r="D2222" s="422"/>
    </row>
    <row r="2223" spans="4:4">
      <c r="D2223" s="422"/>
    </row>
    <row r="2224" spans="4:4">
      <c r="D2224" s="422"/>
    </row>
    <row r="2225" spans="4:4">
      <c r="D2225" s="422"/>
    </row>
    <row r="2226" spans="4:4">
      <c r="D2226" s="422"/>
    </row>
    <row r="2227" spans="4:4">
      <c r="D2227" s="422"/>
    </row>
    <row r="2228" spans="4:4">
      <c r="D2228" s="422"/>
    </row>
    <row r="2229" spans="4:4">
      <c r="D2229" s="422"/>
    </row>
    <row r="2230" spans="4:4">
      <c r="D2230" s="422"/>
    </row>
    <row r="2231" spans="4:4">
      <c r="D2231" s="422"/>
    </row>
    <row r="2232" spans="4:4">
      <c r="D2232" s="422"/>
    </row>
    <row r="2233" spans="4:4">
      <c r="D2233" s="422"/>
    </row>
    <row r="2234" spans="4:4">
      <c r="D2234" s="422"/>
    </row>
    <row r="2235" spans="4:4">
      <c r="D2235" s="422"/>
    </row>
    <row r="2236" spans="4:4">
      <c r="D2236" s="422"/>
    </row>
    <row r="2237" spans="4:4">
      <c r="D2237" s="422"/>
    </row>
    <row r="2238" spans="4:4">
      <c r="D2238" s="422"/>
    </row>
    <row r="2239" spans="4:4">
      <c r="D2239" s="422"/>
    </row>
    <row r="2240" spans="4:4">
      <c r="D2240" s="422"/>
    </row>
    <row r="2241" spans="4:4">
      <c r="D2241" s="422"/>
    </row>
    <row r="2242" spans="4:4">
      <c r="D2242" s="422"/>
    </row>
    <row r="2243" spans="4:4">
      <c r="D2243" s="422"/>
    </row>
    <row r="2244" spans="4:4">
      <c r="D2244" s="422"/>
    </row>
    <row r="2245" spans="4:4">
      <c r="D2245" s="422"/>
    </row>
    <row r="2246" spans="4:4">
      <c r="D2246" s="422"/>
    </row>
    <row r="2247" spans="4:4">
      <c r="D2247" s="422"/>
    </row>
    <row r="2248" spans="4:4">
      <c r="D2248" s="422"/>
    </row>
    <row r="2249" spans="4:4">
      <c r="D2249" s="422"/>
    </row>
    <row r="2250" spans="4:4">
      <c r="D2250" s="422"/>
    </row>
    <row r="2251" spans="4:4">
      <c r="D2251" s="422"/>
    </row>
    <row r="2252" spans="4:4">
      <c r="D2252" s="422"/>
    </row>
    <row r="2253" spans="4:4">
      <c r="D2253" s="422"/>
    </row>
    <row r="2254" spans="4:4">
      <c r="D2254" s="422"/>
    </row>
    <row r="2255" spans="4:4">
      <c r="D2255" s="422"/>
    </row>
    <row r="2256" spans="4:4">
      <c r="D2256" s="422"/>
    </row>
    <row r="2257" spans="4:4">
      <c r="D2257" s="422"/>
    </row>
    <row r="2258" spans="4:4">
      <c r="D2258" s="422"/>
    </row>
    <row r="2259" spans="4:4">
      <c r="D2259" s="422"/>
    </row>
    <row r="2260" spans="4:4">
      <c r="D2260" s="422"/>
    </row>
    <row r="2261" spans="4:4">
      <c r="D2261" s="422"/>
    </row>
    <row r="2262" spans="4:4">
      <c r="D2262" s="422"/>
    </row>
    <row r="2263" spans="4:4">
      <c r="D2263" s="422"/>
    </row>
    <row r="2264" spans="4:4">
      <c r="D2264" s="422"/>
    </row>
    <row r="2265" spans="4:4">
      <c r="D2265" s="422"/>
    </row>
    <row r="2266" spans="4:4">
      <c r="D2266" s="422"/>
    </row>
    <row r="2267" spans="4:4">
      <c r="D2267" s="422"/>
    </row>
    <row r="2268" spans="4:4">
      <c r="D2268" s="422"/>
    </row>
    <row r="2269" spans="4:4">
      <c r="D2269" s="422"/>
    </row>
    <row r="2270" spans="4:4">
      <c r="D2270" s="422"/>
    </row>
    <row r="2271" spans="4:4">
      <c r="D2271" s="422"/>
    </row>
    <row r="2272" spans="4:4">
      <c r="D2272" s="422"/>
    </row>
    <row r="2273" spans="4:4">
      <c r="D2273" s="422"/>
    </row>
    <row r="2274" spans="4:4">
      <c r="D2274" s="422"/>
    </row>
    <row r="2275" spans="4:4">
      <c r="D2275" s="422"/>
    </row>
    <row r="2276" spans="4:4">
      <c r="D2276" s="422"/>
    </row>
    <row r="2277" spans="4:4">
      <c r="D2277" s="422"/>
    </row>
    <row r="2278" spans="4:4">
      <c r="D2278" s="422"/>
    </row>
    <row r="2279" spans="4:4">
      <c r="D2279" s="422"/>
    </row>
    <row r="2280" spans="4:4">
      <c r="D2280" s="422"/>
    </row>
    <row r="2281" spans="4:4">
      <c r="D2281" s="422"/>
    </row>
    <row r="2282" spans="4:4">
      <c r="D2282" s="422"/>
    </row>
    <row r="2283" spans="4:4">
      <c r="D2283" s="422"/>
    </row>
    <row r="2284" spans="4:4">
      <c r="D2284" s="422"/>
    </row>
    <row r="2285" spans="4:4">
      <c r="D2285" s="422"/>
    </row>
    <row r="2286" spans="4:4">
      <c r="D2286" s="422"/>
    </row>
    <row r="2287" spans="4:4">
      <c r="D2287" s="422"/>
    </row>
    <row r="2288" spans="4:4">
      <c r="D2288" s="422"/>
    </row>
    <row r="2289" spans="4:4">
      <c r="D2289" s="422"/>
    </row>
    <row r="2290" spans="4:4">
      <c r="D2290" s="422"/>
    </row>
    <row r="2291" spans="4:4">
      <c r="D2291" s="422"/>
    </row>
    <row r="2292" spans="4:4">
      <c r="D2292" s="422"/>
    </row>
    <row r="2293" spans="4:4">
      <c r="D2293" s="422"/>
    </row>
    <row r="2294" spans="4:4">
      <c r="D2294" s="422"/>
    </row>
    <row r="2295" spans="4:4">
      <c r="D2295" s="422"/>
    </row>
    <row r="2296" spans="4:4">
      <c r="D2296" s="422"/>
    </row>
    <row r="2297" spans="4:4">
      <c r="D2297" s="422"/>
    </row>
    <row r="2298" spans="4:4">
      <c r="D2298" s="422"/>
    </row>
    <row r="2299" spans="4:4">
      <c r="D2299" s="422"/>
    </row>
    <row r="2300" spans="4:4">
      <c r="D2300" s="422"/>
    </row>
    <row r="2301" spans="4:4">
      <c r="D2301" s="422"/>
    </row>
    <row r="2302" spans="4:4">
      <c r="D2302" s="422"/>
    </row>
    <row r="2303" spans="4:4">
      <c r="D2303" s="422"/>
    </row>
    <row r="2304" spans="4:4">
      <c r="D2304" s="422"/>
    </row>
    <row r="2305" spans="4:4">
      <c r="D2305" s="422"/>
    </row>
    <row r="2306" spans="4:4">
      <c r="D2306" s="422"/>
    </row>
    <row r="2307" spans="4:4">
      <c r="D2307" s="422"/>
    </row>
    <row r="2308" spans="4:4">
      <c r="D2308" s="422"/>
    </row>
    <row r="2309" spans="4:4">
      <c r="D2309" s="422"/>
    </row>
    <row r="2310" spans="4:4">
      <c r="D2310" s="422"/>
    </row>
    <row r="2311" spans="4:4">
      <c r="D2311" s="422"/>
    </row>
    <row r="2312" spans="4:4">
      <c r="D2312" s="422"/>
    </row>
    <row r="2313" spans="4:4">
      <c r="D2313" s="422"/>
    </row>
    <row r="2314" spans="4:4">
      <c r="D2314" s="422"/>
    </row>
    <row r="2315" spans="4:4">
      <c r="D2315" s="422"/>
    </row>
    <row r="2316" spans="4:4">
      <c r="D2316" s="422"/>
    </row>
    <row r="2317" spans="4:4">
      <c r="D2317" s="422"/>
    </row>
    <row r="2318" spans="4:4">
      <c r="D2318" s="422"/>
    </row>
    <row r="2319" spans="4:4">
      <c r="D2319" s="422"/>
    </row>
    <row r="2320" spans="4:4">
      <c r="D2320" s="422"/>
    </row>
    <row r="2321" spans="4:4">
      <c r="D2321" s="422"/>
    </row>
    <row r="2322" spans="4:4">
      <c r="D2322" s="422"/>
    </row>
    <row r="2323" spans="4:4">
      <c r="D2323" s="422"/>
    </row>
    <row r="2324" spans="4:4">
      <c r="D2324" s="422"/>
    </row>
    <row r="2325" spans="4:4">
      <c r="D2325" s="422"/>
    </row>
    <row r="2326" spans="4:4">
      <c r="D2326" s="422"/>
    </row>
    <row r="2327" spans="4:4">
      <c r="D2327" s="422"/>
    </row>
    <row r="2328" spans="4:4">
      <c r="D2328" s="422"/>
    </row>
    <row r="2329" spans="4:4">
      <c r="D2329" s="422"/>
    </row>
    <row r="2330" spans="4:4">
      <c r="D2330" s="422"/>
    </row>
    <row r="2331" spans="4:4">
      <c r="D2331" s="422"/>
    </row>
    <row r="2332" spans="4:4">
      <c r="D2332" s="422"/>
    </row>
    <row r="2333" spans="4:4">
      <c r="D2333" s="422"/>
    </row>
    <row r="2334" spans="4:4">
      <c r="D2334" s="422"/>
    </row>
    <row r="2335" spans="4:4">
      <c r="D2335" s="422"/>
    </row>
    <row r="2336" spans="4:4">
      <c r="D2336" s="422"/>
    </row>
    <row r="2337" spans="4:4">
      <c r="D2337" s="422"/>
    </row>
    <row r="2338" spans="4:4">
      <c r="D2338" s="422"/>
    </row>
    <row r="2339" spans="4:4">
      <c r="D2339" s="422"/>
    </row>
    <row r="2340" spans="4:4">
      <c r="D2340" s="422"/>
    </row>
    <row r="2341" spans="4:4">
      <c r="D2341" s="422"/>
    </row>
    <row r="2342" spans="4:4">
      <c r="D2342" s="422"/>
    </row>
    <row r="2343" spans="4:4">
      <c r="D2343" s="422"/>
    </row>
    <row r="2344" spans="4:4">
      <c r="D2344" s="422"/>
    </row>
    <row r="2345" spans="4:4">
      <c r="D2345" s="422"/>
    </row>
    <row r="2346" spans="4:4">
      <c r="D2346" s="422"/>
    </row>
    <row r="2347" spans="4:4">
      <c r="D2347" s="422"/>
    </row>
    <row r="2348" spans="4:4">
      <c r="D2348" s="422"/>
    </row>
    <row r="2349" spans="4:4">
      <c r="D2349" s="422"/>
    </row>
    <row r="2350" spans="4:4">
      <c r="D2350" s="422"/>
    </row>
    <row r="2351" spans="4:4">
      <c r="D2351" s="422"/>
    </row>
    <row r="2352" spans="4:4">
      <c r="D2352" s="422"/>
    </row>
    <row r="2353" spans="4:4">
      <c r="D2353" s="422"/>
    </row>
    <row r="2354" spans="4:4">
      <c r="D2354" s="422"/>
    </row>
    <row r="2355" spans="4:4">
      <c r="D2355" s="422"/>
    </row>
    <row r="2356" spans="4:4">
      <c r="D2356" s="422"/>
    </row>
    <row r="2357" spans="4:4">
      <c r="D2357" s="422"/>
    </row>
    <row r="2358" spans="4:4">
      <c r="D2358" s="422"/>
    </row>
    <row r="2359" spans="4:4">
      <c r="D2359" s="422"/>
    </row>
    <row r="2360" spans="4:4">
      <c r="D2360" s="422"/>
    </row>
    <row r="2361" spans="4:4">
      <c r="D2361" s="422"/>
    </row>
    <row r="2362" spans="4:4">
      <c r="D2362" s="422"/>
    </row>
    <row r="2363" spans="4:4">
      <c r="D2363" s="422"/>
    </row>
    <row r="2364" spans="4:4">
      <c r="D2364" s="422"/>
    </row>
    <row r="2365" spans="4:4">
      <c r="D2365" s="422"/>
    </row>
    <row r="2366" spans="4:4">
      <c r="D2366" s="422"/>
    </row>
    <row r="2367" spans="4:4">
      <c r="D2367" s="422"/>
    </row>
    <row r="2368" spans="4:4">
      <c r="D2368" s="422"/>
    </row>
    <row r="2369" spans="4:4">
      <c r="D2369" s="422"/>
    </row>
    <row r="2370" spans="4:4">
      <c r="D2370" s="422"/>
    </row>
    <row r="2371" spans="4:4">
      <c r="D2371" s="422"/>
    </row>
    <row r="2372" spans="4:4">
      <c r="D2372" s="422"/>
    </row>
    <row r="2373" spans="4:4">
      <c r="D2373" s="422"/>
    </row>
    <row r="2374" spans="4:4">
      <c r="D2374" s="422"/>
    </row>
    <row r="2375" spans="4:4">
      <c r="D2375" s="422"/>
    </row>
    <row r="2376" spans="4:4">
      <c r="D2376" s="422"/>
    </row>
    <row r="2377" spans="4:4">
      <c r="D2377" s="422"/>
    </row>
    <row r="2378" spans="4:4">
      <c r="D2378" s="422"/>
    </row>
    <row r="2379" spans="4:4">
      <c r="D2379" s="422"/>
    </row>
    <row r="2380" spans="4:4">
      <c r="D2380" s="422"/>
    </row>
    <row r="2381" spans="4:4">
      <c r="D2381" s="422"/>
    </row>
    <row r="2382" spans="4:4">
      <c r="D2382" s="422"/>
    </row>
    <row r="2383" spans="4:4">
      <c r="D2383" s="422"/>
    </row>
    <row r="2384" spans="4:4">
      <c r="D2384" s="422"/>
    </row>
    <row r="2385" spans="4:4">
      <c r="D2385" s="422"/>
    </row>
    <row r="2386" spans="4:4">
      <c r="D2386" s="422"/>
    </row>
    <row r="2387" spans="4:4">
      <c r="D2387" s="422"/>
    </row>
    <row r="2388" spans="4:4">
      <c r="D2388" s="422"/>
    </row>
    <row r="2389" spans="4:4">
      <c r="D2389" s="422"/>
    </row>
    <row r="2390" spans="4:4">
      <c r="D2390" s="422"/>
    </row>
    <row r="2391" spans="4:4">
      <c r="D2391" s="422"/>
    </row>
    <row r="2392" spans="4:4">
      <c r="D2392" s="422"/>
    </row>
    <row r="2393" spans="4:4">
      <c r="D2393" s="422"/>
    </row>
    <row r="2394" spans="4:4">
      <c r="D2394" s="422"/>
    </row>
    <row r="2395" spans="4:4">
      <c r="D2395" s="422"/>
    </row>
    <row r="2396" spans="4:4">
      <c r="D2396" s="422"/>
    </row>
    <row r="2397" spans="4:4">
      <c r="D2397" s="422"/>
    </row>
    <row r="2398" spans="4:4">
      <c r="D2398" s="422"/>
    </row>
    <row r="2399" spans="4:4">
      <c r="D2399" s="422"/>
    </row>
    <row r="2400" spans="4:4">
      <c r="D2400" s="422"/>
    </row>
    <row r="2401" spans="4:4">
      <c r="D2401" s="422"/>
    </row>
    <row r="2402" spans="4:4">
      <c r="D2402" s="422"/>
    </row>
    <row r="2403" spans="4:4">
      <c r="D2403" s="422"/>
    </row>
    <row r="2404" spans="4:4">
      <c r="D2404" s="422"/>
    </row>
    <row r="2405" spans="4:4">
      <c r="D2405" s="422"/>
    </row>
    <row r="2406" spans="4:4">
      <c r="D2406" s="422"/>
    </row>
    <row r="2407" spans="4:4">
      <c r="D2407" s="422"/>
    </row>
    <row r="2408" spans="4:4">
      <c r="D2408" s="422"/>
    </row>
    <row r="2409" spans="4:4">
      <c r="D2409" s="422"/>
    </row>
    <row r="2410" spans="4:4">
      <c r="D2410" s="422"/>
    </row>
    <row r="2411" spans="4:4">
      <c r="D2411" s="422"/>
    </row>
    <row r="2412" spans="4:4">
      <c r="D2412" s="422"/>
    </row>
    <row r="2413" spans="4:4">
      <c r="D2413" s="422"/>
    </row>
    <row r="2414" spans="4:4">
      <c r="D2414" s="422"/>
    </row>
    <row r="2415" spans="4:4">
      <c r="D2415" s="422"/>
    </row>
    <row r="2416" spans="4:4">
      <c r="D2416" s="422"/>
    </row>
    <row r="2417" spans="4:4">
      <c r="D2417" s="422"/>
    </row>
    <row r="2418" spans="4:4">
      <c r="D2418" s="422"/>
    </row>
    <row r="2419" spans="4:4">
      <c r="D2419" s="422"/>
    </row>
    <row r="2420" spans="4:4">
      <c r="D2420" s="422"/>
    </row>
    <row r="2421" spans="4:4">
      <c r="D2421" s="422"/>
    </row>
    <row r="2422" spans="4:4">
      <c r="D2422" s="422"/>
    </row>
    <row r="2423" spans="4:4">
      <c r="D2423" s="422"/>
    </row>
    <row r="2424" spans="4:4">
      <c r="D2424" s="422"/>
    </row>
    <row r="2425" spans="4:4">
      <c r="D2425" s="422"/>
    </row>
    <row r="2426" spans="4:4">
      <c r="D2426" s="422"/>
    </row>
    <row r="2427" spans="4:4">
      <c r="D2427" s="422"/>
    </row>
    <row r="2428" spans="4:4">
      <c r="D2428" s="422"/>
    </row>
    <row r="2429" spans="4:4">
      <c r="D2429" s="422"/>
    </row>
    <row r="2430" spans="4:4">
      <c r="D2430" s="422"/>
    </row>
    <row r="2431" spans="4:4">
      <c r="D2431" s="422"/>
    </row>
    <row r="2432" spans="4:4">
      <c r="D2432" s="422"/>
    </row>
    <row r="2433" spans="4:4">
      <c r="D2433" s="422"/>
    </row>
    <row r="2434" spans="4:4">
      <c r="D2434" s="422"/>
    </row>
    <row r="2435" spans="4:4">
      <c r="D2435" s="422"/>
    </row>
    <row r="2436" spans="4:4">
      <c r="D2436" s="422"/>
    </row>
    <row r="2437" spans="4:4">
      <c r="D2437" s="422"/>
    </row>
    <row r="2438" spans="4:4">
      <c r="D2438" s="422"/>
    </row>
    <row r="2439" spans="4:4">
      <c r="D2439" s="422"/>
    </row>
    <row r="2440" spans="4:4">
      <c r="D2440" s="422"/>
    </row>
    <row r="2441" spans="4:4">
      <c r="D2441" s="422"/>
    </row>
    <row r="2442" spans="4:4">
      <c r="D2442" s="422"/>
    </row>
    <row r="2443" spans="4:4">
      <c r="D2443" s="422"/>
    </row>
    <row r="2444" spans="4:4">
      <c r="D2444" s="422"/>
    </row>
    <row r="2445" spans="4:4">
      <c r="D2445" s="422"/>
    </row>
    <row r="2446" spans="4:4">
      <c r="D2446" s="422"/>
    </row>
    <row r="2447" spans="4:4">
      <c r="D2447" s="422"/>
    </row>
    <row r="2448" spans="4:4">
      <c r="D2448" s="422"/>
    </row>
    <row r="2449" spans="4:4">
      <c r="D2449" s="422"/>
    </row>
    <row r="2450" spans="4:4">
      <c r="D2450" s="422"/>
    </row>
    <row r="2451" spans="4:4">
      <c r="D2451" s="422"/>
    </row>
    <row r="2452" spans="4:4">
      <c r="D2452" s="422"/>
    </row>
    <row r="2453" spans="4:4">
      <c r="D2453" s="422"/>
    </row>
    <row r="2454" spans="4:4">
      <c r="D2454" s="422"/>
    </row>
    <row r="2455" spans="4:4">
      <c r="D2455" s="422"/>
    </row>
    <row r="2456" spans="4:4">
      <c r="D2456" s="422"/>
    </row>
    <row r="2457" spans="4:4">
      <c r="D2457" s="422"/>
    </row>
    <row r="2458" spans="4:4">
      <c r="D2458" s="422"/>
    </row>
    <row r="2459" spans="4:4">
      <c r="D2459" s="422"/>
    </row>
    <row r="2460" spans="4:4">
      <c r="D2460" s="422"/>
    </row>
    <row r="2461" spans="4:4">
      <c r="D2461" s="422"/>
    </row>
    <row r="2462" spans="4:4">
      <c r="D2462" s="422"/>
    </row>
    <row r="2463" spans="4:4">
      <c r="D2463" s="422"/>
    </row>
    <row r="2464" spans="4:4">
      <c r="D2464" s="422"/>
    </row>
    <row r="2465" spans="4:4">
      <c r="D2465" s="422"/>
    </row>
    <row r="2466" spans="4:4">
      <c r="D2466" s="422"/>
    </row>
    <row r="2467" spans="4:4">
      <c r="D2467" s="422"/>
    </row>
    <row r="2468" spans="4:4">
      <c r="D2468" s="422"/>
    </row>
    <row r="2469" spans="4:4">
      <c r="D2469" s="422"/>
    </row>
    <row r="2470" spans="4:4">
      <c r="D2470" s="422"/>
    </row>
    <row r="2471" spans="4:4">
      <c r="D2471" s="422"/>
    </row>
    <row r="2472" spans="4:4">
      <c r="D2472" s="422"/>
    </row>
    <row r="2473" spans="4:4">
      <c r="D2473" s="422"/>
    </row>
    <row r="2474" spans="4:4">
      <c r="D2474" s="422"/>
    </row>
    <row r="2475" spans="4:4">
      <c r="D2475" s="422"/>
    </row>
    <row r="2476" spans="4:4">
      <c r="D2476" s="422"/>
    </row>
    <row r="2477" spans="4:4">
      <c r="D2477" s="422"/>
    </row>
    <row r="2478" spans="4:4">
      <c r="D2478" s="422"/>
    </row>
    <row r="2479" spans="4:4">
      <c r="D2479" s="422"/>
    </row>
    <row r="2480" spans="4:4">
      <c r="D2480" s="422"/>
    </row>
    <row r="2481" spans="4:4">
      <c r="D2481" s="422"/>
    </row>
    <row r="2482" spans="4:4">
      <c r="D2482" s="422"/>
    </row>
    <row r="2483" spans="4:4">
      <c r="D2483" s="422"/>
    </row>
    <row r="2484" spans="4:4">
      <c r="D2484" s="422"/>
    </row>
    <row r="2485" spans="4:4">
      <c r="D2485" s="422"/>
    </row>
    <row r="2486" spans="4:4">
      <c r="D2486" s="422"/>
    </row>
    <row r="2487" spans="4:4">
      <c r="D2487" s="422"/>
    </row>
    <row r="2488" spans="4:4">
      <c r="D2488" s="422"/>
    </row>
    <row r="2489" spans="4:4">
      <c r="D2489" s="422"/>
    </row>
    <row r="2490" spans="4:4">
      <c r="D2490" s="422"/>
    </row>
    <row r="2491" spans="4:4">
      <c r="D2491" s="422"/>
    </row>
    <row r="2492" spans="4:4">
      <c r="D2492" s="422"/>
    </row>
    <row r="2493" spans="4:4">
      <c r="D2493" s="422"/>
    </row>
    <row r="2494" spans="4:4">
      <c r="D2494" s="422"/>
    </row>
    <row r="2495" spans="4:4">
      <c r="D2495" s="422"/>
    </row>
    <row r="2496" spans="4:4">
      <c r="D2496" s="422"/>
    </row>
    <row r="2497" spans="4:4">
      <c r="D2497" s="422"/>
    </row>
    <row r="2498" spans="4:4">
      <c r="D2498" s="422"/>
    </row>
    <row r="2499" spans="4:4">
      <c r="D2499" s="422"/>
    </row>
    <row r="2500" spans="4:4">
      <c r="D2500" s="422"/>
    </row>
    <row r="2501" spans="4:4">
      <c r="D2501" s="422"/>
    </row>
    <row r="2502" spans="4:4">
      <c r="D2502" s="422"/>
    </row>
    <row r="2503" spans="4:4">
      <c r="D2503" s="422"/>
    </row>
    <row r="2504" spans="4:4">
      <c r="D2504" s="422"/>
    </row>
    <row r="2505" spans="4:4">
      <c r="D2505" s="422"/>
    </row>
    <row r="2506" spans="4:4">
      <c r="D2506" s="422"/>
    </row>
    <row r="2507" spans="4:4">
      <c r="D2507" s="422"/>
    </row>
    <row r="2508" spans="4:4">
      <c r="D2508" s="422"/>
    </row>
    <row r="2509" spans="4:4">
      <c r="D2509" s="422"/>
    </row>
    <row r="2510" spans="4:4">
      <c r="D2510" s="422"/>
    </row>
    <row r="2511" spans="4:4">
      <c r="D2511" s="422"/>
    </row>
    <row r="2512" spans="4:4">
      <c r="D2512" s="422"/>
    </row>
    <row r="2513" spans="4:4">
      <c r="D2513" s="422"/>
    </row>
    <row r="2514" spans="4:4">
      <c r="D2514" s="422"/>
    </row>
    <row r="2515" spans="4:4">
      <c r="D2515" s="422"/>
    </row>
    <row r="2516" spans="4:4">
      <c r="D2516" s="422"/>
    </row>
    <row r="2517" spans="4:4">
      <c r="D2517" s="422"/>
    </row>
    <row r="2518" spans="4:4">
      <c r="D2518" s="422"/>
    </row>
    <row r="2519" spans="4:4">
      <c r="D2519" s="422"/>
    </row>
    <row r="2520" spans="4:4">
      <c r="D2520" s="422"/>
    </row>
    <row r="2521" spans="4:4">
      <c r="D2521" s="422"/>
    </row>
    <row r="2522" spans="4:4">
      <c r="D2522" s="422"/>
    </row>
    <row r="2523" spans="4:4">
      <c r="D2523" s="422"/>
    </row>
    <row r="2524" spans="4:4">
      <c r="D2524" s="422"/>
    </row>
    <row r="2525" spans="4:4">
      <c r="D2525" s="422"/>
    </row>
    <row r="2526" spans="4:4">
      <c r="D2526" s="422"/>
    </row>
    <row r="2527" spans="4:4">
      <c r="D2527" s="422"/>
    </row>
    <row r="2528" spans="4:4">
      <c r="D2528" s="422"/>
    </row>
    <row r="2529" spans="4:4">
      <c r="D2529" s="422"/>
    </row>
    <row r="2530" spans="4:4">
      <c r="D2530" s="422"/>
    </row>
    <row r="2531" spans="4:4">
      <c r="D2531" s="422"/>
    </row>
    <row r="2532" spans="4:4">
      <c r="D2532" s="422"/>
    </row>
    <row r="2533" spans="4:4">
      <c r="D2533" s="422"/>
    </row>
    <row r="2534" spans="4:4">
      <c r="D2534" s="422"/>
    </row>
    <row r="2535" spans="4:4">
      <c r="D2535" s="422"/>
    </row>
    <row r="2536" spans="4:4">
      <c r="D2536" s="422"/>
    </row>
    <row r="2537" spans="4:4">
      <c r="D2537" s="422"/>
    </row>
    <row r="2538" spans="4:4">
      <c r="D2538" s="422"/>
    </row>
    <row r="2539" spans="4:4">
      <c r="D2539" s="422"/>
    </row>
    <row r="2540" spans="4:4">
      <c r="D2540" s="422"/>
    </row>
    <row r="2541" spans="4:4">
      <c r="D2541" s="422"/>
    </row>
    <row r="2542" spans="4:4">
      <c r="D2542" s="422"/>
    </row>
    <row r="2543" spans="4:4">
      <c r="D2543" s="422"/>
    </row>
    <row r="2544" spans="4:4">
      <c r="D2544" s="422"/>
    </row>
    <row r="2545" spans="4:4">
      <c r="D2545" s="422"/>
    </row>
    <row r="2546" spans="4:4">
      <c r="D2546" s="422"/>
    </row>
    <row r="2547" spans="4:4">
      <c r="D2547" s="422"/>
    </row>
    <row r="2548" spans="4:4">
      <c r="D2548" s="422"/>
    </row>
    <row r="2549" spans="4:4">
      <c r="D2549" s="422"/>
    </row>
    <row r="2550" spans="4:4">
      <c r="D2550" s="422"/>
    </row>
    <row r="2551" spans="4:4">
      <c r="D2551" s="422"/>
    </row>
    <row r="2552" spans="4:4">
      <c r="D2552" s="422"/>
    </row>
    <row r="2553" spans="4:4">
      <c r="D2553" s="422"/>
    </row>
    <row r="2554" spans="4:4">
      <c r="D2554" s="422"/>
    </row>
    <row r="2555" spans="4:4">
      <c r="D2555" s="422"/>
    </row>
    <row r="2556" spans="4:4">
      <c r="D2556" s="422"/>
    </row>
    <row r="2557" spans="4:4">
      <c r="D2557" s="422"/>
    </row>
    <row r="2558" spans="4:4">
      <c r="D2558" s="422"/>
    </row>
    <row r="2559" spans="4:4">
      <c r="D2559" s="422"/>
    </row>
    <row r="2560" spans="4:4">
      <c r="D2560" s="422"/>
    </row>
    <row r="2561" spans="4:4">
      <c r="D2561" s="422"/>
    </row>
    <row r="2562" spans="4:4">
      <c r="D2562" s="422"/>
    </row>
    <row r="2563" spans="4:4">
      <c r="D2563" s="422"/>
    </row>
    <row r="2564" spans="4:4">
      <c r="D2564" s="422"/>
    </row>
    <row r="2565" spans="4:4">
      <c r="D2565" s="422"/>
    </row>
    <row r="2566" spans="4:4">
      <c r="D2566" s="422"/>
    </row>
    <row r="2567" spans="4:4">
      <c r="D2567" s="422"/>
    </row>
    <row r="2568" spans="4:4">
      <c r="D2568" s="422"/>
    </row>
    <row r="2569" spans="4:4">
      <c r="D2569" s="422"/>
    </row>
    <row r="2570" spans="4:4">
      <c r="D2570" s="422"/>
    </row>
    <row r="2571" spans="4:4">
      <c r="D2571" s="422"/>
    </row>
    <row r="2572" spans="4:4">
      <c r="D2572" s="422"/>
    </row>
    <row r="2573" spans="4:4">
      <c r="D2573" s="422"/>
    </row>
    <row r="2574" spans="4:4">
      <c r="D2574" s="422"/>
    </row>
    <row r="2575" spans="4:4">
      <c r="D2575" s="422"/>
    </row>
    <row r="2576" spans="4:4">
      <c r="D2576" s="422"/>
    </row>
    <row r="2577" spans="4:4">
      <c r="D2577" s="422"/>
    </row>
    <row r="2578" spans="4:4">
      <c r="D2578" s="422"/>
    </row>
    <row r="2579" spans="4:4">
      <c r="D2579" s="422"/>
    </row>
    <row r="2580" spans="4:4">
      <c r="D2580" s="422"/>
    </row>
    <row r="2581" spans="4:4">
      <c r="D2581" s="422"/>
    </row>
    <row r="2582" spans="4:4">
      <c r="D2582" s="422"/>
    </row>
    <row r="2583" spans="4:4">
      <c r="D2583" s="422"/>
    </row>
    <row r="2584" spans="4:4">
      <c r="D2584" s="422"/>
    </row>
    <row r="2585" spans="4:4">
      <c r="D2585" s="422"/>
    </row>
    <row r="2586" spans="4:4">
      <c r="D2586" s="422"/>
    </row>
    <row r="2587" spans="4:4">
      <c r="D2587" s="422"/>
    </row>
    <row r="2588" spans="4:4">
      <c r="D2588" s="422"/>
    </row>
    <row r="2589" spans="4:4">
      <c r="D2589" s="422"/>
    </row>
    <row r="2590" spans="4:4">
      <c r="D2590" s="422"/>
    </row>
    <row r="2591" spans="4:4">
      <c r="D2591" s="422"/>
    </row>
    <row r="2592" spans="4:4">
      <c r="D2592" s="422"/>
    </row>
    <row r="2593" spans="4:4">
      <c r="D2593" s="422"/>
    </row>
    <row r="2594" spans="4:4">
      <c r="D2594" s="422"/>
    </row>
    <row r="2595" spans="4:4">
      <c r="D2595" s="422"/>
    </row>
    <row r="2596" spans="4:4">
      <c r="D2596" s="422"/>
    </row>
    <row r="2597" spans="4:4">
      <c r="D2597" s="422"/>
    </row>
    <row r="2598" spans="4:4">
      <c r="D2598" s="422"/>
    </row>
    <row r="2599" spans="4:4">
      <c r="D2599" s="422"/>
    </row>
    <row r="2600" spans="4:4">
      <c r="D2600" s="422"/>
    </row>
    <row r="2601" spans="4:4">
      <c r="D2601" s="422"/>
    </row>
    <row r="2602" spans="4:4">
      <c r="D2602" s="422"/>
    </row>
    <row r="2603" spans="4:4">
      <c r="D2603" s="422"/>
    </row>
    <row r="2604" spans="4:4">
      <c r="D2604" s="422"/>
    </row>
    <row r="2605" spans="4:4">
      <c r="D2605" s="422"/>
    </row>
    <row r="2606" spans="4:4">
      <c r="D2606" s="422"/>
    </row>
    <row r="2607" spans="4:4">
      <c r="D2607" s="422"/>
    </row>
    <row r="2608" spans="4:4">
      <c r="D2608" s="422"/>
    </row>
    <row r="2609" spans="4:4">
      <c r="D2609" s="422"/>
    </row>
    <row r="2610" spans="4:4">
      <c r="D2610" s="422"/>
    </row>
    <row r="2611" spans="4:4">
      <c r="D2611" s="422"/>
    </row>
    <row r="2612" spans="4:4">
      <c r="D2612" s="422"/>
    </row>
    <row r="2613" spans="4:4">
      <c r="D2613" s="422"/>
    </row>
    <row r="2614" spans="4:4">
      <c r="D2614" s="422"/>
    </row>
    <row r="2615" spans="4:4">
      <c r="D2615" s="422"/>
    </row>
    <row r="2616" spans="4:4">
      <c r="D2616" s="422"/>
    </row>
    <row r="2617" spans="4:4">
      <c r="D2617" s="422"/>
    </row>
    <row r="2618" spans="4:4">
      <c r="D2618" s="422"/>
    </row>
    <row r="2619" spans="4:4">
      <c r="D2619" s="422"/>
    </row>
    <row r="2620" spans="4:4">
      <c r="D2620" s="422"/>
    </row>
    <row r="2621" spans="4:4">
      <c r="D2621" s="422"/>
    </row>
    <row r="2622" spans="4:4">
      <c r="D2622" s="422"/>
    </row>
    <row r="2623" spans="4:4">
      <c r="D2623" s="422"/>
    </row>
    <row r="2624" spans="4:4">
      <c r="D2624" s="422"/>
    </row>
    <row r="2625" spans="4:4">
      <c r="D2625" s="422"/>
    </row>
    <row r="2626" spans="4:4">
      <c r="D2626" s="422"/>
    </row>
    <row r="2627" spans="4:4">
      <c r="D2627" s="422"/>
    </row>
    <row r="2628" spans="4:4">
      <c r="D2628" s="422"/>
    </row>
    <row r="2629" spans="4:4">
      <c r="D2629" s="422"/>
    </row>
    <row r="2630" spans="4:4">
      <c r="D2630" s="422"/>
    </row>
    <row r="2631" spans="4:4">
      <c r="D2631" s="422"/>
    </row>
    <row r="2632" spans="4:4">
      <c r="D2632" s="422"/>
    </row>
    <row r="2633" spans="4:4">
      <c r="D2633" s="422"/>
    </row>
    <row r="2634" spans="4:4">
      <c r="D2634" s="422"/>
    </row>
    <row r="2635" spans="4:4">
      <c r="D2635" s="422"/>
    </row>
    <row r="2636" spans="4:4">
      <c r="D2636" s="422"/>
    </row>
    <row r="2637" spans="4:4">
      <c r="D2637" s="422"/>
    </row>
    <row r="2638" spans="4:4">
      <c r="D2638" s="422"/>
    </row>
    <row r="2639" spans="4:4">
      <c r="D2639" s="422"/>
    </row>
    <row r="2640" spans="4:4">
      <c r="D2640" s="422"/>
    </row>
    <row r="2641" spans="4:4">
      <c r="D2641" s="422"/>
    </row>
    <row r="2642" spans="4:4">
      <c r="D2642" s="422"/>
    </row>
    <row r="2643" spans="4:4">
      <c r="D2643" s="422"/>
    </row>
    <row r="2644" spans="4:4">
      <c r="D2644" s="422"/>
    </row>
    <row r="2645" spans="4:4">
      <c r="D2645" s="422"/>
    </row>
    <row r="2646" spans="4:4">
      <c r="D2646" s="422"/>
    </row>
    <row r="2647" spans="4:4">
      <c r="D2647" s="422"/>
    </row>
    <row r="2648" spans="4:4">
      <c r="D2648" s="422"/>
    </row>
    <row r="2649" spans="4:4">
      <c r="D2649" s="422"/>
    </row>
    <row r="2650" spans="4:4">
      <c r="D2650" s="422"/>
    </row>
    <row r="2651" spans="4:4">
      <c r="D2651" s="422"/>
    </row>
    <row r="2652" spans="4:4">
      <c r="D2652" s="422"/>
    </row>
    <row r="2653" spans="4:4">
      <c r="D2653" s="422"/>
    </row>
    <row r="2654" spans="4:4">
      <c r="D2654" s="422"/>
    </row>
    <row r="2655" spans="4:4">
      <c r="D2655" s="422"/>
    </row>
    <row r="2656" spans="4:4">
      <c r="D2656" s="422"/>
    </row>
    <row r="2657" spans="4:4">
      <c r="D2657" s="422"/>
    </row>
    <row r="2658" spans="4:4">
      <c r="D2658" s="422"/>
    </row>
    <row r="2659" spans="4:4">
      <c r="D2659" s="422"/>
    </row>
    <row r="2660" spans="4:4">
      <c r="D2660" s="422"/>
    </row>
    <row r="2661" spans="4:4">
      <c r="D2661" s="422"/>
    </row>
    <row r="2662" spans="4:4">
      <c r="D2662" s="422"/>
    </row>
    <row r="2663" spans="4:4">
      <c r="D2663" s="422"/>
    </row>
    <row r="2664" spans="4:4">
      <c r="D2664" s="422"/>
    </row>
    <row r="2665" spans="4:4">
      <c r="D2665" s="422"/>
    </row>
    <row r="2666" spans="4:4">
      <c r="D2666" s="422"/>
    </row>
    <row r="2667" spans="4:4">
      <c r="D2667" s="422"/>
    </row>
    <row r="2668" spans="4:4">
      <c r="D2668" s="422"/>
    </row>
    <row r="2669" spans="4:4">
      <c r="D2669" s="422"/>
    </row>
    <row r="2670" spans="4:4">
      <c r="D2670" s="422"/>
    </row>
    <row r="2671" spans="4:4">
      <c r="D2671" s="422"/>
    </row>
    <row r="2672" spans="4:4">
      <c r="D2672" s="422"/>
    </row>
    <row r="2673" spans="4:4">
      <c r="D2673" s="422"/>
    </row>
    <row r="2674" spans="4:4">
      <c r="D2674" s="422"/>
    </row>
    <row r="2675" spans="4:4">
      <c r="D2675" s="422"/>
    </row>
    <row r="2676" spans="4:4">
      <c r="D2676" s="422"/>
    </row>
    <row r="2677" spans="4:4">
      <c r="D2677" s="422"/>
    </row>
    <row r="2678" spans="4:4">
      <c r="D2678" s="422"/>
    </row>
    <row r="2679" spans="4:4">
      <c r="D2679" s="422"/>
    </row>
    <row r="2680" spans="4:4">
      <c r="D2680" s="422"/>
    </row>
    <row r="2681" spans="4:4">
      <c r="D2681" s="422"/>
    </row>
    <row r="2682" spans="4:4">
      <c r="D2682" s="422"/>
    </row>
    <row r="2683" spans="4:4">
      <c r="D2683" s="422"/>
    </row>
    <row r="2684" spans="4:4">
      <c r="D2684" s="422"/>
    </row>
    <row r="2685" spans="4:4">
      <c r="D2685" s="422"/>
    </row>
    <row r="2686" spans="4:4">
      <c r="D2686" s="422"/>
    </row>
    <row r="2687" spans="4:4">
      <c r="D2687" s="422"/>
    </row>
    <row r="2688" spans="4:4">
      <c r="D2688" s="422"/>
    </row>
    <row r="2689" spans="4:4">
      <c r="D2689" s="422"/>
    </row>
    <row r="2690" spans="4:4">
      <c r="D2690" s="422"/>
    </row>
    <row r="2691" spans="4:4">
      <c r="D2691" s="422"/>
    </row>
    <row r="2692" spans="4:4">
      <c r="D2692" s="422"/>
    </row>
    <row r="2693" spans="4:4">
      <c r="D2693" s="422"/>
    </row>
    <row r="2694" spans="4:4">
      <c r="D2694" s="422"/>
    </row>
    <row r="2695" spans="4:4">
      <c r="D2695" s="422"/>
    </row>
    <row r="2696" spans="4:4">
      <c r="D2696" s="422"/>
    </row>
    <row r="2697" spans="4:4">
      <c r="D2697" s="422"/>
    </row>
    <row r="2698" spans="4:4">
      <c r="D2698" s="422"/>
    </row>
    <row r="2699" spans="4:4">
      <c r="D2699" s="422"/>
    </row>
    <row r="2700" spans="4:4">
      <c r="D2700" s="422"/>
    </row>
    <row r="2701" spans="4:4">
      <c r="D2701" s="422"/>
    </row>
    <row r="2702" spans="4:4">
      <c r="D2702" s="422"/>
    </row>
    <row r="2703" spans="4:4">
      <c r="D2703" s="422"/>
    </row>
    <row r="2704" spans="4:4">
      <c r="D2704" s="422"/>
    </row>
    <row r="2705" spans="4:4">
      <c r="D2705" s="422"/>
    </row>
    <row r="2706" spans="4:4">
      <c r="D2706" s="422"/>
    </row>
    <row r="2707" spans="4:4">
      <c r="D2707" s="422"/>
    </row>
    <row r="2708" spans="4:4">
      <c r="D2708" s="422"/>
    </row>
    <row r="2709" spans="4:4">
      <c r="D2709" s="422"/>
    </row>
    <row r="2710" spans="4:4">
      <c r="D2710" s="422"/>
    </row>
    <row r="2711" spans="4:4">
      <c r="D2711" s="422"/>
    </row>
    <row r="2712" spans="4:4">
      <c r="D2712" s="422"/>
    </row>
    <row r="2713" spans="4:4">
      <c r="D2713" s="422"/>
    </row>
    <row r="2714" spans="4:4">
      <c r="D2714" s="422"/>
    </row>
    <row r="2715" spans="4:4">
      <c r="D2715" s="422"/>
    </row>
    <row r="2716" spans="4:4">
      <c r="D2716" s="422"/>
    </row>
    <row r="2717" spans="4:4">
      <c r="D2717" s="422"/>
    </row>
    <row r="2718" spans="4:4">
      <c r="D2718" s="422"/>
    </row>
    <row r="2719" spans="4:4">
      <c r="D2719" s="422"/>
    </row>
    <row r="2720" spans="4:4">
      <c r="D2720" s="422"/>
    </row>
    <row r="2721" spans="4:4">
      <c r="D2721" s="422"/>
    </row>
    <row r="2722" spans="4:4">
      <c r="D2722" s="422"/>
    </row>
    <row r="2723" spans="4:4">
      <c r="D2723" s="422"/>
    </row>
    <row r="2724" spans="4:4">
      <c r="D2724" s="422"/>
    </row>
    <row r="2725" spans="4:4">
      <c r="D2725" s="422"/>
    </row>
    <row r="2726" spans="4:4">
      <c r="D2726" s="422"/>
    </row>
    <row r="2727" spans="4:4">
      <c r="D2727" s="422"/>
    </row>
    <row r="2728" spans="4:4">
      <c r="D2728" s="422"/>
    </row>
    <row r="2729" spans="4:4">
      <c r="D2729" s="422"/>
    </row>
    <row r="2730" spans="4:4">
      <c r="D2730" s="422"/>
    </row>
    <row r="2731" spans="4:4">
      <c r="D2731" s="422"/>
    </row>
    <row r="2732" spans="4:4">
      <c r="D2732" s="422"/>
    </row>
    <row r="2733" spans="4:4">
      <c r="D2733" s="422"/>
    </row>
    <row r="2734" spans="4:4">
      <c r="D2734" s="422"/>
    </row>
    <row r="2735" spans="4:4">
      <c r="D2735" s="422"/>
    </row>
    <row r="2736" spans="4:4">
      <c r="D2736" s="422"/>
    </row>
    <row r="2737" spans="4:4">
      <c r="D2737" s="422"/>
    </row>
    <row r="2738" spans="4:4">
      <c r="D2738" s="422"/>
    </row>
    <row r="2739" spans="4:4">
      <c r="D2739" s="422"/>
    </row>
    <row r="2740" spans="4:4">
      <c r="D2740" s="422"/>
    </row>
    <row r="2741" spans="4:4">
      <c r="D2741" s="422"/>
    </row>
    <row r="2742" spans="4:4">
      <c r="D2742" s="422"/>
    </row>
    <row r="2743" spans="4:4">
      <c r="D2743" s="422"/>
    </row>
    <row r="2744" spans="4:4">
      <c r="D2744" s="422"/>
    </row>
    <row r="2745" spans="4:4">
      <c r="D2745" s="422"/>
    </row>
    <row r="2746" spans="4:4">
      <c r="D2746" s="422"/>
    </row>
    <row r="2747" spans="4:4">
      <c r="D2747" s="422"/>
    </row>
    <row r="2748" spans="4:4">
      <c r="D2748" s="422"/>
    </row>
    <row r="2749" spans="4:4">
      <c r="D2749" s="422"/>
    </row>
    <row r="2750" spans="4:4">
      <c r="D2750" s="422"/>
    </row>
    <row r="2751" spans="4:4">
      <c r="D2751" s="422"/>
    </row>
    <row r="2752" spans="4:4">
      <c r="D2752" s="422"/>
    </row>
    <row r="2753" spans="4:4">
      <c r="D2753" s="422"/>
    </row>
    <row r="2754" spans="4:4">
      <c r="D2754" s="422"/>
    </row>
    <row r="2755" spans="4:4">
      <c r="D2755" s="422"/>
    </row>
    <row r="2756" spans="4:4">
      <c r="D2756" s="422"/>
    </row>
    <row r="2757" spans="4:4">
      <c r="D2757" s="422"/>
    </row>
    <row r="2758" spans="4:4">
      <c r="D2758" s="422"/>
    </row>
    <row r="2759" spans="4:4">
      <c r="D2759" s="422"/>
    </row>
    <row r="2760" spans="4:4">
      <c r="D2760" s="422"/>
    </row>
    <row r="2761" spans="4:4">
      <c r="D2761" s="422"/>
    </row>
    <row r="2762" spans="4:4">
      <c r="D2762" s="422"/>
    </row>
    <row r="2763" spans="4:4">
      <c r="D2763" s="422"/>
    </row>
    <row r="2764" spans="4:4">
      <c r="D2764" s="422"/>
    </row>
    <row r="2765" spans="4:4">
      <c r="D2765" s="422"/>
    </row>
    <row r="2766" spans="4:4">
      <c r="D2766" s="422"/>
    </row>
    <row r="2767" spans="4:4">
      <c r="D2767" s="422"/>
    </row>
    <row r="2768" spans="4:4">
      <c r="D2768" s="422"/>
    </row>
    <row r="2769" spans="4:4">
      <c r="D2769" s="422"/>
    </row>
    <row r="2770" spans="4:4">
      <c r="D2770" s="422"/>
    </row>
    <row r="2771" spans="4:4">
      <c r="D2771" s="422"/>
    </row>
    <row r="2772" spans="4:4">
      <c r="D2772" s="422"/>
    </row>
    <row r="2773" spans="4:4">
      <c r="D2773" s="422"/>
    </row>
    <row r="2774" spans="4:4">
      <c r="D2774" s="422"/>
    </row>
    <row r="2775" spans="4:4">
      <c r="D2775" s="422"/>
    </row>
    <row r="2776" spans="4:4">
      <c r="D2776" s="422"/>
    </row>
    <row r="2777" spans="4:4">
      <c r="D2777" s="422"/>
    </row>
    <row r="2778" spans="4:4">
      <c r="D2778" s="422"/>
    </row>
    <row r="2779" spans="4:4">
      <c r="D2779" s="422"/>
    </row>
    <row r="2780" spans="4:4">
      <c r="D2780" s="422"/>
    </row>
    <row r="2781" spans="4:4">
      <c r="D2781" s="422"/>
    </row>
    <row r="2782" spans="4:4">
      <c r="D2782" s="422"/>
    </row>
    <row r="2783" spans="4:4">
      <c r="D2783" s="422"/>
    </row>
    <row r="2784" spans="4:4">
      <c r="D2784" s="422"/>
    </row>
    <row r="2785" spans="4:4">
      <c r="D2785" s="422"/>
    </row>
    <row r="2786" spans="4:4">
      <c r="D2786" s="422"/>
    </row>
    <row r="2787" spans="4:4">
      <c r="D2787" s="422"/>
    </row>
    <row r="2788" spans="4:4">
      <c r="D2788" s="422"/>
    </row>
    <row r="2789" spans="4:4">
      <c r="D2789" s="422"/>
    </row>
    <row r="2790" spans="4:4">
      <c r="D2790" s="422"/>
    </row>
    <row r="2791" spans="4:4">
      <c r="D2791" s="422"/>
    </row>
    <row r="2792" spans="4:4">
      <c r="D2792" s="422"/>
    </row>
    <row r="2793" spans="4:4">
      <c r="D2793" s="422"/>
    </row>
    <row r="2794" spans="4:4">
      <c r="D2794" s="422"/>
    </row>
    <row r="2795" spans="4:4">
      <c r="D2795" s="422"/>
    </row>
    <row r="2796" spans="4:4">
      <c r="D2796" s="422"/>
    </row>
    <row r="2797" spans="4:4">
      <c r="D2797" s="422"/>
    </row>
    <row r="2798" spans="4:4">
      <c r="D2798" s="422"/>
    </row>
    <row r="2799" spans="4:4">
      <c r="D2799" s="422"/>
    </row>
    <row r="2800" spans="4:4">
      <c r="D2800" s="422"/>
    </row>
    <row r="2801" spans="4:4">
      <c r="D2801" s="422"/>
    </row>
    <row r="2802" spans="4:4">
      <c r="D2802" s="422"/>
    </row>
    <row r="2803" spans="4:4">
      <c r="D2803" s="422"/>
    </row>
    <row r="2804" spans="4:4">
      <c r="D2804" s="422"/>
    </row>
    <row r="2805" spans="4:4">
      <c r="D2805" s="422"/>
    </row>
    <row r="2806" spans="4:4">
      <c r="D2806" s="422"/>
    </row>
    <row r="2807" spans="4:4">
      <c r="D2807" s="422"/>
    </row>
    <row r="2808" spans="4:4">
      <c r="D2808" s="422"/>
    </row>
    <row r="2809" spans="4:4">
      <c r="D2809" s="422"/>
    </row>
    <row r="2810" spans="4:4">
      <c r="D2810" s="422"/>
    </row>
    <row r="2811" spans="4:4">
      <c r="D2811" s="422"/>
    </row>
    <row r="2812" spans="4:4">
      <c r="D2812" s="422"/>
    </row>
    <row r="2813" spans="4:4">
      <c r="D2813" s="422"/>
    </row>
    <row r="2814" spans="4:4">
      <c r="D2814" s="422"/>
    </row>
    <row r="2815" spans="4:4">
      <c r="D2815" s="422"/>
    </row>
    <row r="2816" spans="4:4">
      <c r="D2816" s="422"/>
    </row>
    <row r="2817" spans="4:4">
      <c r="D2817" s="422"/>
    </row>
    <row r="2818" spans="4:4">
      <c r="D2818" s="422"/>
    </row>
    <row r="2819" spans="4:4">
      <c r="D2819" s="422"/>
    </row>
    <row r="2820" spans="4:4">
      <c r="D2820" s="422"/>
    </row>
    <row r="2821" spans="4:4">
      <c r="D2821" s="422"/>
    </row>
    <row r="2822" spans="4:4">
      <c r="D2822" s="422"/>
    </row>
    <row r="2823" spans="4:4">
      <c r="D2823" s="422"/>
    </row>
    <row r="2824" spans="4:4">
      <c r="D2824" s="422"/>
    </row>
    <row r="2825" spans="4:4">
      <c r="D2825" s="422"/>
    </row>
    <row r="2826" spans="4:4">
      <c r="D2826" s="422"/>
    </row>
    <row r="2827" spans="4:4">
      <c r="D2827" s="422"/>
    </row>
    <row r="2828" spans="4:4">
      <c r="D2828" s="422"/>
    </row>
    <row r="2829" spans="4:4">
      <c r="D2829" s="422"/>
    </row>
    <row r="2830" spans="4:4">
      <c r="D2830" s="422"/>
    </row>
    <row r="2831" spans="4:4">
      <c r="D2831" s="422"/>
    </row>
    <row r="2832" spans="4:4">
      <c r="D2832" s="422"/>
    </row>
    <row r="2833" spans="4:4">
      <c r="D2833" s="422"/>
    </row>
    <row r="2834" spans="4:4">
      <c r="D2834" s="422"/>
    </row>
    <row r="2835" spans="4:4">
      <c r="D2835" s="422"/>
    </row>
    <row r="2836" spans="4:4">
      <c r="D2836" s="422"/>
    </row>
    <row r="2837" spans="4:4">
      <c r="D2837" s="422"/>
    </row>
    <row r="2838" spans="4:4">
      <c r="D2838" s="422"/>
    </row>
    <row r="2839" spans="4:4">
      <c r="D2839" s="422"/>
    </row>
    <row r="2840" spans="4:4">
      <c r="D2840" s="422"/>
    </row>
    <row r="2841" spans="4:4">
      <c r="D2841" s="422"/>
    </row>
    <row r="2842" spans="4:4">
      <c r="D2842" s="422"/>
    </row>
    <row r="2843" spans="4:4">
      <c r="D2843" s="422"/>
    </row>
    <row r="2844" spans="4:4">
      <c r="D2844" s="422"/>
    </row>
    <row r="2845" spans="4:4">
      <c r="D2845" s="422"/>
    </row>
    <row r="2846" spans="4:4">
      <c r="D2846" s="422"/>
    </row>
    <row r="2847" spans="4:4">
      <c r="D2847" s="422"/>
    </row>
    <row r="2848" spans="4:4">
      <c r="D2848" s="422"/>
    </row>
    <row r="2849" spans="4:4">
      <c r="D2849" s="422"/>
    </row>
    <row r="2850" spans="4:4">
      <c r="D2850" s="422"/>
    </row>
    <row r="2851" spans="4:4">
      <c r="D2851" s="422"/>
    </row>
    <row r="2852" spans="4:4">
      <c r="D2852" s="422"/>
    </row>
    <row r="2853" spans="4:4">
      <c r="D2853" s="422"/>
    </row>
    <row r="2854" spans="4:4">
      <c r="D2854" s="422"/>
    </row>
    <row r="2855" spans="4:4">
      <c r="D2855" s="422"/>
    </row>
    <row r="2856" spans="4:4">
      <c r="D2856" s="422"/>
    </row>
    <row r="2857" spans="4:4">
      <c r="D2857" s="422"/>
    </row>
    <row r="2858" spans="4:4">
      <c r="D2858" s="422"/>
    </row>
    <row r="2859" spans="4:4">
      <c r="D2859" s="422"/>
    </row>
    <row r="2860" spans="4:4">
      <c r="D2860" s="422"/>
    </row>
    <row r="2861" spans="4:4">
      <c r="D2861" s="422"/>
    </row>
    <row r="2862" spans="4:4">
      <c r="D2862" s="422"/>
    </row>
    <row r="2863" spans="4:4">
      <c r="D2863" s="422"/>
    </row>
    <row r="2864" spans="4:4">
      <c r="D2864" s="422"/>
    </row>
    <row r="2865" spans="4:4">
      <c r="D2865" s="422"/>
    </row>
    <row r="2866" spans="4:4">
      <c r="D2866" s="422"/>
    </row>
    <row r="2867" spans="4:4">
      <c r="D2867" s="422"/>
    </row>
    <row r="2868" spans="4:4">
      <c r="D2868" s="422"/>
    </row>
    <row r="2869" spans="4:4">
      <c r="D2869" s="422"/>
    </row>
    <row r="2870" spans="4:4">
      <c r="D2870" s="422"/>
    </row>
    <row r="2871" spans="4:4">
      <c r="D2871" s="422"/>
    </row>
    <row r="2872" spans="4:4">
      <c r="D2872" s="422"/>
    </row>
    <row r="2873" spans="4:4">
      <c r="D2873" s="422"/>
    </row>
    <row r="2874" spans="4:4">
      <c r="D2874" s="422"/>
    </row>
    <row r="2875" spans="4:4">
      <c r="D2875" s="422"/>
    </row>
    <row r="2876" spans="4:4">
      <c r="D2876" s="422"/>
    </row>
    <row r="2877" spans="4:4">
      <c r="D2877" s="422"/>
    </row>
    <row r="2878" spans="4:4">
      <c r="D2878" s="422"/>
    </row>
    <row r="2879" spans="4:4">
      <c r="D2879" s="422"/>
    </row>
    <row r="2880" spans="4:4">
      <c r="D2880" s="422"/>
    </row>
    <row r="2881" spans="4:4">
      <c r="D2881" s="422"/>
    </row>
    <row r="2882" spans="4:4">
      <c r="D2882" s="422"/>
    </row>
    <row r="2883" spans="4:4">
      <c r="D2883" s="422"/>
    </row>
    <row r="2884" spans="4:4">
      <c r="D2884" s="422"/>
    </row>
    <row r="2885" spans="4:4">
      <c r="D2885" s="422"/>
    </row>
    <row r="2886" spans="4:4">
      <c r="D2886" s="422"/>
    </row>
    <row r="2887" spans="4:4">
      <c r="D2887" s="422"/>
    </row>
    <row r="2888" spans="4:4">
      <c r="D2888" s="422"/>
    </row>
    <row r="2889" spans="4:4">
      <c r="D2889" s="422"/>
    </row>
    <row r="2890" spans="4:4">
      <c r="D2890" s="422"/>
    </row>
    <row r="2891" spans="4:4">
      <c r="D2891" s="422"/>
    </row>
    <row r="2892" spans="4:4">
      <c r="D2892" s="422"/>
    </row>
    <row r="2893" spans="4:4">
      <c r="D2893" s="422"/>
    </row>
    <row r="2894" spans="4:4">
      <c r="D2894" s="422"/>
    </row>
    <row r="2895" spans="4:4">
      <c r="D2895" s="422"/>
    </row>
    <row r="2896" spans="4:4">
      <c r="D2896" s="422"/>
    </row>
    <row r="2897" spans="4:4">
      <c r="D2897" s="422"/>
    </row>
    <row r="2898" spans="4:4">
      <c r="D2898" s="422"/>
    </row>
    <row r="2899" spans="4:4">
      <c r="D2899" s="422"/>
    </row>
    <row r="2900" spans="4:4">
      <c r="D2900" s="422"/>
    </row>
    <row r="2901" spans="4:4">
      <c r="D2901" s="422"/>
    </row>
    <row r="2902" spans="4:4">
      <c r="D2902" s="422"/>
    </row>
    <row r="2903" spans="4:4">
      <c r="D2903" s="422"/>
    </row>
    <row r="2904" spans="4:4">
      <c r="D2904" s="422"/>
    </row>
    <row r="2905" spans="4:4">
      <c r="D2905" s="422"/>
    </row>
    <row r="2906" spans="4:4">
      <c r="D2906" s="422"/>
    </row>
    <row r="2907" spans="4:4">
      <c r="D2907" s="422"/>
    </row>
    <row r="2908" spans="4:4">
      <c r="D2908" s="422"/>
    </row>
    <row r="2909" spans="4:4">
      <c r="D2909" s="422"/>
    </row>
    <row r="2910" spans="4:4">
      <c r="D2910" s="422"/>
    </row>
    <row r="2911" spans="4:4">
      <c r="D2911" s="422"/>
    </row>
    <row r="2912" spans="4:4">
      <c r="D2912" s="422"/>
    </row>
    <row r="2913" spans="4:4">
      <c r="D2913" s="422"/>
    </row>
    <row r="2914" spans="4:4">
      <c r="D2914" s="422"/>
    </row>
    <row r="2915" spans="4:4">
      <c r="D2915" s="422"/>
    </row>
    <row r="2916" spans="4:4">
      <c r="D2916" s="422"/>
    </row>
    <row r="2917" spans="4:4">
      <c r="D2917" s="422"/>
    </row>
    <row r="2918" spans="4:4">
      <c r="D2918" s="422"/>
    </row>
    <row r="2919" spans="4:4">
      <c r="D2919" s="422"/>
    </row>
    <row r="2920" spans="4:4">
      <c r="D2920" s="422"/>
    </row>
    <row r="2921" spans="4:4">
      <c r="D2921" s="422"/>
    </row>
    <row r="2922" spans="4:4">
      <c r="D2922" s="422"/>
    </row>
    <row r="2923" spans="4:4">
      <c r="D2923" s="422"/>
    </row>
    <row r="2924" spans="4:4">
      <c r="D2924" s="422"/>
    </row>
    <row r="2925" spans="4:4">
      <c r="D2925" s="422"/>
    </row>
    <row r="2926" spans="4:4">
      <c r="D2926" s="422"/>
    </row>
    <row r="2927" spans="4:4">
      <c r="D2927" s="422"/>
    </row>
    <row r="2928" spans="4:4">
      <c r="D2928" s="422"/>
    </row>
    <row r="2929" spans="4:4">
      <c r="D2929" s="422"/>
    </row>
    <row r="2930" spans="4:4">
      <c r="D2930" s="422"/>
    </row>
    <row r="2931" spans="4:4">
      <c r="D2931" s="422"/>
    </row>
    <row r="2932" spans="4:4">
      <c r="D2932" s="422"/>
    </row>
    <row r="2933" spans="4:4">
      <c r="D2933" s="422"/>
    </row>
    <row r="2934" spans="4:4">
      <c r="D2934" s="422"/>
    </row>
    <row r="2935" spans="4:4">
      <c r="D2935" s="422"/>
    </row>
    <row r="2936" spans="4:4">
      <c r="D2936" s="422"/>
    </row>
    <row r="2937" spans="4:4">
      <c r="D2937" s="422"/>
    </row>
    <row r="2938" spans="4:4">
      <c r="D2938" s="422"/>
    </row>
    <row r="2939" spans="4:4">
      <c r="D2939" s="422"/>
    </row>
    <row r="2940" spans="4:4">
      <c r="D2940" s="422"/>
    </row>
    <row r="2941" spans="4:4">
      <c r="D2941" s="422"/>
    </row>
    <row r="2942" spans="4:4">
      <c r="D2942" s="422"/>
    </row>
    <row r="2943" spans="4:4">
      <c r="D2943" s="422"/>
    </row>
    <row r="2944" spans="4:4">
      <c r="D2944" s="422"/>
    </row>
    <row r="2945" spans="4:4">
      <c r="D2945" s="422"/>
    </row>
    <row r="2946" spans="4:4">
      <c r="D2946" s="422"/>
    </row>
    <row r="2947" spans="4:4">
      <c r="D2947" s="422"/>
    </row>
    <row r="2948" spans="4:4">
      <c r="D2948" s="422"/>
    </row>
    <row r="2949" spans="4:4">
      <c r="D2949" s="422"/>
    </row>
    <row r="2950" spans="4:4">
      <c r="D2950" s="422"/>
    </row>
    <row r="2951" spans="4:4">
      <c r="D2951" s="422"/>
    </row>
    <row r="2952" spans="4:4">
      <c r="D2952" s="422"/>
    </row>
    <row r="2953" spans="4:4">
      <c r="D2953" s="422"/>
    </row>
    <row r="2954" spans="4:4">
      <c r="D2954" s="422"/>
    </row>
    <row r="2955" spans="4:4">
      <c r="D2955" s="422"/>
    </row>
    <row r="2956" spans="4:4">
      <c r="D2956" s="422"/>
    </row>
    <row r="2957" spans="4:4">
      <c r="D2957" s="422"/>
    </row>
    <row r="2958" spans="4:4">
      <c r="D2958" s="422"/>
    </row>
    <row r="2959" spans="4:4">
      <c r="D2959" s="422"/>
    </row>
    <row r="2960" spans="4:4">
      <c r="D2960" s="422"/>
    </row>
    <row r="2961" spans="4:4">
      <c r="D2961" s="422"/>
    </row>
    <row r="2962" spans="4:4">
      <c r="D2962" s="422"/>
    </row>
    <row r="2963" spans="4:4">
      <c r="D2963" s="422"/>
    </row>
    <row r="2964" spans="4:4">
      <c r="D2964" s="422"/>
    </row>
    <row r="2965" spans="4:4">
      <c r="D2965" s="422"/>
    </row>
    <row r="2966" spans="4:4">
      <c r="D2966" s="422"/>
    </row>
    <row r="2967" spans="4:4">
      <c r="D2967" s="422"/>
    </row>
    <row r="2968" spans="4:4">
      <c r="D2968" s="422"/>
    </row>
    <row r="2969" spans="4:4">
      <c r="D2969" s="422"/>
    </row>
    <row r="2970" spans="4:4">
      <c r="D2970" s="422"/>
    </row>
    <row r="2971" spans="4:4">
      <c r="D2971" s="422"/>
    </row>
    <row r="2972" spans="4:4">
      <c r="D2972" s="422"/>
    </row>
    <row r="2973" spans="4:4">
      <c r="D2973" s="422"/>
    </row>
    <row r="2974" spans="4:4">
      <c r="D2974" s="422"/>
    </row>
    <row r="2975" spans="4:4">
      <c r="D2975" s="422"/>
    </row>
    <row r="2976" spans="4:4">
      <c r="D2976" s="422"/>
    </row>
    <row r="2977" spans="4:4">
      <c r="D2977" s="422"/>
    </row>
    <row r="2978" spans="4:4">
      <c r="D2978" s="422"/>
    </row>
    <row r="2979" spans="4:4">
      <c r="D2979" s="422"/>
    </row>
    <row r="2980" spans="4:4">
      <c r="D2980" s="422"/>
    </row>
    <row r="2981" spans="4:4">
      <c r="D2981" s="422"/>
    </row>
    <row r="2982" spans="4:4">
      <c r="D2982" s="422"/>
    </row>
    <row r="2983" spans="4:4">
      <c r="D2983" s="422"/>
    </row>
    <row r="2984" spans="4:4">
      <c r="D2984" s="422"/>
    </row>
    <row r="2985" spans="4:4">
      <c r="D2985" s="422"/>
    </row>
    <row r="2986" spans="4:4">
      <c r="D2986" s="422"/>
    </row>
    <row r="2987" spans="4:4">
      <c r="D2987" s="422"/>
    </row>
    <row r="2988" spans="4:4">
      <c r="D2988" s="422"/>
    </row>
    <row r="2989" spans="4:4">
      <c r="D2989" s="422"/>
    </row>
    <row r="2990" spans="4:4">
      <c r="D2990" s="422"/>
    </row>
    <row r="2991" spans="4:4">
      <c r="D2991" s="422"/>
    </row>
    <row r="2992" spans="4:4">
      <c r="D2992" s="422"/>
    </row>
    <row r="2993" spans="4:4">
      <c r="D2993" s="422"/>
    </row>
    <row r="2994" spans="4:4">
      <c r="D2994" s="422"/>
    </row>
    <row r="2995" spans="4:4">
      <c r="D2995" s="422"/>
    </row>
    <row r="2996" spans="4:4">
      <c r="D2996" s="422"/>
    </row>
    <row r="2997" spans="4:4">
      <c r="D2997" s="422"/>
    </row>
    <row r="2998" spans="4:4">
      <c r="D2998" s="422"/>
    </row>
    <row r="2999" spans="4:4">
      <c r="D2999" s="422"/>
    </row>
    <row r="3000" spans="4:4">
      <c r="D3000" s="422"/>
    </row>
    <row r="3001" spans="4:4">
      <c r="D3001" s="422"/>
    </row>
    <row r="3002" spans="4:4">
      <c r="D3002" s="422"/>
    </row>
    <row r="3003" spans="4:4">
      <c r="D3003" s="422"/>
    </row>
    <row r="3004" spans="4:4">
      <c r="D3004" s="422"/>
    </row>
    <row r="3005" spans="4:4">
      <c r="D3005" s="422"/>
    </row>
    <row r="3006" spans="4:4">
      <c r="D3006" s="422"/>
    </row>
    <row r="3007" spans="4:4">
      <c r="D3007" s="422"/>
    </row>
    <row r="3008" spans="4:4">
      <c r="D3008" s="422"/>
    </row>
    <row r="3009" spans="4:4">
      <c r="D3009" s="422"/>
    </row>
    <row r="3010" spans="4:4">
      <c r="D3010" s="422"/>
    </row>
    <row r="3011" spans="4:4">
      <c r="D3011" s="422"/>
    </row>
    <row r="3012" spans="4:4">
      <c r="D3012" s="422"/>
    </row>
    <row r="3013" spans="4:4">
      <c r="D3013" s="422"/>
    </row>
    <row r="3014" spans="4:4">
      <c r="D3014" s="422"/>
    </row>
    <row r="3015" spans="4:4">
      <c r="D3015" s="422"/>
    </row>
    <row r="3016" spans="4:4">
      <c r="D3016" s="422"/>
    </row>
    <row r="3017" spans="4:4">
      <c r="D3017" s="422"/>
    </row>
    <row r="3018" spans="4:4">
      <c r="D3018" s="422"/>
    </row>
    <row r="3019" spans="4:4">
      <c r="D3019" s="422"/>
    </row>
    <row r="3020" spans="4:4">
      <c r="D3020" s="422"/>
    </row>
    <row r="3021" spans="4:4">
      <c r="D3021" s="422"/>
    </row>
    <row r="3022" spans="4:4">
      <c r="D3022" s="422"/>
    </row>
    <row r="3023" spans="4:4">
      <c r="D3023" s="422"/>
    </row>
    <row r="3024" spans="4:4">
      <c r="D3024" s="422"/>
    </row>
    <row r="3025" spans="4:4">
      <c r="D3025" s="422"/>
    </row>
    <row r="3026" spans="4:4">
      <c r="D3026" s="422"/>
    </row>
    <row r="3027" spans="4:4">
      <c r="D3027" s="422"/>
    </row>
    <row r="3028" spans="4:4">
      <c r="D3028" s="422"/>
    </row>
    <row r="3029" spans="4:4">
      <c r="D3029" s="422"/>
    </row>
    <row r="3030" spans="4:4">
      <c r="D3030" s="422"/>
    </row>
    <row r="3031" spans="4:4">
      <c r="D3031" s="422"/>
    </row>
    <row r="3032" spans="4:4">
      <c r="D3032" s="422"/>
    </row>
    <row r="3033" spans="4:4">
      <c r="D3033" s="422"/>
    </row>
    <row r="3034" spans="4:4">
      <c r="D3034" s="422"/>
    </row>
    <row r="3035" spans="4:4">
      <c r="D3035" s="422"/>
    </row>
    <row r="3036" spans="4:4">
      <c r="D3036" s="422"/>
    </row>
    <row r="3037" spans="4:4">
      <c r="D3037" s="422"/>
    </row>
    <row r="3038" spans="4:4">
      <c r="D3038" s="422"/>
    </row>
    <row r="3039" spans="4:4">
      <c r="D3039" s="422"/>
    </row>
    <row r="3040" spans="4:4">
      <c r="D3040" s="422"/>
    </row>
    <row r="3041" spans="4:4">
      <c r="D3041" s="422"/>
    </row>
    <row r="3042" spans="4:4">
      <c r="D3042" s="422"/>
    </row>
    <row r="3043" spans="4:4">
      <c r="D3043" s="422"/>
    </row>
    <row r="3044" spans="4:4">
      <c r="D3044" s="422"/>
    </row>
    <row r="3045" spans="4:4">
      <c r="D3045" s="422"/>
    </row>
    <row r="3046" spans="4:4">
      <c r="D3046" s="422"/>
    </row>
    <row r="3047" spans="4:4">
      <c r="D3047" s="422"/>
    </row>
    <row r="3048" spans="4:4">
      <c r="D3048" s="422"/>
    </row>
    <row r="3049" spans="4:4">
      <c r="D3049" s="422"/>
    </row>
    <row r="3050" spans="4:4">
      <c r="D3050" s="422"/>
    </row>
    <row r="3051" spans="4:4">
      <c r="D3051" s="422"/>
    </row>
    <row r="3052" spans="4:4">
      <c r="D3052" s="422"/>
    </row>
    <row r="3053" spans="4:4">
      <c r="D3053" s="422"/>
    </row>
    <row r="3054" spans="4:4">
      <c r="D3054" s="422"/>
    </row>
    <row r="3055" spans="4:4">
      <c r="D3055" s="422"/>
    </row>
    <row r="3056" spans="4:4">
      <c r="D3056" s="422"/>
    </row>
    <row r="3057" spans="4:4">
      <c r="D3057" s="422"/>
    </row>
    <row r="3058" spans="4:4">
      <c r="D3058" s="422"/>
    </row>
    <row r="3059" spans="4:4">
      <c r="D3059" s="422"/>
    </row>
    <row r="3060" spans="4:4">
      <c r="D3060" s="422"/>
    </row>
    <row r="3061" spans="4:4">
      <c r="D3061" s="422"/>
    </row>
    <row r="3062" spans="4:4">
      <c r="D3062" s="422"/>
    </row>
    <row r="3063" spans="4:4">
      <c r="D3063" s="422"/>
    </row>
    <row r="3064" spans="4:4">
      <c r="D3064" s="422"/>
    </row>
    <row r="3065" spans="4:4">
      <c r="D3065" s="422"/>
    </row>
    <row r="3066" spans="4:4">
      <c r="D3066" s="422"/>
    </row>
    <row r="3067" spans="4:4">
      <c r="D3067" s="422"/>
    </row>
    <row r="3068" spans="4:4">
      <c r="D3068" s="422"/>
    </row>
    <row r="3069" spans="4:4">
      <c r="D3069" s="422"/>
    </row>
    <row r="3070" spans="4:4">
      <c r="D3070" s="422"/>
    </row>
    <row r="3071" spans="4:4">
      <c r="D3071" s="422"/>
    </row>
    <row r="3072" spans="4:4">
      <c r="D3072" s="422"/>
    </row>
    <row r="3073" spans="4:4">
      <c r="D3073" s="422"/>
    </row>
    <row r="3074" spans="4:4">
      <c r="D3074" s="422"/>
    </row>
    <row r="3075" spans="4:4">
      <c r="D3075" s="422"/>
    </row>
    <row r="3076" spans="4:4">
      <c r="D3076" s="422"/>
    </row>
    <row r="3077" spans="4:4">
      <c r="D3077" s="422"/>
    </row>
    <row r="3078" spans="4:4">
      <c r="D3078" s="422"/>
    </row>
    <row r="3079" spans="4:4">
      <c r="D3079" s="422"/>
    </row>
    <row r="3080" spans="4:4">
      <c r="D3080" s="422"/>
    </row>
    <row r="3081" spans="4:4">
      <c r="D3081" s="422"/>
    </row>
    <row r="3082" spans="4:4">
      <c r="D3082" s="422"/>
    </row>
    <row r="3083" spans="4:4">
      <c r="D3083" s="422"/>
    </row>
    <row r="3084" spans="4:4">
      <c r="D3084" s="422"/>
    </row>
    <row r="3085" spans="4:4">
      <c r="D3085" s="422"/>
    </row>
    <row r="3086" spans="4:4">
      <c r="D3086" s="422"/>
    </row>
    <row r="3087" spans="4:4">
      <c r="D3087" s="422"/>
    </row>
    <row r="3088" spans="4:4">
      <c r="D3088" s="422"/>
    </row>
    <row r="3089" spans="4:4">
      <c r="D3089" s="422"/>
    </row>
    <row r="3090" spans="4:4">
      <c r="D3090" s="422"/>
    </row>
    <row r="3091" spans="4:4">
      <c r="D3091" s="422"/>
    </row>
    <row r="3092" spans="4:4">
      <c r="D3092" s="422"/>
    </row>
    <row r="3093" spans="4:4">
      <c r="D3093" s="422"/>
    </row>
    <row r="3094" spans="4:4">
      <c r="D3094" s="422"/>
    </row>
    <row r="3095" spans="4:4">
      <c r="D3095" s="422"/>
    </row>
    <row r="3096" spans="4:4">
      <c r="D3096" s="422"/>
    </row>
    <row r="3097" spans="4:4">
      <c r="D3097" s="422"/>
    </row>
    <row r="3098" spans="4:4">
      <c r="D3098" s="422"/>
    </row>
    <row r="3099" spans="4:4">
      <c r="D3099" s="422"/>
    </row>
    <row r="3100" spans="4:4">
      <c r="D3100" s="422"/>
    </row>
    <row r="3101" spans="4:4">
      <c r="D3101" s="422"/>
    </row>
    <row r="3102" spans="4:4">
      <c r="D3102" s="422"/>
    </row>
    <row r="3103" spans="4:4">
      <c r="D3103" s="422"/>
    </row>
    <row r="3104" spans="4:4">
      <c r="D3104" s="422"/>
    </row>
    <row r="3105" spans="4:4">
      <c r="D3105" s="422"/>
    </row>
    <row r="3106" spans="4:4">
      <c r="D3106" s="422"/>
    </row>
    <row r="3107" spans="4:4">
      <c r="D3107" s="422"/>
    </row>
    <row r="3108" spans="4:4">
      <c r="D3108" s="422"/>
    </row>
    <row r="3109" spans="4:4">
      <c r="D3109" s="422"/>
    </row>
    <row r="3110" spans="4:4">
      <c r="D3110" s="422"/>
    </row>
    <row r="3111" spans="4:4">
      <c r="D3111" s="422"/>
    </row>
    <row r="3112" spans="4:4">
      <c r="D3112" s="422"/>
    </row>
    <row r="3113" spans="4:4">
      <c r="D3113" s="422"/>
    </row>
    <row r="3114" spans="4:4">
      <c r="D3114" s="422"/>
    </row>
    <row r="3115" spans="4:4">
      <c r="D3115" s="422"/>
    </row>
    <row r="3116" spans="4:4">
      <c r="D3116" s="422"/>
    </row>
    <row r="3117" spans="4:4">
      <c r="D3117" s="422"/>
    </row>
    <row r="3118" spans="4:4">
      <c r="D3118" s="422"/>
    </row>
    <row r="3119" spans="4:4">
      <c r="D3119" s="422"/>
    </row>
    <row r="3120" spans="4:4">
      <c r="D3120" s="422"/>
    </row>
    <row r="3121" spans="4:4">
      <c r="D3121" s="422"/>
    </row>
    <row r="3122" spans="4:4">
      <c r="D3122" s="422"/>
    </row>
    <row r="3123" spans="4:4">
      <c r="D3123" s="422"/>
    </row>
    <row r="3124" spans="4:4">
      <c r="D3124" s="422"/>
    </row>
    <row r="3125" spans="4:4">
      <c r="D3125" s="422"/>
    </row>
    <row r="3126" spans="4:4">
      <c r="D3126" s="422"/>
    </row>
    <row r="3127" spans="4:4">
      <c r="D3127" s="422"/>
    </row>
    <row r="3128" spans="4:4">
      <c r="D3128" s="422"/>
    </row>
    <row r="3129" spans="4:4">
      <c r="D3129" s="422"/>
    </row>
    <row r="3130" spans="4:4">
      <c r="D3130" s="422"/>
    </row>
    <row r="3131" spans="4:4">
      <c r="D3131" s="422"/>
    </row>
    <row r="3132" spans="4:4">
      <c r="D3132" s="422"/>
    </row>
    <row r="3133" spans="4:4">
      <c r="D3133" s="422"/>
    </row>
    <row r="3134" spans="4:4">
      <c r="D3134" s="422"/>
    </row>
    <row r="3135" spans="4:4">
      <c r="D3135" s="422"/>
    </row>
    <row r="3136" spans="4:4">
      <c r="D3136" s="422"/>
    </row>
    <row r="3137" spans="4:4">
      <c r="D3137" s="422"/>
    </row>
    <row r="3138" spans="4:4">
      <c r="D3138" s="422"/>
    </row>
    <row r="3139" spans="4:4">
      <c r="D3139" s="422"/>
    </row>
    <row r="3140" spans="4:4">
      <c r="D3140" s="422"/>
    </row>
    <row r="3141" spans="4:4">
      <c r="D3141" s="422"/>
    </row>
    <row r="3142" spans="4:4">
      <c r="D3142" s="422"/>
    </row>
    <row r="3143" spans="4:4">
      <c r="D3143" s="422"/>
    </row>
    <row r="3144" spans="4:4">
      <c r="D3144" s="422"/>
    </row>
    <row r="3145" spans="4:4">
      <c r="D3145" s="422"/>
    </row>
    <row r="3146" spans="4:4">
      <c r="D3146" s="422"/>
    </row>
    <row r="3147" spans="4:4">
      <c r="D3147" s="422"/>
    </row>
    <row r="3148" spans="4:4">
      <c r="D3148" s="422"/>
    </row>
    <row r="3149" spans="4:4">
      <c r="D3149" s="422"/>
    </row>
    <row r="3150" spans="4:4">
      <c r="D3150" s="422"/>
    </row>
    <row r="3151" spans="4:4">
      <c r="D3151" s="422"/>
    </row>
    <row r="3152" spans="4:4">
      <c r="D3152" s="422"/>
    </row>
    <row r="3153" spans="4:4">
      <c r="D3153" s="422"/>
    </row>
    <row r="3154" spans="4:4">
      <c r="D3154" s="422"/>
    </row>
    <row r="3155" spans="4:4">
      <c r="D3155" s="422"/>
    </row>
    <row r="3156" spans="4:4">
      <c r="D3156" s="422"/>
    </row>
    <row r="3157" spans="4:4">
      <c r="D3157" s="422"/>
    </row>
    <row r="3158" spans="4:4">
      <c r="D3158" s="422"/>
    </row>
    <row r="3159" spans="4:4">
      <c r="D3159" s="422"/>
    </row>
    <row r="3160" spans="4:4">
      <c r="D3160" s="422"/>
    </row>
    <row r="3161" spans="4:4">
      <c r="D3161" s="422"/>
    </row>
    <row r="3162" spans="4:4">
      <c r="D3162" s="422"/>
    </row>
    <row r="3163" spans="4:4">
      <c r="D3163" s="422"/>
    </row>
    <row r="3164" spans="4:4">
      <c r="D3164" s="422"/>
    </row>
    <row r="3165" spans="4:4">
      <c r="D3165" s="422"/>
    </row>
    <row r="3166" spans="4:4">
      <c r="D3166" s="422"/>
    </row>
    <row r="3167" spans="4:4">
      <c r="D3167" s="422"/>
    </row>
    <row r="3168" spans="4:4">
      <c r="D3168" s="422"/>
    </row>
    <row r="3169" spans="4:4">
      <c r="D3169" s="422"/>
    </row>
    <row r="3170" spans="4:4">
      <c r="D3170" s="422"/>
    </row>
    <row r="3171" spans="4:4">
      <c r="D3171" s="422"/>
    </row>
    <row r="3172" spans="4:4">
      <c r="D3172" s="422"/>
    </row>
    <row r="3173" spans="4:4">
      <c r="D3173" s="422"/>
    </row>
    <row r="3174" spans="4:4">
      <c r="D3174" s="422"/>
    </row>
    <row r="3175" spans="4:4">
      <c r="D3175" s="422"/>
    </row>
    <row r="3176" spans="4:4">
      <c r="D3176" s="422"/>
    </row>
    <row r="3177" spans="4:4">
      <c r="D3177" s="422"/>
    </row>
    <row r="3178" spans="4:4">
      <c r="D3178" s="422"/>
    </row>
    <row r="3179" spans="4:4">
      <c r="D3179" s="422"/>
    </row>
    <row r="3180" spans="4:4">
      <c r="D3180" s="422"/>
    </row>
    <row r="3181" spans="4:4">
      <c r="D3181" s="422"/>
    </row>
    <row r="3182" spans="4:4">
      <c r="D3182" s="422"/>
    </row>
    <row r="3183" spans="4:4">
      <c r="D3183" s="422"/>
    </row>
    <row r="3184" spans="4:4">
      <c r="D3184" s="422"/>
    </row>
    <row r="3185" spans="4:4">
      <c r="D3185" s="422"/>
    </row>
    <row r="3186" spans="4:4">
      <c r="D3186" s="422"/>
    </row>
    <row r="3187" spans="4:4">
      <c r="D3187" s="422"/>
    </row>
    <row r="3188" spans="4:4">
      <c r="D3188" s="422"/>
    </row>
    <row r="3189" spans="4:4">
      <c r="D3189" s="422"/>
    </row>
    <row r="3190" spans="4:4">
      <c r="D3190" s="422"/>
    </row>
    <row r="3191" spans="4:4">
      <c r="D3191" s="422"/>
    </row>
    <row r="3192" spans="4:4">
      <c r="D3192" s="422"/>
    </row>
    <row r="3193" spans="4:4">
      <c r="D3193" s="422"/>
    </row>
    <row r="3194" spans="4:4">
      <c r="D3194" s="422"/>
    </row>
    <row r="3195" spans="4:4">
      <c r="D3195" s="422"/>
    </row>
    <row r="3196" spans="4:4">
      <c r="D3196" s="422"/>
    </row>
    <row r="3197" spans="4:4">
      <c r="D3197" s="422"/>
    </row>
    <row r="3198" spans="4:4">
      <c r="D3198" s="422"/>
    </row>
    <row r="3199" spans="4:4">
      <c r="D3199" s="422"/>
    </row>
    <row r="3200" spans="4:4">
      <c r="D3200" s="422"/>
    </row>
    <row r="3201" spans="4:4">
      <c r="D3201" s="422"/>
    </row>
    <row r="3202" spans="4:4">
      <c r="D3202" s="422"/>
    </row>
    <row r="3203" spans="4:4">
      <c r="D3203" s="422"/>
    </row>
    <row r="3204" spans="4:4">
      <c r="D3204" s="422"/>
    </row>
    <row r="3205" spans="4:4">
      <c r="D3205" s="422"/>
    </row>
    <row r="3206" spans="4:4">
      <c r="D3206" s="422"/>
    </row>
    <row r="3207" spans="4:4">
      <c r="D3207" s="422"/>
    </row>
    <row r="3208" spans="4:4">
      <c r="D3208" s="422"/>
    </row>
    <row r="3209" spans="4:4">
      <c r="D3209" s="422"/>
    </row>
    <row r="3210" spans="4:4">
      <c r="D3210" s="422"/>
    </row>
    <row r="3211" spans="4:4">
      <c r="D3211" s="422"/>
    </row>
    <row r="3212" spans="4:4">
      <c r="D3212" s="422"/>
    </row>
    <row r="3213" spans="4:4">
      <c r="D3213" s="422"/>
    </row>
    <row r="3214" spans="4:4">
      <c r="D3214" s="422"/>
    </row>
    <row r="3215" spans="4:4">
      <c r="D3215" s="422"/>
    </row>
    <row r="3216" spans="4:4">
      <c r="D3216" s="422"/>
    </row>
    <row r="3217" spans="4:4">
      <c r="D3217" s="422"/>
    </row>
    <row r="3218" spans="4:4">
      <c r="D3218" s="422"/>
    </row>
    <row r="3219" spans="4:4">
      <c r="D3219" s="422"/>
    </row>
    <row r="3220" spans="4:4">
      <c r="D3220" s="422"/>
    </row>
    <row r="3221" spans="4:4">
      <c r="D3221" s="422"/>
    </row>
    <row r="3222" spans="4:4">
      <c r="D3222" s="422"/>
    </row>
    <row r="3223" spans="4:4">
      <c r="D3223" s="422"/>
    </row>
    <row r="3224" spans="4:4">
      <c r="D3224" s="422"/>
    </row>
    <row r="3225" spans="4:4">
      <c r="D3225" s="422"/>
    </row>
    <row r="3226" spans="4:4">
      <c r="D3226" s="422"/>
    </row>
    <row r="3227" spans="4:4">
      <c r="D3227" s="422"/>
    </row>
    <row r="3228" spans="4:4">
      <c r="D3228" s="422"/>
    </row>
    <row r="3229" spans="4:4">
      <c r="D3229" s="422"/>
    </row>
    <row r="3230" spans="4:4">
      <c r="D3230" s="422"/>
    </row>
    <row r="3231" spans="4:4">
      <c r="D3231" s="422"/>
    </row>
    <row r="3232" spans="4:4">
      <c r="D3232" s="422"/>
    </row>
    <row r="3233" spans="4:4">
      <c r="D3233" s="422"/>
    </row>
    <row r="3234" spans="4:4">
      <c r="D3234" s="422"/>
    </row>
    <row r="3235" spans="4:4">
      <c r="D3235" s="422"/>
    </row>
    <row r="3236" spans="4:4">
      <c r="D3236" s="422"/>
    </row>
    <row r="3237" spans="4:4">
      <c r="D3237" s="422"/>
    </row>
    <row r="3238" spans="4:4">
      <c r="D3238" s="422"/>
    </row>
    <row r="3239" spans="4:4">
      <c r="D3239" s="422"/>
    </row>
    <row r="3240" spans="4:4">
      <c r="D3240" s="422"/>
    </row>
    <row r="3241" spans="4:4">
      <c r="D3241" s="422"/>
    </row>
    <row r="3242" spans="4:4">
      <c r="D3242" s="422"/>
    </row>
    <row r="3243" spans="4:4">
      <c r="D3243" s="422"/>
    </row>
    <row r="3244" spans="4:4">
      <c r="D3244" s="422"/>
    </row>
    <row r="3245" spans="4:4">
      <c r="D3245" s="422"/>
    </row>
    <row r="3246" spans="4:4">
      <c r="D3246" s="422"/>
    </row>
    <row r="3247" spans="4:4">
      <c r="D3247" s="422"/>
    </row>
    <row r="3248" spans="4:4">
      <c r="D3248" s="422"/>
    </row>
    <row r="3249" spans="4:4">
      <c r="D3249" s="422"/>
    </row>
    <row r="3250" spans="4:4">
      <c r="D3250" s="422"/>
    </row>
    <row r="3251" spans="4:4">
      <c r="D3251" s="422"/>
    </row>
    <row r="3252" spans="4:4">
      <c r="D3252" s="422"/>
    </row>
    <row r="3253" spans="4:4">
      <c r="D3253" s="422"/>
    </row>
    <row r="3254" spans="4:4">
      <c r="D3254" s="422"/>
    </row>
    <row r="3255" spans="4:4">
      <c r="D3255" s="422"/>
    </row>
    <row r="3256" spans="4:4">
      <c r="D3256" s="422"/>
    </row>
    <row r="3257" spans="4:4">
      <c r="D3257" s="422"/>
    </row>
    <row r="3258" spans="4:4">
      <c r="D3258" s="422"/>
    </row>
    <row r="3259" spans="4:4">
      <c r="D3259" s="422"/>
    </row>
    <row r="3260" spans="4:4">
      <c r="D3260" s="422"/>
    </row>
    <row r="3261" spans="4:4">
      <c r="D3261" s="422"/>
    </row>
    <row r="3262" spans="4:4">
      <c r="D3262" s="422"/>
    </row>
    <row r="3263" spans="4:4">
      <c r="D3263" s="422"/>
    </row>
    <row r="3264" spans="4:4">
      <c r="D3264" s="422"/>
    </row>
    <row r="3265" spans="4:4">
      <c r="D3265" s="422"/>
    </row>
    <row r="3266" spans="4:4">
      <c r="D3266" s="422"/>
    </row>
    <row r="3267" spans="4:4">
      <c r="D3267" s="422"/>
    </row>
    <row r="3268" spans="4:4">
      <c r="D3268" s="422"/>
    </row>
    <row r="3269" spans="4:4">
      <c r="D3269" s="422"/>
    </row>
    <row r="3270" spans="4:4">
      <c r="D3270" s="422"/>
    </row>
    <row r="3271" spans="4:4">
      <c r="D3271" s="422"/>
    </row>
    <row r="3272" spans="4:4">
      <c r="D3272" s="422"/>
    </row>
    <row r="3273" spans="4:4">
      <c r="D3273" s="422"/>
    </row>
    <row r="3274" spans="4:4">
      <c r="D3274" s="422"/>
    </row>
    <row r="3275" spans="4:4">
      <c r="D3275" s="422"/>
    </row>
    <row r="3276" spans="4:4">
      <c r="D3276" s="422"/>
    </row>
    <row r="3277" spans="4:4">
      <c r="D3277" s="422"/>
    </row>
    <row r="3278" spans="4:4">
      <c r="D3278" s="422"/>
    </row>
    <row r="3279" spans="4:4">
      <c r="D3279" s="422"/>
    </row>
    <row r="3280" spans="4:4">
      <c r="D3280" s="422"/>
    </row>
    <row r="3281" spans="4:4">
      <c r="D3281" s="422"/>
    </row>
    <row r="3282" spans="4:4">
      <c r="D3282" s="422"/>
    </row>
    <row r="3283" spans="4:4">
      <c r="D3283" s="422"/>
    </row>
    <row r="3284" spans="4:4">
      <c r="D3284" s="422"/>
    </row>
    <row r="3285" spans="4:4">
      <c r="D3285" s="422"/>
    </row>
    <row r="3286" spans="4:4">
      <c r="D3286" s="422"/>
    </row>
    <row r="3287" spans="4:4">
      <c r="D3287" s="422"/>
    </row>
    <row r="3288" spans="4:4">
      <c r="D3288" s="422"/>
    </row>
    <row r="3289" spans="4:4">
      <c r="D3289" s="422"/>
    </row>
    <row r="3290" spans="4:4">
      <c r="D3290" s="422"/>
    </row>
    <row r="3291" spans="4:4">
      <c r="D3291" s="422"/>
    </row>
    <row r="3292" spans="4:4">
      <c r="D3292" s="422"/>
    </row>
    <row r="3293" spans="4:4">
      <c r="D3293" s="422"/>
    </row>
    <row r="3294" spans="4:4">
      <c r="D3294" s="422"/>
    </row>
    <row r="3295" spans="4:4">
      <c r="D3295" s="422"/>
    </row>
    <row r="3296" spans="4:4">
      <c r="D3296" s="422"/>
    </row>
    <row r="3297" spans="4:4">
      <c r="D3297" s="422"/>
    </row>
    <row r="3298" spans="4:4">
      <c r="D3298" s="422"/>
    </row>
    <row r="3299" spans="4:4">
      <c r="D3299" s="422"/>
    </row>
    <row r="3300" spans="4:4">
      <c r="D3300" s="422"/>
    </row>
    <row r="3301" spans="4:4">
      <c r="D3301" s="422"/>
    </row>
    <row r="3302" spans="4:4">
      <c r="D3302" s="422"/>
    </row>
    <row r="3303" spans="4:4">
      <c r="D3303" s="422"/>
    </row>
    <row r="3304" spans="4:4">
      <c r="D3304" s="422"/>
    </row>
    <row r="3305" spans="4:4">
      <c r="D3305" s="422"/>
    </row>
    <row r="3306" spans="4:4">
      <c r="D3306" s="422"/>
    </row>
    <row r="3307" spans="4:4">
      <c r="D3307" s="422"/>
    </row>
    <row r="3308" spans="4:4">
      <c r="D3308" s="422"/>
    </row>
    <row r="3309" spans="4:4">
      <c r="D3309" s="422"/>
    </row>
    <row r="3310" spans="4:4">
      <c r="D3310" s="422"/>
    </row>
    <row r="3311" spans="4:4">
      <c r="D3311" s="422"/>
    </row>
    <row r="3312" spans="4:4">
      <c r="D3312" s="422"/>
    </row>
    <row r="3313" spans="4:4">
      <c r="D3313" s="422"/>
    </row>
    <row r="3314" spans="4:4">
      <c r="D3314" s="422"/>
    </row>
    <row r="3315" spans="4:4">
      <c r="D3315" s="422"/>
    </row>
    <row r="3316" spans="4:4">
      <c r="D3316" s="422"/>
    </row>
    <row r="3317" spans="4:4">
      <c r="D3317" s="422"/>
    </row>
    <row r="3318" spans="4:4">
      <c r="D3318" s="422"/>
    </row>
    <row r="3319" spans="4:4">
      <c r="D3319" s="422"/>
    </row>
    <row r="3320" spans="4:4">
      <c r="D3320" s="422"/>
    </row>
    <row r="3321" spans="4:4">
      <c r="D3321" s="422"/>
    </row>
    <row r="3322" spans="4:4">
      <c r="D3322" s="422"/>
    </row>
    <row r="3323" spans="4:4">
      <c r="D3323" s="422"/>
    </row>
    <row r="3324" spans="4:4">
      <c r="D3324" s="422"/>
    </row>
    <row r="3325" spans="4:4">
      <c r="D3325" s="422"/>
    </row>
    <row r="3326" spans="4:4">
      <c r="D3326" s="422"/>
    </row>
    <row r="3327" spans="4:4">
      <c r="D3327" s="422"/>
    </row>
    <row r="3328" spans="4:4">
      <c r="D3328" s="422"/>
    </row>
    <row r="3329" spans="4:4">
      <c r="D3329" s="422"/>
    </row>
    <row r="3330" spans="4:4">
      <c r="D3330" s="422"/>
    </row>
    <row r="3331" spans="4:4">
      <c r="D3331" s="422"/>
    </row>
    <row r="3332" spans="4:4">
      <c r="D3332" s="422"/>
    </row>
    <row r="3333" spans="4:4">
      <c r="D3333" s="422"/>
    </row>
    <row r="3334" spans="4:4">
      <c r="D3334" s="422"/>
    </row>
    <row r="3335" spans="4:4">
      <c r="D3335" s="422"/>
    </row>
    <row r="3336" spans="4:4">
      <c r="D3336" s="422"/>
    </row>
    <row r="3337" spans="4:4">
      <c r="D3337" s="422"/>
    </row>
    <row r="3338" spans="4:4">
      <c r="D3338" s="422"/>
    </row>
    <row r="3339" spans="4:4">
      <c r="D3339" s="422"/>
    </row>
    <row r="3340" spans="4:4">
      <c r="D3340" s="422"/>
    </row>
    <row r="3341" spans="4:4">
      <c r="D3341" s="422"/>
    </row>
    <row r="3342" spans="4:4">
      <c r="D3342" s="422"/>
    </row>
    <row r="3343" spans="4:4">
      <c r="D3343" s="422"/>
    </row>
    <row r="3344" spans="4:4">
      <c r="D3344" s="422"/>
    </row>
    <row r="3345" spans="4:4">
      <c r="D3345" s="422"/>
    </row>
    <row r="3346" spans="4:4">
      <c r="D3346" s="422"/>
    </row>
    <row r="3347" spans="4:4">
      <c r="D3347" s="422"/>
    </row>
    <row r="3348" spans="4:4">
      <c r="D3348" s="422"/>
    </row>
    <row r="3349" spans="4:4">
      <c r="D3349" s="422"/>
    </row>
    <row r="3350" spans="4:4">
      <c r="D3350" s="422"/>
    </row>
    <row r="3351" spans="4:4">
      <c r="D3351" s="422"/>
    </row>
    <row r="3352" spans="4:4">
      <c r="D3352" s="422"/>
    </row>
    <row r="3353" spans="4:4">
      <c r="D3353" s="422"/>
    </row>
    <row r="3354" spans="4:4">
      <c r="D3354" s="422"/>
    </row>
    <row r="3355" spans="4:4">
      <c r="D3355" s="422"/>
    </row>
    <row r="3356" spans="4:4">
      <c r="D3356" s="422"/>
    </row>
    <row r="3357" spans="4:4">
      <c r="D3357" s="422"/>
    </row>
    <row r="3358" spans="4:4">
      <c r="D3358" s="422"/>
    </row>
    <row r="3359" spans="4:4">
      <c r="D3359" s="422"/>
    </row>
    <row r="3360" spans="4:4">
      <c r="D3360" s="422"/>
    </row>
    <row r="3361" spans="4:4">
      <c r="D3361" s="422"/>
    </row>
    <row r="3362" spans="4:4">
      <c r="D3362" s="422"/>
    </row>
    <row r="3363" spans="4:4">
      <c r="D3363" s="422"/>
    </row>
    <row r="3364" spans="4:4">
      <c r="D3364" s="422"/>
    </row>
    <row r="3365" spans="4:4">
      <c r="D3365" s="422"/>
    </row>
    <row r="3366" spans="4:4">
      <c r="D3366" s="422"/>
    </row>
    <row r="3367" spans="4:4">
      <c r="D3367" s="422"/>
    </row>
    <row r="3368" spans="4:4">
      <c r="D3368" s="422"/>
    </row>
    <row r="3369" spans="4:4">
      <c r="D3369" s="422"/>
    </row>
    <row r="3370" spans="4:4">
      <c r="D3370" s="422"/>
    </row>
    <row r="3371" spans="4:4">
      <c r="D3371" s="422"/>
    </row>
    <row r="3372" spans="4:4">
      <c r="D3372" s="422"/>
    </row>
    <row r="3373" spans="4:4">
      <c r="D3373" s="422"/>
    </row>
    <row r="3374" spans="4:4">
      <c r="D3374" s="422"/>
    </row>
    <row r="3375" spans="4:4">
      <c r="D3375" s="422"/>
    </row>
    <row r="3376" spans="4:4">
      <c r="D3376" s="422"/>
    </row>
    <row r="3377" spans="4:4">
      <c r="D3377" s="422"/>
    </row>
    <row r="3378" spans="4:4">
      <c r="D3378" s="422"/>
    </row>
    <row r="3379" spans="4:4">
      <c r="D3379" s="422"/>
    </row>
    <row r="3380" spans="4:4">
      <c r="D3380" s="422"/>
    </row>
    <row r="3381" spans="4:4">
      <c r="D3381" s="422"/>
    </row>
    <row r="3382" spans="4:4">
      <c r="D3382" s="422"/>
    </row>
    <row r="3383" spans="4:4">
      <c r="D3383" s="422"/>
    </row>
    <row r="3384" spans="4:4">
      <c r="D3384" s="422"/>
    </row>
    <row r="3385" spans="4:4">
      <c r="D3385" s="422"/>
    </row>
    <row r="3386" spans="4:4">
      <c r="D3386" s="422"/>
    </row>
    <row r="3387" spans="4:4">
      <c r="D3387" s="422"/>
    </row>
    <row r="3388" spans="4:4">
      <c r="D3388" s="422"/>
    </row>
    <row r="3389" spans="4:4">
      <c r="D3389" s="422"/>
    </row>
    <row r="3390" spans="4:4">
      <c r="D3390" s="422"/>
    </row>
    <row r="3391" spans="4:4">
      <c r="D3391" s="422"/>
    </row>
    <row r="3392" spans="4:4">
      <c r="D3392" s="422"/>
    </row>
    <row r="3393" spans="4:4">
      <c r="D3393" s="422"/>
    </row>
    <row r="3394" spans="4:4">
      <c r="D3394" s="422"/>
    </row>
    <row r="3395" spans="4:4">
      <c r="D3395" s="422"/>
    </row>
    <row r="3396" spans="4:4">
      <c r="D3396" s="422"/>
    </row>
    <row r="3397" spans="4:4">
      <c r="D3397" s="422"/>
    </row>
    <row r="3398" spans="4:4">
      <c r="D3398" s="422"/>
    </row>
    <row r="3399" spans="4:4">
      <c r="D3399" s="422"/>
    </row>
    <row r="3400" spans="4:4">
      <c r="D3400" s="422"/>
    </row>
    <row r="3401" spans="4:4">
      <c r="D3401" s="422"/>
    </row>
    <row r="3402" spans="4:4">
      <c r="D3402" s="422"/>
    </row>
    <row r="3403" spans="4:4">
      <c r="D3403" s="422"/>
    </row>
    <row r="3404" spans="4:4">
      <c r="D3404" s="422"/>
    </row>
    <row r="3405" spans="4:4">
      <c r="D3405" s="422"/>
    </row>
    <row r="3406" spans="4:4">
      <c r="D3406" s="422"/>
    </row>
    <row r="3407" spans="4:4">
      <c r="D3407" s="422"/>
    </row>
    <row r="3408" spans="4:4">
      <c r="D3408" s="422"/>
    </row>
    <row r="3409" spans="4:4">
      <c r="D3409" s="422"/>
    </row>
    <row r="3410" spans="4:4">
      <c r="D3410" s="422"/>
    </row>
    <row r="3411" spans="4:4">
      <c r="D3411" s="422"/>
    </row>
    <row r="3412" spans="4:4">
      <c r="D3412" s="422"/>
    </row>
    <row r="3413" spans="4:4">
      <c r="D3413" s="422"/>
    </row>
    <row r="3414" spans="4:4">
      <c r="D3414" s="422"/>
    </row>
    <row r="3415" spans="4:4">
      <c r="D3415" s="422"/>
    </row>
    <row r="3416" spans="4:4">
      <c r="D3416" s="422"/>
    </row>
    <row r="3417" spans="4:4">
      <c r="D3417" s="422"/>
    </row>
    <row r="3418" spans="4:4">
      <c r="D3418" s="422"/>
    </row>
    <row r="3419" spans="4:4">
      <c r="D3419" s="422"/>
    </row>
    <row r="3420" spans="4:4">
      <c r="D3420" s="422"/>
    </row>
    <row r="3421" spans="4:4">
      <c r="D3421" s="422"/>
    </row>
    <row r="3422" spans="4:4">
      <c r="D3422" s="422"/>
    </row>
    <row r="3423" spans="4:4">
      <c r="D3423" s="422"/>
    </row>
    <row r="3424" spans="4:4">
      <c r="D3424" s="422"/>
    </row>
    <row r="3425" spans="4:4">
      <c r="D3425" s="422"/>
    </row>
    <row r="3426" spans="4:4">
      <c r="D3426" s="422"/>
    </row>
    <row r="3427" spans="4:4">
      <c r="D3427" s="422"/>
    </row>
    <row r="3428" spans="4:4">
      <c r="D3428" s="422"/>
    </row>
    <row r="3429" spans="4:4">
      <c r="D3429" s="422"/>
    </row>
    <row r="3430" spans="4:4">
      <c r="D3430" s="422"/>
    </row>
    <row r="3431" spans="4:4">
      <c r="D3431" s="422"/>
    </row>
    <row r="3432" spans="4:4">
      <c r="D3432" s="422"/>
    </row>
    <row r="3433" spans="4:4">
      <c r="D3433" s="422"/>
    </row>
    <row r="3434" spans="4:4">
      <c r="D3434" s="422"/>
    </row>
    <row r="3435" spans="4:4">
      <c r="D3435" s="422"/>
    </row>
    <row r="3436" spans="4:4">
      <c r="D3436" s="422"/>
    </row>
    <row r="3437" spans="4:4">
      <c r="D3437" s="422"/>
    </row>
    <row r="3438" spans="4:4">
      <c r="D3438" s="422"/>
    </row>
    <row r="3439" spans="4:4">
      <c r="D3439" s="422"/>
    </row>
    <row r="3440" spans="4:4">
      <c r="D3440" s="422"/>
    </row>
    <row r="3441" spans="4:4">
      <c r="D3441" s="422"/>
    </row>
    <row r="3442" spans="4:4">
      <c r="D3442" s="422"/>
    </row>
    <row r="3443" spans="4:4">
      <c r="D3443" s="422"/>
    </row>
    <row r="3444" spans="4:4">
      <c r="D3444" s="422"/>
    </row>
    <row r="3445" spans="4:4">
      <c r="D3445" s="422"/>
    </row>
    <row r="3446" spans="4:4">
      <c r="D3446" s="422"/>
    </row>
    <row r="3447" spans="4:4">
      <c r="D3447" s="422"/>
    </row>
    <row r="3448" spans="4:4">
      <c r="D3448" s="422"/>
    </row>
    <row r="3449" spans="4:4">
      <c r="D3449" s="422"/>
    </row>
    <row r="3450" spans="4:4">
      <c r="D3450" s="422"/>
    </row>
    <row r="3451" spans="4:4">
      <c r="D3451" s="422"/>
    </row>
    <row r="3452" spans="4:4">
      <c r="D3452" s="422"/>
    </row>
    <row r="3453" spans="4:4">
      <c r="D3453" s="422"/>
    </row>
    <row r="3454" spans="4:4">
      <c r="D3454" s="422"/>
    </row>
    <row r="3455" spans="4:4">
      <c r="D3455" s="422"/>
    </row>
    <row r="3456" spans="4:4">
      <c r="D3456" s="422"/>
    </row>
    <row r="3457" spans="4:4">
      <c r="D3457" s="422"/>
    </row>
    <row r="3458" spans="4:4">
      <c r="D3458" s="422"/>
    </row>
    <row r="3459" spans="4:4">
      <c r="D3459" s="422"/>
    </row>
    <row r="3460" spans="4:4">
      <c r="D3460" s="422"/>
    </row>
    <row r="3461" spans="4:4">
      <c r="D3461" s="422"/>
    </row>
    <row r="3462" spans="4:4">
      <c r="D3462" s="422"/>
    </row>
    <row r="3463" spans="4:4">
      <c r="D3463" s="422"/>
    </row>
    <row r="3464" spans="4:4">
      <c r="D3464" s="422"/>
    </row>
    <row r="3465" spans="4:4">
      <c r="D3465" s="422"/>
    </row>
    <row r="3466" spans="4:4">
      <c r="D3466" s="422"/>
    </row>
    <row r="3467" spans="4:4">
      <c r="D3467" s="422"/>
    </row>
    <row r="3468" spans="4:4">
      <c r="D3468" s="422"/>
    </row>
    <row r="3469" spans="4:4">
      <c r="D3469" s="422"/>
    </row>
    <row r="3470" spans="4:4">
      <c r="D3470" s="422"/>
    </row>
    <row r="3471" spans="4:4">
      <c r="D3471" s="422"/>
    </row>
    <row r="3472" spans="4:4">
      <c r="D3472" s="422"/>
    </row>
    <row r="3473" spans="4:4">
      <c r="D3473" s="422"/>
    </row>
    <row r="3474" spans="4:4">
      <c r="D3474" s="422"/>
    </row>
    <row r="3475" spans="4:4">
      <c r="D3475" s="422"/>
    </row>
    <row r="3476" spans="4:4">
      <c r="D3476" s="422"/>
    </row>
    <row r="3477" spans="4:4">
      <c r="D3477" s="422"/>
    </row>
    <row r="3478" spans="4:4">
      <c r="D3478" s="422"/>
    </row>
    <row r="3479" spans="4:4">
      <c r="D3479" s="422"/>
    </row>
    <row r="3480" spans="4:4">
      <c r="D3480" s="422"/>
    </row>
    <row r="3481" spans="4:4">
      <c r="D3481" s="422"/>
    </row>
    <row r="3482" spans="4:4">
      <c r="D3482" s="422"/>
    </row>
    <row r="3483" spans="4:4">
      <c r="D3483" s="422"/>
    </row>
    <row r="3484" spans="4:4">
      <c r="D3484" s="422"/>
    </row>
    <row r="3485" spans="4:4">
      <c r="D3485" s="422"/>
    </row>
    <row r="3486" spans="4:4">
      <c r="D3486" s="422"/>
    </row>
    <row r="3487" spans="4:4">
      <c r="D3487" s="422"/>
    </row>
    <row r="3488" spans="4:4">
      <c r="D3488" s="422"/>
    </row>
    <row r="3489" spans="4:4">
      <c r="D3489" s="422"/>
    </row>
    <row r="3490" spans="4:4">
      <c r="D3490" s="422"/>
    </row>
    <row r="3491" spans="4:4">
      <c r="D3491" s="422"/>
    </row>
    <row r="3492" spans="4:4">
      <c r="D3492" s="422"/>
    </row>
    <row r="3493" spans="4:4">
      <c r="D3493" s="422"/>
    </row>
    <row r="3494" spans="4:4">
      <c r="D3494" s="422"/>
    </row>
    <row r="3495" spans="4:4">
      <c r="D3495" s="422"/>
    </row>
    <row r="3496" spans="4:4">
      <c r="D3496" s="422"/>
    </row>
    <row r="3497" spans="4:4">
      <c r="D3497" s="422"/>
    </row>
    <row r="3498" spans="4:4">
      <c r="D3498" s="422"/>
    </row>
    <row r="3499" spans="4:4">
      <c r="D3499" s="422"/>
    </row>
    <row r="3500" spans="4:4">
      <c r="D3500" s="422"/>
    </row>
    <row r="3501" spans="4:4">
      <c r="D3501" s="422"/>
    </row>
    <row r="3502" spans="4:4">
      <c r="D3502" s="422"/>
    </row>
    <row r="3503" spans="4:4">
      <c r="D3503" s="422"/>
    </row>
    <row r="3504" spans="4:4">
      <c r="D3504" s="422"/>
    </row>
    <row r="3505" spans="4:4">
      <c r="D3505" s="422"/>
    </row>
    <row r="3506" spans="4:4">
      <c r="D3506" s="422"/>
    </row>
    <row r="3507" spans="4:4">
      <c r="D3507" s="422"/>
    </row>
    <row r="3508" spans="4:4">
      <c r="D3508" s="422"/>
    </row>
    <row r="3509" spans="4:4">
      <c r="D3509" s="422"/>
    </row>
    <row r="3510" spans="4:4">
      <c r="D3510" s="422"/>
    </row>
    <row r="3511" spans="4:4">
      <c r="D3511" s="422"/>
    </row>
    <row r="3512" spans="4:4">
      <c r="D3512" s="422"/>
    </row>
    <row r="3513" spans="4:4">
      <c r="D3513" s="422"/>
    </row>
    <row r="3514" spans="4:4">
      <c r="D3514" s="422"/>
    </row>
    <row r="3515" spans="4:4">
      <c r="D3515" s="422"/>
    </row>
    <row r="3516" spans="4:4">
      <c r="D3516" s="422"/>
    </row>
    <row r="3517" spans="4:4">
      <c r="D3517" s="422"/>
    </row>
    <row r="3518" spans="4:4">
      <c r="D3518" s="422"/>
    </row>
    <row r="3519" spans="4:4">
      <c r="D3519" s="422"/>
    </row>
    <row r="3520" spans="4:4">
      <c r="D3520" s="422"/>
    </row>
    <row r="3521" spans="4:4">
      <c r="D3521" s="422"/>
    </row>
    <row r="3522" spans="4:4">
      <c r="D3522" s="422"/>
    </row>
    <row r="3523" spans="4:4">
      <c r="D3523" s="422"/>
    </row>
    <row r="3524" spans="4:4">
      <c r="D3524" s="422"/>
    </row>
    <row r="3525" spans="4:4">
      <c r="D3525" s="422"/>
    </row>
    <row r="3526" spans="4:4">
      <c r="D3526" s="422"/>
    </row>
    <row r="3527" spans="4:4">
      <c r="D3527" s="422"/>
    </row>
    <row r="3528" spans="4:4">
      <c r="D3528" s="422"/>
    </row>
    <row r="3529" spans="4:4">
      <c r="D3529" s="422"/>
    </row>
    <row r="3530" spans="4:4">
      <c r="D3530" s="422"/>
    </row>
    <row r="3531" spans="4:4">
      <c r="D3531" s="422"/>
    </row>
    <row r="3532" spans="4:4">
      <c r="D3532" s="422"/>
    </row>
    <row r="3533" spans="4:4">
      <c r="D3533" s="422"/>
    </row>
    <row r="3534" spans="4:4">
      <c r="D3534" s="422"/>
    </row>
    <row r="3535" spans="4:4">
      <c r="D3535" s="422"/>
    </row>
    <row r="3536" spans="4:4">
      <c r="D3536" s="422"/>
    </row>
    <row r="3537" spans="4:4">
      <c r="D3537" s="422"/>
    </row>
    <row r="3538" spans="4:4">
      <c r="D3538" s="422"/>
    </row>
    <row r="3539" spans="4:4">
      <c r="D3539" s="422"/>
    </row>
    <row r="3540" spans="4:4">
      <c r="D3540" s="422"/>
    </row>
    <row r="3541" spans="4:4">
      <c r="D3541" s="422"/>
    </row>
    <row r="3542" spans="4:4">
      <c r="D3542" s="422"/>
    </row>
    <row r="3543" spans="4:4">
      <c r="D3543" s="422"/>
    </row>
    <row r="3544" spans="4:4">
      <c r="D3544" s="422"/>
    </row>
    <row r="3545" spans="4:4">
      <c r="D3545" s="422"/>
    </row>
    <row r="3546" spans="4:4">
      <c r="D3546" s="422"/>
    </row>
    <row r="3547" spans="4:4">
      <c r="D3547" s="422"/>
    </row>
    <row r="3548" spans="4:4">
      <c r="D3548" s="422"/>
    </row>
    <row r="3549" spans="4:4">
      <c r="D3549" s="422"/>
    </row>
    <row r="3550" spans="4:4">
      <c r="D3550" s="422"/>
    </row>
    <row r="3551" spans="4:4">
      <c r="D3551" s="422"/>
    </row>
    <row r="3552" spans="4:4">
      <c r="D3552" s="422"/>
    </row>
    <row r="3553" spans="4:4">
      <c r="D3553" s="422"/>
    </row>
    <row r="3554" spans="4:4">
      <c r="D3554" s="422"/>
    </row>
    <row r="3555" spans="4:4">
      <c r="D3555" s="422"/>
    </row>
    <row r="3556" spans="4:4">
      <c r="D3556" s="422"/>
    </row>
    <row r="3557" spans="4:4">
      <c r="D3557" s="422"/>
    </row>
    <row r="3558" spans="4:4">
      <c r="D3558" s="422"/>
    </row>
    <row r="3559" spans="4:4">
      <c r="D3559" s="422"/>
    </row>
    <row r="3560" spans="4:4">
      <c r="D3560" s="422"/>
    </row>
    <row r="3561" spans="4:4">
      <c r="D3561" s="422"/>
    </row>
    <row r="3562" spans="4:4">
      <c r="D3562" s="422"/>
    </row>
    <row r="3563" spans="4:4">
      <c r="D3563" s="422"/>
    </row>
    <row r="3564" spans="4:4">
      <c r="D3564" s="422"/>
    </row>
    <row r="3565" spans="4:4">
      <c r="D3565" s="422"/>
    </row>
    <row r="3566" spans="4:4">
      <c r="D3566" s="422"/>
    </row>
    <row r="3567" spans="4:4">
      <c r="D3567" s="422"/>
    </row>
    <row r="3568" spans="4:4">
      <c r="D3568" s="422"/>
    </row>
    <row r="3569" spans="4:4">
      <c r="D3569" s="422"/>
    </row>
    <row r="3570" spans="4:4">
      <c r="D3570" s="422"/>
    </row>
    <row r="3571" spans="4:4">
      <c r="D3571" s="422"/>
    </row>
    <row r="3572" spans="4:4">
      <c r="D3572" s="422"/>
    </row>
    <row r="3573" spans="4:4">
      <c r="D3573" s="422"/>
    </row>
    <row r="3574" spans="4:4">
      <c r="D3574" s="422"/>
    </row>
    <row r="3575" spans="4:4">
      <c r="D3575" s="422"/>
    </row>
    <row r="3576" spans="4:4">
      <c r="D3576" s="422"/>
    </row>
    <row r="3577" spans="4:4">
      <c r="D3577" s="422"/>
    </row>
    <row r="3578" spans="4:4">
      <c r="D3578" s="422"/>
    </row>
    <row r="3579" spans="4:4">
      <c r="D3579" s="422"/>
    </row>
    <row r="3580" spans="4:4">
      <c r="D3580" s="422"/>
    </row>
    <row r="3581" spans="4:4">
      <c r="D3581" s="422"/>
    </row>
    <row r="3582" spans="4:4">
      <c r="D3582" s="422"/>
    </row>
    <row r="3583" spans="4:4">
      <c r="D3583" s="422"/>
    </row>
    <row r="3584" spans="4:4">
      <c r="D3584" s="422"/>
    </row>
    <row r="3585" spans="4:4">
      <c r="D3585" s="422"/>
    </row>
    <row r="3586" spans="4:4">
      <c r="D3586" s="422"/>
    </row>
    <row r="3587" spans="4:4">
      <c r="D3587" s="422"/>
    </row>
    <row r="3588" spans="4:4">
      <c r="D3588" s="422"/>
    </row>
    <row r="3589" spans="4:4">
      <c r="D3589" s="422"/>
    </row>
    <row r="3590" spans="4:4">
      <c r="D3590" s="422"/>
    </row>
    <row r="3591" spans="4:4">
      <c r="D3591" s="422"/>
    </row>
    <row r="3592" spans="4:4">
      <c r="D3592" s="422"/>
    </row>
    <row r="3593" spans="4:4">
      <c r="D3593" s="422"/>
    </row>
    <row r="3594" spans="4:4">
      <c r="D3594" s="422"/>
    </row>
    <row r="3595" spans="4:4">
      <c r="D3595" s="422"/>
    </row>
    <row r="3596" spans="4:4">
      <c r="D3596" s="422"/>
    </row>
    <row r="3597" spans="4:4">
      <c r="D3597" s="422"/>
    </row>
    <row r="3598" spans="4:4">
      <c r="D3598" s="422"/>
    </row>
    <row r="3599" spans="4:4">
      <c r="D3599" s="422"/>
    </row>
    <row r="3600" spans="4:4">
      <c r="D3600" s="422"/>
    </row>
    <row r="3601" spans="4:4">
      <c r="D3601" s="422"/>
    </row>
    <row r="3602" spans="4:4">
      <c r="D3602" s="422"/>
    </row>
    <row r="3603" spans="4:4">
      <c r="D3603" s="422"/>
    </row>
    <row r="3604" spans="4:4">
      <c r="D3604" s="422"/>
    </row>
    <row r="3605" spans="4:4">
      <c r="D3605" s="422"/>
    </row>
    <row r="3606" spans="4:4">
      <c r="D3606" s="422"/>
    </row>
    <row r="3607" spans="4:4">
      <c r="D3607" s="422"/>
    </row>
    <row r="3608" spans="4:4">
      <c r="D3608" s="422"/>
    </row>
    <row r="3609" spans="4:4">
      <c r="D3609" s="422"/>
    </row>
    <row r="3610" spans="4:4">
      <c r="D3610" s="422"/>
    </row>
    <row r="3611" spans="4:4">
      <c r="D3611" s="422"/>
    </row>
    <row r="3612" spans="4:4">
      <c r="D3612" s="422"/>
    </row>
    <row r="3613" spans="4:4">
      <c r="D3613" s="422"/>
    </row>
    <row r="3614" spans="4:4">
      <c r="D3614" s="422"/>
    </row>
    <row r="3615" spans="4:4">
      <c r="D3615" s="422"/>
    </row>
    <row r="3616" spans="4:4">
      <c r="D3616" s="422"/>
    </row>
    <row r="3617" spans="4:4">
      <c r="D3617" s="422"/>
    </row>
    <row r="3618" spans="4:4">
      <c r="D3618" s="422"/>
    </row>
    <row r="3619" spans="4:4">
      <c r="D3619" s="422"/>
    </row>
    <row r="3620" spans="4:4">
      <c r="D3620" s="422"/>
    </row>
    <row r="3621" spans="4:4">
      <c r="D3621" s="422"/>
    </row>
    <row r="3622" spans="4:4">
      <c r="D3622" s="422"/>
    </row>
    <row r="3623" spans="4:4">
      <c r="D3623" s="422"/>
    </row>
    <row r="3624" spans="4:4">
      <c r="D3624" s="422"/>
    </row>
    <row r="3625" spans="4:4">
      <c r="D3625" s="422"/>
    </row>
    <row r="3626" spans="4:4">
      <c r="D3626" s="422"/>
    </row>
    <row r="3627" spans="4:4">
      <c r="D3627" s="422"/>
    </row>
    <row r="3628" spans="4:4">
      <c r="D3628" s="422"/>
    </row>
    <row r="3629" spans="4:4">
      <c r="D3629" s="422"/>
    </row>
    <row r="3630" spans="4:4">
      <c r="D3630" s="422"/>
    </row>
    <row r="3631" spans="4:4">
      <c r="D3631" s="422"/>
    </row>
    <row r="3632" spans="4:4">
      <c r="D3632" s="422"/>
    </row>
    <row r="3633" spans="4:4">
      <c r="D3633" s="422"/>
    </row>
    <row r="3634" spans="4:4">
      <c r="D3634" s="422"/>
    </row>
    <row r="3635" spans="4:4">
      <c r="D3635" s="422"/>
    </row>
    <row r="3636" spans="4:4">
      <c r="D3636" s="422"/>
    </row>
    <row r="3637" spans="4:4">
      <c r="D3637" s="422"/>
    </row>
    <row r="3638" spans="4:4">
      <c r="D3638" s="422"/>
    </row>
    <row r="3639" spans="4:4">
      <c r="D3639" s="422"/>
    </row>
    <row r="3640" spans="4:4">
      <c r="D3640" s="422"/>
    </row>
    <row r="3641" spans="4:4">
      <c r="D3641" s="422"/>
    </row>
    <row r="3642" spans="4:4">
      <c r="D3642" s="422"/>
    </row>
    <row r="3643" spans="4:4">
      <c r="D3643" s="422"/>
    </row>
    <row r="3644" spans="4:4">
      <c r="D3644" s="422"/>
    </row>
    <row r="3645" spans="4:4">
      <c r="D3645" s="422"/>
    </row>
    <row r="3646" spans="4:4">
      <c r="D3646" s="422"/>
    </row>
    <row r="3647" spans="4:4">
      <c r="D3647" s="422"/>
    </row>
    <row r="3648" spans="4:4">
      <c r="D3648" s="422"/>
    </row>
    <row r="3649" spans="4:4">
      <c r="D3649" s="422"/>
    </row>
    <row r="3650" spans="4:4">
      <c r="D3650" s="422"/>
    </row>
    <row r="3651" spans="4:4">
      <c r="D3651" s="422"/>
    </row>
    <row r="3652" spans="4:4">
      <c r="D3652" s="422"/>
    </row>
    <row r="3653" spans="4:4">
      <c r="D3653" s="422"/>
    </row>
    <row r="3654" spans="4:4">
      <c r="D3654" s="422"/>
    </row>
    <row r="3655" spans="4:4">
      <c r="D3655" s="422"/>
    </row>
    <row r="3656" spans="4:4">
      <c r="D3656" s="422"/>
    </row>
    <row r="3657" spans="4:4">
      <c r="D3657" s="422"/>
    </row>
    <row r="3658" spans="4:4">
      <c r="D3658" s="422"/>
    </row>
    <row r="3659" spans="4:4">
      <c r="D3659" s="422"/>
    </row>
    <row r="3660" spans="4:4">
      <c r="D3660" s="422"/>
    </row>
    <row r="3661" spans="4:4">
      <c r="D3661" s="422"/>
    </row>
    <row r="3662" spans="4:4">
      <c r="D3662" s="422"/>
    </row>
    <row r="3663" spans="4:4">
      <c r="D3663" s="422"/>
    </row>
    <row r="3664" spans="4:4">
      <c r="D3664" s="422"/>
    </row>
    <row r="3665" spans="4:4">
      <c r="D3665" s="422"/>
    </row>
    <row r="3666" spans="4:4">
      <c r="D3666" s="422"/>
    </row>
    <row r="3667" spans="4:4">
      <c r="D3667" s="422"/>
    </row>
    <row r="3668" spans="4:4">
      <c r="D3668" s="422"/>
    </row>
    <row r="3669" spans="4:4">
      <c r="D3669" s="422"/>
    </row>
    <row r="3670" spans="4:4">
      <c r="D3670" s="422"/>
    </row>
    <row r="3671" spans="4:4">
      <c r="D3671" s="422"/>
    </row>
    <row r="3672" spans="4:4">
      <c r="D3672" s="422"/>
    </row>
    <row r="3673" spans="4:4">
      <c r="D3673" s="422"/>
    </row>
    <row r="3674" spans="4:4">
      <c r="D3674" s="422"/>
    </row>
    <row r="3675" spans="4:4">
      <c r="D3675" s="422"/>
    </row>
    <row r="3676" spans="4:4">
      <c r="D3676" s="422"/>
    </row>
    <row r="3677" spans="4:4">
      <c r="D3677" s="422"/>
    </row>
    <row r="3678" spans="4:4">
      <c r="D3678" s="422"/>
    </row>
    <row r="3679" spans="4:4">
      <c r="D3679" s="422"/>
    </row>
    <row r="3680" spans="4:4">
      <c r="D3680" s="422"/>
    </row>
    <row r="3681" spans="4:4">
      <c r="D3681" s="422"/>
    </row>
    <row r="3682" spans="4:4">
      <c r="D3682" s="422"/>
    </row>
    <row r="3683" spans="4:4">
      <c r="D3683" s="422"/>
    </row>
    <row r="3684" spans="4:4">
      <c r="D3684" s="422"/>
    </row>
    <row r="3685" spans="4:4">
      <c r="D3685" s="422"/>
    </row>
    <row r="3686" spans="4:4">
      <c r="D3686" s="422"/>
    </row>
    <row r="3687" spans="4:4">
      <c r="D3687" s="422"/>
    </row>
    <row r="3688" spans="4:4">
      <c r="D3688" s="422"/>
    </row>
    <row r="3689" spans="4:4">
      <c r="D3689" s="422"/>
    </row>
    <row r="3690" spans="4:4">
      <c r="D3690" s="422"/>
    </row>
    <row r="3691" spans="4:4">
      <c r="D3691" s="422"/>
    </row>
    <row r="3692" spans="4:4">
      <c r="D3692" s="422"/>
    </row>
    <row r="3693" spans="4:4">
      <c r="D3693" s="422"/>
    </row>
    <row r="3694" spans="4:4">
      <c r="D3694" s="422"/>
    </row>
    <row r="3695" spans="4:4">
      <c r="D3695" s="422"/>
    </row>
    <row r="3696" spans="4:4">
      <c r="D3696" s="422"/>
    </row>
    <row r="3697" spans="4:4">
      <c r="D3697" s="422"/>
    </row>
    <row r="3698" spans="4:4">
      <c r="D3698" s="422"/>
    </row>
    <row r="3699" spans="4:4">
      <c r="D3699" s="422"/>
    </row>
    <row r="3700" spans="4:4">
      <c r="D3700" s="422"/>
    </row>
    <row r="3701" spans="4:4">
      <c r="D3701" s="422"/>
    </row>
    <row r="3702" spans="4:4">
      <c r="D3702" s="422"/>
    </row>
    <row r="3703" spans="4:4">
      <c r="D3703" s="422"/>
    </row>
    <row r="3704" spans="4:4">
      <c r="D3704" s="422"/>
    </row>
    <row r="3705" spans="4:4">
      <c r="D3705" s="422"/>
    </row>
    <row r="3706" spans="4:4">
      <c r="D3706" s="422"/>
    </row>
    <row r="3707" spans="4:4">
      <c r="D3707" s="422"/>
    </row>
    <row r="3708" spans="4:4">
      <c r="D3708" s="422"/>
    </row>
    <row r="3709" spans="4:4">
      <c r="D3709" s="422"/>
    </row>
    <row r="3710" spans="4:4">
      <c r="D3710" s="422"/>
    </row>
    <row r="3711" spans="4:4">
      <c r="D3711" s="422"/>
    </row>
    <row r="3712" spans="4:4">
      <c r="D3712" s="422"/>
    </row>
    <row r="3713" spans="4:4">
      <c r="D3713" s="422"/>
    </row>
    <row r="3714" spans="4:4">
      <c r="D3714" s="422"/>
    </row>
    <row r="3715" spans="4:4">
      <c r="D3715" s="422"/>
    </row>
    <row r="3716" spans="4:4">
      <c r="D3716" s="422"/>
    </row>
    <row r="3717" spans="4:4">
      <c r="D3717" s="422"/>
    </row>
    <row r="3718" spans="4:4">
      <c r="D3718" s="422"/>
    </row>
    <row r="3719" spans="4:4">
      <c r="D3719" s="422"/>
    </row>
    <row r="3720" spans="4:4">
      <c r="D3720" s="422"/>
    </row>
    <row r="3721" spans="4:4">
      <c r="D3721" s="422"/>
    </row>
    <row r="3722" spans="4:4">
      <c r="D3722" s="422"/>
    </row>
    <row r="3723" spans="4:4">
      <c r="D3723" s="422"/>
    </row>
    <row r="3724" spans="4:4">
      <c r="D3724" s="422"/>
    </row>
    <row r="3725" spans="4:4">
      <c r="D3725" s="422"/>
    </row>
    <row r="3726" spans="4:4">
      <c r="D3726" s="422"/>
    </row>
    <row r="3727" spans="4:4">
      <c r="D3727" s="422"/>
    </row>
    <row r="3728" spans="4:4">
      <c r="D3728" s="422"/>
    </row>
    <row r="3729" spans="4:4">
      <c r="D3729" s="422"/>
    </row>
    <row r="3730" spans="4:4">
      <c r="D3730" s="422"/>
    </row>
    <row r="3731" spans="4:4">
      <c r="D3731" s="422"/>
    </row>
    <row r="3732" spans="4:4">
      <c r="D3732" s="422"/>
    </row>
    <row r="3733" spans="4:4">
      <c r="D3733" s="422"/>
    </row>
    <row r="3734" spans="4:4">
      <c r="D3734" s="422"/>
    </row>
    <row r="3735" spans="4:4">
      <c r="D3735" s="422"/>
    </row>
    <row r="3736" spans="4:4">
      <c r="D3736" s="422"/>
    </row>
    <row r="3737" spans="4:4">
      <c r="D3737" s="422"/>
    </row>
    <row r="3738" spans="4:4">
      <c r="D3738" s="422"/>
    </row>
    <row r="3739" spans="4:4">
      <c r="D3739" s="422"/>
    </row>
    <row r="3740" spans="4:4">
      <c r="D3740" s="422"/>
    </row>
    <row r="3741" spans="4:4">
      <c r="D3741" s="422"/>
    </row>
    <row r="3742" spans="4:4">
      <c r="D3742" s="422"/>
    </row>
    <row r="3743" spans="4:4">
      <c r="D3743" s="422"/>
    </row>
    <row r="3744" spans="4:4">
      <c r="D3744" s="422"/>
    </row>
    <row r="3745" spans="4:4">
      <c r="D3745" s="422"/>
    </row>
    <row r="3746" spans="4:4">
      <c r="D3746" s="422"/>
    </row>
    <row r="3747" spans="4:4">
      <c r="D3747" s="422"/>
    </row>
    <row r="3748" spans="4:4">
      <c r="D3748" s="422"/>
    </row>
    <row r="3749" spans="4:4">
      <c r="D3749" s="422"/>
    </row>
    <row r="3750" spans="4:4">
      <c r="D3750" s="422"/>
    </row>
    <row r="3751" spans="4:4">
      <c r="D3751" s="422"/>
    </row>
    <row r="3752" spans="4:4">
      <c r="D3752" s="422"/>
    </row>
    <row r="3753" spans="4:4">
      <c r="D3753" s="422"/>
    </row>
    <row r="3754" spans="4:4">
      <c r="D3754" s="422"/>
    </row>
    <row r="3755" spans="4:4">
      <c r="D3755" s="422"/>
    </row>
    <row r="3756" spans="4:4">
      <c r="D3756" s="422"/>
    </row>
    <row r="3757" spans="4:4">
      <c r="D3757" s="422"/>
    </row>
    <row r="3758" spans="4:4">
      <c r="D3758" s="422"/>
    </row>
    <row r="3759" spans="4:4">
      <c r="D3759" s="422"/>
    </row>
    <row r="3760" spans="4:4">
      <c r="D3760" s="422"/>
    </row>
    <row r="3761" spans="4:4">
      <c r="D3761" s="422"/>
    </row>
    <row r="3762" spans="4:4">
      <c r="D3762" s="422"/>
    </row>
    <row r="3763" spans="4:4">
      <c r="D3763" s="422"/>
    </row>
    <row r="3764" spans="4:4">
      <c r="D3764" s="422"/>
    </row>
    <row r="3765" spans="4:4">
      <c r="D3765" s="422"/>
    </row>
    <row r="3766" spans="4:4">
      <c r="D3766" s="422"/>
    </row>
    <row r="3767" spans="4:4">
      <c r="D3767" s="422"/>
    </row>
    <row r="3768" spans="4:4">
      <c r="D3768" s="422"/>
    </row>
    <row r="3769" spans="4:4">
      <c r="D3769" s="422"/>
    </row>
    <row r="3770" spans="4:4">
      <c r="D3770" s="422"/>
    </row>
    <row r="3771" spans="4:4">
      <c r="D3771" s="422"/>
    </row>
    <row r="3772" spans="4:4">
      <c r="D3772" s="422"/>
    </row>
    <row r="3773" spans="4:4">
      <c r="D3773" s="422"/>
    </row>
    <row r="3774" spans="4:4">
      <c r="D3774" s="422"/>
    </row>
    <row r="3775" spans="4:4">
      <c r="D3775" s="422"/>
    </row>
    <row r="3776" spans="4:4">
      <c r="D3776" s="422"/>
    </row>
    <row r="3777" spans="4:4">
      <c r="D3777" s="422"/>
    </row>
    <row r="3778" spans="4:4">
      <c r="D3778" s="422"/>
    </row>
    <row r="3779" spans="4:4">
      <c r="D3779" s="422"/>
    </row>
    <row r="3780" spans="4:4">
      <c r="D3780" s="422"/>
    </row>
    <row r="3781" spans="4:4">
      <c r="D3781" s="422"/>
    </row>
    <row r="3782" spans="4:4">
      <c r="D3782" s="422"/>
    </row>
    <row r="3783" spans="4:4">
      <c r="D3783" s="422"/>
    </row>
    <row r="3784" spans="4:4">
      <c r="D3784" s="422"/>
    </row>
    <row r="3785" spans="4:4">
      <c r="D3785" s="422"/>
    </row>
    <row r="3786" spans="4:4">
      <c r="D3786" s="422"/>
    </row>
    <row r="3787" spans="4:4">
      <c r="D3787" s="422"/>
    </row>
    <row r="3788" spans="4:4">
      <c r="D3788" s="422"/>
    </row>
    <row r="3789" spans="4:4">
      <c r="D3789" s="422"/>
    </row>
    <row r="3790" spans="4:4">
      <c r="D3790" s="422"/>
    </row>
    <row r="3791" spans="4:4">
      <c r="D3791" s="422"/>
    </row>
    <row r="3792" spans="4:4">
      <c r="D3792" s="422"/>
    </row>
    <row r="3793" spans="4:4">
      <c r="D3793" s="422"/>
    </row>
    <row r="3794" spans="4:4">
      <c r="D3794" s="422"/>
    </row>
    <row r="3795" spans="4:4">
      <c r="D3795" s="422"/>
    </row>
    <row r="3796" spans="4:4">
      <c r="D3796" s="422"/>
    </row>
    <row r="3797" spans="4:4">
      <c r="D3797" s="422"/>
    </row>
    <row r="3798" spans="4:4">
      <c r="D3798" s="422"/>
    </row>
    <row r="3799" spans="4:4">
      <c r="D3799" s="422"/>
    </row>
    <row r="3800" spans="4:4">
      <c r="D3800" s="422"/>
    </row>
    <row r="3801" spans="4:4">
      <c r="D3801" s="422"/>
    </row>
    <row r="3802" spans="4:4">
      <c r="D3802" s="422"/>
    </row>
    <row r="3803" spans="4:4">
      <c r="D3803" s="422"/>
    </row>
    <row r="3804" spans="4:4">
      <c r="D3804" s="422"/>
    </row>
    <row r="3805" spans="4:4">
      <c r="D3805" s="422"/>
    </row>
    <row r="3806" spans="4:4">
      <c r="D3806" s="422"/>
    </row>
    <row r="3807" spans="4:4">
      <c r="D3807" s="422"/>
    </row>
    <row r="3808" spans="4:4">
      <c r="D3808" s="422"/>
    </row>
    <row r="3809" spans="4:4">
      <c r="D3809" s="422"/>
    </row>
    <row r="3810" spans="4:4">
      <c r="D3810" s="422"/>
    </row>
    <row r="3811" spans="4:4">
      <c r="D3811" s="422"/>
    </row>
    <row r="3812" spans="4:4">
      <c r="D3812" s="422"/>
    </row>
    <row r="3813" spans="4:4">
      <c r="D3813" s="422"/>
    </row>
    <row r="3814" spans="4:4">
      <c r="D3814" s="422"/>
    </row>
    <row r="3815" spans="4:4">
      <c r="D3815" s="422"/>
    </row>
    <row r="3816" spans="4:4">
      <c r="D3816" s="422"/>
    </row>
    <row r="3817" spans="4:4">
      <c r="D3817" s="422"/>
    </row>
    <row r="3818" spans="4:4">
      <c r="D3818" s="422"/>
    </row>
    <row r="3819" spans="4:4">
      <c r="D3819" s="422"/>
    </row>
    <row r="3820" spans="4:4">
      <c r="D3820" s="422"/>
    </row>
    <row r="3821" spans="4:4">
      <c r="D3821" s="422"/>
    </row>
    <row r="3822" spans="4:4">
      <c r="D3822" s="422"/>
    </row>
    <row r="3823" spans="4:4">
      <c r="D3823" s="422"/>
    </row>
    <row r="3824" spans="4:4">
      <c r="D3824" s="422"/>
    </row>
    <row r="3825" spans="4:4">
      <c r="D3825" s="422"/>
    </row>
    <row r="3826" spans="4:4">
      <c r="D3826" s="422"/>
    </row>
    <row r="3827" spans="4:4">
      <c r="D3827" s="422"/>
    </row>
    <row r="3828" spans="4:4">
      <c r="D3828" s="422"/>
    </row>
    <row r="3829" spans="4:4">
      <c r="D3829" s="422"/>
    </row>
    <row r="3830" spans="4:4">
      <c r="D3830" s="422"/>
    </row>
    <row r="3831" spans="4:4">
      <c r="D3831" s="422"/>
    </row>
    <row r="3832" spans="4:4">
      <c r="D3832" s="422"/>
    </row>
    <row r="3833" spans="4:4">
      <c r="D3833" s="422"/>
    </row>
    <row r="3834" spans="4:4">
      <c r="D3834" s="422"/>
    </row>
    <row r="3835" spans="4:4">
      <c r="D3835" s="422"/>
    </row>
    <row r="3836" spans="4:4">
      <c r="D3836" s="422"/>
    </row>
    <row r="3837" spans="4:4">
      <c r="D3837" s="422"/>
    </row>
    <row r="3838" spans="4:4">
      <c r="D3838" s="422"/>
    </row>
    <row r="3839" spans="4:4">
      <c r="D3839" s="422"/>
    </row>
    <row r="3840" spans="4:4">
      <c r="D3840" s="422"/>
    </row>
    <row r="3841" spans="4:4">
      <c r="D3841" s="422"/>
    </row>
    <row r="3842" spans="4:4">
      <c r="D3842" s="422"/>
    </row>
    <row r="3843" spans="4:4">
      <c r="D3843" s="422"/>
    </row>
    <row r="3844" spans="4:4">
      <c r="D3844" s="422"/>
    </row>
    <row r="3845" spans="4:4">
      <c r="D3845" s="422"/>
    </row>
    <row r="3846" spans="4:4">
      <c r="D3846" s="422"/>
    </row>
    <row r="3847" spans="4:4">
      <c r="D3847" s="422"/>
    </row>
    <row r="3848" spans="4:4">
      <c r="D3848" s="422"/>
    </row>
    <row r="3849" spans="4:4">
      <c r="D3849" s="422"/>
    </row>
    <row r="3850" spans="4:4">
      <c r="D3850" s="422"/>
    </row>
    <row r="3851" spans="4:4">
      <c r="D3851" s="422"/>
    </row>
    <row r="3852" spans="4:4">
      <c r="D3852" s="422"/>
    </row>
    <row r="3853" spans="4:4">
      <c r="D3853" s="422"/>
    </row>
    <row r="3854" spans="4:4">
      <c r="D3854" s="422"/>
    </row>
    <row r="3855" spans="4:4">
      <c r="D3855" s="422"/>
    </row>
    <row r="3856" spans="4:4">
      <c r="D3856" s="422"/>
    </row>
    <row r="3857" spans="4:4">
      <c r="D3857" s="422"/>
    </row>
    <row r="3858" spans="4:4">
      <c r="D3858" s="422"/>
    </row>
    <row r="3859" spans="4:4">
      <c r="D3859" s="422"/>
    </row>
    <row r="3860" spans="4:4">
      <c r="D3860" s="422"/>
    </row>
    <row r="3861" spans="4:4">
      <c r="D3861" s="422"/>
    </row>
    <row r="3862" spans="4:4">
      <c r="D3862" s="422"/>
    </row>
    <row r="3863" spans="4:4">
      <c r="D3863" s="422"/>
    </row>
    <row r="3864" spans="4:4">
      <c r="D3864" s="422"/>
    </row>
    <row r="3865" spans="4:4">
      <c r="D3865" s="422"/>
    </row>
    <row r="3866" spans="4:4">
      <c r="D3866" s="422"/>
    </row>
    <row r="3867" spans="4:4">
      <c r="D3867" s="422"/>
    </row>
    <row r="3868" spans="4:4">
      <c r="D3868" s="422"/>
    </row>
    <row r="3869" spans="4:4">
      <c r="D3869" s="422"/>
    </row>
    <row r="3870" spans="4:4">
      <c r="D3870" s="422"/>
    </row>
    <row r="3871" spans="4:4">
      <c r="D3871" s="422"/>
    </row>
    <row r="3872" spans="4:4">
      <c r="D3872" s="422"/>
    </row>
    <row r="3873" spans="4:4">
      <c r="D3873" s="422"/>
    </row>
    <row r="3874" spans="4:4">
      <c r="D3874" s="422"/>
    </row>
    <row r="3875" spans="4:4">
      <c r="D3875" s="422"/>
    </row>
    <row r="3876" spans="4:4">
      <c r="D3876" s="422"/>
    </row>
    <row r="3877" spans="4:4">
      <c r="D3877" s="422"/>
    </row>
    <row r="3878" spans="4:4">
      <c r="D3878" s="422"/>
    </row>
    <row r="3879" spans="4:4">
      <c r="D3879" s="422"/>
    </row>
    <row r="3880" spans="4:4">
      <c r="D3880" s="422"/>
    </row>
    <row r="3881" spans="4:4">
      <c r="D3881" s="422"/>
    </row>
    <row r="3882" spans="4:4">
      <c r="D3882" s="422"/>
    </row>
    <row r="3883" spans="4:4">
      <c r="D3883" s="422"/>
    </row>
    <row r="3884" spans="4:4">
      <c r="D3884" s="422"/>
    </row>
    <row r="3885" spans="4:4">
      <c r="D3885" s="422"/>
    </row>
    <row r="3886" spans="4:4">
      <c r="D3886" s="422"/>
    </row>
    <row r="3887" spans="4:4">
      <c r="D3887" s="422"/>
    </row>
    <row r="3888" spans="4:4">
      <c r="D3888" s="422"/>
    </row>
    <row r="3889" spans="4:4">
      <c r="D3889" s="422"/>
    </row>
    <row r="3890" spans="4:4">
      <c r="D3890" s="422"/>
    </row>
    <row r="3891" spans="4:4">
      <c r="D3891" s="422"/>
    </row>
    <row r="3892" spans="4:4">
      <c r="D3892" s="422"/>
    </row>
    <row r="3893" spans="4:4">
      <c r="D3893" s="422"/>
    </row>
    <row r="3894" spans="4:4">
      <c r="D3894" s="422"/>
    </row>
    <row r="3895" spans="4:4">
      <c r="D3895" s="422"/>
    </row>
    <row r="3896" spans="4:4">
      <c r="D3896" s="422"/>
    </row>
    <row r="3897" spans="4:4">
      <c r="D3897" s="422"/>
    </row>
    <row r="3898" spans="4:4">
      <c r="D3898" s="422"/>
    </row>
    <row r="3899" spans="4:4">
      <c r="D3899" s="422"/>
    </row>
    <row r="3900" spans="4:4">
      <c r="D3900" s="422"/>
    </row>
    <row r="3901" spans="4:4">
      <c r="D3901" s="422"/>
    </row>
    <row r="3902" spans="4:4">
      <c r="D3902" s="422"/>
    </row>
    <row r="3903" spans="4:4">
      <c r="D3903" s="422"/>
    </row>
    <row r="3904" spans="4:4">
      <c r="D3904" s="422"/>
    </row>
    <row r="3905" spans="4:4">
      <c r="D3905" s="422"/>
    </row>
    <row r="3906" spans="4:4">
      <c r="D3906" s="422"/>
    </row>
    <row r="3907" spans="4:4">
      <c r="D3907" s="422"/>
    </row>
    <row r="3908" spans="4:4">
      <c r="D3908" s="422"/>
    </row>
    <row r="3909" spans="4:4">
      <c r="D3909" s="422"/>
    </row>
    <row r="3910" spans="4:4">
      <c r="D3910" s="422"/>
    </row>
    <row r="3911" spans="4:4">
      <c r="D3911" s="422"/>
    </row>
    <row r="3912" spans="4:4">
      <c r="D3912" s="422"/>
    </row>
    <row r="3913" spans="4:4">
      <c r="D3913" s="422"/>
    </row>
    <row r="3914" spans="4:4">
      <c r="D3914" s="422"/>
    </row>
    <row r="3915" spans="4:4">
      <c r="D3915" s="422"/>
    </row>
    <row r="3916" spans="4:4">
      <c r="D3916" s="422"/>
    </row>
    <row r="3917" spans="4:4">
      <c r="D3917" s="422"/>
    </row>
    <row r="3918" spans="4:4">
      <c r="D3918" s="422"/>
    </row>
    <row r="3919" spans="4:4">
      <c r="D3919" s="422"/>
    </row>
    <row r="3920" spans="4:4">
      <c r="D3920" s="422"/>
    </row>
    <row r="3921" spans="4:4">
      <c r="D3921" s="422"/>
    </row>
    <row r="3922" spans="4:4">
      <c r="D3922" s="422"/>
    </row>
    <row r="3923" spans="4:4">
      <c r="D3923" s="422"/>
    </row>
    <row r="3924" spans="4:4">
      <c r="D3924" s="422"/>
    </row>
    <row r="3925" spans="4:4">
      <c r="D3925" s="422"/>
    </row>
    <row r="3926" spans="4:4">
      <c r="D3926" s="422"/>
    </row>
    <row r="3927" spans="4:4">
      <c r="D3927" s="422"/>
    </row>
    <row r="3928" spans="4:4">
      <c r="D3928" s="422"/>
    </row>
    <row r="3929" spans="4:4">
      <c r="D3929" s="422"/>
    </row>
    <row r="3930" spans="4:4">
      <c r="D3930" s="422"/>
    </row>
    <row r="3931" spans="4:4">
      <c r="D3931" s="422"/>
    </row>
    <row r="3932" spans="4:4">
      <c r="D3932" s="422"/>
    </row>
    <row r="3933" spans="4:4">
      <c r="D3933" s="422"/>
    </row>
    <row r="3934" spans="4:4">
      <c r="D3934" s="422"/>
    </row>
    <row r="3935" spans="4:4">
      <c r="D3935" s="422"/>
    </row>
    <row r="3936" spans="4:4">
      <c r="D3936" s="422"/>
    </row>
    <row r="3937" spans="4:4">
      <c r="D3937" s="422"/>
    </row>
    <row r="3938" spans="4:4">
      <c r="D3938" s="422"/>
    </row>
    <row r="3939" spans="4:4">
      <c r="D3939" s="422"/>
    </row>
    <row r="3940" spans="4:4">
      <c r="D3940" s="422"/>
    </row>
    <row r="3941" spans="4:4">
      <c r="D3941" s="422"/>
    </row>
    <row r="3942" spans="4:4">
      <c r="D3942" s="422"/>
    </row>
    <row r="3943" spans="4:4">
      <c r="D3943" s="422"/>
    </row>
    <row r="3944" spans="4:4">
      <c r="D3944" s="422"/>
    </row>
    <row r="3945" spans="4:4">
      <c r="D3945" s="422"/>
    </row>
    <row r="3946" spans="4:4">
      <c r="D3946" s="422"/>
    </row>
    <row r="3947" spans="4:4">
      <c r="D3947" s="422"/>
    </row>
    <row r="3948" spans="4:4">
      <c r="D3948" s="422"/>
    </row>
    <row r="3949" spans="4:4">
      <c r="D3949" s="422"/>
    </row>
    <row r="3950" spans="4:4">
      <c r="D3950" s="422"/>
    </row>
    <row r="3951" spans="4:4">
      <c r="D3951" s="422"/>
    </row>
    <row r="3952" spans="4:4">
      <c r="D3952" s="422"/>
    </row>
    <row r="3953" spans="4:4">
      <c r="D3953" s="422"/>
    </row>
    <row r="3954" spans="4:4">
      <c r="D3954" s="422"/>
    </row>
    <row r="3955" spans="4:4">
      <c r="D3955" s="422"/>
    </row>
    <row r="3956" spans="4:4">
      <c r="D3956" s="422"/>
    </row>
    <row r="3957" spans="4:4">
      <c r="D3957" s="422"/>
    </row>
    <row r="3958" spans="4:4">
      <c r="D3958" s="422"/>
    </row>
    <row r="3959" spans="4:4">
      <c r="D3959" s="422"/>
    </row>
    <row r="3960" spans="4:4">
      <c r="D3960" s="422"/>
    </row>
    <row r="3961" spans="4:4">
      <c r="D3961" s="422"/>
    </row>
    <row r="3962" spans="4:4">
      <c r="D3962" s="422"/>
    </row>
    <row r="3963" spans="4:4">
      <c r="D3963" s="422"/>
    </row>
    <row r="3964" spans="4:4">
      <c r="D3964" s="422"/>
    </row>
    <row r="3965" spans="4:4">
      <c r="D3965" s="422"/>
    </row>
    <row r="3966" spans="4:4">
      <c r="D3966" s="422"/>
    </row>
    <row r="3967" spans="4:4">
      <c r="D3967" s="422"/>
    </row>
    <row r="3968" spans="4:4">
      <c r="D3968" s="422"/>
    </row>
    <row r="3969" spans="4:4">
      <c r="D3969" s="422"/>
    </row>
    <row r="3970" spans="4:4">
      <c r="D3970" s="422"/>
    </row>
    <row r="3971" spans="4:4">
      <c r="D3971" s="422"/>
    </row>
    <row r="3972" spans="4:4">
      <c r="D3972" s="422"/>
    </row>
    <row r="3973" spans="4:4">
      <c r="D3973" s="422"/>
    </row>
    <row r="3974" spans="4:4">
      <c r="D3974" s="422"/>
    </row>
    <row r="3975" spans="4:4">
      <c r="D3975" s="422"/>
    </row>
    <row r="3976" spans="4:4">
      <c r="D3976" s="422"/>
    </row>
    <row r="3977" spans="4:4">
      <c r="D3977" s="422"/>
    </row>
    <row r="3978" spans="4:4">
      <c r="D3978" s="422"/>
    </row>
    <row r="3979" spans="4:4">
      <c r="D3979" s="422"/>
    </row>
    <row r="3980" spans="4:4">
      <c r="D3980" s="422"/>
    </row>
    <row r="3981" spans="4:4">
      <c r="D3981" s="422"/>
    </row>
    <row r="3982" spans="4:4">
      <c r="D3982" s="422"/>
    </row>
    <row r="3983" spans="4:4">
      <c r="D3983" s="422"/>
    </row>
    <row r="3984" spans="4:4">
      <c r="D3984" s="422"/>
    </row>
    <row r="3985" spans="4:4">
      <c r="D3985" s="422"/>
    </row>
    <row r="3986" spans="4:4">
      <c r="D3986" s="422"/>
    </row>
    <row r="3987" spans="4:4">
      <c r="D3987" s="422"/>
    </row>
    <row r="3988" spans="4:4">
      <c r="D3988" s="422"/>
    </row>
    <row r="3989" spans="4:4">
      <c r="D3989" s="422"/>
    </row>
    <row r="3990" spans="4:4">
      <c r="D3990" s="422"/>
    </row>
    <row r="3991" spans="4:4">
      <c r="D3991" s="422"/>
    </row>
    <row r="3992" spans="4:4">
      <c r="D3992" s="422"/>
    </row>
    <row r="3993" spans="4:4">
      <c r="D3993" s="422"/>
    </row>
    <row r="3994" spans="4:4">
      <c r="D3994" s="422"/>
    </row>
    <row r="3995" spans="4:4">
      <c r="D3995" s="422"/>
    </row>
    <row r="3996" spans="4:4">
      <c r="D3996" s="422"/>
    </row>
    <row r="3997" spans="4:4">
      <c r="D3997" s="422"/>
    </row>
    <row r="3998" spans="4:4">
      <c r="D3998" s="422"/>
    </row>
    <row r="3999" spans="4:4">
      <c r="D3999" s="422"/>
    </row>
    <row r="4000" spans="4:4">
      <c r="D4000" s="422"/>
    </row>
    <row r="4001" spans="4:4">
      <c r="D4001" s="422"/>
    </row>
    <row r="4002" spans="4:4">
      <c r="D4002" s="422"/>
    </row>
    <row r="4003" spans="4:4">
      <c r="D4003" s="422"/>
    </row>
    <row r="4004" spans="4:4">
      <c r="D4004" s="422"/>
    </row>
    <row r="4005" spans="4:4">
      <c r="D4005" s="422"/>
    </row>
    <row r="4006" spans="4:4">
      <c r="D4006" s="422"/>
    </row>
    <row r="4007" spans="4:4">
      <c r="D4007" s="422"/>
    </row>
    <row r="4008" spans="4:4">
      <c r="D4008" s="422"/>
    </row>
    <row r="4009" spans="4:4">
      <c r="D4009" s="422"/>
    </row>
    <row r="4010" spans="4:4">
      <c r="D4010" s="422"/>
    </row>
    <row r="4011" spans="4:4">
      <c r="D4011" s="422"/>
    </row>
    <row r="4012" spans="4:4">
      <c r="D4012" s="422"/>
    </row>
    <row r="4013" spans="4:4">
      <c r="D4013" s="422"/>
    </row>
    <row r="4014" spans="4:4">
      <c r="D4014" s="422"/>
    </row>
    <row r="4015" spans="4:4">
      <c r="D4015" s="422"/>
    </row>
    <row r="4016" spans="4:4">
      <c r="D4016" s="422"/>
    </row>
    <row r="4017" spans="4:4">
      <c r="D4017" s="422"/>
    </row>
    <row r="4018" spans="4:4">
      <c r="D4018" s="422"/>
    </row>
    <row r="4019" spans="4:4">
      <c r="D4019" s="422"/>
    </row>
    <row r="4020" spans="4:4">
      <c r="D4020" s="422"/>
    </row>
    <row r="4021" spans="4:4">
      <c r="D4021" s="422"/>
    </row>
    <row r="4022" spans="4:4">
      <c r="D4022" s="422"/>
    </row>
    <row r="4023" spans="4:4">
      <c r="D4023" s="422"/>
    </row>
    <row r="4024" spans="4:4">
      <c r="D4024" s="422"/>
    </row>
    <row r="4025" spans="4:4">
      <c r="D4025" s="422"/>
    </row>
    <row r="4026" spans="4:4">
      <c r="D4026" s="422"/>
    </row>
    <row r="4027" spans="4:4">
      <c r="D4027" s="422"/>
    </row>
    <row r="4028" spans="4:4">
      <c r="D4028" s="422"/>
    </row>
    <row r="4029" spans="4:4">
      <c r="D4029" s="422"/>
    </row>
    <row r="4030" spans="4:4">
      <c r="D4030" s="422"/>
    </row>
    <row r="4031" spans="4:4">
      <c r="D4031" s="422"/>
    </row>
    <row r="4032" spans="4:4">
      <c r="D4032" s="422"/>
    </row>
    <row r="4033" spans="4:4">
      <c r="D4033" s="422"/>
    </row>
    <row r="4034" spans="4:4">
      <c r="D4034" s="422"/>
    </row>
    <row r="4035" spans="4:4">
      <c r="D4035" s="422"/>
    </row>
    <row r="4036" spans="4:4">
      <c r="D4036" s="422"/>
    </row>
    <row r="4037" spans="4:4">
      <c r="D4037" s="422"/>
    </row>
    <row r="4038" spans="4:4">
      <c r="D4038" s="422"/>
    </row>
    <row r="4039" spans="4:4">
      <c r="D4039" s="422"/>
    </row>
    <row r="4040" spans="4:4">
      <c r="D4040" s="422"/>
    </row>
    <row r="4041" spans="4:4">
      <c r="D4041" s="422"/>
    </row>
    <row r="4042" spans="4:4">
      <c r="D4042" s="422"/>
    </row>
    <row r="4043" spans="4:4">
      <c r="D4043" s="422"/>
    </row>
    <row r="4044" spans="4:4">
      <c r="D4044" s="422"/>
    </row>
    <row r="4045" spans="4:4">
      <c r="D4045" s="422"/>
    </row>
    <row r="4046" spans="4:4">
      <c r="D4046" s="422"/>
    </row>
    <row r="4047" spans="4:4">
      <c r="D4047" s="422"/>
    </row>
    <row r="4048" spans="4:4">
      <c r="D4048" s="422"/>
    </row>
    <row r="4049" spans="4:4">
      <c r="D4049" s="422"/>
    </row>
    <row r="4050" spans="4:4">
      <c r="D4050" s="422"/>
    </row>
    <row r="4051" spans="4:4">
      <c r="D4051" s="422"/>
    </row>
    <row r="4052" spans="4:4">
      <c r="D4052" s="422"/>
    </row>
    <row r="4053" spans="4:4">
      <c r="D4053" s="422"/>
    </row>
    <row r="4054" spans="4:4">
      <c r="D4054" s="422"/>
    </row>
    <row r="4055" spans="4:4">
      <c r="D4055" s="422"/>
    </row>
    <row r="4056" spans="4:4">
      <c r="D4056" s="422"/>
    </row>
    <row r="4057" spans="4:4">
      <c r="D4057" s="422"/>
    </row>
    <row r="4058" spans="4:4">
      <c r="D4058" s="422"/>
    </row>
    <row r="4059" spans="4:4">
      <c r="D4059" s="422"/>
    </row>
    <row r="4060" spans="4:4">
      <c r="D4060" s="422"/>
    </row>
    <row r="4061" spans="4:4">
      <c r="D4061" s="422"/>
    </row>
    <row r="4062" spans="4:4">
      <c r="D4062" s="422"/>
    </row>
    <row r="4063" spans="4:4">
      <c r="D4063" s="422"/>
    </row>
    <row r="4064" spans="4:4">
      <c r="D4064" s="422"/>
    </row>
    <row r="4065" spans="4:4">
      <c r="D4065" s="422"/>
    </row>
    <row r="4066" spans="4:4">
      <c r="D4066" s="422"/>
    </row>
    <row r="4067" spans="4:4">
      <c r="D4067" s="422"/>
    </row>
    <row r="4068" spans="4:4">
      <c r="D4068" s="422"/>
    </row>
    <row r="4069" spans="4:4">
      <c r="D4069" s="422"/>
    </row>
    <row r="4070" spans="4:4">
      <c r="D4070" s="422"/>
    </row>
    <row r="4071" spans="4:4">
      <c r="D4071" s="422"/>
    </row>
    <row r="4072" spans="4:4">
      <c r="D4072" s="422"/>
    </row>
    <row r="4073" spans="4:4">
      <c r="D4073" s="422"/>
    </row>
    <row r="4074" spans="4:4">
      <c r="D4074" s="422"/>
    </row>
    <row r="4075" spans="4:4">
      <c r="D4075" s="422"/>
    </row>
    <row r="4076" spans="4:4">
      <c r="D4076" s="422"/>
    </row>
    <row r="4077" spans="4:4">
      <c r="D4077" s="422"/>
    </row>
    <row r="4078" spans="4:4">
      <c r="D4078" s="422"/>
    </row>
    <row r="4079" spans="4:4">
      <c r="D4079" s="422"/>
    </row>
    <row r="4080" spans="4:4">
      <c r="D4080" s="422"/>
    </row>
    <row r="4081" spans="4:4">
      <c r="D4081" s="422"/>
    </row>
    <row r="4082" spans="4:4">
      <c r="D4082" s="422"/>
    </row>
    <row r="4083" spans="4:4">
      <c r="D4083" s="422"/>
    </row>
    <row r="4084" spans="4:4">
      <c r="D4084" s="422"/>
    </row>
    <row r="4085" spans="4:4">
      <c r="D4085" s="422"/>
    </row>
    <row r="4086" spans="4:4">
      <c r="D4086" s="422"/>
    </row>
    <row r="4087" spans="4:4">
      <c r="D4087" s="422"/>
    </row>
    <row r="4088" spans="4:4">
      <c r="D4088" s="422"/>
    </row>
    <row r="4089" spans="4:4">
      <c r="D4089" s="422"/>
    </row>
    <row r="4090" spans="4:4">
      <c r="D4090" s="422"/>
    </row>
    <row r="4091" spans="4:4">
      <c r="D4091" s="422"/>
    </row>
    <row r="4092" spans="4:4">
      <c r="D4092" s="422"/>
    </row>
    <row r="4093" spans="4:4">
      <c r="D4093" s="422"/>
    </row>
    <row r="4094" spans="4:4">
      <c r="D4094" s="422"/>
    </row>
    <row r="4095" spans="4:4">
      <c r="D4095" s="422"/>
    </row>
    <row r="4096" spans="4:4">
      <c r="D4096" s="422"/>
    </row>
    <row r="4097" spans="4:4">
      <c r="D4097" s="422"/>
    </row>
    <row r="4098" spans="4:4">
      <c r="D4098" s="422"/>
    </row>
    <row r="4099" spans="4:4">
      <c r="D4099" s="422"/>
    </row>
    <row r="4100" spans="4:4">
      <c r="D4100" s="422"/>
    </row>
    <row r="4101" spans="4:4">
      <c r="D4101" s="422"/>
    </row>
    <row r="4102" spans="4:4">
      <c r="D4102" s="422"/>
    </row>
    <row r="4103" spans="4:4">
      <c r="D4103" s="422"/>
    </row>
    <row r="4104" spans="4:4">
      <c r="D4104" s="422"/>
    </row>
    <row r="4105" spans="4:4">
      <c r="D4105" s="422"/>
    </row>
    <row r="4106" spans="4:4">
      <c r="D4106" s="422"/>
    </row>
    <row r="4107" spans="4:4">
      <c r="D4107" s="422"/>
    </row>
    <row r="4108" spans="4:4">
      <c r="D4108" s="422"/>
    </row>
    <row r="4109" spans="4:4">
      <c r="D4109" s="422"/>
    </row>
    <row r="4110" spans="4:4">
      <c r="D4110" s="422"/>
    </row>
    <row r="4111" spans="4:4">
      <c r="D4111" s="422"/>
    </row>
    <row r="4112" spans="4:4">
      <c r="D4112" s="422"/>
    </row>
    <row r="4113" spans="4:4">
      <c r="D4113" s="422"/>
    </row>
    <row r="4114" spans="4:4">
      <c r="D4114" s="422"/>
    </row>
    <row r="4115" spans="4:4">
      <c r="D4115" s="422"/>
    </row>
    <row r="4116" spans="4:4">
      <c r="D4116" s="422"/>
    </row>
    <row r="4117" spans="4:4">
      <c r="D4117" s="422"/>
    </row>
    <row r="4118" spans="4:4">
      <c r="D4118" s="422"/>
    </row>
    <row r="4119" spans="4:4">
      <c r="D4119" s="422"/>
    </row>
    <row r="4120" spans="4:4">
      <c r="D4120" s="422"/>
    </row>
    <row r="4121" spans="4:4">
      <c r="D4121" s="422"/>
    </row>
    <row r="4122" spans="4:4">
      <c r="D4122" s="422"/>
    </row>
    <row r="4123" spans="4:4">
      <c r="D4123" s="422"/>
    </row>
    <row r="4124" spans="4:4">
      <c r="D4124" s="422"/>
    </row>
    <row r="4125" spans="4:4">
      <c r="D4125" s="422"/>
    </row>
    <row r="4126" spans="4:4">
      <c r="D4126" s="422"/>
    </row>
    <row r="4127" spans="4:4">
      <c r="D4127" s="422"/>
    </row>
    <row r="4128" spans="4:4">
      <c r="D4128" s="422"/>
    </row>
    <row r="4129" spans="4:4">
      <c r="D4129" s="422"/>
    </row>
    <row r="4130" spans="4:4">
      <c r="D4130" s="422"/>
    </row>
    <row r="4131" spans="4:4">
      <c r="D4131" s="422"/>
    </row>
    <row r="4132" spans="4:4">
      <c r="D4132" s="422"/>
    </row>
    <row r="4133" spans="4:4">
      <c r="D4133" s="422"/>
    </row>
    <row r="4134" spans="4:4">
      <c r="D4134" s="422"/>
    </row>
    <row r="4135" spans="4:4">
      <c r="D4135" s="422"/>
    </row>
    <row r="4136" spans="4:4">
      <c r="D4136" s="422"/>
    </row>
    <row r="4137" spans="4:4">
      <c r="D4137" s="422"/>
    </row>
    <row r="4138" spans="4:4">
      <c r="D4138" s="422"/>
    </row>
    <row r="4139" spans="4:4">
      <c r="D4139" s="422"/>
    </row>
    <row r="4140" spans="4:4">
      <c r="D4140" s="422"/>
    </row>
    <row r="4141" spans="4:4">
      <c r="D4141" s="422"/>
    </row>
    <row r="4142" spans="4:4">
      <c r="D4142" s="422"/>
    </row>
    <row r="4143" spans="4:4">
      <c r="D4143" s="422"/>
    </row>
    <row r="4144" spans="4:4">
      <c r="D4144" s="422"/>
    </row>
    <row r="4145" spans="4:4">
      <c r="D4145" s="422"/>
    </row>
    <row r="4146" spans="4:4">
      <c r="D4146" s="422"/>
    </row>
    <row r="4147" spans="4:4">
      <c r="D4147" s="422"/>
    </row>
    <row r="4148" spans="4:4">
      <c r="D4148" s="422"/>
    </row>
    <row r="4149" spans="4:4">
      <c r="D4149" s="422"/>
    </row>
    <row r="4150" spans="4:4">
      <c r="D4150" s="422"/>
    </row>
    <row r="4151" spans="4:4">
      <c r="D4151" s="422"/>
    </row>
    <row r="4152" spans="4:4">
      <c r="D4152" s="422"/>
    </row>
    <row r="4153" spans="4:4">
      <c r="D4153" s="422"/>
    </row>
    <row r="4154" spans="4:4">
      <c r="D4154" s="422"/>
    </row>
    <row r="4155" spans="4:4">
      <c r="D4155" s="422"/>
    </row>
    <row r="4156" spans="4:4">
      <c r="D4156" s="422"/>
    </row>
    <row r="4157" spans="4:4">
      <c r="D4157" s="422"/>
    </row>
    <row r="4158" spans="4:4">
      <c r="D4158" s="422"/>
    </row>
    <row r="4159" spans="4:4">
      <c r="D4159" s="422"/>
    </row>
    <row r="4160" spans="4:4">
      <c r="D4160" s="422"/>
    </row>
    <row r="4161" spans="4:4">
      <c r="D4161" s="422"/>
    </row>
    <row r="4162" spans="4:4">
      <c r="D4162" s="422"/>
    </row>
    <row r="4163" spans="4:4">
      <c r="D4163" s="422"/>
    </row>
    <row r="4164" spans="4:4">
      <c r="D4164" s="422"/>
    </row>
    <row r="4165" spans="4:4">
      <c r="D4165" s="422"/>
    </row>
    <row r="4166" spans="4:4">
      <c r="D4166" s="422"/>
    </row>
    <row r="4167" spans="4:4">
      <c r="D4167" s="422"/>
    </row>
    <row r="4168" spans="4:4">
      <c r="D4168" s="422"/>
    </row>
    <row r="4169" spans="4:4">
      <c r="D4169" s="422"/>
    </row>
    <row r="4170" spans="4:4">
      <c r="D4170" s="422"/>
    </row>
    <row r="4171" spans="4:4">
      <c r="D4171" s="422"/>
    </row>
    <row r="4172" spans="4:4">
      <c r="D4172" s="422"/>
    </row>
    <row r="4173" spans="4:4">
      <c r="D4173" s="422"/>
    </row>
    <row r="4174" spans="4:4">
      <c r="D4174" s="422"/>
    </row>
    <row r="4175" spans="4:4">
      <c r="D4175" s="422"/>
    </row>
    <row r="4176" spans="4:4">
      <c r="D4176" s="422"/>
    </row>
    <row r="4177" spans="4:4">
      <c r="D4177" s="422"/>
    </row>
    <row r="4178" spans="4:4">
      <c r="D4178" s="422"/>
    </row>
    <row r="4179" spans="4:4">
      <c r="D4179" s="422"/>
    </row>
    <row r="4180" spans="4:4">
      <c r="D4180" s="422"/>
    </row>
    <row r="4181" spans="4:4">
      <c r="D4181" s="422"/>
    </row>
    <row r="4182" spans="4:4">
      <c r="D4182" s="422"/>
    </row>
    <row r="4183" spans="4:4">
      <c r="D4183" s="422"/>
    </row>
    <row r="4184" spans="4:4">
      <c r="D4184" s="422"/>
    </row>
    <row r="4185" spans="4:4">
      <c r="D4185" s="422"/>
    </row>
    <row r="4186" spans="4:4">
      <c r="D4186" s="422"/>
    </row>
    <row r="4187" spans="4:4">
      <c r="D4187" s="422"/>
    </row>
    <row r="4188" spans="4:4">
      <c r="D4188" s="422"/>
    </row>
    <row r="4189" spans="4:4">
      <c r="D4189" s="422"/>
    </row>
    <row r="4190" spans="4:4">
      <c r="D4190" s="422"/>
    </row>
    <row r="4191" spans="4:4">
      <c r="D4191" s="422"/>
    </row>
    <row r="4192" spans="4:4">
      <c r="D4192" s="422"/>
    </row>
    <row r="4193" spans="4:4">
      <c r="D4193" s="422"/>
    </row>
    <row r="4194" spans="4:4">
      <c r="D4194" s="422"/>
    </row>
    <row r="4195" spans="4:4">
      <c r="D4195" s="422"/>
    </row>
    <row r="4196" spans="4:4">
      <c r="D4196" s="422"/>
    </row>
    <row r="4197" spans="4:4">
      <c r="D4197" s="422"/>
    </row>
    <row r="4198" spans="4:4">
      <c r="D4198" s="422"/>
    </row>
    <row r="4199" spans="4:4">
      <c r="D4199" s="422"/>
    </row>
    <row r="4200" spans="4:4">
      <c r="D4200" s="422"/>
    </row>
    <row r="4201" spans="4:4">
      <c r="D4201" s="422"/>
    </row>
    <row r="4202" spans="4:4">
      <c r="D4202" s="422"/>
    </row>
    <row r="4203" spans="4:4">
      <c r="D4203" s="422"/>
    </row>
    <row r="4204" spans="4:4">
      <c r="D4204" s="422"/>
    </row>
    <row r="4205" spans="4:4">
      <c r="D4205" s="422"/>
    </row>
    <row r="4206" spans="4:4">
      <c r="D4206" s="422"/>
    </row>
    <row r="4207" spans="4:4">
      <c r="D4207" s="422"/>
    </row>
    <row r="4208" spans="4:4">
      <c r="D4208" s="422"/>
    </row>
    <row r="4209" spans="4:4">
      <c r="D4209" s="422"/>
    </row>
    <row r="4210" spans="4:4">
      <c r="D4210" s="422"/>
    </row>
    <row r="4211" spans="4:4">
      <c r="D4211" s="422"/>
    </row>
    <row r="4212" spans="4:4">
      <c r="D4212" s="422"/>
    </row>
    <row r="4213" spans="4:4">
      <c r="D4213" s="422"/>
    </row>
    <row r="4214" spans="4:4">
      <c r="D4214" s="422"/>
    </row>
    <row r="4215" spans="4:4">
      <c r="D4215" s="422"/>
    </row>
    <row r="4216" spans="4:4">
      <c r="D4216" s="422"/>
    </row>
    <row r="4217" spans="4:4">
      <c r="D4217" s="422"/>
    </row>
    <row r="4218" spans="4:4">
      <c r="D4218" s="422"/>
    </row>
    <row r="4219" spans="4:4">
      <c r="D4219" s="422"/>
    </row>
    <row r="4220" spans="4:4">
      <c r="D4220" s="422"/>
    </row>
    <row r="4221" spans="4:4">
      <c r="D4221" s="422"/>
    </row>
    <row r="4222" spans="4:4">
      <c r="D4222" s="422"/>
    </row>
    <row r="4223" spans="4:4">
      <c r="D4223" s="422"/>
    </row>
    <row r="4224" spans="4:4">
      <c r="D4224" s="422"/>
    </row>
    <row r="4225" spans="4:4">
      <c r="D4225" s="422"/>
    </row>
    <row r="4226" spans="4:4">
      <c r="D4226" s="422"/>
    </row>
    <row r="4227" spans="4:4">
      <c r="D4227" s="422"/>
    </row>
    <row r="4228" spans="4:4">
      <c r="D4228" s="422"/>
    </row>
    <row r="4229" spans="4:4">
      <c r="D4229" s="422"/>
    </row>
    <row r="4230" spans="4:4">
      <c r="D4230" s="422"/>
    </row>
    <row r="4231" spans="4:4">
      <c r="D4231" s="422"/>
    </row>
    <row r="4232" spans="4:4">
      <c r="D4232" s="422"/>
    </row>
    <row r="4233" spans="4:4">
      <c r="D4233" s="422"/>
    </row>
    <row r="4234" spans="4:4">
      <c r="D4234" s="422"/>
    </row>
    <row r="4235" spans="4:4">
      <c r="D4235" s="422"/>
    </row>
    <row r="4236" spans="4:4">
      <c r="D4236" s="422"/>
    </row>
    <row r="4237" spans="4:4">
      <c r="D4237" s="422"/>
    </row>
    <row r="4238" spans="4:4">
      <c r="D4238" s="422"/>
    </row>
    <row r="4239" spans="4:4">
      <c r="D4239" s="422"/>
    </row>
    <row r="4240" spans="4:4">
      <c r="D4240" s="422"/>
    </row>
    <row r="4241" spans="4:4">
      <c r="D4241" s="422"/>
    </row>
    <row r="4242" spans="4:4">
      <c r="D4242" s="422"/>
    </row>
    <row r="4243" spans="4:4">
      <c r="D4243" s="422"/>
    </row>
    <row r="4244" spans="4:4">
      <c r="D4244" s="422"/>
    </row>
    <row r="4245" spans="4:4">
      <c r="D4245" s="422"/>
    </row>
    <row r="4246" spans="4:4">
      <c r="D4246" s="422"/>
    </row>
    <row r="4247" spans="4:4">
      <c r="D4247" s="422"/>
    </row>
    <row r="4248" spans="4:4">
      <c r="D4248" s="422"/>
    </row>
    <row r="4249" spans="4:4">
      <c r="D4249" s="422"/>
    </row>
    <row r="4250" spans="4:4">
      <c r="D4250" s="422"/>
    </row>
    <row r="4251" spans="4:4">
      <c r="D4251" s="422"/>
    </row>
    <row r="4252" spans="4:4">
      <c r="D4252" s="422"/>
    </row>
    <row r="4253" spans="4:4">
      <c r="D4253" s="422"/>
    </row>
    <row r="4254" spans="4:4">
      <c r="D4254" s="422"/>
    </row>
    <row r="4255" spans="4:4">
      <c r="D4255" s="422"/>
    </row>
    <row r="4256" spans="4:4">
      <c r="D4256" s="422"/>
    </row>
    <row r="4257" spans="4:4">
      <c r="D4257" s="422"/>
    </row>
    <row r="4258" spans="4:4">
      <c r="D4258" s="422"/>
    </row>
    <row r="4259" spans="4:4">
      <c r="D4259" s="422"/>
    </row>
    <row r="4260" spans="4:4">
      <c r="D4260" s="422"/>
    </row>
    <row r="4261" spans="4:4">
      <c r="D4261" s="422"/>
    </row>
    <row r="4262" spans="4:4">
      <c r="D4262" s="422"/>
    </row>
    <row r="4263" spans="4:4">
      <c r="D4263" s="422"/>
    </row>
    <row r="4264" spans="4:4">
      <c r="D4264" s="422"/>
    </row>
    <row r="4265" spans="4:4">
      <c r="D4265" s="422"/>
    </row>
    <row r="4266" spans="4:4">
      <c r="D4266" s="422"/>
    </row>
    <row r="4267" spans="4:4">
      <c r="D4267" s="422"/>
    </row>
    <row r="4268" spans="4:4">
      <c r="D4268" s="422"/>
    </row>
    <row r="4269" spans="4:4">
      <c r="D4269" s="422"/>
    </row>
    <row r="4270" spans="4:4">
      <c r="D4270" s="422"/>
    </row>
    <row r="4271" spans="4:4">
      <c r="D4271" s="422"/>
    </row>
    <row r="4272" spans="4:4">
      <c r="D4272" s="422"/>
    </row>
    <row r="4273" spans="4:4">
      <c r="D4273" s="422"/>
    </row>
    <row r="4274" spans="4:4">
      <c r="D4274" s="422"/>
    </row>
    <row r="4275" spans="4:4">
      <c r="D4275" s="422"/>
    </row>
    <row r="4276" spans="4:4">
      <c r="D4276" s="422"/>
    </row>
    <row r="4277" spans="4:4">
      <c r="D4277" s="422"/>
    </row>
    <row r="4278" spans="4:4">
      <c r="D4278" s="422"/>
    </row>
    <row r="4279" spans="4:4">
      <c r="D4279" s="422"/>
    </row>
    <row r="4280" spans="4:4">
      <c r="D4280" s="422"/>
    </row>
    <row r="4281" spans="4:4">
      <c r="D4281" s="422"/>
    </row>
    <row r="4282" spans="4:4">
      <c r="D4282" s="422"/>
    </row>
    <row r="4283" spans="4:4">
      <c r="D4283" s="422"/>
    </row>
    <row r="4284" spans="4:4">
      <c r="D4284" s="422"/>
    </row>
    <row r="4285" spans="4:4">
      <c r="D4285" s="422"/>
    </row>
    <row r="4286" spans="4:4">
      <c r="D4286" s="422"/>
    </row>
    <row r="4287" spans="4:4">
      <c r="D4287" s="422"/>
    </row>
    <row r="4288" spans="4:4">
      <c r="D4288" s="422"/>
    </row>
    <row r="4289" spans="4:4">
      <c r="D4289" s="422"/>
    </row>
    <row r="4290" spans="4:4">
      <c r="D4290" s="422"/>
    </row>
    <row r="4291" spans="4:4">
      <c r="D4291" s="422"/>
    </row>
    <row r="4292" spans="4:4">
      <c r="D4292" s="422"/>
    </row>
    <row r="4293" spans="4:4">
      <c r="D4293" s="422"/>
    </row>
    <row r="4294" spans="4:4">
      <c r="D4294" s="422"/>
    </row>
    <row r="4295" spans="4:4">
      <c r="D4295" s="422"/>
    </row>
    <row r="4296" spans="4:4">
      <c r="D4296" s="422"/>
    </row>
    <row r="4297" spans="4:4">
      <c r="D4297" s="422"/>
    </row>
    <row r="4298" spans="4:4">
      <c r="D4298" s="422"/>
    </row>
    <row r="4299" spans="4:4">
      <c r="D4299" s="422"/>
    </row>
    <row r="4300" spans="4:4">
      <c r="D4300" s="422"/>
    </row>
    <row r="4301" spans="4:4">
      <c r="D4301" s="422"/>
    </row>
    <row r="4302" spans="4:4">
      <c r="D4302" s="422"/>
    </row>
    <row r="4303" spans="4:4">
      <c r="D4303" s="422"/>
    </row>
    <row r="4304" spans="4:4">
      <c r="D4304" s="422"/>
    </row>
    <row r="4305" spans="4:4">
      <c r="D4305" s="422"/>
    </row>
    <row r="4306" spans="4:4">
      <c r="D4306" s="422"/>
    </row>
    <row r="4307" spans="4:4">
      <c r="D4307" s="422"/>
    </row>
    <row r="4308" spans="4:4">
      <c r="D4308" s="422"/>
    </row>
    <row r="4309" spans="4:4">
      <c r="D4309" s="422"/>
    </row>
    <row r="4310" spans="4:4">
      <c r="D4310" s="422"/>
    </row>
    <row r="4311" spans="4:4">
      <c r="D4311" s="422"/>
    </row>
    <row r="4312" spans="4:4">
      <c r="D4312" s="422"/>
    </row>
    <row r="4313" spans="4:4">
      <c r="D4313" s="422"/>
    </row>
    <row r="4314" spans="4:4">
      <c r="D4314" s="422"/>
    </row>
    <row r="4315" spans="4:4">
      <c r="D4315" s="422"/>
    </row>
    <row r="4316" spans="4:4">
      <c r="D4316" s="422"/>
    </row>
    <row r="4317" spans="4:4">
      <c r="D4317" s="422"/>
    </row>
    <row r="4318" spans="4:4">
      <c r="D4318" s="422"/>
    </row>
    <row r="4319" spans="4:4">
      <c r="D4319" s="422"/>
    </row>
    <row r="4320" spans="4:4">
      <c r="D4320" s="422"/>
    </row>
    <row r="4321" spans="4:4">
      <c r="D4321" s="422"/>
    </row>
    <row r="4322" spans="4:4">
      <c r="D4322" s="422"/>
    </row>
    <row r="4323" spans="4:4">
      <c r="D4323" s="422"/>
    </row>
    <row r="4324" spans="4:4">
      <c r="D4324" s="422"/>
    </row>
    <row r="4325" spans="4:4">
      <c r="D4325" s="422"/>
    </row>
    <row r="4326" spans="4:4">
      <c r="D4326" s="422"/>
    </row>
    <row r="4327" spans="4:4">
      <c r="D4327" s="422"/>
    </row>
    <row r="4328" spans="4:4">
      <c r="D4328" s="422"/>
    </row>
    <row r="4329" spans="4:4">
      <c r="D4329" s="422"/>
    </row>
    <row r="4330" spans="4:4">
      <c r="D4330" s="422"/>
    </row>
    <row r="4331" spans="4:4">
      <c r="D4331" s="422"/>
    </row>
    <row r="4332" spans="4:4">
      <c r="D4332" s="422"/>
    </row>
    <row r="4333" spans="4:4">
      <c r="D4333" s="422"/>
    </row>
    <row r="4334" spans="4:4">
      <c r="D4334" s="422"/>
    </row>
    <row r="4335" spans="4:4">
      <c r="D4335" s="422"/>
    </row>
    <row r="4336" spans="4:4">
      <c r="D4336" s="422"/>
    </row>
    <row r="4337" spans="4:4">
      <c r="D4337" s="422"/>
    </row>
    <row r="4338" spans="4:4">
      <c r="D4338" s="422"/>
    </row>
    <row r="4339" spans="4:4">
      <c r="D4339" s="422"/>
    </row>
    <row r="4340" spans="4:4">
      <c r="D4340" s="422"/>
    </row>
    <row r="4341" spans="4:4">
      <c r="D4341" s="422"/>
    </row>
    <row r="4342" spans="4:4">
      <c r="D4342" s="422"/>
    </row>
    <row r="4343" spans="4:4">
      <c r="D4343" s="422"/>
    </row>
    <row r="4344" spans="4:4">
      <c r="D4344" s="422"/>
    </row>
    <row r="4345" spans="4:4">
      <c r="D4345" s="422"/>
    </row>
    <row r="4346" spans="4:4">
      <c r="D4346" s="422"/>
    </row>
    <row r="4347" spans="4:4">
      <c r="D4347" s="422"/>
    </row>
    <row r="4348" spans="4:4">
      <c r="D4348" s="422"/>
    </row>
    <row r="4349" spans="4:4">
      <c r="D4349" s="422"/>
    </row>
    <row r="4350" spans="4:4">
      <c r="D4350" s="422"/>
    </row>
    <row r="4351" spans="4:4">
      <c r="D4351" s="422"/>
    </row>
    <row r="4352" spans="4:4">
      <c r="D4352" s="422"/>
    </row>
    <row r="4353" spans="4:4">
      <c r="D4353" s="422"/>
    </row>
    <row r="4354" spans="4:4">
      <c r="D4354" s="422"/>
    </row>
    <row r="4355" spans="4:4">
      <c r="D4355" s="422"/>
    </row>
    <row r="4356" spans="4:4">
      <c r="D4356" s="422"/>
    </row>
    <row r="4357" spans="4:4">
      <c r="D4357" s="422"/>
    </row>
    <row r="4358" spans="4:4">
      <c r="D4358" s="422"/>
    </row>
    <row r="4359" spans="4:4">
      <c r="D4359" s="422"/>
    </row>
    <row r="4360" spans="4:4">
      <c r="D4360" s="422"/>
    </row>
    <row r="4361" spans="4:4">
      <c r="D4361" s="422"/>
    </row>
    <row r="4362" spans="4:4">
      <c r="D4362" s="422"/>
    </row>
    <row r="4363" spans="4:4">
      <c r="D4363" s="422"/>
    </row>
    <row r="4364" spans="4:4">
      <c r="D4364" s="422"/>
    </row>
    <row r="4365" spans="4:4">
      <c r="D4365" s="422"/>
    </row>
    <row r="4366" spans="4:4">
      <c r="D4366" s="422"/>
    </row>
    <row r="4367" spans="4:4">
      <c r="D4367" s="422"/>
    </row>
    <row r="4368" spans="4:4">
      <c r="D4368" s="422"/>
    </row>
    <row r="4369" spans="4:4">
      <c r="D4369" s="422"/>
    </row>
    <row r="4370" spans="4:4">
      <c r="D4370" s="422"/>
    </row>
    <row r="4371" spans="4:4">
      <c r="D4371" s="422"/>
    </row>
    <row r="4372" spans="4:4">
      <c r="D4372" s="422"/>
    </row>
    <row r="4373" spans="4:4">
      <c r="D4373" s="422"/>
    </row>
    <row r="4374" spans="4:4">
      <c r="D4374" s="422"/>
    </row>
    <row r="4375" spans="4:4">
      <c r="D4375" s="422"/>
    </row>
    <row r="4376" spans="4:4">
      <c r="D4376" s="422"/>
    </row>
    <row r="4377" spans="4:4">
      <c r="D4377" s="422"/>
    </row>
    <row r="4378" spans="4:4">
      <c r="D4378" s="422"/>
    </row>
    <row r="4379" spans="4:4">
      <c r="D4379" s="422"/>
    </row>
    <row r="4380" spans="4:4">
      <c r="D4380" s="422"/>
    </row>
    <row r="4381" spans="4:4">
      <c r="D4381" s="422"/>
    </row>
    <row r="4382" spans="4:4">
      <c r="D4382" s="422"/>
    </row>
    <row r="4383" spans="4:4">
      <c r="D4383" s="422"/>
    </row>
    <row r="4384" spans="4:4">
      <c r="D4384" s="422"/>
    </row>
    <row r="4385" spans="4:4">
      <c r="D4385" s="422"/>
    </row>
    <row r="4386" spans="4:4">
      <c r="D4386" s="422"/>
    </row>
    <row r="4387" spans="4:4">
      <c r="D4387" s="422"/>
    </row>
    <row r="4388" spans="4:4">
      <c r="D4388" s="422"/>
    </row>
    <row r="4389" spans="4:4">
      <c r="D4389" s="422"/>
    </row>
    <row r="4390" spans="4:4">
      <c r="D4390" s="422"/>
    </row>
    <row r="4391" spans="4:4">
      <c r="D4391" s="422"/>
    </row>
    <row r="4392" spans="4:4">
      <c r="D4392" s="422"/>
    </row>
    <row r="4393" spans="4:4">
      <c r="D4393" s="422"/>
    </row>
    <row r="4394" spans="4:4">
      <c r="D4394" s="422"/>
    </row>
    <row r="4395" spans="4:4">
      <c r="D4395" s="422"/>
    </row>
    <row r="4396" spans="4:4">
      <c r="D4396" s="422"/>
    </row>
    <row r="4397" spans="4:4">
      <c r="D4397" s="422"/>
    </row>
    <row r="4398" spans="4:4">
      <c r="D4398" s="422"/>
    </row>
    <row r="4399" spans="4:4">
      <c r="D4399" s="422"/>
    </row>
    <row r="4400" spans="4:4">
      <c r="D4400" s="422"/>
    </row>
    <row r="4401" spans="4:4">
      <c r="D4401" s="422"/>
    </row>
    <row r="4402" spans="4:4">
      <c r="D4402" s="422"/>
    </row>
    <row r="4403" spans="4:4">
      <c r="D4403" s="422"/>
    </row>
    <row r="4404" spans="4:4">
      <c r="D4404" s="422"/>
    </row>
    <row r="4405" spans="4:4">
      <c r="D4405" s="422"/>
    </row>
    <row r="4406" spans="4:4">
      <c r="D4406" s="422"/>
    </row>
    <row r="4407" spans="4:4">
      <c r="D4407" s="422"/>
    </row>
    <row r="4408" spans="4:4">
      <c r="D4408" s="422"/>
    </row>
    <row r="4409" spans="4:4">
      <c r="D4409" s="422"/>
    </row>
    <row r="4410" spans="4:4">
      <c r="D4410" s="422"/>
    </row>
    <row r="4411" spans="4:4">
      <c r="D4411" s="422"/>
    </row>
    <row r="4412" spans="4:4">
      <c r="D4412" s="422"/>
    </row>
    <row r="4413" spans="4:4">
      <c r="D4413" s="422"/>
    </row>
    <row r="4414" spans="4:4">
      <c r="D4414" s="422"/>
    </row>
    <row r="4415" spans="4:4">
      <c r="D4415" s="422"/>
    </row>
    <row r="4416" spans="4:4">
      <c r="D4416" s="422"/>
    </row>
    <row r="4417" spans="4:4">
      <c r="D4417" s="422"/>
    </row>
    <row r="4418" spans="4:4">
      <c r="D4418" s="422"/>
    </row>
    <row r="4419" spans="4:4">
      <c r="D4419" s="422"/>
    </row>
    <row r="4420" spans="4:4">
      <c r="D4420" s="422"/>
    </row>
    <row r="4421" spans="4:4">
      <c r="D4421" s="422"/>
    </row>
    <row r="4422" spans="4:4">
      <c r="D4422" s="422"/>
    </row>
    <row r="4423" spans="4:4">
      <c r="D4423" s="422"/>
    </row>
    <row r="4424" spans="4:4">
      <c r="D4424" s="422"/>
    </row>
    <row r="4425" spans="4:4">
      <c r="D4425" s="422"/>
    </row>
    <row r="4426" spans="4:4">
      <c r="D4426" s="422"/>
    </row>
    <row r="4427" spans="4:4">
      <c r="D4427" s="422"/>
    </row>
    <row r="4428" spans="4:4">
      <c r="D4428" s="422"/>
    </row>
    <row r="4429" spans="4:4">
      <c r="D4429" s="422"/>
    </row>
    <row r="4430" spans="4:4">
      <c r="D4430" s="422"/>
    </row>
    <row r="4431" spans="4:4">
      <c r="D4431" s="422"/>
    </row>
    <row r="4432" spans="4:4">
      <c r="D4432" s="422"/>
    </row>
    <row r="4433" spans="4:4">
      <c r="D4433" s="422"/>
    </row>
    <row r="4434" spans="4:4">
      <c r="D4434" s="422"/>
    </row>
    <row r="4435" spans="4:4">
      <c r="D4435" s="422"/>
    </row>
    <row r="4436" spans="4:4">
      <c r="D4436" s="422"/>
    </row>
    <row r="4437" spans="4:4">
      <c r="D4437" s="422"/>
    </row>
    <row r="4438" spans="4:4">
      <c r="D4438" s="422"/>
    </row>
    <row r="4439" spans="4:4">
      <c r="D4439" s="422"/>
    </row>
    <row r="4440" spans="4:4">
      <c r="D4440" s="422"/>
    </row>
    <row r="4441" spans="4:4">
      <c r="D4441" s="422"/>
    </row>
    <row r="4442" spans="4:4">
      <c r="D4442" s="422"/>
    </row>
    <row r="4443" spans="4:4">
      <c r="D4443" s="422"/>
    </row>
    <row r="4444" spans="4:4">
      <c r="D4444" s="422"/>
    </row>
    <row r="4445" spans="4:4">
      <c r="D4445" s="422"/>
    </row>
    <row r="4446" spans="4:4">
      <c r="D4446" s="422"/>
    </row>
    <row r="4447" spans="4:4">
      <c r="D4447" s="422"/>
    </row>
    <row r="4448" spans="4:4">
      <c r="D4448" s="422"/>
    </row>
    <row r="4449" spans="4:4">
      <c r="D4449" s="422"/>
    </row>
    <row r="4450" spans="4:4">
      <c r="D4450" s="422"/>
    </row>
    <row r="4451" spans="4:4">
      <c r="D4451" s="422"/>
    </row>
    <row r="4452" spans="4:4">
      <c r="D4452" s="422"/>
    </row>
    <row r="4453" spans="4:4">
      <c r="D4453" s="422"/>
    </row>
    <row r="4454" spans="4:4">
      <c r="D4454" s="422"/>
    </row>
    <row r="4455" spans="4:4">
      <c r="D4455" s="422"/>
    </row>
    <row r="4456" spans="4:4">
      <c r="D4456" s="422"/>
    </row>
    <row r="4457" spans="4:4">
      <c r="D4457" s="422"/>
    </row>
    <row r="4458" spans="4:4">
      <c r="D4458" s="422"/>
    </row>
    <row r="4459" spans="4:4">
      <c r="D4459" s="422"/>
    </row>
    <row r="4460" spans="4:4">
      <c r="D4460" s="422"/>
    </row>
    <row r="4461" spans="4:4">
      <c r="D4461" s="422"/>
    </row>
    <row r="4462" spans="4:4">
      <c r="D4462" s="422"/>
    </row>
    <row r="4463" spans="4:4">
      <c r="D4463" s="422"/>
    </row>
    <row r="4464" spans="4:4">
      <c r="D4464" s="422"/>
    </row>
    <row r="4465" spans="4:4">
      <c r="D4465" s="422"/>
    </row>
    <row r="4466" spans="4:4">
      <c r="D4466" s="422"/>
    </row>
    <row r="4467" spans="4:4">
      <c r="D4467" s="422"/>
    </row>
    <row r="4468" spans="4:4">
      <c r="D4468" s="422"/>
    </row>
    <row r="4469" spans="4:4">
      <c r="D4469" s="422"/>
    </row>
    <row r="4470" spans="4:4">
      <c r="D4470" s="422"/>
    </row>
    <row r="4471" spans="4:4">
      <c r="D4471" s="422"/>
    </row>
    <row r="4472" spans="4:4">
      <c r="D4472" s="422"/>
    </row>
    <row r="4473" spans="4:4">
      <c r="D4473" s="422"/>
    </row>
    <row r="4474" spans="4:4">
      <c r="D4474" s="422"/>
    </row>
    <row r="4475" spans="4:4">
      <c r="D4475" s="422"/>
    </row>
    <row r="4476" spans="4:4">
      <c r="D4476" s="422"/>
    </row>
    <row r="4477" spans="4:4">
      <c r="D4477" s="422"/>
    </row>
    <row r="4478" spans="4:4">
      <c r="D4478" s="422"/>
    </row>
    <row r="4479" spans="4:4">
      <c r="D4479" s="422"/>
    </row>
    <row r="4480" spans="4:4">
      <c r="D4480" s="422"/>
    </row>
    <row r="4481" spans="4:4">
      <c r="D4481" s="422"/>
    </row>
    <row r="4482" spans="4:4">
      <c r="D4482" s="422"/>
    </row>
    <row r="4483" spans="4:4">
      <c r="D4483" s="422"/>
    </row>
    <row r="4484" spans="4:4">
      <c r="D4484" s="422"/>
    </row>
    <row r="4485" spans="4:4">
      <c r="D4485" s="422"/>
    </row>
    <row r="4486" spans="4:4">
      <c r="D4486" s="422"/>
    </row>
    <row r="4487" spans="4:4">
      <c r="D4487" s="422"/>
    </row>
    <row r="4488" spans="4:4">
      <c r="D4488" s="422"/>
    </row>
    <row r="4489" spans="4:4">
      <c r="D4489" s="422"/>
    </row>
    <row r="4490" spans="4:4">
      <c r="D4490" s="422"/>
    </row>
    <row r="4491" spans="4:4">
      <c r="D4491" s="422"/>
    </row>
    <row r="4492" spans="4:4">
      <c r="D4492" s="422"/>
    </row>
    <row r="4493" spans="4:4">
      <c r="D4493" s="422"/>
    </row>
    <row r="4494" spans="4:4">
      <c r="D4494" s="422"/>
    </row>
    <row r="4495" spans="4:4">
      <c r="D4495" s="422"/>
    </row>
    <row r="4496" spans="4:4">
      <c r="D4496" s="422"/>
    </row>
    <row r="4497" spans="4:4">
      <c r="D4497" s="422"/>
    </row>
    <row r="4498" spans="4:4">
      <c r="D4498" s="422"/>
    </row>
    <row r="4499" spans="4:4">
      <c r="D4499" s="422"/>
    </row>
    <row r="4500" spans="4:4">
      <c r="D4500" s="422"/>
    </row>
    <row r="4501" spans="4:4">
      <c r="D4501" s="422"/>
    </row>
    <row r="4502" spans="4:4">
      <c r="D4502" s="422"/>
    </row>
    <row r="4503" spans="4:4">
      <c r="D4503" s="422"/>
    </row>
    <row r="4504" spans="4:4">
      <c r="D4504" s="422"/>
    </row>
    <row r="4505" spans="4:4">
      <c r="D4505" s="422"/>
    </row>
    <row r="4506" spans="4:4">
      <c r="D4506" s="422"/>
    </row>
    <row r="4507" spans="4:4">
      <c r="D4507" s="422"/>
    </row>
    <row r="4508" spans="4:4">
      <c r="D4508" s="422"/>
    </row>
    <row r="4509" spans="4:4">
      <c r="D4509" s="422"/>
    </row>
    <row r="4510" spans="4:4">
      <c r="D4510" s="422"/>
    </row>
    <row r="4511" spans="4:4">
      <c r="D4511" s="422"/>
    </row>
    <row r="4512" spans="4:4">
      <c r="D4512" s="422"/>
    </row>
    <row r="4513" spans="4:4">
      <c r="D4513" s="422"/>
    </row>
    <row r="4514" spans="4:4">
      <c r="D4514" s="422"/>
    </row>
    <row r="4515" spans="4:4">
      <c r="D4515" s="422"/>
    </row>
    <row r="4516" spans="4:4">
      <c r="D4516" s="422"/>
    </row>
    <row r="4517" spans="4:4">
      <c r="D4517" s="422"/>
    </row>
    <row r="4518" spans="4:4">
      <c r="D4518" s="422"/>
    </row>
    <row r="4519" spans="4:4">
      <c r="D4519" s="422"/>
    </row>
    <row r="4520" spans="4:4">
      <c r="D4520" s="422"/>
    </row>
    <row r="4521" spans="4:4">
      <c r="D4521" s="422"/>
    </row>
    <row r="4522" spans="4:4">
      <c r="D4522" s="422"/>
    </row>
    <row r="4523" spans="4:4">
      <c r="D4523" s="422"/>
    </row>
    <row r="4524" spans="4:4">
      <c r="D4524" s="422"/>
    </row>
    <row r="4525" spans="4:4">
      <c r="D4525" s="422"/>
    </row>
    <row r="4526" spans="4:4">
      <c r="D4526" s="422"/>
    </row>
    <row r="4527" spans="4:4">
      <c r="D4527" s="422"/>
    </row>
    <row r="4528" spans="4:4">
      <c r="D4528" s="422"/>
    </row>
    <row r="4529" spans="4:4">
      <c r="D4529" s="422"/>
    </row>
    <row r="4530" spans="4:4">
      <c r="D4530" s="422"/>
    </row>
    <row r="4531" spans="4:4">
      <c r="D4531" s="422"/>
    </row>
    <row r="4532" spans="4:4">
      <c r="D4532" s="422"/>
    </row>
    <row r="4533" spans="4:4">
      <c r="D4533" s="422"/>
    </row>
    <row r="4534" spans="4:4">
      <c r="D4534" s="422"/>
    </row>
    <row r="4535" spans="4:4">
      <c r="D4535" s="422"/>
    </row>
    <row r="4536" spans="4:4">
      <c r="D4536" s="422"/>
    </row>
    <row r="4537" spans="4:4">
      <c r="D4537" s="422"/>
    </row>
    <row r="4538" spans="4:4">
      <c r="D4538" s="422"/>
    </row>
    <row r="4539" spans="4:4">
      <c r="D4539" s="422"/>
    </row>
    <row r="4540" spans="4:4">
      <c r="D4540" s="422"/>
    </row>
    <row r="4541" spans="4:4">
      <c r="D4541" s="422"/>
    </row>
    <row r="4542" spans="4:4">
      <c r="D4542" s="422"/>
    </row>
    <row r="4543" spans="4:4">
      <c r="D4543" s="422"/>
    </row>
    <row r="4544" spans="4:4">
      <c r="D4544" s="422"/>
    </row>
    <row r="4545" spans="4:4">
      <c r="D4545" s="422"/>
    </row>
    <row r="4546" spans="4:4">
      <c r="D4546" s="422"/>
    </row>
    <row r="4547" spans="4:4">
      <c r="D4547" s="422"/>
    </row>
    <row r="4548" spans="4:4">
      <c r="D4548" s="422"/>
    </row>
    <row r="4549" spans="4:4">
      <c r="D4549" s="422"/>
    </row>
    <row r="4550" spans="4:4">
      <c r="D4550" s="422"/>
    </row>
    <row r="4551" spans="4:4">
      <c r="D4551" s="422"/>
    </row>
    <row r="4552" spans="4:4">
      <c r="D4552" s="422"/>
    </row>
    <row r="4553" spans="4:4">
      <c r="D4553" s="422"/>
    </row>
    <row r="4554" spans="4:4">
      <c r="D4554" s="422"/>
    </row>
    <row r="4555" spans="4:4">
      <c r="D4555" s="422"/>
    </row>
    <row r="4556" spans="4:4">
      <c r="D4556" s="422"/>
    </row>
    <row r="4557" spans="4:4">
      <c r="D4557" s="422"/>
    </row>
    <row r="4558" spans="4:4">
      <c r="D4558" s="422"/>
    </row>
    <row r="4559" spans="4:4">
      <c r="D4559" s="422"/>
    </row>
    <row r="4560" spans="4:4">
      <c r="D4560" s="422"/>
    </row>
    <row r="4561" spans="4:4">
      <c r="D4561" s="422"/>
    </row>
    <row r="4562" spans="4:4">
      <c r="D4562" s="422"/>
    </row>
    <row r="4563" spans="4:4">
      <c r="D4563" s="422"/>
    </row>
    <row r="4564" spans="4:4">
      <c r="D4564" s="422"/>
    </row>
    <row r="4565" spans="4:4">
      <c r="D4565" s="422"/>
    </row>
    <row r="4566" spans="4:4">
      <c r="D4566" s="422"/>
    </row>
    <row r="4567" spans="4:4">
      <c r="D4567" s="422"/>
    </row>
    <row r="4568" spans="4:4">
      <c r="D4568" s="422"/>
    </row>
    <row r="4569" spans="4:4">
      <c r="D4569" s="422"/>
    </row>
    <row r="4570" spans="4:4">
      <c r="D4570" s="422"/>
    </row>
    <row r="4571" spans="4:4">
      <c r="D4571" s="422"/>
    </row>
    <row r="4572" spans="4:4">
      <c r="D4572" s="422"/>
    </row>
    <row r="4573" spans="4:4">
      <c r="D4573" s="422"/>
    </row>
    <row r="4574" spans="4:4">
      <c r="D4574" s="422"/>
    </row>
    <row r="4575" spans="4:4">
      <c r="D4575" s="422"/>
    </row>
    <row r="4576" spans="4:4">
      <c r="D4576" s="422"/>
    </row>
    <row r="4577" spans="4:4">
      <c r="D4577" s="422"/>
    </row>
    <row r="4578" spans="4:4">
      <c r="D4578" s="422"/>
    </row>
    <row r="4579" spans="4:4">
      <c r="D4579" s="422"/>
    </row>
    <row r="4580" spans="4:4">
      <c r="D4580" s="422"/>
    </row>
    <row r="4581" spans="4:4">
      <c r="D4581" s="422"/>
    </row>
    <row r="4582" spans="4:4">
      <c r="D4582" s="422"/>
    </row>
    <row r="4583" spans="4:4">
      <c r="D4583" s="422"/>
    </row>
    <row r="4584" spans="4:4">
      <c r="D4584" s="422"/>
    </row>
    <row r="4585" spans="4:4">
      <c r="D4585" s="422"/>
    </row>
    <row r="4586" spans="4:4">
      <c r="D4586" s="422"/>
    </row>
    <row r="4587" spans="4:4">
      <c r="D4587" s="422"/>
    </row>
    <row r="4588" spans="4:4">
      <c r="D4588" s="422"/>
    </row>
    <row r="4589" spans="4:4">
      <c r="D4589" s="422"/>
    </row>
    <row r="4590" spans="4:4">
      <c r="D4590" s="422"/>
    </row>
    <row r="4591" spans="4:4">
      <c r="D4591" s="422"/>
    </row>
    <row r="4592" spans="4:4">
      <c r="D4592" s="422"/>
    </row>
    <row r="4593" spans="4:4">
      <c r="D4593" s="422"/>
    </row>
    <row r="4594" spans="4:4">
      <c r="D4594" s="422"/>
    </row>
    <row r="4595" spans="4:4">
      <c r="D4595" s="422"/>
    </row>
    <row r="4596" spans="4:4">
      <c r="D4596" s="422"/>
    </row>
    <row r="4597" spans="4:4">
      <c r="D4597" s="422"/>
    </row>
    <row r="4598" spans="4:4">
      <c r="D4598" s="422"/>
    </row>
    <row r="4599" spans="4:4">
      <c r="D4599" s="422"/>
    </row>
    <row r="4600" spans="4:4">
      <c r="D4600" s="422"/>
    </row>
    <row r="4601" spans="4:4">
      <c r="D4601" s="422"/>
    </row>
    <row r="4602" spans="4:4">
      <c r="D4602" s="422"/>
    </row>
    <row r="4603" spans="4:4">
      <c r="D4603" s="422"/>
    </row>
    <row r="4604" spans="4:4">
      <c r="D4604" s="422"/>
    </row>
    <row r="4605" spans="4:4">
      <c r="D4605" s="422"/>
    </row>
    <row r="4606" spans="4:4">
      <c r="D4606" s="422"/>
    </row>
    <row r="4607" spans="4:4">
      <c r="D4607" s="422"/>
    </row>
    <row r="4608" spans="4:4">
      <c r="D4608" s="422"/>
    </row>
    <row r="4609" spans="4:4">
      <c r="D4609" s="422"/>
    </row>
    <row r="4610" spans="4:4">
      <c r="D4610" s="422"/>
    </row>
    <row r="4611" spans="4:4">
      <c r="D4611" s="422"/>
    </row>
    <row r="4612" spans="4:4">
      <c r="D4612" s="422"/>
    </row>
    <row r="4613" spans="4:4">
      <c r="D4613" s="422"/>
    </row>
    <row r="4614" spans="4:4">
      <c r="D4614" s="422"/>
    </row>
    <row r="4615" spans="4:4">
      <c r="D4615" s="422"/>
    </row>
    <row r="4616" spans="4:4">
      <c r="D4616" s="422"/>
    </row>
    <row r="4617" spans="4:4">
      <c r="D4617" s="422"/>
    </row>
    <row r="4618" spans="4:4">
      <c r="D4618" s="422"/>
    </row>
    <row r="4619" spans="4:4">
      <c r="D4619" s="422"/>
    </row>
    <row r="4620" spans="4:4">
      <c r="D4620" s="422"/>
    </row>
    <row r="4621" spans="4:4">
      <c r="D4621" s="422"/>
    </row>
    <row r="4622" spans="4:4">
      <c r="D4622" s="422"/>
    </row>
    <row r="4623" spans="4:4">
      <c r="D4623" s="422"/>
    </row>
    <row r="4624" spans="4:4">
      <c r="D4624" s="422"/>
    </row>
    <row r="4625" spans="4:4">
      <c r="D4625" s="422"/>
    </row>
    <row r="4626" spans="4:4">
      <c r="D4626" s="422"/>
    </row>
    <row r="4627" spans="4:4">
      <c r="D4627" s="422"/>
    </row>
    <row r="4628" spans="4:4">
      <c r="D4628" s="422"/>
    </row>
    <row r="4629" spans="4:4">
      <c r="D4629" s="422"/>
    </row>
    <row r="4630" spans="4:4">
      <c r="D4630" s="422"/>
    </row>
    <row r="4631" spans="4:4">
      <c r="D4631" s="422"/>
    </row>
    <row r="4632" spans="4:4">
      <c r="D4632" s="422"/>
    </row>
    <row r="4633" spans="4:4">
      <c r="D4633" s="422"/>
    </row>
    <row r="4634" spans="4:4">
      <c r="D4634" s="422"/>
    </row>
    <row r="4635" spans="4:4">
      <c r="D4635" s="422"/>
    </row>
    <row r="4636" spans="4:4">
      <c r="D4636" s="422"/>
    </row>
    <row r="4637" spans="4:4">
      <c r="D4637" s="422"/>
    </row>
    <row r="4638" spans="4:4">
      <c r="D4638" s="422"/>
    </row>
    <row r="4639" spans="4:4">
      <c r="D4639" s="422"/>
    </row>
    <row r="4640" spans="4:4">
      <c r="D4640" s="422"/>
    </row>
    <row r="4641" spans="4:4">
      <c r="D4641" s="422"/>
    </row>
    <row r="4642" spans="4:4">
      <c r="D4642" s="422"/>
    </row>
    <row r="4643" spans="4:4">
      <c r="D4643" s="422"/>
    </row>
    <row r="4644" spans="4:4">
      <c r="D4644" s="422"/>
    </row>
    <row r="4645" spans="4:4">
      <c r="D4645" s="422"/>
    </row>
    <row r="4646" spans="4:4">
      <c r="D4646" s="422"/>
    </row>
    <row r="4647" spans="4:4">
      <c r="D4647" s="422"/>
    </row>
    <row r="4648" spans="4:4">
      <c r="D4648" s="422"/>
    </row>
    <row r="4649" spans="4:4">
      <c r="D4649" s="422"/>
    </row>
    <row r="4650" spans="4:4">
      <c r="D4650" s="422"/>
    </row>
    <row r="4651" spans="4:4">
      <c r="D4651" s="422"/>
    </row>
    <row r="4652" spans="4:4">
      <c r="D4652" s="422"/>
    </row>
    <row r="4653" spans="4:4">
      <c r="D4653" s="422"/>
    </row>
    <row r="4654" spans="4:4">
      <c r="D4654" s="422"/>
    </row>
    <row r="4655" spans="4:4">
      <c r="D4655" s="422"/>
    </row>
    <row r="4656" spans="4:4">
      <c r="D4656" s="422"/>
    </row>
    <row r="4657" spans="4:4">
      <c r="D4657" s="422"/>
    </row>
    <row r="4658" spans="4:4">
      <c r="D4658" s="422"/>
    </row>
    <row r="4659" spans="4:4">
      <c r="D4659" s="422"/>
    </row>
    <row r="4660" spans="4:4">
      <c r="D4660" s="422"/>
    </row>
    <row r="4661" spans="4:4">
      <c r="D4661" s="422"/>
    </row>
    <row r="4662" spans="4:4">
      <c r="D4662" s="422"/>
    </row>
    <row r="4663" spans="4:4">
      <c r="D4663" s="422"/>
    </row>
    <row r="4664" spans="4:4">
      <c r="D4664" s="422"/>
    </row>
    <row r="4665" spans="4:4">
      <c r="D4665" s="422"/>
    </row>
    <row r="4666" spans="4:4">
      <c r="D4666" s="422"/>
    </row>
    <row r="4667" spans="4:4">
      <c r="D4667" s="422"/>
    </row>
    <row r="4668" spans="4:4">
      <c r="D4668" s="422"/>
    </row>
    <row r="4669" spans="4:4">
      <c r="D4669" s="422"/>
    </row>
    <row r="4670" spans="4:4">
      <c r="D4670" s="422"/>
    </row>
    <row r="4671" spans="4:4">
      <c r="D4671" s="422"/>
    </row>
    <row r="4672" spans="4:4">
      <c r="D4672" s="422"/>
    </row>
    <row r="4673" spans="4:4">
      <c r="D4673" s="422"/>
    </row>
    <row r="4674" spans="4:4">
      <c r="D4674" s="422"/>
    </row>
    <row r="4675" spans="4:4">
      <c r="D4675" s="422"/>
    </row>
    <row r="4676" spans="4:4">
      <c r="D4676" s="422"/>
    </row>
    <row r="4677" spans="4:4">
      <c r="D4677" s="422"/>
    </row>
    <row r="4678" spans="4:4">
      <c r="D4678" s="422"/>
    </row>
    <row r="4679" spans="4:4">
      <c r="D4679" s="422"/>
    </row>
    <row r="4680" spans="4:4">
      <c r="D4680" s="422"/>
    </row>
    <row r="4681" spans="4:4">
      <c r="D4681" s="422"/>
    </row>
    <row r="4682" spans="4:4">
      <c r="D4682" s="422"/>
    </row>
    <row r="4683" spans="4:4">
      <c r="D4683" s="422"/>
    </row>
    <row r="4684" spans="4:4">
      <c r="D4684" s="422"/>
    </row>
    <row r="4685" spans="4:4">
      <c r="D4685" s="422"/>
    </row>
    <row r="4686" spans="4:4">
      <c r="D4686" s="422"/>
    </row>
    <row r="4687" spans="4:4">
      <c r="D4687" s="422"/>
    </row>
    <row r="4688" spans="4:4">
      <c r="D4688" s="422"/>
    </row>
    <row r="4689" spans="4:4">
      <c r="D4689" s="422"/>
    </row>
    <row r="4690" spans="4:4">
      <c r="D4690" s="422"/>
    </row>
    <row r="4691" spans="4:4">
      <c r="D4691" s="422"/>
    </row>
    <row r="4692" spans="4:4">
      <c r="D4692" s="422"/>
    </row>
    <row r="4693" spans="4:4">
      <c r="D4693" s="422"/>
    </row>
    <row r="4694" spans="4:4">
      <c r="D4694" s="422"/>
    </row>
    <row r="4695" spans="4:4">
      <c r="D4695" s="422"/>
    </row>
    <row r="4696" spans="4:4">
      <c r="D4696" s="422"/>
    </row>
    <row r="4697" spans="4:4">
      <c r="D4697" s="422"/>
    </row>
    <row r="4698" spans="4:4">
      <c r="D4698" s="422"/>
    </row>
    <row r="4699" spans="4:4">
      <c r="D4699" s="422"/>
    </row>
    <row r="4700" spans="4:4">
      <c r="D4700" s="422"/>
    </row>
    <row r="4701" spans="4:4">
      <c r="D4701" s="422"/>
    </row>
    <row r="4702" spans="4:4">
      <c r="D4702" s="422"/>
    </row>
    <row r="4703" spans="4:4">
      <c r="D4703" s="422"/>
    </row>
    <row r="4704" spans="4:4">
      <c r="D4704" s="422"/>
    </row>
    <row r="4705" spans="4:4">
      <c r="D4705" s="422"/>
    </row>
    <row r="4706" spans="4:4">
      <c r="D4706" s="422"/>
    </row>
    <row r="4707" spans="4:4">
      <c r="D4707" s="422"/>
    </row>
    <row r="4708" spans="4:4">
      <c r="D4708" s="422"/>
    </row>
    <row r="4709" spans="4:4">
      <c r="D4709" s="422"/>
    </row>
    <row r="4710" spans="4:4">
      <c r="D4710" s="422"/>
    </row>
    <row r="4711" spans="4:4">
      <c r="D4711" s="422"/>
    </row>
    <row r="4712" spans="4:4">
      <c r="D4712" s="422"/>
    </row>
    <row r="4713" spans="4:4">
      <c r="D4713" s="422"/>
    </row>
    <row r="4714" spans="4:4">
      <c r="D4714" s="422"/>
    </row>
    <row r="4715" spans="4:4">
      <c r="D4715" s="422"/>
    </row>
    <row r="4716" spans="4:4">
      <c r="D4716" s="422"/>
    </row>
    <row r="4717" spans="4:4">
      <c r="D4717" s="422"/>
    </row>
    <row r="4718" spans="4:4">
      <c r="D4718" s="422"/>
    </row>
    <row r="4719" spans="4:4">
      <c r="D4719" s="422"/>
    </row>
    <row r="4720" spans="4:4">
      <c r="D4720" s="422"/>
    </row>
    <row r="4721" spans="4:4">
      <c r="D4721" s="422"/>
    </row>
    <row r="4722" spans="4:4">
      <c r="D4722" s="422"/>
    </row>
    <row r="4723" spans="4:4">
      <c r="D4723" s="422"/>
    </row>
    <row r="4724" spans="4:4">
      <c r="D4724" s="422"/>
    </row>
    <row r="4725" spans="4:4">
      <c r="D4725" s="422"/>
    </row>
    <row r="4726" spans="4:4">
      <c r="D4726" s="422"/>
    </row>
    <row r="4727" spans="4:4">
      <c r="D4727" s="422"/>
    </row>
    <row r="4728" spans="4:4">
      <c r="D4728" s="422"/>
    </row>
    <row r="4729" spans="4:4">
      <c r="D4729" s="422"/>
    </row>
    <row r="4730" spans="4:4">
      <c r="D4730" s="422"/>
    </row>
    <row r="4731" spans="4:4">
      <c r="D4731" s="422"/>
    </row>
    <row r="4732" spans="4:4">
      <c r="D4732" s="422"/>
    </row>
    <row r="4733" spans="4:4">
      <c r="D4733" s="422"/>
    </row>
    <row r="4734" spans="4:4">
      <c r="D4734" s="422"/>
    </row>
    <row r="4735" spans="4:4">
      <c r="D4735" s="422"/>
    </row>
    <row r="4736" spans="4:4">
      <c r="D4736" s="422"/>
    </row>
    <row r="4737" spans="4:4">
      <c r="D4737" s="422"/>
    </row>
    <row r="4738" spans="4:4">
      <c r="D4738" s="422"/>
    </row>
    <row r="4739" spans="4:4">
      <c r="D4739" s="422"/>
    </row>
    <row r="4740" spans="4:4">
      <c r="D4740" s="422"/>
    </row>
    <row r="4741" spans="4:4">
      <c r="D4741" s="422"/>
    </row>
    <row r="4742" spans="4:4">
      <c r="D4742" s="422"/>
    </row>
    <row r="4743" spans="4:4">
      <c r="D4743" s="422"/>
    </row>
    <row r="4744" spans="4:4">
      <c r="D4744" s="422"/>
    </row>
    <row r="4745" spans="4:4">
      <c r="D4745" s="422"/>
    </row>
    <row r="4746" spans="4:4">
      <c r="D4746" s="422"/>
    </row>
    <row r="4747" spans="4:4">
      <c r="D4747" s="422"/>
    </row>
    <row r="4748" spans="4:4">
      <c r="D4748" s="422"/>
    </row>
    <row r="4749" spans="4:4">
      <c r="D4749" s="422"/>
    </row>
    <row r="4750" spans="4:4">
      <c r="D4750" s="422"/>
    </row>
    <row r="4751" spans="4:4">
      <c r="D4751" s="422"/>
    </row>
    <row r="4752" spans="4:4">
      <c r="D4752" s="422"/>
    </row>
    <row r="4753" spans="4:4">
      <c r="D4753" s="422"/>
    </row>
    <row r="4754" spans="4:4">
      <c r="D4754" s="422"/>
    </row>
    <row r="4755" spans="4:4">
      <c r="D4755" s="422"/>
    </row>
    <row r="4756" spans="4:4">
      <c r="D4756" s="422"/>
    </row>
    <row r="4757" spans="4:4">
      <c r="D4757" s="422"/>
    </row>
    <row r="4758" spans="4:4">
      <c r="D4758" s="422"/>
    </row>
    <row r="4759" spans="4:4">
      <c r="D4759" s="422"/>
    </row>
    <row r="4760" spans="4:4">
      <c r="D4760" s="422"/>
    </row>
    <row r="4761" spans="4:4">
      <c r="D4761" s="422"/>
    </row>
    <row r="4762" spans="4:4">
      <c r="D4762" s="422"/>
    </row>
    <row r="4763" spans="4:4">
      <c r="D4763" s="422"/>
    </row>
    <row r="4764" spans="4:4">
      <c r="D4764" s="422"/>
    </row>
    <row r="4765" spans="4:4">
      <c r="D4765" s="422"/>
    </row>
    <row r="4766" spans="4:4">
      <c r="D4766" s="422"/>
    </row>
    <row r="4767" spans="4:4">
      <c r="D4767" s="422"/>
    </row>
    <row r="4768" spans="4:4">
      <c r="D4768" s="422"/>
    </row>
    <row r="4769" spans="4:4">
      <c r="D4769" s="422"/>
    </row>
    <row r="4770" spans="4:4">
      <c r="D4770" s="422"/>
    </row>
    <row r="4771" spans="4:4">
      <c r="D4771" s="422"/>
    </row>
    <row r="4772" spans="4:4">
      <c r="D4772" s="422"/>
    </row>
    <row r="4773" spans="4:4">
      <c r="D4773" s="422"/>
    </row>
    <row r="4774" spans="4:4">
      <c r="D4774" s="422"/>
    </row>
    <row r="4775" spans="4:4">
      <c r="D4775" s="422"/>
    </row>
    <row r="4776" spans="4:4">
      <c r="D4776" s="422"/>
    </row>
    <row r="4777" spans="4:4">
      <c r="D4777" s="422"/>
    </row>
    <row r="4778" spans="4:4">
      <c r="D4778" s="422"/>
    </row>
    <row r="4779" spans="4:4">
      <c r="D4779" s="422"/>
    </row>
    <row r="4780" spans="4:4">
      <c r="D4780" s="422"/>
    </row>
    <row r="4781" spans="4:4">
      <c r="D4781" s="422"/>
    </row>
    <row r="4782" spans="4:4">
      <c r="D4782" s="422"/>
    </row>
    <row r="4783" spans="4:4">
      <c r="D4783" s="422"/>
    </row>
    <row r="4784" spans="4:4">
      <c r="D4784" s="422"/>
    </row>
    <row r="4785" spans="4:4">
      <c r="D4785" s="422"/>
    </row>
    <row r="4786" spans="4:4">
      <c r="D4786" s="422"/>
    </row>
    <row r="4787" spans="4:4">
      <c r="D4787" s="422"/>
    </row>
    <row r="4788" spans="4:4">
      <c r="D4788" s="422"/>
    </row>
    <row r="4789" spans="4:4">
      <c r="D4789" s="422"/>
    </row>
    <row r="4790" spans="4:4">
      <c r="D4790" s="422"/>
    </row>
    <row r="4791" spans="4:4">
      <c r="D4791" s="422"/>
    </row>
    <row r="4792" spans="4:4">
      <c r="D4792" s="422"/>
    </row>
    <row r="4793" spans="4:4">
      <c r="D4793" s="422"/>
    </row>
    <row r="4794" spans="4:4">
      <c r="D4794" s="422"/>
    </row>
    <row r="4795" spans="4:4">
      <c r="D4795" s="422"/>
    </row>
    <row r="4796" spans="4:4">
      <c r="D4796" s="422"/>
    </row>
    <row r="4797" spans="4:4">
      <c r="D4797" s="422"/>
    </row>
    <row r="4798" spans="4:4">
      <c r="D4798" s="422"/>
    </row>
    <row r="4799" spans="4:4">
      <c r="D4799" s="422"/>
    </row>
    <row r="4800" spans="4:4">
      <c r="D4800" s="422"/>
    </row>
    <row r="4801" spans="4:4">
      <c r="D4801" s="422"/>
    </row>
    <row r="4802" spans="4:4">
      <c r="D4802" s="422"/>
    </row>
    <row r="4803" spans="4:4">
      <c r="D4803" s="422"/>
    </row>
    <row r="4804" spans="4:4">
      <c r="D4804" s="422"/>
    </row>
    <row r="4805" spans="4:4">
      <c r="D4805" s="422"/>
    </row>
    <row r="4806" spans="4:4">
      <c r="D4806" s="422"/>
    </row>
    <row r="4807" spans="4:4">
      <c r="D4807" s="422"/>
    </row>
    <row r="4808" spans="4:4">
      <c r="D4808" s="422"/>
    </row>
    <row r="4809" spans="4:4">
      <c r="D4809" s="422"/>
    </row>
    <row r="4810" spans="4:4">
      <c r="D4810" s="422"/>
    </row>
    <row r="4811" spans="4:4">
      <c r="D4811" s="422"/>
    </row>
    <row r="4812" spans="4:4">
      <c r="D4812" s="422"/>
    </row>
    <row r="4813" spans="4:4">
      <c r="D4813" s="422"/>
    </row>
    <row r="4814" spans="4:4">
      <c r="D4814" s="422"/>
    </row>
    <row r="4815" spans="4:4">
      <c r="D4815" s="422"/>
    </row>
    <row r="4816" spans="4:4">
      <c r="D4816" s="422"/>
    </row>
    <row r="4817" spans="4:4">
      <c r="D4817" s="422"/>
    </row>
    <row r="4818" spans="4:4">
      <c r="D4818" s="422"/>
    </row>
    <row r="4819" spans="4:4">
      <c r="D4819" s="422"/>
    </row>
    <row r="4820" spans="4:4">
      <c r="D4820" s="422"/>
    </row>
    <row r="4821" spans="4:4">
      <c r="D4821" s="422"/>
    </row>
    <row r="4822" spans="4:4">
      <c r="D4822" s="422"/>
    </row>
    <row r="4823" spans="4:4">
      <c r="D4823" s="422"/>
    </row>
    <row r="4824" spans="4:4">
      <c r="D4824" s="422"/>
    </row>
    <row r="4825" spans="4:4">
      <c r="D4825" s="422"/>
    </row>
    <row r="4826" spans="4:4">
      <c r="D4826" s="422"/>
    </row>
    <row r="4827" spans="4:4">
      <c r="D4827" s="422"/>
    </row>
    <row r="4828" spans="4:4">
      <c r="D4828" s="422"/>
    </row>
    <row r="4829" spans="4:4">
      <c r="D4829" s="422"/>
    </row>
    <row r="4830" spans="4:4">
      <c r="D4830" s="422"/>
    </row>
    <row r="4831" spans="4:4">
      <c r="D4831" s="422"/>
    </row>
    <row r="4832" spans="4:4">
      <c r="D4832" s="422"/>
    </row>
    <row r="4833" spans="4:4">
      <c r="D4833" s="422"/>
    </row>
    <row r="4834" spans="4:4">
      <c r="D4834" s="422"/>
    </row>
    <row r="4835" spans="4:4">
      <c r="D4835" s="422"/>
    </row>
    <row r="4836" spans="4:4">
      <c r="D4836" s="422"/>
    </row>
    <row r="4837" spans="4:4">
      <c r="D4837" s="422"/>
    </row>
    <row r="4838" spans="4:4">
      <c r="D4838" s="422"/>
    </row>
    <row r="4839" spans="4:4">
      <c r="D4839" s="422"/>
    </row>
    <row r="4840" spans="4:4">
      <c r="D4840" s="422"/>
    </row>
    <row r="4841" spans="4:4">
      <c r="D4841" s="422"/>
    </row>
    <row r="4842" spans="4:4">
      <c r="D4842" s="422"/>
    </row>
    <row r="4843" spans="4:4">
      <c r="D4843" s="422"/>
    </row>
    <row r="4844" spans="4:4">
      <c r="D4844" s="422"/>
    </row>
    <row r="4845" spans="4:4">
      <c r="D4845" s="422"/>
    </row>
    <row r="4846" spans="4:4">
      <c r="D4846" s="422"/>
    </row>
    <row r="4847" spans="4:4">
      <c r="D4847" s="422"/>
    </row>
    <row r="4848" spans="4:4">
      <c r="D4848" s="422"/>
    </row>
    <row r="4849" spans="4:4">
      <c r="D4849" s="422"/>
    </row>
    <row r="4850" spans="4:4">
      <c r="D4850" s="422"/>
    </row>
    <row r="4851" spans="4:4">
      <c r="D4851" s="422"/>
    </row>
    <row r="4852" spans="4:4">
      <c r="D4852" s="422"/>
    </row>
    <row r="4853" spans="4:4">
      <c r="D4853" s="422"/>
    </row>
    <row r="4854" spans="4:4">
      <c r="D4854" s="422"/>
    </row>
    <row r="4855" spans="4:4">
      <c r="D4855" s="422"/>
    </row>
    <row r="4856" spans="4:4">
      <c r="D4856" s="422"/>
    </row>
    <row r="4857" spans="4:4">
      <c r="D4857" s="422"/>
    </row>
    <row r="4858" spans="4:4">
      <c r="D4858" s="422"/>
    </row>
    <row r="4859" spans="4:4">
      <c r="D4859" s="422"/>
    </row>
    <row r="4860" spans="4:4">
      <c r="D4860" s="422"/>
    </row>
    <row r="4861" spans="4:4">
      <c r="D4861" s="422"/>
    </row>
    <row r="4862" spans="4:4">
      <c r="D4862" s="422"/>
    </row>
    <row r="4863" spans="4:4">
      <c r="D4863" s="422"/>
    </row>
    <row r="4864" spans="4:4">
      <c r="D4864" s="422"/>
    </row>
    <row r="4865" spans="4:4">
      <c r="D4865" s="422"/>
    </row>
    <row r="4866" spans="4:4">
      <c r="D4866" s="422"/>
    </row>
    <row r="4867" spans="4:4">
      <c r="D4867" s="422"/>
    </row>
    <row r="4868" spans="4:4">
      <c r="D4868" s="422"/>
    </row>
    <row r="4869" spans="4:4">
      <c r="D4869" s="422"/>
    </row>
    <row r="4870" spans="4:4">
      <c r="D4870" s="422"/>
    </row>
    <row r="4871" spans="4:4">
      <c r="D4871" s="422"/>
    </row>
    <row r="4872" spans="4:4">
      <c r="D4872" s="422"/>
    </row>
    <row r="4873" spans="4:4">
      <c r="D4873" s="422"/>
    </row>
    <row r="4874" spans="4:4">
      <c r="D4874" s="422"/>
    </row>
    <row r="4875" spans="4:4">
      <c r="D4875" s="422"/>
    </row>
    <row r="4876" spans="4:4">
      <c r="D4876" s="422"/>
    </row>
    <row r="4877" spans="4:4">
      <c r="D4877" s="422"/>
    </row>
    <row r="4878" spans="4:4">
      <c r="D4878" s="422"/>
    </row>
    <row r="4879" spans="4:4">
      <c r="D4879" s="422"/>
    </row>
    <row r="4880" spans="4:4">
      <c r="D4880" s="422"/>
    </row>
    <row r="4881" spans="4:4">
      <c r="D4881" s="422"/>
    </row>
    <row r="4882" spans="4:4">
      <c r="D4882" s="422"/>
    </row>
    <row r="4883" spans="4:4">
      <c r="D4883" s="422"/>
    </row>
    <row r="4884" spans="4:4">
      <c r="D4884" s="422"/>
    </row>
    <row r="4885" spans="4:4">
      <c r="D4885" s="422"/>
    </row>
    <row r="4886" spans="4:4">
      <c r="D4886" s="422"/>
    </row>
    <row r="4887" spans="4:4">
      <c r="D4887" s="422"/>
    </row>
    <row r="4888" spans="4:4">
      <c r="D4888" s="422"/>
    </row>
    <row r="4889" spans="4:4">
      <c r="D4889" s="422"/>
    </row>
    <row r="4890" spans="4:4">
      <c r="D4890" s="422"/>
    </row>
    <row r="4891" spans="4:4">
      <c r="D4891" s="422"/>
    </row>
    <row r="4892" spans="4:4">
      <c r="D4892" s="422"/>
    </row>
    <row r="4893" spans="4:4">
      <c r="D4893" s="422"/>
    </row>
    <row r="4894" spans="4:4">
      <c r="D4894" s="422"/>
    </row>
    <row r="4895" spans="4:4">
      <c r="D4895" s="422"/>
    </row>
    <row r="4896" spans="4:4">
      <c r="D4896" s="422"/>
    </row>
    <row r="4897" spans="4:4">
      <c r="D4897" s="422"/>
    </row>
    <row r="4898" spans="4:4">
      <c r="D4898" s="422"/>
    </row>
    <row r="4899" spans="4:4">
      <c r="D4899" s="422"/>
    </row>
    <row r="4900" spans="4:4">
      <c r="D4900" s="422"/>
    </row>
    <row r="4901" spans="4:4">
      <c r="D4901" s="422"/>
    </row>
    <row r="4902" spans="4:4">
      <c r="D4902" s="422"/>
    </row>
    <row r="4903" spans="4:4">
      <c r="D4903" s="422"/>
    </row>
    <row r="4904" spans="4:4">
      <c r="D4904" s="422"/>
    </row>
    <row r="4905" spans="4:4">
      <c r="D4905" s="422"/>
    </row>
    <row r="4906" spans="4:4">
      <c r="D4906" s="422"/>
    </row>
    <row r="4907" spans="4:4">
      <c r="D4907" s="422"/>
    </row>
    <row r="4908" spans="4:4">
      <c r="D4908" s="422"/>
    </row>
    <row r="4909" spans="4:4">
      <c r="D4909" s="422"/>
    </row>
    <row r="4910" spans="4:4">
      <c r="D4910" s="422"/>
    </row>
    <row r="4911" spans="4:4">
      <c r="D4911" s="422"/>
    </row>
    <row r="4912" spans="4:4">
      <c r="D4912" s="422"/>
    </row>
    <row r="4913" spans="4:4">
      <c r="D4913" s="422"/>
    </row>
    <row r="4914" spans="4:4">
      <c r="D4914" s="422"/>
    </row>
    <row r="4915" spans="4:4">
      <c r="D4915" s="422"/>
    </row>
    <row r="4916" spans="4:4">
      <c r="D4916" s="422"/>
    </row>
    <row r="4917" spans="4:4">
      <c r="D4917" s="422"/>
    </row>
    <row r="4918" spans="4:4">
      <c r="D4918" s="422"/>
    </row>
    <row r="4919" spans="4:4">
      <c r="D4919" s="422"/>
    </row>
    <row r="4920" spans="4:4">
      <c r="D4920" s="422"/>
    </row>
    <row r="4921" spans="4:4">
      <c r="D4921" s="422"/>
    </row>
    <row r="4922" spans="4:4">
      <c r="D4922" s="422"/>
    </row>
    <row r="4923" spans="4:4">
      <c r="D4923" s="422"/>
    </row>
    <row r="4924" spans="4:4">
      <c r="D4924" s="422"/>
    </row>
    <row r="4925" spans="4:4">
      <c r="D4925" s="422"/>
    </row>
    <row r="4926" spans="4:4">
      <c r="D4926" s="422"/>
    </row>
    <row r="4927" spans="4:4">
      <c r="D4927" s="422"/>
    </row>
    <row r="4928" spans="4:4">
      <c r="D4928" s="422"/>
    </row>
    <row r="4929" spans="4:4">
      <c r="D4929" s="422"/>
    </row>
    <row r="4930" spans="4:4">
      <c r="D4930" s="422"/>
    </row>
    <row r="4931" spans="4:4">
      <c r="D4931" s="422"/>
    </row>
    <row r="4932" spans="4:4">
      <c r="D4932" s="422"/>
    </row>
    <row r="4933" spans="4:4">
      <c r="D4933" s="422"/>
    </row>
    <row r="4934" spans="4:4">
      <c r="D4934" s="422"/>
    </row>
    <row r="4935" spans="4:4">
      <c r="D4935" s="422"/>
    </row>
    <row r="4936" spans="4:4">
      <c r="D4936" s="422"/>
    </row>
    <row r="4937" spans="4:4">
      <c r="D4937" s="422"/>
    </row>
    <row r="4938" spans="4:4">
      <c r="D4938" s="422"/>
    </row>
    <row r="4939" spans="4:4">
      <c r="D4939" s="422"/>
    </row>
    <row r="4940" spans="4:4">
      <c r="D4940" s="422"/>
    </row>
    <row r="4941" spans="4:4">
      <c r="D4941" s="422"/>
    </row>
    <row r="4942" spans="4:4">
      <c r="D4942" s="422"/>
    </row>
    <row r="4943" spans="4:4">
      <c r="D4943" s="422"/>
    </row>
    <row r="4944" spans="4:4">
      <c r="D4944" s="422"/>
    </row>
    <row r="4945" spans="4:4">
      <c r="D4945" s="422"/>
    </row>
    <row r="4946" spans="4:4">
      <c r="D4946" s="422"/>
    </row>
    <row r="4947" spans="4:4">
      <c r="D4947" s="422"/>
    </row>
    <row r="4948" spans="4:4">
      <c r="D4948" s="422"/>
    </row>
    <row r="4949" spans="4:4">
      <c r="D4949" s="422"/>
    </row>
    <row r="4950" spans="4:4">
      <c r="D4950" s="422"/>
    </row>
    <row r="4951" spans="4:4">
      <c r="D4951" s="422"/>
    </row>
    <row r="4952" spans="4:4">
      <c r="D4952" s="422"/>
    </row>
    <row r="4953" spans="4:4">
      <c r="D4953" s="422"/>
    </row>
    <row r="4954" spans="4:4">
      <c r="D4954" s="422"/>
    </row>
    <row r="4955" spans="4:4">
      <c r="D4955" s="422"/>
    </row>
    <row r="4956" spans="4:4">
      <c r="D4956" s="422"/>
    </row>
    <row r="4957" spans="4:4">
      <c r="D4957" s="422"/>
    </row>
    <row r="4958" spans="4:4">
      <c r="D4958" s="422"/>
    </row>
    <row r="4959" spans="4:4">
      <c r="D4959" s="422"/>
    </row>
    <row r="4960" spans="4:4">
      <c r="D4960" s="422"/>
    </row>
    <row r="4961" spans="4:4">
      <c r="D4961" s="422"/>
    </row>
    <row r="4962" spans="4:4">
      <c r="D4962" s="422"/>
    </row>
    <row r="4963" spans="4:4">
      <c r="D4963" s="422"/>
    </row>
    <row r="4964" spans="4:4">
      <c r="D4964" s="422"/>
    </row>
    <row r="4965" spans="4:4">
      <c r="D4965" s="422"/>
    </row>
    <row r="4966" spans="4:4">
      <c r="D4966" s="422"/>
    </row>
    <row r="4967" spans="4:4">
      <c r="D4967" s="422"/>
    </row>
    <row r="4968" spans="4:4">
      <c r="D4968" s="422"/>
    </row>
    <row r="4969" spans="4:4">
      <c r="D4969" s="422"/>
    </row>
    <row r="4970" spans="4:4">
      <c r="D4970" s="422"/>
    </row>
    <row r="4971" spans="4:4">
      <c r="D4971" s="422"/>
    </row>
    <row r="4972" spans="4:4">
      <c r="D4972" s="422"/>
    </row>
    <row r="4973" spans="4:4">
      <c r="D4973" s="422"/>
    </row>
    <row r="4974" spans="4:4">
      <c r="D4974" s="422"/>
    </row>
    <row r="4975" spans="4:4">
      <c r="D4975" s="422"/>
    </row>
    <row r="4976" spans="4:4">
      <c r="D4976" s="422"/>
    </row>
    <row r="4977" spans="4:4">
      <c r="D4977" s="422"/>
    </row>
    <row r="4978" spans="4:4">
      <c r="D4978" s="422"/>
    </row>
    <row r="4979" spans="4:4">
      <c r="D4979" s="422"/>
    </row>
    <row r="4980" spans="4:4">
      <c r="D4980" s="422"/>
    </row>
    <row r="4981" spans="4:4">
      <c r="D4981" s="422"/>
    </row>
    <row r="4982" spans="4:4">
      <c r="D4982" s="422"/>
    </row>
    <row r="4983" spans="4:4">
      <c r="D4983" s="422"/>
    </row>
    <row r="4984" spans="4:4">
      <c r="D4984" s="422"/>
    </row>
    <row r="4985" spans="4:4">
      <c r="D4985" s="422"/>
    </row>
    <row r="4986" spans="4:4">
      <c r="D4986" s="422"/>
    </row>
    <row r="4987" spans="4:4">
      <c r="D4987" s="422"/>
    </row>
    <row r="4988" spans="4:4">
      <c r="D4988" s="422"/>
    </row>
    <row r="4989" spans="4:4">
      <c r="D4989" s="422"/>
    </row>
    <row r="4990" spans="4:4">
      <c r="D4990" s="422"/>
    </row>
    <row r="4991" spans="4:4">
      <c r="D4991" s="422"/>
    </row>
    <row r="4992" spans="4:4">
      <c r="D4992" s="422"/>
    </row>
    <row r="4993" spans="4:4">
      <c r="D4993" s="422"/>
    </row>
    <row r="4994" spans="4:4">
      <c r="D4994" s="422"/>
    </row>
    <row r="4995" spans="4:4">
      <c r="D4995" s="422"/>
    </row>
    <row r="4996" spans="4:4">
      <c r="D4996" s="422"/>
    </row>
    <row r="4997" spans="4:4">
      <c r="D4997" s="422"/>
    </row>
    <row r="4998" spans="4:4">
      <c r="D4998" s="422"/>
    </row>
    <row r="4999" spans="4:4">
      <c r="D4999" s="422"/>
    </row>
    <row r="5000" spans="4:4">
      <c r="D5000" s="422"/>
    </row>
    <row r="5001" spans="4:4">
      <c r="D5001" s="422"/>
    </row>
    <row r="5002" spans="4:4">
      <c r="D5002" s="422"/>
    </row>
    <row r="5003" spans="4:4">
      <c r="D5003" s="422"/>
    </row>
    <row r="5004" spans="4:4">
      <c r="D5004" s="422"/>
    </row>
    <row r="5005" spans="4:4">
      <c r="D5005" s="422"/>
    </row>
    <row r="5006" spans="4:4">
      <c r="D5006" s="422"/>
    </row>
    <row r="5007" spans="4:4">
      <c r="D5007" s="422"/>
    </row>
    <row r="5008" spans="4:4">
      <c r="D5008" s="422"/>
    </row>
    <row r="5009" spans="4:4">
      <c r="D5009" s="422"/>
    </row>
    <row r="5010" spans="4:4">
      <c r="D5010" s="422"/>
    </row>
    <row r="5011" spans="4:4">
      <c r="D5011" s="422"/>
    </row>
    <row r="5012" spans="4:4">
      <c r="D5012" s="422"/>
    </row>
    <row r="5013" spans="4:4">
      <c r="D5013" s="422"/>
    </row>
    <row r="5014" spans="4:4">
      <c r="D5014" s="422"/>
    </row>
    <row r="5015" spans="4:4">
      <c r="D5015" s="422"/>
    </row>
    <row r="5016" spans="4:4">
      <c r="D5016" s="422"/>
    </row>
    <row r="5017" spans="4:4">
      <c r="D5017" s="422"/>
    </row>
    <row r="5018" spans="4:4">
      <c r="D5018" s="422"/>
    </row>
    <row r="5019" spans="4:4">
      <c r="D5019" s="422"/>
    </row>
    <row r="5020" spans="4:4">
      <c r="D5020" s="422"/>
    </row>
    <row r="5021" spans="4:4">
      <c r="D5021" s="422"/>
    </row>
    <row r="5022" spans="4:4">
      <c r="D5022" s="422"/>
    </row>
    <row r="5023" spans="4:4">
      <c r="D5023" s="422"/>
    </row>
    <row r="5024" spans="4:4">
      <c r="D5024" s="422"/>
    </row>
    <row r="5025" spans="4:4">
      <c r="D5025" s="422"/>
    </row>
    <row r="5026" spans="4:4">
      <c r="D5026" s="422"/>
    </row>
    <row r="5027" spans="4:4">
      <c r="D5027" s="422"/>
    </row>
    <row r="5028" spans="4:4">
      <c r="D5028" s="422"/>
    </row>
    <row r="5029" spans="4:4">
      <c r="D5029" s="422"/>
    </row>
    <row r="5030" spans="4:4">
      <c r="D5030" s="422"/>
    </row>
    <row r="5031" spans="4:4">
      <c r="D5031" s="422"/>
    </row>
    <row r="5032" spans="4:4">
      <c r="D5032" s="422"/>
    </row>
    <row r="5033" spans="4:4">
      <c r="D5033" s="422"/>
    </row>
    <row r="5034" spans="4:4">
      <c r="D5034" s="422"/>
    </row>
    <row r="5035" spans="4:4">
      <c r="D5035" s="422"/>
    </row>
    <row r="5036" spans="4:4">
      <c r="D5036" s="422"/>
    </row>
    <row r="5037" spans="4:4">
      <c r="D5037" s="422"/>
    </row>
    <row r="5038" spans="4:4">
      <c r="D5038" s="422"/>
    </row>
    <row r="5039" spans="4:4">
      <c r="D5039" s="422"/>
    </row>
    <row r="5040" spans="4:4">
      <c r="D5040" s="422"/>
    </row>
    <row r="5041" spans="4:4">
      <c r="D5041" s="422"/>
    </row>
    <row r="5042" spans="4:4">
      <c r="D5042" s="422"/>
    </row>
    <row r="5043" spans="4:4">
      <c r="D5043" s="422"/>
    </row>
    <row r="5044" spans="4:4">
      <c r="D5044" s="422"/>
    </row>
    <row r="5045" spans="4:4">
      <c r="D5045" s="422"/>
    </row>
    <row r="5046" spans="4:4">
      <c r="D5046" s="422"/>
    </row>
    <row r="5047" spans="4:4">
      <c r="D5047" s="422"/>
    </row>
    <row r="5048" spans="4:4">
      <c r="D5048" s="422"/>
    </row>
    <row r="5049" spans="4:4">
      <c r="D5049" s="422"/>
    </row>
    <row r="5050" spans="4:4">
      <c r="D5050" s="422"/>
    </row>
    <row r="5051" spans="4:4">
      <c r="D5051" s="422"/>
    </row>
    <row r="5052" spans="4:4">
      <c r="D5052" s="422"/>
    </row>
    <row r="5053" spans="4:4">
      <c r="D5053" s="422"/>
    </row>
    <row r="5054" spans="4:4">
      <c r="D5054" s="422"/>
    </row>
    <row r="5055" spans="4:4">
      <c r="D5055" s="422"/>
    </row>
    <row r="5056" spans="4:4">
      <c r="D5056" s="422"/>
    </row>
    <row r="5057" spans="4:4">
      <c r="D5057" s="422"/>
    </row>
    <row r="5058" spans="4:4">
      <c r="D5058" s="422"/>
    </row>
    <row r="5059" spans="4:4">
      <c r="D5059" s="422"/>
    </row>
    <row r="5060" spans="4:4">
      <c r="D5060" s="422"/>
    </row>
    <row r="5061" spans="4:4">
      <c r="D5061" s="422"/>
    </row>
    <row r="5062" spans="4:4">
      <c r="D5062" s="422"/>
    </row>
    <row r="5063" spans="4:4">
      <c r="D5063" s="422"/>
    </row>
    <row r="5064" spans="4:4">
      <c r="D5064" s="422"/>
    </row>
    <row r="5065" spans="4:4">
      <c r="D5065" s="422"/>
    </row>
    <row r="5066" spans="4:4">
      <c r="D5066" s="422"/>
    </row>
    <row r="5067" spans="4:4">
      <c r="D5067" s="422"/>
    </row>
    <row r="5068" spans="4:4">
      <c r="D5068" s="422"/>
    </row>
    <row r="5069" spans="4:4">
      <c r="D5069" s="422"/>
    </row>
    <row r="5070" spans="4:4">
      <c r="D5070" s="422"/>
    </row>
    <row r="5071" spans="4:4">
      <c r="D5071" s="422"/>
    </row>
    <row r="5072" spans="4:4">
      <c r="D5072" s="422"/>
    </row>
    <row r="5073" spans="4:4">
      <c r="D5073" s="422"/>
    </row>
    <row r="5074" spans="4:4">
      <c r="D5074" s="422"/>
    </row>
    <row r="5075" spans="4:4">
      <c r="D5075" s="422"/>
    </row>
    <row r="5076" spans="4:4">
      <c r="D5076" s="422"/>
    </row>
    <row r="5077" spans="4:4">
      <c r="D5077" s="422"/>
    </row>
    <row r="5078" spans="4:4">
      <c r="D5078" s="422"/>
    </row>
    <row r="5079" spans="4:4">
      <c r="D5079" s="422"/>
    </row>
    <row r="5080" spans="4:4">
      <c r="D5080" s="422"/>
    </row>
    <row r="5081" spans="4:4">
      <c r="D5081" s="422"/>
    </row>
    <row r="5082" spans="4:4">
      <c r="D5082" s="422"/>
    </row>
    <row r="5083" spans="4:4">
      <c r="D5083" s="422"/>
    </row>
    <row r="5084" spans="4:4">
      <c r="D5084" s="422"/>
    </row>
    <row r="5085" spans="4:4">
      <c r="D5085" s="422"/>
    </row>
    <row r="5086" spans="4:4">
      <c r="D5086" s="422"/>
    </row>
    <row r="5087" spans="4:4">
      <c r="D5087" s="422"/>
    </row>
    <row r="5088" spans="4:4">
      <c r="D5088" s="422"/>
    </row>
    <row r="5089" spans="4:4">
      <c r="D5089" s="422"/>
    </row>
    <row r="5090" spans="4:4">
      <c r="D5090" s="422"/>
    </row>
    <row r="5091" spans="4:4">
      <c r="D5091" s="422"/>
    </row>
    <row r="5092" spans="4:4">
      <c r="D5092" s="422"/>
    </row>
    <row r="5093" spans="4:4">
      <c r="D5093" s="422"/>
    </row>
    <row r="5094" spans="4:4">
      <c r="D5094" s="422"/>
    </row>
    <row r="5095" spans="4:4">
      <c r="D5095" s="422"/>
    </row>
    <row r="5096" spans="4:4">
      <c r="D5096" s="422"/>
    </row>
    <row r="5097" spans="4:4">
      <c r="D5097" s="422"/>
    </row>
    <row r="5098" spans="4:4">
      <c r="D5098" s="422"/>
    </row>
    <row r="5099" spans="4:4">
      <c r="D5099" s="422"/>
    </row>
    <row r="5100" spans="4:4">
      <c r="D5100" s="422"/>
    </row>
    <row r="5101" spans="4:4">
      <c r="D5101" s="422"/>
    </row>
    <row r="5102" spans="4:4">
      <c r="D5102" s="422"/>
    </row>
    <row r="5103" spans="4:4">
      <c r="D5103" s="422"/>
    </row>
    <row r="5104" spans="4:4">
      <c r="D5104" s="422"/>
    </row>
    <row r="5105" spans="4:4">
      <c r="D5105" s="422"/>
    </row>
    <row r="5106" spans="4:4">
      <c r="D5106" s="422"/>
    </row>
    <row r="5107" spans="4:4">
      <c r="D5107" s="422"/>
    </row>
    <row r="5108" spans="4:4">
      <c r="D5108" s="422"/>
    </row>
    <row r="5109" spans="4:4">
      <c r="D5109" s="422"/>
    </row>
    <row r="5110" spans="4:4">
      <c r="D5110" s="422"/>
    </row>
    <row r="5111" spans="4:4">
      <c r="D5111" s="422"/>
    </row>
    <row r="5112" spans="4:4">
      <c r="D5112" s="422"/>
    </row>
    <row r="5113" spans="4:4">
      <c r="D5113" s="422"/>
    </row>
    <row r="5114" spans="4:4">
      <c r="D5114" s="422"/>
    </row>
    <row r="5115" spans="4:4">
      <c r="D5115" s="422"/>
    </row>
    <row r="5116" spans="4:4">
      <c r="D5116" s="422"/>
    </row>
    <row r="5117" spans="4:4">
      <c r="D5117" s="422"/>
    </row>
    <row r="5118" spans="4:4">
      <c r="D5118" s="422"/>
    </row>
    <row r="5119" spans="4:4">
      <c r="D5119" s="422"/>
    </row>
    <row r="5120" spans="4:4">
      <c r="D5120" s="422"/>
    </row>
    <row r="5121" spans="4:4">
      <c r="D5121" s="422"/>
    </row>
    <row r="5122" spans="4:4">
      <c r="D5122" s="422"/>
    </row>
    <row r="5123" spans="4:4">
      <c r="D5123" s="422"/>
    </row>
    <row r="5124" spans="4:4">
      <c r="D5124" s="422"/>
    </row>
    <row r="5125" spans="4:4">
      <c r="D5125" s="422"/>
    </row>
    <row r="5126" spans="4:4">
      <c r="D5126" s="422"/>
    </row>
    <row r="5127" spans="4:4">
      <c r="D5127" s="422"/>
    </row>
    <row r="5128" spans="4:4">
      <c r="D5128" s="422"/>
    </row>
    <row r="5129" spans="4:4">
      <c r="D5129" s="422"/>
    </row>
    <row r="5130" spans="4:4">
      <c r="D5130" s="422"/>
    </row>
    <row r="5131" spans="4:4">
      <c r="D5131" s="422"/>
    </row>
    <row r="5132" spans="4:4">
      <c r="D5132" s="422"/>
    </row>
    <row r="5133" spans="4:4">
      <c r="D5133" s="422"/>
    </row>
    <row r="5134" spans="4:4">
      <c r="D5134" s="422"/>
    </row>
    <row r="5135" spans="4:4">
      <c r="D5135" s="422"/>
    </row>
    <row r="5136" spans="4:4">
      <c r="D5136" s="422"/>
    </row>
    <row r="5137" spans="4:4">
      <c r="D5137" s="422"/>
    </row>
    <row r="5138" spans="4:4">
      <c r="D5138" s="422"/>
    </row>
    <row r="5139" spans="4:4">
      <c r="D5139" s="422"/>
    </row>
    <row r="5140" spans="4:4">
      <c r="D5140" s="422"/>
    </row>
    <row r="5141" spans="4:4">
      <c r="D5141" s="422"/>
    </row>
    <row r="5142" spans="4:4">
      <c r="D5142" s="422"/>
    </row>
    <row r="5143" spans="4:4">
      <c r="D5143" s="422"/>
    </row>
    <row r="5144" spans="4:4">
      <c r="D5144" s="422"/>
    </row>
    <row r="5145" spans="4:4">
      <c r="D5145" s="422"/>
    </row>
    <row r="5146" spans="4:4">
      <c r="D5146" s="422"/>
    </row>
    <row r="5147" spans="4:4">
      <c r="D5147" s="422"/>
    </row>
    <row r="5148" spans="4:4">
      <c r="D5148" s="422"/>
    </row>
    <row r="5149" spans="4:4">
      <c r="D5149" s="422"/>
    </row>
    <row r="5150" spans="4:4">
      <c r="D5150" s="422"/>
    </row>
    <row r="5151" spans="4:4">
      <c r="D5151" s="422"/>
    </row>
    <row r="5152" spans="4:4">
      <c r="D5152" s="422"/>
    </row>
    <row r="5153" spans="4:4">
      <c r="D5153" s="422"/>
    </row>
    <row r="5154" spans="4:4">
      <c r="D5154" s="422"/>
    </row>
    <row r="5155" spans="4:4">
      <c r="D5155" s="422"/>
    </row>
    <row r="5156" spans="4:4">
      <c r="D5156" s="422"/>
    </row>
    <row r="5157" spans="4:4">
      <c r="D5157" s="422"/>
    </row>
    <row r="5158" spans="4:4">
      <c r="D5158" s="422"/>
    </row>
    <row r="5159" spans="4:4">
      <c r="D5159" s="422"/>
    </row>
    <row r="5160" spans="4:4">
      <c r="D5160" s="422"/>
    </row>
    <row r="5161" spans="4:4">
      <c r="D5161" s="422"/>
    </row>
    <row r="5162" spans="4:4">
      <c r="D5162" s="422"/>
    </row>
    <row r="5163" spans="4:4">
      <c r="D5163" s="422"/>
    </row>
    <row r="5164" spans="4:4">
      <c r="D5164" s="422"/>
    </row>
    <row r="5165" spans="4:4">
      <c r="D5165" s="422"/>
    </row>
    <row r="5166" spans="4:4">
      <c r="D5166" s="422"/>
    </row>
    <row r="5167" spans="4:4">
      <c r="D5167" s="422"/>
    </row>
    <row r="5168" spans="4:4">
      <c r="D5168" s="422"/>
    </row>
    <row r="5169" spans="4:4">
      <c r="D5169" s="422"/>
    </row>
    <row r="5170" spans="4:4">
      <c r="D5170" s="422"/>
    </row>
    <row r="5171" spans="4:4">
      <c r="D5171" s="422"/>
    </row>
    <row r="5172" spans="4:4">
      <c r="D5172" s="422"/>
    </row>
    <row r="5173" spans="4:4">
      <c r="D5173" s="422"/>
    </row>
    <row r="5174" spans="4:4">
      <c r="D5174" s="422"/>
    </row>
    <row r="5175" spans="4:4">
      <c r="D5175" s="422"/>
    </row>
    <row r="5176" spans="4:4">
      <c r="D5176" s="422"/>
    </row>
    <row r="5177" spans="4:4">
      <c r="D5177" s="422"/>
    </row>
    <row r="5178" spans="4:4">
      <c r="D5178" s="422"/>
    </row>
    <row r="5179" spans="4:4">
      <c r="D5179" s="422"/>
    </row>
    <row r="5180" spans="4:4">
      <c r="D5180" s="422"/>
    </row>
    <row r="5181" spans="4:4">
      <c r="D5181" s="422"/>
    </row>
    <row r="5182" spans="4:4">
      <c r="D5182" s="422"/>
    </row>
    <row r="5183" spans="4:4">
      <c r="D5183" s="422"/>
    </row>
    <row r="5184" spans="4:4">
      <c r="D5184" s="422"/>
    </row>
    <row r="5185" spans="4:4">
      <c r="D5185" s="422"/>
    </row>
    <row r="5186" spans="4:4">
      <c r="D5186" s="422"/>
    </row>
    <row r="5187" spans="4:4">
      <c r="D5187" s="422"/>
    </row>
    <row r="5188" spans="4:4">
      <c r="D5188" s="422"/>
    </row>
    <row r="5189" spans="4:4">
      <c r="D5189" s="422"/>
    </row>
    <row r="5190" spans="4:4">
      <c r="D5190" s="422"/>
    </row>
    <row r="5191" spans="4:4">
      <c r="D5191" s="422"/>
    </row>
    <row r="5192" spans="4:4">
      <c r="D5192" s="422"/>
    </row>
    <row r="5193" spans="4:4">
      <c r="D5193" s="422"/>
    </row>
    <row r="5194" spans="4:4">
      <c r="D5194" s="422"/>
    </row>
    <row r="5195" spans="4:4">
      <c r="D5195" s="422"/>
    </row>
    <row r="5196" spans="4:4">
      <c r="D5196" s="422"/>
    </row>
    <row r="5197" spans="4:4">
      <c r="D5197" s="422"/>
    </row>
    <row r="5198" spans="4:4">
      <c r="D5198" s="422"/>
    </row>
    <row r="5199" spans="4:4">
      <c r="D5199" s="422"/>
    </row>
    <row r="5200" spans="4:4">
      <c r="D5200" s="422"/>
    </row>
    <row r="5201" spans="4:4">
      <c r="D5201" s="422"/>
    </row>
    <row r="5202" spans="4:4">
      <c r="D5202" s="422"/>
    </row>
    <row r="5203" spans="4:4">
      <c r="D5203" s="422"/>
    </row>
    <row r="5204" spans="4:4">
      <c r="D5204" s="422"/>
    </row>
    <row r="5205" spans="4:4">
      <c r="D5205" s="422"/>
    </row>
    <row r="5206" spans="4:4">
      <c r="D5206" s="422"/>
    </row>
    <row r="5207" spans="4:4">
      <c r="D5207" s="422"/>
    </row>
    <row r="5208" spans="4:4">
      <c r="D5208" s="422"/>
    </row>
    <row r="5209" spans="4:4">
      <c r="D5209" s="422"/>
    </row>
    <row r="5210" spans="4:4">
      <c r="D5210" s="422"/>
    </row>
    <row r="5211" spans="4:4">
      <c r="D5211" s="422"/>
    </row>
    <row r="5212" spans="4:4">
      <c r="D5212" s="422"/>
    </row>
    <row r="5213" spans="4:4">
      <c r="D5213" s="422"/>
    </row>
    <row r="5214" spans="4:4">
      <c r="D5214" s="422"/>
    </row>
    <row r="5215" spans="4:4">
      <c r="D5215" s="422"/>
    </row>
    <row r="5216" spans="4:4">
      <c r="D5216" s="422"/>
    </row>
    <row r="5217" spans="4:4">
      <c r="D5217" s="422"/>
    </row>
    <row r="5218" spans="4:4">
      <c r="D5218" s="422"/>
    </row>
    <row r="5219" spans="4:4">
      <c r="D5219" s="422"/>
    </row>
    <row r="5220" spans="4:4">
      <c r="D5220" s="422"/>
    </row>
    <row r="5221" spans="4:4">
      <c r="D5221" s="422"/>
    </row>
    <row r="5222" spans="4:4">
      <c r="D5222" s="422"/>
    </row>
    <row r="5223" spans="4:4">
      <c r="D5223" s="422"/>
    </row>
    <row r="5224" spans="4:4">
      <c r="D5224" s="422"/>
    </row>
    <row r="5225" spans="4:4">
      <c r="D5225" s="422"/>
    </row>
    <row r="5226" spans="4:4">
      <c r="D5226" s="422"/>
    </row>
    <row r="5227" spans="4:4">
      <c r="D5227" s="422"/>
    </row>
    <row r="5228" spans="4:4">
      <c r="D5228" s="422"/>
    </row>
    <row r="5229" spans="4:4">
      <c r="D5229" s="422"/>
    </row>
    <row r="5230" spans="4:4">
      <c r="D5230" s="422"/>
    </row>
    <row r="5231" spans="4:4">
      <c r="D5231" s="422"/>
    </row>
    <row r="5232" spans="4:4">
      <c r="D5232" s="422"/>
    </row>
    <row r="5233" spans="4:4">
      <c r="D5233" s="422"/>
    </row>
    <row r="5234" spans="4:4">
      <c r="D5234" s="422"/>
    </row>
    <row r="5235" spans="4:4">
      <c r="D5235" s="422"/>
    </row>
    <row r="5236" spans="4:4">
      <c r="D5236" s="422"/>
    </row>
    <row r="5237" spans="4:4">
      <c r="D5237" s="422"/>
    </row>
    <row r="5238" spans="4:4">
      <c r="D5238" s="422"/>
    </row>
    <row r="5239" spans="4:4">
      <c r="D5239" s="422"/>
    </row>
    <row r="5240" spans="4:4">
      <c r="D5240" s="422"/>
    </row>
    <row r="5241" spans="4:4">
      <c r="D5241" s="422"/>
    </row>
    <row r="5242" spans="4:4">
      <c r="D5242" s="422"/>
    </row>
    <row r="5243" spans="4:4">
      <c r="D5243" s="422"/>
    </row>
    <row r="5244" spans="4:4">
      <c r="D5244" s="422"/>
    </row>
    <row r="5245" spans="4:4">
      <c r="D5245" s="422"/>
    </row>
    <row r="5246" spans="4:4">
      <c r="D5246" s="422"/>
    </row>
    <row r="5247" spans="4:4">
      <c r="D5247" s="422"/>
    </row>
    <row r="5248" spans="4:4">
      <c r="D5248" s="422"/>
    </row>
    <row r="5249" spans="4:4">
      <c r="D5249" s="422"/>
    </row>
    <row r="5250" spans="4:4">
      <c r="D5250" s="422"/>
    </row>
    <row r="5251" spans="4:4">
      <c r="D5251" s="422"/>
    </row>
    <row r="5252" spans="4:4">
      <c r="D5252" s="422"/>
    </row>
    <row r="5253" spans="4:4">
      <c r="D5253" s="422"/>
    </row>
    <row r="5254" spans="4:4">
      <c r="D5254" s="422"/>
    </row>
    <row r="5255" spans="4:4">
      <c r="D5255" s="422"/>
    </row>
    <row r="5256" spans="4:4">
      <c r="D5256" s="422"/>
    </row>
    <row r="5257" spans="4:4">
      <c r="D5257" s="422"/>
    </row>
    <row r="5258" spans="4:4">
      <c r="D5258" s="422"/>
    </row>
    <row r="5259" spans="4:4">
      <c r="D5259" s="422"/>
    </row>
    <row r="5260" spans="4:4">
      <c r="D5260" s="422"/>
    </row>
    <row r="5261" spans="4:4">
      <c r="D5261" s="422"/>
    </row>
    <row r="5262" spans="4:4">
      <c r="D5262" s="422"/>
    </row>
    <row r="5263" spans="4:4">
      <c r="D5263" s="422"/>
    </row>
    <row r="5264" spans="4:4">
      <c r="D5264" s="422"/>
    </row>
    <row r="5265" spans="4:4">
      <c r="D5265" s="422"/>
    </row>
    <row r="5266" spans="4:4">
      <c r="D5266" s="422"/>
    </row>
    <row r="5267" spans="4:4">
      <c r="D5267" s="422"/>
    </row>
    <row r="5268" spans="4:4">
      <c r="D5268" s="422"/>
    </row>
    <row r="5269" spans="4:4">
      <c r="D5269" s="422"/>
    </row>
    <row r="5270" spans="4:4">
      <c r="D5270" s="422"/>
    </row>
    <row r="5271" spans="4:4">
      <c r="D5271" s="422"/>
    </row>
    <row r="5272" spans="4:4">
      <c r="D5272" s="422"/>
    </row>
    <row r="5273" spans="4:4">
      <c r="D5273" s="422"/>
    </row>
    <row r="5274" spans="4:4">
      <c r="D5274" s="422"/>
    </row>
    <row r="5275" spans="4:4">
      <c r="D5275" s="422"/>
    </row>
    <row r="5276" spans="4:4">
      <c r="D5276" s="422"/>
    </row>
    <row r="5277" spans="4:4">
      <c r="D5277" s="422"/>
    </row>
    <row r="5278" spans="4:4">
      <c r="D5278" s="422"/>
    </row>
    <row r="5279" spans="4:4">
      <c r="D5279" s="422"/>
    </row>
    <row r="5280" spans="4:4">
      <c r="D5280" s="422"/>
    </row>
    <row r="5281" spans="4:4">
      <c r="D5281" s="422"/>
    </row>
    <row r="5282" spans="4:4">
      <c r="D5282" s="422"/>
    </row>
    <row r="5283" spans="4:4">
      <c r="D5283" s="422"/>
    </row>
    <row r="5284" spans="4:4">
      <c r="D5284" s="422"/>
    </row>
    <row r="5285" spans="4:4">
      <c r="D5285" s="422"/>
    </row>
    <row r="5286" spans="4:4">
      <c r="D5286" s="422"/>
    </row>
    <row r="5287" spans="4:4">
      <c r="D5287" s="422"/>
    </row>
    <row r="5288" spans="4:4">
      <c r="D5288" s="422"/>
    </row>
    <row r="5289" spans="4:4">
      <c r="D5289" s="422"/>
    </row>
    <row r="5290" spans="4:4">
      <c r="D5290" s="422"/>
    </row>
    <row r="5291" spans="4:4">
      <c r="D5291" s="422"/>
    </row>
    <row r="5292" spans="4:4">
      <c r="D5292" s="422"/>
    </row>
    <row r="5293" spans="4:4">
      <c r="D5293" s="422"/>
    </row>
    <row r="5294" spans="4:4">
      <c r="D5294" s="422"/>
    </row>
    <row r="5295" spans="4:4">
      <c r="D5295" s="422"/>
    </row>
    <row r="5296" spans="4:4">
      <c r="D5296" s="422"/>
    </row>
    <row r="5297" spans="4:4">
      <c r="D5297" s="422"/>
    </row>
    <row r="5298" spans="4:4">
      <c r="D5298" s="422"/>
    </row>
    <row r="5299" spans="4:4">
      <c r="D5299" s="422"/>
    </row>
    <row r="5300" spans="4:4">
      <c r="D5300" s="422"/>
    </row>
    <row r="5301" spans="4:4">
      <c r="D5301" s="422"/>
    </row>
    <row r="5302" spans="4:4">
      <c r="D5302" s="422"/>
    </row>
    <row r="5303" spans="4:4">
      <c r="D5303" s="422"/>
    </row>
    <row r="5304" spans="4:4">
      <c r="D5304" s="422"/>
    </row>
    <row r="5305" spans="4:4">
      <c r="D5305" s="422"/>
    </row>
    <row r="5306" spans="4:4">
      <c r="D5306" s="422"/>
    </row>
    <row r="5307" spans="4:4">
      <c r="D5307" s="422"/>
    </row>
    <row r="5308" spans="4:4">
      <c r="D5308" s="422"/>
    </row>
    <row r="5309" spans="4:4">
      <c r="D5309" s="422"/>
    </row>
    <row r="5310" spans="4:4">
      <c r="D5310" s="422"/>
    </row>
    <row r="5311" spans="4:4">
      <c r="D5311" s="422"/>
    </row>
    <row r="5312" spans="4:4">
      <c r="D5312" s="422"/>
    </row>
    <row r="5313" spans="4:4">
      <c r="D5313" s="422"/>
    </row>
    <row r="5314" spans="4:4">
      <c r="D5314" s="422"/>
    </row>
    <row r="5315" spans="4:4">
      <c r="D5315" s="422"/>
    </row>
    <row r="5316" spans="4:4">
      <c r="D5316" s="422"/>
    </row>
    <row r="5317" spans="4:4">
      <c r="D5317" s="422"/>
    </row>
    <row r="5318" spans="4:4">
      <c r="D5318" s="422"/>
    </row>
    <row r="5319" spans="4:4">
      <c r="D5319" s="422"/>
    </row>
    <row r="5320" spans="4:4">
      <c r="D5320" s="422"/>
    </row>
    <row r="5321" spans="4:4">
      <c r="D5321" s="422"/>
    </row>
    <row r="5322" spans="4:4">
      <c r="D5322" s="422"/>
    </row>
    <row r="5323" spans="4:4">
      <c r="D5323" s="422"/>
    </row>
    <row r="5324" spans="4:4">
      <c r="D5324" s="422"/>
    </row>
    <row r="5325" spans="4:4">
      <c r="D5325" s="422"/>
    </row>
    <row r="5326" spans="4:4">
      <c r="D5326" s="422"/>
    </row>
    <row r="5327" spans="4:4">
      <c r="D5327" s="422"/>
    </row>
    <row r="5328" spans="4:4">
      <c r="D5328" s="422"/>
    </row>
    <row r="5329" spans="4:4">
      <c r="D5329" s="422"/>
    </row>
    <row r="5330" spans="4:4">
      <c r="D5330" s="422"/>
    </row>
    <row r="5331" spans="4:4">
      <c r="D5331" s="422"/>
    </row>
    <row r="5332" spans="4:4">
      <c r="D5332" s="422"/>
    </row>
    <row r="5333" spans="4:4">
      <c r="D5333" s="422"/>
    </row>
    <row r="5334" spans="4:4">
      <c r="D5334" s="422"/>
    </row>
    <row r="5335" spans="4:4">
      <c r="D5335" s="422"/>
    </row>
    <row r="5336" spans="4:4">
      <c r="D5336" s="422"/>
    </row>
    <row r="5337" spans="4:4">
      <c r="D5337" s="422"/>
    </row>
    <row r="5338" spans="4:4">
      <c r="D5338" s="422"/>
    </row>
    <row r="5339" spans="4:4">
      <c r="D5339" s="422"/>
    </row>
    <row r="5340" spans="4:4">
      <c r="D5340" s="422"/>
    </row>
    <row r="5341" spans="4:4">
      <c r="D5341" s="422"/>
    </row>
    <row r="5342" spans="4:4">
      <c r="D5342" s="422"/>
    </row>
    <row r="5343" spans="4:4">
      <c r="D5343" s="422"/>
    </row>
    <row r="5344" spans="4:4">
      <c r="D5344" s="422"/>
    </row>
    <row r="5345" spans="4:4">
      <c r="D5345" s="422"/>
    </row>
    <row r="5346" spans="4:4">
      <c r="D5346" s="422"/>
    </row>
    <row r="5347" spans="4:4">
      <c r="D5347" s="422"/>
    </row>
    <row r="5348" spans="4:4">
      <c r="D5348" s="422"/>
    </row>
    <row r="5349" spans="4:4">
      <c r="D5349" s="422"/>
    </row>
    <row r="5350" spans="4:4">
      <c r="D5350" s="422"/>
    </row>
    <row r="5351" spans="4:4">
      <c r="D5351" s="422"/>
    </row>
    <row r="5352" spans="4:4">
      <c r="D5352" s="422"/>
    </row>
    <row r="5353" spans="4:4">
      <c r="D5353" s="422"/>
    </row>
    <row r="5354" spans="4:4">
      <c r="D5354" s="422"/>
    </row>
    <row r="5355" spans="4:4">
      <c r="D5355" s="422"/>
    </row>
    <row r="5356" spans="4:4">
      <c r="D5356" s="422"/>
    </row>
    <row r="5357" spans="4:4">
      <c r="D5357" s="422"/>
    </row>
    <row r="5358" spans="4:4">
      <c r="D5358" s="422"/>
    </row>
    <row r="5359" spans="4:4">
      <c r="D5359" s="422"/>
    </row>
    <row r="5360" spans="4:4">
      <c r="D5360" s="422"/>
    </row>
    <row r="5361" spans="4:4">
      <c r="D5361" s="422"/>
    </row>
    <row r="5362" spans="4:4">
      <c r="D5362" s="422"/>
    </row>
    <row r="5363" spans="4:4">
      <c r="D5363" s="422"/>
    </row>
    <row r="5364" spans="4:4">
      <c r="D5364" s="422"/>
    </row>
    <row r="5365" spans="4:4">
      <c r="D5365" s="422"/>
    </row>
    <row r="5366" spans="4:4">
      <c r="D5366" s="422"/>
    </row>
    <row r="5367" spans="4:4">
      <c r="D5367" s="422"/>
    </row>
    <row r="5368" spans="4:4">
      <c r="D5368" s="422"/>
    </row>
    <row r="5369" spans="4:4">
      <c r="D5369" s="422"/>
    </row>
    <row r="5370" spans="4:4">
      <c r="D5370" s="422"/>
    </row>
    <row r="5371" spans="4:4">
      <c r="D5371" s="422"/>
    </row>
    <row r="5372" spans="4:4">
      <c r="D5372" s="422"/>
    </row>
    <row r="5373" spans="4:4">
      <c r="D5373" s="422"/>
    </row>
    <row r="5374" spans="4:4">
      <c r="D5374" s="422"/>
    </row>
    <row r="5375" spans="4:4">
      <c r="D5375" s="422"/>
    </row>
    <row r="5376" spans="4:4">
      <c r="D5376" s="422"/>
    </row>
    <row r="5377" spans="4:4">
      <c r="D5377" s="422"/>
    </row>
    <row r="5378" spans="4:4">
      <c r="D5378" s="422"/>
    </row>
    <row r="5379" spans="4:4">
      <c r="D5379" s="422"/>
    </row>
    <row r="5380" spans="4:4">
      <c r="D5380" s="422"/>
    </row>
    <row r="5381" spans="4:4">
      <c r="D5381" s="422"/>
    </row>
    <row r="5382" spans="4:4">
      <c r="D5382" s="422"/>
    </row>
    <row r="5383" spans="4:4">
      <c r="D5383" s="422"/>
    </row>
    <row r="5384" spans="4:4">
      <c r="D5384" s="422"/>
    </row>
    <row r="5385" spans="4:4">
      <c r="D5385" s="422"/>
    </row>
    <row r="5386" spans="4:4">
      <c r="D5386" s="422"/>
    </row>
    <row r="5387" spans="4:4">
      <c r="D5387" s="422"/>
    </row>
    <row r="5388" spans="4:4">
      <c r="D5388" s="422"/>
    </row>
    <row r="5389" spans="4:4">
      <c r="D5389" s="422"/>
    </row>
    <row r="5390" spans="4:4">
      <c r="D5390" s="422"/>
    </row>
    <row r="5391" spans="4:4">
      <c r="D5391" s="422"/>
    </row>
    <row r="5392" spans="4:4">
      <c r="D5392" s="422"/>
    </row>
    <row r="5393" spans="4:4">
      <c r="D5393" s="422"/>
    </row>
    <row r="5394" spans="4:4">
      <c r="D5394" s="422"/>
    </row>
    <row r="5395" spans="4:4">
      <c r="D5395" s="422"/>
    </row>
    <row r="5396" spans="4:4">
      <c r="D5396" s="422"/>
    </row>
    <row r="5397" spans="4:4">
      <c r="D5397" s="422"/>
    </row>
    <row r="5398" spans="4:4">
      <c r="D5398" s="422"/>
    </row>
    <row r="5399" spans="4:4">
      <c r="D5399" s="422"/>
    </row>
    <row r="5400" spans="4:4">
      <c r="D5400" s="422"/>
    </row>
    <row r="5401" spans="4:4">
      <c r="D5401" s="422"/>
    </row>
    <row r="5402" spans="4:4">
      <c r="D5402" s="422"/>
    </row>
    <row r="5403" spans="4:4">
      <c r="D5403" s="422"/>
    </row>
    <row r="5404" spans="4:4">
      <c r="D5404" s="422"/>
    </row>
    <row r="5405" spans="4:4">
      <c r="D5405" s="422"/>
    </row>
    <row r="5406" spans="4:4">
      <c r="D5406" s="422"/>
    </row>
    <row r="5407" spans="4:4">
      <c r="D5407" s="422"/>
    </row>
    <row r="5408" spans="4:4">
      <c r="D5408" s="422"/>
    </row>
    <row r="5409" spans="4:4">
      <c r="D5409" s="422"/>
    </row>
    <row r="5410" spans="4:4">
      <c r="D5410" s="422"/>
    </row>
    <row r="5411" spans="4:4">
      <c r="D5411" s="422"/>
    </row>
    <row r="5412" spans="4:4">
      <c r="D5412" s="422"/>
    </row>
    <row r="5413" spans="4:4">
      <c r="D5413" s="422"/>
    </row>
    <row r="5414" spans="4:4">
      <c r="D5414" s="422"/>
    </row>
    <row r="5415" spans="4:4">
      <c r="D5415" s="422"/>
    </row>
    <row r="5416" spans="4:4">
      <c r="D5416" s="422"/>
    </row>
    <row r="5417" spans="4:4">
      <c r="D5417" s="422"/>
    </row>
    <row r="5418" spans="4:4">
      <c r="D5418" s="422"/>
    </row>
    <row r="5419" spans="4:4">
      <c r="D5419" s="422"/>
    </row>
    <row r="5420" spans="4:4">
      <c r="D5420" s="422"/>
    </row>
    <row r="5421" spans="4:4">
      <c r="D5421" s="422"/>
    </row>
    <row r="5422" spans="4:4">
      <c r="D5422" s="422"/>
    </row>
    <row r="5423" spans="4:4">
      <c r="D5423" s="422"/>
    </row>
    <row r="5424" spans="4:4">
      <c r="D5424" s="422"/>
    </row>
    <row r="5425" spans="4:4">
      <c r="D5425" s="422"/>
    </row>
    <row r="5426" spans="4:4">
      <c r="D5426" s="422"/>
    </row>
    <row r="5427" spans="4:4">
      <c r="D5427" s="422"/>
    </row>
    <row r="5428" spans="4:4">
      <c r="D5428" s="422"/>
    </row>
    <row r="5429" spans="4:4">
      <c r="D5429" s="422"/>
    </row>
    <row r="5430" spans="4:4">
      <c r="D5430" s="422"/>
    </row>
    <row r="5431" spans="4:4">
      <c r="D5431" s="422"/>
    </row>
    <row r="5432" spans="4:4">
      <c r="D5432" s="422"/>
    </row>
    <row r="5433" spans="4:4">
      <c r="D5433" s="422"/>
    </row>
    <row r="5434" spans="4:4">
      <c r="D5434" s="422"/>
    </row>
    <row r="5435" spans="4:4">
      <c r="D5435" s="422"/>
    </row>
    <row r="5436" spans="4:4">
      <c r="D5436" s="422"/>
    </row>
    <row r="5437" spans="4:4">
      <c r="D5437" s="422"/>
    </row>
    <row r="5438" spans="4:4">
      <c r="D5438" s="422"/>
    </row>
    <row r="5439" spans="4:4">
      <c r="D5439" s="422"/>
    </row>
    <row r="5440" spans="4:4">
      <c r="D5440" s="422"/>
    </row>
    <row r="5441" spans="4:4">
      <c r="D5441" s="422"/>
    </row>
    <row r="5442" spans="4:4">
      <c r="D5442" s="422"/>
    </row>
    <row r="5443" spans="4:4">
      <c r="D5443" s="422"/>
    </row>
    <row r="5444" spans="4:4">
      <c r="D5444" s="422"/>
    </row>
    <row r="5445" spans="4:4">
      <c r="D5445" s="422"/>
    </row>
    <row r="5446" spans="4:4">
      <c r="D5446" s="422"/>
    </row>
    <row r="5447" spans="4:4">
      <c r="D5447" s="422"/>
    </row>
    <row r="5448" spans="4:4">
      <c r="D5448" s="422"/>
    </row>
    <row r="5449" spans="4:4">
      <c r="D5449" s="422"/>
    </row>
    <row r="5450" spans="4:4">
      <c r="D5450" s="422"/>
    </row>
    <row r="5451" spans="4:4">
      <c r="D5451" s="422"/>
    </row>
    <row r="5452" spans="4:4">
      <c r="D5452" s="422"/>
    </row>
    <row r="5453" spans="4:4">
      <c r="D5453" s="422"/>
    </row>
    <row r="5454" spans="4:4">
      <c r="D5454" s="422"/>
    </row>
    <row r="5455" spans="4:4">
      <c r="D5455" s="422"/>
    </row>
    <row r="5456" spans="4:4">
      <c r="D5456" s="422"/>
    </row>
    <row r="5457" spans="4:4">
      <c r="D5457" s="422"/>
    </row>
    <row r="5458" spans="4:4">
      <c r="D5458" s="422"/>
    </row>
    <row r="5459" spans="4:4">
      <c r="D5459" s="422"/>
    </row>
    <row r="5460" spans="4:4">
      <c r="D5460" s="422"/>
    </row>
    <row r="5461" spans="4:4">
      <c r="D5461" s="422"/>
    </row>
    <row r="5462" spans="4:4">
      <c r="D5462" s="422"/>
    </row>
    <row r="5463" spans="4:4">
      <c r="D5463" s="422"/>
    </row>
    <row r="5464" spans="4:4">
      <c r="D5464" s="422"/>
    </row>
    <row r="5465" spans="4:4">
      <c r="D5465" s="422"/>
    </row>
    <row r="5466" spans="4:4">
      <c r="D5466" s="422"/>
    </row>
    <row r="5467" spans="4:4">
      <c r="D5467" s="422"/>
    </row>
    <row r="5468" spans="4:4">
      <c r="D5468" s="422"/>
    </row>
    <row r="5469" spans="4:4">
      <c r="D5469" s="422"/>
    </row>
    <row r="5470" spans="4:4">
      <c r="D5470" s="422"/>
    </row>
    <row r="5471" spans="4:4">
      <c r="D5471" s="422"/>
    </row>
    <row r="5472" spans="4:4">
      <c r="D5472" s="422"/>
    </row>
    <row r="5473" spans="4:4">
      <c r="D5473" s="422"/>
    </row>
    <row r="5474" spans="4:4">
      <c r="D5474" s="422"/>
    </row>
    <row r="5475" spans="4:4">
      <c r="D5475" s="422"/>
    </row>
    <row r="5476" spans="4:4">
      <c r="D5476" s="422"/>
    </row>
    <row r="5477" spans="4:4">
      <c r="D5477" s="422"/>
    </row>
    <row r="5478" spans="4:4">
      <c r="D5478" s="422"/>
    </row>
    <row r="5479" spans="4:4">
      <c r="D5479" s="422"/>
    </row>
    <row r="5480" spans="4:4">
      <c r="D5480" s="422"/>
    </row>
    <row r="5481" spans="4:4">
      <c r="D5481" s="422"/>
    </row>
    <row r="5482" spans="4:4">
      <c r="D5482" s="422"/>
    </row>
    <row r="5483" spans="4:4">
      <c r="D5483" s="422"/>
    </row>
    <row r="5484" spans="4:4">
      <c r="D5484" s="422"/>
    </row>
    <row r="5485" spans="4:4">
      <c r="D5485" s="422"/>
    </row>
    <row r="5486" spans="4:4">
      <c r="D5486" s="422"/>
    </row>
    <row r="5487" spans="4:4">
      <c r="D5487" s="422"/>
    </row>
    <row r="5488" spans="4:4">
      <c r="D5488" s="422"/>
    </row>
    <row r="5489" spans="4:4">
      <c r="D5489" s="422"/>
    </row>
    <row r="5490" spans="4:4">
      <c r="D5490" s="422"/>
    </row>
    <row r="5491" spans="4:4">
      <c r="D5491" s="422"/>
    </row>
    <row r="5492" spans="4:4">
      <c r="D5492" s="422"/>
    </row>
    <row r="5493" spans="4:4">
      <c r="D5493" s="422"/>
    </row>
    <row r="5494" spans="4:4">
      <c r="D5494" s="422"/>
    </row>
    <row r="5495" spans="4:4">
      <c r="D5495" s="422"/>
    </row>
    <row r="5496" spans="4:4">
      <c r="D5496" s="422"/>
    </row>
    <row r="5497" spans="4:4">
      <c r="D5497" s="422"/>
    </row>
    <row r="5498" spans="4:4">
      <c r="D5498" s="422"/>
    </row>
    <row r="5499" spans="4:4">
      <c r="D5499" s="422"/>
    </row>
    <row r="5500" spans="4:4">
      <c r="D5500" s="422"/>
    </row>
    <row r="5501" spans="4:4">
      <c r="D5501" s="422"/>
    </row>
    <row r="5502" spans="4:4">
      <c r="D5502" s="422"/>
    </row>
    <row r="5503" spans="4:4">
      <c r="D5503" s="422"/>
    </row>
    <row r="5504" spans="4:4">
      <c r="D5504" s="422"/>
    </row>
    <row r="5505" spans="4:4">
      <c r="D5505" s="422"/>
    </row>
    <row r="5506" spans="4:4">
      <c r="D5506" s="422"/>
    </row>
    <row r="5507" spans="4:4">
      <c r="D5507" s="422"/>
    </row>
    <row r="5508" spans="4:4">
      <c r="D5508" s="422"/>
    </row>
    <row r="5509" spans="4:4">
      <c r="D5509" s="422"/>
    </row>
    <row r="5510" spans="4:4">
      <c r="D5510" s="422"/>
    </row>
    <row r="5511" spans="4:4">
      <c r="D5511" s="422"/>
    </row>
    <row r="5512" spans="4:4">
      <c r="D5512" s="422"/>
    </row>
    <row r="5513" spans="4:4">
      <c r="D5513" s="422"/>
    </row>
    <row r="5514" spans="4:4">
      <c r="D5514" s="422"/>
    </row>
    <row r="5515" spans="4:4">
      <c r="D5515" s="422"/>
    </row>
    <row r="5516" spans="4:4">
      <c r="D5516" s="422"/>
    </row>
    <row r="5517" spans="4:4">
      <c r="D5517" s="422"/>
    </row>
    <row r="5518" spans="4:4">
      <c r="D5518" s="422"/>
    </row>
    <row r="5519" spans="4:4">
      <c r="D5519" s="422"/>
    </row>
    <row r="5520" spans="4:4">
      <c r="D5520" s="422"/>
    </row>
    <row r="5521" spans="4:4">
      <c r="D5521" s="422"/>
    </row>
    <row r="5522" spans="4:4">
      <c r="D5522" s="422"/>
    </row>
    <row r="5523" spans="4:4">
      <c r="D5523" s="422"/>
    </row>
    <row r="5524" spans="4:4">
      <c r="D5524" s="422"/>
    </row>
    <row r="5525" spans="4:4">
      <c r="D5525" s="422"/>
    </row>
    <row r="5526" spans="4:4">
      <c r="D5526" s="422"/>
    </row>
    <row r="5527" spans="4:4">
      <c r="D5527" s="422"/>
    </row>
    <row r="5528" spans="4:4">
      <c r="D5528" s="422"/>
    </row>
    <row r="5529" spans="4:4">
      <c r="D5529" s="422"/>
    </row>
    <row r="5530" spans="4:4">
      <c r="D5530" s="422"/>
    </row>
    <row r="5531" spans="4:4">
      <c r="D5531" s="422"/>
    </row>
    <row r="5532" spans="4:4">
      <c r="D5532" s="422"/>
    </row>
    <row r="5533" spans="4:4">
      <c r="D5533" s="422"/>
    </row>
    <row r="5534" spans="4:4">
      <c r="D5534" s="422"/>
    </row>
    <row r="5535" spans="4:4">
      <c r="D5535" s="422"/>
    </row>
    <row r="5536" spans="4:4">
      <c r="D5536" s="422"/>
    </row>
    <row r="5537" spans="4:4">
      <c r="D5537" s="422"/>
    </row>
    <row r="5538" spans="4:4">
      <c r="D5538" s="422"/>
    </row>
    <row r="5539" spans="4:4">
      <c r="D5539" s="422"/>
    </row>
    <row r="5540" spans="4:4">
      <c r="D5540" s="422"/>
    </row>
    <row r="5541" spans="4:4">
      <c r="D5541" s="422"/>
    </row>
    <row r="5542" spans="4:4">
      <c r="D5542" s="422"/>
    </row>
    <row r="5543" spans="4:4">
      <c r="D5543" s="422"/>
    </row>
    <row r="5544" spans="4:4">
      <c r="D5544" s="422"/>
    </row>
    <row r="5545" spans="4:4">
      <c r="D5545" s="422"/>
    </row>
    <row r="5546" spans="4:4">
      <c r="D5546" s="422"/>
    </row>
    <row r="5547" spans="4:4">
      <c r="D5547" s="422"/>
    </row>
    <row r="5548" spans="4:4">
      <c r="D5548" s="422"/>
    </row>
    <row r="5549" spans="4:4">
      <c r="D5549" s="422"/>
    </row>
    <row r="5550" spans="4:4">
      <c r="D5550" s="422"/>
    </row>
    <row r="5551" spans="4:4">
      <c r="D5551" s="422"/>
    </row>
    <row r="5552" spans="4:4">
      <c r="D5552" s="422"/>
    </row>
    <row r="5553" spans="4:4">
      <c r="D5553" s="422"/>
    </row>
    <row r="5554" spans="4:4">
      <c r="D5554" s="422"/>
    </row>
    <row r="5555" spans="4:4">
      <c r="D5555" s="422"/>
    </row>
    <row r="5556" spans="4:4">
      <c r="D5556" s="422"/>
    </row>
    <row r="5557" spans="4:4">
      <c r="D5557" s="422"/>
    </row>
    <row r="5558" spans="4:4">
      <c r="D5558" s="422"/>
    </row>
    <row r="5559" spans="4:4">
      <c r="D5559" s="422"/>
    </row>
    <row r="5560" spans="4:4">
      <c r="D5560" s="422"/>
    </row>
    <row r="5561" spans="4:4">
      <c r="D5561" s="422"/>
    </row>
    <row r="5562" spans="4:4">
      <c r="D5562" s="422"/>
    </row>
    <row r="5563" spans="4:4">
      <c r="D5563" s="422"/>
    </row>
    <row r="5564" spans="4:4">
      <c r="D5564" s="422"/>
    </row>
    <row r="5565" spans="4:4">
      <c r="D5565" s="422"/>
    </row>
    <row r="5566" spans="4:4">
      <c r="D5566" s="422"/>
    </row>
    <row r="5567" spans="4:4">
      <c r="D5567" s="422"/>
    </row>
    <row r="5568" spans="4:4">
      <c r="D5568" s="422"/>
    </row>
    <row r="5569" spans="4:4">
      <c r="D5569" s="422"/>
    </row>
    <row r="5570" spans="4:4">
      <c r="D5570" s="422"/>
    </row>
    <row r="5571" spans="4:4">
      <c r="D5571" s="422"/>
    </row>
    <row r="5572" spans="4:4">
      <c r="D5572" s="422"/>
    </row>
    <row r="5573" spans="4:4">
      <c r="D5573" s="422"/>
    </row>
    <row r="5574" spans="4:4">
      <c r="D5574" s="422"/>
    </row>
    <row r="5575" spans="4:4">
      <c r="D5575" s="422"/>
    </row>
    <row r="5576" spans="4:4">
      <c r="D5576" s="422"/>
    </row>
    <row r="5577" spans="4:4">
      <c r="D5577" s="422"/>
    </row>
    <row r="5578" spans="4:4">
      <c r="D5578" s="422"/>
    </row>
    <row r="5579" spans="4:4">
      <c r="D5579" s="422"/>
    </row>
    <row r="5580" spans="4:4">
      <c r="D5580" s="422"/>
    </row>
    <row r="5581" spans="4:4">
      <c r="D5581" s="422"/>
    </row>
    <row r="5582" spans="4:4">
      <c r="D5582" s="422"/>
    </row>
    <row r="5583" spans="4:4">
      <c r="D5583" s="422"/>
    </row>
    <row r="5584" spans="4:4">
      <c r="D5584" s="422"/>
    </row>
    <row r="5585" spans="4:4">
      <c r="D5585" s="422"/>
    </row>
    <row r="5586" spans="4:4">
      <c r="D5586" s="422"/>
    </row>
    <row r="5587" spans="4:4">
      <c r="D5587" s="422"/>
    </row>
    <row r="5588" spans="4:4">
      <c r="D5588" s="422"/>
    </row>
    <row r="5589" spans="4:4">
      <c r="D5589" s="422"/>
    </row>
    <row r="5590" spans="4:4">
      <c r="D5590" s="422"/>
    </row>
    <row r="5591" spans="4:4">
      <c r="D5591" s="422"/>
    </row>
    <row r="5592" spans="4:4">
      <c r="D5592" s="422"/>
    </row>
    <row r="5593" spans="4:4">
      <c r="D5593" s="422"/>
    </row>
    <row r="5594" spans="4:4">
      <c r="D5594" s="422"/>
    </row>
    <row r="5595" spans="4:4">
      <c r="D5595" s="422"/>
    </row>
    <row r="5596" spans="4:4">
      <c r="D5596" s="422"/>
    </row>
    <row r="5597" spans="4:4">
      <c r="D5597" s="422"/>
    </row>
    <row r="5598" spans="4:4">
      <c r="D5598" s="422"/>
    </row>
    <row r="5599" spans="4:4">
      <c r="D5599" s="422"/>
    </row>
    <row r="5600" spans="4:4">
      <c r="D5600" s="422"/>
    </row>
    <row r="5601" spans="4:4">
      <c r="D5601" s="422"/>
    </row>
    <row r="5602" spans="4:4">
      <c r="D5602" s="422"/>
    </row>
    <row r="5603" spans="4:4">
      <c r="D5603" s="422"/>
    </row>
    <row r="5604" spans="4:4">
      <c r="D5604" s="422"/>
    </row>
    <row r="5605" spans="4:4">
      <c r="D5605" s="422"/>
    </row>
    <row r="5606" spans="4:4">
      <c r="D5606" s="422"/>
    </row>
    <row r="5607" spans="4:4">
      <c r="D5607" s="422"/>
    </row>
    <row r="5608" spans="4:4">
      <c r="D5608" s="422"/>
    </row>
    <row r="5609" spans="4:4">
      <c r="D5609" s="422"/>
    </row>
    <row r="5610" spans="4:4">
      <c r="D5610" s="422"/>
    </row>
    <row r="5611" spans="4:4">
      <c r="D5611" s="422"/>
    </row>
    <row r="5612" spans="4:4">
      <c r="D5612" s="422"/>
    </row>
    <row r="5613" spans="4:4">
      <c r="D5613" s="422"/>
    </row>
    <row r="5614" spans="4:4">
      <c r="D5614" s="422"/>
    </row>
    <row r="5615" spans="4:4">
      <c r="D5615" s="422"/>
    </row>
    <row r="5616" spans="4:4">
      <c r="D5616" s="422"/>
    </row>
    <row r="5617" spans="4:4">
      <c r="D5617" s="422"/>
    </row>
    <row r="5618" spans="4:4">
      <c r="D5618" s="422"/>
    </row>
    <row r="5619" spans="4:4">
      <c r="D5619" s="422"/>
    </row>
    <row r="5620" spans="4:4">
      <c r="D5620" s="422"/>
    </row>
    <row r="5621" spans="4:4">
      <c r="D5621" s="422"/>
    </row>
    <row r="5622" spans="4:4">
      <c r="D5622" s="422"/>
    </row>
    <row r="5623" spans="4:4">
      <c r="D5623" s="422"/>
    </row>
    <row r="5624" spans="4:4">
      <c r="D5624" s="422"/>
    </row>
    <row r="5625" spans="4:4">
      <c r="D5625" s="422"/>
    </row>
    <row r="5626" spans="4:4">
      <c r="D5626" s="422"/>
    </row>
    <row r="5627" spans="4:4">
      <c r="D5627" s="422"/>
    </row>
    <row r="5628" spans="4:4">
      <c r="D5628" s="422"/>
    </row>
    <row r="5629" spans="4:4">
      <c r="D5629" s="422"/>
    </row>
    <row r="5630" spans="4:4">
      <c r="D5630" s="422"/>
    </row>
    <row r="5631" spans="4:4">
      <c r="D5631" s="422"/>
    </row>
    <row r="5632" spans="4:4">
      <c r="D5632" s="422"/>
    </row>
    <row r="5633" spans="4:4">
      <c r="D5633" s="422"/>
    </row>
    <row r="5634" spans="4:4">
      <c r="D5634" s="422"/>
    </row>
    <row r="5635" spans="4:4">
      <c r="D5635" s="422"/>
    </row>
    <row r="5636" spans="4:4">
      <c r="D5636" s="422"/>
    </row>
    <row r="5637" spans="4:4">
      <c r="D5637" s="422"/>
    </row>
    <row r="5638" spans="4:4">
      <c r="D5638" s="422"/>
    </row>
    <row r="5639" spans="4:4">
      <c r="D5639" s="422"/>
    </row>
    <row r="5640" spans="4:4">
      <c r="D5640" s="422"/>
    </row>
    <row r="5641" spans="4:4">
      <c r="D5641" s="422"/>
    </row>
    <row r="5642" spans="4:4">
      <c r="D5642" s="422"/>
    </row>
    <row r="5643" spans="4:4">
      <c r="D5643" s="422"/>
    </row>
    <row r="5644" spans="4:4">
      <c r="D5644" s="422"/>
    </row>
    <row r="5645" spans="4:4">
      <c r="D5645" s="422"/>
    </row>
    <row r="5646" spans="4:4">
      <c r="D5646" s="422"/>
    </row>
    <row r="5647" spans="4:4">
      <c r="D5647" s="422"/>
    </row>
    <row r="5648" spans="4:4">
      <c r="D5648" s="422"/>
    </row>
    <row r="5649" spans="4:4">
      <c r="D5649" s="422"/>
    </row>
    <row r="5650" spans="4:4">
      <c r="D5650" s="422"/>
    </row>
    <row r="5651" spans="4:4">
      <c r="D5651" s="422"/>
    </row>
    <row r="5652" spans="4:4">
      <c r="D5652" s="422"/>
    </row>
    <row r="5653" spans="4:4">
      <c r="D5653" s="422"/>
    </row>
    <row r="5654" spans="4:4">
      <c r="D5654" s="422"/>
    </row>
    <row r="5655" spans="4:4">
      <c r="D5655" s="422"/>
    </row>
    <row r="5656" spans="4:4">
      <c r="D5656" s="422"/>
    </row>
    <row r="5657" spans="4:4">
      <c r="D5657" s="422"/>
    </row>
    <row r="5658" spans="4:4">
      <c r="D5658" s="422"/>
    </row>
    <row r="5659" spans="4:4">
      <c r="D5659" s="422"/>
    </row>
    <row r="5660" spans="4:4">
      <c r="D5660" s="422"/>
    </row>
    <row r="5661" spans="4:4">
      <c r="D5661" s="422"/>
    </row>
    <row r="5662" spans="4:4">
      <c r="D5662" s="422"/>
    </row>
    <row r="5663" spans="4:4">
      <c r="D5663" s="422"/>
    </row>
    <row r="5664" spans="4:4">
      <c r="D5664" s="422"/>
    </row>
    <row r="5665" spans="4:4">
      <c r="D5665" s="422"/>
    </row>
    <row r="5666" spans="4:4">
      <c r="D5666" s="422"/>
    </row>
    <row r="5667" spans="4:4">
      <c r="D5667" s="422"/>
    </row>
    <row r="5668" spans="4:4">
      <c r="D5668" s="422"/>
    </row>
    <row r="5669" spans="4:4">
      <c r="D5669" s="422"/>
    </row>
    <row r="5670" spans="4:4">
      <c r="D5670" s="422"/>
    </row>
    <row r="5671" spans="4:4">
      <c r="D5671" s="422"/>
    </row>
    <row r="5672" spans="4:4">
      <c r="D5672" s="422"/>
    </row>
    <row r="5673" spans="4:4">
      <c r="D5673" s="422"/>
    </row>
    <row r="5674" spans="4:4">
      <c r="D5674" s="422"/>
    </row>
    <row r="5675" spans="4:4">
      <c r="D5675" s="422"/>
    </row>
    <row r="5676" spans="4:4">
      <c r="D5676" s="422"/>
    </row>
    <row r="5677" spans="4:4">
      <c r="D5677" s="422"/>
    </row>
    <row r="5678" spans="4:4">
      <c r="D5678" s="422"/>
    </row>
    <row r="5679" spans="4:4">
      <c r="D5679" s="422"/>
    </row>
    <row r="5680" spans="4:4">
      <c r="D5680" s="422"/>
    </row>
    <row r="5681" spans="4:4">
      <c r="D5681" s="422"/>
    </row>
    <row r="5682" spans="4:4">
      <c r="D5682" s="422"/>
    </row>
    <row r="5683" spans="4:4">
      <c r="D5683" s="422"/>
    </row>
    <row r="5684" spans="4:4">
      <c r="D5684" s="422"/>
    </row>
    <row r="5685" spans="4:4">
      <c r="D5685" s="422"/>
    </row>
    <row r="5686" spans="4:4">
      <c r="D5686" s="422"/>
    </row>
    <row r="5687" spans="4:4">
      <c r="D5687" s="422"/>
    </row>
    <row r="5688" spans="4:4">
      <c r="D5688" s="422"/>
    </row>
    <row r="5689" spans="4:4">
      <c r="D5689" s="422"/>
    </row>
    <row r="5690" spans="4:4">
      <c r="D5690" s="422"/>
    </row>
    <row r="5691" spans="4:4">
      <c r="D5691" s="422"/>
    </row>
    <row r="5692" spans="4:4">
      <c r="D5692" s="422"/>
    </row>
    <row r="5693" spans="4:4">
      <c r="D5693" s="422"/>
    </row>
    <row r="5694" spans="4:4">
      <c r="D5694" s="422"/>
    </row>
    <row r="5695" spans="4:4">
      <c r="D5695" s="422"/>
    </row>
    <row r="5696" spans="4:4">
      <c r="D5696" s="422"/>
    </row>
    <row r="5697" spans="4:4">
      <c r="D5697" s="422"/>
    </row>
    <row r="5698" spans="4:4">
      <c r="D5698" s="422"/>
    </row>
    <row r="5699" spans="4:4">
      <c r="D5699" s="422"/>
    </row>
    <row r="5700" spans="4:4">
      <c r="D5700" s="422"/>
    </row>
    <row r="5701" spans="4:4">
      <c r="D5701" s="422"/>
    </row>
    <row r="5702" spans="4:4">
      <c r="D5702" s="422"/>
    </row>
    <row r="5703" spans="4:4">
      <c r="D5703" s="422"/>
    </row>
    <row r="5704" spans="4:4">
      <c r="D5704" s="422"/>
    </row>
    <row r="5705" spans="4:4">
      <c r="D5705" s="422"/>
    </row>
    <row r="5706" spans="4:4">
      <c r="D5706" s="422"/>
    </row>
    <row r="5707" spans="4:4">
      <c r="D5707" s="422"/>
    </row>
    <row r="5708" spans="4:4">
      <c r="D5708" s="422"/>
    </row>
    <row r="5709" spans="4:4">
      <c r="D5709" s="422"/>
    </row>
    <row r="5710" spans="4:4">
      <c r="D5710" s="422"/>
    </row>
    <row r="5711" spans="4:4">
      <c r="D5711" s="422"/>
    </row>
    <row r="5712" spans="4:4">
      <c r="D5712" s="422"/>
    </row>
    <row r="5713" spans="4:4">
      <c r="D5713" s="422"/>
    </row>
    <row r="5714" spans="4:4">
      <c r="D5714" s="422"/>
    </row>
    <row r="5715" spans="4:4">
      <c r="D5715" s="422"/>
    </row>
    <row r="5716" spans="4:4">
      <c r="D5716" s="422"/>
    </row>
    <row r="5717" spans="4:4">
      <c r="D5717" s="422"/>
    </row>
    <row r="5718" spans="4:4">
      <c r="D5718" s="422"/>
    </row>
    <row r="5719" spans="4:4">
      <c r="D5719" s="422"/>
    </row>
    <row r="5720" spans="4:4">
      <c r="D5720" s="422"/>
    </row>
    <row r="5721" spans="4:4">
      <c r="D5721" s="422"/>
    </row>
    <row r="5722" spans="4:4">
      <c r="D5722" s="422"/>
    </row>
    <row r="5723" spans="4:4">
      <c r="D5723" s="422"/>
    </row>
    <row r="5724" spans="4:4">
      <c r="D5724" s="422"/>
    </row>
    <row r="5725" spans="4:4">
      <c r="D5725" s="422"/>
    </row>
    <row r="5726" spans="4:4">
      <c r="D5726" s="422"/>
    </row>
    <row r="5727" spans="4:4">
      <c r="D5727" s="422"/>
    </row>
    <row r="5728" spans="4:4">
      <c r="D5728" s="422"/>
    </row>
    <row r="5729" spans="4:4">
      <c r="D5729" s="422"/>
    </row>
    <row r="5730" spans="4:4">
      <c r="D5730" s="422"/>
    </row>
    <row r="5731" spans="4:4">
      <c r="D5731" s="422"/>
    </row>
    <row r="5732" spans="4:4">
      <c r="D5732" s="422"/>
    </row>
    <row r="5733" spans="4:4">
      <c r="D5733" s="422"/>
    </row>
    <row r="5734" spans="4:4">
      <c r="D5734" s="422"/>
    </row>
    <row r="5735" spans="4:4">
      <c r="D5735" s="422"/>
    </row>
    <row r="5736" spans="4:4">
      <c r="D5736" s="422"/>
    </row>
    <row r="5737" spans="4:4">
      <c r="D5737" s="422"/>
    </row>
    <row r="5738" spans="4:4">
      <c r="D5738" s="422"/>
    </row>
    <row r="5739" spans="4:4">
      <c r="D5739" s="422"/>
    </row>
    <row r="5740" spans="4:4">
      <c r="D5740" s="422"/>
    </row>
    <row r="5741" spans="4:4">
      <c r="D5741" s="422"/>
    </row>
    <row r="5742" spans="4:4">
      <c r="D5742" s="422"/>
    </row>
    <row r="5743" spans="4:4">
      <c r="D5743" s="422"/>
    </row>
    <row r="5744" spans="4:4">
      <c r="D5744" s="422"/>
    </row>
    <row r="5745" spans="4:4">
      <c r="D5745" s="422"/>
    </row>
    <row r="5746" spans="4:4">
      <c r="D5746" s="422"/>
    </row>
    <row r="5747" spans="4:4">
      <c r="D5747" s="422"/>
    </row>
    <row r="5748" spans="4:4">
      <c r="D5748" s="422"/>
    </row>
    <row r="5749" spans="4:4">
      <c r="D5749" s="422"/>
    </row>
    <row r="5750" spans="4:4">
      <c r="D5750" s="422"/>
    </row>
    <row r="5751" spans="4:4">
      <c r="D5751" s="422"/>
    </row>
    <row r="5752" spans="4:4">
      <c r="D5752" s="422"/>
    </row>
    <row r="5753" spans="4:4">
      <c r="D5753" s="422"/>
    </row>
    <row r="5754" spans="4:4">
      <c r="D5754" s="422"/>
    </row>
    <row r="5755" spans="4:4">
      <c r="D5755" s="422"/>
    </row>
    <row r="5756" spans="4:4">
      <c r="D5756" s="422"/>
    </row>
    <row r="5757" spans="4:4">
      <c r="D5757" s="422"/>
    </row>
    <row r="5758" spans="4:4">
      <c r="D5758" s="422"/>
    </row>
    <row r="5759" spans="4:4">
      <c r="D5759" s="422"/>
    </row>
    <row r="5760" spans="4:4">
      <c r="D5760" s="422"/>
    </row>
    <row r="5761" spans="4:4">
      <c r="D5761" s="422"/>
    </row>
    <row r="5762" spans="4:4">
      <c r="D5762" s="422"/>
    </row>
    <row r="5763" spans="4:4">
      <c r="D5763" s="422"/>
    </row>
    <row r="5764" spans="4:4">
      <c r="D5764" s="422"/>
    </row>
    <row r="5765" spans="4:4">
      <c r="D5765" s="422"/>
    </row>
    <row r="5766" spans="4:4">
      <c r="D5766" s="422"/>
    </row>
    <row r="5767" spans="4:4">
      <c r="D5767" s="422"/>
    </row>
    <row r="5768" spans="4:4">
      <c r="D5768" s="422"/>
    </row>
    <row r="5769" spans="4:4">
      <c r="D5769" s="422"/>
    </row>
    <row r="5770" spans="4:4">
      <c r="D5770" s="422"/>
    </row>
    <row r="5771" spans="4:4">
      <c r="D5771" s="422"/>
    </row>
    <row r="5772" spans="4:4">
      <c r="D5772" s="422"/>
    </row>
    <row r="5773" spans="4:4">
      <c r="D5773" s="422"/>
    </row>
    <row r="5774" spans="4:4">
      <c r="D5774" s="422"/>
    </row>
    <row r="5775" spans="4:4">
      <c r="D5775" s="422"/>
    </row>
    <row r="5776" spans="4:4">
      <c r="D5776" s="422"/>
    </row>
    <row r="5777" spans="4:4">
      <c r="D5777" s="422"/>
    </row>
    <row r="5778" spans="4:4">
      <c r="D5778" s="422"/>
    </row>
    <row r="5779" spans="4:4">
      <c r="D5779" s="422"/>
    </row>
    <row r="5780" spans="4:4">
      <c r="D5780" s="422"/>
    </row>
    <row r="5781" spans="4:4">
      <c r="D5781" s="422"/>
    </row>
    <row r="5782" spans="4:4">
      <c r="D5782" s="422"/>
    </row>
    <row r="5783" spans="4:4">
      <c r="D5783" s="422"/>
    </row>
    <row r="5784" spans="4:4">
      <c r="D5784" s="422"/>
    </row>
    <row r="5785" spans="4:4">
      <c r="D5785" s="422"/>
    </row>
    <row r="5786" spans="4:4">
      <c r="D5786" s="422"/>
    </row>
    <row r="5787" spans="4:4">
      <c r="D5787" s="422"/>
    </row>
    <row r="5788" spans="4:4">
      <c r="D5788" s="422"/>
    </row>
    <row r="5789" spans="4:4">
      <c r="D5789" s="422"/>
    </row>
    <row r="5790" spans="4:4">
      <c r="D5790" s="422"/>
    </row>
    <row r="5791" spans="4:4">
      <c r="D5791" s="422"/>
    </row>
    <row r="5792" spans="4:4">
      <c r="D5792" s="422"/>
    </row>
    <row r="5793" spans="4:4">
      <c r="D5793" s="422"/>
    </row>
    <row r="5794" spans="4:4">
      <c r="D5794" s="422"/>
    </row>
    <row r="5795" spans="4:4">
      <c r="D5795" s="422"/>
    </row>
    <row r="5796" spans="4:4">
      <c r="D5796" s="422"/>
    </row>
    <row r="5797" spans="4:4">
      <c r="D5797" s="422"/>
    </row>
    <row r="5798" spans="4:4">
      <c r="D5798" s="422"/>
    </row>
    <row r="5799" spans="4:4">
      <c r="D5799" s="422"/>
    </row>
    <row r="5800" spans="4:4">
      <c r="D5800" s="422"/>
    </row>
    <row r="5801" spans="4:4">
      <c r="D5801" s="422"/>
    </row>
    <row r="5802" spans="4:4">
      <c r="D5802" s="422"/>
    </row>
    <row r="5803" spans="4:4">
      <c r="D5803" s="422"/>
    </row>
    <row r="5804" spans="4:4">
      <c r="D5804" s="422"/>
    </row>
    <row r="5805" spans="4:4">
      <c r="D5805" s="422"/>
    </row>
    <row r="5806" spans="4:4">
      <c r="D5806" s="422"/>
    </row>
    <row r="5807" spans="4:4">
      <c r="D5807" s="422"/>
    </row>
    <row r="5808" spans="4:4">
      <c r="D5808" s="422"/>
    </row>
    <row r="5809" spans="4:4">
      <c r="D5809" s="422"/>
    </row>
    <row r="5810" spans="4:4">
      <c r="D5810" s="422"/>
    </row>
    <row r="5811" spans="4:4">
      <c r="D5811" s="422"/>
    </row>
    <row r="5812" spans="4:4">
      <c r="D5812" s="422"/>
    </row>
    <row r="5813" spans="4:4">
      <c r="D5813" s="422"/>
    </row>
    <row r="5814" spans="4:4">
      <c r="D5814" s="422"/>
    </row>
    <row r="5815" spans="4:4">
      <c r="D5815" s="422"/>
    </row>
    <row r="5816" spans="4:4">
      <c r="D5816" s="422"/>
    </row>
    <row r="5817" spans="4:4">
      <c r="D5817" s="422"/>
    </row>
    <row r="5818" spans="4:4">
      <c r="D5818" s="422"/>
    </row>
    <row r="5819" spans="4:4">
      <c r="D5819" s="422"/>
    </row>
    <row r="5820" spans="4:4">
      <c r="D5820" s="422"/>
    </row>
    <row r="5821" spans="4:4">
      <c r="D5821" s="422"/>
    </row>
    <row r="5822" spans="4:4">
      <c r="D5822" s="422"/>
    </row>
    <row r="5823" spans="4:4">
      <c r="D5823" s="422"/>
    </row>
    <row r="5824" spans="4:4">
      <c r="D5824" s="422"/>
    </row>
    <row r="5825" spans="4:4">
      <c r="D5825" s="422"/>
    </row>
    <row r="5826" spans="4:4">
      <c r="D5826" s="422"/>
    </row>
    <row r="5827" spans="4:4">
      <c r="D5827" s="422"/>
    </row>
    <row r="5828" spans="4:4">
      <c r="D5828" s="422"/>
    </row>
    <row r="5829" spans="4:4">
      <c r="D5829" s="422"/>
    </row>
    <row r="5830" spans="4:4">
      <c r="D5830" s="422"/>
    </row>
    <row r="5831" spans="4:4">
      <c r="D5831" s="422"/>
    </row>
    <row r="5832" spans="4:4">
      <c r="D5832" s="422"/>
    </row>
    <row r="5833" spans="4:4">
      <c r="D5833" s="422"/>
    </row>
    <row r="5834" spans="4:4">
      <c r="D5834" s="422"/>
    </row>
    <row r="5835" spans="4:4">
      <c r="D5835" s="422"/>
    </row>
    <row r="5836" spans="4:4">
      <c r="D5836" s="422"/>
    </row>
    <row r="5837" spans="4:4">
      <c r="D5837" s="422"/>
    </row>
    <row r="5838" spans="4:4">
      <c r="D5838" s="422"/>
    </row>
    <row r="5839" spans="4:4">
      <c r="D5839" s="422"/>
    </row>
    <row r="5840" spans="4:4">
      <c r="D5840" s="422"/>
    </row>
    <row r="5841" spans="4:4">
      <c r="D5841" s="422"/>
    </row>
    <row r="5842" spans="4:4">
      <c r="D5842" s="422"/>
    </row>
    <row r="5843" spans="4:4">
      <c r="D5843" s="422"/>
    </row>
    <row r="5844" spans="4:4">
      <c r="D5844" s="422"/>
    </row>
    <row r="5845" spans="4:4">
      <c r="D5845" s="422"/>
    </row>
    <row r="5846" spans="4:4">
      <c r="D5846" s="422"/>
    </row>
    <row r="5847" spans="4:4">
      <c r="D5847" s="422"/>
    </row>
    <row r="5848" spans="4:4">
      <c r="D5848" s="422"/>
    </row>
    <row r="5849" spans="4:4">
      <c r="D5849" s="422"/>
    </row>
    <row r="5850" spans="4:4">
      <c r="D5850" s="422"/>
    </row>
    <row r="5851" spans="4:4">
      <c r="D5851" s="422"/>
    </row>
    <row r="5852" spans="4:4">
      <c r="D5852" s="422"/>
    </row>
    <row r="5853" spans="4:4">
      <c r="D5853" s="422"/>
    </row>
    <row r="5854" spans="4:4">
      <c r="D5854" s="422"/>
    </row>
    <row r="5855" spans="4:4">
      <c r="D5855" s="422"/>
    </row>
    <row r="5856" spans="4:4">
      <c r="D5856" s="422"/>
    </row>
    <row r="5857" spans="4:4">
      <c r="D5857" s="422"/>
    </row>
    <row r="5858" spans="4:4">
      <c r="D5858" s="422"/>
    </row>
    <row r="5859" spans="4:4">
      <c r="D5859" s="422"/>
    </row>
    <row r="5860" spans="4:4">
      <c r="D5860" s="422"/>
    </row>
    <row r="5861" spans="4:4">
      <c r="D5861" s="422"/>
    </row>
    <row r="5862" spans="4:4">
      <c r="D5862" s="422"/>
    </row>
    <row r="5863" spans="4:4">
      <c r="D5863" s="422"/>
    </row>
    <row r="5864" spans="4:4">
      <c r="D5864" s="422"/>
    </row>
    <row r="5865" spans="4:4">
      <c r="D5865" s="422"/>
    </row>
    <row r="5866" spans="4:4">
      <c r="D5866" s="422"/>
    </row>
    <row r="5867" spans="4:4">
      <c r="D5867" s="422"/>
    </row>
    <row r="5868" spans="4:4">
      <c r="D5868" s="422"/>
    </row>
    <row r="5869" spans="4:4">
      <c r="D5869" s="422"/>
    </row>
    <row r="5870" spans="4:4">
      <c r="D5870" s="422"/>
    </row>
    <row r="5871" spans="4:4">
      <c r="D5871" s="422"/>
    </row>
    <row r="5872" spans="4:4">
      <c r="D5872" s="422"/>
    </row>
    <row r="5873" spans="4:4">
      <c r="D5873" s="422"/>
    </row>
    <row r="5874" spans="4:4">
      <c r="D5874" s="422"/>
    </row>
    <row r="5875" spans="4:4">
      <c r="D5875" s="422"/>
    </row>
    <row r="5876" spans="4:4">
      <c r="D5876" s="422"/>
    </row>
    <row r="5877" spans="4:4">
      <c r="D5877" s="422"/>
    </row>
    <row r="5878" spans="4:4">
      <c r="D5878" s="422"/>
    </row>
    <row r="5879" spans="4:4">
      <c r="D5879" s="422"/>
    </row>
    <row r="5880" spans="4:4">
      <c r="D5880" s="422"/>
    </row>
    <row r="5881" spans="4:4">
      <c r="D5881" s="422"/>
    </row>
    <row r="5882" spans="4:4">
      <c r="D5882" s="422"/>
    </row>
    <row r="5883" spans="4:4">
      <c r="D5883" s="422"/>
    </row>
    <row r="5884" spans="4:4">
      <c r="D5884" s="422"/>
    </row>
    <row r="5885" spans="4:4">
      <c r="D5885" s="422"/>
    </row>
    <row r="5886" spans="4:4">
      <c r="D5886" s="422"/>
    </row>
    <row r="5887" spans="4:4">
      <c r="D5887" s="422"/>
    </row>
    <row r="5888" spans="4:4">
      <c r="D5888" s="422"/>
    </row>
    <row r="5889" spans="4:4">
      <c r="D5889" s="422"/>
    </row>
    <row r="5890" spans="4:4">
      <c r="D5890" s="422"/>
    </row>
    <row r="5891" spans="4:4">
      <c r="D5891" s="422"/>
    </row>
    <row r="5892" spans="4:4">
      <c r="D5892" s="422"/>
    </row>
    <row r="5893" spans="4:4">
      <c r="D5893" s="422"/>
    </row>
    <row r="5894" spans="4:4">
      <c r="D5894" s="422"/>
    </row>
    <row r="5895" spans="4:4">
      <c r="D5895" s="422"/>
    </row>
    <row r="5896" spans="4:4">
      <c r="D5896" s="422"/>
    </row>
    <row r="5897" spans="4:4">
      <c r="D5897" s="422"/>
    </row>
    <row r="5898" spans="4:4">
      <c r="D5898" s="422"/>
    </row>
    <row r="5899" spans="4:4">
      <c r="D5899" s="422"/>
    </row>
    <row r="5900" spans="4:4">
      <c r="D5900" s="422"/>
    </row>
    <row r="5901" spans="4:4">
      <c r="D5901" s="422"/>
    </row>
    <row r="5902" spans="4:4">
      <c r="D5902" s="422"/>
    </row>
    <row r="5903" spans="4:4">
      <c r="D5903" s="422"/>
    </row>
    <row r="5904" spans="4:4">
      <c r="D5904" s="422"/>
    </row>
    <row r="5905" spans="4:4">
      <c r="D5905" s="422"/>
    </row>
    <row r="5906" spans="4:4">
      <c r="D5906" s="422"/>
    </row>
    <row r="5907" spans="4:4">
      <c r="D5907" s="422"/>
    </row>
    <row r="5908" spans="4:4">
      <c r="D5908" s="422"/>
    </row>
    <row r="5909" spans="4:4">
      <c r="D5909" s="422"/>
    </row>
    <row r="5910" spans="4:4">
      <c r="D5910" s="422"/>
    </row>
    <row r="5911" spans="4:4">
      <c r="D5911" s="422"/>
    </row>
    <row r="5912" spans="4:4">
      <c r="D5912" s="422"/>
    </row>
    <row r="5913" spans="4:4">
      <c r="D5913" s="422"/>
    </row>
    <row r="5914" spans="4:4">
      <c r="D5914" s="422"/>
    </row>
    <row r="5915" spans="4:4">
      <c r="D5915" s="422"/>
    </row>
    <row r="5916" spans="4:4">
      <c r="D5916" s="422"/>
    </row>
    <row r="5917" spans="4:4">
      <c r="D5917" s="422"/>
    </row>
    <row r="5918" spans="4:4">
      <c r="D5918" s="422"/>
    </row>
    <row r="5919" spans="4:4">
      <c r="D5919" s="422"/>
    </row>
    <row r="5920" spans="4:4">
      <c r="D5920" s="422"/>
    </row>
    <row r="5921" spans="4:4">
      <c r="D5921" s="422"/>
    </row>
    <row r="5922" spans="4:4">
      <c r="D5922" s="422"/>
    </row>
    <row r="5923" spans="4:4">
      <c r="D5923" s="422"/>
    </row>
    <row r="5924" spans="4:4">
      <c r="D5924" s="422"/>
    </row>
    <row r="5925" spans="4:4">
      <c r="D5925" s="422"/>
    </row>
    <row r="5926" spans="4:4">
      <c r="D5926" s="422"/>
    </row>
    <row r="5927" spans="4:4">
      <c r="D5927" s="422"/>
    </row>
    <row r="5928" spans="4:4">
      <c r="D5928" s="422"/>
    </row>
    <row r="5929" spans="4:4">
      <c r="D5929" s="422"/>
    </row>
    <row r="5930" spans="4:4">
      <c r="D5930" s="422"/>
    </row>
    <row r="5931" spans="4:4">
      <c r="D5931" s="422"/>
    </row>
    <row r="5932" spans="4:4">
      <c r="D5932" s="422"/>
    </row>
    <row r="5933" spans="4:4">
      <c r="D5933" s="422"/>
    </row>
    <row r="5934" spans="4:4">
      <c r="D5934" s="422"/>
    </row>
    <row r="5935" spans="4:4">
      <c r="D5935" s="422"/>
    </row>
    <row r="5936" spans="4:4">
      <c r="D5936" s="422"/>
    </row>
    <row r="5937" spans="4:4">
      <c r="D5937" s="422"/>
    </row>
    <row r="5938" spans="4:4">
      <c r="D5938" s="422"/>
    </row>
    <row r="5939" spans="4:4">
      <c r="D5939" s="422"/>
    </row>
    <row r="5940" spans="4:4">
      <c r="D5940" s="422"/>
    </row>
    <row r="5941" spans="4:4">
      <c r="D5941" s="422"/>
    </row>
    <row r="5942" spans="4:4">
      <c r="D5942" s="422"/>
    </row>
    <row r="5943" spans="4:4">
      <c r="D5943" s="422"/>
    </row>
    <row r="5944" spans="4:4">
      <c r="D5944" s="422"/>
    </row>
    <row r="5945" spans="4:4">
      <c r="D5945" s="422"/>
    </row>
    <row r="5946" spans="4:4">
      <c r="D5946" s="422"/>
    </row>
    <row r="5947" spans="4:4">
      <c r="D5947" s="422"/>
    </row>
    <row r="5948" spans="4:4">
      <c r="D5948" s="422"/>
    </row>
    <row r="5949" spans="4:4">
      <c r="D5949" s="422"/>
    </row>
    <row r="5950" spans="4:4">
      <c r="D5950" s="422"/>
    </row>
    <row r="5951" spans="4:4">
      <c r="D5951" s="422"/>
    </row>
    <row r="5952" spans="4:4">
      <c r="D5952" s="422"/>
    </row>
    <row r="5953" spans="4:4">
      <c r="D5953" s="422"/>
    </row>
    <row r="5954" spans="4:4">
      <c r="D5954" s="422"/>
    </row>
    <row r="5955" spans="4:4">
      <c r="D5955" s="422"/>
    </row>
    <row r="5956" spans="4:4">
      <c r="D5956" s="422"/>
    </row>
    <row r="5957" spans="4:4">
      <c r="D5957" s="422"/>
    </row>
    <row r="5958" spans="4:4">
      <c r="D5958" s="422"/>
    </row>
    <row r="5959" spans="4:4">
      <c r="D5959" s="422"/>
    </row>
    <row r="5960" spans="4:4">
      <c r="D5960" s="422"/>
    </row>
    <row r="5961" spans="4:4">
      <c r="D5961" s="422"/>
    </row>
    <row r="5962" spans="4:4">
      <c r="D5962" s="422"/>
    </row>
    <row r="5963" spans="4:4">
      <c r="D5963" s="422"/>
    </row>
    <row r="5964" spans="4:4">
      <c r="D5964" s="422"/>
    </row>
    <row r="5965" spans="4:4">
      <c r="D5965" s="422"/>
    </row>
    <row r="5966" spans="4:4">
      <c r="D5966" s="422"/>
    </row>
    <row r="5967" spans="4:4">
      <c r="D5967" s="422"/>
    </row>
    <row r="5968" spans="4:4">
      <c r="D5968" s="422"/>
    </row>
    <row r="5969" spans="4:4">
      <c r="D5969" s="422"/>
    </row>
    <row r="5970" spans="4:4">
      <c r="D5970" s="422"/>
    </row>
    <row r="5971" spans="4:4">
      <c r="D5971" s="422"/>
    </row>
    <row r="5972" spans="4:4">
      <c r="D5972" s="422"/>
    </row>
    <row r="5973" spans="4:4">
      <c r="D5973" s="422"/>
    </row>
    <row r="5974" spans="4:4">
      <c r="D5974" s="422"/>
    </row>
    <row r="5975" spans="4:4">
      <c r="D5975" s="422"/>
    </row>
    <row r="5976" spans="4:4">
      <c r="D5976" s="422"/>
    </row>
    <row r="5977" spans="4:4">
      <c r="D5977" s="422"/>
    </row>
    <row r="5978" spans="4:4">
      <c r="D5978" s="422"/>
    </row>
    <row r="5979" spans="4:4">
      <c r="D5979" s="422"/>
    </row>
    <row r="5980" spans="4:4">
      <c r="D5980" s="422"/>
    </row>
    <row r="5981" spans="4:4">
      <c r="D5981" s="422"/>
    </row>
    <row r="5982" spans="4:4">
      <c r="D5982" s="422"/>
    </row>
    <row r="5983" spans="4:4">
      <c r="D5983" s="422"/>
    </row>
    <row r="5984" spans="4:4">
      <c r="D5984" s="422"/>
    </row>
    <row r="5985" spans="4:4">
      <c r="D5985" s="422"/>
    </row>
    <row r="5986" spans="4:4">
      <c r="D5986" s="422"/>
    </row>
    <row r="5987" spans="4:4">
      <c r="D5987" s="422"/>
    </row>
    <row r="5988" spans="4:4">
      <c r="D5988" s="422"/>
    </row>
    <row r="5989" spans="4:4">
      <c r="D5989" s="422"/>
    </row>
    <row r="5990" spans="4:4">
      <c r="D5990" s="422"/>
    </row>
    <row r="5991" spans="4:4">
      <c r="D5991" s="422"/>
    </row>
    <row r="5992" spans="4:4">
      <c r="D5992" s="422"/>
    </row>
    <row r="5993" spans="4:4">
      <c r="D5993" s="422"/>
    </row>
    <row r="5994" spans="4:4">
      <c r="D5994" s="422"/>
    </row>
    <row r="5995" spans="4:4">
      <c r="D5995" s="422"/>
    </row>
    <row r="5996" spans="4:4">
      <c r="D5996" s="422"/>
    </row>
    <row r="5997" spans="4:4">
      <c r="D5997" s="422"/>
    </row>
    <row r="5998" spans="4:4">
      <c r="D5998" s="422"/>
    </row>
    <row r="5999" spans="4:4">
      <c r="D5999" s="422"/>
    </row>
    <row r="6000" spans="4:4">
      <c r="D6000" s="422"/>
    </row>
    <row r="6001" spans="4:4">
      <c r="D6001" s="422"/>
    </row>
    <row r="6002" spans="4:4">
      <c r="D6002" s="422"/>
    </row>
    <row r="6003" spans="4:4">
      <c r="D6003" s="422"/>
    </row>
    <row r="6004" spans="4:4">
      <c r="D6004" s="422"/>
    </row>
    <row r="6005" spans="4:4">
      <c r="D6005" s="422"/>
    </row>
    <row r="6006" spans="4:4">
      <c r="D6006" s="422"/>
    </row>
    <row r="6007" spans="4:4">
      <c r="D6007" s="422"/>
    </row>
    <row r="6008" spans="4:4">
      <c r="D6008" s="422"/>
    </row>
    <row r="6009" spans="4:4">
      <c r="D6009" s="422"/>
    </row>
    <row r="6010" spans="4:4">
      <c r="D6010" s="422"/>
    </row>
    <row r="6011" spans="4:4">
      <c r="D6011" s="422"/>
    </row>
    <row r="6012" spans="4:4">
      <c r="D6012" s="422"/>
    </row>
    <row r="6013" spans="4:4">
      <c r="D6013" s="422"/>
    </row>
    <row r="6014" spans="4:4">
      <c r="D6014" s="422"/>
    </row>
    <row r="6015" spans="4:4">
      <c r="D6015" s="422"/>
    </row>
    <row r="6016" spans="4:4">
      <c r="D6016" s="422"/>
    </row>
    <row r="6017" spans="4:4">
      <c r="D6017" s="422"/>
    </row>
    <row r="6018" spans="4:4">
      <c r="D6018" s="422"/>
    </row>
    <row r="6019" spans="4:4">
      <c r="D6019" s="422"/>
    </row>
    <row r="6020" spans="4:4">
      <c r="D6020" s="422"/>
    </row>
    <row r="6021" spans="4:4">
      <c r="D6021" s="422"/>
    </row>
    <row r="6022" spans="4:4">
      <c r="D6022" s="422"/>
    </row>
    <row r="6023" spans="4:4">
      <c r="D6023" s="422"/>
    </row>
    <row r="6024" spans="4:4">
      <c r="D6024" s="422"/>
    </row>
    <row r="6025" spans="4:4">
      <c r="D6025" s="422"/>
    </row>
    <row r="6026" spans="4:4">
      <c r="D6026" s="422"/>
    </row>
    <row r="6027" spans="4:4">
      <c r="D6027" s="422"/>
    </row>
    <row r="6028" spans="4:4">
      <c r="D6028" s="422"/>
    </row>
    <row r="6029" spans="4:4">
      <c r="D6029" s="422"/>
    </row>
    <row r="6030" spans="4:4">
      <c r="D6030" s="422"/>
    </row>
    <row r="6031" spans="4:4">
      <c r="D6031" s="422"/>
    </row>
    <row r="6032" spans="4:4">
      <c r="D6032" s="422"/>
    </row>
    <row r="6033" spans="4:4">
      <c r="D6033" s="422"/>
    </row>
    <row r="6034" spans="4:4">
      <c r="D6034" s="422"/>
    </row>
    <row r="6035" spans="4:4">
      <c r="D6035" s="422"/>
    </row>
    <row r="6036" spans="4:4">
      <c r="D6036" s="422"/>
    </row>
    <row r="6037" spans="4:4">
      <c r="D6037" s="422"/>
    </row>
    <row r="6038" spans="4:4">
      <c r="D6038" s="422"/>
    </row>
    <row r="6039" spans="4:4">
      <c r="D6039" s="422"/>
    </row>
    <row r="6040" spans="4:4">
      <c r="D6040" s="422"/>
    </row>
    <row r="6041" spans="4:4">
      <c r="D6041" s="422"/>
    </row>
    <row r="6042" spans="4:4">
      <c r="D6042" s="422"/>
    </row>
    <row r="6043" spans="4:4">
      <c r="D6043" s="422"/>
    </row>
    <row r="6044" spans="4:4">
      <c r="D6044" s="422"/>
    </row>
    <row r="6045" spans="4:4">
      <c r="D6045" s="422"/>
    </row>
    <row r="6046" spans="4:4">
      <c r="D6046" s="422"/>
    </row>
    <row r="6047" spans="4:4">
      <c r="D6047" s="422"/>
    </row>
    <row r="6048" spans="4:4">
      <c r="D6048" s="422"/>
    </row>
    <row r="6049" spans="4:4">
      <c r="D6049" s="422"/>
    </row>
    <row r="6050" spans="4:4">
      <c r="D6050" s="422"/>
    </row>
    <row r="6051" spans="4:4">
      <c r="D6051" s="422"/>
    </row>
    <row r="6052" spans="4:4">
      <c r="D6052" s="422"/>
    </row>
    <row r="6053" spans="4:4">
      <c r="D6053" s="422"/>
    </row>
    <row r="6054" spans="4:4">
      <c r="D6054" s="422"/>
    </row>
    <row r="6055" spans="4:4">
      <c r="D6055" s="422"/>
    </row>
    <row r="6056" spans="4:4">
      <c r="D6056" s="422"/>
    </row>
    <row r="6057" spans="4:4">
      <c r="D6057" s="422"/>
    </row>
    <row r="6058" spans="4:4">
      <c r="D6058" s="422"/>
    </row>
    <row r="6059" spans="4:4">
      <c r="D6059" s="422"/>
    </row>
    <row r="6060" spans="4:4">
      <c r="D6060" s="422"/>
    </row>
    <row r="6061" spans="4:4">
      <c r="D6061" s="422"/>
    </row>
    <row r="6062" spans="4:4">
      <c r="D6062" s="422"/>
    </row>
    <row r="6063" spans="4:4">
      <c r="D6063" s="422"/>
    </row>
    <row r="6064" spans="4:4">
      <c r="D6064" s="422"/>
    </row>
    <row r="6065" spans="4:4">
      <c r="D6065" s="422"/>
    </row>
    <row r="6066" spans="4:4">
      <c r="D6066" s="422"/>
    </row>
    <row r="6067" spans="4:4">
      <c r="D6067" s="422"/>
    </row>
    <row r="6068" spans="4:4">
      <c r="D6068" s="422"/>
    </row>
    <row r="6069" spans="4:4">
      <c r="D6069" s="422"/>
    </row>
    <row r="6070" spans="4:4">
      <c r="D6070" s="422"/>
    </row>
    <row r="6071" spans="4:4">
      <c r="D6071" s="422"/>
    </row>
    <row r="6072" spans="4:4">
      <c r="D6072" s="422"/>
    </row>
    <row r="6073" spans="4:4">
      <c r="D6073" s="422"/>
    </row>
    <row r="6074" spans="4:4">
      <c r="D6074" s="422"/>
    </row>
    <row r="6075" spans="4:4">
      <c r="D6075" s="422"/>
    </row>
    <row r="6076" spans="4:4">
      <c r="D6076" s="422"/>
    </row>
    <row r="6077" spans="4:4">
      <c r="D6077" s="422"/>
    </row>
    <row r="6078" spans="4:4">
      <c r="D6078" s="422"/>
    </row>
    <row r="6079" spans="4:4">
      <c r="D6079" s="422"/>
    </row>
    <row r="6080" spans="4:4">
      <c r="D6080" s="422"/>
    </row>
    <row r="6081" spans="4:4">
      <c r="D6081" s="422"/>
    </row>
    <row r="6082" spans="4:4">
      <c r="D6082" s="422"/>
    </row>
    <row r="6083" spans="4:4">
      <c r="D6083" s="422"/>
    </row>
    <row r="6084" spans="4:4">
      <c r="D6084" s="422"/>
    </row>
    <row r="6085" spans="4:4">
      <c r="D6085" s="422"/>
    </row>
    <row r="6086" spans="4:4">
      <c r="D6086" s="422"/>
    </row>
    <row r="6087" spans="4:4">
      <c r="D6087" s="422"/>
    </row>
    <row r="6088" spans="4:4">
      <c r="D6088" s="422"/>
    </row>
    <row r="6089" spans="4:4">
      <c r="D6089" s="422"/>
    </row>
    <row r="6090" spans="4:4">
      <c r="D6090" s="422"/>
    </row>
    <row r="6091" spans="4:4">
      <c r="D6091" s="422"/>
    </row>
    <row r="6092" spans="4:4">
      <c r="D6092" s="422"/>
    </row>
    <row r="6093" spans="4:4">
      <c r="D6093" s="422"/>
    </row>
    <row r="6094" spans="4:4">
      <c r="D6094" s="422"/>
    </row>
    <row r="6095" spans="4:4">
      <c r="D6095" s="422"/>
    </row>
    <row r="6096" spans="4:4">
      <c r="D6096" s="422"/>
    </row>
    <row r="6097" spans="4:4">
      <c r="D6097" s="422"/>
    </row>
    <row r="6098" spans="4:4">
      <c r="D6098" s="422"/>
    </row>
    <row r="6099" spans="4:4">
      <c r="D6099" s="422"/>
    </row>
    <row r="6100" spans="4:4">
      <c r="D6100" s="422"/>
    </row>
    <row r="6101" spans="4:4">
      <c r="D6101" s="422"/>
    </row>
    <row r="6102" spans="4:4">
      <c r="D6102" s="422"/>
    </row>
    <row r="6103" spans="4:4">
      <c r="D6103" s="422"/>
    </row>
    <row r="6104" spans="4:4">
      <c r="D6104" s="422"/>
    </row>
    <row r="6105" spans="4:4">
      <c r="D6105" s="422"/>
    </row>
    <row r="6106" spans="4:4">
      <c r="D6106" s="422"/>
    </row>
    <row r="6107" spans="4:4">
      <c r="D6107" s="422"/>
    </row>
    <row r="6108" spans="4:4">
      <c r="D6108" s="422"/>
    </row>
    <row r="6109" spans="4:4">
      <c r="D6109" s="422"/>
    </row>
    <row r="6110" spans="4:4">
      <c r="D6110" s="422"/>
    </row>
    <row r="6111" spans="4:4">
      <c r="D6111" s="422"/>
    </row>
    <row r="6112" spans="4:4">
      <c r="D6112" s="422"/>
    </row>
    <row r="6113" spans="4:4">
      <c r="D6113" s="422"/>
    </row>
    <row r="6114" spans="4:4">
      <c r="D6114" s="422"/>
    </row>
    <row r="6115" spans="4:4">
      <c r="D6115" s="422"/>
    </row>
    <row r="6116" spans="4:4">
      <c r="D6116" s="422"/>
    </row>
    <row r="6117" spans="4:4">
      <c r="D6117" s="422"/>
    </row>
    <row r="6118" spans="4:4">
      <c r="D6118" s="422"/>
    </row>
    <row r="6119" spans="4:4">
      <c r="D6119" s="422"/>
    </row>
    <row r="6120" spans="4:4">
      <c r="D6120" s="422"/>
    </row>
    <row r="6121" spans="4:4">
      <c r="D6121" s="422"/>
    </row>
    <row r="6122" spans="4:4">
      <c r="D6122" s="422"/>
    </row>
    <row r="6123" spans="4:4">
      <c r="D6123" s="422"/>
    </row>
    <row r="6124" spans="4:4">
      <c r="D6124" s="422"/>
    </row>
    <row r="6125" spans="4:4">
      <c r="D6125" s="422"/>
    </row>
    <row r="6126" spans="4:4">
      <c r="D6126" s="422"/>
    </row>
    <row r="6127" spans="4:4">
      <c r="D6127" s="422"/>
    </row>
    <row r="6128" spans="4:4">
      <c r="D6128" s="422"/>
    </row>
    <row r="6129" spans="4:4">
      <c r="D6129" s="422"/>
    </row>
    <row r="6130" spans="4:4">
      <c r="D6130" s="422"/>
    </row>
    <row r="6131" spans="4:4">
      <c r="D6131" s="422"/>
    </row>
    <row r="6132" spans="4:4">
      <c r="D6132" s="422"/>
    </row>
    <row r="6133" spans="4:4">
      <c r="D6133" s="422"/>
    </row>
    <row r="6134" spans="4:4">
      <c r="D6134" s="422"/>
    </row>
    <row r="6135" spans="4:4">
      <c r="D6135" s="422"/>
    </row>
    <row r="6136" spans="4:4">
      <c r="D6136" s="422"/>
    </row>
    <row r="6137" spans="4:4">
      <c r="D6137" s="422"/>
    </row>
    <row r="6138" spans="4:4">
      <c r="D6138" s="422"/>
    </row>
    <row r="6139" spans="4:4">
      <c r="D6139" s="422"/>
    </row>
    <row r="6140" spans="4:4">
      <c r="D6140" s="422"/>
    </row>
    <row r="6141" spans="4:4">
      <c r="D6141" s="422"/>
    </row>
    <row r="6142" spans="4:4">
      <c r="D6142" s="422"/>
    </row>
    <row r="6143" spans="4:4">
      <c r="D6143" s="422"/>
    </row>
    <row r="6144" spans="4:4">
      <c r="D6144" s="422"/>
    </row>
    <row r="6145" spans="4:4">
      <c r="D6145" s="422"/>
    </row>
    <row r="6146" spans="4:4">
      <c r="D6146" s="422"/>
    </row>
    <row r="6147" spans="4:4">
      <c r="D6147" s="422"/>
    </row>
    <row r="6148" spans="4:4">
      <c r="D6148" s="422"/>
    </row>
    <row r="6149" spans="4:4">
      <c r="D6149" s="422"/>
    </row>
    <row r="6150" spans="4:4">
      <c r="D6150" s="422"/>
    </row>
    <row r="6151" spans="4:4">
      <c r="D6151" s="422"/>
    </row>
    <row r="6152" spans="4:4">
      <c r="D6152" s="422"/>
    </row>
    <row r="6153" spans="4:4">
      <c r="D6153" s="422"/>
    </row>
    <row r="6154" spans="4:4">
      <c r="D6154" s="422"/>
    </row>
    <row r="6155" spans="4:4">
      <c r="D6155" s="422"/>
    </row>
    <row r="6156" spans="4:4">
      <c r="D6156" s="422"/>
    </row>
    <row r="6157" spans="4:4">
      <c r="D6157" s="422"/>
    </row>
    <row r="6158" spans="4:4">
      <c r="D6158" s="422"/>
    </row>
    <row r="6159" spans="4:4">
      <c r="D6159" s="422"/>
    </row>
    <row r="6160" spans="4:4">
      <c r="D6160" s="422"/>
    </row>
    <row r="6161" spans="4:4">
      <c r="D6161" s="422"/>
    </row>
    <row r="6162" spans="4:4">
      <c r="D6162" s="422"/>
    </row>
    <row r="6163" spans="4:4">
      <c r="D6163" s="422"/>
    </row>
    <row r="6164" spans="4:4">
      <c r="D6164" s="422"/>
    </row>
    <row r="6165" spans="4:4">
      <c r="D6165" s="422"/>
    </row>
    <row r="6166" spans="4:4">
      <c r="D6166" s="422"/>
    </row>
    <row r="6167" spans="4:4">
      <c r="D6167" s="422"/>
    </row>
    <row r="6168" spans="4:4">
      <c r="D6168" s="422"/>
    </row>
    <row r="6169" spans="4:4">
      <c r="D6169" s="422"/>
    </row>
    <row r="6170" spans="4:4">
      <c r="D6170" s="422"/>
    </row>
    <row r="6171" spans="4:4">
      <c r="D6171" s="422"/>
    </row>
    <row r="6172" spans="4:4">
      <c r="D6172" s="422"/>
    </row>
    <row r="6173" spans="4:4">
      <c r="D6173" s="422"/>
    </row>
    <row r="6174" spans="4:4">
      <c r="D6174" s="422"/>
    </row>
    <row r="6175" spans="4:4">
      <c r="D6175" s="422"/>
    </row>
    <row r="6176" spans="4:4">
      <c r="D6176" s="422"/>
    </row>
    <row r="6177" spans="4:4">
      <c r="D6177" s="422"/>
    </row>
    <row r="6178" spans="4:4">
      <c r="D6178" s="422"/>
    </row>
    <row r="6179" spans="4:4">
      <c r="D6179" s="422"/>
    </row>
    <row r="6180" spans="4:4">
      <c r="D6180" s="422"/>
    </row>
    <row r="6181" spans="4:4">
      <c r="D6181" s="422"/>
    </row>
    <row r="6182" spans="4:4">
      <c r="D6182" s="422"/>
    </row>
    <row r="6183" spans="4:4">
      <c r="D6183" s="422"/>
    </row>
    <row r="6184" spans="4:4">
      <c r="D6184" s="422"/>
    </row>
    <row r="6185" spans="4:4">
      <c r="D6185" s="422"/>
    </row>
    <row r="6186" spans="4:4">
      <c r="D6186" s="422"/>
    </row>
    <row r="6187" spans="4:4">
      <c r="D6187" s="422"/>
    </row>
    <row r="6188" spans="4:4">
      <c r="D6188" s="422"/>
    </row>
    <row r="6189" spans="4:4">
      <c r="D6189" s="422"/>
    </row>
    <row r="6190" spans="4:4">
      <c r="D6190" s="422"/>
    </row>
    <row r="6191" spans="4:4">
      <c r="D6191" s="422"/>
    </row>
    <row r="6192" spans="4:4">
      <c r="D6192" s="422"/>
    </row>
    <row r="6193" spans="4:4">
      <c r="D6193" s="422"/>
    </row>
    <row r="6194" spans="4:4">
      <c r="D6194" s="422"/>
    </row>
    <row r="6195" spans="4:4">
      <c r="D6195" s="422"/>
    </row>
    <row r="6196" spans="4:4">
      <c r="D6196" s="422"/>
    </row>
    <row r="6197" spans="4:4">
      <c r="D6197" s="422"/>
    </row>
    <row r="6198" spans="4:4">
      <c r="D6198" s="422"/>
    </row>
    <row r="6199" spans="4:4">
      <c r="D6199" s="422"/>
    </row>
    <row r="6200" spans="4:4">
      <c r="D6200" s="422"/>
    </row>
    <row r="6201" spans="4:4">
      <c r="D6201" s="422"/>
    </row>
    <row r="6202" spans="4:4">
      <c r="D6202" s="422"/>
    </row>
    <row r="6203" spans="4:4">
      <c r="D6203" s="422"/>
    </row>
    <row r="6204" spans="4:4">
      <c r="D6204" s="422"/>
    </row>
    <row r="6205" spans="4:4">
      <c r="D6205" s="422"/>
    </row>
    <row r="6206" spans="4:4">
      <c r="D6206" s="422"/>
    </row>
    <row r="6207" spans="4:4">
      <c r="D6207" s="422"/>
    </row>
    <row r="6208" spans="4:4">
      <c r="D6208" s="422"/>
    </row>
    <row r="6209" spans="4:4">
      <c r="D6209" s="422"/>
    </row>
    <row r="6210" spans="4:4">
      <c r="D6210" s="422"/>
    </row>
    <row r="6211" spans="4:4">
      <c r="D6211" s="422"/>
    </row>
    <row r="6212" spans="4:4">
      <c r="D6212" s="422"/>
    </row>
    <row r="6213" spans="4:4">
      <c r="D6213" s="422"/>
    </row>
    <row r="6214" spans="4:4">
      <c r="D6214" s="422"/>
    </row>
    <row r="6215" spans="4:4">
      <c r="D6215" s="422"/>
    </row>
    <row r="6216" spans="4:4">
      <c r="D6216" s="422"/>
    </row>
    <row r="6217" spans="4:4">
      <c r="D6217" s="422"/>
    </row>
    <row r="6218" spans="4:4">
      <c r="D6218" s="422"/>
    </row>
    <row r="6219" spans="4:4">
      <c r="D6219" s="422"/>
    </row>
    <row r="6220" spans="4:4">
      <c r="D6220" s="422"/>
    </row>
    <row r="6221" spans="4:4">
      <c r="D6221" s="422"/>
    </row>
    <row r="6222" spans="4:4">
      <c r="D6222" s="422"/>
    </row>
    <row r="6223" spans="4:4">
      <c r="D6223" s="422"/>
    </row>
    <row r="6224" spans="4:4">
      <c r="D6224" s="422"/>
    </row>
    <row r="6225" spans="4:4">
      <c r="D6225" s="422"/>
    </row>
    <row r="6226" spans="4:4">
      <c r="D6226" s="422"/>
    </row>
    <row r="6227" spans="4:4">
      <c r="D6227" s="422"/>
    </row>
    <row r="6228" spans="4:4">
      <c r="D6228" s="422"/>
    </row>
    <row r="6229" spans="4:4">
      <c r="D6229" s="422"/>
    </row>
    <row r="6230" spans="4:4">
      <c r="D6230" s="422"/>
    </row>
    <row r="6231" spans="4:4">
      <c r="D6231" s="422"/>
    </row>
    <row r="6232" spans="4:4">
      <c r="D6232" s="422"/>
    </row>
    <row r="6233" spans="4:4">
      <c r="D6233" s="422"/>
    </row>
    <row r="6234" spans="4:4">
      <c r="D6234" s="422"/>
    </row>
    <row r="6235" spans="4:4">
      <c r="D6235" s="422"/>
    </row>
    <row r="6236" spans="4:4">
      <c r="D6236" s="422"/>
    </row>
    <row r="6237" spans="4:4">
      <c r="D6237" s="422"/>
    </row>
    <row r="6238" spans="4:4">
      <c r="D6238" s="422"/>
    </row>
    <row r="6239" spans="4:4">
      <c r="D6239" s="422"/>
    </row>
    <row r="6240" spans="4:4">
      <c r="D6240" s="422"/>
    </row>
    <row r="6241" spans="4:4">
      <c r="D6241" s="422"/>
    </row>
    <row r="6242" spans="4:4">
      <c r="D6242" s="422"/>
    </row>
    <row r="6243" spans="4:4">
      <c r="D6243" s="422"/>
    </row>
    <row r="6244" spans="4:4">
      <c r="D6244" s="422"/>
    </row>
    <row r="6245" spans="4:4">
      <c r="D6245" s="422"/>
    </row>
    <row r="6246" spans="4:4">
      <c r="D6246" s="422"/>
    </row>
    <row r="6247" spans="4:4">
      <c r="D6247" s="422"/>
    </row>
    <row r="6248" spans="4:4">
      <c r="D6248" s="422"/>
    </row>
    <row r="6249" spans="4:4">
      <c r="D6249" s="422"/>
    </row>
    <row r="6250" spans="4:4">
      <c r="D6250" s="422"/>
    </row>
    <row r="6251" spans="4:4">
      <c r="D6251" s="422"/>
    </row>
    <row r="6252" spans="4:4">
      <c r="D6252" s="422"/>
    </row>
    <row r="6253" spans="4:4">
      <c r="D6253" s="422"/>
    </row>
    <row r="6254" spans="4:4">
      <c r="D6254" s="422"/>
    </row>
    <row r="6255" spans="4:4">
      <c r="D6255" s="422"/>
    </row>
    <row r="6256" spans="4:4">
      <c r="D6256" s="422"/>
    </row>
    <row r="6257" spans="4:4">
      <c r="D6257" s="422"/>
    </row>
    <row r="6258" spans="4:4">
      <c r="D6258" s="422"/>
    </row>
    <row r="6259" spans="4:4">
      <c r="D6259" s="422"/>
    </row>
    <row r="6260" spans="4:4">
      <c r="D6260" s="422"/>
    </row>
    <row r="6261" spans="4:4">
      <c r="D6261" s="422"/>
    </row>
    <row r="6262" spans="4:4">
      <c r="D6262" s="422"/>
    </row>
    <row r="6263" spans="4:4">
      <c r="D6263" s="422"/>
    </row>
    <row r="6264" spans="4:4">
      <c r="D6264" s="422"/>
    </row>
    <row r="6265" spans="4:4">
      <c r="D6265" s="422"/>
    </row>
    <row r="6266" spans="4:4">
      <c r="D6266" s="422"/>
    </row>
    <row r="6267" spans="4:4">
      <c r="D6267" s="422"/>
    </row>
    <row r="6268" spans="4:4">
      <c r="D6268" s="422"/>
    </row>
    <row r="6269" spans="4:4">
      <c r="D6269" s="422"/>
    </row>
    <row r="6270" spans="4:4">
      <c r="D6270" s="422"/>
    </row>
    <row r="6271" spans="4:4">
      <c r="D6271" s="422"/>
    </row>
    <row r="6272" spans="4:4">
      <c r="D6272" s="422"/>
    </row>
    <row r="6273" spans="4:4">
      <c r="D6273" s="422"/>
    </row>
    <row r="6274" spans="4:4">
      <c r="D6274" s="422"/>
    </row>
    <row r="6275" spans="4:4">
      <c r="D6275" s="422"/>
    </row>
    <row r="6276" spans="4:4">
      <c r="D6276" s="422"/>
    </row>
    <row r="6277" spans="4:4">
      <c r="D6277" s="422"/>
    </row>
    <row r="6278" spans="4:4">
      <c r="D6278" s="422"/>
    </row>
    <row r="6279" spans="4:4">
      <c r="D6279" s="422"/>
    </row>
    <row r="6280" spans="4:4">
      <c r="D6280" s="422"/>
    </row>
    <row r="6281" spans="4:4">
      <c r="D6281" s="422"/>
    </row>
    <row r="6282" spans="4:4">
      <c r="D6282" s="422"/>
    </row>
    <row r="6283" spans="4:4">
      <c r="D6283" s="422"/>
    </row>
    <row r="6284" spans="4:4">
      <c r="D6284" s="422"/>
    </row>
    <row r="6285" spans="4:4">
      <c r="D6285" s="422"/>
    </row>
    <row r="6286" spans="4:4">
      <c r="D6286" s="422"/>
    </row>
    <row r="6287" spans="4:4">
      <c r="D6287" s="422"/>
    </row>
    <row r="6288" spans="4:4">
      <c r="D6288" s="422"/>
    </row>
    <row r="6289" spans="4:4">
      <c r="D6289" s="422"/>
    </row>
    <row r="6290" spans="4:4">
      <c r="D6290" s="422"/>
    </row>
    <row r="6291" spans="4:4">
      <c r="D6291" s="422"/>
    </row>
    <row r="6292" spans="4:4">
      <c r="D6292" s="422"/>
    </row>
    <row r="6293" spans="4:4">
      <c r="D6293" s="422"/>
    </row>
    <row r="6294" spans="4:4">
      <c r="D6294" s="422"/>
    </row>
    <row r="6295" spans="4:4">
      <c r="D6295" s="422"/>
    </row>
    <row r="6296" spans="4:4">
      <c r="D6296" s="422"/>
    </row>
    <row r="6297" spans="4:4">
      <c r="D6297" s="422"/>
    </row>
    <row r="6298" spans="4:4">
      <c r="D6298" s="422"/>
    </row>
    <row r="6299" spans="4:4">
      <c r="D6299" s="422"/>
    </row>
    <row r="6300" spans="4:4">
      <c r="D6300" s="422"/>
    </row>
    <row r="6301" spans="4:4">
      <c r="D6301" s="422"/>
    </row>
    <row r="6302" spans="4:4">
      <c r="D6302" s="422"/>
    </row>
    <row r="6303" spans="4:4">
      <c r="D6303" s="422"/>
    </row>
    <row r="6304" spans="4:4">
      <c r="D6304" s="422"/>
    </row>
    <row r="6305" spans="4:4">
      <c r="D6305" s="422"/>
    </row>
    <row r="6306" spans="4:4">
      <c r="D6306" s="422"/>
    </row>
    <row r="6307" spans="4:4">
      <c r="D6307" s="422"/>
    </row>
    <row r="6308" spans="4:4">
      <c r="D6308" s="422"/>
    </row>
    <row r="6309" spans="4:4">
      <c r="D6309" s="422"/>
    </row>
    <row r="6310" spans="4:4">
      <c r="D6310" s="422"/>
    </row>
    <row r="6311" spans="4:4">
      <c r="D6311" s="422"/>
    </row>
    <row r="6312" spans="4:4">
      <c r="D6312" s="422"/>
    </row>
    <row r="6313" spans="4:4">
      <c r="D6313" s="422"/>
    </row>
    <row r="6314" spans="4:4">
      <c r="D6314" s="422"/>
    </row>
    <row r="6315" spans="4:4">
      <c r="D6315" s="422"/>
    </row>
    <row r="6316" spans="4:4">
      <c r="D6316" s="422"/>
    </row>
    <row r="6317" spans="4:4">
      <c r="D6317" s="422"/>
    </row>
    <row r="6318" spans="4:4">
      <c r="D6318" s="422"/>
    </row>
    <row r="6319" spans="4:4">
      <c r="D6319" s="422"/>
    </row>
    <row r="6320" spans="4:4">
      <c r="D6320" s="422"/>
    </row>
    <row r="6321" spans="4:4">
      <c r="D6321" s="422"/>
    </row>
    <row r="6322" spans="4:4">
      <c r="D6322" s="422"/>
    </row>
    <row r="6323" spans="4:4">
      <c r="D6323" s="422"/>
    </row>
    <row r="6324" spans="4:4">
      <c r="D6324" s="422"/>
    </row>
    <row r="6325" spans="4:4">
      <c r="D6325" s="422"/>
    </row>
    <row r="6326" spans="4:4">
      <c r="D6326" s="422"/>
    </row>
    <row r="6327" spans="4:4">
      <c r="D6327" s="422"/>
    </row>
    <row r="6328" spans="4:4">
      <c r="D6328" s="422"/>
    </row>
    <row r="6329" spans="4:4">
      <c r="D6329" s="422"/>
    </row>
    <row r="6330" spans="4:4">
      <c r="D6330" s="422"/>
    </row>
    <row r="6331" spans="4:4">
      <c r="D6331" s="422"/>
    </row>
    <row r="6332" spans="4:4">
      <c r="D6332" s="422"/>
    </row>
    <row r="6333" spans="4:4">
      <c r="D6333" s="422"/>
    </row>
    <row r="6334" spans="4:4">
      <c r="D6334" s="422"/>
    </row>
    <row r="6335" spans="4:4">
      <c r="D6335" s="422"/>
    </row>
    <row r="6336" spans="4:4">
      <c r="D6336" s="422"/>
    </row>
    <row r="6337" spans="4:4">
      <c r="D6337" s="422"/>
    </row>
    <row r="6338" spans="4:4">
      <c r="D6338" s="422"/>
    </row>
    <row r="6339" spans="4:4">
      <c r="D6339" s="422"/>
    </row>
    <row r="6340" spans="4:4">
      <c r="D6340" s="422"/>
    </row>
    <row r="6341" spans="4:4">
      <c r="D6341" s="422"/>
    </row>
    <row r="6342" spans="4:4">
      <c r="D6342" s="422"/>
    </row>
    <row r="6343" spans="4:4">
      <c r="D6343" s="422"/>
    </row>
    <row r="6344" spans="4:4">
      <c r="D6344" s="422"/>
    </row>
    <row r="6345" spans="4:4">
      <c r="D6345" s="422"/>
    </row>
    <row r="6346" spans="4:4">
      <c r="D6346" s="422"/>
    </row>
    <row r="6347" spans="4:4">
      <c r="D6347" s="422"/>
    </row>
    <row r="6348" spans="4:4">
      <c r="D6348" s="422"/>
    </row>
    <row r="6349" spans="4:4">
      <c r="D6349" s="422"/>
    </row>
    <row r="6350" spans="4:4">
      <c r="D6350" s="422"/>
    </row>
    <row r="6351" spans="4:4">
      <c r="D6351" s="422"/>
    </row>
    <row r="6352" spans="4:4">
      <c r="D6352" s="422"/>
    </row>
    <row r="6353" spans="4:4">
      <c r="D6353" s="422"/>
    </row>
    <row r="6354" spans="4:4">
      <c r="D6354" s="422"/>
    </row>
    <row r="6355" spans="4:4">
      <c r="D6355" s="422"/>
    </row>
    <row r="6356" spans="4:4">
      <c r="D6356" s="422"/>
    </row>
    <row r="6357" spans="4:4">
      <c r="D6357" s="422"/>
    </row>
    <row r="6358" spans="4:4">
      <c r="D6358" s="422"/>
    </row>
    <row r="6359" spans="4:4">
      <c r="D6359" s="422"/>
    </row>
    <row r="6360" spans="4:4">
      <c r="D6360" s="422"/>
    </row>
    <row r="6361" spans="4:4">
      <c r="D6361" s="422"/>
    </row>
    <row r="6362" spans="4:4">
      <c r="D6362" s="422"/>
    </row>
    <row r="6363" spans="4:4">
      <c r="D6363" s="422"/>
    </row>
    <row r="6364" spans="4:4">
      <c r="D6364" s="422"/>
    </row>
    <row r="6365" spans="4:4">
      <c r="D6365" s="422"/>
    </row>
    <row r="6366" spans="4:4">
      <c r="D6366" s="422"/>
    </row>
    <row r="6367" spans="4:4">
      <c r="D6367" s="422"/>
    </row>
    <row r="6368" spans="4:4">
      <c r="D6368" s="422"/>
    </row>
    <row r="6369" spans="4:4">
      <c r="D6369" s="422"/>
    </row>
    <row r="6370" spans="4:4">
      <c r="D6370" s="422"/>
    </row>
    <row r="6371" spans="4:4">
      <c r="D6371" s="422"/>
    </row>
    <row r="6372" spans="4:4">
      <c r="D6372" s="422"/>
    </row>
    <row r="6373" spans="4:4">
      <c r="D6373" s="422"/>
    </row>
    <row r="6374" spans="4:4">
      <c r="D6374" s="422"/>
    </row>
    <row r="6375" spans="4:4">
      <c r="D6375" s="422"/>
    </row>
    <row r="6376" spans="4:4">
      <c r="D6376" s="422"/>
    </row>
    <row r="6377" spans="4:4">
      <c r="D6377" s="422"/>
    </row>
    <row r="6378" spans="4:4">
      <c r="D6378" s="422"/>
    </row>
    <row r="6379" spans="4:4">
      <c r="D6379" s="422"/>
    </row>
    <row r="6380" spans="4:4">
      <c r="D6380" s="422"/>
    </row>
    <row r="6381" spans="4:4">
      <c r="D6381" s="422"/>
    </row>
    <row r="6382" spans="4:4">
      <c r="D6382" s="422"/>
    </row>
    <row r="6383" spans="4:4">
      <c r="D6383" s="422"/>
    </row>
    <row r="6384" spans="4:4">
      <c r="D6384" s="422"/>
    </row>
    <row r="6385" spans="4:4">
      <c r="D6385" s="422"/>
    </row>
    <row r="6386" spans="4:4">
      <c r="D6386" s="422"/>
    </row>
    <row r="6387" spans="4:4">
      <c r="D6387" s="422"/>
    </row>
    <row r="6388" spans="4:4">
      <c r="D6388" s="422"/>
    </row>
    <row r="6389" spans="4:4">
      <c r="D6389" s="422"/>
    </row>
    <row r="6390" spans="4:4">
      <c r="D6390" s="422"/>
    </row>
    <row r="6391" spans="4:4">
      <c r="D6391" s="422"/>
    </row>
    <row r="6392" spans="4:4">
      <c r="D6392" s="422"/>
    </row>
    <row r="6393" spans="4:4">
      <c r="D6393" s="422"/>
    </row>
    <row r="6394" spans="4:4">
      <c r="D6394" s="422"/>
    </row>
    <row r="6395" spans="4:4">
      <c r="D6395" s="422"/>
    </row>
    <row r="6396" spans="4:4">
      <c r="D6396" s="422"/>
    </row>
    <row r="6397" spans="4:4">
      <c r="D6397" s="422"/>
    </row>
    <row r="6398" spans="4:4">
      <c r="D6398" s="422"/>
    </row>
    <row r="6399" spans="4:4">
      <c r="D6399" s="422"/>
    </row>
    <row r="6400" spans="4:4">
      <c r="D6400" s="422"/>
    </row>
    <row r="6401" spans="4:4">
      <c r="D6401" s="422"/>
    </row>
    <row r="6402" spans="4:4">
      <c r="D6402" s="422"/>
    </row>
    <row r="6403" spans="4:4">
      <c r="D6403" s="422"/>
    </row>
    <row r="6404" spans="4:4">
      <c r="D6404" s="422"/>
    </row>
    <row r="6405" spans="4:4">
      <c r="D6405" s="422"/>
    </row>
    <row r="6406" spans="4:4">
      <c r="D6406" s="422"/>
    </row>
    <row r="6407" spans="4:4">
      <c r="D6407" s="422"/>
    </row>
    <row r="6408" spans="4:4">
      <c r="D6408" s="422"/>
    </row>
    <row r="6409" spans="4:4">
      <c r="D6409" s="422"/>
    </row>
    <row r="6410" spans="4:4">
      <c r="D6410" s="422"/>
    </row>
    <row r="6411" spans="4:4">
      <c r="D6411" s="422"/>
    </row>
    <row r="6412" spans="4:4">
      <c r="D6412" s="422"/>
    </row>
    <row r="6413" spans="4:4">
      <c r="D6413" s="422"/>
    </row>
    <row r="6414" spans="4:4">
      <c r="D6414" s="422"/>
    </row>
    <row r="6415" spans="4:4">
      <c r="D6415" s="422"/>
    </row>
    <row r="6416" spans="4:4">
      <c r="D6416" s="422"/>
    </row>
    <row r="6417" spans="4:4">
      <c r="D6417" s="422"/>
    </row>
    <row r="6418" spans="4:4">
      <c r="D6418" s="422"/>
    </row>
    <row r="6419" spans="4:4">
      <c r="D6419" s="422"/>
    </row>
    <row r="6420" spans="4:4">
      <c r="D6420" s="422"/>
    </row>
    <row r="6421" spans="4:4">
      <c r="D6421" s="422"/>
    </row>
    <row r="6422" spans="4:4">
      <c r="D6422" s="422"/>
    </row>
    <row r="6423" spans="4:4">
      <c r="D6423" s="422"/>
    </row>
    <row r="6424" spans="4:4">
      <c r="D6424" s="422"/>
    </row>
    <row r="6425" spans="4:4">
      <c r="D6425" s="422"/>
    </row>
    <row r="6426" spans="4:4">
      <c r="D6426" s="422"/>
    </row>
    <row r="6427" spans="4:4">
      <c r="D6427" s="422"/>
    </row>
    <row r="6428" spans="4:4">
      <c r="D6428" s="422"/>
    </row>
    <row r="6429" spans="4:4">
      <c r="D6429" s="422"/>
    </row>
    <row r="6430" spans="4:4">
      <c r="D6430" s="422"/>
    </row>
    <row r="6431" spans="4:4">
      <c r="D6431" s="422"/>
    </row>
    <row r="6432" spans="4:4">
      <c r="D6432" s="422"/>
    </row>
    <row r="6433" spans="4:4">
      <c r="D6433" s="422"/>
    </row>
    <row r="6434" spans="4:4">
      <c r="D6434" s="422"/>
    </row>
    <row r="6435" spans="4:4">
      <c r="D6435" s="422"/>
    </row>
    <row r="6436" spans="4:4">
      <c r="D6436" s="422"/>
    </row>
    <row r="6437" spans="4:4">
      <c r="D6437" s="422"/>
    </row>
    <row r="6438" spans="4:4">
      <c r="D6438" s="422"/>
    </row>
    <row r="6439" spans="4:4">
      <c r="D6439" s="422"/>
    </row>
    <row r="6440" spans="4:4">
      <c r="D6440" s="422"/>
    </row>
    <row r="6441" spans="4:4">
      <c r="D6441" s="422"/>
    </row>
    <row r="6442" spans="4:4">
      <c r="D6442" s="422"/>
    </row>
    <row r="6443" spans="4:4">
      <c r="D6443" s="422"/>
    </row>
    <row r="6444" spans="4:4">
      <c r="D6444" s="422"/>
    </row>
    <row r="6445" spans="4:4">
      <c r="D6445" s="422"/>
    </row>
    <row r="6446" spans="4:4">
      <c r="D6446" s="422"/>
    </row>
    <row r="6447" spans="4:4">
      <c r="D6447" s="422"/>
    </row>
    <row r="6448" spans="4:4">
      <c r="D6448" s="422"/>
    </row>
    <row r="6449" spans="4:4">
      <c r="D6449" s="422"/>
    </row>
    <row r="6450" spans="4:4">
      <c r="D6450" s="422"/>
    </row>
    <row r="6451" spans="4:4">
      <c r="D6451" s="422"/>
    </row>
    <row r="6452" spans="4:4">
      <c r="D6452" s="422"/>
    </row>
    <row r="6453" spans="4:4">
      <c r="D6453" s="422"/>
    </row>
    <row r="6454" spans="4:4">
      <c r="D6454" s="422"/>
    </row>
    <row r="6455" spans="4:4">
      <c r="D6455" s="422"/>
    </row>
    <row r="6456" spans="4:4">
      <c r="D6456" s="422"/>
    </row>
    <row r="6457" spans="4:4">
      <c r="D6457" s="422"/>
    </row>
    <row r="6458" spans="4:4">
      <c r="D6458" s="422"/>
    </row>
    <row r="6459" spans="4:4">
      <c r="D6459" s="422"/>
    </row>
    <row r="6460" spans="4:4">
      <c r="D6460" s="422"/>
    </row>
    <row r="6461" spans="4:4">
      <c r="D6461" s="422"/>
    </row>
    <row r="6462" spans="4:4">
      <c r="D6462" s="422"/>
    </row>
    <row r="6463" spans="4:4">
      <c r="D6463" s="422"/>
    </row>
    <row r="6464" spans="4:4">
      <c r="D6464" s="422"/>
    </row>
    <row r="6465" spans="4:4">
      <c r="D6465" s="422"/>
    </row>
    <row r="6466" spans="4:4">
      <c r="D6466" s="422"/>
    </row>
    <row r="6467" spans="4:4">
      <c r="D6467" s="422"/>
    </row>
    <row r="6468" spans="4:4">
      <c r="D6468" s="422"/>
    </row>
    <row r="6469" spans="4:4">
      <c r="D6469" s="422"/>
    </row>
    <row r="6470" spans="4:4">
      <c r="D6470" s="422"/>
    </row>
    <row r="6471" spans="4:4">
      <c r="D6471" s="422"/>
    </row>
    <row r="6472" spans="4:4">
      <c r="D6472" s="422"/>
    </row>
    <row r="6473" spans="4:4">
      <c r="D6473" s="422"/>
    </row>
    <row r="6474" spans="4:4">
      <c r="D6474" s="422"/>
    </row>
    <row r="6475" spans="4:4">
      <c r="D6475" s="422"/>
    </row>
    <row r="6476" spans="4:4">
      <c r="D6476" s="422"/>
    </row>
    <row r="6477" spans="4:4">
      <c r="D6477" s="422"/>
    </row>
    <row r="6478" spans="4:4">
      <c r="D6478" s="422"/>
    </row>
    <row r="6479" spans="4:4">
      <c r="D6479" s="422"/>
    </row>
    <row r="6480" spans="4:4">
      <c r="D6480" s="422"/>
    </row>
    <row r="6481" spans="4:4">
      <c r="D6481" s="422"/>
    </row>
    <row r="6482" spans="4:4">
      <c r="D6482" s="422"/>
    </row>
    <row r="6483" spans="4:4">
      <c r="D6483" s="422"/>
    </row>
    <row r="6484" spans="4:4">
      <c r="D6484" s="422"/>
    </row>
    <row r="6485" spans="4:4">
      <c r="D6485" s="422"/>
    </row>
    <row r="6486" spans="4:4">
      <c r="D6486" s="422"/>
    </row>
    <row r="6487" spans="4:4">
      <c r="D6487" s="422"/>
    </row>
    <row r="6488" spans="4:4">
      <c r="D6488" s="422"/>
    </row>
    <row r="6489" spans="4:4">
      <c r="D6489" s="422"/>
    </row>
    <row r="6490" spans="4:4">
      <c r="D6490" s="422"/>
    </row>
    <row r="6491" spans="4:4">
      <c r="D6491" s="422"/>
    </row>
    <row r="6492" spans="4:4">
      <c r="D6492" s="422"/>
    </row>
    <row r="6493" spans="4:4">
      <c r="D6493" s="422"/>
    </row>
    <row r="6494" spans="4:4">
      <c r="D6494" s="422"/>
    </row>
    <row r="6495" spans="4:4">
      <c r="D6495" s="422"/>
    </row>
    <row r="6496" spans="4:4">
      <c r="D6496" s="422"/>
    </row>
    <row r="6497" spans="4:4">
      <c r="D6497" s="422"/>
    </row>
    <row r="6498" spans="4:4">
      <c r="D6498" s="422"/>
    </row>
    <row r="6499" spans="4:4">
      <c r="D6499" s="422"/>
    </row>
    <row r="6500" spans="4:4">
      <c r="D6500" s="422"/>
    </row>
    <row r="6501" spans="4:4">
      <c r="D6501" s="422"/>
    </row>
    <row r="6502" spans="4:4">
      <c r="D6502" s="422"/>
    </row>
    <row r="6503" spans="4:4">
      <c r="D6503" s="422"/>
    </row>
    <row r="6504" spans="4:4">
      <c r="D6504" s="422"/>
    </row>
    <row r="6505" spans="4:4">
      <c r="D6505" s="422"/>
    </row>
    <row r="6506" spans="4:4">
      <c r="D6506" s="422"/>
    </row>
    <row r="6507" spans="4:4">
      <c r="D6507" s="422"/>
    </row>
    <row r="6508" spans="4:4">
      <c r="D6508" s="422"/>
    </row>
    <row r="6509" spans="4:4">
      <c r="D6509" s="422"/>
    </row>
    <row r="6510" spans="4:4">
      <c r="D6510" s="422"/>
    </row>
    <row r="6511" spans="4:4">
      <c r="D6511" s="422"/>
    </row>
    <row r="6512" spans="4:4">
      <c r="D6512" s="422"/>
    </row>
    <row r="6513" spans="4:4">
      <c r="D6513" s="422"/>
    </row>
    <row r="6514" spans="4:4">
      <c r="D6514" s="422"/>
    </row>
    <row r="6515" spans="4:4">
      <c r="D6515" s="422"/>
    </row>
    <row r="6516" spans="4:4">
      <c r="D6516" s="422"/>
    </row>
    <row r="6517" spans="4:4">
      <c r="D6517" s="422"/>
    </row>
    <row r="6518" spans="4:4">
      <c r="D6518" s="422"/>
    </row>
    <row r="6519" spans="4:4">
      <c r="D6519" s="422"/>
    </row>
    <row r="6520" spans="4:4">
      <c r="D6520" s="422"/>
    </row>
    <row r="6521" spans="4:4">
      <c r="D6521" s="422"/>
    </row>
    <row r="6522" spans="4:4">
      <c r="D6522" s="422"/>
    </row>
    <row r="6523" spans="4:4">
      <c r="D6523" s="422"/>
    </row>
    <row r="6524" spans="4:4">
      <c r="D6524" s="422"/>
    </row>
    <row r="6525" spans="4:4">
      <c r="D6525" s="422"/>
    </row>
    <row r="6526" spans="4:4">
      <c r="D6526" s="422"/>
    </row>
    <row r="6527" spans="4:4">
      <c r="D6527" s="422"/>
    </row>
    <row r="6528" spans="4:4">
      <c r="D6528" s="422"/>
    </row>
    <row r="6529" spans="4:4">
      <c r="D6529" s="422"/>
    </row>
    <row r="6530" spans="4:4">
      <c r="D6530" s="422"/>
    </row>
    <row r="6531" spans="4:4">
      <c r="D6531" s="422"/>
    </row>
    <row r="6532" spans="4:4">
      <c r="D6532" s="422"/>
    </row>
    <row r="6533" spans="4:4">
      <c r="D6533" s="422"/>
    </row>
    <row r="6534" spans="4:4">
      <c r="D6534" s="422"/>
    </row>
    <row r="6535" spans="4:4">
      <c r="D6535" s="422"/>
    </row>
    <row r="6536" spans="4:4">
      <c r="D6536" s="422"/>
    </row>
    <row r="6537" spans="4:4">
      <c r="D6537" s="422"/>
    </row>
    <row r="6538" spans="4:4">
      <c r="D6538" s="422"/>
    </row>
    <row r="6539" spans="4:4">
      <c r="D6539" s="422"/>
    </row>
    <row r="6540" spans="4:4">
      <c r="D6540" s="422"/>
    </row>
    <row r="6541" spans="4:4">
      <c r="D6541" s="422"/>
    </row>
    <row r="6542" spans="4:4">
      <c r="D6542" s="422"/>
    </row>
    <row r="6543" spans="4:4">
      <c r="D6543" s="422"/>
    </row>
    <row r="6544" spans="4:4">
      <c r="D6544" s="422"/>
    </row>
    <row r="6545" spans="4:4">
      <c r="D6545" s="422"/>
    </row>
    <row r="6546" spans="4:4">
      <c r="D6546" s="422"/>
    </row>
    <row r="6547" spans="4:4">
      <c r="D6547" s="422"/>
    </row>
    <row r="6548" spans="4:4">
      <c r="D6548" s="422"/>
    </row>
    <row r="6549" spans="4:4">
      <c r="D6549" s="422"/>
    </row>
    <row r="6550" spans="4:4">
      <c r="D6550" s="422"/>
    </row>
    <row r="6551" spans="4:4">
      <c r="D6551" s="422"/>
    </row>
    <row r="6552" spans="4:4">
      <c r="D6552" s="422"/>
    </row>
    <row r="6553" spans="4:4">
      <c r="D6553" s="422"/>
    </row>
    <row r="6554" spans="4:4">
      <c r="D6554" s="422"/>
    </row>
    <row r="6555" spans="4:4">
      <c r="D6555" s="422"/>
    </row>
    <row r="6556" spans="4:4">
      <c r="D6556" s="422"/>
    </row>
    <row r="6557" spans="4:4">
      <c r="D6557" s="422"/>
    </row>
    <row r="6558" spans="4:4">
      <c r="D6558" s="422"/>
    </row>
    <row r="6559" spans="4:4">
      <c r="D6559" s="422"/>
    </row>
    <row r="6560" spans="4:4">
      <c r="D6560" s="422"/>
    </row>
    <row r="6561" spans="4:4">
      <c r="D6561" s="422"/>
    </row>
    <row r="6562" spans="4:4">
      <c r="D6562" s="422"/>
    </row>
    <row r="6563" spans="4:4">
      <c r="D6563" s="422"/>
    </row>
    <row r="6564" spans="4:4">
      <c r="D6564" s="422"/>
    </row>
    <row r="6565" spans="4:4">
      <c r="D6565" s="422"/>
    </row>
    <row r="6566" spans="4:4">
      <c r="D6566" s="422"/>
    </row>
    <row r="6567" spans="4:4">
      <c r="D6567" s="422"/>
    </row>
    <row r="6568" spans="4:4">
      <c r="D6568" s="422"/>
    </row>
    <row r="6569" spans="4:4">
      <c r="D6569" s="422"/>
    </row>
    <row r="6570" spans="4:4">
      <c r="D6570" s="422"/>
    </row>
    <row r="6571" spans="4:4">
      <c r="D6571" s="422"/>
    </row>
    <row r="6572" spans="4:4">
      <c r="D6572" s="422"/>
    </row>
    <row r="6573" spans="4:4">
      <c r="D6573" s="422"/>
    </row>
    <row r="6574" spans="4:4">
      <c r="D6574" s="422"/>
    </row>
    <row r="6575" spans="4:4">
      <c r="D6575" s="422"/>
    </row>
    <row r="6576" spans="4:4">
      <c r="D6576" s="422"/>
    </row>
    <row r="6577" spans="4:4">
      <c r="D6577" s="422"/>
    </row>
    <row r="6578" spans="4:4">
      <c r="D6578" s="422"/>
    </row>
    <row r="6579" spans="4:4">
      <c r="D6579" s="422"/>
    </row>
    <row r="6580" spans="4:4">
      <c r="D6580" s="422"/>
    </row>
    <row r="6581" spans="4:4">
      <c r="D6581" s="422"/>
    </row>
    <row r="6582" spans="4:4">
      <c r="D6582" s="422"/>
    </row>
    <row r="6583" spans="4:4">
      <c r="D6583" s="422"/>
    </row>
    <row r="6584" spans="4:4">
      <c r="D6584" s="422"/>
    </row>
    <row r="6585" spans="4:4">
      <c r="D6585" s="422"/>
    </row>
    <row r="6586" spans="4:4">
      <c r="D6586" s="422"/>
    </row>
    <row r="6587" spans="4:4">
      <c r="D6587" s="422"/>
    </row>
    <row r="6588" spans="4:4">
      <c r="D6588" s="422"/>
    </row>
    <row r="6589" spans="4:4">
      <c r="D6589" s="422"/>
    </row>
    <row r="6590" spans="4:4">
      <c r="D6590" s="422"/>
    </row>
    <row r="6591" spans="4:4">
      <c r="D6591" s="422"/>
    </row>
    <row r="6592" spans="4:4">
      <c r="D6592" s="422"/>
    </row>
    <row r="6593" spans="4:4">
      <c r="D6593" s="422"/>
    </row>
    <row r="6594" spans="4:4">
      <c r="D6594" s="422"/>
    </row>
    <row r="6595" spans="4:4">
      <c r="D6595" s="422"/>
    </row>
    <row r="6596" spans="4:4">
      <c r="D6596" s="422"/>
    </row>
    <row r="6597" spans="4:4">
      <c r="D6597" s="422"/>
    </row>
    <row r="6598" spans="4:4">
      <c r="D6598" s="422"/>
    </row>
    <row r="6599" spans="4:4">
      <c r="D6599" s="422"/>
    </row>
    <row r="6600" spans="4:4">
      <c r="D6600" s="422"/>
    </row>
    <row r="6601" spans="4:4">
      <c r="D6601" s="422"/>
    </row>
    <row r="6602" spans="4:4">
      <c r="D6602" s="422"/>
    </row>
    <row r="6603" spans="4:4">
      <c r="D6603" s="422"/>
    </row>
    <row r="6604" spans="4:4">
      <c r="D6604" s="422"/>
    </row>
    <row r="6605" spans="4:4">
      <c r="D6605" s="422"/>
    </row>
    <row r="6606" spans="4:4">
      <c r="D6606" s="422"/>
    </row>
    <row r="6607" spans="4:4">
      <c r="D6607" s="422"/>
    </row>
    <row r="6608" spans="4:4">
      <c r="D6608" s="422"/>
    </row>
    <row r="6609" spans="4:4">
      <c r="D6609" s="422"/>
    </row>
    <row r="6610" spans="4:4">
      <c r="D6610" s="422"/>
    </row>
    <row r="6611" spans="4:4">
      <c r="D6611" s="422"/>
    </row>
    <row r="6612" spans="4:4">
      <c r="D6612" s="422"/>
    </row>
    <row r="6613" spans="4:4">
      <c r="D6613" s="422"/>
    </row>
    <row r="6614" spans="4:4">
      <c r="D6614" s="422"/>
    </row>
    <row r="6615" spans="4:4">
      <c r="D6615" s="422"/>
    </row>
    <row r="6616" spans="4:4">
      <c r="D6616" s="422"/>
    </row>
    <row r="6617" spans="4:4">
      <c r="D6617" s="422"/>
    </row>
    <row r="6618" spans="4:4">
      <c r="D6618" s="422"/>
    </row>
    <row r="6619" spans="4:4">
      <c r="D6619" s="422"/>
    </row>
    <row r="6620" spans="4:4">
      <c r="D6620" s="422"/>
    </row>
    <row r="6621" spans="4:4">
      <c r="D6621" s="422"/>
    </row>
    <row r="6622" spans="4:4">
      <c r="D6622" s="422"/>
    </row>
    <row r="6623" spans="4:4">
      <c r="D6623" s="422"/>
    </row>
    <row r="6624" spans="4:4">
      <c r="D6624" s="422"/>
    </row>
    <row r="6625" spans="4:4">
      <c r="D6625" s="422"/>
    </row>
    <row r="6626" spans="4:4">
      <c r="D6626" s="422"/>
    </row>
    <row r="6627" spans="4:4">
      <c r="D6627" s="422"/>
    </row>
    <row r="6628" spans="4:4">
      <c r="D6628" s="422"/>
    </row>
    <row r="6629" spans="4:4">
      <c r="D6629" s="422"/>
    </row>
    <row r="6630" spans="4:4">
      <c r="D6630" s="422"/>
    </row>
    <row r="6631" spans="4:4">
      <c r="D6631" s="422"/>
    </row>
    <row r="6632" spans="4:4">
      <c r="D6632" s="422"/>
    </row>
    <row r="6633" spans="4:4">
      <c r="D6633" s="422"/>
    </row>
    <row r="6634" spans="4:4">
      <c r="D6634" s="422"/>
    </row>
    <row r="6635" spans="4:4">
      <c r="D6635" s="422"/>
    </row>
    <row r="6636" spans="4:4">
      <c r="D6636" s="422"/>
    </row>
    <row r="6637" spans="4:4">
      <c r="D6637" s="422"/>
    </row>
    <row r="6638" spans="4:4">
      <c r="D6638" s="422"/>
    </row>
    <row r="6639" spans="4:4">
      <c r="D6639" s="422"/>
    </row>
    <row r="6640" spans="4:4">
      <c r="D6640" s="422"/>
    </row>
    <row r="6641" spans="4:4">
      <c r="D6641" s="422"/>
    </row>
    <row r="6642" spans="4:4">
      <c r="D6642" s="422"/>
    </row>
    <row r="6643" spans="4:4">
      <c r="D6643" s="422"/>
    </row>
    <row r="6644" spans="4:4">
      <c r="D6644" s="422"/>
    </row>
    <row r="6645" spans="4:4">
      <c r="D6645" s="422"/>
    </row>
    <row r="6646" spans="4:4">
      <c r="D6646" s="422"/>
    </row>
    <row r="6647" spans="4:4">
      <c r="D6647" s="422"/>
    </row>
    <row r="6648" spans="4:4">
      <c r="D6648" s="422"/>
    </row>
    <row r="6649" spans="4:4">
      <c r="D6649" s="422"/>
    </row>
    <row r="6650" spans="4:4">
      <c r="D6650" s="422"/>
    </row>
    <row r="6651" spans="4:4">
      <c r="D6651" s="422"/>
    </row>
    <row r="6652" spans="4:4">
      <c r="D6652" s="422"/>
    </row>
    <row r="6653" spans="4:4">
      <c r="D6653" s="422"/>
    </row>
    <row r="6654" spans="4:4">
      <c r="D6654" s="422"/>
    </row>
    <row r="6655" spans="4:4">
      <c r="D6655" s="422"/>
    </row>
    <row r="6656" spans="4:4">
      <c r="D6656" s="422"/>
    </row>
    <row r="6657" spans="4:4">
      <c r="D6657" s="422"/>
    </row>
    <row r="6658" spans="4:4">
      <c r="D6658" s="422"/>
    </row>
    <row r="6659" spans="4:4">
      <c r="D6659" s="422"/>
    </row>
    <row r="6660" spans="4:4">
      <c r="D6660" s="422"/>
    </row>
    <row r="6661" spans="4:4">
      <c r="D6661" s="422"/>
    </row>
    <row r="6662" spans="4:4">
      <c r="D6662" s="422"/>
    </row>
    <row r="6663" spans="4:4">
      <c r="D6663" s="422"/>
    </row>
    <row r="6664" spans="4:4">
      <c r="D6664" s="422"/>
    </row>
    <row r="6665" spans="4:4">
      <c r="D6665" s="422"/>
    </row>
    <row r="6666" spans="4:4">
      <c r="D6666" s="422"/>
    </row>
    <row r="6667" spans="4:4">
      <c r="D6667" s="422"/>
    </row>
    <row r="6668" spans="4:4">
      <c r="D6668" s="422"/>
    </row>
    <row r="6669" spans="4:4">
      <c r="D6669" s="422"/>
    </row>
    <row r="6670" spans="4:4">
      <c r="D6670" s="422"/>
    </row>
    <row r="6671" spans="4:4">
      <c r="D6671" s="422"/>
    </row>
    <row r="6672" spans="4:4">
      <c r="D6672" s="422"/>
    </row>
    <row r="6673" spans="4:4">
      <c r="D6673" s="422"/>
    </row>
    <row r="6674" spans="4:4">
      <c r="D6674" s="422"/>
    </row>
    <row r="6675" spans="4:4">
      <c r="D6675" s="422"/>
    </row>
    <row r="6676" spans="4:4">
      <c r="D6676" s="422"/>
    </row>
    <row r="6677" spans="4:4">
      <c r="D6677" s="422"/>
    </row>
    <row r="6678" spans="4:4">
      <c r="D6678" s="422"/>
    </row>
    <row r="6679" spans="4:4">
      <c r="D6679" s="422"/>
    </row>
    <row r="6680" spans="4:4">
      <c r="D6680" s="422"/>
    </row>
    <row r="6681" spans="4:4">
      <c r="D6681" s="422"/>
    </row>
    <row r="6682" spans="4:4">
      <c r="D6682" s="422"/>
    </row>
    <row r="6683" spans="4:4">
      <c r="D6683" s="422"/>
    </row>
    <row r="6684" spans="4:4">
      <c r="D6684" s="422"/>
    </row>
    <row r="6685" spans="4:4">
      <c r="D6685" s="422"/>
    </row>
    <row r="6686" spans="4:4">
      <c r="D6686" s="422"/>
    </row>
    <row r="6687" spans="4:4">
      <c r="D6687" s="422"/>
    </row>
    <row r="6688" spans="4:4">
      <c r="D6688" s="422"/>
    </row>
    <row r="6689" spans="4:4">
      <c r="D6689" s="422"/>
    </row>
    <row r="6690" spans="4:4">
      <c r="D6690" s="422"/>
    </row>
    <row r="6691" spans="4:4">
      <c r="D6691" s="422"/>
    </row>
    <row r="6692" spans="4:4">
      <c r="D6692" s="422"/>
    </row>
    <row r="6693" spans="4:4">
      <c r="D6693" s="422"/>
    </row>
    <row r="6694" spans="4:4">
      <c r="D6694" s="422"/>
    </row>
    <row r="6695" spans="4:4">
      <c r="D6695" s="422"/>
    </row>
    <row r="6696" spans="4:4">
      <c r="D6696" s="422"/>
    </row>
    <row r="6697" spans="4:4">
      <c r="D6697" s="422"/>
    </row>
    <row r="6698" spans="4:4">
      <c r="D6698" s="422"/>
    </row>
    <row r="6699" spans="4:4">
      <c r="D6699" s="422"/>
    </row>
    <row r="6700" spans="4:4">
      <c r="D6700" s="422"/>
    </row>
    <row r="6701" spans="4:4">
      <c r="D6701" s="422"/>
    </row>
    <row r="6702" spans="4:4">
      <c r="D6702" s="422"/>
    </row>
    <row r="6703" spans="4:4">
      <c r="D6703" s="422"/>
    </row>
    <row r="6704" spans="4:4">
      <c r="D6704" s="422"/>
    </row>
    <row r="6705" spans="4:4">
      <c r="D6705" s="422"/>
    </row>
    <row r="6706" spans="4:4">
      <c r="D6706" s="422"/>
    </row>
    <row r="6707" spans="4:4">
      <c r="D6707" s="422"/>
    </row>
    <row r="6708" spans="4:4">
      <c r="D6708" s="422"/>
    </row>
    <row r="6709" spans="4:4">
      <c r="D6709" s="422"/>
    </row>
    <row r="6710" spans="4:4">
      <c r="D6710" s="422"/>
    </row>
    <row r="6711" spans="4:4">
      <c r="D6711" s="422"/>
    </row>
    <row r="6712" spans="4:4">
      <c r="D6712" s="422"/>
    </row>
    <row r="6713" spans="4:4">
      <c r="D6713" s="422"/>
    </row>
    <row r="6714" spans="4:4">
      <c r="D6714" s="422"/>
    </row>
    <row r="6715" spans="4:4">
      <c r="D6715" s="422"/>
    </row>
    <row r="6716" spans="4:4">
      <c r="D6716" s="422"/>
    </row>
    <row r="6717" spans="4:4">
      <c r="D6717" s="422"/>
    </row>
    <row r="6718" spans="4:4">
      <c r="D6718" s="422"/>
    </row>
    <row r="6719" spans="4:4">
      <c r="D6719" s="422"/>
    </row>
    <row r="6720" spans="4:4">
      <c r="D6720" s="422"/>
    </row>
    <row r="6721" spans="4:4">
      <c r="D6721" s="422"/>
    </row>
    <row r="6722" spans="4:4">
      <c r="D6722" s="422"/>
    </row>
    <row r="6723" spans="4:4">
      <c r="D6723" s="422"/>
    </row>
    <row r="6724" spans="4:4">
      <c r="D6724" s="422"/>
    </row>
    <row r="6725" spans="4:4">
      <c r="D6725" s="422"/>
    </row>
    <row r="6726" spans="4:4">
      <c r="D6726" s="422"/>
    </row>
    <row r="6727" spans="4:4">
      <c r="D6727" s="422"/>
    </row>
    <row r="6728" spans="4:4">
      <c r="D6728" s="422"/>
    </row>
    <row r="6729" spans="4:4">
      <c r="D6729" s="422"/>
    </row>
    <row r="6730" spans="4:4">
      <c r="D6730" s="422"/>
    </row>
    <row r="6731" spans="4:4">
      <c r="D6731" s="422"/>
    </row>
    <row r="6732" spans="4:4">
      <c r="D6732" s="422"/>
    </row>
    <row r="6733" spans="4:4">
      <c r="D6733" s="422"/>
    </row>
    <row r="6734" spans="4:4">
      <c r="D6734" s="422"/>
    </row>
    <row r="6735" spans="4:4">
      <c r="D6735" s="422"/>
    </row>
    <row r="6736" spans="4:4">
      <c r="D6736" s="422"/>
    </row>
    <row r="6737" spans="4:4">
      <c r="D6737" s="422"/>
    </row>
    <row r="6738" spans="4:4">
      <c r="D6738" s="422"/>
    </row>
    <row r="6739" spans="4:4">
      <c r="D6739" s="422"/>
    </row>
    <row r="6740" spans="4:4">
      <c r="D6740" s="422"/>
    </row>
    <row r="6741" spans="4:4">
      <c r="D6741" s="422"/>
    </row>
    <row r="6742" spans="4:4">
      <c r="D6742" s="422"/>
    </row>
    <row r="6743" spans="4:4">
      <c r="D6743" s="422"/>
    </row>
    <row r="6744" spans="4:4">
      <c r="D6744" s="422"/>
    </row>
    <row r="6745" spans="4:4">
      <c r="D6745" s="422"/>
    </row>
    <row r="6746" spans="4:4">
      <c r="D6746" s="422"/>
    </row>
    <row r="6747" spans="4:4">
      <c r="D6747" s="422"/>
    </row>
    <row r="6748" spans="4:4">
      <c r="D6748" s="422"/>
    </row>
    <row r="6749" spans="4:4">
      <c r="D6749" s="422"/>
    </row>
    <row r="6750" spans="4:4">
      <c r="D6750" s="422"/>
    </row>
    <row r="6751" spans="4:4">
      <c r="D6751" s="422"/>
    </row>
    <row r="6752" spans="4:4">
      <c r="D6752" s="422"/>
    </row>
    <row r="6753" spans="4:4">
      <c r="D6753" s="422"/>
    </row>
    <row r="6754" spans="4:4">
      <c r="D6754" s="422"/>
    </row>
    <row r="6755" spans="4:4">
      <c r="D6755" s="422"/>
    </row>
    <row r="6756" spans="4:4">
      <c r="D6756" s="422"/>
    </row>
    <row r="6757" spans="4:4">
      <c r="D6757" s="422"/>
    </row>
    <row r="6758" spans="4:4">
      <c r="D6758" s="422"/>
    </row>
    <row r="6759" spans="4:4">
      <c r="D6759" s="422"/>
    </row>
    <row r="6760" spans="4:4">
      <c r="D6760" s="422"/>
    </row>
    <row r="6761" spans="4:4">
      <c r="D6761" s="422"/>
    </row>
    <row r="6762" spans="4:4">
      <c r="D6762" s="422"/>
    </row>
    <row r="6763" spans="4:4">
      <c r="D6763" s="422"/>
    </row>
    <row r="6764" spans="4:4">
      <c r="D6764" s="422"/>
    </row>
    <row r="6765" spans="4:4">
      <c r="D6765" s="422"/>
    </row>
    <row r="6766" spans="4:4">
      <c r="D6766" s="422"/>
    </row>
    <row r="6767" spans="4:4">
      <c r="D6767" s="422"/>
    </row>
    <row r="6768" spans="4:4">
      <c r="D6768" s="422"/>
    </row>
    <row r="6769" spans="4:4">
      <c r="D6769" s="422"/>
    </row>
    <row r="6770" spans="4:4">
      <c r="D6770" s="422"/>
    </row>
    <row r="6771" spans="4:4">
      <c r="D6771" s="422"/>
    </row>
    <row r="6772" spans="4:4">
      <c r="D6772" s="422"/>
    </row>
    <row r="6773" spans="4:4">
      <c r="D6773" s="422"/>
    </row>
    <row r="6774" spans="4:4">
      <c r="D6774" s="422"/>
    </row>
    <row r="6775" spans="4:4">
      <c r="D6775" s="422"/>
    </row>
    <row r="6776" spans="4:4">
      <c r="D6776" s="422"/>
    </row>
    <row r="6777" spans="4:4">
      <c r="D6777" s="422"/>
    </row>
    <row r="6778" spans="4:4">
      <c r="D6778" s="422"/>
    </row>
    <row r="6779" spans="4:4">
      <c r="D6779" s="422"/>
    </row>
    <row r="6780" spans="4:4">
      <c r="D6780" s="422"/>
    </row>
    <row r="6781" spans="4:4">
      <c r="D6781" s="422"/>
    </row>
    <row r="6782" spans="4:4">
      <c r="D6782" s="422"/>
    </row>
    <row r="6783" spans="4:4">
      <c r="D6783" s="422"/>
    </row>
    <row r="6784" spans="4:4">
      <c r="D6784" s="422"/>
    </row>
    <row r="6785" spans="4:4">
      <c r="D6785" s="422"/>
    </row>
    <row r="6786" spans="4:4">
      <c r="D6786" s="422"/>
    </row>
    <row r="6787" spans="4:4">
      <c r="D6787" s="422"/>
    </row>
    <row r="6788" spans="4:4">
      <c r="D6788" s="422"/>
    </row>
    <row r="6789" spans="4:4">
      <c r="D6789" s="422"/>
    </row>
    <row r="6790" spans="4:4">
      <c r="D6790" s="422"/>
    </row>
    <row r="6791" spans="4:4">
      <c r="D6791" s="422"/>
    </row>
    <row r="6792" spans="4:4">
      <c r="D6792" s="422"/>
    </row>
    <row r="6793" spans="4:4">
      <c r="D6793" s="422"/>
    </row>
    <row r="6794" spans="4:4">
      <c r="D6794" s="422"/>
    </row>
    <row r="6795" spans="4:4">
      <c r="D6795" s="422"/>
    </row>
    <row r="6796" spans="4:4">
      <c r="D6796" s="422"/>
    </row>
    <row r="6797" spans="4:4">
      <c r="D6797" s="422"/>
    </row>
    <row r="6798" spans="4:4">
      <c r="D6798" s="422"/>
    </row>
    <row r="6799" spans="4:4">
      <c r="D6799" s="422"/>
    </row>
    <row r="6800" spans="4:4">
      <c r="D6800" s="422"/>
    </row>
    <row r="6801" spans="4:4">
      <c r="D6801" s="422"/>
    </row>
    <row r="6802" spans="4:4">
      <c r="D6802" s="422"/>
    </row>
    <row r="6803" spans="4:4">
      <c r="D6803" s="422"/>
    </row>
    <row r="6804" spans="4:4">
      <c r="D6804" s="422"/>
    </row>
    <row r="6805" spans="4:4">
      <c r="D6805" s="422"/>
    </row>
    <row r="6806" spans="4:4">
      <c r="D6806" s="422"/>
    </row>
    <row r="6807" spans="4:4">
      <c r="D6807" s="422"/>
    </row>
    <row r="6808" spans="4:4">
      <c r="D6808" s="422"/>
    </row>
    <row r="6809" spans="4:4">
      <c r="D6809" s="422"/>
    </row>
    <row r="6810" spans="4:4">
      <c r="D6810" s="422"/>
    </row>
    <row r="6811" spans="4:4">
      <c r="D6811" s="422"/>
    </row>
    <row r="6812" spans="4:4">
      <c r="D6812" s="422"/>
    </row>
    <row r="6813" spans="4:4">
      <c r="D6813" s="422"/>
    </row>
    <row r="6814" spans="4:4">
      <c r="D6814" s="422"/>
    </row>
    <row r="6815" spans="4:4">
      <c r="D6815" s="422"/>
    </row>
    <row r="6816" spans="4:4">
      <c r="D6816" s="422"/>
    </row>
    <row r="6817" spans="4:4">
      <c r="D6817" s="422"/>
    </row>
    <row r="6818" spans="4:4">
      <c r="D6818" s="422"/>
    </row>
    <row r="6819" spans="4:4">
      <c r="D6819" s="422"/>
    </row>
    <row r="6820" spans="4:4">
      <c r="D6820" s="422"/>
    </row>
    <row r="6821" spans="4:4">
      <c r="D6821" s="422"/>
    </row>
    <row r="6822" spans="4:4">
      <c r="D6822" s="422"/>
    </row>
    <row r="6823" spans="4:4">
      <c r="D6823" s="422"/>
    </row>
    <row r="6824" spans="4:4">
      <c r="D6824" s="422"/>
    </row>
    <row r="6825" spans="4:4">
      <c r="D6825" s="422"/>
    </row>
    <row r="6826" spans="4:4">
      <c r="D6826" s="422"/>
    </row>
    <row r="6827" spans="4:4">
      <c r="D6827" s="422"/>
    </row>
    <row r="6828" spans="4:4">
      <c r="D6828" s="422"/>
    </row>
    <row r="6829" spans="4:4">
      <c r="D6829" s="422"/>
    </row>
    <row r="6830" spans="4:4">
      <c r="D6830" s="422"/>
    </row>
    <row r="6831" spans="4:4">
      <c r="D6831" s="422"/>
    </row>
    <row r="6832" spans="4:4">
      <c r="D6832" s="422"/>
    </row>
    <row r="6833" spans="4:4">
      <c r="D6833" s="422"/>
    </row>
    <row r="6834" spans="4:4">
      <c r="D6834" s="422"/>
    </row>
    <row r="6835" spans="4:4">
      <c r="D6835" s="422"/>
    </row>
    <row r="6836" spans="4:4">
      <c r="D6836" s="422"/>
    </row>
    <row r="6837" spans="4:4">
      <c r="D6837" s="422"/>
    </row>
    <row r="6838" spans="4:4">
      <c r="D6838" s="422"/>
    </row>
    <row r="6839" spans="4:4">
      <c r="D6839" s="422"/>
    </row>
    <row r="6840" spans="4:4">
      <c r="D6840" s="422"/>
    </row>
    <row r="6841" spans="4:4">
      <c r="D6841" s="422"/>
    </row>
    <row r="6842" spans="4:4">
      <c r="D6842" s="422"/>
    </row>
    <row r="6843" spans="4:4">
      <c r="D6843" s="422"/>
    </row>
    <row r="6844" spans="4:4">
      <c r="D6844" s="422"/>
    </row>
    <row r="6845" spans="4:4">
      <c r="D6845" s="422"/>
    </row>
    <row r="6846" spans="4:4">
      <c r="D6846" s="422"/>
    </row>
    <row r="6847" spans="4:4">
      <c r="D6847" s="422"/>
    </row>
    <row r="6848" spans="4:4">
      <c r="D6848" s="422"/>
    </row>
    <row r="6849" spans="4:4">
      <c r="D6849" s="422"/>
    </row>
    <row r="6850" spans="4:4">
      <c r="D6850" s="422"/>
    </row>
    <row r="6851" spans="4:4">
      <c r="D6851" s="422"/>
    </row>
    <row r="6852" spans="4:4">
      <c r="D6852" s="422"/>
    </row>
    <row r="6853" spans="4:4">
      <c r="D6853" s="422"/>
    </row>
    <row r="6854" spans="4:4">
      <c r="D6854" s="422"/>
    </row>
    <row r="6855" spans="4:4">
      <c r="D6855" s="422"/>
    </row>
    <row r="6856" spans="4:4">
      <c r="D6856" s="422"/>
    </row>
    <row r="6857" spans="4:4">
      <c r="D6857" s="422"/>
    </row>
    <row r="6858" spans="4:4">
      <c r="D6858" s="422"/>
    </row>
    <row r="6859" spans="4:4">
      <c r="D6859" s="422"/>
    </row>
    <row r="6860" spans="4:4">
      <c r="D6860" s="422"/>
    </row>
    <row r="6861" spans="4:4">
      <c r="D6861" s="422"/>
    </row>
    <row r="6862" spans="4:4">
      <c r="D6862" s="422"/>
    </row>
    <row r="6863" spans="4:4">
      <c r="D6863" s="422"/>
    </row>
    <row r="6864" spans="4:4">
      <c r="D6864" s="422"/>
    </row>
    <row r="6865" spans="4:4">
      <c r="D6865" s="422"/>
    </row>
    <row r="6866" spans="4:4">
      <c r="D6866" s="422"/>
    </row>
    <row r="6867" spans="4:4">
      <c r="D6867" s="422"/>
    </row>
    <row r="6868" spans="4:4">
      <c r="D6868" s="422"/>
    </row>
    <row r="6869" spans="4:4">
      <c r="D6869" s="422"/>
    </row>
    <row r="6870" spans="4:4">
      <c r="D6870" s="422"/>
    </row>
    <row r="6871" spans="4:4">
      <c r="D6871" s="422"/>
    </row>
    <row r="6872" spans="4:4">
      <c r="D6872" s="422"/>
    </row>
    <row r="6873" spans="4:4">
      <c r="D6873" s="422"/>
    </row>
    <row r="6874" spans="4:4">
      <c r="D6874" s="422"/>
    </row>
    <row r="6875" spans="4:4">
      <c r="D6875" s="422"/>
    </row>
    <row r="6876" spans="4:4">
      <c r="D6876" s="422"/>
    </row>
    <row r="6877" spans="4:4">
      <c r="D6877" s="422"/>
    </row>
    <row r="6878" spans="4:4">
      <c r="D6878" s="422"/>
    </row>
    <row r="6879" spans="4:4">
      <c r="D6879" s="422"/>
    </row>
    <row r="6880" spans="4:4">
      <c r="D6880" s="422"/>
    </row>
    <row r="6881" spans="4:4">
      <c r="D6881" s="422"/>
    </row>
    <row r="6882" spans="4:4">
      <c r="D6882" s="422"/>
    </row>
    <row r="6883" spans="4:4">
      <c r="D6883" s="422"/>
    </row>
    <row r="6884" spans="4:4">
      <c r="D6884" s="422"/>
    </row>
    <row r="6885" spans="4:4">
      <c r="D6885" s="422"/>
    </row>
    <row r="6886" spans="4:4">
      <c r="D6886" s="422"/>
    </row>
    <row r="6887" spans="4:4">
      <c r="D6887" s="422"/>
    </row>
    <row r="6888" spans="4:4">
      <c r="D6888" s="422"/>
    </row>
    <row r="6889" spans="4:4">
      <c r="D6889" s="422"/>
    </row>
    <row r="6890" spans="4:4">
      <c r="D6890" s="422"/>
    </row>
    <row r="6891" spans="4:4">
      <c r="D6891" s="422"/>
    </row>
    <row r="6892" spans="4:4">
      <c r="D6892" s="422"/>
    </row>
    <row r="6893" spans="4:4">
      <c r="D6893" s="422"/>
    </row>
    <row r="6894" spans="4:4">
      <c r="D6894" s="422"/>
    </row>
    <row r="6895" spans="4:4">
      <c r="D6895" s="422"/>
    </row>
    <row r="6896" spans="4:4">
      <c r="D6896" s="422"/>
    </row>
    <row r="6897" spans="4:4">
      <c r="D6897" s="422"/>
    </row>
    <row r="6898" spans="4:4">
      <c r="D6898" s="422"/>
    </row>
    <row r="6899" spans="4:4">
      <c r="D6899" s="422"/>
    </row>
    <row r="6900" spans="4:4">
      <c r="D6900" s="422"/>
    </row>
    <row r="6901" spans="4:4">
      <c r="D6901" s="422"/>
    </row>
    <row r="6902" spans="4:4">
      <c r="D6902" s="422"/>
    </row>
    <row r="6903" spans="4:4">
      <c r="D6903" s="422"/>
    </row>
    <row r="6904" spans="4:4">
      <c r="D6904" s="422"/>
    </row>
    <row r="6905" spans="4:4">
      <c r="D6905" s="422"/>
    </row>
    <row r="6906" spans="4:4">
      <c r="D6906" s="422"/>
    </row>
    <row r="6907" spans="4:4">
      <c r="D6907" s="422"/>
    </row>
    <row r="6908" spans="4:4">
      <c r="D6908" s="422"/>
    </row>
    <row r="6909" spans="4:4">
      <c r="D6909" s="422"/>
    </row>
    <row r="6910" spans="4:4">
      <c r="D6910" s="422"/>
    </row>
    <row r="6911" spans="4:4">
      <c r="D6911" s="422"/>
    </row>
    <row r="6912" spans="4:4">
      <c r="D6912" s="422"/>
    </row>
    <row r="6913" spans="4:4">
      <c r="D6913" s="422"/>
    </row>
    <row r="6914" spans="4:4">
      <c r="D6914" s="422"/>
    </row>
    <row r="6915" spans="4:4">
      <c r="D6915" s="422"/>
    </row>
    <row r="6916" spans="4:4">
      <c r="D6916" s="422"/>
    </row>
    <row r="6917" spans="4:4">
      <c r="D6917" s="422"/>
    </row>
    <row r="6918" spans="4:4">
      <c r="D6918" s="422"/>
    </row>
    <row r="6919" spans="4:4">
      <c r="D6919" s="422"/>
    </row>
    <row r="6920" spans="4:4">
      <c r="D6920" s="422"/>
    </row>
    <row r="6921" spans="4:4">
      <c r="D6921" s="422"/>
    </row>
    <row r="6922" spans="4:4">
      <c r="D6922" s="422"/>
    </row>
    <row r="6923" spans="4:4">
      <c r="D6923" s="422"/>
    </row>
    <row r="6924" spans="4:4">
      <c r="D6924" s="422"/>
    </row>
    <row r="6925" spans="4:4">
      <c r="D6925" s="422"/>
    </row>
    <row r="6926" spans="4:4">
      <c r="D6926" s="422"/>
    </row>
    <row r="6927" spans="4:4">
      <c r="D6927" s="422"/>
    </row>
    <row r="6928" spans="4:4">
      <c r="D6928" s="422"/>
    </row>
    <row r="6929" spans="4:4">
      <c r="D6929" s="422"/>
    </row>
    <row r="6930" spans="4:4">
      <c r="D6930" s="422"/>
    </row>
    <row r="6931" spans="4:4">
      <c r="D6931" s="422"/>
    </row>
    <row r="6932" spans="4:4">
      <c r="D6932" s="422"/>
    </row>
    <row r="6933" spans="4:4">
      <c r="D6933" s="422"/>
    </row>
    <row r="6934" spans="4:4">
      <c r="D6934" s="422"/>
    </row>
    <row r="6935" spans="4:4">
      <c r="D6935" s="422"/>
    </row>
    <row r="6936" spans="4:4">
      <c r="D6936" s="422"/>
    </row>
    <row r="6937" spans="4:4">
      <c r="D6937" s="422"/>
    </row>
    <row r="6938" spans="4:4">
      <c r="D6938" s="422"/>
    </row>
    <row r="6939" spans="4:4">
      <c r="D6939" s="422"/>
    </row>
    <row r="6940" spans="4:4">
      <c r="D6940" s="422"/>
    </row>
    <row r="6941" spans="4:4">
      <c r="D6941" s="422"/>
    </row>
    <row r="6942" spans="4:4">
      <c r="D6942" s="422"/>
    </row>
    <row r="6943" spans="4:4">
      <c r="D6943" s="422"/>
    </row>
    <row r="6944" spans="4:4">
      <c r="D6944" s="422"/>
    </row>
    <row r="6945" spans="4:4">
      <c r="D6945" s="422"/>
    </row>
    <row r="6946" spans="4:4">
      <c r="D6946" s="422"/>
    </row>
    <row r="6947" spans="4:4">
      <c r="D6947" s="422"/>
    </row>
    <row r="6948" spans="4:4">
      <c r="D6948" s="422"/>
    </row>
    <row r="6949" spans="4:4">
      <c r="D6949" s="422"/>
    </row>
    <row r="6950" spans="4:4">
      <c r="D6950" s="422"/>
    </row>
    <row r="6951" spans="4:4">
      <c r="D6951" s="422"/>
    </row>
    <row r="6952" spans="4:4">
      <c r="D6952" s="422"/>
    </row>
    <row r="6953" spans="4:4">
      <c r="D6953" s="422"/>
    </row>
    <row r="6954" spans="4:4">
      <c r="D6954" s="422"/>
    </row>
    <row r="6955" spans="4:4">
      <c r="D6955" s="422"/>
    </row>
    <row r="6956" spans="4:4">
      <c r="D6956" s="422"/>
    </row>
    <row r="6957" spans="4:4">
      <c r="D6957" s="422"/>
    </row>
    <row r="6958" spans="4:4">
      <c r="D6958" s="422"/>
    </row>
    <row r="6959" spans="4:4">
      <c r="D6959" s="422"/>
    </row>
    <row r="6960" spans="4:4">
      <c r="D6960" s="422"/>
    </row>
    <row r="6961" spans="4:4">
      <c r="D6961" s="422"/>
    </row>
    <row r="6962" spans="4:4">
      <c r="D6962" s="422"/>
    </row>
    <row r="6963" spans="4:4">
      <c r="D6963" s="422"/>
    </row>
    <row r="6964" spans="4:4">
      <c r="D6964" s="422"/>
    </row>
    <row r="6965" spans="4:4">
      <c r="D6965" s="422"/>
    </row>
    <row r="6966" spans="4:4">
      <c r="D6966" s="422"/>
    </row>
    <row r="6967" spans="4:4">
      <c r="D6967" s="422"/>
    </row>
    <row r="6968" spans="4:4">
      <c r="D6968" s="422"/>
    </row>
    <row r="6969" spans="4:4">
      <c r="D6969" s="422"/>
    </row>
    <row r="6970" spans="4:4">
      <c r="D6970" s="422"/>
    </row>
    <row r="6971" spans="4:4">
      <c r="D6971" s="422"/>
    </row>
    <row r="6972" spans="4:4">
      <c r="D6972" s="422"/>
    </row>
    <row r="6973" spans="4:4">
      <c r="D6973" s="422"/>
    </row>
    <row r="6974" spans="4:4">
      <c r="D6974" s="422"/>
    </row>
    <row r="6975" spans="4:4">
      <c r="D6975" s="422"/>
    </row>
    <row r="6976" spans="4:4">
      <c r="D6976" s="422"/>
    </row>
    <row r="6977" spans="4:4">
      <c r="D6977" s="422"/>
    </row>
    <row r="6978" spans="4:4">
      <c r="D6978" s="422"/>
    </row>
    <row r="6979" spans="4:4">
      <c r="D6979" s="422"/>
    </row>
    <row r="6980" spans="4:4">
      <c r="D6980" s="422"/>
    </row>
    <row r="6981" spans="4:4">
      <c r="D6981" s="422"/>
    </row>
    <row r="6982" spans="4:4">
      <c r="D6982" s="422"/>
    </row>
    <row r="6983" spans="4:4">
      <c r="D6983" s="422"/>
    </row>
    <row r="6984" spans="4:4">
      <c r="D6984" s="422"/>
    </row>
    <row r="6985" spans="4:4">
      <c r="D6985" s="422"/>
    </row>
    <row r="6986" spans="4:4">
      <c r="D6986" s="422"/>
    </row>
    <row r="6987" spans="4:4">
      <c r="D6987" s="422"/>
    </row>
    <row r="6988" spans="4:4">
      <c r="D6988" s="422"/>
    </row>
    <row r="6989" spans="4:4">
      <c r="D6989" s="422"/>
    </row>
    <row r="6990" spans="4:4">
      <c r="D6990" s="422"/>
    </row>
    <row r="6991" spans="4:4">
      <c r="D6991" s="422"/>
    </row>
    <row r="6992" spans="4:4">
      <c r="D6992" s="422"/>
    </row>
    <row r="6993" spans="4:4">
      <c r="D6993" s="422"/>
    </row>
    <row r="6994" spans="4:4">
      <c r="D6994" s="422"/>
    </row>
    <row r="6995" spans="4:4">
      <c r="D6995" s="422"/>
    </row>
    <row r="6996" spans="4:4">
      <c r="D6996" s="422"/>
    </row>
    <row r="6997" spans="4:4">
      <c r="D6997" s="422"/>
    </row>
    <row r="6998" spans="4:4">
      <c r="D6998" s="422"/>
    </row>
    <row r="6999" spans="4:4">
      <c r="D6999" s="422"/>
    </row>
    <row r="7000" spans="4:4">
      <c r="D7000" s="422"/>
    </row>
    <row r="7001" spans="4:4">
      <c r="D7001" s="422"/>
    </row>
    <row r="7002" spans="4:4">
      <c r="D7002" s="422"/>
    </row>
    <row r="7003" spans="4:4">
      <c r="D7003" s="422"/>
    </row>
    <row r="7004" spans="4:4">
      <c r="D7004" s="422"/>
    </row>
    <row r="7005" spans="4:4">
      <c r="D7005" s="422"/>
    </row>
    <row r="7006" spans="4:4">
      <c r="D7006" s="422"/>
    </row>
    <row r="7007" spans="4:4">
      <c r="D7007" s="422"/>
    </row>
    <row r="7008" spans="4:4">
      <c r="D7008" s="422"/>
    </row>
    <row r="7009" spans="4:4">
      <c r="D7009" s="422"/>
    </row>
    <row r="7010" spans="4:4">
      <c r="D7010" s="422"/>
    </row>
    <row r="7011" spans="4:4">
      <c r="D7011" s="422"/>
    </row>
    <row r="7012" spans="4:4">
      <c r="D7012" s="422"/>
    </row>
    <row r="7013" spans="4:4">
      <c r="D7013" s="422"/>
    </row>
    <row r="7014" spans="4:4">
      <c r="D7014" s="422"/>
    </row>
    <row r="7015" spans="4:4">
      <c r="D7015" s="422"/>
    </row>
    <row r="7016" spans="4:4">
      <c r="D7016" s="422"/>
    </row>
    <row r="7017" spans="4:4">
      <c r="D7017" s="422"/>
    </row>
    <row r="7018" spans="4:4">
      <c r="D7018" s="422"/>
    </row>
    <row r="7019" spans="4:4">
      <c r="D7019" s="422"/>
    </row>
    <row r="7020" spans="4:4">
      <c r="D7020" s="422"/>
    </row>
    <row r="7021" spans="4:4">
      <c r="D7021" s="422"/>
    </row>
    <row r="7022" spans="4:4">
      <c r="D7022" s="422"/>
    </row>
    <row r="7023" spans="4:4">
      <c r="D7023" s="422"/>
    </row>
    <row r="7024" spans="4:4">
      <c r="D7024" s="422"/>
    </row>
    <row r="7025" spans="4:4">
      <c r="D7025" s="422"/>
    </row>
    <row r="7026" spans="4:4">
      <c r="D7026" s="422"/>
    </row>
    <row r="7027" spans="4:4">
      <c r="D7027" s="422"/>
    </row>
    <row r="7028" spans="4:4">
      <c r="D7028" s="422"/>
    </row>
    <row r="7029" spans="4:4">
      <c r="D7029" s="422"/>
    </row>
    <row r="7030" spans="4:4">
      <c r="D7030" s="422"/>
    </row>
    <row r="7031" spans="4:4">
      <c r="D7031" s="422"/>
    </row>
    <row r="7032" spans="4:4">
      <c r="D7032" s="422"/>
    </row>
    <row r="7033" spans="4:4">
      <c r="D7033" s="422"/>
    </row>
    <row r="7034" spans="4:4">
      <c r="D7034" s="422"/>
    </row>
    <row r="7035" spans="4:4">
      <c r="D7035" s="422"/>
    </row>
    <row r="7036" spans="4:4">
      <c r="D7036" s="422"/>
    </row>
    <row r="7037" spans="4:4">
      <c r="D7037" s="422"/>
    </row>
    <row r="7038" spans="4:4">
      <c r="D7038" s="422"/>
    </row>
    <row r="7039" spans="4:4">
      <c r="D7039" s="422"/>
    </row>
    <row r="7040" spans="4:4">
      <c r="D7040" s="422"/>
    </row>
    <row r="7041" spans="4:4">
      <c r="D7041" s="422"/>
    </row>
    <row r="7042" spans="4:4">
      <c r="D7042" s="422"/>
    </row>
    <row r="7043" spans="4:4">
      <c r="D7043" s="422"/>
    </row>
    <row r="7044" spans="4:4">
      <c r="D7044" s="422"/>
    </row>
    <row r="7045" spans="4:4">
      <c r="D7045" s="422"/>
    </row>
    <row r="7046" spans="4:4">
      <c r="D7046" s="422"/>
    </row>
    <row r="7047" spans="4:4">
      <c r="D7047" s="422"/>
    </row>
    <row r="7048" spans="4:4">
      <c r="D7048" s="422"/>
    </row>
    <row r="7049" spans="4:4">
      <c r="D7049" s="422"/>
    </row>
    <row r="7050" spans="4:4">
      <c r="D7050" s="422"/>
    </row>
    <row r="7051" spans="4:4">
      <c r="D7051" s="422"/>
    </row>
    <row r="7052" spans="4:4">
      <c r="D7052" s="422"/>
    </row>
    <row r="7053" spans="4:4">
      <c r="D7053" s="422"/>
    </row>
    <row r="7054" spans="4:4">
      <c r="D7054" s="422"/>
    </row>
    <row r="7055" spans="4:4">
      <c r="D7055" s="422"/>
    </row>
    <row r="7056" spans="4:4">
      <c r="D7056" s="422"/>
    </row>
    <row r="7057" spans="4:4">
      <c r="D7057" s="422"/>
    </row>
    <row r="7058" spans="4:4">
      <c r="D7058" s="422"/>
    </row>
    <row r="7059" spans="4:4">
      <c r="D7059" s="422"/>
    </row>
    <row r="7060" spans="4:4">
      <c r="D7060" s="422"/>
    </row>
    <row r="7061" spans="4:4">
      <c r="D7061" s="422"/>
    </row>
    <row r="7062" spans="4:4">
      <c r="D7062" s="422"/>
    </row>
    <row r="7063" spans="4:4">
      <c r="D7063" s="422"/>
    </row>
    <row r="7064" spans="4:4">
      <c r="D7064" s="422"/>
    </row>
    <row r="7065" spans="4:4">
      <c r="D7065" s="422"/>
    </row>
    <row r="7066" spans="4:4">
      <c r="D7066" s="422"/>
    </row>
    <row r="7067" spans="4:4">
      <c r="D7067" s="422"/>
    </row>
    <row r="7068" spans="4:4">
      <c r="D7068" s="422"/>
    </row>
    <row r="7069" spans="4:4">
      <c r="D7069" s="422"/>
    </row>
    <row r="7070" spans="4:4">
      <c r="D7070" s="422"/>
    </row>
    <row r="7071" spans="4:4">
      <c r="D7071" s="422"/>
    </row>
    <row r="7072" spans="4:4">
      <c r="D7072" s="422"/>
    </row>
    <row r="7073" spans="4:4">
      <c r="D7073" s="422"/>
    </row>
    <row r="7074" spans="4:4">
      <c r="D7074" s="422"/>
    </row>
    <row r="7075" spans="4:4">
      <c r="D7075" s="422"/>
    </row>
    <row r="7076" spans="4:4">
      <c r="D7076" s="422"/>
    </row>
    <row r="7077" spans="4:4">
      <c r="D7077" s="422"/>
    </row>
    <row r="7078" spans="4:4">
      <c r="D7078" s="422"/>
    </row>
    <row r="7079" spans="4:4">
      <c r="D7079" s="422"/>
    </row>
    <row r="7080" spans="4:4">
      <c r="D7080" s="422"/>
    </row>
    <row r="7081" spans="4:4">
      <c r="D7081" s="422"/>
    </row>
    <row r="7082" spans="4:4">
      <c r="D7082" s="422"/>
    </row>
    <row r="7083" spans="4:4">
      <c r="D7083" s="422"/>
    </row>
    <row r="7084" spans="4:4">
      <c r="D7084" s="422"/>
    </row>
    <row r="7085" spans="4:4">
      <c r="D7085" s="422"/>
    </row>
    <row r="7086" spans="4:4">
      <c r="D7086" s="422"/>
    </row>
    <row r="7087" spans="4:4">
      <c r="D7087" s="422"/>
    </row>
    <row r="7088" spans="4:4">
      <c r="D7088" s="422"/>
    </row>
    <row r="7089" spans="4:4">
      <c r="D7089" s="422"/>
    </row>
    <row r="7090" spans="4:4">
      <c r="D7090" s="422"/>
    </row>
    <row r="7091" spans="4:4">
      <c r="D7091" s="422"/>
    </row>
    <row r="7092" spans="4:4">
      <c r="D7092" s="422"/>
    </row>
    <row r="7093" spans="4:4">
      <c r="D7093" s="422"/>
    </row>
    <row r="7094" spans="4:4">
      <c r="D7094" s="422"/>
    </row>
    <row r="7095" spans="4:4">
      <c r="D7095" s="422"/>
    </row>
    <row r="7096" spans="4:4">
      <c r="D7096" s="422"/>
    </row>
    <row r="7097" spans="4:4">
      <c r="D7097" s="422"/>
    </row>
    <row r="7098" spans="4:4">
      <c r="D7098" s="422"/>
    </row>
    <row r="7099" spans="4:4">
      <c r="D7099" s="422"/>
    </row>
    <row r="7100" spans="4:4">
      <c r="D7100" s="422"/>
    </row>
    <row r="7101" spans="4:4">
      <c r="D7101" s="422"/>
    </row>
    <row r="7102" spans="4:4">
      <c r="D7102" s="422"/>
    </row>
    <row r="7103" spans="4:4">
      <c r="D7103" s="422"/>
    </row>
    <row r="7104" spans="4:4">
      <c r="D7104" s="422"/>
    </row>
    <row r="7105" spans="4:4">
      <c r="D7105" s="422"/>
    </row>
    <row r="7106" spans="4:4">
      <c r="D7106" s="422"/>
    </row>
    <row r="7107" spans="4:4">
      <c r="D7107" s="422"/>
    </row>
    <row r="7108" spans="4:4">
      <c r="D7108" s="422"/>
    </row>
    <row r="7109" spans="4:4">
      <c r="D7109" s="422"/>
    </row>
    <row r="7110" spans="4:4">
      <c r="D7110" s="422"/>
    </row>
    <row r="7111" spans="4:4">
      <c r="D7111" s="422"/>
    </row>
    <row r="7112" spans="4:4">
      <c r="D7112" s="422"/>
    </row>
    <row r="7113" spans="4:4">
      <c r="D7113" s="422"/>
    </row>
    <row r="7114" spans="4:4">
      <c r="D7114" s="422"/>
    </row>
    <row r="7115" spans="4:4">
      <c r="D7115" s="422"/>
    </row>
    <row r="7116" spans="4:4">
      <c r="D7116" s="422"/>
    </row>
    <row r="7117" spans="4:4">
      <c r="D7117" s="422"/>
    </row>
    <row r="7118" spans="4:4">
      <c r="D7118" s="422"/>
    </row>
    <row r="7119" spans="4:4">
      <c r="D7119" s="422"/>
    </row>
    <row r="7120" spans="4:4">
      <c r="D7120" s="422"/>
    </row>
    <row r="7121" spans="4:4">
      <c r="D7121" s="422"/>
    </row>
    <row r="7122" spans="4:4">
      <c r="D7122" s="422"/>
    </row>
    <row r="7123" spans="4:4">
      <c r="D7123" s="422"/>
    </row>
    <row r="7124" spans="4:4">
      <c r="D7124" s="422"/>
    </row>
    <row r="7125" spans="4:4">
      <c r="D7125" s="422"/>
    </row>
    <row r="7126" spans="4:4">
      <c r="D7126" s="422"/>
    </row>
    <row r="7127" spans="4:4">
      <c r="D7127" s="422"/>
    </row>
    <row r="7128" spans="4:4">
      <c r="D7128" s="422"/>
    </row>
    <row r="7129" spans="4:4">
      <c r="D7129" s="422"/>
    </row>
    <row r="7130" spans="4:4">
      <c r="D7130" s="422"/>
    </row>
    <row r="7131" spans="4:4">
      <c r="D7131" s="422"/>
    </row>
    <row r="7132" spans="4:4">
      <c r="D7132" s="422"/>
    </row>
    <row r="7133" spans="4:4">
      <c r="D7133" s="422"/>
    </row>
    <row r="7134" spans="4:4">
      <c r="D7134" s="422"/>
    </row>
    <row r="7135" spans="4:4">
      <c r="D7135" s="422"/>
    </row>
    <row r="7136" spans="4:4">
      <c r="D7136" s="422"/>
    </row>
    <row r="7137" spans="4:4">
      <c r="D7137" s="422"/>
    </row>
    <row r="7138" spans="4:4">
      <c r="D7138" s="422"/>
    </row>
    <row r="7139" spans="4:4">
      <c r="D7139" s="422"/>
    </row>
    <row r="7140" spans="4:4">
      <c r="D7140" s="422"/>
    </row>
    <row r="7141" spans="4:4">
      <c r="D7141" s="422"/>
    </row>
    <row r="7142" spans="4:4">
      <c r="D7142" s="422"/>
    </row>
    <row r="7143" spans="4:4">
      <c r="D7143" s="422"/>
    </row>
    <row r="7144" spans="4:4">
      <c r="D7144" s="422"/>
    </row>
    <row r="7145" spans="4:4">
      <c r="D7145" s="422"/>
    </row>
    <row r="7146" spans="4:4">
      <c r="D7146" s="422"/>
    </row>
    <row r="7147" spans="4:4">
      <c r="D7147" s="422"/>
    </row>
    <row r="7148" spans="4:4">
      <c r="D7148" s="422"/>
    </row>
    <row r="7149" spans="4:4">
      <c r="D7149" s="422"/>
    </row>
    <row r="7150" spans="4:4">
      <c r="D7150" s="422"/>
    </row>
    <row r="7151" spans="4:4">
      <c r="D7151" s="422"/>
    </row>
    <row r="7152" spans="4:4">
      <c r="D7152" s="422"/>
    </row>
    <row r="7153" spans="4:4">
      <c r="D7153" s="422"/>
    </row>
    <row r="7154" spans="4:4">
      <c r="D7154" s="422"/>
    </row>
    <row r="7155" spans="4:4">
      <c r="D7155" s="422"/>
    </row>
    <row r="7156" spans="4:4">
      <c r="D7156" s="422"/>
    </row>
    <row r="7157" spans="4:4">
      <c r="D7157" s="422"/>
    </row>
    <row r="7158" spans="4:4">
      <c r="D7158" s="422"/>
    </row>
    <row r="7159" spans="4:4">
      <c r="D7159" s="422"/>
    </row>
    <row r="7160" spans="4:4">
      <c r="D7160" s="422"/>
    </row>
    <row r="7161" spans="4:4">
      <c r="D7161" s="422"/>
    </row>
    <row r="7162" spans="4:4">
      <c r="D7162" s="422"/>
    </row>
    <row r="7163" spans="4:4">
      <c r="D7163" s="422"/>
    </row>
    <row r="7164" spans="4:4">
      <c r="D7164" s="422"/>
    </row>
    <row r="7165" spans="4:4">
      <c r="D7165" s="422"/>
    </row>
    <row r="7166" spans="4:4">
      <c r="D7166" s="422"/>
    </row>
    <row r="7167" spans="4:4">
      <c r="D7167" s="422"/>
    </row>
    <row r="7168" spans="4:4">
      <c r="D7168" s="422"/>
    </row>
    <row r="7169" spans="4:4">
      <c r="D7169" s="422"/>
    </row>
    <row r="7170" spans="4:4">
      <c r="D7170" s="422"/>
    </row>
    <row r="7171" spans="4:4">
      <c r="D7171" s="422"/>
    </row>
    <row r="7172" spans="4:4">
      <c r="D7172" s="422"/>
    </row>
    <row r="7173" spans="4:4">
      <c r="D7173" s="422"/>
    </row>
    <row r="7174" spans="4:4">
      <c r="D7174" s="422"/>
    </row>
    <row r="7175" spans="4:4">
      <c r="D7175" s="422"/>
    </row>
    <row r="7176" spans="4:4">
      <c r="D7176" s="422"/>
    </row>
    <row r="7177" spans="4:4">
      <c r="D7177" s="422"/>
    </row>
    <row r="7178" spans="4:4">
      <c r="D7178" s="422"/>
    </row>
    <row r="7179" spans="4:4">
      <c r="D7179" s="422"/>
    </row>
    <row r="7180" spans="4:4">
      <c r="D7180" s="422"/>
    </row>
    <row r="7181" spans="4:4">
      <c r="D7181" s="422"/>
    </row>
    <row r="7182" spans="4:4">
      <c r="D7182" s="422"/>
    </row>
    <row r="7183" spans="4:4">
      <c r="D7183" s="422"/>
    </row>
    <row r="7184" spans="4:4">
      <c r="D7184" s="422"/>
    </row>
    <row r="7185" spans="4:4">
      <c r="D7185" s="422"/>
    </row>
    <row r="7186" spans="4:4">
      <c r="D7186" s="422"/>
    </row>
    <row r="7187" spans="4:4">
      <c r="D7187" s="422"/>
    </row>
    <row r="7188" spans="4:4">
      <c r="D7188" s="422"/>
    </row>
    <row r="7189" spans="4:4">
      <c r="D7189" s="422"/>
    </row>
    <row r="7190" spans="4:4">
      <c r="D7190" s="422"/>
    </row>
    <row r="7191" spans="4:4">
      <c r="D7191" s="422"/>
    </row>
    <row r="7192" spans="4:4">
      <c r="D7192" s="422"/>
    </row>
    <row r="7193" spans="4:4">
      <c r="D7193" s="422"/>
    </row>
    <row r="7194" spans="4:4">
      <c r="D7194" s="422"/>
    </row>
    <row r="7195" spans="4:4">
      <c r="D7195" s="422"/>
    </row>
    <row r="7196" spans="4:4">
      <c r="D7196" s="422"/>
    </row>
    <row r="7197" spans="4:4">
      <c r="D7197" s="422"/>
    </row>
    <row r="7198" spans="4:4">
      <c r="D7198" s="422"/>
    </row>
    <row r="7199" spans="4:4">
      <c r="D7199" s="422"/>
    </row>
    <row r="7200" spans="4:4">
      <c r="D7200" s="422"/>
    </row>
    <row r="7201" spans="4:4">
      <c r="D7201" s="422"/>
    </row>
    <row r="7202" spans="4:4">
      <c r="D7202" s="422"/>
    </row>
    <row r="7203" spans="4:4">
      <c r="D7203" s="422"/>
    </row>
    <row r="7204" spans="4:4">
      <c r="D7204" s="422"/>
    </row>
    <row r="7205" spans="4:4">
      <c r="D7205" s="422"/>
    </row>
    <row r="7206" spans="4:4">
      <c r="D7206" s="422"/>
    </row>
    <row r="7207" spans="4:4">
      <c r="D7207" s="422"/>
    </row>
    <row r="7208" spans="4:4">
      <c r="D7208" s="422"/>
    </row>
    <row r="7209" spans="4:4">
      <c r="D7209" s="422"/>
    </row>
    <row r="7210" spans="4:4">
      <c r="D7210" s="422"/>
    </row>
    <row r="7211" spans="4:4">
      <c r="D7211" s="422"/>
    </row>
    <row r="7212" spans="4:4">
      <c r="D7212" s="422"/>
    </row>
    <row r="7213" spans="4:4">
      <c r="D7213" s="422"/>
    </row>
    <row r="7214" spans="4:4">
      <c r="D7214" s="422"/>
    </row>
    <row r="7215" spans="4:4">
      <c r="D7215" s="422"/>
    </row>
    <row r="7216" spans="4:4">
      <c r="D7216" s="422"/>
    </row>
    <row r="7217" spans="4:4">
      <c r="D7217" s="422"/>
    </row>
    <row r="7218" spans="4:4">
      <c r="D7218" s="422"/>
    </row>
    <row r="7219" spans="4:4">
      <c r="D7219" s="422"/>
    </row>
    <row r="7220" spans="4:4">
      <c r="D7220" s="422"/>
    </row>
    <row r="7221" spans="4:4">
      <c r="D7221" s="422"/>
    </row>
    <row r="7222" spans="4:4">
      <c r="D7222" s="422"/>
    </row>
    <row r="7223" spans="4:4">
      <c r="D7223" s="422"/>
    </row>
    <row r="7224" spans="4:4">
      <c r="D7224" s="422"/>
    </row>
    <row r="7225" spans="4:4">
      <c r="D7225" s="422"/>
    </row>
    <row r="7226" spans="4:4">
      <c r="D7226" s="422"/>
    </row>
    <row r="7227" spans="4:4">
      <c r="D7227" s="422"/>
    </row>
    <row r="7228" spans="4:4">
      <c r="D7228" s="422"/>
    </row>
    <row r="7229" spans="4:4">
      <c r="D7229" s="422"/>
    </row>
    <row r="7230" spans="4:4">
      <c r="D7230" s="422"/>
    </row>
    <row r="7231" spans="4:4">
      <c r="D7231" s="422"/>
    </row>
    <row r="7232" spans="4:4">
      <c r="D7232" s="422"/>
    </row>
    <row r="7233" spans="4:4">
      <c r="D7233" s="422"/>
    </row>
    <row r="7234" spans="4:4">
      <c r="D7234" s="422"/>
    </row>
    <row r="7235" spans="4:4">
      <c r="D7235" s="422"/>
    </row>
    <row r="7236" spans="4:4">
      <c r="D7236" s="422"/>
    </row>
    <row r="7237" spans="4:4">
      <c r="D7237" s="422"/>
    </row>
    <row r="7238" spans="4:4">
      <c r="D7238" s="422"/>
    </row>
    <row r="7239" spans="4:4">
      <c r="D7239" s="422"/>
    </row>
    <row r="7240" spans="4:4">
      <c r="D7240" s="422"/>
    </row>
    <row r="7241" spans="4:4">
      <c r="D7241" s="422"/>
    </row>
    <row r="7242" spans="4:4">
      <c r="D7242" s="422"/>
    </row>
    <row r="7243" spans="4:4">
      <c r="D7243" s="422"/>
    </row>
    <row r="7244" spans="4:4">
      <c r="D7244" s="422"/>
    </row>
    <row r="7245" spans="4:4">
      <c r="D7245" s="422"/>
    </row>
    <row r="7246" spans="4:4">
      <c r="D7246" s="422"/>
    </row>
    <row r="7247" spans="4:4">
      <c r="D7247" s="422"/>
    </row>
    <row r="7248" spans="4:4">
      <c r="D7248" s="422"/>
    </row>
    <row r="7249" spans="4:4">
      <c r="D7249" s="422"/>
    </row>
    <row r="7250" spans="4:4">
      <c r="D7250" s="422"/>
    </row>
    <row r="7251" spans="4:4">
      <c r="D7251" s="422"/>
    </row>
    <row r="7252" spans="4:4">
      <c r="D7252" s="422"/>
    </row>
    <row r="7253" spans="4:4">
      <c r="D7253" s="422"/>
    </row>
    <row r="7254" spans="4:4">
      <c r="D7254" s="422"/>
    </row>
    <row r="7255" spans="4:4">
      <c r="D7255" s="422"/>
    </row>
    <row r="7256" spans="4:4">
      <c r="D7256" s="422"/>
    </row>
    <row r="7257" spans="4:4">
      <c r="D7257" s="422"/>
    </row>
    <row r="7258" spans="4:4">
      <c r="D7258" s="422"/>
    </row>
    <row r="7259" spans="4:4">
      <c r="D7259" s="422"/>
    </row>
    <row r="7260" spans="4:4">
      <c r="D7260" s="422"/>
    </row>
    <row r="7261" spans="4:4">
      <c r="D7261" s="422"/>
    </row>
    <row r="7262" spans="4:4">
      <c r="D7262" s="422"/>
    </row>
    <row r="7263" spans="4:4">
      <c r="D7263" s="422"/>
    </row>
    <row r="7264" spans="4:4">
      <c r="D7264" s="422"/>
    </row>
    <row r="7265" spans="4:4">
      <c r="D7265" s="422"/>
    </row>
    <row r="7266" spans="4:4">
      <c r="D7266" s="422"/>
    </row>
    <row r="7267" spans="4:4">
      <c r="D7267" s="422"/>
    </row>
    <row r="7268" spans="4:4">
      <c r="D7268" s="422"/>
    </row>
    <row r="7269" spans="4:4">
      <c r="D7269" s="422"/>
    </row>
    <row r="7270" spans="4:4">
      <c r="D7270" s="422"/>
    </row>
    <row r="7271" spans="4:4">
      <c r="D7271" s="422"/>
    </row>
    <row r="7272" spans="4:4">
      <c r="D7272" s="422"/>
    </row>
    <row r="7273" spans="4:4">
      <c r="D7273" s="422"/>
    </row>
    <row r="7274" spans="4:4">
      <c r="D7274" s="422"/>
    </row>
    <row r="7275" spans="4:4">
      <c r="D7275" s="422"/>
    </row>
    <row r="7276" spans="4:4">
      <c r="D7276" s="422"/>
    </row>
    <row r="7277" spans="4:4">
      <c r="D7277" s="422"/>
    </row>
    <row r="7278" spans="4:4">
      <c r="D7278" s="422"/>
    </row>
    <row r="7279" spans="4:4">
      <c r="D7279" s="422"/>
    </row>
    <row r="7280" spans="4:4">
      <c r="D7280" s="422"/>
    </row>
    <row r="7281" spans="4:4">
      <c r="D7281" s="422"/>
    </row>
    <row r="7282" spans="4:4">
      <c r="D7282" s="422"/>
    </row>
    <row r="7283" spans="4:4">
      <c r="D7283" s="422"/>
    </row>
    <row r="7284" spans="4:4">
      <c r="D7284" s="422"/>
    </row>
    <row r="7285" spans="4:4">
      <c r="D7285" s="422"/>
    </row>
    <row r="7286" spans="4:4">
      <c r="D7286" s="422"/>
    </row>
    <row r="7287" spans="4:4">
      <c r="D7287" s="422"/>
    </row>
    <row r="7288" spans="4:4">
      <c r="D7288" s="422"/>
    </row>
    <row r="7289" spans="4:4">
      <c r="D7289" s="422"/>
    </row>
    <row r="7290" spans="4:4">
      <c r="D7290" s="422"/>
    </row>
    <row r="7291" spans="4:4">
      <c r="D7291" s="422"/>
    </row>
    <row r="7292" spans="4:4">
      <c r="D7292" s="422"/>
    </row>
    <row r="7293" spans="4:4">
      <c r="D7293" s="422"/>
    </row>
    <row r="7294" spans="4:4">
      <c r="D7294" s="422"/>
    </row>
    <row r="7295" spans="4:4">
      <c r="D7295" s="422"/>
    </row>
    <row r="7296" spans="4:4">
      <c r="D7296" s="422"/>
    </row>
    <row r="7297" spans="4:4">
      <c r="D7297" s="422"/>
    </row>
    <row r="7298" spans="4:4">
      <c r="D7298" s="422"/>
    </row>
    <row r="7299" spans="4:4">
      <c r="D7299" s="422"/>
    </row>
    <row r="7300" spans="4:4">
      <c r="D7300" s="422"/>
    </row>
    <row r="7301" spans="4:4">
      <c r="D7301" s="422"/>
    </row>
    <row r="7302" spans="4:4">
      <c r="D7302" s="422"/>
    </row>
    <row r="7303" spans="4:4">
      <c r="D7303" s="422"/>
    </row>
    <row r="7304" spans="4:4">
      <c r="D7304" s="422"/>
    </row>
    <row r="7305" spans="4:4">
      <c r="D7305" s="422"/>
    </row>
    <row r="7306" spans="4:4">
      <c r="D7306" s="422"/>
    </row>
    <row r="7307" spans="4:4">
      <c r="D7307" s="422"/>
    </row>
    <row r="7308" spans="4:4">
      <c r="D7308" s="422"/>
    </row>
    <row r="7309" spans="4:4">
      <c r="D7309" s="422"/>
    </row>
    <row r="7310" spans="4:4">
      <c r="D7310" s="422"/>
    </row>
    <row r="7311" spans="4:4">
      <c r="D7311" s="422"/>
    </row>
    <row r="7312" spans="4:4">
      <c r="D7312" s="422"/>
    </row>
    <row r="7313" spans="4:4">
      <c r="D7313" s="422"/>
    </row>
    <row r="7314" spans="4:4">
      <c r="D7314" s="422"/>
    </row>
    <row r="7315" spans="4:4">
      <c r="D7315" s="422"/>
    </row>
    <row r="7316" spans="4:4">
      <c r="D7316" s="422"/>
    </row>
    <row r="7317" spans="4:4">
      <c r="D7317" s="422"/>
    </row>
    <row r="7318" spans="4:4">
      <c r="D7318" s="422"/>
    </row>
    <row r="7319" spans="4:4">
      <c r="D7319" s="422"/>
    </row>
    <row r="7320" spans="4:4">
      <c r="D7320" s="422"/>
    </row>
    <row r="7321" spans="4:4">
      <c r="D7321" s="422"/>
    </row>
    <row r="7322" spans="4:4">
      <c r="D7322" s="422"/>
    </row>
    <row r="7323" spans="4:4">
      <c r="D7323" s="422"/>
    </row>
    <row r="7324" spans="4:4">
      <c r="D7324" s="422"/>
    </row>
    <row r="7325" spans="4:4">
      <c r="D7325" s="422"/>
    </row>
    <row r="7326" spans="4:4">
      <c r="D7326" s="422"/>
    </row>
    <row r="7327" spans="4:4">
      <c r="D7327" s="422"/>
    </row>
    <row r="7328" spans="4:4">
      <c r="D7328" s="422"/>
    </row>
    <row r="7329" spans="4:4">
      <c r="D7329" s="422"/>
    </row>
    <row r="7330" spans="4:4">
      <c r="D7330" s="422"/>
    </row>
    <row r="7331" spans="4:4">
      <c r="D7331" s="422"/>
    </row>
    <row r="7332" spans="4:4">
      <c r="D7332" s="422"/>
    </row>
    <row r="7333" spans="4:4">
      <c r="D7333" s="422"/>
    </row>
    <row r="7334" spans="4:4">
      <c r="D7334" s="422"/>
    </row>
    <row r="7335" spans="4:4">
      <c r="D7335" s="422"/>
    </row>
    <row r="7336" spans="4:4">
      <c r="D7336" s="422"/>
    </row>
    <row r="7337" spans="4:4">
      <c r="D7337" s="422"/>
    </row>
    <row r="7338" spans="4:4">
      <c r="D7338" s="422"/>
    </row>
    <row r="7339" spans="4:4">
      <c r="D7339" s="422"/>
    </row>
    <row r="7340" spans="4:4">
      <c r="D7340" s="422"/>
    </row>
    <row r="7341" spans="4:4">
      <c r="D7341" s="422"/>
    </row>
    <row r="7342" spans="4:4">
      <c r="D7342" s="422"/>
    </row>
    <row r="7343" spans="4:4">
      <c r="D7343" s="422"/>
    </row>
    <row r="7344" spans="4:4">
      <c r="D7344" s="422"/>
    </row>
    <row r="7345" spans="4:4">
      <c r="D7345" s="422"/>
    </row>
    <row r="7346" spans="4:4">
      <c r="D7346" s="422"/>
    </row>
    <row r="7347" spans="4:4">
      <c r="D7347" s="422"/>
    </row>
    <row r="7348" spans="4:4">
      <c r="D7348" s="422"/>
    </row>
    <row r="7349" spans="4:4">
      <c r="D7349" s="422"/>
    </row>
    <row r="7350" spans="4:4">
      <c r="D7350" s="422"/>
    </row>
    <row r="7351" spans="4:4">
      <c r="D7351" s="422"/>
    </row>
    <row r="7352" spans="4:4">
      <c r="D7352" s="422"/>
    </row>
    <row r="7353" spans="4:4">
      <c r="D7353" s="422"/>
    </row>
    <row r="7354" spans="4:4">
      <c r="D7354" s="422"/>
    </row>
    <row r="7355" spans="4:4">
      <c r="D7355" s="422"/>
    </row>
    <row r="7356" spans="4:4">
      <c r="D7356" s="422"/>
    </row>
    <row r="7357" spans="4:4">
      <c r="D7357" s="422"/>
    </row>
    <row r="7358" spans="4:4">
      <c r="D7358" s="422"/>
    </row>
    <row r="7359" spans="4:4">
      <c r="D7359" s="422"/>
    </row>
    <row r="7360" spans="4:4">
      <c r="D7360" s="422"/>
    </row>
    <row r="7361" spans="4:4">
      <c r="D7361" s="422"/>
    </row>
    <row r="7362" spans="4:4">
      <c r="D7362" s="422"/>
    </row>
    <row r="7363" spans="4:4">
      <c r="D7363" s="422"/>
    </row>
    <row r="7364" spans="4:4">
      <c r="D7364" s="422"/>
    </row>
    <row r="7365" spans="4:4">
      <c r="D7365" s="422"/>
    </row>
    <row r="7366" spans="4:4">
      <c r="D7366" s="422"/>
    </row>
    <row r="7367" spans="4:4">
      <c r="D7367" s="422"/>
    </row>
    <row r="7368" spans="4:4">
      <c r="D7368" s="422"/>
    </row>
    <row r="7369" spans="4:4">
      <c r="D7369" s="422"/>
    </row>
    <row r="7370" spans="4:4">
      <c r="D7370" s="422"/>
    </row>
    <row r="7371" spans="4:4">
      <c r="D7371" s="422"/>
    </row>
    <row r="7372" spans="4:4">
      <c r="D7372" s="422"/>
    </row>
    <row r="7373" spans="4:4">
      <c r="D7373" s="422"/>
    </row>
    <row r="7374" spans="4:4">
      <c r="D7374" s="422"/>
    </row>
    <row r="7375" spans="4:4">
      <c r="D7375" s="422"/>
    </row>
    <row r="7376" spans="4:4">
      <c r="D7376" s="422"/>
    </row>
    <row r="7377" spans="4:4">
      <c r="D7377" s="422"/>
    </row>
    <row r="7378" spans="4:4">
      <c r="D7378" s="422"/>
    </row>
    <row r="7379" spans="4:4">
      <c r="D7379" s="422"/>
    </row>
    <row r="7380" spans="4:4">
      <c r="D7380" s="422"/>
    </row>
    <row r="7381" spans="4:4">
      <c r="D7381" s="422"/>
    </row>
    <row r="7382" spans="4:4">
      <c r="D7382" s="422"/>
    </row>
    <row r="7383" spans="4:4">
      <c r="D7383" s="422"/>
    </row>
    <row r="7384" spans="4:4">
      <c r="D7384" s="422"/>
    </row>
    <row r="7385" spans="4:4">
      <c r="D7385" s="422"/>
    </row>
    <row r="7386" spans="4:4">
      <c r="D7386" s="422"/>
    </row>
    <row r="7387" spans="4:4">
      <c r="D7387" s="422"/>
    </row>
    <row r="7388" spans="4:4">
      <c r="D7388" s="422"/>
    </row>
    <row r="7389" spans="4:4">
      <c r="D7389" s="422"/>
    </row>
    <row r="7390" spans="4:4">
      <c r="D7390" s="422"/>
    </row>
    <row r="7391" spans="4:4">
      <c r="D7391" s="422"/>
    </row>
    <row r="7392" spans="4:4">
      <c r="D7392" s="422"/>
    </row>
    <row r="7393" spans="4:4">
      <c r="D7393" s="422"/>
    </row>
    <row r="7394" spans="4:4">
      <c r="D7394" s="422"/>
    </row>
    <row r="7395" spans="4:4">
      <c r="D7395" s="422"/>
    </row>
    <row r="7396" spans="4:4">
      <c r="D7396" s="422"/>
    </row>
    <row r="7397" spans="4:4">
      <c r="D7397" s="422"/>
    </row>
    <row r="7398" spans="4:4">
      <c r="D7398" s="422"/>
    </row>
    <row r="7399" spans="4:4">
      <c r="D7399" s="422"/>
    </row>
    <row r="7400" spans="4:4">
      <c r="D7400" s="422"/>
    </row>
    <row r="7401" spans="4:4">
      <c r="D7401" s="422"/>
    </row>
    <row r="7402" spans="4:4">
      <c r="D7402" s="422"/>
    </row>
    <row r="7403" spans="4:4">
      <c r="D7403" s="422"/>
    </row>
    <row r="7404" spans="4:4">
      <c r="D7404" s="422"/>
    </row>
    <row r="7405" spans="4:4">
      <c r="D7405" s="422"/>
    </row>
    <row r="7406" spans="4:4">
      <c r="D7406" s="422"/>
    </row>
    <row r="7407" spans="4:4">
      <c r="D7407" s="422"/>
    </row>
    <row r="7408" spans="4:4">
      <c r="D7408" s="422"/>
    </row>
    <row r="7409" spans="4:4">
      <c r="D7409" s="422"/>
    </row>
    <row r="7410" spans="4:4">
      <c r="D7410" s="422"/>
    </row>
    <row r="7411" spans="4:4">
      <c r="D7411" s="422"/>
    </row>
    <row r="7412" spans="4:4">
      <c r="D7412" s="422"/>
    </row>
    <row r="7413" spans="4:4">
      <c r="D7413" s="422"/>
    </row>
    <row r="7414" spans="4:4">
      <c r="D7414" s="422"/>
    </row>
    <row r="7415" spans="4:4">
      <c r="D7415" s="422"/>
    </row>
    <row r="7416" spans="4:4">
      <c r="D7416" s="422"/>
    </row>
    <row r="7417" spans="4:4">
      <c r="D7417" s="422"/>
    </row>
    <row r="7418" spans="4:4">
      <c r="D7418" s="422"/>
    </row>
    <row r="7419" spans="4:4">
      <c r="D7419" s="422"/>
    </row>
    <row r="7420" spans="4:4">
      <c r="D7420" s="422"/>
    </row>
    <row r="7421" spans="4:4">
      <c r="D7421" s="422"/>
    </row>
    <row r="7422" spans="4:4">
      <c r="D7422" s="422"/>
    </row>
    <row r="7423" spans="4:4">
      <c r="D7423" s="422"/>
    </row>
    <row r="7424" spans="4:4">
      <c r="D7424" s="422"/>
    </row>
    <row r="7425" spans="4:4">
      <c r="D7425" s="422"/>
    </row>
    <row r="7426" spans="4:4">
      <c r="D7426" s="422"/>
    </row>
    <row r="7427" spans="4:4">
      <c r="D7427" s="422"/>
    </row>
    <row r="7428" spans="4:4">
      <c r="D7428" s="422"/>
    </row>
    <row r="7429" spans="4:4">
      <c r="D7429" s="422"/>
    </row>
    <row r="7430" spans="4:4">
      <c r="D7430" s="422"/>
    </row>
    <row r="7431" spans="4:4">
      <c r="D7431" s="422"/>
    </row>
    <row r="7432" spans="4:4">
      <c r="D7432" s="422"/>
    </row>
    <row r="7433" spans="4:4">
      <c r="D7433" s="422"/>
    </row>
    <row r="7434" spans="4:4">
      <c r="D7434" s="422"/>
    </row>
    <row r="7435" spans="4:4">
      <c r="D7435" s="422"/>
    </row>
    <row r="7436" spans="4:4">
      <c r="D7436" s="422"/>
    </row>
    <row r="7437" spans="4:4">
      <c r="D7437" s="422"/>
    </row>
    <row r="7438" spans="4:4">
      <c r="D7438" s="422"/>
    </row>
    <row r="7439" spans="4:4">
      <c r="D7439" s="422"/>
    </row>
    <row r="7440" spans="4:4">
      <c r="D7440" s="422"/>
    </row>
    <row r="7441" spans="4:4">
      <c r="D7441" s="422"/>
    </row>
    <row r="7442" spans="4:4">
      <c r="D7442" s="422"/>
    </row>
    <row r="7443" spans="4:4">
      <c r="D7443" s="422"/>
    </row>
    <row r="7444" spans="4:4">
      <c r="D7444" s="422"/>
    </row>
    <row r="7445" spans="4:4">
      <c r="D7445" s="422"/>
    </row>
    <row r="7446" spans="4:4">
      <c r="D7446" s="422"/>
    </row>
    <row r="7447" spans="4:4">
      <c r="D7447" s="422"/>
    </row>
    <row r="7448" spans="4:4">
      <c r="D7448" s="422"/>
    </row>
    <row r="7449" spans="4:4">
      <c r="D7449" s="422"/>
    </row>
    <row r="7450" spans="4:4">
      <c r="D7450" s="422"/>
    </row>
    <row r="7451" spans="4:4">
      <c r="D7451" s="422"/>
    </row>
    <row r="7452" spans="4:4">
      <c r="D7452" s="422"/>
    </row>
    <row r="7453" spans="4:4">
      <c r="D7453" s="422"/>
    </row>
    <row r="7454" spans="4:4">
      <c r="D7454" s="422"/>
    </row>
    <row r="7455" spans="4:4">
      <c r="D7455" s="422"/>
    </row>
    <row r="7456" spans="4:4">
      <c r="D7456" s="422"/>
    </row>
    <row r="7457" spans="4:4">
      <c r="D7457" s="422"/>
    </row>
    <row r="7458" spans="4:4">
      <c r="D7458" s="422"/>
    </row>
    <row r="7459" spans="4:4">
      <c r="D7459" s="422"/>
    </row>
    <row r="7460" spans="4:4">
      <c r="D7460" s="422"/>
    </row>
    <row r="7461" spans="4:4">
      <c r="D7461" s="422"/>
    </row>
    <row r="7462" spans="4:4">
      <c r="D7462" s="422"/>
    </row>
    <row r="7463" spans="4:4">
      <c r="D7463" s="422"/>
    </row>
    <row r="7464" spans="4:4">
      <c r="D7464" s="422"/>
    </row>
    <row r="7465" spans="4:4">
      <c r="D7465" s="422"/>
    </row>
    <row r="7466" spans="4:4">
      <c r="D7466" s="422"/>
    </row>
    <row r="7467" spans="4:4">
      <c r="D7467" s="422"/>
    </row>
    <row r="7468" spans="4:4">
      <c r="D7468" s="422"/>
    </row>
    <row r="7469" spans="4:4">
      <c r="D7469" s="422"/>
    </row>
    <row r="7470" spans="4:4">
      <c r="D7470" s="422"/>
    </row>
    <row r="7471" spans="4:4">
      <c r="D7471" s="422"/>
    </row>
    <row r="7472" spans="4:4">
      <c r="D7472" s="422"/>
    </row>
    <row r="7473" spans="4:4">
      <c r="D7473" s="422"/>
    </row>
    <row r="7474" spans="4:4">
      <c r="D7474" s="422"/>
    </row>
    <row r="7475" spans="4:4">
      <c r="D7475" s="422"/>
    </row>
    <row r="7476" spans="4:4">
      <c r="D7476" s="422"/>
    </row>
    <row r="7477" spans="4:4">
      <c r="D7477" s="422"/>
    </row>
    <row r="7478" spans="4:4">
      <c r="D7478" s="422"/>
    </row>
    <row r="7479" spans="4:4">
      <c r="D7479" s="422"/>
    </row>
    <row r="7480" spans="4:4">
      <c r="D7480" s="422"/>
    </row>
    <row r="7481" spans="4:4">
      <c r="D7481" s="422"/>
    </row>
    <row r="7482" spans="4:4">
      <c r="D7482" s="422"/>
    </row>
    <row r="7483" spans="4:4">
      <c r="D7483" s="422"/>
    </row>
    <row r="7484" spans="4:4">
      <c r="D7484" s="422"/>
    </row>
    <row r="7485" spans="4:4">
      <c r="D7485" s="422"/>
    </row>
    <row r="7486" spans="4:4">
      <c r="D7486" s="422"/>
    </row>
    <row r="7487" spans="4:4">
      <c r="D7487" s="422"/>
    </row>
    <row r="7488" spans="4:4">
      <c r="D7488" s="422"/>
    </row>
    <row r="7489" spans="4:4">
      <c r="D7489" s="422"/>
    </row>
    <row r="7490" spans="4:4">
      <c r="D7490" s="422"/>
    </row>
    <row r="7491" spans="4:4">
      <c r="D7491" s="422"/>
    </row>
    <row r="7492" spans="4:4">
      <c r="D7492" s="422"/>
    </row>
    <row r="7493" spans="4:4">
      <c r="D7493" s="422"/>
    </row>
    <row r="7494" spans="4:4">
      <c r="D7494" s="422"/>
    </row>
    <row r="7495" spans="4:4">
      <c r="D7495" s="422"/>
    </row>
    <row r="7496" spans="4:4">
      <c r="D7496" s="422"/>
    </row>
    <row r="7497" spans="4:4">
      <c r="D7497" s="422"/>
    </row>
    <row r="7498" spans="4:4">
      <c r="D7498" s="422"/>
    </row>
    <row r="7499" spans="4:4">
      <c r="D7499" s="422"/>
    </row>
    <row r="7500" spans="4:4">
      <c r="D7500" s="422"/>
    </row>
    <row r="7501" spans="4:4">
      <c r="D7501" s="422"/>
    </row>
    <row r="7502" spans="4:4">
      <c r="D7502" s="422"/>
    </row>
    <row r="7503" spans="4:4">
      <c r="D7503" s="422"/>
    </row>
    <row r="7504" spans="4:4">
      <c r="D7504" s="422"/>
    </row>
    <row r="7505" spans="4:4">
      <c r="D7505" s="422"/>
    </row>
    <row r="7506" spans="4:4">
      <c r="D7506" s="422"/>
    </row>
    <row r="7507" spans="4:4">
      <c r="D7507" s="422"/>
    </row>
    <row r="7508" spans="4:4">
      <c r="D7508" s="422"/>
    </row>
    <row r="7509" spans="4:4">
      <c r="D7509" s="422"/>
    </row>
    <row r="7510" spans="4:4">
      <c r="D7510" s="422"/>
    </row>
    <row r="7511" spans="4:4">
      <c r="D7511" s="422"/>
    </row>
    <row r="7512" spans="4:4">
      <c r="D7512" s="422"/>
    </row>
    <row r="7513" spans="4:4">
      <c r="D7513" s="422"/>
    </row>
    <row r="7514" spans="4:4">
      <c r="D7514" s="422"/>
    </row>
    <row r="7515" spans="4:4">
      <c r="D7515" s="422"/>
    </row>
    <row r="7516" spans="4:4">
      <c r="D7516" s="422"/>
    </row>
    <row r="7517" spans="4:4">
      <c r="D7517" s="422"/>
    </row>
    <row r="7518" spans="4:4">
      <c r="D7518" s="422"/>
    </row>
    <row r="7519" spans="4:4">
      <c r="D7519" s="422"/>
    </row>
    <row r="7520" spans="4:4">
      <c r="D7520" s="422"/>
    </row>
    <row r="7521" spans="4:4">
      <c r="D7521" s="422"/>
    </row>
    <row r="7522" spans="4:4">
      <c r="D7522" s="422"/>
    </row>
    <row r="7523" spans="4:4">
      <c r="D7523" s="422"/>
    </row>
    <row r="7524" spans="4:4">
      <c r="D7524" s="422"/>
    </row>
    <row r="7525" spans="4:4">
      <c r="D7525" s="422"/>
    </row>
    <row r="7526" spans="4:4">
      <c r="D7526" s="422"/>
    </row>
    <row r="7527" spans="4:4">
      <c r="D7527" s="422"/>
    </row>
    <row r="7528" spans="4:4">
      <c r="D7528" s="422"/>
    </row>
    <row r="7529" spans="4:4">
      <c r="D7529" s="422"/>
    </row>
    <row r="7530" spans="4:4">
      <c r="D7530" s="422"/>
    </row>
    <row r="7531" spans="4:4">
      <c r="D7531" s="422"/>
    </row>
    <row r="7532" spans="4:4">
      <c r="D7532" s="422"/>
    </row>
    <row r="7533" spans="4:4">
      <c r="D7533" s="422"/>
    </row>
    <row r="7534" spans="4:4">
      <c r="D7534" s="422"/>
    </row>
    <row r="7535" spans="4:4">
      <c r="D7535" s="422"/>
    </row>
    <row r="7536" spans="4:4">
      <c r="D7536" s="422"/>
    </row>
    <row r="7537" spans="4:4">
      <c r="D7537" s="422"/>
    </row>
    <row r="7538" spans="4:4">
      <c r="D7538" s="422"/>
    </row>
    <row r="7539" spans="4:4">
      <c r="D7539" s="422"/>
    </row>
    <row r="7540" spans="4:4">
      <c r="D7540" s="422"/>
    </row>
    <row r="7541" spans="4:4">
      <c r="D7541" s="422"/>
    </row>
    <row r="7542" spans="4:4">
      <c r="D7542" s="422"/>
    </row>
    <row r="7543" spans="4:4">
      <c r="D7543" s="422"/>
    </row>
    <row r="7544" spans="4:4">
      <c r="D7544" s="422"/>
    </row>
    <row r="7545" spans="4:4">
      <c r="D7545" s="422"/>
    </row>
    <row r="7546" spans="4:4">
      <c r="D7546" s="422"/>
    </row>
    <row r="7547" spans="4:4">
      <c r="D7547" s="422"/>
    </row>
    <row r="7548" spans="4:4">
      <c r="D7548" s="422"/>
    </row>
    <row r="7549" spans="4:4">
      <c r="D7549" s="422"/>
    </row>
    <row r="7550" spans="4:4">
      <c r="D7550" s="422"/>
    </row>
    <row r="7551" spans="4:4">
      <c r="D7551" s="422"/>
    </row>
    <row r="7552" spans="4:4">
      <c r="D7552" s="422"/>
    </row>
    <row r="7553" spans="4:4">
      <c r="D7553" s="422"/>
    </row>
    <row r="7554" spans="4:4">
      <c r="D7554" s="422"/>
    </row>
    <row r="7555" spans="4:4">
      <c r="D7555" s="422"/>
    </row>
    <row r="7556" spans="4:4">
      <c r="D7556" s="422"/>
    </row>
    <row r="7557" spans="4:4">
      <c r="D7557" s="422"/>
    </row>
    <row r="7558" spans="4:4">
      <c r="D7558" s="422"/>
    </row>
    <row r="7559" spans="4:4">
      <c r="D7559" s="422"/>
    </row>
    <row r="7560" spans="4:4">
      <c r="D7560" s="422"/>
    </row>
    <row r="7561" spans="4:4">
      <c r="D7561" s="422"/>
    </row>
    <row r="7562" spans="4:4">
      <c r="D7562" s="422"/>
    </row>
    <row r="7563" spans="4:4">
      <c r="D7563" s="422"/>
    </row>
    <row r="7564" spans="4:4">
      <c r="D7564" s="422"/>
    </row>
    <row r="7565" spans="4:4">
      <c r="D7565" s="422"/>
    </row>
    <row r="7566" spans="4:4">
      <c r="D7566" s="422"/>
    </row>
    <row r="7567" spans="4:4">
      <c r="D7567" s="422"/>
    </row>
    <row r="7568" spans="4:4">
      <c r="D7568" s="422"/>
    </row>
    <row r="7569" spans="4:4">
      <c r="D7569" s="422"/>
    </row>
    <row r="7570" spans="4:4">
      <c r="D7570" s="422"/>
    </row>
    <row r="7571" spans="4:4">
      <c r="D7571" s="422"/>
    </row>
    <row r="7572" spans="4:4">
      <c r="D7572" s="422"/>
    </row>
    <row r="7573" spans="4:4">
      <c r="D7573" s="422"/>
    </row>
    <row r="7574" spans="4:4">
      <c r="D7574" s="422"/>
    </row>
    <row r="7575" spans="4:4">
      <c r="D7575" s="422"/>
    </row>
    <row r="7576" spans="4:4">
      <c r="D7576" s="422"/>
    </row>
    <row r="7577" spans="4:4">
      <c r="D7577" s="422"/>
    </row>
    <row r="7578" spans="4:4">
      <c r="D7578" s="422"/>
    </row>
    <row r="7579" spans="4:4">
      <c r="D7579" s="422"/>
    </row>
    <row r="7580" spans="4:4">
      <c r="D7580" s="422"/>
    </row>
    <row r="7581" spans="4:4">
      <c r="D7581" s="422"/>
    </row>
    <row r="7582" spans="4:4">
      <c r="D7582" s="422"/>
    </row>
    <row r="7583" spans="4:4">
      <c r="D7583" s="422"/>
    </row>
    <row r="7584" spans="4:4">
      <c r="D7584" s="422"/>
    </row>
    <row r="7585" spans="4:4">
      <c r="D7585" s="422"/>
    </row>
    <row r="7586" spans="4:4">
      <c r="D7586" s="422"/>
    </row>
    <row r="7587" spans="4:4">
      <c r="D7587" s="422"/>
    </row>
    <row r="7588" spans="4:4">
      <c r="D7588" s="422"/>
    </row>
    <row r="7589" spans="4:4">
      <c r="D7589" s="422"/>
    </row>
    <row r="7590" spans="4:4">
      <c r="D7590" s="422"/>
    </row>
    <row r="7591" spans="4:4">
      <c r="D7591" s="422"/>
    </row>
    <row r="7592" spans="4:4">
      <c r="D7592" s="422"/>
    </row>
    <row r="7593" spans="4:4">
      <c r="D7593" s="422"/>
    </row>
    <row r="7594" spans="4:4">
      <c r="D7594" s="422"/>
    </row>
    <row r="7595" spans="4:4">
      <c r="D7595" s="422"/>
    </row>
    <row r="7596" spans="4:4">
      <c r="D7596" s="422"/>
    </row>
    <row r="7597" spans="4:4">
      <c r="D7597" s="422"/>
    </row>
    <row r="7598" spans="4:4">
      <c r="D7598" s="422"/>
    </row>
    <row r="7599" spans="4:4">
      <c r="D7599" s="422"/>
    </row>
    <row r="7600" spans="4:4">
      <c r="D7600" s="422"/>
    </row>
    <row r="7601" spans="4:4">
      <c r="D7601" s="422"/>
    </row>
    <row r="7602" spans="4:4">
      <c r="D7602" s="422"/>
    </row>
    <row r="7603" spans="4:4">
      <c r="D7603" s="422"/>
    </row>
    <row r="7604" spans="4:4">
      <c r="D7604" s="422"/>
    </row>
    <row r="7605" spans="4:4">
      <c r="D7605" s="422"/>
    </row>
    <row r="7606" spans="4:4">
      <c r="D7606" s="422"/>
    </row>
    <row r="7607" spans="4:4">
      <c r="D7607" s="422"/>
    </row>
    <row r="7608" spans="4:4">
      <c r="D7608" s="422"/>
    </row>
    <row r="7609" spans="4:4">
      <c r="D7609" s="422"/>
    </row>
    <row r="7610" spans="4:4">
      <c r="D7610" s="422"/>
    </row>
    <row r="7611" spans="4:4">
      <c r="D7611" s="422"/>
    </row>
    <row r="7612" spans="4:4">
      <c r="D7612" s="422"/>
    </row>
    <row r="7613" spans="4:4">
      <c r="D7613" s="422"/>
    </row>
    <row r="7614" spans="4:4">
      <c r="D7614" s="422"/>
    </row>
    <row r="7615" spans="4:4">
      <c r="D7615" s="422"/>
    </row>
    <row r="7616" spans="4:4">
      <c r="D7616" s="422"/>
    </row>
    <row r="7617" spans="4:4">
      <c r="D7617" s="422"/>
    </row>
    <row r="7618" spans="4:4">
      <c r="D7618" s="422"/>
    </row>
    <row r="7619" spans="4:4">
      <c r="D7619" s="422"/>
    </row>
    <row r="7620" spans="4:4">
      <c r="D7620" s="422"/>
    </row>
    <row r="7621" spans="4:4">
      <c r="D7621" s="422"/>
    </row>
    <row r="7622" spans="4:4">
      <c r="D7622" s="422"/>
    </row>
    <row r="7623" spans="4:4">
      <c r="D7623" s="422"/>
    </row>
    <row r="7624" spans="4:4">
      <c r="D7624" s="422"/>
    </row>
    <row r="7625" spans="4:4">
      <c r="D7625" s="422"/>
    </row>
    <row r="7626" spans="4:4">
      <c r="D7626" s="422"/>
    </row>
    <row r="7627" spans="4:4">
      <c r="D7627" s="422"/>
    </row>
    <row r="7628" spans="4:4">
      <c r="D7628" s="422"/>
    </row>
    <row r="7629" spans="4:4">
      <c r="D7629" s="422"/>
    </row>
    <row r="7630" spans="4:4">
      <c r="D7630" s="422"/>
    </row>
    <row r="7631" spans="4:4">
      <c r="D7631" s="422"/>
    </row>
    <row r="7632" spans="4:4">
      <c r="D7632" s="422"/>
    </row>
    <row r="7633" spans="4:4">
      <c r="D7633" s="422"/>
    </row>
    <row r="7634" spans="4:4">
      <c r="D7634" s="422"/>
    </row>
    <row r="7635" spans="4:4">
      <c r="D7635" s="422"/>
    </row>
    <row r="7636" spans="4:4">
      <c r="D7636" s="422"/>
    </row>
    <row r="7637" spans="4:4">
      <c r="D7637" s="422"/>
    </row>
    <row r="7638" spans="4:4">
      <c r="D7638" s="422"/>
    </row>
    <row r="7639" spans="4:4">
      <c r="D7639" s="422"/>
    </row>
    <row r="7640" spans="4:4">
      <c r="D7640" s="422"/>
    </row>
    <row r="7641" spans="4:4">
      <c r="D7641" s="422"/>
    </row>
    <row r="7642" spans="4:4">
      <c r="D7642" s="422"/>
    </row>
    <row r="7643" spans="4:4">
      <c r="D7643" s="422"/>
    </row>
    <row r="7644" spans="4:4">
      <c r="D7644" s="422"/>
    </row>
    <row r="7645" spans="4:4">
      <c r="D7645" s="422"/>
    </row>
    <row r="7646" spans="4:4">
      <c r="D7646" s="422"/>
    </row>
    <row r="7647" spans="4:4">
      <c r="D7647" s="422"/>
    </row>
    <row r="7648" spans="4:4">
      <c r="D7648" s="422"/>
    </row>
    <row r="7649" spans="4:4">
      <c r="D7649" s="422"/>
    </row>
    <row r="7650" spans="4:4">
      <c r="D7650" s="422"/>
    </row>
    <row r="7651" spans="4:4">
      <c r="D7651" s="422"/>
    </row>
    <row r="7652" spans="4:4">
      <c r="D7652" s="422"/>
    </row>
    <row r="7653" spans="4:4">
      <c r="D7653" s="422"/>
    </row>
    <row r="7654" spans="4:4">
      <c r="D7654" s="422"/>
    </row>
    <row r="7655" spans="4:4">
      <c r="D7655" s="422"/>
    </row>
    <row r="7656" spans="4:4">
      <c r="D7656" s="422"/>
    </row>
    <row r="7657" spans="4:4">
      <c r="D7657" s="422"/>
    </row>
    <row r="7658" spans="4:4">
      <c r="D7658" s="422"/>
    </row>
    <row r="7659" spans="4:4">
      <c r="D7659" s="422"/>
    </row>
    <row r="7660" spans="4:4">
      <c r="D7660" s="422"/>
    </row>
    <row r="7661" spans="4:4">
      <c r="D7661" s="422"/>
    </row>
    <row r="7662" spans="4:4">
      <c r="D7662" s="422"/>
    </row>
    <row r="7663" spans="4:4">
      <c r="D7663" s="422"/>
    </row>
    <row r="7664" spans="4:4">
      <c r="D7664" s="422"/>
    </row>
    <row r="7665" spans="4:4">
      <c r="D7665" s="422"/>
    </row>
    <row r="7666" spans="4:4">
      <c r="D7666" s="422"/>
    </row>
    <row r="7667" spans="4:4">
      <c r="D7667" s="422"/>
    </row>
    <row r="7668" spans="4:4">
      <c r="D7668" s="422"/>
    </row>
    <row r="7669" spans="4:4">
      <c r="D7669" s="422"/>
    </row>
    <row r="7670" spans="4:4">
      <c r="D7670" s="422"/>
    </row>
    <row r="7671" spans="4:4">
      <c r="D7671" s="422"/>
    </row>
    <row r="7672" spans="4:4">
      <c r="D7672" s="422"/>
    </row>
    <row r="7673" spans="4:4">
      <c r="D7673" s="422"/>
    </row>
    <row r="7674" spans="4:4">
      <c r="D7674" s="422"/>
    </row>
    <row r="7675" spans="4:4">
      <c r="D7675" s="422"/>
    </row>
    <row r="7676" spans="4:4">
      <c r="D7676" s="422"/>
    </row>
    <row r="7677" spans="4:4">
      <c r="D7677" s="422"/>
    </row>
    <row r="7678" spans="4:4">
      <c r="D7678" s="422"/>
    </row>
    <row r="7679" spans="4:4">
      <c r="D7679" s="422"/>
    </row>
    <row r="7680" spans="4:4">
      <c r="D7680" s="422"/>
    </row>
    <row r="7681" spans="4:4">
      <c r="D7681" s="422"/>
    </row>
    <row r="7682" spans="4:4">
      <c r="D7682" s="422"/>
    </row>
    <row r="7683" spans="4:4">
      <c r="D7683" s="422"/>
    </row>
    <row r="7684" spans="4:4">
      <c r="D7684" s="422"/>
    </row>
    <row r="7685" spans="4:4">
      <c r="D7685" s="422"/>
    </row>
    <row r="7686" spans="4:4">
      <c r="D7686" s="422"/>
    </row>
    <row r="7687" spans="4:4">
      <c r="D7687" s="422"/>
    </row>
    <row r="7688" spans="4:4">
      <c r="D7688" s="422"/>
    </row>
    <row r="7689" spans="4:4">
      <c r="D7689" s="422"/>
    </row>
    <row r="7690" spans="4:4">
      <c r="D7690" s="422"/>
    </row>
    <row r="7691" spans="4:4">
      <c r="D7691" s="422"/>
    </row>
    <row r="7692" spans="4:4">
      <c r="D7692" s="422"/>
    </row>
    <row r="7693" spans="4:4">
      <c r="D7693" s="422"/>
    </row>
    <row r="7694" spans="4:4">
      <c r="D7694" s="422"/>
    </row>
    <row r="7695" spans="4:4">
      <c r="D7695" s="422"/>
    </row>
    <row r="7696" spans="4:4">
      <c r="D7696" s="422"/>
    </row>
    <row r="7697" spans="4:4">
      <c r="D7697" s="422"/>
    </row>
    <row r="7698" spans="4:4">
      <c r="D7698" s="422"/>
    </row>
    <row r="7699" spans="4:4">
      <c r="D7699" s="422"/>
    </row>
    <row r="7700" spans="4:4">
      <c r="D7700" s="422"/>
    </row>
    <row r="7701" spans="4:4">
      <c r="D7701" s="422"/>
    </row>
    <row r="7702" spans="4:4">
      <c r="D7702" s="422"/>
    </row>
    <row r="7703" spans="4:4">
      <c r="D7703" s="422"/>
    </row>
    <row r="7704" spans="4:4">
      <c r="D7704" s="422"/>
    </row>
    <row r="7705" spans="4:4">
      <c r="D7705" s="422"/>
    </row>
    <row r="7706" spans="4:4">
      <c r="D7706" s="422"/>
    </row>
    <row r="7707" spans="4:4">
      <c r="D7707" s="422"/>
    </row>
    <row r="7708" spans="4:4">
      <c r="D7708" s="422"/>
    </row>
    <row r="7709" spans="4:4">
      <c r="D7709" s="422"/>
    </row>
    <row r="7710" spans="4:4">
      <c r="D7710" s="422"/>
    </row>
    <row r="7711" spans="4:4">
      <c r="D7711" s="422"/>
    </row>
    <row r="7712" spans="4:4">
      <c r="D7712" s="422"/>
    </row>
    <row r="7713" spans="4:4">
      <c r="D7713" s="422"/>
    </row>
    <row r="7714" spans="4:4">
      <c r="D7714" s="422"/>
    </row>
    <row r="7715" spans="4:4">
      <c r="D7715" s="422"/>
    </row>
    <row r="7716" spans="4:4">
      <c r="D7716" s="422"/>
    </row>
    <row r="7717" spans="4:4">
      <c r="D7717" s="422"/>
    </row>
    <row r="7718" spans="4:4">
      <c r="D7718" s="422"/>
    </row>
    <row r="7719" spans="4:4">
      <c r="D7719" s="422"/>
    </row>
    <row r="7720" spans="4:4">
      <c r="D7720" s="422"/>
    </row>
    <row r="7721" spans="4:4">
      <c r="D7721" s="422"/>
    </row>
    <row r="7722" spans="4:4">
      <c r="D7722" s="422"/>
    </row>
    <row r="7723" spans="4:4">
      <c r="D7723" s="422"/>
    </row>
    <row r="7724" spans="4:4">
      <c r="D7724" s="422"/>
    </row>
    <row r="7725" spans="4:4">
      <c r="D7725" s="422"/>
    </row>
    <row r="7726" spans="4:4">
      <c r="D7726" s="422"/>
    </row>
    <row r="7727" spans="4:4">
      <c r="D7727" s="422"/>
    </row>
    <row r="7728" spans="4:4">
      <c r="D7728" s="422"/>
    </row>
    <row r="7729" spans="4:4">
      <c r="D7729" s="422"/>
    </row>
    <row r="7730" spans="4:4">
      <c r="D7730" s="422"/>
    </row>
    <row r="7731" spans="4:4">
      <c r="D7731" s="422"/>
    </row>
    <row r="7732" spans="4:4">
      <c r="D7732" s="422"/>
    </row>
    <row r="7733" spans="4:4">
      <c r="D7733" s="422"/>
    </row>
    <row r="7734" spans="4:4">
      <c r="D7734" s="422"/>
    </row>
    <row r="7735" spans="4:4">
      <c r="D7735" s="422"/>
    </row>
    <row r="7736" spans="4:4">
      <c r="D7736" s="422"/>
    </row>
    <row r="7737" spans="4:4">
      <c r="D7737" s="422"/>
    </row>
    <row r="7738" spans="4:4">
      <c r="D7738" s="422"/>
    </row>
    <row r="7739" spans="4:4">
      <c r="D7739" s="422"/>
    </row>
    <row r="7740" spans="4:4">
      <c r="D7740" s="422"/>
    </row>
    <row r="7741" spans="4:4">
      <c r="D7741" s="422"/>
    </row>
    <row r="7742" spans="4:4">
      <c r="D7742" s="422"/>
    </row>
    <row r="7743" spans="4:4">
      <c r="D7743" s="422"/>
    </row>
    <row r="7744" spans="4:4">
      <c r="D7744" s="422"/>
    </row>
    <row r="7745" spans="4:4">
      <c r="D7745" s="422"/>
    </row>
    <row r="7746" spans="4:4">
      <c r="D7746" s="422"/>
    </row>
    <row r="7747" spans="4:4">
      <c r="D7747" s="422"/>
    </row>
    <row r="7748" spans="4:4">
      <c r="D7748" s="422"/>
    </row>
    <row r="7749" spans="4:4">
      <c r="D7749" s="422"/>
    </row>
    <row r="7750" spans="4:4">
      <c r="D7750" s="422"/>
    </row>
    <row r="7751" spans="4:4">
      <c r="D7751" s="422"/>
    </row>
    <row r="7752" spans="4:4">
      <c r="D7752" s="422"/>
    </row>
    <row r="7753" spans="4:4">
      <c r="D7753" s="422"/>
    </row>
    <row r="7754" spans="4:4">
      <c r="D7754" s="422"/>
    </row>
    <row r="7755" spans="4:4">
      <c r="D7755" s="422"/>
    </row>
    <row r="7756" spans="4:4">
      <c r="D7756" s="422"/>
    </row>
    <row r="7757" spans="4:4">
      <c r="D7757" s="422"/>
    </row>
    <row r="7758" spans="4:4">
      <c r="D7758" s="422"/>
    </row>
    <row r="7759" spans="4:4">
      <c r="D7759" s="422"/>
    </row>
    <row r="7760" spans="4:4">
      <c r="D7760" s="422"/>
    </row>
    <row r="7761" spans="4:4">
      <c r="D7761" s="422"/>
    </row>
    <row r="7762" spans="4:4">
      <c r="D7762" s="422"/>
    </row>
    <row r="7763" spans="4:4">
      <c r="D7763" s="422"/>
    </row>
    <row r="7764" spans="4:4">
      <c r="D7764" s="422"/>
    </row>
    <row r="7765" spans="4:4">
      <c r="D7765" s="422"/>
    </row>
    <row r="7766" spans="4:4">
      <c r="D7766" s="422"/>
    </row>
    <row r="7767" spans="4:4">
      <c r="D7767" s="422"/>
    </row>
    <row r="7768" spans="4:4">
      <c r="D7768" s="422"/>
    </row>
    <row r="7769" spans="4:4">
      <c r="D7769" s="422"/>
    </row>
    <row r="7770" spans="4:4">
      <c r="D7770" s="422"/>
    </row>
    <row r="7771" spans="4:4">
      <c r="D7771" s="422"/>
    </row>
    <row r="7772" spans="4:4">
      <c r="D7772" s="422"/>
    </row>
    <row r="7773" spans="4:4">
      <c r="D7773" s="422"/>
    </row>
    <row r="7774" spans="4:4">
      <c r="D7774" s="422"/>
    </row>
    <row r="7775" spans="4:4">
      <c r="D7775" s="422"/>
    </row>
    <row r="7776" spans="4:4">
      <c r="D7776" s="422"/>
    </row>
    <row r="7777" spans="4:4">
      <c r="D7777" s="422"/>
    </row>
    <row r="7778" spans="4:4">
      <c r="D7778" s="422"/>
    </row>
    <row r="7779" spans="4:4">
      <c r="D7779" s="422"/>
    </row>
    <row r="7780" spans="4:4">
      <c r="D7780" s="422"/>
    </row>
    <row r="7781" spans="4:4">
      <c r="D7781" s="422"/>
    </row>
    <row r="7782" spans="4:4">
      <c r="D7782" s="422"/>
    </row>
    <row r="7783" spans="4:4">
      <c r="D7783" s="422"/>
    </row>
    <row r="7784" spans="4:4">
      <c r="D7784" s="422"/>
    </row>
    <row r="7785" spans="4:4">
      <c r="D7785" s="422"/>
    </row>
    <row r="7786" spans="4:4">
      <c r="D7786" s="422"/>
    </row>
    <row r="7787" spans="4:4">
      <c r="D7787" s="422"/>
    </row>
    <row r="7788" spans="4:4">
      <c r="D7788" s="422"/>
    </row>
    <row r="7789" spans="4:4">
      <c r="D7789" s="422"/>
    </row>
    <row r="7790" spans="4:4">
      <c r="D7790" s="422"/>
    </row>
    <row r="7791" spans="4:4">
      <c r="D7791" s="422"/>
    </row>
    <row r="7792" spans="4:4">
      <c r="D7792" s="422"/>
    </row>
    <row r="7793" spans="4:4">
      <c r="D7793" s="422"/>
    </row>
    <row r="7794" spans="4:4">
      <c r="D7794" s="422"/>
    </row>
    <row r="7795" spans="4:4">
      <c r="D7795" s="422"/>
    </row>
    <row r="7796" spans="4:4">
      <c r="D7796" s="422"/>
    </row>
    <row r="7797" spans="4:4">
      <c r="D7797" s="422"/>
    </row>
    <row r="7798" spans="4:4">
      <c r="D7798" s="422"/>
    </row>
    <row r="7799" spans="4:4">
      <c r="D7799" s="422"/>
    </row>
    <row r="7800" spans="4:4">
      <c r="D7800" s="422"/>
    </row>
    <row r="7801" spans="4:4">
      <c r="D7801" s="422"/>
    </row>
    <row r="7802" spans="4:4">
      <c r="D7802" s="422"/>
    </row>
    <row r="7803" spans="4:4">
      <c r="D7803" s="422"/>
    </row>
    <row r="7804" spans="4:4">
      <c r="D7804" s="422"/>
    </row>
    <row r="7805" spans="4:4">
      <c r="D7805" s="422"/>
    </row>
    <row r="7806" spans="4:4">
      <c r="D7806" s="422"/>
    </row>
    <row r="7807" spans="4:4">
      <c r="D7807" s="422"/>
    </row>
    <row r="7808" spans="4:4">
      <c r="D7808" s="422"/>
    </row>
    <row r="7809" spans="4:4">
      <c r="D7809" s="422"/>
    </row>
    <row r="7810" spans="4:4">
      <c r="D7810" s="422"/>
    </row>
    <row r="7811" spans="4:4">
      <c r="D7811" s="422"/>
    </row>
    <row r="7812" spans="4:4">
      <c r="D7812" s="422"/>
    </row>
    <row r="7813" spans="4:4">
      <c r="D7813" s="422"/>
    </row>
    <row r="7814" spans="4:4">
      <c r="D7814" s="422"/>
    </row>
    <row r="7815" spans="4:4">
      <c r="D7815" s="422"/>
    </row>
    <row r="7816" spans="4:4">
      <c r="D7816" s="422"/>
    </row>
    <row r="7817" spans="4:4">
      <c r="D7817" s="422"/>
    </row>
    <row r="7818" spans="4:4">
      <c r="D7818" s="422"/>
    </row>
    <row r="7819" spans="4:4">
      <c r="D7819" s="422"/>
    </row>
    <row r="7820" spans="4:4">
      <c r="D7820" s="422"/>
    </row>
    <row r="7821" spans="4:4">
      <c r="D7821" s="422"/>
    </row>
    <row r="7822" spans="4:4">
      <c r="D7822" s="422"/>
    </row>
    <row r="7823" spans="4:4">
      <c r="D7823" s="422"/>
    </row>
    <row r="7824" spans="4:4">
      <c r="D7824" s="422"/>
    </row>
    <row r="7825" spans="4:4">
      <c r="D7825" s="422"/>
    </row>
    <row r="7826" spans="4:4">
      <c r="D7826" s="422"/>
    </row>
    <row r="7827" spans="4:4">
      <c r="D7827" s="422"/>
    </row>
    <row r="7828" spans="4:4">
      <c r="D7828" s="422"/>
    </row>
    <row r="7829" spans="4:4">
      <c r="D7829" s="422"/>
    </row>
    <row r="7830" spans="4:4">
      <c r="D7830" s="422"/>
    </row>
    <row r="7831" spans="4:4">
      <c r="D7831" s="422"/>
    </row>
    <row r="7832" spans="4:4">
      <c r="D7832" s="422"/>
    </row>
    <row r="7833" spans="4:4">
      <c r="D7833" s="422"/>
    </row>
    <row r="7834" spans="4:4">
      <c r="D7834" s="422"/>
    </row>
    <row r="7835" spans="4:4">
      <c r="D7835" s="422"/>
    </row>
    <row r="7836" spans="4:4">
      <c r="D7836" s="422"/>
    </row>
    <row r="7837" spans="4:4">
      <c r="D7837" s="422"/>
    </row>
    <row r="7838" spans="4:4">
      <c r="D7838" s="422"/>
    </row>
    <row r="7839" spans="4:4">
      <c r="D7839" s="422"/>
    </row>
    <row r="7840" spans="4:4">
      <c r="D7840" s="422"/>
    </row>
    <row r="7841" spans="4:4">
      <c r="D7841" s="422"/>
    </row>
    <row r="7842" spans="4:4">
      <c r="D7842" s="422"/>
    </row>
    <row r="7843" spans="4:4">
      <c r="D7843" s="422"/>
    </row>
    <row r="7844" spans="4:4">
      <c r="D7844" s="422"/>
    </row>
    <row r="7845" spans="4:4">
      <c r="D7845" s="422"/>
    </row>
    <row r="7846" spans="4:4">
      <c r="D7846" s="422"/>
    </row>
    <row r="7847" spans="4:4">
      <c r="D7847" s="422"/>
    </row>
    <row r="7848" spans="4:4">
      <c r="D7848" s="422"/>
    </row>
    <row r="7849" spans="4:4">
      <c r="D7849" s="422"/>
    </row>
    <row r="7850" spans="4:4">
      <c r="D7850" s="422"/>
    </row>
    <row r="7851" spans="4:4">
      <c r="D7851" s="422"/>
    </row>
    <row r="7852" spans="4:4">
      <c r="D7852" s="422"/>
    </row>
    <row r="7853" spans="4:4">
      <c r="D7853" s="422"/>
    </row>
    <row r="7854" spans="4:4">
      <c r="D7854" s="422"/>
    </row>
    <row r="7855" spans="4:4">
      <c r="D7855" s="422"/>
    </row>
    <row r="7856" spans="4:4">
      <c r="D7856" s="422"/>
    </row>
    <row r="7857" spans="4:4">
      <c r="D7857" s="422"/>
    </row>
    <row r="7858" spans="4:4">
      <c r="D7858" s="422"/>
    </row>
    <row r="7859" spans="4:4">
      <c r="D7859" s="422"/>
    </row>
    <row r="7860" spans="4:4">
      <c r="D7860" s="422"/>
    </row>
    <row r="7861" spans="4:4">
      <c r="D7861" s="422"/>
    </row>
    <row r="7862" spans="4:4">
      <c r="D7862" s="422"/>
    </row>
    <row r="7863" spans="4:4">
      <c r="D7863" s="422"/>
    </row>
    <row r="7864" spans="4:4">
      <c r="D7864" s="422"/>
    </row>
    <row r="7865" spans="4:4">
      <c r="D7865" s="422"/>
    </row>
    <row r="7866" spans="4:4">
      <c r="D7866" s="422"/>
    </row>
    <row r="7867" spans="4:4">
      <c r="D7867" s="422"/>
    </row>
    <row r="7868" spans="4:4">
      <c r="D7868" s="422"/>
    </row>
    <row r="7869" spans="4:4">
      <c r="D7869" s="422"/>
    </row>
    <row r="7870" spans="4:4">
      <c r="D7870" s="422"/>
    </row>
    <row r="7871" spans="4:4">
      <c r="D7871" s="422"/>
    </row>
    <row r="7872" spans="4:4">
      <c r="D7872" s="422"/>
    </row>
    <row r="7873" spans="4:4">
      <c r="D7873" s="422"/>
    </row>
    <row r="7874" spans="4:4">
      <c r="D7874" s="422"/>
    </row>
    <row r="7875" spans="4:4">
      <c r="D7875" s="422"/>
    </row>
    <row r="7876" spans="4:4">
      <c r="D7876" s="422"/>
    </row>
    <row r="7877" spans="4:4">
      <c r="D7877" s="422"/>
    </row>
    <row r="7878" spans="4:4">
      <c r="D7878" s="422"/>
    </row>
    <row r="7879" spans="4:4">
      <c r="D7879" s="422"/>
    </row>
    <row r="7880" spans="4:4">
      <c r="D7880" s="422"/>
    </row>
    <row r="7881" spans="4:4">
      <c r="D7881" s="422"/>
    </row>
    <row r="7882" spans="4:4">
      <c r="D7882" s="422"/>
    </row>
    <row r="7883" spans="4:4">
      <c r="D7883" s="422"/>
    </row>
    <row r="7884" spans="4:4">
      <c r="D7884" s="422"/>
    </row>
    <row r="7885" spans="4:4">
      <c r="D7885" s="422"/>
    </row>
    <row r="7886" spans="4:4">
      <c r="D7886" s="422"/>
    </row>
    <row r="7887" spans="4:4">
      <c r="D7887" s="422"/>
    </row>
    <row r="7888" spans="4:4">
      <c r="D7888" s="422"/>
    </row>
    <row r="7889" spans="4:4">
      <c r="D7889" s="422"/>
    </row>
    <row r="7890" spans="4:4">
      <c r="D7890" s="422"/>
    </row>
    <row r="7891" spans="4:4">
      <c r="D7891" s="422"/>
    </row>
    <row r="7892" spans="4:4">
      <c r="D7892" s="422"/>
    </row>
    <row r="7893" spans="4:4">
      <c r="D7893" s="422"/>
    </row>
    <row r="7894" spans="4:4">
      <c r="D7894" s="422"/>
    </row>
    <row r="7895" spans="4:4">
      <c r="D7895" s="422"/>
    </row>
    <row r="7896" spans="4:4">
      <c r="D7896" s="422"/>
    </row>
    <row r="7897" spans="4:4">
      <c r="D7897" s="422"/>
    </row>
    <row r="7898" spans="4:4">
      <c r="D7898" s="422"/>
    </row>
    <row r="7899" spans="4:4">
      <c r="D7899" s="422"/>
    </row>
    <row r="7900" spans="4:4">
      <c r="D7900" s="422"/>
    </row>
    <row r="7901" spans="4:4">
      <c r="D7901" s="422"/>
    </row>
    <row r="7902" spans="4:4">
      <c r="D7902" s="422"/>
    </row>
    <row r="7903" spans="4:4">
      <c r="D7903" s="422"/>
    </row>
    <row r="7904" spans="4:4">
      <c r="D7904" s="422"/>
    </row>
    <row r="7905" spans="4:4">
      <c r="D7905" s="422"/>
    </row>
    <row r="7906" spans="4:4">
      <c r="D7906" s="422"/>
    </row>
    <row r="7907" spans="4:4">
      <c r="D7907" s="422"/>
    </row>
    <row r="7908" spans="4:4">
      <c r="D7908" s="422"/>
    </row>
    <row r="7909" spans="4:4">
      <c r="D7909" s="422"/>
    </row>
    <row r="7910" spans="4:4">
      <c r="D7910" s="422"/>
    </row>
    <row r="7911" spans="4:4">
      <c r="D7911" s="422"/>
    </row>
    <row r="7912" spans="4:4">
      <c r="D7912" s="422"/>
    </row>
    <row r="7913" spans="4:4">
      <c r="D7913" s="422"/>
    </row>
    <row r="7914" spans="4:4">
      <c r="D7914" s="422"/>
    </row>
    <row r="7915" spans="4:4">
      <c r="D7915" s="422"/>
    </row>
    <row r="7916" spans="4:4">
      <c r="D7916" s="422"/>
    </row>
    <row r="7917" spans="4:4">
      <c r="D7917" s="422"/>
    </row>
    <row r="7918" spans="4:4">
      <c r="D7918" s="422"/>
    </row>
    <row r="7919" spans="4:4">
      <c r="D7919" s="422"/>
    </row>
    <row r="7920" spans="4:4">
      <c r="D7920" s="422"/>
    </row>
    <row r="7921" spans="4:4">
      <c r="D7921" s="422"/>
    </row>
    <row r="7922" spans="4:4">
      <c r="D7922" s="422"/>
    </row>
    <row r="7923" spans="4:4">
      <c r="D7923" s="422"/>
    </row>
    <row r="7924" spans="4:4">
      <c r="D7924" s="422"/>
    </row>
    <row r="7925" spans="4:4">
      <c r="D7925" s="422"/>
    </row>
    <row r="7926" spans="4:4">
      <c r="D7926" s="422"/>
    </row>
    <row r="7927" spans="4:4">
      <c r="D7927" s="422"/>
    </row>
    <row r="7928" spans="4:4">
      <c r="D7928" s="422"/>
    </row>
    <row r="7929" spans="4:4">
      <c r="D7929" s="422"/>
    </row>
    <row r="7930" spans="4:4">
      <c r="D7930" s="422"/>
    </row>
    <row r="7931" spans="4:4">
      <c r="D7931" s="422"/>
    </row>
    <row r="7932" spans="4:4">
      <c r="D7932" s="422"/>
    </row>
    <row r="7933" spans="4:4">
      <c r="D7933" s="422"/>
    </row>
    <row r="7934" spans="4:4">
      <c r="D7934" s="422"/>
    </row>
    <row r="7935" spans="4:4">
      <c r="D7935" s="422"/>
    </row>
    <row r="7936" spans="4:4">
      <c r="D7936" s="422"/>
    </row>
    <row r="7937" spans="4:4">
      <c r="D7937" s="422"/>
    </row>
    <row r="7938" spans="4:4">
      <c r="D7938" s="422"/>
    </row>
    <row r="7939" spans="4:4">
      <c r="D7939" s="422"/>
    </row>
    <row r="7940" spans="4:4">
      <c r="D7940" s="422"/>
    </row>
    <row r="7941" spans="4:4">
      <c r="D7941" s="422"/>
    </row>
    <row r="7942" spans="4:4">
      <c r="D7942" s="422"/>
    </row>
    <row r="7943" spans="4:4">
      <c r="D7943" s="422"/>
    </row>
    <row r="7944" spans="4:4">
      <c r="D7944" s="422"/>
    </row>
    <row r="7945" spans="4:4">
      <c r="D7945" s="422"/>
    </row>
    <row r="7946" spans="4:4">
      <c r="D7946" s="422"/>
    </row>
    <row r="7947" spans="4:4">
      <c r="D7947" s="422"/>
    </row>
    <row r="7948" spans="4:4">
      <c r="D7948" s="422"/>
    </row>
    <row r="7949" spans="4:4">
      <c r="D7949" s="422"/>
    </row>
    <row r="7950" spans="4:4">
      <c r="D7950" s="422"/>
    </row>
    <row r="7951" spans="4:4">
      <c r="D7951" s="422"/>
    </row>
    <row r="7952" spans="4:4">
      <c r="D7952" s="422"/>
    </row>
    <row r="7953" spans="4:4">
      <c r="D7953" s="422"/>
    </row>
    <row r="7954" spans="4:4">
      <c r="D7954" s="422"/>
    </row>
    <row r="7955" spans="4:4">
      <c r="D7955" s="422"/>
    </row>
    <row r="7956" spans="4:4">
      <c r="D7956" s="422"/>
    </row>
    <row r="7957" spans="4:4">
      <c r="D7957" s="422"/>
    </row>
    <row r="7958" spans="4:4">
      <c r="D7958" s="422"/>
    </row>
    <row r="7959" spans="4:4">
      <c r="D7959" s="422"/>
    </row>
    <row r="7960" spans="4:4">
      <c r="D7960" s="422"/>
    </row>
    <row r="7961" spans="4:4">
      <c r="D7961" s="422"/>
    </row>
    <row r="7962" spans="4:4">
      <c r="D7962" s="422"/>
    </row>
    <row r="7963" spans="4:4">
      <c r="D7963" s="422"/>
    </row>
    <row r="7964" spans="4:4">
      <c r="D7964" s="422"/>
    </row>
    <row r="7965" spans="4:4">
      <c r="D7965" s="422"/>
    </row>
    <row r="7966" spans="4:4">
      <c r="D7966" s="422"/>
    </row>
    <row r="7967" spans="4:4">
      <c r="D7967" s="422"/>
    </row>
    <row r="7968" spans="4:4">
      <c r="D7968" s="422"/>
    </row>
    <row r="7969" spans="4:4">
      <c r="D7969" s="422"/>
    </row>
    <row r="7970" spans="4:4">
      <c r="D7970" s="422"/>
    </row>
    <row r="7971" spans="4:4">
      <c r="D7971" s="422"/>
    </row>
    <row r="7972" spans="4:4">
      <c r="D7972" s="422"/>
    </row>
    <row r="7973" spans="4:4">
      <c r="D7973" s="422"/>
    </row>
    <row r="7974" spans="4:4">
      <c r="D7974" s="422"/>
    </row>
    <row r="7975" spans="4:4">
      <c r="D7975" s="422"/>
    </row>
    <row r="7976" spans="4:4">
      <c r="D7976" s="422"/>
    </row>
    <row r="7977" spans="4:4">
      <c r="D7977" s="422"/>
    </row>
    <row r="7978" spans="4:4">
      <c r="D7978" s="422"/>
    </row>
    <row r="7979" spans="4:4">
      <c r="D7979" s="422"/>
    </row>
    <row r="7980" spans="4:4">
      <c r="D7980" s="422"/>
    </row>
    <row r="7981" spans="4:4">
      <c r="D7981" s="422"/>
    </row>
    <row r="7982" spans="4:4">
      <c r="D7982" s="422"/>
    </row>
    <row r="7983" spans="4:4">
      <c r="D7983" s="422"/>
    </row>
    <row r="7984" spans="4:4">
      <c r="D7984" s="422"/>
    </row>
    <row r="7985" spans="4:4">
      <c r="D7985" s="422"/>
    </row>
    <row r="7986" spans="4:4">
      <c r="D7986" s="422"/>
    </row>
    <row r="7987" spans="4:4">
      <c r="D7987" s="422"/>
    </row>
    <row r="7988" spans="4:4">
      <c r="D7988" s="422"/>
    </row>
    <row r="7989" spans="4:4">
      <c r="D7989" s="422"/>
    </row>
    <row r="7990" spans="4:4">
      <c r="D7990" s="422"/>
    </row>
    <row r="7991" spans="4:4">
      <c r="D7991" s="422"/>
    </row>
    <row r="7992" spans="4:4">
      <c r="D7992" s="422"/>
    </row>
    <row r="7993" spans="4:4">
      <c r="D7993" s="422"/>
    </row>
    <row r="7994" spans="4:4">
      <c r="D7994" s="422"/>
    </row>
    <row r="7995" spans="4:4">
      <c r="D7995" s="422"/>
    </row>
    <row r="7996" spans="4:4">
      <c r="D7996" s="422"/>
    </row>
    <row r="7997" spans="4:4">
      <c r="D7997" s="422"/>
    </row>
    <row r="7998" spans="4:4">
      <c r="D7998" s="422"/>
    </row>
    <row r="7999" spans="4:4">
      <c r="D7999" s="422"/>
    </row>
    <row r="8000" spans="4:4">
      <c r="D8000" s="422"/>
    </row>
    <row r="8001" spans="4:4">
      <c r="D8001" s="422"/>
    </row>
    <row r="8002" spans="4:4">
      <c r="D8002" s="422"/>
    </row>
    <row r="8003" spans="4:4">
      <c r="D8003" s="422"/>
    </row>
    <row r="8004" spans="4:4">
      <c r="D8004" s="422"/>
    </row>
    <row r="8005" spans="4:4">
      <c r="D8005" s="422"/>
    </row>
    <row r="8006" spans="4:4">
      <c r="D8006" s="422"/>
    </row>
    <row r="8007" spans="4:4">
      <c r="D8007" s="422"/>
    </row>
    <row r="8008" spans="4:4">
      <c r="D8008" s="422"/>
    </row>
    <row r="8009" spans="4:4">
      <c r="D8009" s="422"/>
    </row>
    <row r="8010" spans="4:4">
      <c r="D8010" s="422"/>
    </row>
    <row r="8011" spans="4:4">
      <c r="D8011" s="422"/>
    </row>
    <row r="8012" spans="4:4">
      <c r="D8012" s="422"/>
    </row>
    <row r="8013" spans="4:4">
      <c r="D8013" s="422"/>
    </row>
    <row r="8014" spans="4:4">
      <c r="D8014" s="422"/>
    </row>
    <row r="8015" spans="4:4">
      <c r="D8015" s="422"/>
    </row>
    <row r="8016" spans="4:4">
      <c r="D8016" s="422"/>
    </row>
    <row r="8017" spans="4:4">
      <c r="D8017" s="422"/>
    </row>
    <row r="8018" spans="4:4">
      <c r="D8018" s="422"/>
    </row>
    <row r="8019" spans="4:4">
      <c r="D8019" s="422"/>
    </row>
    <row r="8020" spans="4:4">
      <c r="D8020" s="422"/>
    </row>
    <row r="8021" spans="4:4">
      <c r="D8021" s="422"/>
    </row>
    <row r="8022" spans="4:4">
      <c r="D8022" s="422"/>
    </row>
    <row r="8023" spans="4:4">
      <c r="D8023" s="422"/>
    </row>
    <row r="8024" spans="4:4">
      <c r="D8024" s="422"/>
    </row>
    <row r="8025" spans="4:4">
      <c r="D8025" s="422"/>
    </row>
    <row r="8026" spans="4:4">
      <c r="D8026" s="422"/>
    </row>
    <row r="8027" spans="4:4">
      <c r="D8027" s="422"/>
    </row>
    <row r="8028" spans="4:4">
      <c r="D8028" s="422"/>
    </row>
    <row r="8029" spans="4:4">
      <c r="D8029" s="422"/>
    </row>
    <row r="8030" spans="4:4">
      <c r="D8030" s="422"/>
    </row>
    <row r="8031" spans="4:4">
      <c r="D8031" s="422"/>
    </row>
    <row r="8032" spans="4:4">
      <c r="D8032" s="422"/>
    </row>
    <row r="8033" spans="4:4">
      <c r="D8033" s="422"/>
    </row>
    <row r="8034" spans="4:4">
      <c r="D8034" s="422"/>
    </row>
    <row r="8035" spans="4:4">
      <c r="D8035" s="422"/>
    </row>
    <row r="8036" spans="4:4">
      <c r="D8036" s="422"/>
    </row>
    <row r="8037" spans="4:4">
      <c r="D8037" s="422"/>
    </row>
    <row r="8038" spans="4:4">
      <c r="D8038" s="422"/>
    </row>
    <row r="8039" spans="4:4">
      <c r="D8039" s="422"/>
    </row>
    <row r="8040" spans="4:4">
      <c r="D8040" s="422"/>
    </row>
    <row r="8041" spans="4:4">
      <c r="D8041" s="422"/>
    </row>
    <row r="8042" spans="4:4">
      <c r="D8042" s="422"/>
    </row>
    <row r="8043" spans="4:4">
      <c r="D8043" s="422"/>
    </row>
    <row r="8044" spans="4:4">
      <c r="D8044" s="422"/>
    </row>
    <row r="8045" spans="4:4">
      <c r="D8045" s="422"/>
    </row>
    <row r="8046" spans="4:4">
      <c r="D8046" s="422"/>
    </row>
    <row r="8047" spans="4:4">
      <c r="D8047" s="422"/>
    </row>
    <row r="8048" spans="4:4">
      <c r="D8048" s="422"/>
    </row>
    <row r="8049" spans="4:4">
      <c r="D8049" s="422"/>
    </row>
    <row r="8050" spans="4:4">
      <c r="D8050" s="422"/>
    </row>
    <row r="8051" spans="4:4">
      <c r="D8051" s="422"/>
    </row>
    <row r="8052" spans="4:4">
      <c r="D8052" s="422"/>
    </row>
    <row r="8053" spans="4:4">
      <c r="D8053" s="422"/>
    </row>
    <row r="8054" spans="4:4">
      <c r="D8054" s="422"/>
    </row>
    <row r="8055" spans="4:4">
      <c r="D8055" s="422"/>
    </row>
    <row r="8056" spans="4:4">
      <c r="D8056" s="422"/>
    </row>
    <row r="8057" spans="4:4">
      <c r="D8057" s="422"/>
    </row>
    <row r="8058" spans="4:4">
      <c r="D8058" s="422"/>
    </row>
    <row r="8059" spans="4:4">
      <c r="D8059" s="422"/>
    </row>
    <row r="8060" spans="4:4">
      <c r="D8060" s="422"/>
    </row>
    <row r="8061" spans="4:4">
      <c r="D8061" s="422"/>
    </row>
    <row r="8062" spans="4:4">
      <c r="D8062" s="422"/>
    </row>
    <row r="8063" spans="4:4">
      <c r="D8063" s="422"/>
    </row>
    <row r="8064" spans="4:4">
      <c r="D8064" s="422"/>
    </row>
    <row r="8065" spans="4:4">
      <c r="D8065" s="422"/>
    </row>
    <row r="8066" spans="4:4">
      <c r="D8066" s="422"/>
    </row>
    <row r="8067" spans="4:4">
      <c r="D8067" s="422"/>
    </row>
    <row r="8068" spans="4:4">
      <c r="D8068" s="422"/>
    </row>
    <row r="8069" spans="4:4">
      <c r="D8069" s="422"/>
    </row>
    <row r="8070" spans="4:4">
      <c r="D8070" s="422"/>
    </row>
    <row r="8071" spans="4:4">
      <c r="D8071" s="422"/>
    </row>
    <row r="8072" spans="4:4">
      <c r="D8072" s="422"/>
    </row>
    <row r="8073" spans="4:4">
      <c r="D8073" s="422"/>
    </row>
    <row r="8074" spans="4:4">
      <c r="D8074" s="422"/>
    </row>
    <row r="8075" spans="4:4">
      <c r="D8075" s="422"/>
    </row>
    <row r="8076" spans="4:4">
      <c r="D8076" s="422"/>
    </row>
    <row r="8077" spans="4:4">
      <c r="D8077" s="422"/>
    </row>
    <row r="8078" spans="4:4">
      <c r="D8078" s="422"/>
    </row>
    <row r="8079" spans="4:4">
      <c r="D8079" s="422"/>
    </row>
    <row r="8080" spans="4:4">
      <c r="D8080" s="422"/>
    </row>
    <row r="8081" spans="4:4">
      <c r="D8081" s="422"/>
    </row>
    <row r="8082" spans="4:4">
      <c r="D8082" s="422"/>
    </row>
    <row r="8083" spans="4:4">
      <c r="D8083" s="422"/>
    </row>
    <row r="8084" spans="4:4">
      <c r="D8084" s="422"/>
    </row>
    <row r="8085" spans="4:4">
      <c r="D8085" s="422"/>
    </row>
    <row r="8086" spans="4:4">
      <c r="D8086" s="422"/>
    </row>
    <row r="8087" spans="4:4">
      <c r="D8087" s="422"/>
    </row>
    <row r="8088" spans="4:4">
      <c r="D8088" s="422"/>
    </row>
    <row r="8089" spans="4:4">
      <c r="D8089" s="422"/>
    </row>
    <row r="8090" spans="4:4">
      <c r="D8090" s="422"/>
    </row>
    <row r="8091" spans="4:4">
      <c r="D8091" s="422"/>
    </row>
    <row r="8092" spans="4:4">
      <c r="D8092" s="422"/>
    </row>
    <row r="8093" spans="4:4">
      <c r="D8093" s="422"/>
    </row>
    <row r="8094" spans="4:4">
      <c r="D8094" s="422"/>
    </row>
    <row r="8095" spans="4:4">
      <c r="D8095" s="422"/>
    </row>
    <row r="8096" spans="4:4">
      <c r="D8096" s="422"/>
    </row>
    <row r="8097" spans="4:4">
      <c r="D8097" s="422"/>
    </row>
    <row r="8098" spans="4:4">
      <c r="D8098" s="422"/>
    </row>
    <row r="8099" spans="4:4">
      <c r="D8099" s="422"/>
    </row>
    <row r="8100" spans="4:4">
      <c r="D8100" s="422"/>
    </row>
    <row r="8101" spans="4:4">
      <c r="D8101" s="422"/>
    </row>
    <row r="8102" spans="4:4">
      <c r="D8102" s="422"/>
    </row>
    <row r="8103" spans="4:4">
      <c r="D8103" s="422"/>
    </row>
    <row r="8104" spans="4:4">
      <c r="D8104" s="422"/>
    </row>
    <row r="8105" spans="4:4">
      <c r="D8105" s="422"/>
    </row>
    <row r="8106" spans="4:4">
      <c r="D8106" s="422"/>
    </row>
    <row r="8107" spans="4:4">
      <c r="D8107" s="422"/>
    </row>
    <row r="8108" spans="4:4">
      <c r="D8108" s="422"/>
    </row>
    <row r="8109" spans="4:4">
      <c r="D8109" s="422"/>
    </row>
    <row r="8110" spans="4:4">
      <c r="D8110" s="422"/>
    </row>
    <row r="8111" spans="4:4">
      <c r="D8111" s="422"/>
    </row>
    <row r="8112" spans="4:4">
      <c r="D8112" s="422"/>
    </row>
    <row r="8113" spans="4:4">
      <c r="D8113" s="422"/>
    </row>
    <row r="8114" spans="4:4">
      <c r="D8114" s="422"/>
    </row>
    <row r="8115" spans="4:4">
      <c r="D8115" s="422"/>
    </row>
    <row r="8116" spans="4:4">
      <c r="D8116" s="422"/>
    </row>
    <row r="8117" spans="4:4">
      <c r="D8117" s="422"/>
    </row>
    <row r="8118" spans="4:4">
      <c r="D8118" s="422"/>
    </row>
    <row r="8119" spans="4:4">
      <c r="D8119" s="422"/>
    </row>
    <row r="8120" spans="4:4">
      <c r="D8120" s="422"/>
    </row>
    <row r="8121" spans="4:4">
      <c r="D8121" s="422"/>
    </row>
    <row r="8122" spans="4:4">
      <c r="D8122" s="422"/>
    </row>
    <row r="8123" spans="4:4">
      <c r="D8123" s="422"/>
    </row>
    <row r="8124" spans="4:4">
      <c r="D8124" s="422"/>
    </row>
    <row r="8125" spans="4:4">
      <c r="D8125" s="422"/>
    </row>
    <row r="8126" spans="4:4">
      <c r="D8126" s="422"/>
    </row>
    <row r="8127" spans="4:4">
      <c r="D8127" s="422"/>
    </row>
    <row r="8128" spans="4:4">
      <c r="D8128" s="422"/>
    </row>
    <row r="8129" spans="4:4">
      <c r="D8129" s="422"/>
    </row>
    <row r="8130" spans="4:4">
      <c r="D8130" s="422"/>
    </row>
    <row r="8131" spans="4:4">
      <c r="D8131" s="422"/>
    </row>
    <row r="8132" spans="4:4">
      <c r="D8132" s="422"/>
    </row>
    <row r="8133" spans="4:4">
      <c r="D8133" s="422"/>
    </row>
    <row r="8134" spans="4:4">
      <c r="D8134" s="422"/>
    </row>
    <row r="8135" spans="4:4">
      <c r="D8135" s="422"/>
    </row>
    <row r="8136" spans="4:4">
      <c r="D8136" s="422"/>
    </row>
    <row r="8137" spans="4:4">
      <c r="D8137" s="422"/>
    </row>
    <row r="8138" spans="4:4">
      <c r="D8138" s="422"/>
    </row>
    <row r="8139" spans="4:4">
      <c r="D8139" s="422"/>
    </row>
    <row r="8140" spans="4:4">
      <c r="D8140" s="422"/>
    </row>
    <row r="8141" spans="4:4">
      <c r="D8141" s="422"/>
    </row>
    <row r="8142" spans="4:4">
      <c r="D8142" s="422"/>
    </row>
    <row r="8143" spans="4:4">
      <c r="D8143" s="422"/>
    </row>
    <row r="8144" spans="4:4">
      <c r="D8144" s="422"/>
    </row>
    <row r="8145" spans="4:4">
      <c r="D8145" s="422"/>
    </row>
    <row r="8146" spans="4:4">
      <c r="D8146" s="422"/>
    </row>
    <row r="8147" spans="4:4">
      <c r="D8147" s="422"/>
    </row>
    <row r="8148" spans="4:4">
      <c r="D8148" s="422"/>
    </row>
    <row r="8149" spans="4:4">
      <c r="D8149" s="422"/>
    </row>
    <row r="8150" spans="4:4">
      <c r="D8150" s="422"/>
    </row>
    <row r="8151" spans="4:4">
      <c r="D8151" s="422"/>
    </row>
    <row r="8152" spans="4:4">
      <c r="D8152" s="422"/>
    </row>
    <row r="8153" spans="4:4">
      <c r="D8153" s="422"/>
    </row>
    <row r="8154" spans="4:4">
      <c r="D8154" s="422"/>
    </row>
    <row r="8155" spans="4:4">
      <c r="D8155" s="422"/>
    </row>
    <row r="8156" spans="4:4">
      <c r="D8156" s="422"/>
    </row>
    <row r="8157" spans="4:4">
      <c r="D8157" s="422"/>
    </row>
    <row r="8158" spans="4:4">
      <c r="D8158" s="422"/>
    </row>
    <row r="8159" spans="4:4">
      <c r="D8159" s="422"/>
    </row>
    <row r="8160" spans="4:4">
      <c r="D8160" s="422"/>
    </row>
    <row r="8161" spans="4:4">
      <c r="D8161" s="422"/>
    </row>
    <row r="8162" spans="4:4">
      <c r="D8162" s="422"/>
    </row>
    <row r="8163" spans="4:4">
      <c r="D8163" s="422"/>
    </row>
    <row r="8164" spans="4:4">
      <c r="D8164" s="422"/>
    </row>
    <row r="8165" spans="4:4">
      <c r="D8165" s="422"/>
    </row>
    <row r="8166" spans="4:4">
      <c r="D8166" s="422"/>
    </row>
    <row r="8167" spans="4:4">
      <c r="D8167" s="422"/>
    </row>
    <row r="8168" spans="4:4">
      <c r="D8168" s="422"/>
    </row>
    <row r="8169" spans="4:4">
      <c r="D8169" s="422"/>
    </row>
    <row r="8170" spans="4:4">
      <c r="D8170" s="422"/>
    </row>
    <row r="8171" spans="4:4">
      <c r="D8171" s="422"/>
    </row>
    <row r="8172" spans="4:4">
      <c r="D8172" s="422"/>
    </row>
    <row r="8173" spans="4:4">
      <c r="D8173" s="422"/>
    </row>
    <row r="8174" spans="4:4">
      <c r="D8174" s="422"/>
    </row>
    <row r="8175" spans="4:4">
      <c r="D8175" s="422"/>
    </row>
    <row r="8176" spans="4:4">
      <c r="D8176" s="422"/>
    </row>
    <row r="8177" spans="4:4">
      <c r="D8177" s="422"/>
    </row>
    <row r="8178" spans="4:4">
      <c r="D8178" s="422"/>
    </row>
    <row r="8179" spans="4:4">
      <c r="D8179" s="422"/>
    </row>
    <row r="8180" spans="4:4">
      <c r="D8180" s="422"/>
    </row>
    <row r="8181" spans="4:4">
      <c r="D8181" s="422"/>
    </row>
    <row r="8182" spans="4:4">
      <c r="D8182" s="422"/>
    </row>
    <row r="8183" spans="4:4">
      <c r="D8183" s="422"/>
    </row>
    <row r="8184" spans="4:4">
      <c r="D8184" s="422"/>
    </row>
    <row r="8185" spans="4:4">
      <c r="D8185" s="422"/>
    </row>
    <row r="8186" spans="4:4">
      <c r="D8186" s="422"/>
    </row>
    <row r="8187" spans="4:4">
      <c r="D8187" s="422"/>
    </row>
    <row r="8188" spans="4:4">
      <c r="D8188" s="422"/>
    </row>
    <row r="8189" spans="4:4">
      <c r="D8189" s="422"/>
    </row>
    <row r="8190" spans="4:4">
      <c r="D8190" s="422"/>
    </row>
    <row r="8191" spans="4:4">
      <c r="D8191" s="422"/>
    </row>
    <row r="8192" spans="4:4">
      <c r="D8192" s="422"/>
    </row>
    <row r="8193" spans="4:4">
      <c r="D8193" s="422"/>
    </row>
    <row r="8194" spans="4:4">
      <c r="D8194" s="422"/>
    </row>
    <row r="8195" spans="4:4">
      <c r="D8195" s="422"/>
    </row>
    <row r="8196" spans="4:4">
      <c r="D8196" s="422"/>
    </row>
    <row r="8197" spans="4:4">
      <c r="D8197" s="422"/>
    </row>
    <row r="8198" spans="4:4">
      <c r="D8198" s="422"/>
    </row>
    <row r="8199" spans="4:4">
      <c r="D8199" s="422"/>
    </row>
    <row r="8200" spans="4:4">
      <c r="D8200" s="422"/>
    </row>
    <row r="8201" spans="4:4">
      <c r="D8201" s="422"/>
    </row>
    <row r="8202" spans="4:4">
      <c r="D8202" s="422"/>
    </row>
    <row r="8203" spans="4:4">
      <c r="D8203" s="422"/>
    </row>
    <row r="8204" spans="4:4">
      <c r="D8204" s="422"/>
    </row>
    <row r="8205" spans="4:4">
      <c r="D8205" s="422"/>
    </row>
    <row r="8206" spans="4:4">
      <c r="D8206" s="422"/>
    </row>
    <row r="8207" spans="4:4">
      <c r="D8207" s="422"/>
    </row>
    <row r="8208" spans="4:4">
      <c r="D8208" s="422"/>
    </row>
    <row r="8209" spans="4:4">
      <c r="D8209" s="422"/>
    </row>
    <row r="8210" spans="4:4">
      <c r="D8210" s="422"/>
    </row>
    <row r="8211" spans="4:4">
      <c r="D8211" s="422"/>
    </row>
    <row r="8212" spans="4:4">
      <c r="D8212" s="422"/>
    </row>
    <row r="8213" spans="4:4">
      <c r="D8213" s="422"/>
    </row>
    <row r="8214" spans="4:4">
      <c r="D8214" s="422"/>
    </row>
    <row r="8215" spans="4:4">
      <c r="D8215" s="422"/>
    </row>
    <row r="8216" spans="4:4">
      <c r="D8216" s="422"/>
    </row>
    <row r="8217" spans="4:4">
      <c r="D8217" s="422"/>
    </row>
    <row r="8218" spans="4:4">
      <c r="D8218" s="422"/>
    </row>
    <row r="8219" spans="4:4">
      <c r="D8219" s="422"/>
    </row>
    <row r="8220" spans="4:4">
      <c r="D8220" s="422"/>
    </row>
    <row r="8221" spans="4:4">
      <c r="D8221" s="422"/>
    </row>
    <row r="8222" spans="4:4">
      <c r="D8222" s="422"/>
    </row>
    <row r="8223" spans="4:4">
      <c r="D8223" s="422"/>
    </row>
    <row r="8224" spans="4:4">
      <c r="D8224" s="422"/>
    </row>
    <row r="8225" spans="4:4">
      <c r="D8225" s="422"/>
    </row>
    <row r="8226" spans="4:4">
      <c r="D8226" s="422"/>
    </row>
    <row r="8227" spans="4:4">
      <c r="D8227" s="422"/>
    </row>
    <row r="8228" spans="4:4">
      <c r="D8228" s="422"/>
    </row>
    <row r="8229" spans="4:4">
      <c r="D8229" s="422"/>
    </row>
    <row r="8230" spans="4:4">
      <c r="D8230" s="422"/>
    </row>
    <row r="8231" spans="4:4">
      <c r="D8231" s="422"/>
    </row>
    <row r="8232" spans="4:4">
      <c r="D8232" s="422"/>
    </row>
    <row r="8233" spans="4:4">
      <c r="D8233" s="422"/>
    </row>
    <row r="8234" spans="4:4">
      <c r="D8234" s="422"/>
    </row>
    <row r="8235" spans="4:4">
      <c r="D8235" s="422"/>
    </row>
    <row r="8236" spans="4:4">
      <c r="D8236" s="422"/>
    </row>
    <row r="8237" spans="4:4">
      <c r="D8237" s="422"/>
    </row>
    <row r="8238" spans="4:4">
      <c r="D8238" s="422"/>
    </row>
    <row r="8239" spans="4:4">
      <c r="D8239" s="422"/>
    </row>
    <row r="8240" spans="4:4">
      <c r="D8240" s="422"/>
    </row>
    <row r="8241" spans="4:4">
      <c r="D8241" s="422"/>
    </row>
    <row r="8242" spans="4:4">
      <c r="D8242" s="422"/>
    </row>
    <row r="8243" spans="4:4">
      <c r="D8243" s="422"/>
    </row>
    <row r="8244" spans="4:4">
      <c r="D8244" s="422"/>
    </row>
    <row r="8245" spans="4:4">
      <c r="D8245" s="422"/>
    </row>
    <row r="8246" spans="4:4">
      <c r="D8246" s="422"/>
    </row>
    <row r="8247" spans="4:4">
      <c r="D8247" s="422"/>
    </row>
    <row r="8248" spans="4:4">
      <c r="D8248" s="422"/>
    </row>
    <row r="8249" spans="4:4">
      <c r="D8249" s="422"/>
    </row>
    <row r="8250" spans="4:4">
      <c r="D8250" s="422"/>
    </row>
    <row r="8251" spans="4:4">
      <c r="D8251" s="422"/>
    </row>
    <row r="8252" spans="4:4">
      <c r="D8252" s="422"/>
    </row>
    <row r="8253" spans="4:4">
      <c r="D8253" s="422"/>
    </row>
    <row r="8254" spans="4:4">
      <c r="D8254" s="422"/>
    </row>
    <row r="8255" spans="4:4">
      <c r="D8255" s="422"/>
    </row>
    <row r="8256" spans="4:4">
      <c r="D8256" s="422"/>
    </row>
    <row r="8257" spans="4:4">
      <c r="D8257" s="422"/>
    </row>
    <row r="8258" spans="4:4">
      <c r="D8258" s="422"/>
    </row>
    <row r="8259" spans="4:4">
      <c r="D8259" s="422"/>
    </row>
    <row r="8260" spans="4:4">
      <c r="D8260" s="422"/>
    </row>
    <row r="8261" spans="4:4">
      <c r="D8261" s="422"/>
    </row>
    <row r="8262" spans="4:4">
      <c r="D8262" s="422"/>
    </row>
    <row r="8263" spans="4:4">
      <c r="D8263" s="422"/>
    </row>
    <row r="8264" spans="4:4">
      <c r="D8264" s="422"/>
    </row>
    <row r="8265" spans="4:4">
      <c r="D8265" s="422"/>
    </row>
    <row r="8266" spans="4:4">
      <c r="D8266" s="422"/>
    </row>
    <row r="8267" spans="4:4">
      <c r="D8267" s="422"/>
    </row>
    <row r="8268" spans="4:4">
      <c r="D8268" s="422"/>
    </row>
    <row r="8269" spans="4:4">
      <c r="D8269" s="422"/>
    </row>
    <row r="8270" spans="4:4">
      <c r="D8270" s="422"/>
    </row>
    <row r="8271" spans="4:4">
      <c r="D8271" s="422"/>
    </row>
    <row r="8272" spans="4:4">
      <c r="D8272" s="422"/>
    </row>
    <row r="8273" spans="4:4">
      <c r="D8273" s="422"/>
    </row>
    <row r="8274" spans="4:4">
      <c r="D8274" s="422"/>
    </row>
    <row r="8275" spans="4:4">
      <c r="D8275" s="422"/>
    </row>
    <row r="8276" spans="4:4">
      <c r="D8276" s="422"/>
    </row>
    <row r="8277" spans="4:4">
      <c r="D8277" s="422"/>
    </row>
    <row r="8278" spans="4:4">
      <c r="D8278" s="422"/>
    </row>
    <row r="8279" spans="4:4">
      <c r="D8279" s="422"/>
    </row>
    <row r="8280" spans="4:4">
      <c r="D8280" s="422"/>
    </row>
    <row r="8281" spans="4:4">
      <c r="D8281" s="422"/>
    </row>
    <row r="8282" spans="4:4">
      <c r="D8282" s="422"/>
    </row>
    <row r="8283" spans="4:4">
      <c r="D8283" s="422"/>
    </row>
    <row r="8284" spans="4:4">
      <c r="D8284" s="422"/>
    </row>
    <row r="8285" spans="4:4">
      <c r="D8285" s="422"/>
    </row>
    <row r="8286" spans="4:4">
      <c r="D8286" s="422"/>
    </row>
    <row r="8287" spans="4:4">
      <c r="D8287" s="422"/>
    </row>
    <row r="8288" spans="4:4">
      <c r="D8288" s="422"/>
    </row>
    <row r="8289" spans="4:4">
      <c r="D8289" s="422"/>
    </row>
    <row r="8290" spans="4:4">
      <c r="D8290" s="422"/>
    </row>
    <row r="8291" spans="4:4">
      <c r="D8291" s="422"/>
    </row>
    <row r="8292" spans="4:4">
      <c r="D8292" s="422"/>
    </row>
    <row r="8293" spans="4:4">
      <c r="D8293" s="422"/>
    </row>
    <row r="8294" spans="4:4">
      <c r="D8294" s="422"/>
    </row>
    <row r="8295" spans="4:4">
      <c r="D8295" s="422"/>
    </row>
    <row r="8296" spans="4:4">
      <c r="D8296" s="422"/>
    </row>
    <row r="8297" spans="4:4">
      <c r="D8297" s="422"/>
    </row>
    <row r="8298" spans="4:4">
      <c r="D8298" s="422"/>
    </row>
    <row r="8299" spans="4:4">
      <c r="D8299" s="422"/>
    </row>
    <row r="8300" spans="4:4">
      <c r="D8300" s="422"/>
    </row>
    <row r="8301" spans="4:4">
      <c r="D8301" s="422"/>
    </row>
    <row r="8302" spans="4:4">
      <c r="D8302" s="422"/>
    </row>
    <row r="8303" spans="4:4">
      <c r="D8303" s="422"/>
    </row>
    <row r="8304" spans="4:4">
      <c r="D8304" s="422"/>
    </row>
    <row r="8305" spans="4:4">
      <c r="D8305" s="422"/>
    </row>
    <row r="8306" spans="4:4">
      <c r="D8306" s="422"/>
    </row>
    <row r="8307" spans="4:4">
      <c r="D8307" s="422"/>
    </row>
    <row r="8308" spans="4:4">
      <c r="D8308" s="422"/>
    </row>
    <row r="8309" spans="4:4">
      <c r="D8309" s="422"/>
    </row>
    <row r="8310" spans="4:4">
      <c r="D8310" s="422"/>
    </row>
    <row r="8311" spans="4:4">
      <c r="D8311" s="422"/>
    </row>
    <row r="8312" spans="4:4">
      <c r="D8312" s="422"/>
    </row>
    <row r="8313" spans="4:4">
      <c r="D8313" s="422"/>
    </row>
    <row r="8314" spans="4:4">
      <c r="D8314" s="422"/>
    </row>
    <row r="8315" spans="4:4">
      <c r="D8315" s="422"/>
    </row>
    <row r="8316" spans="4:4">
      <c r="D8316" s="422"/>
    </row>
    <row r="8317" spans="4:4">
      <c r="D8317" s="422"/>
    </row>
    <row r="8318" spans="4:4">
      <c r="D8318" s="422"/>
    </row>
    <row r="8319" spans="4:4">
      <c r="D8319" s="422"/>
    </row>
    <row r="8320" spans="4:4">
      <c r="D8320" s="422"/>
    </row>
    <row r="8321" spans="4:4">
      <c r="D8321" s="422"/>
    </row>
    <row r="8322" spans="4:4">
      <c r="D8322" s="422"/>
    </row>
    <row r="8323" spans="4:4">
      <c r="D8323" s="422"/>
    </row>
    <row r="8324" spans="4:4">
      <c r="D8324" s="422"/>
    </row>
    <row r="8325" spans="4:4">
      <c r="D8325" s="422"/>
    </row>
    <row r="8326" spans="4:4">
      <c r="D8326" s="422"/>
    </row>
    <row r="8327" spans="4:4">
      <c r="D8327" s="422"/>
    </row>
    <row r="8328" spans="4:4">
      <c r="D8328" s="422"/>
    </row>
    <row r="8329" spans="4:4">
      <c r="D8329" s="422"/>
    </row>
    <row r="8330" spans="4:4">
      <c r="D8330" s="422"/>
    </row>
    <row r="8331" spans="4:4">
      <c r="D8331" s="422"/>
    </row>
    <row r="8332" spans="4:4">
      <c r="D8332" s="422"/>
    </row>
    <row r="8333" spans="4:4">
      <c r="D8333" s="422"/>
    </row>
    <row r="8334" spans="4:4">
      <c r="D8334" s="422"/>
    </row>
    <row r="8335" spans="4:4">
      <c r="D8335" s="422"/>
    </row>
    <row r="8336" spans="4:4">
      <c r="D8336" s="422"/>
    </row>
    <row r="8337" spans="4:4">
      <c r="D8337" s="422"/>
    </row>
    <row r="8338" spans="4:4">
      <c r="D8338" s="422"/>
    </row>
    <row r="8339" spans="4:4">
      <c r="D8339" s="422"/>
    </row>
    <row r="8340" spans="4:4">
      <c r="D8340" s="422"/>
    </row>
    <row r="8341" spans="4:4">
      <c r="D8341" s="422"/>
    </row>
    <row r="8342" spans="4:4">
      <c r="D8342" s="422"/>
    </row>
    <row r="8343" spans="4:4">
      <c r="D8343" s="422"/>
    </row>
    <row r="8344" spans="4:4">
      <c r="D8344" s="422"/>
    </row>
    <row r="8345" spans="4:4">
      <c r="D8345" s="422"/>
    </row>
    <row r="8346" spans="4:4">
      <c r="D8346" s="422"/>
    </row>
    <row r="8347" spans="4:4">
      <c r="D8347" s="422"/>
    </row>
    <row r="8348" spans="4:4">
      <c r="D8348" s="422"/>
    </row>
    <row r="8349" spans="4:4">
      <c r="D8349" s="422"/>
    </row>
    <row r="8350" spans="4:4">
      <c r="D8350" s="422"/>
    </row>
    <row r="8351" spans="4:4">
      <c r="D8351" s="422"/>
    </row>
    <row r="8352" spans="4:4">
      <c r="D8352" s="422"/>
    </row>
    <row r="8353" spans="4:4">
      <c r="D8353" s="422"/>
    </row>
    <row r="8354" spans="4:4">
      <c r="D8354" s="422"/>
    </row>
    <row r="8355" spans="4:4">
      <c r="D8355" s="422"/>
    </row>
    <row r="8356" spans="4:4">
      <c r="D8356" s="422"/>
    </row>
    <row r="8357" spans="4:4">
      <c r="D8357" s="422"/>
    </row>
    <row r="8358" spans="4:4">
      <c r="D8358" s="422"/>
    </row>
    <row r="8359" spans="4:4">
      <c r="D8359" s="422"/>
    </row>
    <row r="8360" spans="4:4">
      <c r="D8360" s="422"/>
    </row>
    <row r="8361" spans="4:4">
      <c r="D8361" s="422"/>
    </row>
    <row r="8362" spans="4:4">
      <c r="D8362" s="422"/>
    </row>
    <row r="8363" spans="4:4">
      <c r="D8363" s="422"/>
    </row>
    <row r="8364" spans="4:4">
      <c r="D8364" s="422"/>
    </row>
    <row r="8365" spans="4:4">
      <c r="D8365" s="422"/>
    </row>
    <row r="8366" spans="4:4">
      <c r="D8366" s="422"/>
    </row>
    <row r="8367" spans="4:4">
      <c r="D8367" s="422"/>
    </row>
    <row r="8368" spans="4:4">
      <c r="D8368" s="422"/>
    </row>
    <row r="8369" spans="4:4">
      <c r="D8369" s="422"/>
    </row>
    <row r="8370" spans="4:4">
      <c r="D8370" s="422"/>
    </row>
    <row r="8371" spans="4:4">
      <c r="D8371" s="422"/>
    </row>
    <row r="8372" spans="4:4">
      <c r="D8372" s="422"/>
    </row>
    <row r="8373" spans="4:4">
      <c r="D8373" s="422"/>
    </row>
    <row r="8374" spans="4:4">
      <c r="D8374" s="422"/>
    </row>
    <row r="8375" spans="4:4">
      <c r="D8375" s="422"/>
    </row>
    <row r="8376" spans="4:4">
      <c r="D8376" s="422"/>
    </row>
    <row r="8377" spans="4:4">
      <c r="D8377" s="422"/>
    </row>
    <row r="8378" spans="4:4">
      <c r="D8378" s="422"/>
    </row>
    <row r="8379" spans="4:4">
      <c r="D8379" s="422"/>
    </row>
    <row r="8380" spans="4:4">
      <c r="D8380" s="422"/>
    </row>
    <row r="8381" spans="4:4">
      <c r="D8381" s="422"/>
    </row>
    <row r="8382" spans="4:4">
      <c r="D8382" s="422"/>
    </row>
    <row r="8383" spans="4:4">
      <c r="D8383" s="422"/>
    </row>
    <row r="8384" spans="4:4">
      <c r="D8384" s="422"/>
    </row>
    <row r="8385" spans="4:4">
      <c r="D8385" s="422"/>
    </row>
    <row r="8386" spans="4:4">
      <c r="D8386" s="422"/>
    </row>
    <row r="8387" spans="4:4">
      <c r="D8387" s="422"/>
    </row>
    <row r="8388" spans="4:4">
      <c r="D8388" s="422"/>
    </row>
    <row r="8389" spans="4:4">
      <c r="D8389" s="422"/>
    </row>
    <row r="8390" spans="4:4">
      <c r="D8390" s="422"/>
    </row>
    <row r="8391" spans="4:4">
      <c r="D8391" s="422"/>
    </row>
    <row r="8392" spans="4:4">
      <c r="D8392" s="422"/>
    </row>
    <row r="8393" spans="4:4">
      <c r="D8393" s="422"/>
    </row>
    <row r="8394" spans="4:4">
      <c r="D8394" s="422"/>
    </row>
    <row r="8395" spans="4:4">
      <c r="D8395" s="422"/>
    </row>
    <row r="8396" spans="4:4">
      <c r="D8396" s="422"/>
    </row>
    <row r="8397" spans="4:4">
      <c r="D8397" s="422"/>
    </row>
    <row r="8398" spans="4:4">
      <c r="D8398" s="422"/>
    </row>
    <row r="8399" spans="4:4">
      <c r="D8399" s="422"/>
    </row>
    <row r="8400" spans="4:4">
      <c r="D8400" s="422"/>
    </row>
    <row r="8401" spans="4:4">
      <c r="D8401" s="422"/>
    </row>
    <row r="8402" spans="4:4">
      <c r="D8402" s="422"/>
    </row>
    <row r="8403" spans="4:4">
      <c r="D8403" s="422"/>
    </row>
    <row r="8404" spans="4:4">
      <c r="D8404" s="422"/>
    </row>
    <row r="8405" spans="4:4">
      <c r="D8405" s="422"/>
    </row>
    <row r="8406" spans="4:4">
      <c r="D8406" s="422"/>
    </row>
    <row r="8407" spans="4:4">
      <c r="D8407" s="422"/>
    </row>
    <row r="8408" spans="4:4">
      <c r="D8408" s="422"/>
    </row>
    <row r="8409" spans="4:4">
      <c r="D8409" s="422"/>
    </row>
    <row r="8410" spans="4:4">
      <c r="D8410" s="422"/>
    </row>
    <row r="8411" spans="4:4">
      <c r="D8411" s="422"/>
    </row>
    <row r="8412" spans="4:4">
      <c r="D8412" s="422"/>
    </row>
    <row r="8413" spans="4:4">
      <c r="D8413" s="422"/>
    </row>
    <row r="8414" spans="4:4">
      <c r="D8414" s="422"/>
    </row>
    <row r="8415" spans="4:4">
      <c r="D8415" s="422"/>
    </row>
    <row r="8416" spans="4:4">
      <c r="D8416" s="422"/>
    </row>
    <row r="8417" spans="4:4">
      <c r="D8417" s="422"/>
    </row>
    <row r="8418" spans="4:4">
      <c r="D8418" s="422"/>
    </row>
    <row r="8419" spans="4:4">
      <c r="D8419" s="422"/>
    </row>
    <row r="8420" spans="4:4">
      <c r="D8420" s="422"/>
    </row>
    <row r="8421" spans="4:4">
      <c r="D8421" s="422"/>
    </row>
    <row r="8422" spans="4:4">
      <c r="D8422" s="422"/>
    </row>
    <row r="8423" spans="4:4">
      <c r="D8423" s="422"/>
    </row>
    <row r="8424" spans="4:4">
      <c r="D8424" s="422"/>
    </row>
    <row r="8425" spans="4:4">
      <c r="D8425" s="422"/>
    </row>
    <row r="8426" spans="4:4">
      <c r="D8426" s="422"/>
    </row>
    <row r="8427" spans="4:4">
      <c r="D8427" s="422"/>
    </row>
    <row r="8428" spans="4:4">
      <c r="D8428" s="422"/>
    </row>
    <row r="8429" spans="4:4">
      <c r="D8429" s="422"/>
    </row>
    <row r="8430" spans="4:4">
      <c r="D8430" s="422"/>
    </row>
    <row r="8431" spans="4:4">
      <c r="D8431" s="422"/>
    </row>
    <row r="8432" spans="4:4">
      <c r="D8432" s="422"/>
    </row>
    <row r="8433" spans="4:4">
      <c r="D8433" s="422"/>
    </row>
    <row r="8434" spans="4:4">
      <c r="D8434" s="422"/>
    </row>
    <row r="8435" spans="4:4">
      <c r="D8435" s="422"/>
    </row>
    <row r="8436" spans="4:4">
      <c r="D8436" s="422"/>
    </row>
    <row r="8437" spans="4:4">
      <c r="D8437" s="422"/>
    </row>
    <row r="8438" spans="4:4">
      <c r="D8438" s="422"/>
    </row>
    <row r="8439" spans="4:4">
      <c r="D8439" s="422"/>
    </row>
    <row r="8440" spans="4:4">
      <c r="D8440" s="422"/>
    </row>
    <row r="8441" spans="4:4">
      <c r="D8441" s="422"/>
    </row>
    <row r="8442" spans="4:4">
      <c r="D8442" s="422"/>
    </row>
    <row r="8443" spans="4:4">
      <c r="D8443" s="422"/>
    </row>
    <row r="8444" spans="4:4">
      <c r="D8444" s="422"/>
    </row>
    <row r="8445" spans="4:4">
      <c r="D8445" s="422"/>
    </row>
    <row r="8446" spans="4:4">
      <c r="D8446" s="422"/>
    </row>
    <row r="8447" spans="4:4">
      <c r="D8447" s="422"/>
    </row>
    <row r="8448" spans="4:4">
      <c r="D8448" s="422"/>
    </row>
    <row r="8449" spans="4:4">
      <c r="D8449" s="422"/>
    </row>
    <row r="8450" spans="4:4">
      <c r="D8450" s="422"/>
    </row>
    <row r="8451" spans="4:4">
      <c r="D8451" s="422"/>
    </row>
    <row r="8452" spans="4:4">
      <c r="D8452" s="422"/>
    </row>
    <row r="8453" spans="4:4">
      <c r="D8453" s="422"/>
    </row>
    <row r="8454" spans="4:4">
      <c r="D8454" s="422"/>
    </row>
    <row r="8455" spans="4:4">
      <c r="D8455" s="422"/>
    </row>
    <row r="8456" spans="4:4">
      <c r="D8456" s="422"/>
    </row>
    <row r="8457" spans="4:4">
      <c r="D8457" s="422"/>
    </row>
    <row r="8458" spans="4:4">
      <c r="D8458" s="422"/>
    </row>
    <row r="8459" spans="4:4">
      <c r="D8459" s="422"/>
    </row>
    <row r="8460" spans="4:4">
      <c r="D8460" s="422"/>
    </row>
    <row r="8461" spans="4:4">
      <c r="D8461" s="422"/>
    </row>
    <row r="8462" spans="4:4">
      <c r="D8462" s="422"/>
    </row>
    <row r="8463" spans="4:4">
      <c r="D8463" s="422"/>
    </row>
    <row r="8464" spans="4:4">
      <c r="D8464" s="422"/>
    </row>
    <row r="8465" spans="4:4">
      <c r="D8465" s="422"/>
    </row>
    <row r="8466" spans="4:4">
      <c r="D8466" s="422"/>
    </row>
    <row r="8467" spans="4:4">
      <c r="D8467" s="422"/>
    </row>
    <row r="8468" spans="4:4">
      <c r="D8468" s="422"/>
    </row>
    <row r="8469" spans="4:4">
      <c r="D8469" s="422"/>
    </row>
    <row r="8470" spans="4:4">
      <c r="D8470" s="422"/>
    </row>
    <row r="8471" spans="4:4">
      <c r="D8471" s="422"/>
    </row>
    <row r="8472" spans="4:4">
      <c r="D8472" s="422"/>
    </row>
    <row r="8473" spans="4:4">
      <c r="D8473" s="422"/>
    </row>
    <row r="8474" spans="4:4">
      <c r="D8474" s="422"/>
    </row>
    <row r="8475" spans="4:4">
      <c r="D8475" s="422"/>
    </row>
    <row r="8476" spans="4:4">
      <c r="D8476" s="422"/>
    </row>
    <row r="8477" spans="4:4">
      <c r="D8477" s="422"/>
    </row>
    <row r="8478" spans="4:4">
      <c r="D8478" s="422"/>
    </row>
    <row r="8479" spans="4:4">
      <c r="D8479" s="422"/>
    </row>
    <row r="8480" spans="4:4">
      <c r="D8480" s="422"/>
    </row>
    <row r="8481" spans="4:4">
      <c r="D8481" s="422"/>
    </row>
    <row r="8482" spans="4:4">
      <c r="D8482" s="422"/>
    </row>
    <row r="8483" spans="4:4">
      <c r="D8483" s="422"/>
    </row>
    <row r="8484" spans="4:4">
      <c r="D8484" s="422"/>
    </row>
    <row r="8485" spans="4:4">
      <c r="D8485" s="422"/>
    </row>
    <row r="8486" spans="4:4">
      <c r="D8486" s="422"/>
    </row>
    <row r="8487" spans="4:4">
      <c r="D8487" s="422"/>
    </row>
    <row r="8488" spans="4:4">
      <c r="D8488" s="422"/>
    </row>
    <row r="8489" spans="4:4">
      <c r="D8489" s="422"/>
    </row>
    <row r="8490" spans="4:4">
      <c r="D8490" s="422"/>
    </row>
    <row r="8491" spans="4:4">
      <c r="D8491" s="422"/>
    </row>
    <row r="8492" spans="4:4">
      <c r="D8492" s="422"/>
    </row>
    <row r="8493" spans="4:4">
      <c r="D8493" s="422"/>
    </row>
    <row r="8494" spans="4:4">
      <c r="D8494" s="422"/>
    </row>
    <row r="8495" spans="4:4">
      <c r="D8495" s="422"/>
    </row>
    <row r="8496" spans="4:4">
      <c r="D8496" s="422"/>
    </row>
    <row r="8497" spans="4:4">
      <c r="D8497" s="422"/>
    </row>
    <row r="8498" spans="4:4">
      <c r="D8498" s="422"/>
    </row>
    <row r="8499" spans="4:4">
      <c r="D8499" s="422"/>
    </row>
    <row r="8500" spans="4:4">
      <c r="D8500" s="422"/>
    </row>
    <row r="8501" spans="4:4">
      <c r="D8501" s="422"/>
    </row>
    <row r="8502" spans="4:4">
      <c r="D8502" s="422"/>
    </row>
    <row r="8503" spans="4:4">
      <c r="D8503" s="422"/>
    </row>
    <row r="8504" spans="4:4">
      <c r="D8504" s="422"/>
    </row>
    <row r="8505" spans="4:4">
      <c r="D8505" s="422"/>
    </row>
    <row r="8506" spans="4:4">
      <c r="D8506" s="422"/>
    </row>
    <row r="8507" spans="4:4">
      <c r="D8507" s="422"/>
    </row>
    <row r="8508" spans="4:4">
      <c r="D8508" s="422"/>
    </row>
    <row r="8509" spans="4:4">
      <c r="D8509" s="422"/>
    </row>
    <row r="8510" spans="4:4">
      <c r="D8510" s="422"/>
    </row>
    <row r="8511" spans="4:4">
      <c r="D8511" s="422"/>
    </row>
    <row r="8512" spans="4:4">
      <c r="D8512" s="422"/>
    </row>
    <row r="8513" spans="4:4">
      <c r="D8513" s="422"/>
    </row>
    <row r="8514" spans="4:4">
      <c r="D8514" s="422"/>
    </row>
    <row r="8515" spans="4:4">
      <c r="D8515" s="422"/>
    </row>
    <row r="8516" spans="4:4">
      <c r="D8516" s="422"/>
    </row>
    <row r="8517" spans="4:4">
      <c r="D8517" s="422"/>
    </row>
    <row r="8518" spans="4:4">
      <c r="D8518" s="422"/>
    </row>
    <row r="8519" spans="4:4">
      <c r="D8519" s="422"/>
    </row>
    <row r="8520" spans="4:4">
      <c r="D8520" s="422"/>
    </row>
    <row r="8521" spans="4:4">
      <c r="D8521" s="422"/>
    </row>
    <row r="8522" spans="4:4">
      <c r="D8522" s="422"/>
    </row>
    <row r="8523" spans="4:4">
      <c r="D8523" s="422"/>
    </row>
    <row r="8524" spans="4:4">
      <c r="D8524" s="422"/>
    </row>
    <row r="8525" spans="4:4">
      <c r="D8525" s="422"/>
    </row>
    <row r="8526" spans="4:4">
      <c r="D8526" s="422"/>
    </row>
    <row r="8527" spans="4:4">
      <c r="D8527" s="422"/>
    </row>
    <row r="8528" spans="4:4">
      <c r="D8528" s="422"/>
    </row>
    <row r="8529" spans="4:4">
      <c r="D8529" s="422"/>
    </row>
    <row r="8530" spans="4:4">
      <c r="D8530" s="422"/>
    </row>
    <row r="8531" spans="4:4">
      <c r="D8531" s="422"/>
    </row>
    <row r="8532" spans="4:4">
      <c r="D8532" s="422"/>
    </row>
    <row r="8533" spans="4:4">
      <c r="D8533" s="422"/>
    </row>
    <row r="8534" spans="4:4">
      <c r="D8534" s="422"/>
    </row>
    <row r="8535" spans="4:4">
      <c r="D8535" s="422"/>
    </row>
    <row r="8536" spans="4:4">
      <c r="D8536" s="422"/>
    </row>
    <row r="8537" spans="4:4">
      <c r="D8537" s="422"/>
    </row>
    <row r="8538" spans="4:4">
      <c r="D8538" s="422"/>
    </row>
    <row r="8539" spans="4:4">
      <c r="D8539" s="422"/>
    </row>
    <row r="8540" spans="4:4">
      <c r="D8540" s="422"/>
    </row>
    <row r="8541" spans="4:4">
      <c r="D8541" s="422"/>
    </row>
    <row r="8542" spans="4:4">
      <c r="D8542" s="422"/>
    </row>
    <row r="8543" spans="4:4">
      <c r="D8543" s="422"/>
    </row>
    <row r="8544" spans="4:4">
      <c r="D8544" s="422"/>
    </row>
    <row r="8545" spans="4:4">
      <c r="D8545" s="422"/>
    </row>
    <row r="8546" spans="4:4">
      <c r="D8546" s="422"/>
    </row>
    <row r="8547" spans="4:4">
      <c r="D8547" s="422"/>
    </row>
    <row r="8548" spans="4:4">
      <c r="D8548" s="422"/>
    </row>
    <row r="8549" spans="4:4">
      <c r="D8549" s="422"/>
    </row>
    <row r="8550" spans="4:4">
      <c r="D8550" s="422"/>
    </row>
    <row r="8551" spans="4:4">
      <c r="D8551" s="422"/>
    </row>
    <row r="8552" spans="4:4">
      <c r="D8552" s="422"/>
    </row>
    <row r="8553" spans="4:4">
      <c r="D8553" s="422"/>
    </row>
    <row r="8554" spans="4:4">
      <c r="D8554" s="422"/>
    </row>
    <row r="8555" spans="4:4">
      <c r="D8555" s="422"/>
    </row>
    <row r="8556" spans="4:4">
      <c r="D8556" s="422"/>
    </row>
    <row r="8557" spans="4:4">
      <c r="D8557" s="422"/>
    </row>
    <row r="8558" spans="4:4">
      <c r="D8558" s="422"/>
    </row>
    <row r="8559" spans="4:4">
      <c r="D8559" s="422"/>
    </row>
    <row r="8560" spans="4:4">
      <c r="D8560" s="422"/>
    </row>
    <row r="8561" spans="4:4">
      <c r="D8561" s="422"/>
    </row>
    <row r="8562" spans="4:4">
      <c r="D8562" s="422"/>
    </row>
    <row r="8563" spans="4:4">
      <c r="D8563" s="422"/>
    </row>
    <row r="8564" spans="4:4">
      <c r="D8564" s="422"/>
    </row>
    <row r="8565" spans="4:4">
      <c r="D8565" s="422"/>
    </row>
    <row r="8566" spans="4:4">
      <c r="D8566" s="422"/>
    </row>
    <row r="8567" spans="4:4">
      <c r="D8567" s="422"/>
    </row>
    <row r="8568" spans="4:4">
      <c r="D8568" s="422"/>
    </row>
    <row r="8569" spans="4:4">
      <c r="D8569" s="422"/>
    </row>
    <row r="8570" spans="4:4">
      <c r="D8570" s="422"/>
    </row>
    <row r="8571" spans="4:4">
      <c r="D8571" s="422"/>
    </row>
    <row r="8572" spans="4:4">
      <c r="D8572" s="422"/>
    </row>
    <row r="8573" spans="4:4">
      <c r="D8573" s="422"/>
    </row>
    <row r="8574" spans="4:4">
      <c r="D8574" s="422"/>
    </row>
    <row r="8575" spans="4:4">
      <c r="D8575" s="422"/>
    </row>
    <row r="8576" spans="4:4">
      <c r="D8576" s="422"/>
    </row>
    <row r="8577" spans="4:4">
      <c r="D8577" s="422"/>
    </row>
    <row r="8578" spans="4:4">
      <c r="D8578" s="422"/>
    </row>
    <row r="8579" spans="4:4">
      <c r="D8579" s="422"/>
    </row>
    <row r="8580" spans="4:4">
      <c r="D8580" s="422"/>
    </row>
    <row r="8581" spans="4:4">
      <c r="D8581" s="422"/>
    </row>
    <row r="8582" spans="4:4">
      <c r="D8582" s="422"/>
    </row>
    <row r="8583" spans="4:4">
      <c r="D8583" s="422"/>
    </row>
    <row r="8584" spans="4:4">
      <c r="D8584" s="422"/>
    </row>
    <row r="8585" spans="4:4">
      <c r="D8585" s="422"/>
    </row>
    <row r="8586" spans="4:4">
      <c r="D8586" s="422"/>
    </row>
    <row r="8587" spans="4:4">
      <c r="D8587" s="422"/>
    </row>
    <row r="8588" spans="4:4">
      <c r="D8588" s="422"/>
    </row>
    <row r="8589" spans="4:4">
      <c r="D8589" s="422"/>
    </row>
    <row r="8590" spans="4:4">
      <c r="D8590" s="422"/>
    </row>
    <row r="8591" spans="4:4">
      <c r="D8591" s="422"/>
    </row>
    <row r="8592" spans="4:4">
      <c r="D8592" s="422"/>
    </row>
    <row r="8593" spans="4:4">
      <c r="D8593" s="422"/>
    </row>
    <row r="8594" spans="4:4">
      <c r="D8594" s="422"/>
    </row>
    <row r="8595" spans="4:4">
      <c r="D8595" s="422"/>
    </row>
    <row r="8596" spans="4:4">
      <c r="D8596" s="422"/>
    </row>
    <row r="8597" spans="4:4">
      <c r="D8597" s="422"/>
    </row>
    <row r="8598" spans="4:4">
      <c r="D8598" s="422"/>
    </row>
    <row r="8599" spans="4:4">
      <c r="D8599" s="422"/>
    </row>
    <row r="8600" spans="4:4">
      <c r="D8600" s="422"/>
    </row>
    <row r="8601" spans="4:4">
      <c r="D8601" s="422"/>
    </row>
    <row r="8602" spans="4:4">
      <c r="D8602" s="422"/>
    </row>
    <row r="8603" spans="4:4">
      <c r="D8603" s="422"/>
    </row>
    <row r="8604" spans="4:4">
      <c r="D8604" s="422"/>
    </row>
    <row r="8605" spans="4:4">
      <c r="D8605" s="422"/>
    </row>
    <row r="8606" spans="4:4">
      <c r="D8606" s="422"/>
    </row>
    <row r="8607" spans="4:4">
      <c r="D8607" s="422"/>
    </row>
    <row r="8608" spans="4:4">
      <c r="D8608" s="422"/>
    </row>
    <row r="8609" spans="4:4">
      <c r="D8609" s="422"/>
    </row>
    <row r="8610" spans="4:4">
      <c r="D8610" s="422"/>
    </row>
    <row r="8611" spans="4:4">
      <c r="D8611" s="422"/>
    </row>
    <row r="8612" spans="4:4">
      <c r="D8612" s="422"/>
    </row>
    <row r="8613" spans="4:4">
      <c r="D8613" s="422"/>
    </row>
    <row r="8614" spans="4:4">
      <c r="D8614" s="422"/>
    </row>
    <row r="8615" spans="4:4">
      <c r="D8615" s="422"/>
    </row>
    <row r="8616" spans="4:4">
      <c r="D8616" s="422"/>
    </row>
    <row r="8617" spans="4:4">
      <c r="D8617" s="422"/>
    </row>
    <row r="8618" spans="4:4">
      <c r="D8618" s="422"/>
    </row>
    <row r="8619" spans="4:4">
      <c r="D8619" s="422"/>
    </row>
    <row r="8620" spans="4:4">
      <c r="D8620" s="422"/>
    </row>
    <row r="8621" spans="4:4">
      <c r="D8621" s="422"/>
    </row>
    <row r="8622" spans="4:4">
      <c r="D8622" s="422"/>
    </row>
    <row r="8623" spans="4:4">
      <c r="D8623" s="422"/>
    </row>
    <row r="8624" spans="4:4">
      <c r="D8624" s="422"/>
    </row>
    <row r="8625" spans="4:4">
      <c r="D8625" s="422"/>
    </row>
    <row r="8626" spans="4:4">
      <c r="D8626" s="422"/>
    </row>
    <row r="8627" spans="4:4">
      <c r="D8627" s="422"/>
    </row>
    <row r="8628" spans="4:4">
      <c r="D8628" s="422"/>
    </row>
    <row r="8629" spans="4:4">
      <c r="D8629" s="422"/>
    </row>
    <row r="8630" spans="4:4">
      <c r="D8630" s="422"/>
    </row>
    <row r="8631" spans="4:4">
      <c r="D8631" s="422"/>
    </row>
    <row r="8632" spans="4:4">
      <c r="D8632" s="422"/>
    </row>
    <row r="8633" spans="4:4">
      <c r="D8633" s="422"/>
    </row>
    <row r="8634" spans="4:4">
      <c r="D8634" s="422"/>
    </row>
    <row r="8635" spans="4:4">
      <c r="D8635" s="422"/>
    </row>
    <row r="8636" spans="4:4">
      <c r="D8636" s="422"/>
    </row>
    <row r="8637" spans="4:4">
      <c r="D8637" s="422"/>
    </row>
    <row r="8638" spans="4:4">
      <c r="D8638" s="422"/>
    </row>
    <row r="8639" spans="4:4">
      <c r="D8639" s="422"/>
    </row>
    <row r="8640" spans="4:4">
      <c r="D8640" s="422"/>
    </row>
    <row r="8641" spans="4:4">
      <c r="D8641" s="422"/>
    </row>
    <row r="8642" spans="4:4">
      <c r="D8642" s="422"/>
    </row>
    <row r="8643" spans="4:4">
      <c r="D8643" s="422"/>
    </row>
    <row r="8644" spans="4:4">
      <c r="D8644" s="422"/>
    </row>
    <row r="8645" spans="4:4">
      <c r="D8645" s="422"/>
    </row>
    <row r="8646" spans="4:4">
      <c r="D8646" s="422"/>
    </row>
    <row r="8647" spans="4:4">
      <c r="D8647" s="422"/>
    </row>
    <row r="8648" spans="4:4">
      <c r="D8648" s="422"/>
    </row>
    <row r="8649" spans="4:4">
      <c r="D8649" s="422"/>
    </row>
    <row r="8650" spans="4:4">
      <c r="D8650" s="422"/>
    </row>
    <row r="8651" spans="4:4">
      <c r="D8651" s="422"/>
    </row>
    <row r="8652" spans="4:4">
      <c r="D8652" s="422"/>
    </row>
    <row r="8653" spans="4:4">
      <c r="D8653" s="422"/>
    </row>
    <row r="8654" spans="4:4">
      <c r="D8654" s="422"/>
    </row>
    <row r="8655" spans="4:4">
      <c r="D8655" s="422"/>
    </row>
    <row r="8656" spans="4:4">
      <c r="D8656" s="422"/>
    </row>
    <row r="8657" spans="4:4">
      <c r="D8657" s="422"/>
    </row>
    <row r="8658" spans="4:4">
      <c r="D8658" s="422"/>
    </row>
    <row r="8659" spans="4:4">
      <c r="D8659" s="422"/>
    </row>
    <row r="8660" spans="4:4">
      <c r="D8660" s="422"/>
    </row>
    <row r="8661" spans="4:4">
      <c r="D8661" s="422"/>
    </row>
    <row r="8662" spans="4:4">
      <c r="D8662" s="422"/>
    </row>
    <row r="8663" spans="4:4">
      <c r="D8663" s="422"/>
    </row>
    <row r="8664" spans="4:4">
      <c r="D8664" s="422"/>
    </row>
    <row r="8665" spans="4:4">
      <c r="D8665" s="422"/>
    </row>
    <row r="8666" spans="4:4">
      <c r="D8666" s="422"/>
    </row>
    <row r="8667" spans="4:4">
      <c r="D8667" s="422"/>
    </row>
    <row r="8668" spans="4:4">
      <c r="D8668" s="422"/>
    </row>
    <row r="8669" spans="4:4">
      <c r="D8669" s="422"/>
    </row>
    <row r="8670" spans="4:4">
      <c r="D8670" s="422"/>
    </row>
    <row r="8671" spans="4:4">
      <c r="D8671" s="422"/>
    </row>
    <row r="8672" spans="4:4">
      <c r="D8672" s="422"/>
    </row>
    <row r="8673" spans="4:4">
      <c r="D8673" s="422"/>
    </row>
    <row r="8674" spans="4:4">
      <c r="D8674" s="422"/>
    </row>
    <row r="8675" spans="4:4">
      <c r="D8675" s="422"/>
    </row>
    <row r="8676" spans="4:4">
      <c r="D8676" s="422"/>
    </row>
    <row r="8677" spans="4:4">
      <c r="D8677" s="422"/>
    </row>
    <row r="8678" spans="4:4">
      <c r="D8678" s="422"/>
    </row>
    <row r="8679" spans="4:4">
      <c r="D8679" s="422"/>
    </row>
    <row r="8680" spans="4:4">
      <c r="D8680" s="422"/>
    </row>
    <row r="8681" spans="4:4">
      <c r="D8681" s="422"/>
    </row>
    <row r="8682" spans="4:4">
      <c r="D8682" s="422"/>
    </row>
    <row r="8683" spans="4:4">
      <c r="D8683" s="422"/>
    </row>
    <row r="8684" spans="4:4">
      <c r="D8684" s="422"/>
    </row>
    <row r="8685" spans="4:4">
      <c r="D8685" s="422"/>
    </row>
    <row r="8686" spans="4:4">
      <c r="D8686" s="422"/>
    </row>
    <row r="8687" spans="4:4">
      <c r="D8687" s="422"/>
    </row>
    <row r="8688" spans="4:4">
      <c r="D8688" s="422"/>
    </row>
    <row r="8689" spans="4:4">
      <c r="D8689" s="422"/>
    </row>
    <row r="8690" spans="4:4">
      <c r="D8690" s="422"/>
    </row>
    <row r="8691" spans="4:4">
      <c r="D8691" s="422"/>
    </row>
    <row r="8692" spans="4:4">
      <c r="D8692" s="422"/>
    </row>
    <row r="8693" spans="4:4">
      <c r="D8693" s="422"/>
    </row>
    <row r="8694" spans="4:4">
      <c r="D8694" s="422"/>
    </row>
    <row r="8695" spans="4:4">
      <c r="D8695" s="422"/>
    </row>
    <row r="8696" spans="4:4">
      <c r="D8696" s="422"/>
    </row>
    <row r="8697" spans="4:4">
      <c r="D8697" s="422"/>
    </row>
    <row r="8698" spans="4:4">
      <c r="D8698" s="422"/>
    </row>
    <row r="8699" spans="4:4">
      <c r="D8699" s="422"/>
    </row>
    <row r="8700" spans="4:4">
      <c r="D8700" s="422"/>
    </row>
    <row r="8701" spans="4:4">
      <c r="D8701" s="422"/>
    </row>
    <row r="8702" spans="4:4">
      <c r="D8702" s="422"/>
    </row>
    <row r="8703" spans="4:4">
      <c r="D8703" s="422"/>
    </row>
    <row r="8704" spans="4:4">
      <c r="D8704" s="422"/>
    </row>
    <row r="8705" spans="4:4">
      <c r="D8705" s="422"/>
    </row>
    <row r="8706" spans="4:4">
      <c r="D8706" s="422"/>
    </row>
    <row r="8707" spans="4:4">
      <c r="D8707" s="422"/>
    </row>
    <row r="8708" spans="4:4">
      <c r="D8708" s="422"/>
    </row>
    <row r="8709" spans="4:4">
      <c r="D8709" s="422"/>
    </row>
    <row r="8710" spans="4:4">
      <c r="D8710" s="422"/>
    </row>
    <row r="8711" spans="4:4">
      <c r="D8711" s="422"/>
    </row>
    <row r="8712" spans="4:4">
      <c r="D8712" s="422"/>
    </row>
    <row r="8713" spans="4:4">
      <c r="D8713" s="422"/>
    </row>
    <row r="8714" spans="4:4">
      <c r="D8714" s="422"/>
    </row>
    <row r="8715" spans="4:4">
      <c r="D8715" s="422"/>
    </row>
    <row r="8716" spans="4:4">
      <c r="D8716" s="422"/>
    </row>
    <row r="8717" spans="4:4">
      <c r="D8717" s="422"/>
    </row>
    <row r="8718" spans="4:4">
      <c r="D8718" s="422"/>
    </row>
    <row r="8719" spans="4:4">
      <c r="D8719" s="422"/>
    </row>
    <row r="8720" spans="4:4">
      <c r="D8720" s="422"/>
    </row>
    <row r="8721" spans="4:4">
      <c r="D8721" s="422"/>
    </row>
    <row r="8722" spans="4:4">
      <c r="D8722" s="422"/>
    </row>
    <row r="8723" spans="4:4">
      <c r="D8723" s="422"/>
    </row>
    <row r="8724" spans="4:4">
      <c r="D8724" s="422"/>
    </row>
    <row r="8725" spans="4:4">
      <c r="D8725" s="422"/>
    </row>
    <row r="8726" spans="4:4">
      <c r="D8726" s="422"/>
    </row>
    <row r="8727" spans="4:4">
      <c r="D8727" s="422"/>
    </row>
    <row r="8728" spans="4:4">
      <c r="D8728" s="422"/>
    </row>
    <row r="8729" spans="4:4">
      <c r="D8729" s="422"/>
    </row>
    <row r="8730" spans="4:4">
      <c r="D8730" s="422"/>
    </row>
    <row r="8731" spans="4:4">
      <c r="D8731" s="422"/>
    </row>
    <row r="8732" spans="4:4">
      <c r="D8732" s="422"/>
    </row>
    <row r="8733" spans="4:4">
      <c r="D8733" s="422"/>
    </row>
    <row r="8734" spans="4:4">
      <c r="D8734" s="422"/>
    </row>
    <row r="8735" spans="4:4">
      <c r="D8735" s="422"/>
    </row>
    <row r="8736" spans="4:4">
      <c r="D8736" s="422"/>
    </row>
    <row r="8737" spans="4:4">
      <c r="D8737" s="422"/>
    </row>
    <row r="8738" spans="4:4">
      <c r="D8738" s="422"/>
    </row>
    <row r="8739" spans="4:4">
      <c r="D8739" s="422"/>
    </row>
    <row r="8740" spans="4:4">
      <c r="D8740" s="422"/>
    </row>
    <row r="8741" spans="4:4">
      <c r="D8741" s="422"/>
    </row>
    <row r="8742" spans="4:4">
      <c r="D8742" s="422"/>
    </row>
    <row r="8743" spans="4:4">
      <c r="D8743" s="422"/>
    </row>
    <row r="8744" spans="4:4">
      <c r="D8744" s="422"/>
    </row>
    <row r="8745" spans="4:4">
      <c r="D8745" s="422"/>
    </row>
    <row r="8746" spans="4:4">
      <c r="D8746" s="422"/>
    </row>
    <row r="8747" spans="4:4">
      <c r="D8747" s="422"/>
    </row>
    <row r="8748" spans="4:4">
      <c r="D8748" s="422"/>
    </row>
    <row r="8749" spans="4:4">
      <c r="D8749" s="422"/>
    </row>
    <row r="8750" spans="4:4">
      <c r="D8750" s="422"/>
    </row>
    <row r="8751" spans="4:4">
      <c r="D8751" s="422"/>
    </row>
    <row r="8752" spans="4:4">
      <c r="D8752" s="422"/>
    </row>
    <row r="8753" spans="4:4">
      <c r="D8753" s="422"/>
    </row>
    <row r="8754" spans="4:4">
      <c r="D8754" s="422"/>
    </row>
    <row r="8755" spans="4:4">
      <c r="D8755" s="422"/>
    </row>
    <row r="8756" spans="4:4">
      <c r="D8756" s="422"/>
    </row>
    <row r="8757" spans="4:4">
      <c r="D8757" s="422"/>
    </row>
    <row r="8758" spans="4:4">
      <c r="D8758" s="422"/>
    </row>
    <row r="8759" spans="4:4">
      <c r="D8759" s="422"/>
    </row>
    <row r="8760" spans="4:4">
      <c r="D8760" s="422"/>
    </row>
    <row r="8761" spans="4:4">
      <c r="D8761" s="422"/>
    </row>
    <row r="8762" spans="4:4">
      <c r="D8762" s="422"/>
    </row>
    <row r="8763" spans="4:4">
      <c r="D8763" s="422"/>
    </row>
    <row r="8764" spans="4:4">
      <c r="D8764" s="422"/>
    </row>
    <row r="8765" spans="4:4">
      <c r="D8765" s="422"/>
    </row>
    <row r="8766" spans="4:4">
      <c r="D8766" s="422"/>
    </row>
    <row r="8767" spans="4:4">
      <c r="D8767" s="422"/>
    </row>
    <row r="8768" spans="4:4">
      <c r="D8768" s="422"/>
    </row>
    <row r="8769" spans="4:4">
      <c r="D8769" s="422"/>
    </row>
    <row r="8770" spans="4:4">
      <c r="D8770" s="422"/>
    </row>
    <row r="8771" spans="4:4">
      <c r="D8771" s="422"/>
    </row>
    <row r="8772" spans="4:4">
      <c r="D8772" s="422"/>
    </row>
    <row r="8773" spans="4:4">
      <c r="D8773" s="422"/>
    </row>
    <row r="8774" spans="4:4">
      <c r="D8774" s="422"/>
    </row>
    <row r="8775" spans="4:4">
      <c r="D8775" s="422"/>
    </row>
    <row r="8776" spans="4:4">
      <c r="D8776" s="422"/>
    </row>
    <row r="8777" spans="4:4">
      <c r="D8777" s="422"/>
    </row>
    <row r="8778" spans="4:4">
      <c r="D8778" s="422"/>
    </row>
    <row r="8779" spans="4:4">
      <c r="D8779" s="422"/>
    </row>
    <row r="8780" spans="4:4">
      <c r="D8780" s="422"/>
    </row>
    <row r="8781" spans="4:4">
      <c r="D8781" s="422"/>
    </row>
    <row r="8782" spans="4:4">
      <c r="D8782" s="422"/>
    </row>
    <row r="8783" spans="4:4">
      <c r="D8783" s="422"/>
    </row>
    <row r="8784" spans="4:4">
      <c r="D8784" s="422"/>
    </row>
    <row r="8785" spans="4:4">
      <c r="D8785" s="422"/>
    </row>
    <row r="8786" spans="4:4">
      <c r="D8786" s="422"/>
    </row>
    <row r="8787" spans="4:4">
      <c r="D8787" s="422"/>
    </row>
    <row r="8788" spans="4:4">
      <c r="D8788" s="422"/>
    </row>
    <row r="8789" spans="4:4">
      <c r="D8789" s="422"/>
    </row>
    <row r="8790" spans="4:4">
      <c r="D8790" s="422"/>
    </row>
    <row r="8791" spans="4:4">
      <c r="D8791" s="422"/>
    </row>
    <row r="8792" spans="4:4">
      <c r="D8792" s="422"/>
    </row>
    <row r="8793" spans="4:4">
      <c r="D8793" s="422"/>
    </row>
    <row r="8794" spans="4:4">
      <c r="D8794" s="422"/>
    </row>
    <row r="8795" spans="4:4">
      <c r="D8795" s="422"/>
    </row>
    <row r="8796" spans="4:4">
      <c r="D8796" s="422"/>
    </row>
    <row r="8797" spans="4:4">
      <c r="D8797" s="422"/>
    </row>
    <row r="8798" spans="4:4">
      <c r="D8798" s="422"/>
    </row>
    <row r="8799" spans="4:4">
      <c r="D8799" s="422"/>
    </row>
    <row r="8800" spans="4:4">
      <c r="D8800" s="422"/>
    </row>
    <row r="8801" spans="4:4">
      <c r="D8801" s="422"/>
    </row>
    <row r="8802" spans="4:4">
      <c r="D8802" s="422"/>
    </row>
    <row r="8803" spans="4:4">
      <c r="D8803" s="422"/>
    </row>
    <row r="8804" spans="4:4">
      <c r="D8804" s="422"/>
    </row>
    <row r="8805" spans="4:4">
      <c r="D8805" s="422"/>
    </row>
    <row r="8806" spans="4:4">
      <c r="D8806" s="422"/>
    </row>
    <row r="8807" spans="4:4">
      <c r="D8807" s="422"/>
    </row>
    <row r="8808" spans="4:4">
      <c r="D8808" s="422"/>
    </row>
    <row r="8809" spans="4:4">
      <c r="D8809" s="422"/>
    </row>
    <row r="8810" spans="4:4">
      <c r="D8810" s="422"/>
    </row>
    <row r="8811" spans="4:4">
      <c r="D8811" s="422"/>
    </row>
    <row r="8812" spans="4:4">
      <c r="D8812" s="422"/>
    </row>
    <row r="8813" spans="4:4">
      <c r="D8813" s="422"/>
    </row>
    <row r="8814" spans="4:4">
      <c r="D8814" s="422"/>
    </row>
    <row r="8815" spans="4:4">
      <c r="D8815" s="422"/>
    </row>
    <row r="8816" spans="4:4">
      <c r="D8816" s="422"/>
    </row>
    <row r="8817" spans="4:4">
      <c r="D8817" s="422"/>
    </row>
    <row r="8818" spans="4:4">
      <c r="D8818" s="422"/>
    </row>
    <row r="8819" spans="4:4">
      <c r="D8819" s="422"/>
    </row>
    <row r="8820" spans="4:4">
      <c r="D8820" s="422"/>
    </row>
    <row r="8821" spans="4:4">
      <c r="D8821" s="422"/>
    </row>
    <row r="8822" spans="4:4">
      <c r="D8822" s="422"/>
    </row>
    <row r="8823" spans="4:4">
      <c r="D8823" s="422"/>
    </row>
    <row r="8824" spans="4:4">
      <c r="D8824" s="422"/>
    </row>
    <row r="8825" spans="4:4">
      <c r="D8825" s="422"/>
    </row>
    <row r="8826" spans="4:4">
      <c r="D8826" s="422"/>
    </row>
    <row r="8827" spans="4:4">
      <c r="D8827" s="422"/>
    </row>
    <row r="8828" spans="4:4">
      <c r="D8828" s="422"/>
    </row>
    <row r="8829" spans="4:4">
      <c r="D8829" s="422"/>
    </row>
    <row r="8830" spans="4:4">
      <c r="D8830" s="422"/>
    </row>
    <row r="8831" spans="4:4">
      <c r="D8831" s="422"/>
    </row>
    <row r="8832" spans="4:4">
      <c r="D8832" s="422"/>
    </row>
    <row r="8833" spans="4:4">
      <c r="D8833" s="422"/>
    </row>
    <row r="8834" spans="4:4">
      <c r="D8834" s="422"/>
    </row>
    <row r="8835" spans="4:4">
      <c r="D8835" s="422"/>
    </row>
    <row r="8836" spans="4:4">
      <c r="D8836" s="422"/>
    </row>
    <row r="8837" spans="4:4">
      <c r="D8837" s="422"/>
    </row>
    <row r="8838" spans="4:4">
      <c r="D8838" s="422"/>
    </row>
    <row r="8839" spans="4:4">
      <c r="D8839" s="422"/>
    </row>
    <row r="8840" spans="4:4">
      <c r="D8840" s="422"/>
    </row>
    <row r="8841" spans="4:4">
      <c r="D8841" s="422"/>
    </row>
    <row r="8842" spans="4:4">
      <c r="D8842" s="422"/>
    </row>
    <row r="8843" spans="4:4">
      <c r="D8843" s="422"/>
    </row>
    <row r="8844" spans="4:4">
      <c r="D8844" s="422"/>
    </row>
    <row r="8845" spans="4:4">
      <c r="D8845" s="422"/>
    </row>
    <row r="8846" spans="4:4">
      <c r="D8846" s="422"/>
    </row>
    <row r="8847" spans="4:4">
      <c r="D8847" s="422"/>
    </row>
    <row r="8848" spans="4:4">
      <c r="D8848" s="422"/>
    </row>
    <row r="8849" spans="4:4">
      <c r="D8849" s="422"/>
    </row>
    <row r="8850" spans="4:4">
      <c r="D8850" s="422"/>
    </row>
    <row r="8851" spans="4:4">
      <c r="D8851" s="422"/>
    </row>
    <row r="8852" spans="4:4">
      <c r="D8852" s="422"/>
    </row>
    <row r="8853" spans="4:4">
      <c r="D8853" s="422"/>
    </row>
    <row r="8854" spans="4:4">
      <c r="D8854" s="422"/>
    </row>
    <row r="8855" spans="4:4">
      <c r="D8855" s="422"/>
    </row>
    <row r="8856" spans="4:4">
      <c r="D8856" s="422"/>
    </row>
    <row r="8857" spans="4:4">
      <c r="D8857" s="422"/>
    </row>
    <row r="8858" spans="4:4">
      <c r="D8858" s="422"/>
    </row>
    <row r="8859" spans="4:4">
      <c r="D8859" s="422"/>
    </row>
    <row r="8860" spans="4:4">
      <c r="D8860" s="422"/>
    </row>
    <row r="8861" spans="4:4">
      <c r="D8861" s="422"/>
    </row>
    <row r="8862" spans="4:4">
      <c r="D8862" s="422"/>
    </row>
    <row r="8863" spans="4:4">
      <c r="D8863" s="422"/>
    </row>
    <row r="8864" spans="4:4">
      <c r="D8864" s="422"/>
    </row>
    <row r="8865" spans="4:4">
      <c r="D8865" s="422"/>
    </row>
    <row r="8866" spans="4:4">
      <c r="D8866" s="422"/>
    </row>
    <row r="8867" spans="4:4">
      <c r="D8867" s="422"/>
    </row>
    <row r="8868" spans="4:4">
      <c r="D8868" s="422"/>
    </row>
    <row r="8869" spans="4:4">
      <c r="D8869" s="422"/>
    </row>
    <row r="8870" spans="4:4">
      <c r="D8870" s="422"/>
    </row>
    <row r="8871" spans="4:4">
      <c r="D8871" s="422"/>
    </row>
    <row r="8872" spans="4:4">
      <c r="D8872" s="422"/>
    </row>
    <row r="8873" spans="4:4">
      <c r="D8873" s="422"/>
    </row>
    <row r="8874" spans="4:4">
      <c r="D8874" s="422"/>
    </row>
    <row r="8875" spans="4:4">
      <c r="D8875" s="422"/>
    </row>
    <row r="8876" spans="4:4">
      <c r="D8876" s="422"/>
    </row>
    <row r="8877" spans="4:4">
      <c r="D8877" s="422"/>
    </row>
    <row r="8878" spans="4:4">
      <c r="D8878" s="422"/>
    </row>
    <row r="8879" spans="4:4">
      <c r="D8879" s="422"/>
    </row>
    <row r="8880" spans="4:4">
      <c r="D8880" s="422"/>
    </row>
    <row r="8881" spans="4:4">
      <c r="D8881" s="422"/>
    </row>
    <row r="8882" spans="4:4">
      <c r="D8882" s="422"/>
    </row>
    <row r="8883" spans="4:4">
      <c r="D8883" s="422"/>
    </row>
    <row r="8884" spans="4:4">
      <c r="D8884" s="422"/>
    </row>
    <row r="8885" spans="4:4">
      <c r="D8885" s="422"/>
    </row>
    <row r="8886" spans="4:4">
      <c r="D8886" s="422"/>
    </row>
    <row r="8887" spans="4:4">
      <c r="D8887" s="422"/>
    </row>
    <row r="8888" spans="4:4">
      <c r="D8888" s="422"/>
    </row>
    <row r="8889" spans="4:4">
      <c r="D8889" s="422"/>
    </row>
    <row r="8890" spans="4:4">
      <c r="D8890" s="422"/>
    </row>
    <row r="8891" spans="4:4">
      <c r="D8891" s="422"/>
    </row>
    <row r="8892" spans="4:4">
      <c r="D8892" s="422"/>
    </row>
    <row r="8893" spans="4:4">
      <c r="D8893" s="422"/>
    </row>
    <row r="8894" spans="4:4">
      <c r="D8894" s="422"/>
    </row>
    <row r="8895" spans="4:4">
      <c r="D8895" s="422"/>
    </row>
    <row r="8896" spans="4:4">
      <c r="D8896" s="422"/>
    </row>
    <row r="8897" spans="4:4">
      <c r="D8897" s="422"/>
    </row>
    <row r="8898" spans="4:4">
      <c r="D8898" s="422"/>
    </row>
    <row r="8899" spans="4:4">
      <c r="D8899" s="422"/>
    </row>
    <row r="8900" spans="4:4">
      <c r="D8900" s="422"/>
    </row>
    <row r="8901" spans="4:4">
      <c r="D8901" s="422"/>
    </row>
    <row r="8902" spans="4:4">
      <c r="D8902" s="422"/>
    </row>
    <row r="8903" spans="4:4">
      <c r="D8903" s="422"/>
    </row>
    <row r="8904" spans="4:4">
      <c r="D8904" s="422"/>
    </row>
    <row r="8905" spans="4:4">
      <c r="D8905" s="422"/>
    </row>
    <row r="8906" spans="4:4">
      <c r="D8906" s="422"/>
    </row>
    <row r="8907" spans="4:4">
      <c r="D8907" s="422"/>
    </row>
    <row r="8908" spans="4:4">
      <c r="D8908" s="422"/>
    </row>
    <row r="8909" spans="4:4">
      <c r="D8909" s="422"/>
    </row>
    <row r="8910" spans="4:4">
      <c r="D8910" s="422"/>
    </row>
    <row r="8911" spans="4:4">
      <c r="D8911" s="422"/>
    </row>
    <row r="8912" spans="4:4">
      <c r="D8912" s="422"/>
    </row>
    <row r="8913" spans="4:4">
      <c r="D8913" s="422"/>
    </row>
    <row r="8914" spans="4:4">
      <c r="D8914" s="422"/>
    </row>
    <row r="8915" spans="4:4">
      <c r="D8915" s="422"/>
    </row>
    <row r="8916" spans="4:4">
      <c r="D8916" s="422"/>
    </row>
    <row r="8917" spans="4:4">
      <c r="D8917" s="422"/>
    </row>
    <row r="8918" spans="4:4">
      <c r="D8918" s="422"/>
    </row>
    <row r="8919" spans="4:4">
      <c r="D8919" s="422"/>
    </row>
    <row r="8920" spans="4:4">
      <c r="D8920" s="422"/>
    </row>
    <row r="8921" spans="4:4">
      <c r="D8921" s="422"/>
    </row>
    <row r="8922" spans="4:4">
      <c r="D8922" s="422"/>
    </row>
    <row r="8923" spans="4:4">
      <c r="D8923" s="422"/>
    </row>
    <row r="8924" spans="4:4">
      <c r="D8924" s="422"/>
    </row>
    <row r="8925" spans="4:4">
      <c r="D8925" s="422"/>
    </row>
    <row r="8926" spans="4:4">
      <c r="D8926" s="422"/>
    </row>
    <row r="8927" spans="4:4">
      <c r="D8927" s="422"/>
    </row>
    <row r="8928" spans="4:4">
      <c r="D8928" s="422"/>
    </row>
    <row r="8929" spans="4:4">
      <c r="D8929" s="422"/>
    </row>
    <row r="8930" spans="4:4">
      <c r="D8930" s="422"/>
    </row>
    <row r="8931" spans="4:4">
      <c r="D8931" s="422"/>
    </row>
    <row r="8932" spans="4:4">
      <c r="D8932" s="422"/>
    </row>
    <row r="8933" spans="4:4">
      <c r="D8933" s="422"/>
    </row>
    <row r="8934" spans="4:4">
      <c r="D8934" s="422"/>
    </row>
    <row r="8935" spans="4:4">
      <c r="D8935" s="422"/>
    </row>
    <row r="8936" spans="4:4">
      <c r="D8936" s="422"/>
    </row>
    <row r="8937" spans="4:4">
      <c r="D8937" s="422"/>
    </row>
    <row r="8938" spans="4:4">
      <c r="D8938" s="422"/>
    </row>
    <row r="8939" spans="4:4">
      <c r="D8939" s="422"/>
    </row>
    <row r="8940" spans="4:4">
      <c r="D8940" s="422"/>
    </row>
    <row r="8941" spans="4:4">
      <c r="D8941" s="422"/>
    </row>
    <row r="8942" spans="4:4">
      <c r="D8942" s="422"/>
    </row>
    <row r="8943" spans="4:4">
      <c r="D8943" s="422"/>
    </row>
    <row r="8944" spans="4:4">
      <c r="D8944" s="422"/>
    </row>
    <row r="8945" spans="4:4">
      <c r="D8945" s="422"/>
    </row>
    <row r="8946" spans="4:4">
      <c r="D8946" s="422"/>
    </row>
    <row r="8947" spans="4:4">
      <c r="D8947" s="422"/>
    </row>
    <row r="8948" spans="4:4">
      <c r="D8948" s="422"/>
    </row>
    <row r="8949" spans="4:4">
      <c r="D8949" s="422"/>
    </row>
    <row r="8950" spans="4:4">
      <c r="D8950" s="422"/>
    </row>
    <row r="8951" spans="4:4">
      <c r="D8951" s="422"/>
    </row>
    <row r="8952" spans="4:4">
      <c r="D8952" s="422"/>
    </row>
    <row r="8953" spans="4:4">
      <c r="D8953" s="422"/>
    </row>
    <row r="8954" spans="4:4">
      <c r="D8954" s="422"/>
    </row>
    <row r="8955" spans="4:4">
      <c r="D8955" s="422"/>
    </row>
    <row r="8956" spans="4:4">
      <c r="D8956" s="422"/>
    </row>
    <row r="8957" spans="4:4">
      <c r="D8957" s="422"/>
    </row>
    <row r="8958" spans="4:4">
      <c r="D8958" s="422"/>
    </row>
    <row r="8959" spans="4:4">
      <c r="D8959" s="422"/>
    </row>
    <row r="8960" spans="4:4">
      <c r="D8960" s="422"/>
    </row>
    <row r="8961" spans="4:4">
      <c r="D8961" s="422"/>
    </row>
    <row r="8962" spans="4:4">
      <c r="D8962" s="422"/>
    </row>
    <row r="8963" spans="4:4">
      <c r="D8963" s="422"/>
    </row>
    <row r="8964" spans="4:4">
      <c r="D8964" s="422"/>
    </row>
    <row r="8965" spans="4:4">
      <c r="D8965" s="422"/>
    </row>
    <row r="8966" spans="4:4">
      <c r="D8966" s="422"/>
    </row>
    <row r="8967" spans="4:4">
      <c r="D8967" s="422"/>
    </row>
    <row r="8968" spans="4:4">
      <c r="D8968" s="422"/>
    </row>
    <row r="8969" spans="4:4">
      <c r="D8969" s="422"/>
    </row>
    <row r="8970" spans="4:4">
      <c r="D8970" s="422"/>
    </row>
    <row r="8971" spans="4:4">
      <c r="D8971" s="422"/>
    </row>
    <row r="8972" spans="4:4">
      <c r="D8972" s="422"/>
    </row>
    <row r="8973" spans="4:4">
      <c r="D8973" s="422"/>
    </row>
    <row r="8974" spans="4:4">
      <c r="D8974" s="422"/>
    </row>
    <row r="8975" spans="4:4">
      <c r="D8975" s="422"/>
    </row>
    <row r="8976" spans="4:4">
      <c r="D8976" s="422"/>
    </row>
    <row r="8977" spans="4:4">
      <c r="D8977" s="422"/>
    </row>
    <row r="8978" spans="4:4">
      <c r="D8978" s="422"/>
    </row>
    <row r="8979" spans="4:4">
      <c r="D8979" s="422"/>
    </row>
    <row r="8980" spans="4:4">
      <c r="D8980" s="422"/>
    </row>
    <row r="8981" spans="4:4">
      <c r="D8981" s="422"/>
    </row>
    <row r="8982" spans="4:4">
      <c r="D8982" s="422"/>
    </row>
    <row r="8983" spans="4:4">
      <c r="D8983" s="422"/>
    </row>
    <row r="8984" spans="4:4">
      <c r="D8984" s="422"/>
    </row>
    <row r="8985" spans="4:4">
      <c r="D8985" s="422"/>
    </row>
    <row r="8986" spans="4:4">
      <c r="D8986" s="422"/>
    </row>
    <row r="8987" spans="4:4">
      <c r="D8987" s="422"/>
    </row>
    <row r="8988" spans="4:4">
      <c r="D8988" s="422"/>
    </row>
    <row r="8989" spans="4:4">
      <c r="D8989" s="422"/>
    </row>
    <row r="8990" spans="4:4">
      <c r="D8990" s="422"/>
    </row>
    <row r="8991" spans="4:4">
      <c r="D8991" s="422"/>
    </row>
    <row r="8992" spans="4:4">
      <c r="D8992" s="422"/>
    </row>
    <row r="8993" spans="4:4">
      <c r="D8993" s="422"/>
    </row>
    <row r="8994" spans="4:4">
      <c r="D8994" s="422"/>
    </row>
    <row r="8995" spans="4:4">
      <c r="D8995" s="422"/>
    </row>
    <row r="8996" spans="4:4">
      <c r="D8996" s="422"/>
    </row>
    <row r="8997" spans="4:4">
      <c r="D8997" s="422"/>
    </row>
    <row r="8998" spans="4:4">
      <c r="D8998" s="422"/>
    </row>
    <row r="8999" spans="4:4">
      <c r="D8999" s="422"/>
    </row>
    <row r="9000" spans="4:4">
      <c r="D9000" s="422"/>
    </row>
    <row r="9001" spans="4:4">
      <c r="D9001" s="422"/>
    </row>
    <row r="9002" spans="4:4">
      <c r="D9002" s="422"/>
    </row>
    <row r="9003" spans="4:4">
      <c r="D9003" s="422"/>
    </row>
    <row r="9004" spans="4:4">
      <c r="D9004" s="422"/>
    </row>
    <row r="9005" spans="4:4">
      <c r="D9005" s="422"/>
    </row>
    <row r="9006" spans="4:4">
      <c r="D9006" s="422"/>
    </row>
    <row r="9007" spans="4:4">
      <c r="D9007" s="422"/>
    </row>
    <row r="9008" spans="4:4">
      <c r="D9008" s="422"/>
    </row>
    <row r="9009" spans="4:4">
      <c r="D9009" s="422"/>
    </row>
    <row r="9010" spans="4:4">
      <c r="D9010" s="422"/>
    </row>
    <row r="9011" spans="4:4">
      <c r="D9011" s="422"/>
    </row>
    <row r="9012" spans="4:4">
      <c r="D9012" s="422"/>
    </row>
    <row r="9013" spans="4:4">
      <c r="D9013" s="422"/>
    </row>
    <row r="9014" spans="4:4">
      <c r="D9014" s="422"/>
    </row>
    <row r="9015" spans="4:4">
      <c r="D9015" s="422"/>
    </row>
    <row r="9016" spans="4:4">
      <c r="D9016" s="422"/>
    </row>
    <row r="9017" spans="4:4">
      <c r="D9017" s="422"/>
    </row>
    <row r="9018" spans="4:4">
      <c r="D9018" s="422"/>
    </row>
    <row r="9019" spans="4:4">
      <c r="D9019" s="422"/>
    </row>
    <row r="9020" spans="4:4">
      <c r="D9020" s="422"/>
    </row>
    <row r="9021" spans="4:4">
      <c r="D9021" s="422"/>
    </row>
    <row r="9022" spans="4:4">
      <c r="D9022" s="422"/>
    </row>
    <row r="9023" spans="4:4">
      <c r="D9023" s="422"/>
    </row>
    <row r="9024" spans="4:4">
      <c r="D9024" s="422"/>
    </row>
    <row r="9025" spans="4:4">
      <c r="D9025" s="422"/>
    </row>
    <row r="9026" spans="4:4">
      <c r="D9026" s="422"/>
    </row>
    <row r="9027" spans="4:4">
      <c r="D9027" s="422"/>
    </row>
    <row r="9028" spans="4:4">
      <c r="D9028" s="422"/>
    </row>
    <row r="9029" spans="4:4">
      <c r="D9029" s="422"/>
    </row>
    <row r="9030" spans="4:4">
      <c r="D9030" s="422"/>
    </row>
    <row r="9031" spans="4:4">
      <c r="D9031" s="422"/>
    </row>
    <row r="9032" spans="4:4">
      <c r="D9032" s="422"/>
    </row>
    <row r="9033" spans="4:4">
      <c r="D9033" s="422"/>
    </row>
    <row r="9034" spans="4:4">
      <c r="D9034" s="422"/>
    </row>
    <row r="9035" spans="4:4">
      <c r="D9035" s="422"/>
    </row>
    <row r="9036" spans="4:4">
      <c r="D9036" s="422"/>
    </row>
    <row r="9037" spans="4:4">
      <c r="D9037" s="422"/>
    </row>
    <row r="9038" spans="4:4">
      <c r="D9038" s="422"/>
    </row>
    <row r="9039" spans="4:4">
      <c r="D9039" s="422"/>
    </row>
    <row r="9040" spans="4:4">
      <c r="D9040" s="422"/>
    </row>
    <row r="9041" spans="4:4">
      <c r="D9041" s="422"/>
    </row>
    <row r="9042" spans="4:4">
      <c r="D9042" s="422"/>
    </row>
    <row r="9043" spans="4:4">
      <c r="D9043" s="422"/>
    </row>
    <row r="9044" spans="4:4">
      <c r="D9044" s="422"/>
    </row>
    <row r="9045" spans="4:4">
      <c r="D9045" s="422"/>
    </row>
    <row r="9046" spans="4:4">
      <c r="D9046" s="422"/>
    </row>
    <row r="9047" spans="4:4">
      <c r="D9047" s="422"/>
    </row>
    <row r="9048" spans="4:4">
      <c r="D9048" s="422"/>
    </row>
    <row r="9049" spans="4:4">
      <c r="D9049" s="422"/>
    </row>
    <row r="9050" spans="4:4">
      <c r="D9050" s="422"/>
    </row>
    <row r="9051" spans="4:4">
      <c r="D9051" s="422"/>
    </row>
    <row r="9052" spans="4:4">
      <c r="D9052" s="422"/>
    </row>
    <row r="9053" spans="4:4">
      <c r="D9053" s="422"/>
    </row>
    <row r="9054" spans="4:4">
      <c r="D9054" s="422"/>
    </row>
    <row r="9055" spans="4:4">
      <c r="D9055" s="422"/>
    </row>
    <row r="9056" spans="4:4">
      <c r="D9056" s="422"/>
    </row>
    <row r="9057" spans="4:4">
      <c r="D9057" s="422"/>
    </row>
    <row r="9058" spans="4:4">
      <c r="D9058" s="422"/>
    </row>
    <row r="9059" spans="4:4">
      <c r="D9059" s="422"/>
    </row>
    <row r="9060" spans="4:4">
      <c r="D9060" s="422"/>
    </row>
    <row r="9061" spans="4:4">
      <c r="D9061" s="422"/>
    </row>
    <row r="9062" spans="4:4">
      <c r="D9062" s="422"/>
    </row>
    <row r="9063" spans="4:4">
      <c r="D9063" s="422"/>
    </row>
    <row r="9064" spans="4:4">
      <c r="D9064" s="422"/>
    </row>
    <row r="9065" spans="4:4">
      <c r="D9065" s="422"/>
    </row>
    <row r="9066" spans="4:4">
      <c r="D9066" s="422"/>
    </row>
    <row r="9067" spans="4:4">
      <c r="D9067" s="422"/>
    </row>
    <row r="9068" spans="4:4">
      <c r="D9068" s="422"/>
    </row>
    <row r="9069" spans="4:4">
      <c r="D9069" s="422"/>
    </row>
    <row r="9070" spans="4:4">
      <c r="D9070" s="422"/>
    </row>
    <row r="9071" spans="4:4">
      <c r="D9071" s="422"/>
    </row>
    <row r="9072" spans="4:4">
      <c r="D9072" s="422"/>
    </row>
    <row r="9073" spans="4:4">
      <c r="D9073" s="422"/>
    </row>
    <row r="9074" spans="4:4">
      <c r="D9074" s="422"/>
    </row>
    <row r="9075" spans="4:4">
      <c r="D9075" s="422"/>
    </row>
    <row r="9076" spans="4:4">
      <c r="D9076" s="422"/>
    </row>
    <row r="9077" spans="4:4">
      <c r="D9077" s="422"/>
    </row>
    <row r="9078" spans="4:4">
      <c r="D9078" s="422"/>
    </row>
    <row r="9079" spans="4:4">
      <c r="D9079" s="422"/>
    </row>
    <row r="9080" spans="4:4">
      <c r="D9080" s="422"/>
    </row>
    <row r="9081" spans="4:4">
      <c r="D9081" s="422"/>
    </row>
    <row r="9082" spans="4:4">
      <c r="D9082" s="422"/>
    </row>
    <row r="9083" spans="4:4">
      <c r="D9083" s="422"/>
    </row>
    <row r="9084" spans="4:4">
      <c r="D9084" s="422"/>
    </row>
    <row r="9085" spans="4:4">
      <c r="D9085" s="422"/>
    </row>
    <row r="9086" spans="4:4">
      <c r="D9086" s="422"/>
    </row>
    <row r="9087" spans="4:4">
      <c r="D9087" s="422"/>
    </row>
    <row r="9088" spans="4:4">
      <c r="D9088" s="422"/>
    </row>
    <row r="9089" spans="4:4">
      <c r="D9089" s="422"/>
    </row>
    <row r="9090" spans="4:4">
      <c r="D9090" s="422"/>
    </row>
    <row r="9091" spans="4:4">
      <c r="D9091" s="422"/>
    </row>
    <row r="9092" spans="4:4">
      <c r="D9092" s="422"/>
    </row>
    <row r="9093" spans="4:4">
      <c r="D9093" s="422"/>
    </row>
    <row r="9094" spans="4:4">
      <c r="D9094" s="422"/>
    </row>
    <row r="9095" spans="4:4">
      <c r="D9095" s="422"/>
    </row>
    <row r="9096" spans="4:4">
      <c r="D9096" s="422"/>
    </row>
    <row r="9097" spans="4:4">
      <c r="D9097" s="422"/>
    </row>
    <row r="9098" spans="4:4">
      <c r="D9098" s="422"/>
    </row>
    <row r="9099" spans="4:4">
      <c r="D9099" s="422"/>
    </row>
    <row r="9100" spans="4:4">
      <c r="D9100" s="422"/>
    </row>
    <row r="9101" spans="4:4">
      <c r="D9101" s="422"/>
    </row>
    <row r="9102" spans="4:4">
      <c r="D9102" s="422"/>
    </row>
    <row r="9103" spans="4:4">
      <c r="D9103" s="422"/>
    </row>
    <row r="9104" spans="4:4">
      <c r="D9104" s="422"/>
    </row>
    <row r="9105" spans="4:4">
      <c r="D9105" s="422"/>
    </row>
    <row r="9106" spans="4:4">
      <c r="D9106" s="422"/>
    </row>
    <row r="9107" spans="4:4">
      <c r="D9107" s="422"/>
    </row>
    <row r="9108" spans="4:4">
      <c r="D9108" s="422"/>
    </row>
    <row r="9109" spans="4:4">
      <c r="D9109" s="422"/>
    </row>
    <row r="9110" spans="4:4">
      <c r="D9110" s="422"/>
    </row>
    <row r="9111" spans="4:4">
      <c r="D9111" s="422"/>
    </row>
    <row r="9112" spans="4:4">
      <c r="D9112" s="422"/>
    </row>
    <row r="9113" spans="4:4">
      <c r="D9113" s="422"/>
    </row>
    <row r="9114" spans="4:4">
      <c r="D9114" s="422"/>
    </row>
    <row r="9115" spans="4:4">
      <c r="D9115" s="422"/>
    </row>
    <row r="9116" spans="4:4">
      <c r="D9116" s="422"/>
    </row>
    <row r="9117" spans="4:4">
      <c r="D9117" s="422"/>
    </row>
    <row r="9118" spans="4:4">
      <c r="D9118" s="422"/>
    </row>
    <row r="9119" spans="4:4">
      <c r="D9119" s="422"/>
    </row>
    <row r="9120" spans="4:4">
      <c r="D9120" s="422"/>
    </row>
    <row r="9121" spans="4:4">
      <c r="D9121" s="422"/>
    </row>
    <row r="9122" spans="4:4">
      <c r="D9122" s="422"/>
    </row>
    <row r="9123" spans="4:4">
      <c r="D9123" s="422"/>
    </row>
    <row r="9124" spans="4:4">
      <c r="D9124" s="422"/>
    </row>
    <row r="9125" spans="4:4">
      <c r="D9125" s="422"/>
    </row>
    <row r="9126" spans="4:4">
      <c r="D9126" s="422"/>
    </row>
    <row r="9127" spans="4:4">
      <c r="D9127" s="422"/>
    </row>
    <row r="9128" spans="4:4">
      <c r="D9128" s="422"/>
    </row>
    <row r="9129" spans="4:4">
      <c r="D9129" s="422"/>
    </row>
    <row r="9130" spans="4:4">
      <c r="D9130" s="422"/>
    </row>
    <row r="9131" spans="4:4">
      <c r="D9131" s="422"/>
    </row>
    <row r="9132" spans="4:4">
      <c r="D9132" s="422"/>
    </row>
    <row r="9133" spans="4:4">
      <c r="D9133" s="422"/>
    </row>
    <row r="9134" spans="4:4">
      <c r="D9134" s="422"/>
    </row>
    <row r="9135" spans="4:4">
      <c r="D9135" s="422"/>
    </row>
    <row r="9136" spans="4:4">
      <c r="D9136" s="422"/>
    </row>
    <row r="9137" spans="4:4">
      <c r="D9137" s="422"/>
    </row>
    <row r="9138" spans="4:4">
      <c r="D9138" s="422"/>
    </row>
    <row r="9139" spans="4:4">
      <c r="D9139" s="422"/>
    </row>
    <row r="9140" spans="4:4">
      <c r="D9140" s="422"/>
    </row>
    <row r="9141" spans="4:4">
      <c r="D9141" s="422"/>
    </row>
    <row r="9142" spans="4:4">
      <c r="D9142" s="422"/>
    </row>
    <row r="9143" spans="4:4">
      <c r="D9143" s="422"/>
    </row>
    <row r="9144" spans="4:4">
      <c r="D9144" s="422"/>
    </row>
    <row r="9145" spans="4:4">
      <c r="D9145" s="422"/>
    </row>
    <row r="9146" spans="4:4">
      <c r="D9146" s="422"/>
    </row>
    <row r="9147" spans="4:4">
      <c r="D9147" s="422"/>
    </row>
    <row r="9148" spans="4:4">
      <c r="D9148" s="422"/>
    </row>
    <row r="9149" spans="4:4">
      <c r="D9149" s="422"/>
    </row>
    <row r="9150" spans="4:4">
      <c r="D9150" s="422"/>
    </row>
    <row r="9151" spans="4:4">
      <c r="D9151" s="422"/>
    </row>
    <row r="9152" spans="4:4">
      <c r="D9152" s="422"/>
    </row>
    <row r="9153" spans="4:4">
      <c r="D9153" s="422"/>
    </row>
    <row r="9154" spans="4:4">
      <c r="D9154" s="422"/>
    </row>
    <row r="9155" spans="4:4">
      <c r="D9155" s="422"/>
    </row>
    <row r="9156" spans="4:4">
      <c r="D9156" s="422"/>
    </row>
    <row r="9157" spans="4:4">
      <c r="D9157" s="422"/>
    </row>
    <row r="9158" spans="4:4">
      <c r="D9158" s="422"/>
    </row>
    <row r="9159" spans="4:4">
      <c r="D9159" s="422"/>
    </row>
    <row r="9160" spans="4:4">
      <c r="D9160" s="422"/>
    </row>
    <row r="9161" spans="4:4">
      <c r="D9161" s="422"/>
    </row>
    <row r="9162" spans="4:4">
      <c r="D9162" s="422"/>
    </row>
    <row r="9163" spans="4:4">
      <c r="D9163" s="422"/>
    </row>
    <row r="9164" spans="4:4">
      <c r="D9164" s="422"/>
    </row>
    <row r="9165" spans="4:4">
      <c r="D9165" s="422"/>
    </row>
    <row r="9166" spans="4:4">
      <c r="D9166" s="422"/>
    </row>
    <row r="9167" spans="4:4">
      <c r="D9167" s="422"/>
    </row>
    <row r="9168" spans="4:4">
      <c r="D9168" s="422"/>
    </row>
    <row r="9169" spans="4:4">
      <c r="D9169" s="422"/>
    </row>
    <row r="9170" spans="4:4">
      <c r="D9170" s="422"/>
    </row>
    <row r="9171" spans="4:4">
      <c r="D9171" s="422"/>
    </row>
    <row r="9172" spans="4:4">
      <c r="D9172" s="422"/>
    </row>
    <row r="9173" spans="4:4">
      <c r="D9173" s="422"/>
    </row>
    <row r="9174" spans="4:4">
      <c r="D9174" s="422"/>
    </row>
    <row r="9175" spans="4:4">
      <c r="D9175" s="422"/>
    </row>
    <row r="9176" spans="4:4">
      <c r="D9176" s="422"/>
    </row>
    <row r="9177" spans="4:4">
      <c r="D9177" s="422"/>
    </row>
    <row r="9178" spans="4:4">
      <c r="D9178" s="422"/>
    </row>
    <row r="9179" spans="4:4">
      <c r="D9179" s="422"/>
    </row>
    <row r="9180" spans="4:4">
      <c r="D9180" s="422"/>
    </row>
    <row r="9181" spans="4:4">
      <c r="D9181" s="422"/>
    </row>
    <row r="9182" spans="4:4">
      <c r="D9182" s="422"/>
    </row>
    <row r="9183" spans="4:4">
      <c r="D9183" s="422"/>
    </row>
    <row r="9184" spans="4:4">
      <c r="D9184" s="422"/>
    </row>
    <row r="9185" spans="4:4">
      <c r="D9185" s="422"/>
    </row>
    <row r="9186" spans="4:4">
      <c r="D9186" s="422"/>
    </row>
    <row r="9187" spans="4:4">
      <c r="D9187" s="422"/>
    </row>
    <row r="9188" spans="4:4">
      <c r="D9188" s="422"/>
    </row>
    <row r="9189" spans="4:4">
      <c r="D9189" s="422"/>
    </row>
    <row r="9190" spans="4:4">
      <c r="D9190" s="422"/>
    </row>
    <row r="9191" spans="4:4">
      <c r="D9191" s="422"/>
    </row>
    <row r="9192" spans="4:4">
      <c r="D9192" s="422"/>
    </row>
    <row r="9193" spans="4:4">
      <c r="D9193" s="422"/>
    </row>
    <row r="9194" spans="4:4">
      <c r="D9194" s="422"/>
    </row>
    <row r="9195" spans="4:4">
      <c r="D9195" s="422"/>
    </row>
    <row r="9196" spans="4:4">
      <c r="D9196" s="422"/>
    </row>
    <row r="9197" spans="4:4">
      <c r="D9197" s="422"/>
    </row>
    <row r="9198" spans="4:4">
      <c r="D9198" s="422"/>
    </row>
    <row r="9199" spans="4:4">
      <c r="D9199" s="422"/>
    </row>
    <row r="9200" spans="4:4">
      <c r="D9200" s="422"/>
    </row>
    <row r="9201" spans="4:4">
      <c r="D9201" s="422"/>
    </row>
    <row r="9202" spans="4:4">
      <c r="D9202" s="422"/>
    </row>
    <row r="9203" spans="4:4">
      <c r="D9203" s="422"/>
    </row>
    <row r="9204" spans="4:4">
      <c r="D9204" s="422"/>
    </row>
    <row r="9205" spans="4:4">
      <c r="D9205" s="422"/>
    </row>
    <row r="9206" spans="4:4">
      <c r="D9206" s="422"/>
    </row>
    <row r="9207" spans="4:4">
      <c r="D9207" s="422"/>
    </row>
    <row r="9208" spans="4:4">
      <c r="D9208" s="422"/>
    </row>
    <row r="9209" spans="4:4">
      <c r="D9209" s="422"/>
    </row>
    <row r="9210" spans="4:4">
      <c r="D9210" s="422"/>
    </row>
    <row r="9211" spans="4:4">
      <c r="D9211" s="422"/>
    </row>
    <row r="9212" spans="4:4">
      <c r="D9212" s="422"/>
    </row>
    <row r="9213" spans="4:4">
      <c r="D9213" s="422"/>
    </row>
    <row r="9214" spans="4:4">
      <c r="D9214" s="422"/>
    </row>
    <row r="9215" spans="4:4">
      <c r="D9215" s="422"/>
    </row>
    <row r="9216" spans="4:4">
      <c r="D9216" s="422"/>
    </row>
    <row r="9217" spans="4:4">
      <c r="D9217" s="422"/>
    </row>
    <row r="9218" spans="4:4">
      <c r="D9218" s="422"/>
    </row>
    <row r="9219" spans="4:4">
      <c r="D9219" s="422"/>
    </row>
    <row r="9220" spans="4:4">
      <c r="D9220" s="422"/>
    </row>
    <row r="9221" spans="4:4">
      <c r="D9221" s="422"/>
    </row>
    <row r="9222" spans="4:4">
      <c r="D9222" s="422"/>
    </row>
    <row r="9223" spans="4:4">
      <c r="D9223" s="422"/>
    </row>
    <row r="9224" spans="4:4">
      <c r="D9224" s="422"/>
    </row>
    <row r="9225" spans="4:4">
      <c r="D9225" s="422"/>
    </row>
    <row r="9226" spans="4:4">
      <c r="D9226" s="422"/>
    </row>
    <row r="9227" spans="4:4">
      <c r="D9227" s="422"/>
    </row>
    <row r="9228" spans="4:4">
      <c r="D9228" s="422"/>
    </row>
    <row r="9229" spans="4:4">
      <c r="D9229" s="422"/>
    </row>
    <row r="9230" spans="4:4">
      <c r="D9230" s="422"/>
    </row>
    <row r="9231" spans="4:4">
      <c r="D9231" s="422"/>
    </row>
    <row r="9232" spans="4:4">
      <c r="D9232" s="422"/>
    </row>
    <row r="9233" spans="4:4">
      <c r="D9233" s="422"/>
    </row>
    <row r="9234" spans="4:4">
      <c r="D9234" s="422"/>
    </row>
    <row r="9235" spans="4:4">
      <c r="D9235" s="422"/>
    </row>
    <row r="9236" spans="4:4">
      <c r="D9236" s="422"/>
    </row>
    <row r="9237" spans="4:4">
      <c r="D9237" s="422"/>
    </row>
    <row r="9238" spans="4:4">
      <c r="D9238" s="422"/>
    </row>
    <row r="9239" spans="4:4">
      <c r="D9239" s="422"/>
    </row>
    <row r="9240" spans="4:4">
      <c r="D9240" s="422"/>
    </row>
    <row r="9241" spans="4:4">
      <c r="D9241" s="422"/>
    </row>
    <row r="9242" spans="4:4">
      <c r="D9242" s="422"/>
    </row>
    <row r="9243" spans="4:4">
      <c r="D9243" s="422"/>
    </row>
    <row r="9244" spans="4:4">
      <c r="D9244" s="422"/>
    </row>
    <row r="9245" spans="4:4">
      <c r="D9245" s="422"/>
    </row>
    <row r="9246" spans="4:4">
      <c r="D9246" s="422"/>
    </row>
    <row r="9247" spans="4:4">
      <c r="D9247" s="422"/>
    </row>
    <row r="9248" spans="4:4">
      <c r="D9248" s="422"/>
    </row>
    <row r="9249" spans="4:4">
      <c r="D9249" s="422"/>
    </row>
    <row r="9250" spans="4:4">
      <c r="D9250" s="422"/>
    </row>
    <row r="9251" spans="4:4">
      <c r="D9251" s="422"/>
    </row>
    <row r="9252" spans="4:4">
      <c r="D9252" s="422"/>
    </row>
    <row r="9253" spans="4:4">
      <c r="D9253" s="422"/>
    </row>
    <row r="9254" spans="4:4">
      <c r="D9254" s="422"/>
    </row>
    <row r="9255" spans="4:4">
      <c r="D9255" s="422"/>
    </row>
    <row r="9256" spans="4:4">
      <c r="D9256" s="422"/>
    </row>
    <row r="9257" spans="4:4">
      <c r="D9257" s="422"/>
    </row>
    <row r="9258" spans="4:4">
      <c r="D9258" s="422"/>
    </row>
    <row r="9259" spans="4:4">
      <c r="D9259" s="422"/>
    </row>
    <row r="9260" spans="4:4">
      <c r="D9260" s="422"/>
    </row>
    <row r="9261" spans="4:4">
      <c r="D9261" s="422"/>
    </row>
    <row r="9262" spans="4:4">
      <c r="D9262" s="422"/>
    </row>
    <row r="9263" spans="4:4">
      <c r="D9263" s="422"/>
    </row>
    <row r="9264" spans="4:4">
      <c r="D9264" s="422"/>
    </row>
    <row r="9265" spans="4:4">
      <c r="D9265" s="422"/>
    </row>
    <row r="9266" spans="4:4">
      <c r="D9266" s="422"/>
    </row>
    <row r="9267" spans="4:4">
      <c r="D9267" s="422"/>
    </row>
    <row r="9268" spans="4:4">
      <c r="D9268" s="422"/>
    </row>
    <row r="9269" spans="4:4">
      <c r="D9269" s="422"/>
    </row>
    <row r="9270" spans="4:4">
      <c r="D9270" s="422"/>
    </row>
    <row r="9271" spans="4:4">
      <c r="D9271" s="422"/>
    </row>
    <row r="9272" spans="4:4">
      <c r="D9272" s="422"/>
    </row>
    <row r="9273" spans="4:4">
      <c r="D9273" s="422"/>
    </row>
    <row r="9274" spans="4:4">
      <c r="D9274" s="422"/>
    </row>
    <row r="9275" spans="4:4">
      <c r="D9275" s="422"/>
    </row>
    <row r="9276" spans="4:4">
      <c r="D9276" s="422"/>
    </row>
    <row r="9277" spans="4:4">
      <c r="D9277" s="422"/>
    </row>
    <row r="9278" spans="4:4">
      <c r="D9278" s="422"/>
    </row>
    <row r="9279" spans="4:4">
      <c r="D9279" s="422"/>
    </row>
    <row r="9280" spans="4:4">
      <c r="D9280" s="422"/>
    </row>
    <row r="9281" spans="4:4">
      <c r="D9281" s="422"/>
    </row>
    <row r="9282" spans="4:4">
      <c r="D9282" s="422"/>
    </row>
    <row r="9283" spans="4:4">
      <c r="D9283" s="422"/>
    </row>
    <row r="9284" spans="4:4">
      <c r="D9284" s="422"/>
    </row>
    <row r="9285" spans="4:4">
      <c r="D9285" s="422"/>
    </row>
    <row r="9286" spans="4:4">
      <c r="D9286" s="422"/>
    </row>
    <row r="9287" spans="4:4">
      <c r="D9287" s="422"/>
    </row>
    <row r="9288" spans="4:4">
      <c r="D9288" s="422"/>
    </row>
    <row r="9289" spans="4:4">
      <c r="D9289" s="422"/>
    </row>
    <row r="9290" spans="4:4">
      <c r="D9290" s="422"/>
    </row>
    <row r="9291" spans="4:4">
      <c r="D9291" s="422"/>
    </row>
    <row r="9292" spans="4:4">
      <c r="D9292" s="422"/>
    </row>
    <row r="9293" spans="4:4">
      <c r="D9293" s="422"/>
    </row>
    <row r="9294" spans="4:4">
      <c r="D9294" s="422"/>
    </row>
    <row r="9295" spans="4:4">
      <c r="D9295" s="422"/>
    </row>
    <row r="9296" spans="4:4">
      <c r="D9296" s="422"/>
    </row>
    <row r="9297" spans="4:4">
      <c r="D9297" s="422"/>
    </row>
    <row r="9298" spans="4:4">
      <c r="D9298" s="422"/>
    </row>
    <row r="9299" spans="4:4">
      <c r="D9299" s="422"/>
    </row>
    <row r="9300" spans="4:4">
      <c r="D9300" s="422"/>
    </row>
    <row r="9301" spans="4:4">
      <c r="D9301" s="422"/>
    </row>
    <row r="9302" spans="4:4">
      <c r="D9302" s="422"/>
    </row>
    <row r="9303" spans="4:4">
      <c r="D9303" s="422"/>
    </row>
    <row r="9304" spans="4:4">
      <c r="D9304" s="422"/>
    </row>
    <row r="9305" spans="4:4">
      <c r="D9305" s="422"/>
    </row>
    <row r="9306" spans="4:4">
      <c r="D9306" s="422"/>
    </row>
    <row r="9307" spans="4:4">
      <c r="D9307" s="422"/>
    </row>
    <row r="9308" spans="4:4">
      <c r="D9308" s="422"/>
    </row>
    <row r="9309" spans="4:4">
      <c r="D9309" s="422"/>
    </row>
    <row r="9310" spans="4:4">
      <c r="D9310" s="422"/>
    </row>
    <row r="9311" spans="4:4">
      <c r="D9311" s="422"/>
    </row>
    <row r="9312" spans="4:4">
      <c r="D9312" s="422"/>
    </row>
    <row r="9313" spans="4:4">
      <c r="D9313" s="422"/>
    </row>
    <row r="9314" spans="4:4">
      <c r="D9314" s="422"/>
    </row>
    <row r="9315" spans="4:4">
      <c r="D9315" s="422"/>
    </row>
    <row r="9316" spans="4:4">
      <c r="D9316" s="422"/>
    </row>
    <row r="9317" spans="4:4">
      <c r="D9317" s="422"/>
    </row>
    <row r="9318" spans="4:4">
      <c r="D9318" s="422"/>
    </row>
    <row r="9319" spans="4:4">
      <c r="D9319" s="422"/>
    </row>
    <row r="9320" spans="4:4">
      <c r="D9320" s="422"/>
    </row>
    <row r="9321" spans="4:4">
      <c r="D9321" s="422"/>
    </row>
    <row r="9322" spans="4:4">
      <c r="D9322" s="422"/>
    </row>
    <row r="9323" spans="4:4">
      <c r="D9323" s="422"/>
    </row>
    <row r="9324" spans="4:4">
      <c r="D9324" s="422"/>
    </row>
    <row r="9325" spans="4:4">
      <c r="D9325" s="422"/>
    </row>
    <row r="9326" spans="4:4">
      <c r="D9326" s="422"/>
    </row>
    <row r="9327" spans="4:4">
      <c r="D9327" s="422"/>
    </row>
    <row r="9328" spans="4:4">
      <c r="D9328" s="422"/>
    </row>
    <row r="9329" spans="4:4">
      <c r="D9329" s="422"/>
    </row>
    <row r="9330" spans="4:4">
      <c r="D9330" s="422"/>
    </row>
    <row r="9331" spans="4:4">
      <c r="D9331" s="422"/>
    </row>
    <row r="9332" spans="4:4">
      <c r="D9332" s="422"/>
    </row>
    <row r="9333" spans="4:4">
      <c r="D9333" s="422"/>
    </row>
    <row r="9334" spans="4:4">
      <c r="D9334" s="422"/>
    </row>
    <row r="9335" spans="4:4">
      <c r="D9335" s="422"/>
    </row>
    <row r="9336" spans="4:4">
      <c r="D9336" s="422"/>
    </row>
    <row r="9337" spans="4:4">
      <c r="D9337" s="422"/>
    </row>
    <row r="9338" spans="4:4">
      <c r="D9338" s="422"/>
    </row>
    <row r="9339" spans="4:4">
      <c r="D9339" s="422"/>
    </row>
    <row r="9340" spans="4:4">
      <c r="D9340" s="422"/>
    </row>
    <row r="9341" spans="4:4">
      <c r="D9341" s="422"/>
    </row>
    <row r="9342" spans="4:4">
      <c r="D9342" s="422"/>
    </row>
    <row r="9343" spans="4:4">
      <c r="D9343" s="422"/>
    </row>
    <row r="9344" spans="4:4">
      <c r="D9344" s="422"/>
    </row>
    <row r="9345" spans="4:4">
      <c r="D9345" s="422"/>
    </row>
    <row r="9346" spans="4:4">
      <c r="D9346" s="422"/>
    </row>
    <row r="9347" spans="4:4">
      <c r="D9347" s="422"/>
    </row>
    <row r="9348" spans="4:4">
      <c r="D9348" s="422"/>
    </row>
    <row r="9349" spans="4:4">
      <c r="D9349" s="422"/>
    </row>
    <row r="9350" spans="4:4">
      <c r="D9350" s="422"/>
    </row>
    <row r="9351" spans="4:4">
      <c r="D9351" s="422"/>
    </row>
    <row r="9352" spans="4:4">
      <c r="D9352" s="422"/>
    </row>
    <row r="9353" spans="4:4">
      <c r="D9353" s="422"/>
    </row>
    <row r="9354" spans="4:4">
      <c r="D9354" s="422"/>
    </row>
    <row r="9355" spans="4:4">
      <c r="D9355" s="422"/>
    </row>
    <row r="9356" spans="4:4">
      <c r="D9356" s="422"/>
    </row>
    <row r="9357" spans="4:4">
      <c r="D9357" s="422"/>
    </row>
    <row r="9358" spans="4:4">
      <c r="D9358" s="422"/>
    </row>
    <row r="9359" spans="4:4">
      <c r="D9359" s="422"/>
    </row>
    <row r="9360" spans="4:4">
      <c r="D9360" s="422"/>
    </row>
    <row r="9361" spans="4:4">
      <c r="D9361" s="422"/>
    </row>
    <row r="9362" spans="4:4">
      <c r="D9362" s="422"/>
    </row>
    <row r="9363" spans="4:4">
      <c r="D9363" s="422"/>
    </row>
    <row r="9364" spans="4:4">
      <c r="D9364" s="422"/>
    </row>
    <row r="9365" spans="4:4">
      <c r="D9365" s="422"/>
    </row>
    <row r="9366" spans="4:4">
      <c r="D9366" s="422"/>
    </row>
    <row r="9367" spans="4:4">
      <c r="D9367" s="422"/>
    </row>
    <row r="9368" spans="4:4">
      <c r="D9368" s="422"/>
    </row>
    <row r="9369" spans="4:4">
      <c r="D9369" s="422"/>
    </row>
    <row r="9370" spans="4:4">
      <c r="D9370" s="422"/>
    </row>
    <row r="9371" spans="4:4">
      <c r="D9371" s="422"/>
    </row>
    <row r="9372" spans="4:4">
      <c r="D9372" s="422"/>
    </row>
    <row r="9373" spans="4:4">
      <c r="D9373" s="422"/>
    </row>
    <row r="9374" spans="4:4">
      <c r="D9374" s="422"/>
    </row>
    <row r="9375" spans="4:4">
      <c r="D9375" s="422"/>
    </row>
    <row r="9376" spans="4:4">
      <c r="D9376" s="422"/>
    </row>
    <row r="9377" spans="4:4">
      <c r="D9377" s="422"/>
    </row>
    <row r="9378" spans="4:4">
      <c r="D9378" s="422"/>
    </row>
    <row r="9379" spans="4:4">
      <c r="D9379" s="422"/>
    </row>
    <row r="9380" spans="4:4">
      <c r="D9380" s="422"/>
    </row>
    <row r="9381" spans="4:4">
      <c r="D9381" s="422"/>
    </row>
    <row r="9382" spans="4:4">
      <c r="D9382" s="422"/>
    </row>
    <row r="9383" spans="4:4">
      <c r="D9383" s="422"/>
    </row>
    <row r="9384" spans="4:4">
      <c r="D9384" s="422"/>
    </row>
    <row r="9385" spans="4:4">
      <c r="D9385" s="422"/>
    </row>
    <row r="9386" spans="4:4">
      <c r="D9386" s="422"/>
    </row>
    <row r="9387" spans="4:4">
      <c r="D9387" s="422"/>
    </row>
    <row r="9388" spans="4:4">
      <c r="D9388" s="422"/>
    </row>
    <row r="9389" spans="4:4">
      <c r="D9389" s="422"/>
    </row>
    <row r="9390" spans="4:4">
      <c r="D9390" s="422"/>
    </row>
    <row r="9391" spans="4:4">
      <c r="D9391" s="422"/>
    </row>
    <row r="9392" spans="4:4">
      <c r="D9392" s="422"/>
    </row>
    <row r="9393" spans="4:4">
      <c r="D9393" s="422"/>
    </row>
    <row r="9394" spans="4:4">
      <c r="D9394" s="422"/>
    </row>
    <row r="9395" spans="4:4">
      <c r="D9395" s="422"/>
    </row>
    <row r="9396" spans="4:4">
      <c r="D9396" s="422"/>
    </row>
    <row r="9397" spans="4:4">
      <c r="D9397" s="422"/>
    </row>
    <row r="9398" spans="4:4">
      <c r="D9398" s="422"/>
    </row>
    <row r="9399" spans="4:4">
      <c r="D9399" s="422"/>
    </row>
    <row r="9400" spans="4:4">
      <c r="D9400" s="422"/>
    </row>
    <row r="9401" spans="4:4">
      <c r="D9401" s="422"/>
    </row>
    <row r="9402" spans="4:4">
      <c r="D9402" s="422"/>
    </row>
    <row r="9403" spans="4:4">
      <c r="D9403" s="422"/>
    </row>
    <row r="9404" spans="4:4">
      <c r="D9404" s="422"/>
    </row>
    <row r="9405" spans="4:4">
      <c r="D9405" s="422"/>
    </row>
    <row r="9406" spans="4:4">
      <c r="D9406" s="422"/>
    </row>
    <row r="9407" spans="4:4">
      <c r="D9407" s="422"/>
    </row>
    <row r="9408" spans="4:4">
      <c r="D9408" s="422"/>
    </row>
    <row r="9409" spans="4:4">
      <c r="D9409" s="422"/>
    </row>
    <row r="9410" spans="4:4">
      <c r="D9410" s="422"/>
    </row>
    <row r="9411" spans="4:4">
      <c r="D9411" s="422"/>
    </row>
    <row r="9412" spans="4:4">
      <c r="D9412" s="422"/>
    </row>
    <row r="9413" spans="4:4">
      <c r="D9413" s="422"/>
    </row>
    <row r="9414" spans="4:4">
      <c r="D9414" s="422"/>
    </row>
    <row r="9415" spans="4:4">
      <c r="D9415" s="422"/>
    </row>
    <row r="9416" spans="4:4">
      <c r="D9416" s="422"/>
    </row>
    <row r="9417" spans="4:4">
      <c r="D9417" s="422"/>
    </row>
    <row r="9418" spans="4:4">
      <c r="D9418" s="422"/>
    </row>
    <row r="9419" spans="4:4">
      <c r="D9419" s="422"/>
    </row>
    <row r="9420" spans="4:4">
      <c r="D9420" s="422"/>
    </row>
    <row r="9421" spans="4:4">
      <c r="D9421" s="422"/>
    </row>
    <row r="9422" spans="4:4">
      <c r="D9422" s="422"/>
    </row>
    <row r="9423" spans="4:4">
      <c r="D9423" s="422"/>
    </row>
    <row r="9424" spans="4:4">
      <c r="D9424" s="422"/>
    </row>
    <row r="9425" spans="4:4">
      <c r="D9425" s="422"/>
    </row>
    <row r="9426" spans="4:4">
      <c r="D9426" s="422"/>
    </row>
    <row r="9427" spans="4:4">
      <c r="D9427" s="422"/>
    </row>
    <row r="9428" spans="4:4">
      <c r="D9428" s="422"/>
    </row>
    <row r="9429" spans="4:4">
      <c r="D9429" s="422"/>
    </row>
    <row r="9430" spans="4:4">
      <c r="D9430" s="422"/>
    </row>
    <row r="9431" spans="4:4">
      <c r="D9431" s="422"/>
    </row>
    <row r="9432" spans="4:4">
      <c r="D9432" s="422"/>
    </row>
    <row r="9433" spans="4:4">
      <c r="D9433" s="422"/>
    </row>
    <row r="9434" spans="4:4">
      <c r="D9434" s="422"/>
    </row>
    <row r="9435" spans="4:4">
      <c r="D9435" s="422"/>
    </row>
    <row r="9436" spans="4:4">
      <c r="D9436" s="422"/>
    </row>
    <row r="9437" spans="4:4">
      <c r="D9437" s="422"/>
    </row>
    <row r="9438" spans="4:4">
      <c r="D9438" s="422"/>
    </row>
    <row r="9439" spans="4:4">
      <c r="D9439" s="422"/>
    </row>
    <row r="9440" spans="4:4">
      <c r="D9440" s="422"/>
    </row>
    <row r="9441" spans="4:4">
      <c r="D9441" s="422"/>
    </row>
    <row r="9442" spans="4:4">
      <c r="D9442" s="422"/>
    </row>
    <row r="9443" spans="4:4">
      <c r="D9443" s="422"/>
    </row>
    <row r="9444" spans="4:4">
      <c r="D9444" s="422"/>
    </row>
    <row r="9445" spans="4:4">
      <c r="D9445" s="422"/>
    </row>
    <row r="9446" spans="4:4">
      <c r="D9446" s="422"/>
    </row>
    <row r="9447" spans="4:4">
      <c r="D9447" s="422"/>
    </row>
    <row r="9448" spans="4:4">
      <c r="D9448" s="422"/>
    </row>
    <row r="9449" spans="4:4">
      <c r="D9449" s="422"/>
    </row>
    <row r="9450" spans="4:4">
      <c r="D9450" s="422"/>
    </row>
    <row r="9451" spans="4:4">
      <c r="D9451" s="422"/>
    </row>
    <row r="9452" spans="4:4">
      <c r="D9452" s="422"/>
    </row>
    <row r="9453" spans="4:4">
      <c r="D9453" s="422"/>
    </row>
    <row r="9454" spans="4:4">
      <c r="D9454" s="422"/>
    </row>
    <row r="9455" spans="4:4">
      <c r="D9455" s="422"/>
    </row>
    <row r="9456" spans="4:4">
      <c r="D9456" s="422"/>
    </row>
    <row r="9457" spans="4:4">
      <c r="D9457" s="422"/>
    </row>
    <row r="9458" spans="4:4">
      <c r="D9458" s="422"/>
    </row>
    <row r="9459" spans="4:4">
      <c r="D9459" s="422"/>
    </row>
    <row r="9460" spans="4:4">
      <c r="D9460" s="422"/>
    </row>
    <row r="9461" spans="4:4">
      <c r="D9461" s="422"/>
    </row>
    <row r="9462" spans="4:4">
      <c r="D9462" s="422"/>
    </row>
    <row r="9463" spans="4:4">
      <c r="D9463" s="422"/>
    </row>
    <row r="9464" spans="4:4">
      <c r="D9464" s="422"/>
    </row>
    <row r="9465" spans="4:4">
      <c r="D9465" s="422"/>
    </row>
    <row r="9466" spans="4:4">
      <c r="D9466" s="422"/>
    </row>
    <row r="9467" spans="4:4">
      <c r="D9467" s="422"/>
    </row>
    <row r="9468" spans="4:4">
      <c r="D9468" s="422"/>
    </row>
    <row r="9469" spans="4:4">
      <c r="D9469" s="422"/>
    </row>
    <row r="9470" spans="4:4">
      <c r="D9470" s="422"/>
    </row>
    <row r="9471" spans="4:4">
      <c r="D9471" s="422"/>
    </row>
    <row r="9472" spans="4:4">
      <c r="D9472" s="422"/>
    </row>
    <row r="9473" spans="4:4">
      <c r="D9473" s="422"/>
    </row>
    <row r="9474" spans="4:4">
      <c r="D9474" s="422"/>
    </row>
    <row r="9475" spans="4:4">
      <c r="D9475" s="422"/>
    </row>
    <row r="9476" spans="4:4">
      <c r="D9476" s="422"/>
    </row>
    <row r="9477" spans="4:4">
      <c r="D9477" s="422"/>
    </row>
    <row r="9478" spans="4:4">
      <c r="D9478" s="422"/>
    </row>
    <row r="9479" spans="4:4">
      <c r="D9479" s="422"/>
    </row>
    <row r="9480" spans="4:4">
      <c r="D9480" s="422"/>
    </row>
    <row r="9481" spans="4:4">
      <c r="D9481" s="422"/>
    </row>
    <row r="9482" spans="4:4">
      <c r="D9482" s="422"/>
    </row>
    <row r="9483" spans="4:4">
      <c r="D9483" s="422"/>
    </row>
    <row r="9484" spans="4:4">
      <c r="D9484" s="422"/>
    </row>
    <row r="9485" spans="4:4">
      <c r="D9485" s="422"/>
    </row>
    <row r="9486" spans="4:4">
      <c r="D9486" s="422"/>
    </row>
    <row r="9487" spans="4:4">
      <c r="D9487" s="422"/>
    </row>
    <row r="9488" spans="4:4">
      <c r="D9488" s="422"/>
    </row>
    <row r="9489" spans="4:4">
      <c r="D9489" s="422"/>
    </row>
    <row r="9490" spans="4:4">
      <c r="D9490" s="422"/>
    </row>
    <row r="9491" spans="4:4">
      <c r="D9491" s="422"/>
    </row>
    <row r="9492" spans="4:4">
      <c r="D9492" s="422"/>
    </row>
    <row r="9493" spans="4:4">
      <c r="D9493" s="422"/>
    </row>
    <row r="9494" spans="4:4">
      <c r="D9494" s="422"/>
    </row>
    <row r="9495" spans="4:4">
      <c r="D9495" s="422"/>
    </row>
    <row r="9496" spans="4:4">
      <c r="D9496" s="422"/>
    </row>
    <row r="9497" spans="4:4">
      <c r="D9497" s="422"/>
    </row>
    <row r="9498" spans="4:4">
      <c r="D9498" s="422"/>
    </row>
    <row r="9499" spans="4:4">
      <c r="D9499" s="422"/>
    </row>
    <row r="9500" spans="4:4">
      <c r="D9500" s="422"/>
    </row>
    <row r="9501" spans="4:4">
      <c r="D9501" s="422"/>
    </row>
    <row r="9502" spans="4:4">
      <c r="D9502" s="422"/>
    </row>
    <row r="9503" spans="4:4">
      <c r="D9503" s="422"/>
    </row>
    <row r="9504" spans="4:4">
      <c r="D9504" s="422"/>
    </row>
    <row r="9505" spans="4:4">
      <c r="D9505" s="422"/>
    </row>
    <row r="9506" spans="4:4">
      <c r="D9506" s="422"/>
    </row>
    <row r="9507" spans="4:4">
      <c r="D9507" s="422"/>
    </row>
    <row r="9508" spans="4:4">
      <c r="D9508" s="422"/>
    </row>
    <row r="9509" spans="4:4">
      <c r="D9509" s="422"/>
    </row>
    <row r="9510" spans="4:4">
      <c r="D9510" s="422"/>
    </row>
    <row r="9511" spans="4:4">
      <c r="D9511" s="422"/>
    </row>
    <row r="9512" spans="4:4">
      <c r="D9512" s="422"/>
    </row>
    <row r="9513" spans="4:4">
      <c r="D9513" s="422"/>
    </row>
    <row r="9514" spans="4:4">
      <c r="D9514" s="422"/>
    </row>
    <row r="9515" spans="4:4">
      <c r="D9515" s="422"/>
    </row>
    <row r="9516" spans="4:4">
      <c r="D9516" s="422"/>
    </row>
    <row r="9517" spans="4:4">
      <c r="D9517" s="422"/>
    </row>
    <row r="9518" spans="4:4">
      <c r="D9518" s="422"/>
    </row>
    <row r="9519" spans="4:4">
      <c r="D9519" s="422"/>
    </row>
    <row r="9520" spans="4:4">
      <c r="D9520" s="422"/>
    </row>
    <row r="9521" spans="4:4">
      <c r="D9521" s="422"/>
    </row>
    <row r="9522" spans="4:4">
      <c r="D9522" s="422"/>
    </row>
    <row r="9523" spans="4:4">
      <c r="D9523" s="422"/>
    </row>
    <row r="9524" spans="4:4">
      <c r="D9524" s="422"/>
    </row>
    <row r="9525" spans="4:4">
      <c r="D9525" s="422"/>
    </row>
    <row r="9526" spans="4:4">
      <c r="D9526" s="422"/>
    </row>
    <row r="9527" spans="4:4">
      <c r="D9527" s="422"/>
    </row>
    <row r="9528" spans="4:4">
      <c r="D9528" s="422"/>
    </row>
    <row r="9529" spans="4:4">
      <c r="D9529" s="422"/>
    </row>
    <row r="9530" spans="4:4">
      <c r="D9530" s="422"/>
    </row>
    <row r="9531" spans="4:4">
      <c r="D9531" s="422"/>
    </row>
    <row r="9532" spans="4:4">
      <c r="D9532" s="422"/>
    </row>
    <row r="9533" spans="4:4">
      <c r="D9533" s="422"/>
    </row>
    <row r="9534" spans="4:4">
      <c r="D9534" s="422"/>
    </row>
    <row r="9535" spans="4:4">
      <c r="D9535" s="422"/>
    </row>
    <row r="9536" spans="4:4">
      <c r="D9536" s="422"/>
    </row>
    <row r="9537" spans="4:4">
      <c r="D9537" s="422"/>
    </row>
    <row r="9538" spans="4:4">
      <c r="D9538" s="422"/>
    </row>
    <row r="9539" spans="4:4">
      <c r="D9539" s="422"/>
    </row>
    <row r="9540" spans="4:4">
      <c r="D9540" s="422"/>
    </row>
    <row r="9541" spans="4:4">
      <c r="D9541" s="422"/>
    </row>
    <row r="9542" spans="4:4">
      <c r="D9542" s="422"/>
    </row>
    <row r="9543" spans="4:4">
      <c r="D9543" s="422"/>
    </row>
    <row r="9544" spans="4:4">
      <c r="D9544" s="422"/>
    </row>
    <row r="9545" spans="4:4">
      <c r="D9545" s="422"/>
    </row>
    <row r="9546" spans="4:4">
      <c r="D9546" s="422"/>
    </row>
    <row r="9547" spans="4:4">
      <c r="D9547" s="422"/>
    </row>
    <row r="9548" spans="4:4">
      <c r="D9548" s="422"/>
    </row>
    <row r="9549" spans="4:4">
      <c r="D9549" s="422"/>
    </row>
    <row r="9550" spans="4:4">
      <c r="D9550" s="422"/>
    </row>
    <row r="9551" spans="4:4">
      <c r="D9551" s="422"/>
    </row>
    <row r="9552" spans="4:4">
      <c r="D9552" s="422"/>
    </row>
    <row r="9553" spans="4:4">
      <c r="D9553" s="422"/>
    </row>
    <row r="9554" spans="4:4">
      <c r="D9554" s="422"/>
    </row>
    <row r="9555" spans="4:4">
      <c r="D9555" s="422"/>
    </row>
    <row r="9556" spans="4:4">
      <c r="D9556" s="422"/>
    </row>
    <row r="9557" spans="4:4">
      <c r="D9557" s="422"/>
    </row>
    <row r="9558" spans="4:4">
      <c r="D9558" s="422"/>
    </row>
    <row r="9559" spans="4:4">
      <c r="D9559" s="422"/>
    </row>
    <row r="9560" spans="4:4">
      <c r="D9560" s="422"/>
    </row>
    <row r="9561" spans="4:4">
      <c r="D9561" s="422"/>
    </row>
    <row r="9562" spans="4:4">
      <c r="D9562" s="422"/>
    </row>
    <row r="9563" spans="4:4">
      <c r="D9563" s="422"/>
    </row>
    <row r="9564" spans="4:4">
      <c r="D9564" s="422"/>
    </row>
    <row r="9565" spans="4:4">
      <c r="D9565" s="422"/>
    </row>
    <row r="9566" spans="4:4">
      <c r="D9566" s="422"/>
    </row>
    <row r="9567" spans="4:4">
      <c r="D9567" s="422"/>
    </row>
    <row r="9568" spans="4:4">
      <c r="D9568" s="422"/>
    </row>
    <row r="9569" spans="4:4">
      <c r="D9569" s="422"/>
    </row>
    <row r="9570" spans="4:4">
      <c r="D9570" s="422"/>
    </row>
    <row r="9571" spans="4:4">
      <c r="D9571" s="422"/>
    </row>
    <row r="9572" spans="4:4">
      <c r="D9572" s="422"/>
    </row>
    <row r="9573" spans="4:4">
      <c r="D9573" s="422"/>
    </row>
    <row r="9574" spans="4:4">
      <c r="D9574" s="422"/>
    </row>
    <row r="9575" spans="4:4">
      <c r="D9575" s="422"/>
    </row>
    <row r="9576" spans="4:4">
      <c r="D9576" s="422"/>
    </row>
    <row r="9577" spans="4:4">
      <c r="D9577" s="422"/>
    </row>
    <row r="9578" spans="4:4">
      <c r="D9578" s="422"/>
    </row>
    <row r="9579" spans="4:4">
      <c r="D9579" s="422"/>
    </row>
    <row r="9580" spans="4:4">
      <c r="D9580" s="422"/>
    </row>
    <row r="9581" spans="4:4">
      <c r="D9581" s="422"/>
    </row>
    <row r="9582" spans="4:4">
      <c r="D9582" s="422"/>
    </row>
    <row r="9583" spans="4:4">
      <c r="D9583" s="422"/>
    </row>
    <row r="9584" spans="4:4">
      <c r="D9584" s="422"/>
    </row>
    <row r="9585" spans="4:4">
      <c r="D9585" s="422"/>
    </row>
    <row r="9586" spans="4:4">
      <c r="D9586" s="422"/>
    </row>
    <row r="9587" spans="4:4">
      <c r="D9587" s="422"/>
    </row>
    <row r="9588" spans="4:4">
      <c r="D9588" s="422"/>
    </row>
    <row r="9589" spans="4:4">
      <c r="D9589" s="422"/>
    </row>
    <row r="9590" spans="4:4">
      <c r="D9590" s="422"/>
    </row>
    <row r="9591" spans="4:4">
      <c r="D9591" s="422"/>
    </row>
    <row r="9592" spans="4:4">
      <c r="D9592" s="422"/>
    </row>
    <row r="9593" spans="4:4">
      <c r="D9593" s="422"/>
    </row>
    <row r="9594" spans="4:4">
      <c r="D9594" s="422"/>
    </row>
    <row r="9595" spans="4:4">
      <c r="D9595" s="422"/>
    </row>
    <row r="9596" spans="4:4">
      <c r="D9596" s="422"/>
    </row>
    <row r="9597" spans="4:4">
      <c r="D9597" s="422"/>
    </row>
    <row r="9598" spans="4:4">
      <c r="D9598" s="422"/>
    </row>
    <row r="9599" spans="4:4">
      <c r="D9599" s="422"/>
    </row>
    <row r="9600" spans="4:4">
      <c r="D9600" s="422"/>
    </row>
    <row r="9601" spans="4:4">
      <c r="D9601" s="422"/>
    </row>
    <row r="9602" spans="4:4">
      <c r="D9602" s="422"/>
    </row>
    <row r="9603" spans="4:4">
      <c r="D9603" s="422"/>
    </row>
    <row r="9604" spans="4:4">
      <c r="D9604" s="422"/>
    </row>
    <row r="9605" spans="4:4">
      <c r="D9605" s="422"/>
    </row>
    <row r="9606" spans="4:4">
      <c r="D9606" s="422"/>
    </row>
    <row r="9607" spans="4:4">
      <c r="D9607" s="422"/>
    </row>
    <row r="9608" spans="4:4">
      <c r="D9608" s="422"/>
    </row>
    <row r="9609" spans="4:4">
      <c r="D9609" s="422"/>
    </row>
    <row r="9610" spans="4:4">
      <c r="D9610" s="422"/>
    </row>
    <row r="9611" spans="4:4">
      <c r="D9611" s="422"/>
    </row>
    <row r="9612" spans="4:4">
      <c r="D9612" s="422"/>
    </row>
    <row r="9613" spans="4:4">
      <c r="D9613" s="422"/>
    </row>
    <row r="9614" spans="4:4">
      <c r="D9614" s="422"/>
    </row>
    <row r="9615" spans="4:4">
      <c r="D9615" s="422"/>
    </row>
    <row r="9616" spans="4:4">
      <c r="D9616" s="422"/>
    </row>
    <row r="9617" spans="4:4">
      <c r="D9617" s="422"/>
    </row>
    <row r="9618" spans="4:4">
      <c r="D9618" s="422"/>
    </row>
    <row r="9619" spans="4:4">
      <c r="D9619" s="422"/>
    </row>
    <row r="9620" spans="4:4">
      <c r="D9620" s="422"/>
    </row>
    <row r="9621" spans="4:4">
      <c r="D9621" s="422"/>
    </row>
    <row r="9622" spans="4:4">
      <c r="D9622" s="422"/>
    </row>
    <row r="9623" spans="4:4">
      <c r="D9623" s="422"/>
    </row>
    <row r="9624" spans="4:4">
      <c r="D9624" s="422"/>
    </row>
    <row r="9625" spans="4:4">
      <c r="D9625" s="422"/>
    </row>
    <row r="9626" spans="4:4">
      <c r="D9626" s="422"/>
    </row>
    <row r="9627" spans="4:4">
      <c r="D9627" s="422"/>
    </row>
    <row r="9628" spans="4:4">
      <c r="D9628" s="422"/>
    </row>
    <row r="9629" spans="4:4">
      <c r="D9629" s="422"/>
    </row>
    <row r="9630" spans="4:4">
      <c r="D9630" s="422"/>
    </row>
    <row r="9631" spans="4:4">
      <c r="D9631" s="422"/>
    </row>
    <row r="9632" spans="4:4">
      <c r="D9632" s="422"/>
    </row>
    <row r="9633" spans="4:4">
      <c r="D9633" s="422"/>
    </row>
    <row r="9634" spans="4:4">
      <c r="D9634" s="422"/>
    </row>
    <row r="9635" spans="4:4">
      <c r="D9635" s="422"/>
    </row>
    <row r="9636" spans="4:4">
      <c r="D9636" s="422"/>
    </row>
    <row r="9637" spans="4:4">
      <c r="D9637" s="422"/>
    </row>
    <row r="9638" spans="4:4">
      <c r="D9638" s="422"/>
    </row>
    <row r="9639" spans="4:4">
      <c r="D9639" s="422"/>
    </row>
    <row r="9640" spans="4:4">
      <c r="D9640" s="422"/>
    </row>
    <row r="9641" spans="4:4">
      <c r="D9641" s="422"/>
    </row>
    <row r="9642" spans="4:4">
      <c r="D9642" s="422"/>
    </row>
    <row r="9643" spans="4:4">
      <c r="D9643" s="422"/>
    </row>
    <row r="9644" spans="4:4">
      <c r="D9644" s="422"/>
    </row>
    <row r="9645" spans="4:4">
      <c r="D9645" s="422"/>
    </row>
    <row r="9646" spans="4:4">
      <c r="D9646" s="422"/>
    </row>
    <row r="9647" spans="4:4">
      <c r="D9647" s="422"/>
    </row>
    <row r="9648" spans="4:4">
      <c r="D9648" s="422"/>
    </row>
    <row r="9649" spans="4:4">
      <c r="D9649" s="422"/>
    </row>
    <row r="9650" spans="4:4">
      <c r="D9650" s="422"/>
    </row>
    <row r="9651" spans="4:4">
      <c r="D9651" s="422"/>
    </row>
    <row r="9652" spans="4:4">
      <c r="D9652" s="422"/>
    </row>
    <row r="9653" spans="4:4">
      <c r="D9653" s="422"/>
    </row>
    <row r="9654" spans="4:4">
      <c r="D9654" s="422"/>
    </row>
    <row r="9655" spans="4:4">
      <c r="D9655" s="422"/>
    </row>
    <row r="9656" spans="4:4">
      <c r="D9656" s="422"/>
    </row>
    <row r="9657" spans="4:4">
      <c r="D9657" s="422"/>
    </row>
    <row r="9658" spans="4:4">
      <c r="D9658" s="422"/>
    </row>
    <row r="9659" spans="4:4">
      <c r="D9659" s="422"/>
    </row>
    <row r="9660" spans="4:4">
      <c r="D9660" s="422"/>
    </row>
    <row r="9661" spans="4:4">
      <c r="D9661" s="422"/>
    </row>
    <row r="9662" spans="4:4">
      <c r="D9662" s="422"/>
    </row>
    <row r="9663" spans="4:4">
      <c r="D9663" s="422"/>
    </row>
    <row r="9664" spans="4:4">
      <c r="D9664" s="422"/>
    </row>
    <row r="9665" spans="4:4">
      <c r="D9665" s="422"/>
    </row>
    <row r="9666" spans="4:4">
      <c r="D9666" s="422"/>
    </row>
    <row r="9667" spans="4:4">
      <c r="D9667" s="422"/>
    </row>
    <row r="9668" spans="4:4">
      <c r="D9668" s="422"/>
    </row>
    <row r="9669" spans="4:4">
      <c r="D9669" s="422"/>
    </row>
    <row r="9670" spans="4:4">
      <c r="D9670" s="422"/>
    </row>
    <row r="9671" spans="4:4">
      <c r="D9671" s="422"/>
    </row>
    <row r="9672" spans="4:4">
      <c r="D9672" s="422"/>
    </row>
    <row r="9673" spans="4:4">
      <c r="D9673" s="422"/>
    </row>
    <row r="9674" spans="4:4">
      <c r="D9674" s="422"/>
    </row>
    <row r="9675" spans="4:4">
      <c r="D9675" s="422"/>
    </row>
    <row r="9676" spans="4:4">
      <c r="D9676" s="422"/>
    </row>
    <row r="9677" spans="4:4">
      <c r="D9677" s="422"/>
    </row>
    <row r="9678" spans="4:4">
      <c r="D9678" s="422"/>
    </row>
    <row r="9679" spans="4:4">
      <c r="D9679" s="422"/>
    </row>
    <row r="9680" spans="4:4">
      <c r="D9680" s="422"/>
    </row>
    <row r="9681" spans="4:4">
      <c r="D9681" s="422"/>
    </row>
    <row r="9682" spans="4:4">
      <c r="D9682" s="422"/>
    </row>
    <row r="9683" spans="4:4">
      <c r="D9683" s="422"/>
    </row>
    <row r="9684" spans="4:4">
      <c r="D9684" s="422"/>
    </row>
    <row r="9685" spans="4:4">
      <c r="D9685" s="422"/>
    </row>
    <row r="9686" spans="4:4">
      <c r="D9686" s="422"/>
    </row>
    <row r="9687" spans="4:4">
      <c r="D9687" s="422"/>
    </row>
    <row r="9688" spans="4:4">
      <c r="D9688" s="422"/>
    </row>
    <row r="9689" spans="4:4">
      <c r="D9689" s="422"/>
    </row>
    <row r="9690" spans="4:4">
      <c r="D9690" s="422"/>
    </row>
    <row r="9691" spans="4:4">
      <c r="D9691" s="422"/>
    </row>
    <row r="9692" spans="4:4">
      <c r="D9692" s="422"/>
    </row>
    <row r="9693" spans="4:4">
      <c r="D9693" s="422"/>
    </row>
    <row r="9694" spans="4:4">
      <c r="D9694" s="422"/>
    </row>
    <row r="9695" spans="4:4">
      <c r="D9695" s="422"/>
    </row>
    <row r="9696" spans="4:4">
      <c r="D9696" s="422"/>
    </row>
    <row r="9697" spans="4:4">
      <c r="D9697" s="422"/>
    </row>
    <row r="9698" spans="4:4">
      <c r="D9698" s="422"/>
    </row>
    <row r="9699" spans="4:4">
      <c r="D9699" s="422"/>
    </row>
    <row r="9700" spans="4:4">
      <c r="D9700" s="422"/>
    </row>
    <row r="9701" spans="4:4">
      <c r="D9701" s="422"/>
    </row>
    <row r="9702" spans="4:4">
      <c r="D9702" s="422"/>
    </row>
    <row r="9703" spans="4:4">
      <c r="D9703" s="422"/>
    </row>
    <row r="9704" spans="4:4">
      <c r="D9704" s="422"/>
    </row>
    <row r="9705" spans="4:4">
      <c r="D9705" s="422"/>
    </row>
    <row r="9706" spans="4:4">
      <c r="D9706" s="422"/>
    </row>
    <row r="9707" spans="4:4">
      <c r="D9707" s="422"/>
    </row>
    <row r="9708" spans="4:4">
      <c r="D9708" s="422"/>
    </row>
    <row r="9709" spans="4:4">
      <c r="D9709" s="422"/>
    </row>
    <row r="9710" spans="4:4">
      <c r="D9710" s="422"/>
    </row>
    <row r="9711" spans="4:4">
      <c r="D9711" s="422"/>
    </row>
    <row r="9712" spans="4:4">
      <c r="D9712" s="422"/>
    </row>
    <row r="9713" spans="4:4">
      <c r="D9713" s="422"/>
    </row>
    <row r="9714" spans="4:4">
      <c r="D9714" s="422"/>
    </row>
    <row r="9715" spans="4:4">
      <c r="D9715" s="422"/>
    </row>
    <row r="9716" spans="4:4">
      <c r="D9716" s="422"/>
    </row>
    <row r="9717" spans="4:4">
      <c r="D9717" s="422"/>
    </row>
    <row r="9718" spans="4:4">
      <c r="D9718" s="422"/>
    </row>
    <row r="9719" spans="4:4">
      <c r="D9719" s="422"/>
    </row>
    <row r="9720" spans="4:4">
      <c r="D9720" s="422"/>
    </row>
    <row r="9721" spans="4:4">
      <c r="D9721" s="422"/>
    </row>
    <row r="9722" spans="4:4">
      <c r="D9722" s="422"/>
    </row>
    <row r="9723" spans="4:4">
      <c r="D9723" s="422"/>
    </row>
    <row r="9724" spans="4:4">
      <c r="D9724" s="422"/>
    </row>
    <row r="9725" spans="4:4">
      <c r="D9725" s="422"/>
    </row>
    <row r="9726" spans="4:4">
      <c r="D9726" s="422"/>
    </row>
    <row r="9727" spans="4:4">
      <c r="D9727" s="422"/>
    </row>
    <row r="9728" spans="4:4">
      <c r="D9728" s="422"/>
    </row>
    <row r="9729" spans="4:4">
      <c r="D9729" s="422"/>
    </row>
    <row r="9730" spans="4:4">
      <c r="D9730" s="422"/>
    </row>
    <row r="9731" spans="4:4">
      <c r="D9731" s="422"/>
    </row>
    <row r="9732" spans="4:4">
      <c r="D9732" s="422"/>
    </row>
    <row r="9733" spans="4:4">
      <c r="D9733" s="422"/>
    </row>
    <row r="9734" spans="4:4">
      <c r="D9734" s="422"/>
    </row>
    <row r="9735" spans="4:4">
      <c r="D9735" s="422"/>
    </row>
    <row r="9736" spans="4:4">
      <c r="D9736" s="422"/>
    </row>
    <row r="9737" spans="4:4">
      <c r="D9737" s="422"/>
    </row>
    <row r="9738" spans="4:4">
      <c r="D9738" s="422"/>
    </row>
    <row r="9739" spans="4:4">
      <c r="D9739" s="422"/>
    </row>
    <row r="9740" spans="4:4">
      <c r="D9740" s="422"/>
    </row>
    <row r="9741" spans="4:4">
      <c r="D9741" s="422"/>
    </row>
    <row r="9742" spans="4:4">
      <c r="D9742" s="422"/>
    </row>
    <row r="9743" spans="4:4">
      <c r="D9743" s="422"/>
    </row>
    <row r="9744" spans="4:4">
      <c r="D9744" s="422"/>
    </row>
    <row r="9745" spans="4:4">
      <c r="D9745" s="422"/>
    </row>
    <row r="9746" spans="4:4">
      <c r="D9746" s="422"/>
    </row>
    <row r="9747" spans="4:4">
      <c r="D9747" s="422"/>
    </row>
    <row r="9748" spans="4:4">
      <c r="D9748" s="422"/>
    </row>
    <row r="9749" spans="4:4">
      <c r="D9749" s="422"/>
    </row>
    <row r="9750" spans="4:4">
      <c r="D9750" s="422"/>
    </row>
    <row r="9751" spans="4:4">
      <c r="D9751" s="422"/>
    </row>
    <row r="9752" spans="4:4">
      <c r="D9752" s="422"/>
    </row>
    <row r="9753" spans="4:4">
      <c r="D9753" s="422"/>
    </row>
    <row r="9754" spans="4:4">
      <c r="D9754" s="422"/>
    </row>
    <row r="9755" spans="4:4">
      <c r="D9755" s="422"/>
    </row>
    <row r="9756" spans="4:4">
      <c r="D9756" s="422"/>
    </row>
    <row r="9757" spans="4:4">
      <c r="D9757" s="422"/>
    </row>
    <row r="9758" spans="4:4">
      <c r="D9758" s="422"/>
    </row>
    <row r="9759" spans="4:4">
      <c r="D9759" s="422"/>
    </row>
    <row r="9760" spans="4:4">
      <c r="D9760" s="422"/>
    </row>
    <row r="9761" spans="4:4">
      <c r="D9761" s="422"/>
    </row>
    <row r="9762" spans="4:4">
      <c r="D9762" s="422"/>
    </row>
    <row r="9763" spans="4:4">
      <c r="D9763" s="422"/>
    </row>
    <row r="9764" spans="4:4">
      <c r="D9764" s="422"/>
    </row>
    <row r="9765" spans="4:4">
      <c r="D9765" s="422"/>
    </row>
    <row r="9766" spans="4:4">
      <c r="D9766" s="422"/>
    </row>
    <row r="9767" spans="4:4">
      <c r="D9767" s="422"/>
    </row>
    <row r="9768" spans="4:4">
      <c r="D9768" s="422"/>
    </row>
    <row r="9769" spans="4:4">
      <c r="D9769" s="422"/>
    </row>
    <row r="9770" spans="4:4">
      <c r="D9770" s="422"/>
    </row>
    <row r="9771" spans="4:4">
      <c r="D9771" s="422"/>
    </row>
    <row r="9772" spans="4:4">
      <c r="D9772" s="422"/>
    </row>
    <row r="9773" spans="4:4">
      <c r="D9773" s="422"/>
    </row>
    <row r="9774" spans="4:4">
      <c r="D9774" s="422"/>
    </row>
    <row r="9775" spans="4:4">
      <c r="D9775" s="422"/>
    </row>
    <row r="9776" spans="4:4">
      <c r="D9776" s="422"/>
    </row>
    <row r="9777" spans="4:4">
      <c r="D9777" s="422"/>
    </row>
    <row r="9778" spans="4:4">
      <c r="D9778" s="422"/>
    </row>
    <row r="9779" spans="4:4">
      <c r="D9779" s="422"/>
    </row>
    <row r="9780" spans="4:4">
      <c r="D9780" s="422"/>
    </row>
    <row r="9781" spans="4:4">
      <c r="D9781" s="422"/>
    </row>
    <row r="9782" spans="4:4">
      <c r="D9782" s="422"/>
    </row>
    <row r="9783" spans="4:4">
      <c r="D9783" s="422"/>
    </row>
    <row r="9784" spans="4:4">
      <c r="D9784" s="422"/>
    </row>
    <row r="9785" spans="4:4">
      <c r="D9785" s="422"/>
    </row>
    <row r="9786" spans="4:4">
      <c r="D9786" s="422"/>
    </row>
    <row r="9787" spans="4:4">
      <c r="D9787" s="422"/>
    </row>
    <row r="9788" spans="4:4">
      <c r="D9788" s="422"/>
    </row>
    <row r="9789" spans="4:4">
      <c r="D9789" s="422"/>
    </row>
    <row r="9790" spans="4:4">
      <c r="D9790" s="422"/>
    </row>
    <row r="9791" spans="4:4">
      <c r="D9791" s="422"/>
    </row>
    <row r="9792" spans="4:4">
      <c r="D9792" s="422"/>
    </row>
    <row r="9793" spans="4:4">
      <c r="D9793" s="422"/>
    </row>
    <row r="9794" spans="4:4">
      <c r="D9794" s="422"/>
    </row>
    <row r="9795" spans="4:4">
      <c r="D9795" s="422"/>
    </row>
    <row r="9796" spans="4:4">
      <c r="D9796" s="422"/>
    </row>
    <row r="9797" spans="4:4">
      <c r="D9797" s="422"/>
    </row>
    <row r="9798" spans="4:4">
      <c r="D9798" s="422"/>
    </row>
    <row r="9799" spans="4:4">
      <c r="D9799" s="422"/>
    </row>
    <row r="9800" spans="4:4">
      <c r="D9800" s="422"/>
    </row>
    <row r="9801" spans="4:4">
      <c r="D9801" s="422"/>
    </row>
    <row r="9802" spans="4:4">
      <c r="D9802" s="422"/>
    </row>
    <row r="9803" spans="4:4">
      <c r="D9803" s="422"/>
    </row>
    <row r="9804" spans="4:4">
      <c r="D9804" s="422"/>
    </row>
    <row r="9805" spans="4:4">
      <c r="D9805" s="422"/>
    </row>
    <row r="9806" spans="4:4">
      <c r="D9806" s="422"/>
    </row>
    <row r="9807" spans="4:4">
      <c r="D9807" s="422"/>
    </row>
    <row r="9808" spans="4:4">
      <c r="D9808" s="422"/>
    </row>
    <row r="9809" spans="4:4">
      <c r="D9809" s="422"/>
    </row>
    <row r="9810" spans="4:4">
      <c r="D9810" s="422"/>
    </row>
    <row r="9811" spans="4:4">
      <c r="D9811" s="422"/>
    </row>
    <row r="9812" spans="4:4">
      <c r="D9812" s="422"/>
    </row>
    <row r="9813" spans="4:4">
      <c r="D9813" s="422"/>
    </row>
    <row r="9814" spans="4:4">
      <c r="D9814" s="422"/>
    </row>
    <row r="9815" spans="4:4">
      <c r="D9815" s="422"/>
    </row>
    <row r="9816" spans="4:4">
      <c r="D9816" s="422"/>
    </row>
    <row r="9817" spans="4:4">
      <c r="D9817" s="422"/>
    </row>
    <row r="9818" spans="4:4">
      <c r="D9818" s="422"/>
    </row>
    <row r="9819" spans="4:4">
      <c r="D9819" s="422"/>
    </row>
    <row r="9820" spans="4:4">
      <c r="D9820" s="422"/>
    </row>
    <row r="9821" spans="4:4">
      <c r="D9821" s="422"/>
    </row>
    <row r="9822" spans="4:4">
      <c r="D9822" s="422"/>
    </row>
    <row r="9823" spans="4:4">
      <c r="D9823" s="422"/>
    </row>
    <row r="9824" spans="4:4">
      <c r="D9824" s="422"/>
    </row>
    <row r="9825" spans="4:4">
      <c r="D9825" s="422"/>
    </row>
    <row r="9826" spans="4:4">
      <c r="D9826" s="422"/>
    </row>
    <row r="9827" spans="4:4">
      <c r="D9827" s="422"/>
    </row>
    <row r="9828" spans="4:4">
      <c r="D9828" s="422"/>
    </row>
    <row r="9829" spans="4:4">
      <c r="D9829" s="422"/>
    </row>
    <row r="9830" spans="4:4">
      <c r="D9830" s="422"/>
    </row>
    <row r="9831" spans="4:4">
      <c r="D9831" s="422"/>
    </row>
    <row r="9832" spans="4:4">
      <c r="D9832" s="422"/>
    </row>
    <row r="9833" spans="4:4">
      <c r="D9833" s="422"/>
    </row>
    <row r="9834" spans="4:4">
      <c r="D9834" s="422"/>
    </row>
    <row r="9835" spans="4:4">
      <c r="D9835" s="422"/>
    </row>
    <row r="9836" spans="4:4">
      <c r="D9836" s="422"/>
    </row>
    <row r="9837" spans="4:4">
      <c r="D9837" s="422"/>
    </row>
    <row r="9838" spans="4:4">
      <c r="D9838" s="422"/>
    </row>
    <row r="9839" spans="4:4">
      <c r="D9839" s="422"/>
    </row>
    <row r="9840" spans="4:4">
      <c r="D9840" s="422"/>
    </row>
    <row r="9841" spans="4:4">
      <c r="D9841" s="422"/>
    </row>
    <row r="9842" spans="4:4">
      <c r="D9842" s="422"/>
    </row>
    <row r="9843" spans="4:4">
      <c r="D9843" s="422"/>
    </row>
    <row r="9844" spans="4:4">
      <c r="D9844" s="422"/>
    </row>
    <row r="9845" spans="4:4">
      <c r="D9845" s="422"/>
    </row>
    <row r="9846" spans="4:4">
      <c r="D9846" s="422"/>
    </row>
    <row r="9847" spans="4:4">
      <c r="D9847" s="422"/>
    </row>
    <row r="9848" spans="4:4">
      <c r="D9848" s="422"/>
    </row>
    <row r="9849" spans="4:4">
      <c r="D9849" s="422"/>
    </row>
    <row r="9850" spans="4:4">
      <c r="D9850" s="422"/>
    </row>
    <row r="9851" spans="4:4">
      <c r="D9851" s="422"/>
    </row>
    <row r="9852" spans="4:4">
      <c r="D9852" s="422"/>
    </row>
    <row r="9853" spans="4:4">
      <c r="D9853" s="422"/>
    </row>
    <row r="9854" spans="4:4">
      <c r="D9854" s="422"/>
    </row>
    <row r="9855" spans="4:4">
      <c r="D9855" s="422"/>
    </row>
    <row r="9856" spans="4:4">
      <c r="D9856" s="422"/>
    </row>
    <row r="9857" spans="4:4">
      <c r="D9857" s="422"/>
    </row>
    <row r="9858" spans="4:4">
      <c r="D9858" s="422"/>
    </row>
    <row r="9859" spans="4:4">
      <c r="D9859" s="422"/>
    </row>
    <row r="9860" spans="4:4">
      <c r="D9860" s="422"/>
    </row>
    <row r="9861" spans="4:4">
      <c r="D9861" s="422"/>
    </row>
    <row r="9862" spans="4:4">
      <c r="D9862" s="422"/>
    </row>
    <row r="9863" spans="4:4">
      <c r="D9863" s="422"/>
    </row>
    <row r="9864" spans="4:4">
      <c r="D9864" s="422"/>
    </row>
    <row r="9865" spans="4:4">
      <c r="D9865" s="422"/>
    </row>
    <row r="9866" spans="4:4">
      <c r="D9866" s="422"/>
    </row>
    <row r="9867" spans="4:4">
      <c r="D9867" s="422"/>
    </row>
    <row r="9868" spans="4:4">
      <c r="D9868" s="422"/>
    </row>
    <row r="9869" spans="4:4">
      <c r="D9869" s="422"/>
    </row>
    <row r="9870" spans="4:4">
      <c r="D9870" s="422"/>
    </row>
    <row r="9871" spans="4:4">
      <c r="D9871" s="422"/>
    </row>
    <row r="9872" spans="4:4">
      <c r="D9872" s="422"/>
    </row>
    <row r="9873" spans="4:4">
      <c r="D9873" s="422"/>
    </row>
    <row r="9874" spans="4:4">
      <c r="D9874" s="422"/>
    </row>
    <row r="9875" spans="4:4">
      <c r="D9875" s="422"/>
    </row>
    <row r="9876" spans="4:4">
      <c r="D9876" s="422"/>
    </row>
    <row r="9877" spans="4:4">
      <c r="D9877" s="422"/>
    </row>
    <row r="9878" spans="4:4">
      <c r="D9878" s="422"/>
    </row>
    <row r="9879" spans="4:4">
      <c r="D9879" s="422"/>
    </row>
    <row r="9880" spans="4:4">
      <c r="D9880" s="422"/>
    </row>
    <row r="9881" spans="4:4">
      <c r="D9881" s="422"/>
    </row>
    <row r="9882" spans="4:4">
      <c r="D9882" s="422"/>
    </row>
    <row r="9883" spans="4:4">
      <c r="D9883" s="422"/>
    </row>
    <row r="9884" spans="4:4">
      <c r="D9884" s="422"/>
    </row>
    <row r="9885" spans="4:4">
      <c r="D9885" s="422"/>
    </row>
    <row r="9886" spans="4:4">
      <c r="D9886" s="422"/>
    </row>
    <row r="9887" spans="4:4">
      <c r="D9887" s="422"/>
    </row>
    <row r="9888" spans="4:4">
      <c r="D9888" s="422"/>
    </row>
    <row r="9889" spans="4:4">
      <c r="D9889" s="422"/>
    </row>
    <row r="9890" spans="4:4">
      <c r="D9890" s="422"/>
    </row>
    <row r="9891" spans="4:4">
      <c r="D9891" s="422"/>
    </row>
    <row r="9892" spans="4:4">
      <c r="D9892" s="422"/>
    </row>
    <row r="9893" spans="4:4">
      <c r="D9893" s="422"/>
    </row>
    <row r="9894" spans="4:4">
      <c r="D9894" s="422"/>
    </row>
    <row r="9895" spans="4:4">
      <c r="D9895" s="422"/>
    </row>
    <row r="9896" spans="4:4">
      <c r="D9896" s="422"/>
    </row>
    <row r="9897" spans="4:4">
      <c r="D9897" s="422"/>
    </row>
    <row r="9898" spans="4:4">
      <c r="D9898" s="422"/>
    </row>
    <row r="9899" spans="4:4">
      <c r="D9899" s="422"/>
    </row>
    <row r="9900" spans="4:4">
      <c r="D9900" s="422"/>
    </row>
    <row r="9901" spans="4:4">
      <c r="D9901" s="422"/>
    </row>
    <row r="9902" spans="4:4">
      <c r="D9902" s="422"/>
    </row>
    <row r="9903" spans="4:4">
      <c r="D9903" s="422"/>
    </row>
    <row r="9904" spans="4:4">
      <c r="D9904" s="422"/>
    </row>
    <row r="9905" spans="4:4">
      <c r="D9905" s="422"/>
    </row>
    <row r="9906" spans="4:4">
      <c r="D9906" s="422"/>
    </row>
    <row r="9907" spans="4:4">
      <c r="D9907" s="422"/>
    </row>
    <row r="9908" spans="4:4">
      <c r="D9908" s="422"/>
    </row>
    <row r="9909" spans="4:4">
      <c r="D9909" s="422"/>
    </row>
    <row r="9910" spans="4:4">
      <c r="D9910" s="422"/>
    </row>
    <row r="9911" spans="4:4">
      <c r="D9911" s="422"/>
    </row>
    <row r="9912" spans="4:4">
      <c r="D9912" s="422"/>
    </row>
    <row r="9913" spans="4:4">
      <c r="D9913" s="422"/>
    </row>
    <row r="9914" spans="4:4">
      <c r="D9914" s="422"/>
    </row>
    <row r="9915" spans="4:4">
      <c r="D9915" s="422"/>
    </row>
    <row r="9916" spans="4:4">
      <c r="D9916" s="422"/>
    </row>
    <row r="9917" spans="4:4">
      <c r="D9917" s="422"/>
    </row>
    <row r="9918" spans="4:4">
      <c r="D9918" s="422"/>
    </row>
    <row r="9919" spans="4:4">
      <c r="D9919" s="422"/>
    </row>
    <row r="9920" spans="4:4">
      <c r="D9920" s="422"/>
    </row>
    <row r="9921" spans="4:4">
      <c r="D9921" s="422"/>
    </row>
    <row r="9922" spans="4:4">
      <c r="D9922" s="422"/>
    </row>
    <row r="9923" spans="4:4">
      <c r="D9923" s="422"/>
    </row>
    <row r="9924" spans="4:4">
      <c r="D9924" s="422"/>
    </row>
    <row r="9925" spans="4:4">
      <c r="D9925" s="422"/>
    </row>
    <row r="9926" spans="4:4">
      <c r="D9926" s="422"/>
    </row>
    <row r="9927" spans="4:4">
      <c r="D9927" s="422"/>
    </row>
    <row r="9928" spans="4:4">
      <c r="D9928" s="422"/>
    </row>
    <row r="9929" spans="4:4">
      <c r="D9929" s="422"/>
    </row>
    <row r="9930" spans="4:4">
      <c r="D9930" s="422"/>
    </row>
    <row r="9931" spans="4:4">
      <c r="D9931" s="422"/>
    </row>
    <row r="9932" spans="4:4">
      <c r="D9932" s="422"/>
    </row>
    <row r="9933" spans="4:4">
      <c r="D9933" s="422"/>
    </row>
    <row r="9934" spans="4:4">
      <c r="D9934" s="422"/>
    </row>
    <row r="9935" spans="4:4">
      <c r="D9935" s="422"/>
    </row>
    <row r="9936" spans="4:4">
      <c r="D9936" s="422"/>
    </row>
    <row r="9937" spans="4:4">
      <c r="D9937" s="422"/>
    </row>
    <row r="9938" spans="4:4">
      <c r="D9938" s="422"/>
    </row>
    <row r="9939" spans="4:4">
      <c r="D9939" s="422"/>
    </row>
    <row r="9940" spans="4:4">
      <c r="D9940" s="422"/>
    </row>
    <row r="9941" spans="4:4">
      <c r="D9941" s="422"/>
    </row>
    <row r="9942" spans="4:4">
      <c r="D9942" s="422"/>
    </row>
    <row r="9943" spans="4:4">
      <c r="D9943" s="422"/>
    </row>
    <row r="9944" spans="4:4">
      <c r="D9944" s="422"/>
    </row>
    <row r="9945" spans="4:4">
      <c r="D9945" s="422"/>
    </row>
    <row r="9946" spans="4:4">
      <c r="D9946" s="422"/>
    </row>
    <row r="9947" spans="4:4">
      <c r="D9947" s="422"/>
    </row>
    <row r="9948" spans="4:4">
      <c r="D9948" s="422"/>
    </row>
    <row r="9949" spans="4:4">
      <c r="D9949" s="422"/>
    </row>
    <row r="9950" spans="4:4">
      <c r="D9950" s="422"/>
    </row>
    <row r="9951" spans="4:4">
      <c r="D9951" s="422"/>
    </row>
    <row r="9952" spans="4:4">
      <c r="D9952" s="422"/>
    </row>
    <row r="9953" spans="4:4">
      <c r="D9953" s="422"/>
    </row>
    <row r="9954" spans="4:4">
      <c r="D9954" s="422"/>
    </row>
    <row r="9955" spans="4:4">
      <c r="D9955" s="422"/>
    </row>
    <row r="9956" spans="4:4">
      <c r="D9956" s="422"/>
    </row>
    <row r="9957" spans="4:4">
      <c r="D9957" s="422"/>
    </row>
    <row r="9958" spans="4:4">
      <c r="D9958" s="422"/>
    </row>
    <row r="9959" spans="4:4">
      <c r="D9959" s="422"/>
    </row>
    <row r="9960" spans="4:4">
      <c r="D9960" s="422"/>
    </row>
    <row r="9961" spans="4:4">
      <c r="D9961" s="422"/>
    </row>
    <row r="9962" spans="4:4">
      <c r="D9962" s="422"/>
    </row>
    <row r="9963" spans="4:4">
      <c r="D9963" s="422"/>
    </row>
    <row r="9964" spans="4:4">
      <c r="D9964" s="422"/>
    </row>
    <row r="9965" spans="4:4">
      <c r="D9965" s="422"/>
    </row>
    <row r="9966" spans="4:4">
      <c r="D9966" s="422"/>
    </row>
    <row r="9967" spans="4:4">
      <c r="D9967" s="422"/>
    </row>
    <row r="9968" spans="4:4">
      <c r="D9968" s="422"/>
    </row>
    <row r="9969" spans="4:4">
      <c r="D9969" s="422"/>
    </row>
    <row r="9970" spans="4:4">
      <c r="D9970" s="422"/>
    </row>
    <row r="9971" spans="4:4">
      <c r="D9971" s="422"/>
    </row>
    <row r="9972" spans="4:4">
      <c r="D9972" s="422"/>
    </row>
    <row r="9973" spans="4:4">
      <c r="D9973" s="422"/>
    </row>
    <row r="9974" spans="4:4">
      <c r="D9974" s="422"/>
    </row>
    <row r="9975" spans="4:4">
      <c r="D9975" s="422"/>
    </row>
    <row r="9976" spans="4:4">
      <c r="D9976" s="422"/>
    </row>
    <row r="9977" spans="4:4">
      <c r="D9977" s="422"/>
    </row>
    <row r="9978" spans="4:4">
      <c r="D9978" s="422"/>
    </row>
    <row r="9979" spans="4:4">
      <c r="D9979" s="422"/>
    </row>
    <row r="9980" spans="4:4">
      <c r="D9980" s="422"/>
    </row>
    <row r="9981" spans="4:4">
      <c r="D9981" s="422"/>
    </row>
    <row r="9982" spans="4:4">
      <c r="D9982" s="422"/>
    </row>
    <row r="9983" spans="4:4">
      <c r="D9983" s="422"/>
    </row>
    <row r="9984" spans="4:4">
      <c r="D9984" s="422"/>
    </row>
    <row r="9985" spans="4:4">
      <c r="D9985" s="422"/>
    </row>
    <row r="9986" spans="4:4">
      <c r="D9986" s="422"/>
    </row>
    <row r="9987" spans="4:4">
      <c r="D9987" s="422"/>
    </row>
    <row r="9988" spans="4:4">
      <c r="D9988" s="422"/>
    </row>
    <row r="9989" spans="4:4">
      <c r="D9989" s="422"/>
    </row>
    <row r="9990" spans="4:4">
      <c r="D9990" s="422"/>
    </row>
    <row r="9991" spans="4:4">
      <c r="D9991" s="422"/>
    </row>
    <row r="9992" spans="4:4">
      <c r="D9992" s="422"/>
    </row>
    <row r="9993" spans="4:4">
      <c r="D9993" s="422"/>
    </row>
    <row r="9994" spans="4:4">
      <c r="D9994" s="422"/>
    </row>
    <row r="9995" spans="4:4">
      <c r="D9995" s="422"/>
    </row>
    <row r="9996" spans="4:4">
      <c r="D9996" s="422"/>
    </row>
    <row r="9997" spans="4:4">
      <c r="D9997" s="422"/>
    </row>
    <row r="9998" spans="4:4">
      <c r="D9998" s="422"/>
    </row>
    <row r="9999" spans="4:4">
      <c r="D9999" s="422"/>
    </row>
    <row r="10000" spans="4:4">
      <c r="D10000" s="422"/>
    </row>
    <row r="10001" spans="4:4">
      <c r="D10001" s="422"/>
    </row>
    <row r="10002" spans="4:4">
      <c r="D10002" s="422"/>
    </row>
    <row r="10003" spans="4:4">
      <c r="D10003" s="422"/>
    </row>
    <row r="10004" spans="4:4">
      <c r="D10004" s="422"/>
    </row>
    <row r="10005" spans="4:4">
      <c r="D10005" s="422"/>
    </row>
    <row r="10006" spans="4:4">
      <c r="D10006" s="422"/>
    </row>
    <row r="10007" spans="4:4">
      <c r="D10007" s="422"/>
    </row>
    <row r="10008" spans="4:4">
      <c r="D10008" s="422"/>
    </row>
    <row r="10009" spans="4:4">
      <c r="D10009" s="422"/>
    </row>
    <row r="10010" spans="4:4">
      <c r="D10010" s="422"/>
    </row>
    <row r="10011" spans="4:4">
      <c r="D10011" s="422"/>
    </row>
    <row r="10012" spans="4:4">
      <c r="D10012" s="422"/>
    </row>
    <row r="10013" spans="4:4">
      <c r="D10013" s="422"/>
    </row>
    <row r="10014" spans="4:4">
      <c r="D10014" s="422"/>
    </row>
    <row r="10015" spans="4:4">
      <c r="D10015" s="422"/>
    </row>
    <row r="10016" spans="4:4">
      <c r="D10016" s="422"/>
    </row>
    <row r="10017" spans="4:4">
      <c r="D10017" s="422"/>
    </row>
    <row r="10018" spans="4:4">
      <c r="D10018" s="422"/>
    </row>
    <row r="10019" spans="4:4">
      <c r="D10019" s="422"/>
    </row>
    <row r="10020" spans="4:4">
      <c r="D10020" s="422"/>
    </row>
    <row r="10021" spans="4:4">
      <c r="D10021" s="422"/>
    </row>
    <row r="10022" spans="4:4">
      <c r="D10022" s="422"/>
    </row>
    <row r="10023" spans="4:4">
      <c r="D10023" s="422"/>
    </row>
    <row r="10024" spans="4:4">
      <c r="D10024" s="422"/>
    </row>
    <row r="10025" spans="4:4">
      <c r="D10025" s="422"/>
    </row>
    <row r="10026" spans="4:4">
      <c r="D10026" s="422"/>
    </row>
    <row r="10027" spans="4:4">
      <c r="D10027" s="422"/>
    </row>
    <row r="10028" spans="4:4">
      <c r="D10028" s="422"/>
    </row>
    <row r="10029" spans="4:4">
      <c r="D10029" s="422"/>
    </row>
    <row r="10030" spans="4:4">
      <c r="D10030" s="422"/>
    </row>
    <row r="10031" spans="4:4">
      <c r="D10031" s="422"/>
    </row>
    <row r="10032" spans="4:4">
      <c r="D10032" s="422"/>
    </row>
    <row r="10033" spans="4:4">
      <c r="D10033" s="422"/>
    </row>
    <row r="10034" spans="4:4">
      <c r="D10034" s="422"/>
    </row>
    <row r="10035" spans="4:4">
      <c r="D10035" s="422"/>
    </row>
    <row r="10036" spans="4:4">
      <c r="D10036" s="422"/>
    </row>
    <row r="10037" spans="4:4">
      <c r="D10037" s="422"/>
    </row>
    <row r="10038" spans="4:4">
      <c r="D10038" s="422"/>
    </row>
    <row r="10039" spans="4:4">
      <c r="D10039" s="422"/>
    </row>
    <row r="10040" spans="4:4">
      <c r="D10040" s="422"/>
    </row>
    <row r="10041" spans="4:4">
      <c r="D10041" s="422"/>
    </row>
    <row r="10042" spans="4:4">
      <c r="D10042" s="422"/>
    </row>
    <row r="10043" spans="4:4">
      <c r="D10043" s="422"/>
    </row>
    <row r="10044" spans="4:4">
      <c r="D10044" s="422"/>
    </row>
    <row r="10045" spans="4:4">
      <c r="D10045" s="422"/>
    </row>
    <row r="10046" spans="4:4">
      <c r="D10046" s="422"/>
    </row>
    <row r="10047" spans="4:4">
      <c r="D10047" s="422"/>
    </row>
    <row r="10048" spans="4:4">
      <c r="D10048" s="422"/>
    </row>
    <row r="10049" spans="4:4">
      <c r="D10049" s="422"/>
    </row>
    <row r="10050" spans="4:4">
      <c r="D10050" s="422"/>
    </row>
    <row r="10051" spans="4:4">
      <c r="D10051" s="422"/>
    </row>
    <row r="10052" spans="4:4">
      <c r="D10052" s="422"/>
    </row>
    <row r="10053" spans="4:4">
      <c r="D10053" s="422"/>
    </row>
    <row r="10054" spans="4:4">
      <c r="D10054" s="422"/>
    </row>
    <row r="10055" spans="4:4">
      <c r="D10055" s="422"/>
    </row>
    <row r="10056" spans="4:4">
      <c r="D10056" s="422"/>
    </row>
    <row r="10057" spans="4:4">
      <c r="D10057" s="422"/>
    </row>
    <row r="10058" spans="4:4">
      <c r="D10058" s="422"/>
    </row>
    <row r="10059" spans="4:4">
      <c r="D10059" s="422"/>
    </row>
    <row r="10060" spans="4:4">
      <c r="D10060" s="422"/>
    </row>
    <row r="10061" spans="4:4">
      <c r="D10061" s="422"/>
    </row>
    <row r="10062" spans="4:4">
      <c r="D10062" s="422"/>
    </row>
    <row r="10063" spans="4:4">
      <c r="D10063" s="422"/>
    </row>
    <row r="10064" spans="4:4">
      <c r="D10064" s="422"/>
    </row>
    <row r="10065" spans="4:4">
      <c r="D10065" s="422"/>
    </row>
    <row r="10066" spans="4:4">
      <c r="D10066" s="422"/>
    </row>
    <row r="10067" spans="4:4">
      <c r="D10067" s="422"/>
    </row>
    <row r="10068" spans="4:4">
      <c r="D10068" s="422"/>
    </row>
    <row r="10069" spans="4:4">
      <c r="D10069" s="422"/>
    </row>
    <row r="10070" spans="4:4">
      <c r="D10070" s="422"/>
    </row>
    <row r="10071" spans="4:4">
      <c r="D10071" s="422"/>
    </row>
    <row r="10072" spans="4:4">
      <c r="D10072" s="422"/>
    </row>
    <row r="10073" spans="4:4">
      <c r="D10073" s="422"/>
    </row>
    <row r="10074" spans="4:4">
      <c r="D10074" s="422"/>
    </row>
    <row r="10075" spans="4:4">
      <c r="D10075" s="422"/>
    </row>
    <row r="10076" spans="4:4">
      <c r="D10076" s="422"/>
    </row>
    <row r="10077" spans="4:4">
      <c r="D10077" s="422"/>
    </row>
    <row r="10078" spans="4:4">
      <c r="D10078" s="422"/>
    </row>
    <row r="10079" spans="4:4">
      <c r="D10079" s="422"/>
    </row>
    <row r="10080" spans="4:4">
      <c r="D10080" s="422"/>
    </row>
    <row r="10081" spans="4:4">
      <c r="D10081" s="422"/>
    </row>
    <row r="10082" spans="4:4">
      <c r="D10082" s="422"/>
    </row>
    <row r="10083" spans="4:4">
      <c r="D10083" s="422"/>
    </row>
    <row r="10084" spans="4:4">
      <c r="D10084" s="422"/>
    </row>
    <row r="10085" spans="4:4">
      <c r="D10085" s="422"/>
    </row>
    <row r="10086" spans="4:4">
      <c r="D10086" s="422"/>
    </row>
    <row r="10087" spans="4:4">
      <c r="D10087" s="422"/>
    </row>
    <row r="10088" spans="4:4">
      <c r="D10088" s="422"/>
    </row>
    <row r="10089" spans="4:4">
      <c r="D10089" s="422"/>
    </row>
    <row r="10090" spans="4:4">
      <c r="D10090" s="422"/>
    </row>
    <row r="10091" spans="4:4">
      <c r="D10091" s="422"/>
    </row>
    <row r="10092" spans="4:4">
      <c r="D10092" s="422"/>
    </row>
    <row r="10093" spans="4:4">
      <c r="D10093" s="422"/>
    </row>
    <row r="10094" spans="4:4">
      <c r="D10094" s="422"/>
    </row>
    <row r="10095" spans="4:4">
      <c r="D10095" s="422"/>
    </row>
    <row r="10096" spans="4:4">
      <c r="D10096" s="422"/>
    </row>
    <row r="10097" spans="4:4">
      <c r="D10097" s="422"/>
    </row>
    <row r="10098" spans="4:4">
      <c r="D10098" s="422"/>
    </row>
    <row r="10099" spans="4:4">
      <c r="D10099" s="422"/>
    </row>
    <row r="10100" spans="4:4">
      <c r="D10100" s="422"/>
    </row>
    <row r="10101" spans="4:4">
      <c r="D10101" s="422"/>
    </row>
    <row r="10102" spans="4:4">
      <c r="D10102" s="422"/>
    </row>
    <row r="10103" spans="4:4">
      <c r="D10103" s="422"/>
    </row>
    <row r="10104" spans="4:4">
      <c r="D10104" s="422"/>
    </row>
    <row r="10105" spans="4:4">
      <c r="D10105" s="422"/>
    </row>
    <row r="10106" spans="4:4">
      <c r="D10106" s="422"/>
    </row>
    <row r="10107" spans="4:4">
      <c r="D10107" s="422"/>
    </row>
    <row r="10108" spans="4:4">
      <c r="D10108" s="422"/>
    </row>
    <row r="10109" spans="4:4">
      <c r="D10109" s="422"/>
    </row>
    <row r="10110" spans="4:4">
      <c r="D10110" s="422"/>
    </row>
    <row r="10111" spans="4:4">
      <c r="D10111" s="422"/>
    </row>
    <row r="10112" spans="4:4">
      <c r="D10112" s="422"/>
    </row>
    <row r="10113" spans="4:4">
      <c r="D10113" s="422"/>
    </row>
    <row r="10114" spans="4:4">
      <c r="D10114" s="422"/>
    </row>
    <row r="10115" spans="4:4">
      <c r="D10115" s="422"/>
    </row>
    <row r="10116" spans="4:4">
      <c r="D10116" s="422"/>
    </row>
    <row r="10117" spans="4:4">
      <c r="D10117" s="422"/>
    </row>
    <row r="10118" spans="4:4">
      <c r="D10118" s="422"/>
    </row>
    <row r="10119" spans="4:4">
      <c r="D10119" s="422"/>
    </row>
    <row r="10120" spans="4:4">
      <c r="D10120" s="422"/>
    </row>
    <row r="10121" spans="4:4">
      <c r="D10121" s="422"/>
    </row>
    <row r="10122" spans="4:4">
      <c r="D10122" s="422"/>
    </row>
    <row r="10123" spans="4:4">
      <c r="D10123" s="422"/>
    </row>
    <row r="10124" spans="4:4">
      <c r="D10124" s="422"/>
    </row>
    <row r="10125" spans="4:4">
      <c r="D10125" s="422"/>
    </row>
    <row r="10126" spans="4:4">
      <c r="D10126" s="422"/>
    </row>
    <row r="10127" spans="4:4">
      <c r="D10127" s="422"/>
    </row>
    <row r="10128" spans="4:4">
      <c r="D10128" s="422"/>
    </row>
    <row r="10129" spans="4:4">
      <c r="D10129" s="422"/>
    </row>
    <row r="10130" spans="4:4">
      <c r="D10130" s="422"/>
    </row>
    <row r="10131" spans="4:4">
      <c r="D10131" s="422"/>
    </row>
    <row r="10132" spans="4:4">
      <c r="D10132" s="422"/>
    </row>
    <row r="10133" spans="4:4">
      <c r="D10133" s="422"/>
    </row>
    <row r="10134" spans="4:4">
      <c r="D10134" s="422"/>
    </row>
    <row r="10135" spans="4:4">
      <c r="D10135" s="422"/>
    </row>
    <row r="10136" spans="4:4">
      <c r="D10136" s="422"/>
    </row>
    <row r="10137" spans="4:4">
      <c r="D10137" s="422"/>
    </row>
    <row r="10138" spans="4:4">
      <c r="D10138" s="422"/>
    </row>
    <row r="10139" spans="4:4">
      <c r="D10139" s="422"/>
    </row>
    <row r="10140" spans="4:4">
      <c r="D10140" s="422"/>
    </row>
    <row r="10141" spans="4:4">
      <c r="D10141" s="422"/>
    </row>
    <row r="10142" spans="4:4">
      <c r="D10142" s="422"/>
    </row>
    <row r="10143" spans="4:4">
      <c r="D10143" s="422"/>
    </row>
    <row r="10144" spans="4:4">
      <c r="D10144" s="422"/>
    </row>
    <row r="10145" spans="4:4">
      <c r="D10145" s="422"/>
    </row>
    <row r="10146" spans="4:4">
      <c r="D10146" s="422"/>
    </row>
    <row r="10147" spans="4:4">
      <c r="D10147" s="422"/>
    </row>
    <row r="10148" spans="4:4">
      <c r="D10148" s="422"/>
    </row>
    <row r="10149" spans="4:4">
      <c r="D10149" s="422"/>
    </row>
    <row r="10150" spans="4:4">
      <c r="D10150" s="422"/>
    </row>
    <row r="10151" spans="4:4">
      <c r="D10151" s="422"/>
    </row>
    <row r="10152" spans="4:4">
      <c r="D10152" s="422"/>
    </row>
    <row r="10153" spans="4:4">
      <c r="D10153" s="422"/>
    </row>
    <row r="10154" spans="4:4">
      <c r="D10154" s="422"/>
    </row>
    <row r="10155" spans="4:4">
      <c r="D10155" s="422"/>
    </row>
    <row r="10156" spans="4:4">
      <c r="D10156" s="422"/>
    </row>
    <row r="10157" spans="4:4">
      <c r="D10157" s="422"/>
    </row>
    <row r="10158" spans="4:4">
      <c r="D10158" s="422"/>
    </row>
    <row r="10159" spans="4:4">
      <c r="D10159" s="422"/>
    </row>
    <row r="10160" spans="4:4">
      <c r="D10160" s="422"/>
    </row>
    <row r="10161" spans="4:4">
      <c r="D10161" s="422"/>
    </row>
    <row r="10162" spans="4:4">
      <c r="D10162" s="422"/>
    </row>
    <row r="10163" spans="4:4">
      <c r="D10163" s="422"/>
    </row>
    <row r="10164" spans="4:4">
      <c r="D10164" s="422"/>
    </row>
    <row r="10165" spans="4:4">
      <c r="D10165" s="422"/>
    </row>
    <row r="10166" spans="4:4">
      <c r="D10166" s="422"/>
    </row>
    <row r="10167" spans="4:4">
      <c r="D10167" s="422"/>
    </row>
    <row r="10168" spans="4:4">
      <c r="D10168" s="422"/>
    </row>
    <row r="10169" spans="4:4">
      <c r="D10169" s="422"/>
    </row>
    <row r="10170" spans="4:4">
      <c r="D10170" s="422"/>
    </row>
    <row r="10171" spans="4:4">
      <c r="D10171" s="422"/>
    </row>
    <row r="10172" spans="4:4">
      <c r="D10172" s="422"/>
    </row>
    <row r="10173" spans="4:4">
      <c r="D10173" s="422"/>
    </row>
    <row r="10174" spans="4:4">
      <c r="D10174" s="422"/>
    </row>
    <row r="10175" spans="4:4">
      <c r="D10175" s="422"/>
    </row>
    <row r="10176" spans="4:4">
      <c r="D10176" s="422"/>
    </row>
    <row r="10177" spans="4:4">
      <c r="D10177" s="422"/>
    </row>
    <row r="10178" spans="4:4">
      <c r="D10178" s="422"/>
    </row>
    <row r="10179" spans="4:4">
      <c r="D10179" s="422"/>
    </row>
    <row r="10180" spans="4:4">
      <c r="D10180" s="422"/>
    </row>
    <row r="10181" spans="4:4">
      <c r="D10181" s="422"/>
    </row>
    <row r="10182" spans="4:4">
      <c r="D10182" s="422"/>
    </row>
    <row r="10183" spans="4:4">
      <c r="D10183" s="422"/>
    </row>
    <row r="10184" spans="4:4">
      <c r="D10184" s="422"/>
    </row>
    <row r="10185" spans="4:4">
      <c r="D10185" s="422"/>
    </row>
    <row r="10186" spans="4:4">
      <c r="D10186" s="422"/>
    </row>
    <row r="10187" spans="4:4">
      <c r="D10187" s="422"/>
    </row>
    <row r="10188" spans="4:4">
      <c r="D10188" s="422"/>
    </row>
    <row r="10189" spans="4:4">
      <c r="D10189" s="422"/>
    </row>
    <row r="10190" spans="4:4">
      <c r="D10190" s="422"/>
    </row>
    <row r="10191" spans="4:4">
      <c r="D10191" s="422"/>
    </row>
    <row r="10192" spans="4:4">
      <c r="D10192" s="422"/>
    </row>
    <row r="10193" spans="4:4">
      <c r="D10193" s="422"/>
    </row>
    <row r="10194" spans="4:4">
      <c r="D10194" s="422"/>
    </row>
    <row r="10195" spans="4:4">
      <c r="D10195" s="422"/>
    </row>
    <row r="10196" spans="4:4">
      <c r="D10196" s="422"/>
    </row>
    <row r="10197" spans="4:4">
      <c r="D10197" s="422"/>
    </row>
    <row r="10198" spans="4:4">
      <c r="D10198" s="422"/>
    </row>
    <row r="10199" spans="4:4">
      <c r="D10199" s="422"/>
    </row>
    <row r="10200" spans="4:4">
      <c r="D10200" s="422"/>
    </row>
    <row r="10201" spans="4:4">
      <c r="D10201" s="422"/>
    </row>
    <row r="10202" spans="4:4">
      <c r="D10202" s="422"/>
    </row>
    <row r="10203" spans="4:4">
      <c r="D10203" s="422"/>
    </row>
    <row r="10204" spans="4:4">
      <c r="D10204" s="422"/>
    </row>
    <row r="10205" spans="4:4">
      <c r="D10205" s="422"/>
    </row>
    <row r="10206" spans="4:4">
      <c r="D10206" s="422"/>
    </row>
    <row r="10207" spans="4:4">
      <c r="D10207" s="422"/>
    </row>
    <row r="10208" spans="4:4">
      <c r="D10208" s="422"/>
    </row>
    <row r="10209" spans="4:4">
      <c r="D10209" s="422"/>
    </row>
    <row r="10210" spans="4:4">
      <c r="D10210" s="422"/>
    </row>
    <row r="10211" spans="4:4">
      <c r="D10211" s="422"/>
    </row>
    <row r="10212" spans="4:4">
      <c r="D10212" s="422"/>
    </row>
    <row r="10213" spans="4:4">
      <c r="D10213" s="422"/>
    </row>
    <row r="10214" spans="4:4">
      <c r="D10214" s="422"/>
    </row>
    <row r="10215" spans="4:4">
      <c r="D10215" s="422"/>
    </row>
    <row r="10216" spans="4:4">
      <c r="D10216" s="422"/>
    </row>
    <row r="10217" spans="4:4">
      <c r="D10217" s="422"/>
    </row>
    <row r="10218" spans="4:4">
      <c r="D10218" s="422"/>
    </row>
    <row r="10219" spans="4:4">
      <c r="D10219" s="422"/>
    </row>
    <row r="10220" spans="4:4">
      <c r="D10220" s="422"/>
    </row>
    <row r="10221" spans="4:4">
      <c r="D10221" s="422"/>
    </row>
    <row r="10222" spans="4:4">
      <c r="D10222" s="422"/>
    </row>
    <row r="10223" spans="4:4">
      <c r="D10223" s="422"/>
    </row>
    <row r="10224" spans="4:4">
      <c r="D10224" s="422"/>
    </row>
    <row r="10225" spans="4:4">
      <c r="D10225" s="422"/>
    </row>
    <row r="10226" spans="4:4">
      <c r="D10226" s="422"/>
    </row>
    <row r="10227" spans="4:4">
      <c r="D10227" s="422"/>
    </row>
    <row r="10228" spans="4:4">
      <c r="D10228" s="422"/>
    </row>
    <row r="10229" spans="4:4">
      <c r="D10229" s="422"/>
    </row>
    <row r="10230" spans="4:4">
      <c r="D10230" s="422"/>
    </row>
    <row r="10231" spans="4:4">
      <c r="D10231" s="422"/>
    </row>
    <row r="10232" spans="4:4">
      <c r="D10232" s="422"/>
    </row>
    <row r="10233" spans="4:4">
      <c r="D10233" s="422"/>
    </row>
    <row r="10234" spans="4:4">
      <c r="D10234" s="422"/>
    </row>
    <row r="10235" spans="4:4">
      <c r="D10235" s="422"/>
    </row>
    <row r="10236" spans="4:4">
      <c r="D10236" s="422"/>
    </row>
    <row r="10237" spans="4:4">
      <c r="D10237" s="422"/>
    </row>
    <row r="10238" spans="4:4">
      <c r="D10238" s="422"/>
    </row>
    <row r="10239" spans="4:4">
      <c r="D10239" s="422"/>
    </row>
    <row r="10240" spans="4:4">
      <c r="D10240" s="422"/>
    </row>
    <row r="10241" spans="4:4">
      <c r="D10241" s="422"/>
    </row>
    <row r="10242" spans="4:4">
      <c r="D10242" s="422"/>
    </row>
    <row r="10243" spans="4:4">
      <c r="D10243" s="422"/>
    </row>
    <row r="10244" spans="4:4">
      <c r="D10244" s="422"/>
    </row>
    <row r="10245" spans="4:4">
      <c r="D10245" s="422"/>
    </row>
    <row r="10246" spans="4:4">
      <c r="D10246" s="422"/>
    </row>
    <row r="10247" spans="4:4">
      <c r="D10247" s="422"/>
    </row>
    <row r="10248" spans="4:4">
      <c r="D10248" s="422"/>
    </row>
    <row r="10249" spans="4:4">
      <c r="D10249" s="422"/>
    </row>
    <row r="10250" spans="4:4">
      <c r="D10250" s="422"/>
    </row>
    <row r="10251" spans="4:4">
      <c r="D10251" s="422"/>
    </row>
    <row r="10252" spans="4:4">
      <c r="D10252" s="422"/>
    </row>
    <row r="10253" spans="4:4">
      <c r="D10253" s="422"/>
    </row>
    <row r="10254" spans="4:4">
      <c r="D10254" s="422"/>
    </row>
    <row r="10255" spans="4:4">
      <c r="D10255" s="422"/>
    </row>
    <row r="10256" spans="4:4">
      <c r="D10256" s="422"/>
    </row>
    <row r="10257" spans="4:4">
      <c r="D10257" s="422"/>
    </row>
    <row r="10258" spans="4:4">
      <c r="D10258" s="422"/>
    </row>
    <row r="10259" spans="4:4">
      <c r="D10259" s="422"/>
    </row>
    <row r="10260" spans="4:4">
      <c r="D10260" s="422"/>
    </row>
    <row r="10261" spans="4:4">
      <c r="D10261" s="422"/>
    </row>
    <row r="10262" spans="4:4">
      <c r="D10262" s="422"/>
    </row>
    <row r="10263" spans="4:4">
      <c r="D10263" s="422"/>
    </row>
    <row r="10264" spans="4:4">
      <c r="D10264" s="422"/>
    </row>
    <row r="10265" spans="4:4">
      <c r="D10265" s="422"/>
    </row>
    <row r="10266" spans="4:4">
      <c r="D10266" s="422"/>
    </row>
    <row r="10267" spans="4:4">
      <c r="D10267" s="422"/>
    </row>
    <row r="10268" spans="4:4">
      <c r="D10268" s="422"/>
    </row>
    <row r="10269" spans="4:4">
      <c r="D10269" s="422"/>
    </row>
    <row r="10270" spans="4:4">
      <c r="D10270" s="422"/>
    </row>
    <row r="10271" spans="4:4">
      <c r="D10271" s="422"/>
    </row>
    <row r="10272" spans="4:4">
      <c r="D10272" s="422"/>
    </row>
    <row r="10273" spans="4:4">
      <c r="D10273" s="422"/>
    </row>
    <row r="10274" spans="4:4">
      <c r="D10274" s="422"/>
    </row>
    <row r="10275" spans="4:4">
      <c r="D10275" s="422"/>
    </row>
    <row r="10276" spans="4:4">
      <c r="D10276" s="422"/>
    </row>
    <row r="10277" spans="4:4">
      <c r="D10277" s="422"/>
    </row>
    <row r="10278" spans="4:4">
      <c r="D10278" s="422"/>
    </row>
    <row r="10279" spans="4:4">
      <c r="D10279" s="422"/>
    </row>
    <row r="10280" spans="4:4">
      <c r="D10280" s="422"/>
    </row>
    <row r="10281" spans="4:4">
      <c r="D10281" s="422"/>
    </row>
    <row r="10282" spans="4:4">
      <c r="D10282" s="422"/>
    </row>
    <row r="10283" spans="4:4">
      <c r="D10283" s="422"/>
    </row>
    <row r="10284" spans="4:4">
      <c r="D10284" s="422"/>
    </row>
    <row r="10285" spans="4:4">
      <c r="D10285" s="422"/>
    </row>
    <row r="10286" spans="4:4">
      <c r="D10286" s="422"/>
    </row>
    <row r="10287" spans="4:4">
      <c r="D10287" s="422"/>
    </row>
    <row r="10288" spans="4:4">
      <c r="D10288" s="422"/>
    </row>
    <row r="10289" spans="4:4">
      <c r="D10289" s="422"/>
    </row>
    <row r="10290" spans="4:4">
      <c r="D10290" s="422"/>
    </row>
    <row r="10291" spans="4:4">
      <c r="D10291" s="422"/>
    </row>
    <row r="10292" spans="4:4">
      <c r="D10292" s="422"/>
    </row>
    <row r="10293" spans="4:4">
      <c r="D10293" s="422"/>
    </row>
    <row r="10294" spans="4:4">
      <c r="D10294" s="422"/>
    </row>
    <row r="10295" spans="4:4">
      <c r="D10295" s="422"/>
    </row>
    <row r="10296" spans="4:4">
      <c r="D10296" s="422"/>
    </row>
    <row r="10297" spans="4:4">
      <c r="D10297" s="422"/>
    </row>
    <row r="10298" spans="4:4">
      <c r="D10298" s="422"/>
    </row>
    <row r="10299" spans="4:4">
      <c r="D10299" s="422"/>
    </row>
    <row r="10300" spans="4:4">
      <c r="D10300" s="422"/>
    </row>
    <row r="10301" spans="4:4">
      <c r="D10301" s="422"/>
    </row>
    <row r="10302" spans="4:4">
      <c r="D10302" s="422"/>
    </row>
    <row r="10303" spans="4:4">
      <c r="D10303" s="422"/>
    </row>
    <row r="10304" spans="4:4">
      <c r="D10304" s="422"/>
    </row>
    <row r="10305" spans="4:4">
      <c r="D10305" s="422"/>
    </row>
    <row r="10306" spans="4:4">
      <c r="D10306" s="422"/>
    </row>
    <row r="10307" spans="4:4">
      <c r="D10307" s="422"/>
    </row>
    <row r="10308" spans="4:4">
      <c r="D10308" s="422"/>
    </row>
    <row r="10309" spans="4:4">
      <c r="D10309" s="422"/>
    </row>
    <row r="10310" spans="4:4">
      <c r="D10310" s="422"/>
    </row>
    <row r="10311" spans="4:4">
      <c r="D10311" s="422"/>
    </row>
    <row r="10312" spans="4:4">
      <c r="D10312" s="422"/>
    </row>
    <row r="10313" spans="4:4">
      <c r="D10313" s="422"/>
    </row>
    <row r="10314" spans="4:4">
      <c r="D10314" s="422"/>
    </row>
    <row r="10315" spans="4:4">
      <c r="D10315" s="422"/>
    </row>
    <row r="10316" spans="4:4">
      <c r="D10316" s="422"/>
    </row>
    <row r="10317" spans="4:4">
      <c r="D10317" s="422"/>
    </row>
    <row r="10318" spans="4:4">
      <c r="D10318" s="422"/>
    </row>
    <row r="10319" spans="4:4">
      <c r="D10319" s="422"/>
    </row>
    <row r="10320" spans="4:4">
      <c r="D10320" s="422"/>
    </row>
    <row r="10321" spans="4:4">
      <c r="D10321" s="422"/>
    </row>
    <row r="10322" spans="4:4">
      <c r="D10322" s="422"/>
    </row>
    <row r="10323" spans="4:4">
      <c r="D10323" s="422"/>
    </row>
    <row r="10324" spans="4:4">
      <c r="D10324" s="422"/>
    </row>
    <row r="10325" spans="4:4">
      <c r="D10325" s="422"/>
    </row>
    <row r="10326" spans="4:4">
      <c r="D10326" s="422"/>
    </row>
    <row r="10327" spans="4:4">
      <c r="D10327" s="422"/>
    </row>
    <row r="10328" spans="4:4">
      <c r="D10328" s="422"/>
    </row>
    <row r="10329" spans="4:4">
      <c r="D10329" s="422"/>
    </row>
    <row r="10330" spans="4:4">
      <c r="D10330" s="422"/>
    </row>
    <row r="10331" spans="4:4">
      <c r="D10331" s="422"/>
    </row>
    <row r="10332" spans="4:4">
      <c r="D10332" s="422"/>
    </row>
    <row r="10333" spans="4:4">
      <c r="D10333" s="422"/>
    </row>
    <row r="10334" spans="4:4">
      <c r="D10334" s="422"/>
    </row>
    <row r="10335" spans="4:4">
      <c r="D10335" s="422"/>
    </row>
    <row r="10336" spans="4:4">
      <c r="D10336" s="422"/>
    </row>
    <row r="10337" spans="4:4">
      <c r="D10337" s="422"/>
    </row>
    <row r="10338" spans="4:4">
      <c r="D10338" s="422"/>
    </row>
    <row r="10339" spans="4:4">
      <c r="D10339" s="422"/>
    </row>
    <row r="10340" spans="4:4">
      <c r="D10340" s="422"/>
    </row>
    <row r="10341" spans="4:4">
      <c r="D10341" s="422"/>
    </row>
    <row r="10342" spans="4:4">
      <c r="D10342" s="422"/>
    </row>
    <row r="10343" spans="4:4">
      <c r="D10343" s="422"/>
    </row>
    <row r="10344" spans="4:4">
      <c r="D10344" s="422"/>
    </row>
    <row r="10345" spans="4:4">
      <c r="D10345" s="422"/>
    </row>
    <row r="10346" spans="4:4">
      <c r="D10346" s="422"/>
    </row>
    <row r="10347" spans="4:4">
      <c r="D10347" s="422"/>
    </row>
    <row r="10348" spans="4:4">
      <c r="D10348" s="422"/>
    </row>
    <row r="10349" spans="4:4">
      <c r="D10349" s="422"/>
    </row>
    <row r="10350" spans="4:4">
      <c r="D10350" s="422"/>
    </row>
    <row r="10351" spans="4:4">
      <c r="D10351" s="422"/>
    </row>
    <row r="10352" spans="4:4">
      <c r="D10352" s="422"/>
    </row>
    <row r="10353" spans="4:4">
      <c r="D10353" s="422"/>
    </row>
    <row r="10354" spans="4:4">
      <c r="D10354" s="422"/>
    </row>
    <row r="10355" spans="4:4">
      <c r="D10355" s="422"/>
    </row>
    <row r="10356" spans="4:4">
      <c r="D10356" s="422"/>
    </row>
    <row r="10357" spans="4:4">
      <c r="D10357" s="422"/>
    </row>
    <row r="10358" spans="4:4">
      <c r="D10358" s="422"/>
    </row>
    <row r="10359" spans="4:4">
      <c r="D10359" s="422"/>
    </row>
    <row r="10360" spans="4:4">
      <c r="D10360" s="422"/>
    </row>
    <row r="10361" spans="4:4">
      <c r="D10361" s="422"/>
    </row>
    <row r="10362" spans="4:4">
      <c r="D10362" s="422"/>
    </row>
    <row r="10363" spans="4:4">
      <c r="D10363" s="422"/>
    </row>
    <row r="10364" spans="4:4">
      <c r="D10364" s="422"/>
    </row>
    <row r="10365" spans="4:4">
      <c r="D10365" s="422"/>
    </row>
    <row r="10366" spans="4:4">
      <c r="D10366" s="422"/>
    </row>
    <row r="10367" spans="4:4">
      <c r="D10367" s="422"/>
    </row>
    <row r="10368" spans="4:4">
      <c r="D10368" s="422"/>
    </row>
    <row r="10369" spans="4:4">
      <c r="D10369" s="422"/>
    </row>
    <row r="10370" spans="4:4">
      <c r="D10370" s="422"/>
    </row>
    <row r="10371" spans="4:4">
      <c r="D10371" s="422"/>
    </row>
    <row r="10372" spans="4:4">
      <c r="D10372" s="422"/>
    </row>
    <row r="10373" spans="4:4">
      <c r="D10373" s="422"/>
    </row>
    <row r="10374" spans="4:4">
      <c r="D10374" s="422"/>
    </row>
    <row r="10375" spans="4:4">
      <c r="D10375" s="422"/>
    </row>
    <row r="10376" spans="4:4">
      <c r="D10376" s="422"/>
    </row>
    <row r="10377" spans="4:4">
      <c r="D10377" s="422"/>
    </row>
    <row r="10378" spans="4:4">
      <c r="D10378" s="422"/>
    </row>
    <row r="10379" spans="4:4">
      <c r="D10379" s="422"/>
    </row>
    <row r="10380" spans="4:4">
      <c r="D10380" s="422"/>
    </row>
    <row r="10381" spans="4:4">
      <c r="D10381" s="422"/>
    </row>
    <row r="10382" spans="4:4">
      <c r="D10382" s="422"/>
    </row>
    <row r="10383" spans="4:4">
      <c r="D10383" s="422"/>
    </row>
    <row r="10384" spans="4:4">
      <c r="D10384" s="422"/>
    </row>
    <row r="10385" spans="4:4">
      <c r="D10385" s="422"/>
    </row>
    <row r="10386" spans="4:4">
      <c r="D10386" s="422"/>
    </row>
    <row r="10387" spans="4:4">
      <c r="D10387" s="422"/>
    </row>
    <row r="10388" spans="4:4">
      <c r="D10388" s="422"/>
    </row>
    <row r="10389" spans="4:4">
      <c r="D10389" s="422"/>
    </row>
    <row r="10390" spans="4:4">
      <c r="D10390" s="422"/>
    </row>
    <row r="10391" spans="4:4">
      <c r="D10391" s="422"/>
    </row>
    <row r="10392" spans="4:4">
      <c r="D10392" s="422"/>
    </row>
    <row r="10393" spans="4:4">
      <c r="D10393" s="422"/>
    </row>
    <row r="10394" spans="4:4">
      <c r="D10394" s="422"/>
    </row>
    <row r="10395" spans="4:4">
      <c r="D10395" s="422"/>
    </row>
    <row r="10396" spans="4:4">
      <c r="D10396" s="422"/>
    </row>
    <row r="10397" spans="4:4">
      <c r="D10397" s="422"/>
    </row>
    <row r="10398" spans="4:4">
      <c r="D10398" s="422"/>
    </row>
    <row r="10399" spans="4:4">
      <c r="D10399" s="422"/>
    </row>
    <row r="10400" spans="4:4">
      <c r="D10400" s="422"/>
    </row>
    <row r="10401" spans="4:4">
      <c r="D10401" s="422"/>
    </row>
    <row r="10402" spans="4:4">
      <c r="D10402" s="422"/>
    </row>
    <row r="10403" spans="4:4">
      <c r="D10403" s="422"/>
    </row>
    <row r="10404" spans="4:4">
      <c r="D10404" s="422"/>
    </row>
    <row r="10405" spans="4:4">
      <c r="D10405" s="422"/>
    </row>
    <row r="10406" spans="4:4">
      <c r="D10406" s="422"/>
    </row>
    <row r="10407" spans="4:4">
      <c r="D10407" s="422"/>
    </row>
    <row r="10408" spans="4:4">
      <c r="D10408" s="422"/>
    </row>
    <row r="10409" spans="4:4">
      <c r="D10409" s="422"/>
    </row>
    <row r="10410" spans="4:4">
      <c r="D10410" s="422"/>
    </row>
    <row r="10411" spans="4:4">
      <c r="D10411" s="422"/>
    </row>
    <row r="10412" spans="4:4">
      <c r="D10412" s="422"/>
    </row>
    <row r="10413" spans="4:4">
      <c r="D10413" s="422"/>
    </row>
    <row r="10414" spans="4:4">
      <c r="D10414" s="422"/>
    </row>
    <row r="10415" spans="4:4">
      <c r="D10415" s="422"/>
    </row>
    <row r="10416" spans="4:4">
      <c r="D10416" s="422"/>
    </row>
    <row r="10417" spans="4:4">
      <c r="D10417" s="422"/>
    </row>
    <row r="10418" spans="4:4">
      <c r="D10418" s="422"/>
    </row>
    <row r="10419" spans="4:4">
      <c r="D10419" s="422"/>
    </row>
    <row r="10420" spans="4:4">
      <c r="D10420" s="422"/>
    </row>
    <row r="10421" spans="4:4">
      <c r="D10421" s="422"/>
    </row>
    <row r="10422" spans="4:4">
      <c r="D10422" s="422"/>
    </row>
    <row r="10423" spans="4:4">
      <c r="D10423" s="422"/>
    </row>
    <row r="10424" spans="4:4">
      <c r="D10424" s="422"/>
    </row>
    <row r="10425" spans="4:4">
      <c r="D10425" s="422"/>
    </row>
    <row r="10426" spans="4:4">
      <c r="D10426" s="422"/>
    </row>
    <row r="10427" spans="4:4">
      <c r="D10427" s="422"/>
    </row>
    <row r="10428" spans="4:4">
      <c r="D10428" s="422"/>
    </row>
    <row r="10429" spans="4:4">
      <c r="D10429" s="422"/>
    </row>
    <row r="10430" spans="4:4">
      <c r="D10430" s="422"/>
    </row>
    <row r="10431" spans="4:4">
      <c r="D10431" s="422"/>
    </row>
    <row r="10432" spans="4:4">
      <c r="D10432" s="422"/>
    </row>
    <row r="10433" spans="4:4">
      <c r="D10433" s="422"/>
    </row>
    <row r="10434" spans="4:4">
      <c r="D10434" s="422"/>
    </row>
    <row r="10435" spans="4:4">
      <c r="D10435" s="422"/>
    </row>
    <row r="10436" spans="4:4">
      <c r="D10436" s="422"/>
    </row>
    <row r="10437" spans="4:4">
      <c r="D10437" s="422"/>
    </row>
    <row r="10438" spans="4:4">
      <c r="D10438" s="422"/>
    </row>
    <row r="10439" spans="4:4">
      <c r="D10439" s="422"/>
    </row>
    <row r="10440" spans="4:4">
      <c r="D10440" s="422"/>
    </row>
    <row r="10441" spans="4:4">
      <c r="D10441" s="422"/>
    </row>
    <row r="10442" spans="4:4">
      <c r="D10442" s="422"/>
    </row>
    <row r="10443" spans="4:4">
      <c r="D10443" s="422"/>
    </row>
    <row r="10444" spans="4:4">
      <c r="D10444" s="422"/>
    </row>
    <row r="10445" spans="4:4">
      <c r="D10445" s="422"/>
    </row>
    <row r="10446" spans="4:4">
      <c r="D10446" s="422"/>
    </row>
    <row r="10447" spans="4:4">
      <c r="D10447" s="422"/>
    </row>
    <row r="10448" spans="4:4">
      <c r="D10448" s="422"/>
    </row>
    <row r="10449" spans="4:4">
      <c r="D10449" s="422"/>
    </row>
    <row r="10450" spans="4:4">
      <c r="D10450" s="422"/>
    </row>
    <row r="10451" spans="4:4">
      <c r="D10451" s="422"/>
    </row>
    <row r="10452" spans="4:4">
      <c r="D10452" s="422"/>
    </row>
    <row r="10453" spans="4:4">
      <c r="D10453" s="422"/>
    </row>
    <row r="10454" spans="4:4">
      <c r="D10454" s="422"/>
    </row>
    <row r="10455" spans="4:4">
      <c r="D10455" s="422"/>
    </row>
    <row r="10456" spans="4:4">
      <c r="D10456" s="422"/>
    </row>
    <row r="10457" spans="4:4">
      <c r="D10457" s="422"/>
    </row>
    <row r="10458" spans="4:4">
      <c r="D10458" s="422"/>
    </row>
    <row r="10459" spans="4:4">
      <c r="D10459" s="422"/>
    </row>
    <row r="10460" spans="4:4">
      <c r="D10460" s="422"/>
    </row>
    <row r="10461" spans="4:4">
      <c r="D10461" s="422"/>
    </row>
    <row r="10462" spans="4:4">
      <c r="D10462" s="422"/>
    </row>
    <row r="10463" spans="4:4">
      <c r="D10463" s="422"/>
    </row>
    <row r="10464" spans="4:4">
      <c r="D10464" s="422"/>
    </row>
    <row r="10465" spans="4:4">
      <c r="D10465" s="422"/>
    </row>
    <row r="10466" spans="4:4">
      <c r="D10466" s="422"/>
    </row>
    <row r="10467" spans="4:4">
      <c r="D10467" s="422"/>
    </row>
    <row r="10468" spans="4:4">
      <c r="D10468" s="422"/>
    </row>
    <row r="10469" spans="4:4">
      <c r="D10469" s="422"/>
    </row>
    <row r="10470" spans="4:4">
      <c r="D10470" s="422"/>
    </row>
    <row r="10471" spans="4:4">
      <c r="D10471" s="422"/>
    </row>
    <row r="10472" spans="4:4">
      <c r="D10472" s="422"/>
    </row>
    <row r="10473" spans="4:4">
      <c r="D10473" s="422"/>
    </row>
    <row r="10474" spans="4:4">
      <c r="D10474" s="422"/>
    </row>
    <row r="10475" spans="4:4">
      <c r="D10475" s="422"/>
    </row>
    <row r="10476" spans="4:4">
      <c r="D10476" s="422"/>
    </row>
    <row r="10477" spans="4:4">
      <c r="D10477" s="422"/>
    </row>
    <row r="10478" spans="4:4">
      <c r="D10478" s="422"/>
    </row>
    <row r="10479" spans="4:4">
      <c r="D10479" s="422"/>
    </row>
    <row r="10480" spans="4:4">
      <c r="D10480" s="422"/>
    </row>
    <row r="10481" spans="4:4">
      <c r="D10481" s="422"/>
    </row>
    <row r="10482" spans="4:4">
      <c r="D10482" s="422"/>
    </row>
    <row r="10483" spans="4:4">
      <c r="D10483" s="422"/>
    </row>
    <row r="10484" spans="4:4">
      <c r="D10484" s="422"/>
    </row>
    <row r="10485" spans="4:4">
      <c r="D10485" s="422"/>
    </row>
    <row r="10486" spans="4:4">
      <c r="D10486" s="422"/>
    </row>
    <row r="10487" spans="4:4">
      <c r="D10487" s="422"/>
    </row>
    <row r="10488" spans="4:4">
      <c r="D10488" s="422"/>
    </row>
    <row r="10489" spans="4:4">
      <c r="D10489" s="422"/>
    </row>
    <row r="10490" spans="4:4">
      <c r="D10490" s="422"/>
    </row>
    <row r="10491" spans="4:4">
      <c r="D10491" s="422"/>
    </row>
    <row r="10492" spans="4:4">
      <c r="D10492" s="422"/>
    </row>
    <row r="10493" spans="4:4">
      <c r="D10493" s="422"/>
    </row>
    <row r="10494" spans="4:4">
      <c r="D10494" s="422"/>
    </row>
    <row r="10495" spans="4:4">
      <c r="D10495" s="422"/>
    </row>
    <row r="10496" spans="4:4">
      <c r="D10496" s="422"/>
    </row>
    <row r="10497" spans="4:4">
      <c r="D10497" s="422"/>
    </row>
    <row r="10498" spans="4:4">
      <c r="D10498" s="422"/>
    </row>
    <row r="10499" spans="4:4">
      <c r="D10499" s="422"/>
    </row>
    <row r="10500" spans="4:4">
      <c r="D10500" s="422"/>
    </row>
    <row r="10501" spans="4:4">
      <c r="D10501" s="422"/>
    </row>
    <row r="10502" spans="4:4">
      <c r="D10502" s="422"/>
    </row>
    <row r="10503" spans="4:4">
      <c r="D10503" s="422"/>
    </row>
    <row r="10504" spans="4:4">
      <c r="D10504" s="422"/>
    </row>
    <row r="10505" spans="4:4">
      <c r="D10505" s="422"/>
    </row>
    <row r="10506" spans="4:4">
      <c r="D10506" s="422"/>
    </row>
    <row r="10507" spans="4:4">
      <c r="D10507" s="422"/>
    </row>
    <row r="10508" spans="4:4">
      <c r="D10508" s="422"/>
    </row>
    <row r="10509" spans="4:4">
      <c r="D10509" s="422"/>
    </row>
    <row r="10510" spans="4:4">
      <c r="D10510" s="422"/>
    </row>
    <row r="10511" spans="4:4">
      <c r="D10511" s="422"/>
    </row>
    <row r="10512" spans="4:4">
      <c r="D10512" s="422"/>
    </row>
    <row r="10513" spans="4:4">
      <c r="D10513" s="422"/>
    </row>
    <row r="10514" spans="4:4">
      <c r="D10514" s="422"/>
    </row>
    <row r="10515" spans="4:4">
      <c r="D10515" s="422"/>
    </row>
    <row r="10516" spans="4:4">
      <c r="D10516" s="422"/>
    </row>
    <row r="10517" spans="4:4">
      <c r="D10517" s="422"/>
    </row>
    <row r="10518" spans="4:4">
      <c r="D10518" s="422"/>
    </row>
    <row r="10519" spans="4:4">
      <c r="D10519" s="422"/>
    </row>
    <row r="10520" spans="4:4">
      <c r="D10520" s="422"/>
    </row>
    <row r="10521" spans="4:4">
      <c r="D10521" s="422"/>
    </row>
    <row r="10522" spans="4:4">
      <c r="D10522" s="422"/>
    </row>
    <row r="10523" spans="4:4">
      <c r="D10523" s="422"/>
    </row>
    <row r="10524" spans="4:4">
      <c r="D10524" s="422"/>
    </row>
    <row r="10525" spans="4:4">
      <c r="D10525" s="422"/>
    </row>
    <row r="10526" spans="4:4">
      <c r="D10526" s="422"/>
    </row>
    <row r="10527" spans="4:4">
      <c r="D10527" s="422"/>
    </row>
    <row r="10528" spans="4:4">
      <c r="D10528" s="422"/>
    </row>
    <row r="10529" spans="4:4">
      <c r="D10529" s="422"/>
    </row>
    <row r="10530" spans="4:4">
      <c r="D10530" s="422"/>
    </row>
    <row r="10531" spans="4:4">
      <c r="D10531" s="422"/>
    </row>
    <row r="10532" spans="4:4">
      <c r="D10532" s="422"/>
    </row>
    <row r="10533" spans="4:4">
      <c r="D10533" s="422"/>
    </row>
    <row r="10534" spans="4:4">
      <c r="D10534" s="422"/>
    </row>
    <row r="10535" spans="4:4">
      <c r="D10535" s="422"/>
    </row>
    <row r="10536" spans="4:4">
      <c r="D10536" s="422"/>
    </row>
    <row r="10537" spans="4:4">
      <c r="D10537" s="422"/>
    </row>
    <row r="10538" spans="4:4">
      <c r="D10538" s="422"/>
    </row>
    <row r="10539" spans="4:4">
      <c r="D10539" s="422"/>
    </row>
    <row r="10540" spans="4:4">
      <c r="D10540" s="422"/>
    </row>
    <row r="10541" spans="4:4">
      <c r="D10541" s="422"/>
    </row>
    <row r="10542" spans="4:4">
      <c r="D10542" s="422"/>
    </row>
    <row r="10543" spans="4:4">
      <c r="D10543" s="422"/>
    </row>
    <row r="10544" spans="4:4">
      <c r="D10544" s="422"/>
    </row>
    <row r="10545" spans="4:4">
      <c r="D10545" s="422"/>
    </row>
    <row r="10546" spans="4:4">
      <c r="D10546" s="422"/>
    </row>
    <row r="10547" spans="4:4">
      <c r="D10547" s="422"/>
    </row>
    <row r="10548" spans="4:4">
      <c r="D10548" s="422"/>
    </row>
    <row r="10549" spans="4:4">
      <c r="D10549" s="422"/>
    </row>
    <row r="10550" spans="4:4">
      <c r="D10550" s="422"/>
    </row>
    <row r="10551" spans="4:4">
      <c r="D10551" s="422"/>
    </row>
    <row r="10552" spans="4:4">
      <c r="D10552" s="422"/>
    </row>
    <row r="10553" spans="4:4">
      <c r="D10553" s="422"/>
    </row>
    <row r="10554" spans="4:4">
      <c r="D10554" s="422"/>
    </row>
    <row r="10555" spans="4:4">
      <c r="D10555" s="422"/>
    </row>
    <row r="10556" spans="4:4">
      <c r="D10556" s="422"/>
    </row>
    <row r="10557" spans="4:4">
      <c r="D10557" s="422"/>
    </row>
    <row r="10558" spans="4:4">
      <c r="D10558" s="422"/>
    </row>
    <row r="10559" spans="4:4">
      <c r="D10559" s="422"/>
    </row>
    <row r="10560" spans="4:4">
      <c r="D10560" s="422"/>
    </row>
    <row r="10561" spans="4:4">
      <c r="D10561" s="422"/>
    </row>
    <row r="10562" spans="4:4">
      <c r="D10562" s="422"/>
    </row>
    <row r="10563" spans="4:4">
      <c r="D10563" s="422"/>
    </row>
    <row r="10564" spans="4:4">
      <c r="D10564" s="422"/>
    </row>
    <row r="10565" spans="4:4">
      <c r="D10565" s="422"/>
    </row>
    <row r="10566" spans="4:4">
      <c r="D10566" s="422"/>
    </row>
    <row r="10567" spans="4:4">
      <c r="D10567" s="422"/>
    </row>
    <row r="10568" spans="4:4">
      <c r="D10568" s="422"/>
    </row>
    <row r="10569" spans="4:4">
      <c r="D10569" s="422"/>
    </row>
    <row r="10570" spans="4:4">
      <c r="D10570" s="422"/>
    </row>
    <row r="10571" spans="4:4">
      <c r="D10571" s="422"/>
    </row>
    <row r="10572" spans="4:4">
      <c r="D10572" s="422"/>
    </row>
    <row r="10573" spans="4:4">
      <c r="D10573" s="422"/>
    </row>
    <row r="10574" spans="4:4">
      <c r="D10574" s="422"/>
    </row>
    <row r="10575" spans="4:4">
      <c r="D10575" s="422"/>
    </row>
    <row r="10576" spans="4:4">
      <c r="D10576" s="422"/>
    </row>
    <row r="10577" spans="4:4">
      <c r="D10577" s="422"/>
    </row>
    <row r="10578" spans="4:4">
      <c r="D10578" s="422"/>
    </row>
    <row r="10579" spans="4:4">
      <c r="D10579" s="422"/>
    </row>
    <row r="10580" spans="4:4">
      <c r="D10580" s="422"/>
    </row>
    <row r="10581" spans="4:4">
      <c r="D10581" s="422"/>
    </row>
    <row r="10582" spans="4:4">
      <c r="D10582" s="422"/>
    </row>
    <row r="10583" spans="4:4">
      <c r="D10583" s="422"/>
    </row>
    <row r="10584" spans="4:4">
      <c r="D10584" s="422"/>
    </row>
    <row r="10585" spans="4:4">
      <c r="D10585" s="422"/>
    </row>
    <row r="10586" spans="4:4">
      <c r="D10586" s="422"/>
    </row>
    <row r="10587" spans="4:4">
      <c r="D10587" s="422"/>
    </row>
    <row r="10588" spans="4:4">
      <c r="D10588" s="422"/>
    </row>
    <row r="10589" spans="4:4">
      <c r="D10589" s="422"/>
    </row>
    <row r="10590" spans="4:4">
      <c r="D10590" s="422"/>
    </row>
    <row r="10591" spans="4:4">
      <c r="D10591" s="422"/>
    </row>
    <row r="10592" spans="4:4">
      <c r="D10592" s="422"/>
    </row>
    <row r="10593" spans="4:4">
      <c r="D10593" s="422"/>
    </row>
    <row r="10594" spans="4:4">
      <c r="D10594" s="422"/>
    </row>
    <row r="10595" spans="4:4">
      <c r="D10595" s="422"/>
    </row>
    <row r="10596" spans="4:4">
      <c r="D10596" s="422"/>
    </row>
    <row r="10597" spans="4:4">
      <c r="D10597" s="422"/>
    </row>
    <row r="10598" spans="4:4">
      <c r="D10598" s="422"/>
    </row>
    <row r="10599" spans="4:4">
      <c r="D10599" s="422"/>
    </row>
    <row r="10600" spans="4:4">
      <c r="D10600" s="422"/>
    </row>
    <row r="10601" spans="4:4">
      <c r="D10601" s="422"/>
    </row>
    <row r="10602" spans="4:4">
      <c r="D10602" s="422"/>
    </row>
    <row r="10603" spans="4:4">
      <c r="D10603" s="422"/>
    </row>
    <row r="10604" spans="4:4">
      <c r="D10604" s="422"/>
    </row>
    <row r="10605" spans="4:4">
      <c r="D10605" s="422"/>
    </row>
    <row r="10606" spans="4:4">
      <c r="D10606" s="422"/>
    </row>
    <row r="10607" spans="4:4">
      <c r="D10607" s="422"/>
    </row>
    <row r="10608" spans="4:4">
      <c r="D10608" s="422"/>
    </row>
    <row r="10609" spans="4:4">
      <c r="D10609" s="422"/>
    </row>
    <row r="10610" spans="4:4">
      <c r="D10610" s="422"/>
    </row>
    <row r="10611" spans="4:4">
      <c r="D10611" s="422"/>
    </row>
    <row r="10612" spans="4:4">
      <c r="D10612" s="422"/>
    </row>
    <row r="10613" spans="4:4">
      <c r="D10613" s="422"/>
    </row>
    <row r="10614" spans="4:4">
      <c r="D10614" s="422"/>
    </row>
    <row r="10615" spans="4:4">
      <c r="D10615" s="422"/>
    </row>
    <row r="10616" spans="4:4">
      <c r="D10616" s="422"/>
    </row>
    <row r="10617" spans="4:4">
      <c r="D10617" s="422"/>
    </row>
    <row r="10618" spans="4:4">
      <c r="D10618" s="422"/>
    </row>
    <row r="10619" spans="4:4">
      <c r="D10619" s="422"/>
    </row>
    <row r="10620" spans="4:4">
      <c r="D10620" s="422"/>
    </row>
    <row r="10621" spans="4:4">
      <c r="D10621" s="422"/>
    </row>
    <row r="10622" spans="4:4">
      <c r="D10622" s="422"/>
    </row>
    <row r="10623" spans="4:4">
      <c r="D10623" s="422"/>
    </row>
    <row r="10624" spans="4:4">
      <c r="D10624" s="422"/>
    </row>
    <row r="10625" spans="4:4">
      <c r="D10625" s="422"/>
    </row>
    <row r="10626" spans="4:4">
      <c r="D10626" s="422"/>
    </row>
    <row r="10627" spans="4:4">
      <c r="D10627" s="422"/>
    </row>
    <row r="10628" spans="4:4">
      <c r="D10628" s="422"/>
    </row>
    <row r="10629" spans="4:4">
      <c r="D10629" s="422"/>
    </row>
    <row r="10630" spans="4:4">
      <c r="D10630" s="422"/>
    </row>
    <row r="10631" spans="4:4">
      <c r="D10631" s="422"/>
    </row>
    <row r="10632" spans="4:4">
      <c r="D10632" s="422"/>
    </row>
    <row r="10633" spans="4:4">
      <c r="D10633" s="422"/>
    </row>
    <row r="10634" spans="4:4">
      <c r="D10634" s="422"/>
    </row>
    <row r="10635" spans="4:4">
      <c r="D10635" s="422"/>
    </row>
    <row r="10636" spans="4:4">
      <c r="D10636" s="422"/>
    </row>
    <row r="10637" spans="4:4">
      <c r="D10637" s="422"/>
    </row>
    <row r="10638" spans="4:4">
      <c r="D10638" s="422"/>
    </row>
    <row r="10639" spans="4:4">
      <c r="D10639" s="422"/>
    </row>
    <row r="10640" spans="4:4">
      <c r="D10640" s="422"/>
    </row>
    <row r="10641" spans="4:4">
      <c r="D10641" s="422"/>
    </row>
    <row r="10642" spans="4:4">
      <c r="D10642" s="422"/>
    </row>
    <row r="10643" spans="4:4">
      <c r="D10643" s="422"/>
    </row>
    <row r="10644" spans="4:4">
      <c r="D10644" s="422"/>
    </row>
    <row r="10645" spans="4:4">
      <c r="D10645" s="422"/>
    </row>
    <row r="10646" spans="4:4">
      <c r="D10646" s="422"/>
    </row>
    <row r="10647" spans="4:4">
      <c r="D10647" s="422"/>
    </row>
    <row r="10648" spans="4:4">
      <c r="D10648" s="422"/>
    </row>
    <row r="10649" spans="4:4">
      <c r="D10649" s="422"/>
    </row>
    <row r="10650" spans="4:4">
      <c r="D10650" s="422"/>
    </row>
    <row r="10651" spans="4:4">
      <c r="D10651" s="422"/>
    </row>
    <row r="10652" spans="4:4">
      <c r="D10652" s="422"/>
    </row>
    <row r="10653" spans="4:4">
      <c r="D10653" s="422"/>
    </row>
    <row r="10654" spans="4:4">
      <c r="D10654" s="422"/>
    </row>
    <row r="10655" spans="4:4">
      <c r="D10655" s="422"/>
    </row>
    <row r="10656" spans="4:4">
      <c r="D10656" s="422"/>
    </row>
    <row r="10657" spans="4:4">
      <c r="D10657" s="422"/>
    </row>
    <row r="10658" spans="4:4">
      <c r="D10658" s="422"/>
    </row>
    <row r="10659" spans="4:4">
      <c r="D10659" s="422"/>
    </row>
    <row r="10660" spans="4:4">
      <c r="D10660" s="422"/>
    </row>
    <row r="10661" spans="4:4">
      <c r="D10661" s="422"/>
    </row>
    <row r="10662" spans="4:4">
      <c r="D10662" s="422"/>
    </row>
    <row r="10663" spans="4:4">
      <c r="D10663" s="422"/>
    </row>
    <row r="10664" spans="4:4">
      <c r="D10664" s="422"/>
    </row>
    <row r="10665" spans="4:4">
      <c r="D10665" s="422"/>
    </row>
    <row r="10666" spans="4:4">
      <c r="D10666" s="422"/>
    </row>
    <row r="10667" spans="4:4">
      <c r="D10667" s="422"/>
    </row>
    <row r="10668" spans="4:4">
      <c r="D10668" s="422"/>
    </row>
    <row r="10669" spans="4:4">
      <c r="D10669" s="422"/>
    </row>
    <row r="10670" spans="4:4">
      <c r="D10670" s="422"/>
    </row>
    <row r="10671" spans="4:4">
      <c r="D10671" s="422"/>
    </row>
    <row r="10672" spans="4:4">
      <c r="D10672" s="422"/>
    </row>
    <row r="10673" spans="4:4">
      <c r="D10673" s="422"/>
    </row>
    <row r="10674" spans="4:4">
      <c r="D10674" s="422"/>
    </row>
    <row r="10675" spans="4:4">
      <c r="D10675" s="422"/>
    </row>
    <row r="10676" spans="4:4">
      <c r="D10676" s="422"/>
    </row>
    <row r="10677" spans="4:4">
      <c r="D10677" s="422"/>
    </row>
    <row r="10678" spans="4:4">
      <c r="D10678" s="422"/>
    </row>
    <row r="10679" spans="4:4">
      <c r="D10679" s="422"/>
    </row>
    <row r="10680" spans="4:4">
      <c r="D10680" s="422"/>
    </row>
    <row r="10681" spans="4:4">
      <c r="D10681" s="422"/>
    </row>
    <row r="10682" spans="4:4">
      <c r="D10682" s="422"/>
    </row>
    <row r="10683" spans="4:4">
      <c r="D10683" s="422"/>
    </row>
    <row r="10684" spans="4:4">
      <c r="D10684" s="422"/>
    </row>
    <row r="10685" spans="4:4">
      <c r="D10685" s="422"/>
    </row>
    <row r="10686" spans="4:4">
      <c r="D10686" s="422"/>
    </row>
    <row r="10687" spans="4:4">
      <c r="D10687" s="422"/>
    </row>
    <row r="10688" spans="4:4">
      <c r="D10688" s="422"/>
    </row>
    <row r="10689" spans="4:4">
      <c r="D10689" s="422"/>
    </row>
    <row r="10690" spans="4:4">
      <c r="D10690" s="422"/>
    </row>
    <row r="10691" spans="4:4">
      <c r="D10691" s="422"/>
    </row>
    <row r="10692" spans="4:4">
      <c r="D10692" s="422"/>
    </row>
    <row r="10693" spans="4:4">
      <c r="D10693" s="422"/>
    </row>
    <row r="10694" spans="4:4">
      <c r="D10694" s="422"/>
    </row>
    <row r="10695" spans="4:4">
      <c r="D10695" s="422"/>
    </row>
    <row r="10696" spans="4:4">
      <c r="D10696" s="422"/>
    </row>
    <row r="10697" spans="4:4">
      <c r="D10697" s="422"/>
    </row>
    <row r="10698" spans="4:4">
      <c r="D10698" s="422"/>
    </row>
    <row r="10699" spans="4:4">
      <c r="D10699" s="422"/>
    </row>
    <row r="10700" spans="4:4">
      <c r="D10700" s="422"/>
    </row>
    <row r="10701" spans="4:4">
      <c r="D10701" s="422"/>
    </row>
    <row r="10702" spans="4:4">
      <c r="D10702" s="422"/>
    </row>
    <row r="10703" spans="4:4">
      <c r="D10703" s="422"/>
    </row>
    <row r="10704" spans="4:4">
      <c r="D10704" s="422"/>
    </row>
    <row r="10705" spans="4:4">
      <c r="D10705" s="422"/>
    </row>
    <row r="10706" spans="4:4">
      <c r="D10706" s="422"/>
    </row>
    <row r="10707" spans="4:4">
      <c r="D10707" s="422"/>
    </row>
    <row r="10708" spans="4:4">
      <c r="D10708" s="422"/>
    </row>
    <row r="10709" spans="4:4">
      <c r="D10709" s="422"/>
    </row>
    <row r="10710" spans="4:4">
      <c r="D10710" s="422"/>
    </row>
    <row r="10711" spans="4:4">
      <c r="D10711" s="422"/>
    </row>
    <row r="10712" spans="4:4">
      <c r="D10712" s="422"/>
    </row>
    <row r="10713" spans="4:4">
      <c r="D10713" s="422"/>
    </row>
    <row r="10714" spans="4:4">
      <c r="D10714" s="422"/>
    </row>
    <row r="10715" spans="4:4">
      <c r="D10715" s="422"/>
    </row>
    <row r="10716" spans="4:4">
      <c r="D10716" s="422"/>
    </row>
    <row r="10717" spans="4:4">
      <c r="D10717" s="422"/>
    </row>
    <row r="10718" spans="4:4">
      <c r="D10718" s="422"/>
    </row>
    <row r="10719" spans="4:4">
      <c r="D10719" s="422"/>
    </row>
    <row r="10720" spans="4:4">
      <c r="D10720" s="422"/>
    </row>
    <row r="10721" spans="4:4">
      <c r="D10721" s="422"/>
    </row>
    <row r="10722" spans="4:4">
      <c r="D10722" s="422"/>
    </row>
    <row r="10723" spans="4:4">
      <c r="D10723" s="422"/>
    </row>
    <row r="10724" spans="4:4">
      <c r="D10724" s="422"/>
    </row>
    <row r="10725" spans="4:4">
      <c r="D10725" s="422"/>
    </row>
    <row r="10726" spans="4:4">
      <c r="D10726" s="422"/>
    </row>
    <row r="10727" spans="4:4">
      <c r="D10727" s="422"/>
    </row>
    <row r="10728" spans="4:4">
      <c r="D10728" s="422"/>
    </row>
    <row r="10729" spans="4:4">
      <c r="D10729" s="422"/>
    </row>
    <row r="10730" spans="4:4">
      <c r="D10730" s="422"/>
    </row>
    <row r="10731" spans="4:4">
      <c r="D10731" s="422"/>
    </row>
    <row r="10732" spans="4:4">
      <c r="D10732" s="422"/>
    </row>
    <row r="10733" spans="4:4">
      <c r="D10733" s="422"/>
    </row>
    <row r="10734" spans="4:4">
      <c r="D10734" s="422"/>
    </row>
    <row r="10735" spans="4:4">
      <c r="D10735" s="422"/>
    </row>
    <row r="10736" spans="4:4">
      <c r="D10736" s="422"/>
    </row>
    <row r="10737" spans="4:4">
      <c r="D10737" s="422"/>
    </row>
    <row r="10738" spans="4:4">
      <c r="D10738" s="422"/>
    </row>
    <row r="10739" spans="4:4">
      <c r="D10739" s="422"/>
    </row>
    <row r="10740" spans="4:4">
      <c r="D10740" s="422"/>
    </row>
    <row r="10741" spans="4:4">
      <c r="D10741" s="422"/>
    </row>
    <row r="10742" spans="4:4">
      <c r="D10742" s="422"/>
    </row>
    <row r="10743" spans="4:4">
      <c r="D10743" s="422"/>
    </row>
    <row r="10744" spans="4:4">
      <c r="D10744" s="422"/>
    </row>
    <row r="10745" spans="4:4">
      <c r="D10745" s="422"/>
    </row>
    <row r="10746" spans="4:4">
      <c r="D10746" s="422"/>
    </row>
    <row r="10747" spans="4:4">
      <c r="D10747" s="422"/>
    </row>
    <row r="10748" spans="4:4">
      <c r="D10748" s="422"/>
    </row>
    <row r="10749" spans="4:4">
      <c r="D10749" s="422"/>
    </row>
    <row r="10750" spans="4:4">
      <c r="D10750" s="422"/>
    </row>
    <row r="10751" spans="4:4">
      <c r="D10751" s="422"/>
    </row>
    <row r="10752" spans="4:4">
      <c r="D10752" s="422"/>
    </row>
    <row r="10753" spans="4:4">
      <c r="D10753" s="422"/>
    </row>
    <row r="10754" spans="4:4">
      <c r="D10754" s="422"/>
    </row>
    <row r="10755" spans="4:4">
      <c r="D10755" s="422"/>
    </row>
    <row r="10756" spans="4:4">
      <c r="D10756" s="422"/>
    </row>
    <row r="10757" spans="4:4">
      <c r="D10757" s="422"/>
    </row>
    <row r="10758" spans="4:4">
      <c r="D10758" s="422"/>
    </row>
    <row r="10759" spans="4:4">
      <c r="D10759" s="422"/>
    </row>
    <row r="10760" spans="4:4">
      <c r="D10760" s="422"/>
    </row>
    <row r="10761" spans="4:4">
      <c r="D10761" s="422"/>
    </row>
    <row r="10762" spans="4:4">
      <c r="D10762" s="422"/>
    </row>
    <row r="10763" spans="4:4">
      <c r="D10763" s="422"/>
    </row>
    <row r="10764" spans="4:4">
      <c r="D10764" s="422"/>
    </row>
    <row r="10765" spans="4:4">
      <c r="D10765" s="422"/>
    </row>
    <row r="10766" spans="4:4">
      <c r="D10766" s="422"/>
    </row>
    <row r="10767" spans="4:4">
      <c r="D10767" s="422"/>
    </row>
    <row r="10768" spans="4:4">
      <c r="D10768" s="422"/>
    </row>
    <row r="10769" spans="4:4">
      <c r="D10769" s="422"/>
    </row>
    <row r="10770" spans="4:4">
      <c r="D10770" s="422"/>
    </row>
    <row r="10771" spans="4:4">
      <c r="D10771" s="422"/>
    </row>
    <row r="10772" spans="4:4">
      <c r="D10772" s="422"/>
    </row>
    <row r="10773" spans="4:4">
      <c r="D10773" s="422"/>
    </row>
    <row r="10774" spans="4:4">
      <c r="D10774" s="422"/>
    </row>
    <row r="10775" spans="4:4">
      <c r="D10775" s="422"/>
    </row>
    <row r="10776" spans="4:4">
      <c r="D10776" s="422"/>
    </row>
    <row r="10777" spans="4:4">
      <c r="D10777" s="422"/>
    </row>
    <row r="10778" spans="4:4">
      <c r="D10778" s="422"/>
    </row>
    <row r="10779" spans="4:4">
      <c r="D10779" s="422"/>
    </row>
    <row r="10780" spans="4:4">
      <c r="D10780" s="422"/>
    </row>
    <row r="10781" spans="4:4">
      <c r="D10781" s="422"/>
    </row>
    <row r="10782" spans="4:4">
      <c r="D10782" s="422"/>
    </row>
    <row r="10783" spans="4:4">
      <c r="D10783" s="422"/>
    </row>
    <row r="10784" spans="4:4">
      <c r="D10784" s="422"/>
    </row>
    <row r="10785" spans="4:4">
      <c r="D10785" s="422"/>
    </row>
    <row r="10786" spans="4:4">
      <c r="D10786" s="422"/>
    </row>
    <row r="10787" spans="4:4">
      <c r="D10787" s="422"/>
    </row>
    <row r="10788" spans="4:4">
      <c r="D10788" s="422"/>
    </row>
    <row r="10789" spans="4:4">
      <c r="D10789" s="422"/>
    </row>
    <row r="10790" spans="4:4">
      <c r="D10790" s="422"/>
    </row>
    <row r="10791" spans="4:4">
      <c r="D10791" s="422"/>
    </row>
    <row r="10792" spans="4:4">
      <c r="D10792" s="422"/>
    </row>
    <row r="10793" spans="4:4">
      <c r="D10793" s="422"/>
    </row>
    <row r="10794" spans="4:4">
      <c r="D10794" s="422"/>
    </row>
    <row r="10795" spans="4:4">
      <c r="D10795" s="422"/>
    </row>
    <row r="10796" spans="4:4">
      <c r="D10796" s="422"/>
    </row>
    <row r="10797" spans="4:4">
      <c r="D10797" s="422"/>
    </row>
    <row r="10798" spans="4:4">
      <c r="D10798" s="422"/>
    </row>
    <row r="10799" spans="4:4">
      <c r="D10799" s="422"/>
    </row>
    <row r="10800" spans="4:4">
      <c r="D10800" s="422"/>
    </row>
    <row r="10801" spans="4:4">
      <c r="D10801" s="422"/>
    </row>
    <row r="10802" spans="4:4">
      <c r="D10802" s="422"/>
    </row>
    <row r="10803" spans="4:4">
      <c r="D10803" s="422"/>
    </row>
    <row r="10804" spans="4:4">
      <c r="D10804" s="422"/>
    </row>
    <row r="10805" spans="4:4">
      <c r="D10805" s="422"/>
    </row>
    <row r="10806" spans="4:4">
      <c r="D10806" s="422"/>
    </row>
    <row r="10807" spans="4:4">
      <c r="D10807" s="422"/>
    </row>
    <row r="10808" spans="4:4">
      <c r="D10808" s="422"/>
    </row>
    <row r="10809" spans="4:4">
      <c r="D10809" s="422"/>
    </row>
    <row r="10810" spans="4:4">
      <c r="D10810" s="422"/>
    </row>
    <row r="10811" spans="4:4">
      <c r="D10811" s="422"/>
    </row>
    <row r="10812" spans="4:4">
      <c r="D10812" s="422"/>
    </row>
    <row r="10813" spans="4:4">
      <c r="D10813" s="422"/>
    </row>
    <row r="10814" spans="4:4">
      <c r="D10814" s="422"/>
    </row>
    <row r="10815" spans="4:4">
      <c r="D10815" s="422"/>
    </row>
    <row r="10816" spans="4:4">
      <c r="D10816" s="422"/>
    </row>
    <row r="10817" spans="4:4">
      <c r="D10817" s="422"/>
    </row>
    <row r="10818" spans="4:4">
      <c r="D10818" s="422"/>
    </row>
    <row r="10819" spans="4:4">
      <c r="D10819" s="422"/>
    </row>
    <row r="10820" spans="4:4">
      <c r="D10820" s="422"/>
    </row>
    <row r="10821" spans="4:4">
      <c r="D10821" s="422"/>
    </row>
    <row r="10822" spans="4:4">
      <c r="D10822" s="422"/>
    </row>
    <row r="10823" spans="4:4">
      <c r="D10823" s="422"/>
    </row>
    <row r="10824" spans="4:4">
      <c r="D10824" s="422"/>
    </row>
    <row r="10825" spans="4:4">
      <c r="D10825" s="422"/>
    </row>
    <row r="10826" spans="4:4">
      <c r="D10826" s="422"/>
    </row>
    <row r="10827" spans="4:4">
      <c r="D10827" s="422"/>
    </row>
    <row r="10828" spans="4:4">
      <c r="D10828" s="422"/>
    </row>
    <row r="10829" spans="4:4">
      <c r="D10829" s="422"/>
    </row>
    <row r="10830" spans="4:4">
      <c r="D10830" s="422"/>
    </row>
    <row r="10831" spans="4:4">
      <c r="D10831" s="422"/>
    </row>
    <row r="10832" spans="4:4">
      <c r="D10832" s="422"/>
    </row>
    <row r="10833" spans="4:4">
      <c r="D10833" s="422"/>
    </row>
    <row r="10834" spans="4:4">
      <c r="D10834" s="422"/>
    </row>
    <row r="10835" spans="4:4">
      <c r="D10835" s="422"/>
    </row>
    <row r="10836" spans="4:4">
      <c r="D10836" s="422"/>
    </row>
    <row r="10837" spans="4:4">
      <c r="D10837" s="422"/>
    </row>
    <row r="10838" spans="4:4">
      <c r="D10838" s="422"/>
    </row>
    <row r="10839" spans="4:4">
      <c r="D10839" s="422"/>
    </row>
    <row r="10840" spans="4:4">
      <c r="D10840" s="422"/>
    </row>
    <row r="10841" spans="4:4">
      <c r="D10841" s="422"/>
    </row>
    <row r="10842" spans="4:4">
      <c r="D10842" s="422"/>
    </row>
    <row r="10843" spans="4:4">
      <c r="D10843" s="422"/>
    </row>
    <row r="10844" spans="4:4">
      <c r="D10844" s="422"/>
    </row>
    <row r="10845" spans="4:4">
      <c r="D10845" s="422"/>
    </row>
    <row r="10846" spans="4:4">
      <c r="D10846" s="422"/>
    </row>
    <row r="10847" spans="4:4">
      <c r="D10847" s="422"/>
    </row>
    <row r="10848" spans="4:4">
      <c r="D10848" s="422"/>
    </row>
    <row r="10849" spans="4:4">
      <c r="D10849" s="422"/>
    </row>
    <row r="10850" spans="4:4">
      <c r="D10850" s="422"/>
    </row>
    <row r="10851" spans="4:4">
      <c r="D10851" s="422"/>
    </row>
    <row r="10852" spans="4:4">
      <c r="D10852" s="422"/>
    </row>
    <row r="10853" spans="4:4">
      <c r="D10853" s="422"/>
    </row>
    <row r="10854" spans="4:4">
      <c r="D10854" s="422"/>
    </row>
    <row r="10855" spans="4:4">
      <c r="D10855" s="422"/>
    </row>
    <row r="10856" spans="4:4">
      <c r="D10856" s="422"/>
    </row>
    <row r="10857" spans="4:4">
      <c r="D10857" s="422"/>
    </row>
    <row r="10858" spans="4:4">
      <c r="D10858" s="422"/>
    </row>
    <row r="10859" spans="4:4">
      <c r="D10859" s="422"/>
    </row>
    <row r="10860" spans="4:4">
      <c r="D10860" s="422"/>
    </row>
    <row r="10861" spans="4:4">
      <c r="D10861" s="422"/>
    </row>
    <row r="10862" spans="4:4">
      <c r="D10862" s="422"/>
    </row>
    <row r="10863" spans="4:4">
      <c r="D10863" s="422"/>
    </row>
    <row r="10864" spans="4:4">
      <c r="D10864" s="422"/>
    </row>
    <row r="10865" spans="4:4">
      <c r="D10865" s="422"/>
    </row>
    <row r="10866" spans="4:4">
      <c r="D10866" s="422"/>
    </row>
    <row r="10867" spans="4:4">
      <c r="D10867" s="422"/>
    </row>
    <row r="10868" spans="4:4">
      <c r="D10868" s="422"/>
    </row>
    <row r="10869" spans="4:4">
      <c r="D10869" s="422"/>
    </row>
    <row r="10870" spans="4:4">
      <c r="D10870" s="422"/>
    </row>
    <row r="10871" spans="4:4">
      <c r="D10871" s="422"/>
    </row>
    <row r="10872" spans="4:4">
      <c r="D10872" s="422"/>
    </row>
    <row r="10873" spans="4:4">
      <c r="D10873" s="422"/>
    </row>
    <row r="10874" spans="4:4">
      <c r="D10874" s="422"/>
    </row>
    <row r="10875" spans="4:4">
      <c r="D10875" s="422"/>
    </row>
    <row r="10876" spans="4:4">
      <c r="D10876" s="422"/>
    </row>
    <row r="10877" spans="4:4">
      <c r="D10877" s="422"/>
    </row>
    <row r="10878" spans="4:4">
      <c r="D10878" s="422"/>
    </row>
    <row r="10879" spans="4:4">
      <c r="D10879" s="422"/>
    </row>
    <row r="10880" spans="4:4">
      <c r="D10880" s="422"/>
    </row>
    <row r="10881" spans="4:4">
      <c r="D10881" s="422"/>
    </row>
    <row r="10882" spans="4:4">
      <c r="D10882" s="422"/>
    </row>
    <row r="10883" spans="4:4">
      <c r="D10883" s="422"/>
    </row>
    <row r="10884" spans="4:4">
      <c r="D10884" s="422"/>
    </row>
    <row r="10885" spans="4:4">
      <c r="D10885" s="422"/>
    </row>
    <row r="10886" spans="4:4">
      <c r="D10886" s="422"/>
    </row>
    <row r="10887" spans="4:4">
      <c r="D10887" s="422"/>
    </row>
    <row r="10888" spans="4:4">
      <c r="D10888" s="422"/>
    </row>
    <row r="10889" spans="4:4">
      <c r="D10889" s="422"/>
    </row>
    <row r="10890" spans="4:4">
      <c r="D10890" s="422"/>
    </row>
    <row r="10891" spans="4:4">
      <c r="D10891" s="422"/>
    </row>
    <row r="10892" spans="4:4">
      <c r="D10892" s="422"/>
    </row>
    <row r="10893" spans="4:4">
      <c r="D10893" s="422"/>
    </row>
    <row r="10894" spans="4:4">
      <c r="D10894" s="422"/>
    </row>
    <row r="10895" spans="4:4">
      <c r="D10895" s="422"/>
    </row>
    <row r="10896" spans="4:4">
      <c r="D10896" s="422"/>
    </row>
    <row r="10897" spans="4:4">
      <c r="D10897" s="422"/>
    </row>
    <row r="10898" spans="4:4">
      <c r="D10898" s="422"/>
    </row>
    <row r="10899" spans="4:4">
      <c r="D10899" s="422"/>
    </row>
    <row r="10900" spans="4:4">
      <c r="D10900" s="422"/>
    </row>
    <row r="10901" spans="4:4">
      <c r="D10901" s="422"/>
    </row>
    <row r="10902" spans="4:4">
      <c r="D10902" s="422"/>
    </row>
    <row r="10903" spans="4:4">
      <c r="D10903" s="422"/>
    </row>
    <row r="10904" spans="4:4">
      <c r="D10904" s="422"/>
    </row>
    <row r="10905" spans="4:4">
      <c r="D10905" s="422"/>
    </row>
    <row r="10906" spans="4:4">
      <c r="D10906" s="422"/>
    </row>
    <row r="10907" spans="4:4">
      <c r="D10907" s="422"/>
    </row>
    <row r="10908" spans="4:4">
      <c r="D10908" s="422"/>
    </row>
    <row r="10909" spans="4:4">
      <c r="D10909" s="422"/>
    </row>
    <row r="10910" spans="4:4">
      <c r="D10910" s="422"/>
    </row>
    <row r="10911" spans="4:4">
      <c r="D10911" s="422"/>
    </row>
    <row r="10912" spans="4:4">
      <c r="D10912" s="422"/>
    </row>
    <row r="10913" spans="4:4">
      <c r="D10913" s="422"/>
    </row>
    <row r="10914" spans="4:4">
      <c r="D10914" s="422"/>
    </row>
    <row r="10915" spans="4:4">
      <c r="D10915" s="422"/>
    </row>
    <row r="10916" spans="4:4">
      <c r="D10916" s="422"/>
    </row>
    <row r="10917" spans="4:4">
      <c r="D10917" s="422"/>
    </row>
    <row r="10918" spans="4:4">
      <c r="D10918" s="422"/>
    </row>
    <row r="10919" spans="4:4">
      <c r="D10919" s="422"/>
    </row>
    <row r="10920" spans="4:4">
      <c r="D10920" s="422"/>
    </row>
    <row r="10921" spans="4:4">
      <c r="D10921" s="422"/>
    </row>
    <row r="10922" spans="4:4">
      <c r="D10922" s="422"/>
    </row>
    <row r="10923" spans="4:4">
      <c r="D10923" s="422"/>
    </row>
    <row r="10924" spans="4:4">
      <c r="D10924" s="422"/>
    </row>
    <row r="10925" spans="4:4">
      <c r="D10925" s="422"/>
    </row>
    <row r="10926" spans="4:4">
      <c r="D10926" s="422"/>
    </row>
    <row r="10927" spans="4:4">
      <c r="D10927" s="422"/>
    </row>
    <row r="10928" spans="4:4">
      <c r="D10928" s="422"/>
    </row>
    <row r="10929" spans="4:4">
      <c r="D10929" s="422"/>
    </row>
    <row r="10930" spans="4:4">
      <c r="D10930" s="422"/>
    </row>
    <row r="10931" spans="4:4">
      <c r="D10931" s="422"/>
    </row>
    <row r="10932" spans="4:4">
      <c r="D10932" s="422"/>
    </row>
    <row r="10933" spans="4:4">
      <c r="D10933" s="422"/>
    </row>
    <row r="10934" spans="4:4">
      <c r="D10934" s="422"/>
    </row>
    <row r="10935" spans="4:4">
      <c r="D10935" s="422"/>
    </row>
    <row r="10936" spans="4:4">
      <c r="D10936" s="422"/>
    </row>
    <row r="10937" spans="4:4">
      <c r="D10937" s="422"/>
    </row>
    <row r="10938" spans="4:4">
      <c r="D10938" s="422"/>
    </row>
    <row r="10939" spans="4:4">
      <c r="D10939" s="422"/>
    </row>
    <row r="10940" spans="4:4">
      <c r="D10940" s="422"/>
    </row>
    <row r="10941" spans="4:4">
      <c r="D10941" s="422"/>
    </row>
    <row r="10942" spans="4:4">
      <c r="D10942" s="422"/>
    </row>
    <row r="10943" spans="4:4">
      <c r="D10943" s="422"/>
    </row>
    <row r="10944" spans="4:4">
      <c r="D10944" s="422"/>
    </row>
    <row r="10945" spans="4:4">
      <c r="D10945" s="422"/>
    </row>
    <row r="10946" spans="4:4">
      <c r="D10946" s="422"/>
    </row>
    <row r="10947" spans="4:4">
      <c r="D10947" s="422"/>
    </row>
    <row r="10948" spans="4:4">
      <c r="D10948" s="422"/>
    </row>
    <row r="10949" spans="4:4">
      <c r="D10949" s="422"/>
    </row>
    <row r="10950" spans="4:4">
      <c r="D10950" s="422"/>
    </row>
    <row r="10951" spans="4:4">
      <c r="D10951" s="422"/>
    </row>
    <row r="10952" spans="4:4">
      <c r="D10952" s="422"/>
    </row>
    <row r="10953" spans="4:4">
      <c r="D10953" s="422"/>
    </row>
    <row r="10954" spans="4:4">
      <c r="D10954" s="422"/>
    </row>
    <row r="10955" spans="4:4">
      <c r="D10955" s="422"/>
    </row>
    <row r="10956" spans="4:4">
      <c r="D10956" s="422"/>
    </row>
    <row r="10957" spans="4:4">
      <c r="D10957" s="422"/>
    </row>
    <row r="10958" spans="4:4">
      <c r="D10958" s="422"/>
    </row>
    <row r="10959" spans="4:4">
      <c r="D10959" s="422"/>
    </row>
    <row r="10960" spans="4:4">
      <c r="D10960" s="422"/>
    </row>
    <row r="10961" spans="4:4">
      <c r="D10961" s="422"/>
    </row>
    <row r="10962" spans="4:4">
      <c r="D10962" s="422"/>
    </row>
    <row r="10963" spans="4:4">
      <c r="D10963" s="422"/>
    </row>
    <row r="10964" spans="4:4">
      <c r="D10964" s="422"/>
    </row>
    <row r="10965" spans="4:4">
      <c r="D10965" s="422"/>
    </row>
    <row r="10966" spans="4:4">
      <c r="D10966" s="422"/>
    </row>
    <row r="10967" spans="4:4">
      <c r="D10967" s="422"/>
    </row>
    <row r="10968" spans="4:4">
      <c r="D10968" s="422"/>
    </row>
    <row r="10969" spans="4:4">
      <c r="D10969" s="422"/>
    </row>
    <row r="10970" spans="4:4">
      <c r="D10970" s="422"/>
    </row>
    <row r="10971" spans="4:4">
      <c r="D10971" s="422"/>
    </row>
    <row r="10972" spans="4:4">
      <c r="D10972" s="422"/>
    </row>
    <row r="10973" spans="4:4">
      <c r="D10973" s="422"/>
    </row>
    <row r="10974" spans="4:4">
      <c r="D10974" s="422"/>
    </row>
    <row r="10975" spans="4:4">
      <c r="D10975" s="422"/>
    </row>
    <row r="10976" spans="4:4">
      <c r="D10976" s="422"/>
    </row>
    <row r="10977" spans="4:4">
      <c r="D10977" s="422"/>
    </row>
    <row r="10978" spans="4:4">
      <c r="D10978" s="422"/>
    </row>
    <row r="10979" spans="4:4">
      <c r="D10979" s="422"/>
    </row>
    <row r="10980" spans="4:4">
      <c r="D10980" s="422"/>
    </row>
    <row r="10981" spans="4:4">
      <c r="D10981" s="422"/>
    </row>
    <row r="10982" spans="4:4">
      <c r="D10982" s="422"/>
    </row>
    <row r="10983" spans="4:4">
      <c r="D10983" s="422"/>
    </row>
    <row r="10984" spans="4:4">
      <c r="D10984" s="422"/>
    </row>
    <row r="10985" spans="4:4">
      <c r="D10985" s="422"/>
    </row>
    <row r="10986" spans="4:4">
      <c r="D10986" s="422"/>
    </row>
    <row r="10987" spans="4:4">
      <c r="D10987" s="422"/>
    </row>
    <row r="10988" spans="4:4">
      <c r="D10988" s="422"/>
    </row>
    <row r="10989" spans="4:4">
      <c r="D10989" s="422"/>
    </row>
    <row r="10990" spans="4:4">
      <c r="D10990" s="422"/>
    </row>
    <row r="10991" spans="4:4">
      <c r="D10991" s="422"/>
    </row>
    <row r="10992" spans="4:4">
      <c r="D10992" s="422"/>
    </row>
    <row r="10993" spans="4:4">
      <c r="D10993" s="422"/>
    </row>
    <row r="10994" spans="4:4">
      <c r="D10994" s="422"/>
    </row>
    <row r="10995" spans="4:4">
      <c r="D10995" s="422"/>
    </row>
    <row r="10996" spans="4:4">
      <c r="D10996" s="422"/>
    </row>
    <row r="10997" spans="4:4">
      <c r="D10997" s="422"/>
    </row>
    <row r="10998" spans="4:4">
      <c r="D10998" s="422"/>
    </row>
    <row r="10999" spans="4:4">
      <c r="D10999" s="422"/>
    </row>
    <row r="11000" spans="4:4">
      <c r="D11000" s="422"/>
    </row>
    <row r="11001" spans="4:4">
      <c r="D11001" s="422"/>
    </row>
    <row r="11002" spans="4:4">
      <c r="D11002" s="422"/>
    </row>
    <row r="11003" spans="4:4">
      <c r="D11003" s="422"/>
    </row>
    <row r="11004" spans="4:4">
      <c r="D11004" s="422"/>
    </row>
    <row r="11005" spans="4:4">
      <c r="D11005" s="422"/>
    </row>
    <row r="11006" spans="4:4">
      <c r="D11006" s="422"/>
    </row>
    <row r="11007" spans="4:4">
      <c r="D11007" s="422"/>
    </row>
    <row r="11008" spans="4:4">
      <c r="D11008" s="422"/>
    </row>
    <row r="11009" spans="4:4">
      <c r="D11009" s="422"/>
    </row>
    <row r="11010" spans="4:4">
      <c r="D11010" s="422"/>
    </row>
    <row r="11011" spans="4:4">
      <c r="D11011" s="422"/>
    </row>
    <row r="11012" spans="4:4">
      <c r="D11012" s="422"/>
    </row>
    <row r="11013" spans="4:4">
      <c r="D11013" s="422"/>
    </row>
    <row r="11014" spans="4:4">
      <c r="D11014" s="422"/>
    </row>
    <row r="11015" spans="4:4">
      <c r="D11015" s="422"/>
    </row>
    <row r="11016" spans="4:4">
      <c r="D11016" s="422"/>
    </row>
    <row r="11017" spans="4:4">
      <c r="D11017" s="422"/>
    </row>
    <row r="11018" spans="4:4">
      <c r="D11018" s="422"/>
    </row>
    <row r="11019" spans="4:4">
      <c r="D11019" s="422"/>
    </row>
    <row r="11020" spans="4:4">
      <c r="D11020" s="422"/>
    </row>
    <row r="11021" spans="4:4">
      <c r="D11021" s="422"/>
    </row>
    <row r="11022" spans="4:4">
      <c r="D11022" s="422"/>
    </row>
    <row r="11023" spans="4:4">
      <c r="D11023" s="422"/>
    </row>
    <row r="11024" spans="4:4">
      <c r="D11024" s="422"/>
    </row>
    <row r="11025" spans="4:4">
      <c r="D11025" s="422"/>
    </row>
    <row r="11026" spans="4:4">
      <c r="D11026" s="422"/>
    </row>
    <row r="11027" spans="4:4">
      <c r="D11027" s="422"/>
    </row>
    <row r="11028" spans="4:4">
      <c r="D11028" s="422"/>
    </row>
    <row r="11029" spans="4:4">
      <c r="D11029" s="422"/>
    </row>
    <row r="11030" spans="4:4">
      <c r="D11030" s="422"/>
    </row>
    <row r="11031" spans="4:4">
      <c r="D11031" s="422"/>
    </row>
    <row r="11032" spans="4:4">
      <c r="D11032" s="422"/>
    </row>
    <row r="11033" spans="4:4">
      <c r="D11033" s="422"/>
    </row>
    <row r="11034" spans="4:4">
      <c r="D11034" s="422"/>
    </row>
    <row r="11035" spans="4:4">
      <c r="D11035" s="422"/>
    </row>
    <row r="11036" spans="4:4">
      <c r="D11036" s="422"/>
    </row>
    <row r="11037" spans="4:4">
      <c r="D11037" s="422"/>
    </row>
    <row r="11038" spans="4:4">
      <c r="D11038" s="422"/>
    </row>
    <row r="11039" spans="4:4">
      <c r="D11039" s="422"/>
    </row>
    <row r="11040" spans="4:4">
      <c r="D11040" s="422"/>
    </row>
    <row r="11041" spans="4:4">
      <c r="D11041" s="422"/>
    </row>
    <row r="11042" spans="4:4">
      <c r="D11042" s="422"/>
    </row>
    <row r="11043" spans="4:4">
      <c r="D11043" s="422"/>
    </row>
    <row r="11044" spans="4:4">
      <c r="D11044" s="422"/>
    </row>
    <row r="11045" spans="4:4">
      <c r="D11045" s="422"/>
    </row>
    <row r="11046" spans="4:4">
      <c r="D11046" s="422"/>
    </row>
    <row r="11047" spans="4:4">
      <c r="D11047" s="422"/>
    </row>
    <row r="11048" spans="4:4">
      <c r="D11048" s="422"/>
    </row>
    <row r="11049" spans="4:4">
      <c r="D11049" s="422"/>
    </row>
    <row r="11050" spans="4:4">
      <c r="D11050" s="422"/>
    </row>
    <row r="11051" spans="4:4">
      <c r="D11051" s="422"/>
    </row>
    <row r="11052" spans="4:4">
      <c r="D11052" s="422"/>
    </row>
    <row r="11053" spans="4:4">
      <c r="D11053" s="422"/>
    </row>
    <row r="11054" spans="4:4">
      <c r="D11054" s="422"/>
    </row>
    <row r="11055" spans="4:4">
      <c r="D11055" s="422"/>
    </row>
    <row r="11056" spans="4:4">
      <c r="D11056" s="422"/>
    </row>
    <row r="11057" spans="4:4">
      <c r="D11057" s="422"/>
    </row>
    <row r="11058" spans="4:4">
      <c r="D11058" s="422"/>
    </row>
    <row r="11059" spans="4:4">
      <c r="D11059" s="422"/>
    </row>
    <row r="11060" spans="4:4">
      <c r="D11060" s="422"/>
    </row>
    <row r="11061" spans="4:4">
      <c r="D11061" s="422"/>
    </row>
    <row r="11062" spans="4:4">
      <c r="D11062" s="422"/>
    </row>
    <row r="11063" spans="4:4">
      <c r="D11063" s="422"/>
    </row>
    <row r="11064" spans="4:4">
      <c r="D11064" s="422"/>
    </row>
    <row r="11065" spans="4:4">
      <c r="D11065" s="422"/>
    </row>
    <row r="11066" spans="4:4">
      <c r="D11066" s="422"/>
    </row>
    <row r="11067" spans="4:4">
      <c r="D11067" s="422"/>
    </row>
    <row r="11068" spans="4:4">
      <c r="D11068" s="422"/>
    </row>
    <row r="11069" spans="4:4">
      <c r="D11069" s="422"/>
    </row>
    <row r="11070" spans="4:4">
      <c r="D11070" s="422"/>
    </row>
    <row r="11071" spans="4:4">
      <c r="D11071" s="422"/>
    </row>
    <row r="11072" spans="4:4">
      <c r="D11072" s="422"/>
    </row>
    <row r="11073" spans="4:4">
      <c r="D11073" s="422"/>
    </row>
    <row r="11074" spans="4:4">
      <c r="D11074" s="422"/>
    </row>
    <row r="11075" spans="4:4">
      <c r="D11075" s="422"/>
    </row>
    <row r="11076" spans="4:4">
      <c r="D11076" s="422"/>
    </row>
    <row r="11077" spans="4:4">
      <c r="D11077" s="422"/>
    </row>
    <row r="11078" spans="4:4">
      <c r="D11078" s="422"/>
    </row>
    <row r="11079" spans="4:4">
      <c r="D11079" s="422"/>
    </row>
    <row r="11080" spans="4:4">
      <c r="D11080" s="422"/>
    </row>
    <row r="11081" spans="4:4">
      <c r="D11081" s="422"/>
    </row>
    <row r="11082" spans="4:4">
      <c r="D11082" s="422"/>
    </row>
    <row r="11083" spans="4:4">
      <c r="D11083" s="422"/>
    </row>
    <row r="11084" spans="4:4">
      <c r="D11084" s="422"/>
    </row>
    <row r="11085" spans="4:4">
      <c r="D11085" s="422"/>
    </row>
    <row r="11086" spans="4:4">
      <c r="D11086" s="422"/>
    </row>
    <row r="11087" spans="4:4">
      <c r="D11087" s="422"/>
    </row>
    <row r="11088" spans="4:4">
      <c r="D11088" s="422"/>
    </row>
    <row r="11089" spans="4:4">
      <c r="D11089" s="422"/>
    </row>
    <row r="11090" spans="4:4">
      <c r="D11090" s="422"/>
    </row>
    <row r="11091" spans="4:4">
      <c r="D11091" s="422"/>
    </row>
    <row r="11092" spans="4:4">
      <c r="D11092" s="422"/>
    </row>
    <row r="11093" spans="4:4">
      <c r="D11093" s="422"/>
    </row>
    <row r="11094" spans="4:4">
      <c r="D11094" s="422"/>
    </row>
    <row r="11095" spans="4:4">
      <c r="D11095" s="422"/>
    </row>
    <row r="11096" spans="4:4">
      <c r="D11096" s="422"/>
    </row>
    <row r="11097" spans="4:4">
      <c r="D11097" s="422"/>
    </row>
    <row r="11098" spans="4:4">
      <c r="D11098" s="422"/>
    </row>
    <row r="11099" spans="4:4">
      <c r="D11099" s="422"/>
    </row>
    <row r="11100" spans="4:4">
      <c r="D11100" s="422"/>
    </row>
    <row r="11101" spans="4:4">
      <c r="D11101" s="422"/>
    </row>
    <row r="11102" spans="4:4">
      <c r="D11102" s="422"/>
    </row>
    <row r="11103" spans="4:4">
      <c r="D11103" s="422"/>
    </row>
    <row r="11104" spans="4:4">
      <c r="D11104" s="422"/>
    </row>
    <row r="11105" spans="4:4">
      <c r="D11105" s="422"/>
    </row>
    <row r="11106" spans="4:4">
      <c r="D11106" s="422"/>
    </row>
    <row r="11107" spans="4:4">
      <c r="D11107" s="422"/>
    </row>
    <row r="11108" spans="4:4">
      <c r="D11108" s="422"/>
    </row>
    <row r="11109" spans="4:4">
      <c r="D11109" s="422"/>
    </row>
    <row r="11110" spans="4:4">
      <c r="D11110" s="422"/>
    </row>
    <row r="11111" spans="4:4">
      <c r="D11111" s="422"/>
    </row>
    <row r="11112" spans="4:4">
      <c r="D11112" s="422"/>
    </row>
    <row r="11113" spans="4:4">
      <c r="D11113" s="422"/>
    </row>
    <row r="11114" spans="4:4">
      <c r="D11114" s="422"/>
    </row>
    <row r="11115" spans="4:4">
      <c r="D11115" s="422"/>
    </row>
    <row r="11116" spans="4:4">
      <c r="D11116" s="422"/>
    </row>
    <row r="11117" spans="4:4">
      <c r="D11117" s="422"/>
    </row>
    <row r="11118" spans="4:4">
      <c r="D11118" s="422"/>
    </row>
    <row r="11119" spans="4:4">
      <c r="D11119" s="422"/>
    </row>
    <row r="11120" spans="4:4">
      <c r="D11120" s="422"/>
    </row>
    <row r="11121" spans="4:4">
      <c r="D11121" s="422"/>
    </row>
    <row r="11122" spans="4:4">
      <c r="D11122" s="422"/>
    </row>
    <row r="11123" spans="4:4">
      <c r="D11123" s="422"/>
    </row>
    <row r="11124" spans="4:4">
      <c r="D11124" s="422"/>
    </row>
    <row r="11125" spans="4:4">
      <c r="D11125" s="422"/>
    </row>
    <row r="11126" spans="4:4">
      <c r="D11126" s="422"/>
    </row>
    <row r="11127" spans="4:4">
      <c r="D11127" s="422"/>
    </row>
    <row r="11128" spans="4:4">
      <c r="D11128" s="422"/>
    </row>
    <row r="11129" spans="4:4">
      <c r="D11129" s="422"/>
    </row>
    <row r="11130" spans="4:4">
      <c r="D11130" s="422"/>
    </row>
    <row r="11131" spans="4:4">
      <c r="D11131" s="422"/>
    </row>
    <row r="11132" spans="4:4">
      <c r="D11132" s="422"/>
    </row>
    <row r="11133" spans="4:4">
      <c r="D11133" s="422"/>
    </row>
    <row r="11134" spans="4:4">
      <c r="D11134" s="422"/>
    </row>
    <row r="11135" spans="4:4">
      <c r="D11135" s="422"/>
    </row>
    <row r="11136" spans="4:4">
      <c r="D11136" s="422"/>
    </row>
    <row r="11137" spans="4:4">
      <c r="D11137" s="422"/>
    </row>
    <row r="11138" spans="4:4">
      <c r="D11138" s="422"/>
    </row>
    <row r="11139" spans="4:4">
      <c r="D11139" s="422"/>
    </row>
    <row r="11140" spans="4:4">
      <c r="D11140" s="422"/>
    </row>
    <row r="11141" spans="4:4">
      <c r="D11141" s="422"/>
    </row>
    <row r="11142" spans="4:4">
      <c r="D11142" s="422"/>
    </row>
    <row r="11143" spans="4:4">
      <c r="D11143" s="422"/>
    </row>
    <row r="11144" spans="4:4">
      <c r="D11144" s="422"/>
    </row>
    <row r="11145" spans="4:4">
      <c r="D11145" s="422"/>
    </row>
    <row r="11146" spans="4:4">
      <c r="D11146" s="422"/>
    </row>
    <row r="11147" spans="4:4">
      <c r="D11147" s="422"/>
    </row>
    <row r="11148" spans="4:4">
      <c r="D11148" s="422"/>
    </row>
    <row r="11149" spans="4:4">
      <c r="D11149" s="422"/>
    </row>
    <row r="11150" spans="4:4">
      <c r="D11150" s="422"/>
    </row>
    <row r="11151" spans="4:4">
      <c r="D11151" s="422"/>
    </row>
    <row r="11152" spans="4:4">
      <c r="D11152" s="422"/>
    </row>
    <row r="11153" spans="4:4">
      <c r="D11153" s="422"/>
    </row>
    <row r="11154" spans="4:4">
      <c r="D11154" s="422"/>
    </row>
    <row r="11155" spans="4:4">
      <c r="D11155" s="422"/>
    </row>
    <row r="11156" spans="4:4">
      <c r="D11156" s="422"/>
    </row>
    <row r="11157" spans="4:4">
      <c r="D11157" s="422"/>
    </row>
    <row r="11158" spans="4:4">
      <c r="D11158" s="422"/>
    </row>
    <row r="11159" spans="4:4">
      <c r="D11159" s="422"/>
    </row>
    <row r="11160" spans="4:4">
      <c r="D11160" s="422"/>
    </row>
    <row r="11161" spans="4:4">
      <c r="D11161" s="422"/>
    </row>
    <row r="11162" spans="4:4">
      <c r="D11162" s="422"/>
    </row>
    <row r="11163" spans="4:4">
      <c r="D11163" s="422"/>
    </row>
    <row r="11164" spans="4:4">
      <c r="D11164" s="422"/>
    </row>
    <row r="11165" spans="4:4">
      <c r="D11165" s="422"/>
    </row>
    <row r="11166" spans="4:4">
      <c r="D11166" s="422"/>
    </row>
    <row r="11167" spans="4:4">
      <c r="D11167" s="422"/>
    </row>
    <row r="11168" spans="4:4">
      <c r="D11168" s="422"/>
    </row>
    <row r="11169" spans="4:4">
      <c r="D11169" s="422"/>
    </row>
    <row r="11170" spans="4:4">
      <c r="D11170" s="422"/>
    </row>
    <row r="11171" spans="4:4">
      <c r="D11171" s="422"/>
    </row>
    <row r="11172" spans="4:4">
      <c r="D11172" s="422"/>
    </row>
    <row r="11173" spans="4:4">
      <c r="D11173" s="422"/>
    </row>
    <row r="11174" spans="4:4">
      <c r="D11174" s="422"/>
    </row>
    <row r="11175" spans="4:4">
      <c r="D11175" s="422"/>
    </row>
    <row r="11176" spans="4:4">
      <c r="D11176" s="422"/>
    </row>
    <row r="11177" spans="4:4">
      <c r="D11177" s="422"/>
    </row>
    <row r="11178" spans="4:4">
      <c r="D11178" s="422"/>
    </row>
    <row r="11179" spans="4:4">
      <c r="D11179" s="422"/>
    </row>
    <row r="11180" spans="4:4">
      <c r="D11180" s="422"/>
    </row>
    <row r="11181" spans="4:4">
      <c r="D11181" s="422"/>
    </row>
    <row r="11182" spans="4:4">
      <c r="D11182" s="422"/>
    </row>
    <row r="11183" spans="4:4">
      <c r="D11183" s="422"/>
    </row>
    <row r="11184" spans="4:4">
      <c r="D11184" s="422"/>
    </row>
    <row r="11185" spans="4:4">
      <c r="D11185" s="422"/>
    </row>
    <row r="11186" spans="4:4">
      <c r="D11186" s="422"/>
    </row>
    <row r="11187" spans="4:4">
      <c r="D11187" s="422"/>
    </row>
    <row r="11188" spans="4:4">
      <c r="D11188" s="422"/>
    </row>
    <row r="11189" spans="4:4">
      <c r="D11189" s="422"/>
    </row>
    <row r="11190" spans="4:4">
      <c r="D11190" s="422"/>
    </row>
    <row r="11191" spans="4:4">
      <c r="D11191" s="422"/>
    </row>
    <row r="11192" spans="4:4">
      <c r="D11192" s="422"/>
    </row>
    <row r="11193" spans="4:4">
      <c r="D11193" s="422"/>
    </row>
    <row r="11194" spans="4:4">
      <c r="D11194" s="422"/>
    </row>
    <row r="11195" spans="4:4">
      <c r="D11195" s="422"/>
    </row>
    <row r="11196" spans="4:4">
      <c r="D11196" s="422"/>
    </row>
    <row r="11197" spans="4:4">
      <c r="D11197" s="422"/>
    </row>
    <row r="11198" spans="4:4">
      <c r="D11198" s="422"/>
    </row>
    <row r="11199" spans="4:4">
      <c r="D11199" s="422"/>
    </row>
    <row r="11200" spans="4:4">
      <c r="D11200" s="422"/>
    </row>
    <row r="11201" spans="4:4">
      <c r="D11201" s="422"/>
    </row>
    <row r="11202" spans="4:4">
      <c r="D11202" s="422"/>
    </row>
    <row r="11203" spans="4:4">
      <c r="D11203" s="422"/>
    </row>
    <row r="11204" spans="4:4">
      <c r="D11204" s="422"/>
    </row>
    <row r="11205" spans="4:4">
      <c r="D11205" s="422"/>
    </row>
    <row r="11206" spans="4:4">
      <c r="D11206" s="422"/>
    </row>
    <row r="11207" spans="4:4">
      <c r="D11207" s="422"/>
    </row>
    <row r="11208" spans="4:4">
      <c r="D11208" s="422"/>
    </row>
    <row r="11209" spans="4:4">
      <c r="D11209" s="422"/>
    </row>
    <row r="11210" spans="4:4">
      <c r="D11210" s="422"/>
    </row>
    <row r="11211" spans="4:4">
      <c r="D11211" s="422"/>
    </row>
    <row r="11212" spans="4:4">
      <c r="D11212" s="422"/>
    </row>
    <row r="11213" spans="4:4">
      <c r="D11213" s="422"/>
    </row>
    <row r="11214" spans="4:4">
      <c r="D11214" s="422"/>
    </row>
    <row r="11215" spans="4:4">
      <c r="D11215" s="422"/>
    </row>
    <row r="11216" spans="4:4">
      <c r="D11216" s="422"/>
    </row>
    <row r="11217" spans="4:4">
      <c r="D11217" s="422"/>
    </row>
    <row r="11218" spans="4:4">
      <c r="D11218" s="422"/>
    </row>
    <row r="11219" spans="4:4">
      <c r="D11219" s="422"/>
    </row>
    <row r="11220" spans="4:4">
      <c r="D11220" s="422"/>
    </row>
    <row r="11221" spans="4:4">
      <c r="D11221" s="422"/>
    </row>
    <row r="11222" spans="4:4">
      <c r="D11222" s="422"/>
    </row>
    <row r="11223" spans="4:4">
      <c r="D11223" s="422"/>
    </row>
    <row r="11224" spans="4:4">
      <c r="D11224" s="422"/>
    </row>
    <row r="11225" spans="4:4">
      <c r="D11225" s="422"/>
    </row>
    <row r="11226" spans="4:4">
      <c r="D11226" s="422"/>
    </row>
    <row r="11227" spans="4:4">
      <c r="D11227" s="422"/>
    </row>
    <row r="11228" spans="4:4">
      <c r="D11228" s="422"/>
    </row>
    <row r="11229" spans="4:4">
      <c r="D11229" s="422"/>
    </row>
    <row r="11230" spans="4:4">
      <c r="D11230" s="422"/>
    </row>
    <row r="11231" spans="4:4">
      <c r="D11231" s="422"/>
    </row>
    <row r="11232" spans="4:4">
      <c r="D11232" s="422"/>
    </row>
    <row r="11233" spans="4:4">
      <c r="D11233" s="422"/>
    </row>
    <row r="11234" spans="4:4">
      <c r="D11234" s="422"/>
    </row>
    <row r="11235" spans="4:4">
      <c r="D11235" s="422"/>
    </row>
    <row r="11236" spans="4:4">
      <c r="D11236" s="422"/>
    </row>
    <row r="11237" spans="4:4">
      <c r="D11237" s="422"/>
    </row>
    <row r="11238" spans="4:4">
      <c r="D11238" s="422"/>
    </row>
    <row r="11239" spans="4:4">
      <c r="D11239" s="422"/>
    </row>
    <row r="11240" spans="4:4">
      <c r="D11240" s="422"/>
    </row>
    <row r="11241" spans="4:4">
      <c r="D11241" s="422"/>
    </row>
    <row r="11242" spans="4:4">
      <c r="D11242" s="422"/>
    </row>
    <row r="11243" spans="4:4">
      <c r="D11243" s="422"/>
    </row>
    <row r="11244" spans="4:4">
      <c r="D11244" s="422"/>
    </row>
    <row r="11245" spans="4:4">
      <c r="D11245" s="422"/>
    </row>
    <row r="11246" spans="4:4">
      <c r="D11246" s="422"/>
    </row>
    <row r="11247" spans="4:4">
      <c r="D11247" s="422"/>
    </row>
    <row r="11248" spans="4:4">
      <c r="D11248" s="422"/>
    </row>
    <row r="11249" spans="4:4">
      <c r="D11249" s="422"/>
    </row>
    <row r="11250" spans="4:4">
      <c r="D11250" s="422"/>
    </row>
    <row r="11251" spans="4:4">
      <c r="D11251" s="422"/>
    </row>
    <row r="11252" spans="4:4">
      <c r="D11252" s="422"/>
    </row>
    <row r="11253" spans="4:4">
      <c r="D11253" s="422"/>
    </row>
    <row r="11254" spans="4:4">
      <c r="D11254" s="422"/>
    </row>
    <row r="11255" spans="4:4">
      <c r="D11255" s="422"/>
    </row>
    <row r="11256" spans="4:4">
      <c r="D11256" s="422"/>
    </row>
    <row r="11257" spans="4:4">
      <c r="D11257" s="422"/>
    </row>
    <row r="11258" spans="4:4">
      <c r="D11258" s="422"/>
    </row>
    <row r="11259" spans="4:4">
      <c r="D11259" s="422"/>
    </row>
    <row r="11260" spans="4:4">
      <c r="D11260" s="422"/>
    </row>
    <row r="11261" spans="4:4">
      <c r="D11261" s="422"/>
    </row>
    <row r="11262" spans="4:4">
      <c r="D11262" s="422"/>
    </row>
    <row r="11263" spans="4:4">
      <c r="D11263" s="422"/>
    </row>
    <row r="11264" spans="4:4">
      <c r="D11264" s="422"/>
    </row>
    <row r="11265" spans="4:4">
      <c r="D11265" s="422"/>
    </row>
    <row r="11266" spans="4:4">
      <c r="D11266" s="422"/>
    </row>
    <row r="11267" spans="4:4">
      <c r="D11267" s="422"/>
    </row>
    <row r="11268" spans="4:4">
      <c r="D11268" s="422"/>
    </row>
    <row r="11269" spans="4:4">
      <c r="D11269" s="422"/>
    </row>
    <row r="11270" spans="4:4">
      <c r="D11270" s="422"/>
    </row>
    <row r="11271" spans="4:4">
      <c r="D11271" s="422"/>
    </row>
    <row r="11272" spans="4:4">
      <c r="D11272" s="422"/>
    </row>
    <row r="11273" spans="4:4">
      <c r="D11273" s="422"/>
    </row>
    <row r="11274" spans="4:4">
      <c r="D11274" s="422"/>
    </row>
    <row r="11275" spans="4:4">
      <c r="D11275" s="422"/>
    </row>
    <row r="11276" spans="4:4">
      <c r="D11276" s="422"/>
    </row>
    <row r="11277" spans="4:4">
      <c r="D11277" s="422"/>
    </row>
    <row r="11278" spans="4:4">
      <c r="D11278" s="422"/>
    </row>
    <row r="11279" spans="4:4">
      <c r="D11279" s="422"/>
    </row>
    <row r="11280" spans="4:4">
      <c r="D11280" s="422"/>
    </row>
    <row r="11281" spans="4:4">
      <c r="D11281" s="422"/>
    </row>
    <row r="11282" spans="4:4">
      <c r="D11282" s="422"/>
    </row>
    <row r="11283" spans="4:4">
      <c r="D11283" s="422"/>
    </row>
    <row r="11284" spans="4:4">
      <c r="D11284" s="422"/>
    </row>
    <row r="11285" spans="4:4">
      <c r="D11285" s="422"/>
    </row>
    <row r="11286" spans="4:4">
      <c r="D11286" s="422"/>
    </row>
    <row r="11287" spans="4:4">
      <c r="D11287" s="422"/>
    </row>
    <row r="11288" spans="4:4">
      <c r="D11288" s="422"/>
    </row>
    <row r="11289" spans="4:4">
      <c r="D11289" s="422"/>
    </row>
    <row r="11290" spans="4:4">
      <c r="D11290" s="422"/>
    </row>
    <row r="11291" spans="4:4">
      <c r="D11291" s="422"/>
    </row>
    <row r="11292" spans="4:4">
      <c r="D11292" s="422"/>
    </row>
    <row r="11293" spans="4:4">
      <c r="D11293" s="422"/>
    </row>
    <row r="11294" spans="4:4">
      <c r="D11294" s="422"/>
    </row>
    <row r="11295" spans="4:4">
      <c r="D11295" s="422"/>
    </row>
    <row r="11296" spans="4:4">
      <c r="D11296" s="422"/>
    </row>
    <row r="11297" spans="4:4">
      <c r="D11297" s="422"/>
    </row>
    <row r="11298" spans="4:4">
      <c r="D11298" s="422"/>
    </row>
    <row r="11299" spans="4:4">
      <c r="D11299" s="422"/>
    </row>
    <row r="11300" spans="4:4">
      <c r="D11300" s="422"/>
    </row>
    <row r="11301" spans="4:4">
      <c r="D11301" s="422"/>
    </row>
    <row r="11302" spans="4:4">
      <c r="D11302" s="422"/>
    </row>
    <row r="11303" spans="4:4">
      <c r="D11303" s="422"/>
    </row>
    <row r="11304" spans="4:4">
      <c r="D11304" s="422"/>
    </row>
    <row r="11305" spans="4:4">
      <c r="D11305" s="422"/>
    </row>
    <row r="11306" spans="4:4">
      <c r="D11306" s="422"/>
    </row>
    <row r="11307" spans="4:4">
      <c r="D11307" s="422"/>
    </row>
    <row r="11308" spans="4:4">
      <c r="D11308" s="422"/>
    </row>
    <row r="11309" spans="4:4">
      <c r="D11309" s="422"/>
    </row>
    <row r="11310" spans="4:4">
      <c r="D11310" s="422"/>
    </row>
    <row r="11311" spans="4:4">
      <c r="D11311" s="422"/>
    </row>
    <row r="11312" spans="4:4">
      <c r="D11312" s="422"/>
    </row>
    <row r="11313" spans="4:4">
      <c r="D11313" s="422"/>
    </row>
    <row r="11314" spans="4:4">
      <c r="D11314" s="422"/>
    </row>
    <row r="11315" spans="4:4">
      <c r="D11315" s="422"/>
    </row>
    <row r="11316" spans="4:4">
      <c r="D11316" s="422"/>
    </row>
    <row r="11317" spans="4:4">
      <c r="D11317" s="422"/>
    </row>
    <row r="11318" spans="4:4">
      <c r="D11318" s="422"/>
    </row>
    <row r="11319" spans="4:4">
      <c r="D11319" s="422"/>
    </row>
    <row r="11320" spans="4:4">
      <c r="D11320" s="422"/>
    </row>
    <row r="11321" spans="4:4">
      <c r="D11321" s="422"/>
    </row>
    <row r="11322" spans="4:4">
      <c r="D11322" s="422"/>
    </row>
    <row r="11323" spans="4:4">
      <c r="D11323" s="422"/>
    </row>
    <row r="11324" spans="4:4">
      <c r="D11324" s="422"/>
    </row>
    <row r="11325" spans="4:4">
      <c r="D11325" s="422"/>
    </row>
    <row r="11326" spans="4:4">
      <c r="D11326" s="422"/>
    </row>
    <row r="11327" spans="4:4">
      <c r="D11327" s="422"/>
    </row>
    <row r="11328" spans="4:4">
      <c r="D11328" s="422"/>
    </row>
    <row r="11329" spans="4:4">
      <c r="D11329" s="422"/>
    </row>
    <row r="11330" spans="4:4">
      <c r="D11330" s="422"/>
    </row>
    <row r="11331" spans="4:4">
      <c r="D11331" s="422"/>
    </row>
    <row r="11332" spans="4:4">
      <c r="D11332" s="422"/>
    </row>
    <row r="11333" spans="4:4">
      <c r="D11333" s="422"/>
    </row>
    <row r="11334" spans="4:4">
      <c r="D11334" s="422"/>
    </row>
    <row r="11335" spans="4:4">
      <c r="D11335" s="422"/>
    </row>
    <row r="11336" spans="4:4">
      <c r="D11336" s="422"/>
    </row>
    <row r="11337" spans="4:4">
      <c r="D11337" s="422"/>
    </row>
    <row r="11338" spans="4:4">
      <c r="D11338" s="422"/>
    </row>
    <row r="11339" spans="4:4">
      <c r="D11339" s="422"/>
    </row>
    <row r="11340" spans="4:4">
      <c r="D11340" s="422"/>
    </row>
    <row r="11341" spans="4:4">
      <c r="D11341" s="422"/>
    </row>
    <row r="11342" spans="4:4">
      <c r="D11342" s="422"/>
    </row>
    <row r="11343" spans="4:4">
      <c r="D11343" s="422"/>
    </row>
    <row r="11344" spans="4:4">
      <c r="D11344" s="422"/>
    </row>
    <row r="11345" spans="4:4">
      <c r="D11345" s="422"/>
    </row>
    <row r="11346" spans="4:4">
      <c r="D11346" s="422"/>
    </row>
    <row r="11347" spans="4:4">
      <c r="D11347" s="422"/>
    </row>
    <row r="11348" spans="4:4">
      <c r="D11348" s="422"/>
    </row>
    <row r="11349" spans="4:4">
      <c r="D11349" s="422"/>
    </row>
    <row r="11350" spans="4:4">
      <c r="D11350" s="422"/>
    </row>
    <row r="11351" spans="4:4">
      <c r="D11351" s="422"/>
    </row>
    <row r="11352" spans="4:4">
      <c r="D11352" s="422"/>
    </row>
    <row r="11353" spans="4:4">
      <c r="D11353" s="422"/>
    </row>
    <row r="11354" spans="4:4">
      <c r="D11354" s="422"/>
    </row>
    <row r="11355" spans="4:4">
      <c r="D11355" s="422"/>
    </row>
    <row r="11356" spans="4:4">
      <c r="D11356" s="422"/>
    </row>
    <row r="11357" spans="4:4">
      <c r="D11357" s="422"/>
    </row>
    <row r="11358" spans="4:4">
      <c r="D11358" s="422"/>
    </row>
    <row r="11359" spans="4:4">
      <c r="D11359" s="422"/>
    </row>
    <row r="11360" spans="4:4">
      <c r="D11360" s="422"/>
    </row>
    <row r="11361" spans="4:4">
      <c r="D11361" s="422"/>
    </row>
    <row r="11362" spans="4:4">
      <c r="D11362" s="422"/>
    </row>
    <row r="11363" spans="4:4">
      <c r="D11363" s="422"/>
    </row>
    <row r="11364" spans="4:4">
      <c r="D11364" s="422"/>
    </row>
    <row r="11365" spans="4:4">
      <c r="D11365" s="422"/>
    </row>
    <row r="11366" spans="4:4">
      <c r="D11366" s="422"/>
    </row>
    <row r="11367" spans="4:4">
      <c r="D11367" s="422"/>
    </row>
    <row r="11368" spans="4:4">
      <c r="D11368" s="422"/>
    </row>
    <row r="11369" spans="4:4">
      <c r="D11369" s="422"/>
    </row>
    <row r="11370" spans="4:4">
      <c r="D11370" s="422"/>
    </row>
    <row r="11371" spans="4:4">
      <c r="D11371" s="422"/>
    </row>
    <row r="11372" spans="4:4">
      <c r="D11372" s="422"/>
    </row>
    <row r="11373" spans="4:4">
      <c r="D11373" s="422"/>
    </row>
    <row r="11374" spans="4:4">
      <c r="D11374" s="422"/>
    </row>
    <row r="11375" spans="4:4">
      <c r="D11375" s="422"/>
    </row>
    <row r="11376" spans="4:4">
      <c r="D11376" s="422"/>
    </row>
    <row r="11377" spans="4:4">
      <c r="D11377" s="422"/>
    </row>
    <row r="11378" spans="4:4">
      <c r="D11378" s="422"/>
    </row>
    <row r="11379" spans="4:4">
      <c r="D11379" s="422"/>
    </row>
    <row r="11380" spans="4:4">
      <c r="D11380" s="422"/>
    </row>
    <row r="11381" spans="4:4">
      <c r="D11381" s="422"/>
    </row>
    <row r="11382" spans="4:4">
      <c r="D11382" s="422"/>
    </row>
    <row r="11383" spans="4:4">
      <c r="D11383" s="422"/>
    </row>
    <row r="11384" spans="4:4">
      <c r="D11384" s="422"/>
    </row>
    <row r="11385" spans="4:4">
      <c r="D11385" s="422"/>
    </row>
    <row r="11386" spans="4:4">
      <c r="D11386" s="422"/>
    </row>
    <row r="11387" spans="4:4">
      <c r="D11387" s="422"/>
    </row>
    <row r="11388" spans="4:4">
      <c r="D11388" s="422"/>
    </row>
    <row r="11389" spans="4:4">
      <c r="D11389" s="422"/>
    </row>
    <row r="11390" spans="4:4">
      <c r="D11390" s="422"/>
    </row>
    <row r="11391" spans="4:4">
      <c r="D11391" s="422"/>
    </row>
    <row r="11392" spans="4:4">
      <c r="D11392" s="422"/>
    </row>
    <row r="11393" spans="4:4">
      <c r="D11393" s="422"/>
    </row>
    <row r="11394" spans="4:4">
      <c r="D11394" s="422"/>
    </row>
    <row r="11395" spans="4:4">
      <c r="D11395" s="422"/>
    </row>
    <row r="11396" spans="4:4">
      <c r="D11396" s="422"/>
    </row>
    <row r="11397" spans="4:4">
      <c r="D11397" s="422"/>
    </row>
    <row r="11398" spans="4:4">
      <c r="D11398" s="422"/>
    </row>
    <row r="11399" spans="4:4">
      <c r="D11399" s="422"/>
    </row>
    <row r="11400" spans="4:4">
      <c r="D11400" s="422"/>
    </row>
    <row r="11401" spans="4:4">
      <c r="D11401" s="422"/>
    </row>
    <row r="11402" spans="4:4">
      <c r="D11402" s="422"/>
    </row>
    <row r="11403" spans="4:4">
      <c r="D11403" s="422"/>
    </row>
    <row r="11404" spans="4:4">
      <c r="D11404" s="422"/>
    </row>
    <row r="11405" spans="4:4">
      <c r="D11405" s="422"/>
    </row>
    <row r="11406" spans="4:4">
      <c r="D11406" s="422"/>
    </row>
    <row r="11407" spans="4:4">
      <c r="D11407" s="422"/>
    </row>
    <row r="11408" spans="4:4">
      <c r="D11408" s="422"/>
    </row>
    <row r="11409" spans="4:4">
      <c r="D11409" s="422"/>
    </row>
    <row r="11410" spans="4:4">
      <c r="D11410" s="422"/>
    </row>
    <row r="11411" spans="4:4">
      <c r="D11411" s="422"/>
    </row>
    <row r="11412" spans="4:4">
      <c r="D11412" s="422"/>
    </row>
    <row r="11413" spans="4:4">
      <c r="D11413" s="422"/>
    </row>
    <row r="11414" spans="4:4">
      <c r="D11414" s="422"/>
    </row>
    <row r="11415" spans="4:4">
      <c r="D11415" s="422"/>
    </row>
    <row r="11416" spans="4:4">
      <c r="D11416" s="422"/>
    </row>
    <row r="11417" spans="4:4">
      <c r="D11417" s="422"/>
    </row>
    <row r="11418" spans="4:4">
      <c r="D11418" s="422"/>
    </row>
    <row r="11419" spans="4:4">
      <c r="D11419" s="422"/>
    </row>
    <row r="11420" spans="4:4">
      <c r="D11420" s="422"/>
    </row>
    <row r="11421" spans="4:4">
      <c r="D11421" s="422"/>
    </row>
    <row r="11422" spans="4:4">
      <c r="D11422" s="422"/>
    </row>
    <row r="11423" spans="4:4">
      <c r="D11423" s="422"/>
    </row>
    <row r="11424" spans="4:4">
      <c r="D11424" s="422"/>
    </row>
    <row r="11425" spans="4:4">
      <c r="D11425" s="422"/>
    </row>
    <row r="11426" spans="4:4">
      <c r="D11426" s="422"/>
    </row>
    <row r="11427" spans="4:4">
      <c r="D11427" s="422"/>
    </row>
    <row r="11428" spans="4:4">
      <c r="D11428" s="422"/>
    </row>
    <row r="11429" spans="4:4">
      <c r="D11429" s="422"/>
    </row>
    <row r="11430" spans="4:4">
      <c r="D11430" s="422"/>
    </row>
    <row r="11431" spans="4:4">
      <c r="D11431" s="422"/>
    </row>
    <row r="11432" spans="4:4">
      <c r="D11432" s="422"/>
    </row>
    <row r="11433" spans="4:4">
      <c r="D11433" s="422"/>
    </row>
    <row r="11434" spans="4:4">
      <c r="D11434" s="422"/>
    </row>
    <row r="11435" spans="4:4">
      <c r="D11435" s="422"/>
    </row>
    <row r="11436" spans="4:4">
      <c r="D11436" s="422"/>
    </row>
    <row r="11437" spans="4:4">
      <c r="D11437" s="422"/>
    </row>
    <row r="11438" spans="4:4">
      <c r="D11438" s="422"/>
    </row>
    <row r="11439" spans="4:4">
      <c r="D11439" s="422"/>
    </row>
    <row r="11440" spans="4:4">
      <c r="D11440" s="422"/>
    </row>
    <row r="11441" spans="4:4">
      <c r="D11441" s="422"/>
    </row>
    <row r="11442" spans="4:4">
      <c r="D11442" s="422"/>
    </row>
    <row r="11443" spans="4:4">
      <c r="D11443" s="422"/>
    </row>
    <row r="11444" spans="4:4">
      <c r="D11444" s="422"/>
    </row>
    <row r="11445" spans="4:4">
      <c r="D11445" s="422"/>
    </row>
    <row r="11446" spans="4:4">
      <c r="D11446" s="422"/>
    </row>
    <row r="11447" spans="4:4">
      <c r="D11447" s="422"/>
    </row>
    <row r="11448" spans="4:4">
      <c r="D11448" s="422"/>
    </row>
    <row r="11449" spans="4:4">
      <c r="D11449" s="422"/>
    </row>
    <row r="11450" spans="4:4">
      <c r="D11450" s="422"/>
    </row>
    <row r="11451" spans="4:4">
      <c r="D11451" s="422"/>
    </row>
    <row r="11452" spans="4:4">
      <c r="D11452" s="422"/>
    </row>
    <row r="11453" spans="4:4">
      <c r="D11453" s="422"/>
    </row>
    <row r="11454" spans="4:4">
      <c r="D11454" s="422"/>
    </row>
    <row r="11455" spans="4:4">
      <c r="D11455" s="422"/>
    </row>
    <row r="11456" spans="4:4">
      <c r="D11456" s="422"/>
    </row>
    <row r="11457" spans="4:4">
      <c r="D11457" s="422"/>
    </row>
    <row r="11458" spans="4:4">
      <c r="D11458" s="422"/>
    </row>
    <row r="11459" spans="4:4">
      <c r="D11459" s="422"/>
    </row>
    <row r="11460" spans="4:4">
      <c r="D11460" s="422"/>
    </row>
    <row r="11461" spans="4:4">
      <c r="D11461" s="422"/>
    </row>
    <row r="11462" spans="4:4">
      <c r="D11462" s="422"/>
    </row>
    <row r="11463" spans="4:4">
      <c r="D11463" s="422"/>
    </row>
    <row r="11464" spans="4:4">
      <c r="D11464" s="422"/>
    </row>
    <row r="11465" spans="4:4">
      <c r="D11465" s="422"/>
    </row>
    <row r="11466" spans="4:4">
      <c r="D11466" s="422"/>
    </row>
    <row r="11467" spans="4:4">
      <c r="D11467" s="422"/>
    </row>
    <row r="11468" spans="4:4">
      <c r="D11468" s="422"/>
    </row>
    <row r="11469" spans="4:4">
      <c r="D11469" s="422"/>
    </row>
    <row r="11470" spans="4:4">
      <c r="D11470" s="422"/>
    </row>
    <row r="11471" spans="4:4">
      <c r="D11471" s="422"/>
    </row>
    <row r="11472" spans="4:4">
      <c r="D11472" s="422"/>
    </row>
    <row r="11473" spans="4:4">
      <c r="D11473" s="422"/>
    </row>
    <row r="11474" spans="4:4">
      <c r="D11474" s="422"/>
    </row>
    <row r="11475" spans="4:4">
      <c r="D11475" s="422"/>
    </row>
    <row r="11476" spans="4:4">
      <c r="D11476" s="422"/>
    </row>
    <row r="11477" spans="4:4">
      <c r="D11477" s="422"/>
    </row>
    <row r="11478" spans="4:4">
      <c r="D11478" s="422"/>
    </row>
    <row r="11479" spans="4:4">
      <c r="D11479" s="422"/>
    </row>
    <row r="11480" spans="4:4">
      <c r="D11480" s="422"/>
    </row>
    <row r="11481" spans="4:4">
      <c r="D11481" s="422"/>
    </row>
    <row r="11482" spans="4:4">
      <c r="D11482" s="422"/>
    </row>
    <row r="11483" spans="4:4">
      <c r="D11483" s="422"/>
    </row>
    <row r="11484" spans="4:4">
      <c r="D11484" s="422"/>
    </row>
    <row r="11485" spans="4:4">
      <c r="D11485" s="422"/>
    </row>
    <row r="11486" spans="4:4">
      <c r="D11486" s="422"/>
    </row>
    <row r="11487" spans="4:4">
      <c r="D11487" s="422"/>
    </row>
    <row r="11488" spans="4:4">
      <c r="D11488" s="422"/>
    </row>
    <row r="11489" spans="4:4">
      <c r="D11489" s="422"/>
    </row>
    <row r="11490" spans="4:4">
      <c r="D11490" s="422"/>
    </row>
    <row r="11491" spans="4:4">
      <c r="D11491" s="422"/>
    </row>
    <row r="11492" spans="4:4">
      <c r="D11492" s="422"/>
    </row>
    <row r="11493" spans="4:4">
      <c r="D11493" s="422"/>
    </row>
    <row r="11494" spans="4:4">
      <c r="D11494" s="422"/>
    </row>
    <row r="11495" spans="4:4">
      <c r="D11495" s="422"/>
    </row>
    <row r="11496" spans="4:4">
      <c r="D11496" s="422"/>
    </row>
    <row r="11497" spans="4:4">
      <c r="D11497" s="422"/>
    </row>
    <row r="11498" spans="4:4">
      <c r="D11498" s="422"/>
    </row>
    <row r="11499" spans="4:4">
      <c r="D11499" s="422"/>
    </row>
    <row r="11500" spans="4:4">
      <c r="D11500" s="422"/>
    </row>
    <row r="11501" spans="4:4">
      <c r="D11501" s="422"/>
    </row>
    <row r="11502" spans="4:4">
      <c r="D11502" s="422"/>
    </row>
    <row r="11503" spans="4:4">
      <c r="D11503" s="422"/>
    </row>
    <row r="11504" spans="4:4">
      <c r="D11504" s="422"/>
    </row>
    <row r="11505" spans="4:4">
      <c r="D11505" s="422"/>
    </row>
    <row r="11506" spans="4:4">
      <c r="D11506" s="422"/>
    </row>
    <row r="11507" spans="4:4">
      <c r="D11507" s="422"/>
    </row>
    <row r="11508" spans="4:4">
      <c r="D11508" s="422"/>
    </row>
    <row r="11509" spans="4:4">
      <c r="D11509" s="422"/>
    </row>
    <row r="11510" spans="4:4">
      <c r="D11510" s="422"/>
    </row>
    <row r="11511" spans="4:4">
      <c r="D11511" s="422"/>
    </row>
    <row r="11512" spans="4:4">
      <c r="D11512" s="422"/>
    </row>
    <row r="11513" spans="4:4">
      <c r="D11513" s="422"/>
    </row>
    <row r="11514" spans="4:4">
      <c r="D11514" s="422"/>
    </row>
    <row r="11515" spans="4:4">
      <c r="D11515" s="422"/>
    </row>
    <row r="11516" spans="4:4">
      <c r="D11516" s="422"/>
    </row>
    <row r="11517" spans="4:4">
      <c r="D11517" s="422"/>
    </row>
    <row r="11518" spans="4:4">
      <c r="D11518" s="422"/>
    </row>
    <row r="11519" spans="4:4">
      <c r="D11519" s="422"/>
    </row>
    <row r="11520" spans="4:4">
      <c r="D11520" s="422"/>
    </row>
    <row r="11521" spans="4:4">
      <c r="D11521" s="422"/>
    </row>
    <row r="11522" spans="4:4">
      <c r="D11522" s="422"/>
    </row>
    <row r="11523" spans="4:4">
      <c r="D11523" s="422"/>
    </row>
    <row r="11524" spans="4:4">
      <c r="D11524" s="422"/>
    </row>
    <row r="11525" spans="4:4">
      <c r="D11525" s="422"/>
    </row>
    <row r="11526" spans="4:4">
      <c r="D11526" s="422"/>
    </row>
    <row r="11527" spans="4:4">
      <c r="D11527" s="422"/>
    </row>
    <row r="11528" spans="4:4">
      <c r="D11528" s="422"/>
    </row>
    <row r="11529" spans="4:4">
      <c r="D11529" s="422"/>
    </row>
    <row r="11530" spans="4:4">
      <c r="D11530" s="422"/>
    </row>
    <row r="11531" spans="4:4">
      <c r="D11531" s="422"/>
    </row>
    <row r="11532" spans="4:4">
      <c r="D11532" s="422"/>
    </row>
    <row r="11533" spans="4:4">
      <c r="D11533" s="422"/>
    </row>
    <row r="11534" spans="4:4">
      <c r="D11534" s="422"/>
    </row>
    <row r="11535" spans="4:4">
      <c r="D11535" s="422"/>
    </row>
    <row r="11536" spans="4:4">
      <c r="D11536" s="422"/>
    </row>
    <row r="11537" spans="4:4">
      <c r="D11537" s="422"/>
    </row>
    <row r="11538" spans="4:4">
      <c r="D11538" s="422"/>
    </row>
    <row r="11539" spans="4:4">
      <c r="D11539" s="422"/>
    </row>
    <row r="11540" spans="4:4">
      <c r="D11540" s="422"/>
    </row>
    <row r="11541" spans="4:4">
      <c r="D11541" s="422"/>
    </row>
    <row r="11542" spans="4:4">
      <c r="D11542" s="422"/>
    </row>
    <row r="11543" spans="4:4">
      <c r="D11543" s="422"/>
    </row>
    <row r="11544" spans="4:4">
      <c r="D11544" s="422"/>
    </row>
    <row r="11545" spans="4:4">
      <c r="D11545" s="422"/>
    </row>
    <row r="11546" spans="4:4">
      <c r="D11546" s="422"/>
    </row>
    <row r="11547" spans="4:4">
      <c r="D11547" s="422"/>
    </row>
    <row r="11548" spans="4:4">
      <c r="D11548" s="422"/>
    </row>
    <row r="11549" spans="4:4">
      <c r="D11549" s="422"/>
    </row>
    <row r="11550" spans="4:4">
      <c r="D11550" s="422"/>
    </row>
    <row r="11551" spans="4:4">
      <c r="D11551" s="422"/>
    </row>
    <row r="11552" spans="4:4">
      <c r="D11552" s="422"/>
    </row>
    <row r="11553" spans="4:4">
      <c r="D11553" s="422"/>
    </row>
    <row r="11554" spans="4:4">
      <c r="D11554" s="422"/>
    </row>
    <row r="11555" spans="4:4">
      <c r="D11555" s="422"/>
    </row>
    <row r="11556" spans="4:4">
      <c r="D11556" s="422"/>
    </row>
    <row r="11557" spans="4:4">
      <c r="D11557" s="422"/>
    </row>
    <row r="11558" spans="4:4">
      <c r="D11558" s="422"/>
    </row>
    <row r="11559" spans="4:4">
      <c r="D11559" s="422"/>
    </row>
    <row r="11560" spans="4:4">
      <c r="D11560" s="422"/>
    </row>
    <row r="11561" spans="4:4">
      <c r="D11561" s="422"/>
    </row>
    <row r="11562" spans="4:4">
      <c r="D11562" s="422"/>
    </row>
    <row r="11563" spans="4:4">
      <c r="D11563" s="422"/>
    </row>
    <row r="11564" spans="4:4">
      <c r="D11564" s="422"/>
    </row>
    <row r="11565" spans="4:4">
      <c r="D11565" s="422"/>
    </row>
    <row r="11566" spans="4:4">
      <c r="D11566" s="422"/>
    </row>
    <row r="11567" spans="4:4">
      <c r="D11567" s="422"/>
    </row>
    <row r="11568" spans="4:4">
      <c r="D11568" s="422"/>
    </row>
    <row r="11569" spans="4:4">
      <c r="D11569" s="422"/>
    </row>
    <row r="11570" spans="4:4">
      <c r="D11570" s="422"/>
    </row>
    <row r="11571" spans="4:4">
      <c r="D11571" s="422"/>
    </row>
    <row r="11572" spans="4:4">
      <c r="D11572" s="422"/>
    </row>
    <row r="11573" spans="4:4">
      <c r="D11573" s="422"/>
    </row>
    <row r="11574" spans="4:4">
      <c r="D11574" s="422"/>
    </row>
    <row r="11575" spans="4:4">
      <c r="D11575" s="422"/>
    </row>
    <row r="11576" spans="4:4">
      <c r="D11576" s="422"/>
    </row>
    <row r="11577" spans="4:4">
      <c r="D11577" s="422"/>
    </row>
    <row r="11578" spans="4:4">
      <c r="D11578" s="422"/>
    </row>
    <row r="11579" spans="4:4">
      <c r="D11579" s="422"/>
    </row>
    <row r="11580" spans="4:4">
      <c r="D11580" s="422"/>
    </row>
    <row r="11581" spans="4:4">
      <c r="D11581" s="422"/>
    </row>
    <row r="11582" spans="4:4">
      <c r="D11582" s="422"/>
    </row>
    <row r="11583" spans="4:4">
      <c r="D11583" s="422"/>
    </row>
    <row r="11584" spans="4:4">
      <c r="D11584" s="422"/>
    </row>
    <row r="11585" spans="4:4">
      <c r="D11585" s="422"/>
    </row>
    <row r="11586" spans="4:4">
      <c r="D11586" s="422"/>
    </row>
    <row r="11587" spans="4:4">
      <c r="D11587" s="422"/>
    </row>
    <row r="11588" spans="4:4">
      <c r="D11588" s="422"/>
    </row>
    <row r="11589" spans="4:4">
      <c r="D11589" s="422"/>
    </row>
    <row r="11590" spans="4:4">
      <c r="D11590" s="422"/>
    </row>
    <row r="11591" spans="4:4">
      <c r="D11591" s="422"/>
    </row>
    <row r="11592" spans="4:4">
      <c r="D11592" s="422"/>
    </row>
    <row r="11593" spans="4:4">
      <c r="D11593" s="422"/>
    </row>
    <row r="11594" spans="4:4">
      <c r="D11594" s="422"/>
    </row>
    <row r="11595" spans="4:4">
      <c r="D11595" s="422"/>
    </row>
    <row r="11596" spans="4:4">
      <c r="D11596" s="422"/>
    </row>
    <row r="11597" spans="4:4">
      <c r="D11597" s="422"/>
    </row>
    <row r="11598" spans="4:4">
      <c r="D11598" s="422"/>
    </row>
    <row r="11599" spans="4:4">
      <c r="D11599" s="422"/>
    </row>
    <row r="11600" spans="4:4">
      <c r="D11600" s="422"/>
    </row>
    <row r="11601" spans="4:4">
      <c r="D11601" s="422"/>
    </row>
    <row r="11602" spans="4:4">
      <c r="D11602" s="422"/>
    </row>
    <row r="11603" spans="4:4">
      <c r="D11603" s="422"/>
    </row>
    <row r="11604" spans="4:4">
      <c r="D11604" s="422"/>
    </row>
    <row r="11605" spans="4:4">
      <c r="D11605" s="422"/>
    </row>
    <row r="11606" spans="4:4">
      <c r="D11606" s="422"/>
    </row>
    <row r="11607" spans="4:4">
      <c r="D11607" s="422"/>
    </row>
    <row r="11608" spans="4:4">
      <c r="D11608" s="422"/>
    </row>
    <row r="11609" spans="4:4">
      <c r="D11609" s="422"/>
    </row>
    <row r="11610" spans="4:4">
      <c r="D11610" s="422"/>
    </row>
    <row r="11611" spans="4:4">
      <c r="D11611" s="422"/>
    </row>
    <row r="11612" spans="4:4">
      <c r="D11612" s="422"/>
    </row>
    <row r="11613" spans="4:4">
      <c r="D11613" s="422"/>
    </row>
    <row r="11614" spans="4:4">
      <c r="D11614" s="422"/>
    </row>
    <row r="11615" spans="4:4">
      <c r="D11615" s="422"/>
    </row>
    <row r="11616" spans="4:4">
      <c r="D11616" s="422"/>
    </row>
    <row r="11617" spans="4:4">
      <c r="D11617" s="422"/>
    </row>
    <row r="11618" spans="4:4">
      <c r="D11618" s="422"/>
    </row>
    <row r="11619" spans="4:4">
      <c r="D11619" s="422"/>
    </row>
    <row r="11620" spans="4:4">
      <c r="D11620" s="422"/>
    </row>
    <row r="11621" spans="4:4">
      <c r="D11621" s="422"/>
    </row>
    <row r="11622" spans="4:4">
      <c r="D11622" s="422"/>
    </row>
    <row r="11623" spans="4:4">
      <c r="D11623" s="422"/>
    </row>
    <row r="11624" spans="4:4">
      <c r="D11624" s="422"/>
    </row>
    <row r="11625" spans="4:4">
      <c r="D11625" s="422"/>
    </row>
    <row r="11626" spans="4:4">
      <c r="D11626" s="422"/>
    </row>
    <row r="11627" spans="4:4">
      <c r="D11627" s="422"/>
    </row>
    <row r="11628" spans="4:4">
      <c r="D11628" s="422"/>
    </row>
    <row r="11629" spans="4:4">
      <c r="D11629" s="422"/>
    </row>
    <row r="11630" spans="4:4">
      <c r="D11630" s="422"/>
    </row>
    <row r="11631" spans="4:4">
      <c r="D11631" s="422"/>
    </row>
    <row r="11632" spans="4:4">
      <c r="D11632" s="422"/>
    </row>
    <row r="11633" spans="4:4">
      <c r="D11633" s="422"/>
    </row>
    <row r="11634" spans="4:4">
      <c r="D11634" s="422"/>
    </row>
    <row r="11635" spans="4:4">
      <c r="D11635" s="422"/>
    </row>
    <row r="11636" spans="4:4">
      <c r="D11636" s="422"/>
    </row>
    <row r="11637" spans="4:4">
      <c r="D11637" s="422"/>
    </row>
    <row r="11638" spans="4:4">
      <c r="D11638" s="422"/>
    </row>
    <row r="11639" spans="4:4">
      <c r="D11639" s="422"/>
    </row>
    <row r="11640" spans="4:4">
      <c r="D11640" s="422"/>
    </row>
    <row r="11641" spans="4:4">
      <c r="D11641" s="422"/>
    </row>
    <row r="11642" spans="4:4">
      <c r="D11642" s="422"/>
    </row>
    <row r="11643" spans="4:4">
      <c r="D11643" s="422"/>
    </row>
    <row r="11644" spans="4:4">
      <c r="D11644" s="422"/>
    </row>
    <row r="11645" spans="4:4">
      <c r="D11645" s="422"/>
    </row>
    <row r="11646" spans="4:4">
      <c r="D11646" s="422"/>
    </row>
    <row r="11647" spans="4:4">
      <c r="D11647" s="422"/>
    </row>
    <row r="11648" spans="4:4">
      <c r="D11648" s="422"/>
    </row>
    <row r="11649" spans="4:4">
      <c r="D11649" s="422"/>
    </row>
    <row r="11650" spans="4:4">
      <c r="D11650" s="422"/>
    </row>
    <row r="11651" spans="4:4">
      <c r="D11651" s="422"/>
    </row>
    <row r="11652" spans="4:4">
      <c r="D11652" s="422"/>
    </row>
    <row r="11653" spans="4:4">
      <c r="D11653" s="422"/>
    </row>
    <row r="11654" spans="4:4">
      <c r="D11654" s="422"/>
    </row>
    <row r="11655" spans="4:4">
      <c r="D11655" s="422"/>
    </row>
    <row r="11656" spans="4:4">
      <c r="D11656" s="422"/>
    </row>
    <row r="11657" spans="4:4">
      <c r="D11657" s="422"/>
    </row>
    <row r="11658" spans="4:4">
      <c r="D11658" s="422"/>
    </row>
    <row r="11659" spans="4:4">
      <c r="D11659" s="422"/>
    </row>
    <row r="11660" spans="4:4">
      <c r="D11660" s="422"/>
    </row>
    <row r="11661" spans="4:4">
      <c r="D11661" s="422"/>
    </row>
    <row r="11662" spans="4:4">
      <c r="D11662" s="422"/>
    </row>
    <row r="11663" spans="4:4">
      <c r="D11663" s="422"/>
    </row>
    <row r="11664" spans="4:4">
      <c r="D11664" s="422"/>
    </row>
    <row r="11665" spans="4:4">
      <c r="D11665" s="422"/>
    </row>
    <row r="11666" spans="4:4">
      <c r="D11666" s="422"/>
    </row>
    <row r="11667" spans="4:4">
      <c r="D11667" s="422"/>
    </row>
    <row r="11668" spans="4:4">
      <c r="D11668" s="422"/>
    </row>
    <row r="11669" spans="4:4">
      <c r="D11669" s="422"/>
    </row>
    <row r="11670" spans="4:4">
      <c r="D11670" s="422"/>
    </row>
    <row r="11671" spans="4:4">
      <c r="D11671" s="422"/>
    </row>
    <row r="11672" spans="4:4">
      <c r="D11672" s="422"/>
    </row>
    <row r="11673" spans="4:4">
      <c r="D11673" s="422"/>
    </row>
    <row r="11674" spans="4:4">
      <c r="D11674" s="422"/>
    </row>
    <row r="11675" spans="4:4">
      <c r="D11675" s="422"/>
    </row>
    <row r="11676" spans="4:4">
      <c r="D11676" s="422"/>
    </row>
    <row r="11677" spans="4:4">
      <c r="D11677" s="422"/>
    </row>
    <row r="11678" spans="4:4">
      <c r="D11678" s="422"/>
    </row>
    <row r="11679" spans="4:4">
      <c r="D11679" s="422"/>
    </row>
    <row r="11680" spans="4:4">
      <c r="D11680" s="422"/>
    </row>
    <row r="11681" spans="4:4">
      <c r="D11681" s="422"/>
    </row>
    <row r="11682" spans="4:4">
      <c r="D11682" s="422"/>
    </row>
    <row r="11683" spans="4:4">
      <c r="D11683" s="422"/>
    </row>
    <row r="11684" spans="4:4">
      <c r="D11684" s="422"/>
    </row>
    <row r="11685" spans="4:4">
      <c r="D11685" s="422"/>
    </row>
    <row r="11686" spans="4:4">
      <c r="D11686" s="422"/>
    </row>
    <row r="11687" spans="4:4">
      <c r="D11687" s="422"/>
    </row>
    <row r="11688" spans="4:4">
      <c r="D11688" s="422"/>
    </row>
    <row r="11689" spans="4:4">
      <c r="D11689" s="422"/>
    </row>
    <row r="11690" spans="4:4">
      <c r="D11690" s="422"/>
    </row>
    <row r="11691" spans="4:4">
      <c r="D11691" s="422"/>
    </row>
    <row r="11692" spans="4:4">
      <c r="D11692" s="422"/>
    </row>
    <row r="11693" spans="4:4">
      <c r="D11693" s="422"/>
    </row>
    <row r="11694" spans="4:4">
      <c r="D11694" s="422"/>
    </row>
    <row r="11695" spans="4:4">
      <c r="D11695" s="422"/>
    </row>
    <row r="11696" spans="4:4">
      <c r="D11696" s="422"/>
    </row>
    <row r="11697" spans="4:4">
      <c r="D11697" s="422"/>
    </row>
    <row r="11698" spans="4:4">
      <c r="D11698" s="422"/>
    </row>
    <row r="11699" spans="4:4">
      <c r="D11699" s="422"/>
    </row>
    <row r="11700" spans="4:4">
      <c r="D11700" s="422"/>
    </row>
    <row r="11701" spans="4:4">
      <c r="D11701" s="422"/>
    </row>
    <row r="11702" spans="4:4">
      <c r="D11702" s="422"/>
    </row>
    <row r="11703" spans="4:4">
      <c r="D11703" s="422"/>
    </row>
    <row r="11704" spans="4:4">
      <c r="D11704" s="422"/>
    </row>
    <row r="11705" spans="4:4">
      <c r="D11705" s="422"/>
    </row>
    <row r="11706" spans="4:4">
      <c r="D11706" s="422"/>
    </row>
    <row r="11707" spans="4:4">
      <c r="D11707" s="422"/>
    </row>
    <row r="11708" spans="4:4">
      <c r="D11708" s="422"/>
    </row>
    <row r="11709" spans="4:4">
      <c r="D11709" s="422"/>
    </row>
    <row r="11710" spans="4:4">
      <c r="D11710" s="422"/>
    </row>
    <row r="11711" spans="4:4">
      <c r="D11711" s="422"/>
    </row>
    <row r="11712" spans="4:4">
      <c r="D11712" s="422"/>
    </row>
    <row r="11713" spans="4:4">
      <c r="D11713" s="422"/>
    </row>
    <row r="11714" spans="4:4">
      <c r="D11714" s="422"/>
    </row>
    <row r="11715" spans="4:4">
      <c r="D11715" s="422"/>
    </row>
    <row r="11716" spans="4:4">
      <c r="D11716" s="422"/>
    </row>
    <row r="11717" spans="4:4">
      <c r="D11717" s="422"/>
    </row>
    <row r="11718" spans="4:4">
      <c r="D11718" s="422"/>
    </row>
    <row r="11719" spans="4:4">
      <c r="D11719" s="422"/>
    </row>
    <row r="11720" spans="4:4">
      <c r="D11720" s="422"/>
    </row>
    <row r="11721" spans="4:4">
      <c r="D11721" s="422"/>
    </row>
    <row r="11722" spans="4:4">
      <c r="D11722" s="422"/>
    </row>
    <row r="11723" spans="4:4">
      <c r="D11723" s="422"/>
    </row>
    <row r="11724" spans="4:4">
      <c r="D11724" s="422"/>
    </row>
    <row r="11725" spans="4:4">
      <c r="D11725" s="422"/>
    </row>
    <row r="11726" spans="4:4">
      <c r="D11726" s="422"/>
    </row>
    <row r="11727" spans="4:4">
      <c r="D11727" s="422"/>
    </row>
    <row r="11728" spans="4:4">
      <c r="D11728" s="422"/>
    </row>
    <row r="11729" spans="4:4">
      <c r="D11729" s="422"/>
    </row>
    <row r="11730" spans="4:4">
      <c r="D11730" s="422"/>
    </row>
    <row r="11731" spans="4:4">
      <c r="D11731" s="422"/>
    </row>
    <row r="11732" spans="4:4">
      <c r="D11732" s="422"/>
    </row>
    <row r="11733" spans="4:4">
      <c r="D11733" s="422"/>
    </row>
    <row r="11734" spans="4:4">
      <c r="D11734" s="422"/>
    </row>
    <row r="11735" spans="4:4">
      <c r="D11735" s="422"/>
    </row>
    <row r="11736" spans="4:4">
      <c r="D11736" s="422"/>
    </row>
    <row r="11737" spans="4:4">
      <c r="D11737" s="422"/>
    </row>
    <row r="11738" spans="4:4">
      <c r="D11738" s="422"/>
    </row>
    <row r="11739" spans="4:4">
      <c r="D11739" s="422"/>
    </row>
    <row r="11740" spans="4:4">
      <c r="D11740" s="422"/>
    </row>
    <row r="11741" spans="4:4">
      <c r="D11741" s="422"/>
    </row>
    <row r="11742" spans="4:4">
      <c r="D11742" s="422"/>
    </row>
    <row r="11743" spans="4:4">
      <c r="D11743" s="422"/>
    </row>
    <row r="11744" spans="4:4">
      <c r="D11744" s="422"/>
    </row>
    <row r="11745" spans="4:4">
      <c r="D11745" s="422"/>
    </row>
    <row r="11746" spans="4:4">
      <c r="D11746" s="422"/>
    </row>
    <row r="11747" spans="4:4">
      <c r="D11747" s="422"/>
    </row>
    <row r="11748" spans="4:4">
      <c r="D11748" s="422"/>
    </row>
    <row r="11749" spans="4:4">
      <c r="D11749" s="422"/>
    </row>
    <row r="11750" spans="4:4">
      <c r="D11750" s="422"/>
    </row>
    <row r="11751" spans="4:4">
      <c r="D11751" s="422"/>
    </row>
    <row r="11752" spans="4:4">
      <c r="D11752" s="422"/>
    </row>
    <row r="11753" spans="4:4">
      <c r="D11753" s="422"/>
    </row>
    <row r="11754" spans="4:4">
      <c r="D11754" s="422"/>
    </row>
    <row r="11755" spans="4:4">
      <c r="D11755" s="422"/>
    </row>
    <row r="11756" spans="4:4">
      <c r="D11756" s="422"/>
    </row>
    <row r="11757" spans="4:4">
      <c r="D11757" s="422"/>
    </row>
    <row r="11758" spans="4:4">
      <c r="D11758" s="422"/>
    </row>
    <row r="11759" spans="4:4">
      <c r="D11759" s="422"/>
    </row>
    <row r="11760" spans="4:4">
      <c r="D11760" s="422"/>
    </row>
    <row r="11761" spans="4:4">
      <c r="D11761" s="422"/>
    </row>
    <row r="11762" spans="4:4">
      <c r="D11762" s="422"/>
    </row>
    <row r="11763" spans="4:4">
      <c r="D11763" s="422"/>
    </row>
    <row r="11764" spans="4:4">
      <c r="D11764" s="422"/>
    </row>
    <row r="11765" spans="4:4">
      <c r="D11765" s="422"/>
    </row>
    <row r="11766" spans="4:4">
      <c r="D11766" s="422"/>
    </row>
    <row r="11767" spans="4:4">
      <c r="D11767" s="422"/>
    </row>
    <row r="11768" spans="4:4">
      <c r="D11768" s="422"/>
    </row>
    <row r="11769" spans="4:4">
      <c r="D11769" s="422"/>
    </row>
    <row r="11770" spans="4:4">
      <c r="D11770" s="422"/>
    </row>
    <row r="11771" spans="4:4">
      <c r="D11771" s="422"/>
    </row>
    <row r="11772" spans="4:4">
      <c r="D11772" s="422"/>
    </row>
    <row r="11773" spans="4:4">
      <c r="D11773" s="422"/>
    </row>
    <row r="11774" spans="4:4">
      <c r="D11774" s="422"/>
    </row>
    <row r="11775" spans="4:4">
      <c r="D11775" s="422"/>
    </row>
    <row r="11776" spans="4:4">
      <c r="D11776" s="422"/>
    </row>
    <row r="11777" spans="4:4">
      <c r="D11777" s="422"/>
    </row>
    <row r="11778" spans="4:4">
      <c r="D11778" s="422"/>
    </row>
    <row r="11779" spans="4:4">
      <c r="D11779" s="422"/>
    </row>
    <row r="11780" spans="4:4">
      <c r="D11780" s="422"/>
    </row>
    <row r="11781" spans="4:4">
      <c r="D11781" s="422"/>
    </row>
    <row r="11782" spans="4:4">
      <c r="D11782" s="422"/>
    </row>
    <row r="11783" spans="4:4">
      <c r="D11783" s="422"/>
    </row>
    <row r="11784" spans="4:4">
      <c r="D11784" s="422"/>
    </row>
    <row r="11785" spans="4:4">
      <c r="D11785" s="422"/>
    </row>
    <row r="11786" spans="4:4">
      <c r="D11786" s="422"/>
    </row>
    <row r="11787" spans="4:4">
      <c r="D11787" s="422"/>
    </row>
    <row r="11788" spans="4:4">
      <c r="D11788" s="422"/>
    </row>
    <row r="11789" spans="4:4">
      <c r="D11789" s="422"/>
    </row>
    <row r="11790" spans="4:4">
      <c r="D11790" s="422"/>
    </row>
    <row r="11791" spans="4:4">
      <c r="D11791" s="422"/>
    </row>
    <row r="11792" spans="4:4">
      <c r="D11792" s="422"/>
    </row>
    <row r="11793" spans="4:4">
      <c r="D11793" s="422"/>
    </row>
    <row r="11794" spans="4:4">
      <c r="D11794" s="422"/>
    </row>
    <row r="11795" spans="4:4">
      <c r="D11795" s="422"/>
    </row>
    <row r="11796" spans="4:4">
      <c r="D11796" s="422"/>
    </row>
    <row r="11797" spans="4:4">
      <c r="D11797" s="422"/>
    </row>
    <row r="11798" spans="4:4">
      <c r="D11798" s="422"/>
    </row>
    <row r="11799" spans="4:4">
      <c r="D11799" s="422"/>
    </row>
    <row r="11800" spans="4:4">
      <c r="D11800" s="422"/>
    </row>
    <row r="11801" spans="4:4">
      <c r="D11801" s="422"/>
    </row>
    <row r="11802" spans="4:4">
      <c r="D11802" s="422"/>
    </row>
    <row r="11803" spans="4:4">
      <c r="D11803" s="422"/>
    </row>
    <row r="11804" spans="4:4">
      <c r="D11804" s="422"/>
    </row>
    <row r="11805" spans="4:4">
      <c r="D11805" s="422"/>
    </row>
    <row r="11806" spans="4:4">
      <c r="D11806" s="422"/>
    </row>
    <row r="11807" spans="4:4">
      <c r="D11807" s="422"/>
    </row>
    <row r="11808" spans="4:4">
      <c r="D11808" s="422"/>
    </row>
    <row r="11809" spans="4:4">
      <c r="D11809" s="422"/>
    </row>
    <row r="11810" spans="4:4">
      <c r="D11810" s="422"/>
    </row>
    <row r="11811" spans="4:4">
      <c r="D11811" s="422"/>
    </row>
    <row r="11812" spans="4:4">
      <c r="D11812" s="422"/>
    </row>
    <row r="11813" spans="4:4">
      <c r="D11813" s="422"/>
    </row>
    <row r="11814" spans="4:4">
      <c r="D11814" s="422"/>
    </row>
    <row r="11815" spans="4:4">
      <c r="D11815" s="422"/>
    </row>
    <row r="11816" spans="4:4">
      <c r="D11816" s="422"/>
    </row>
    <row r="11817" spans="4:4">
      <c r="D11817" s="422"/>
    </row>
    <row r="11818" spans="4:4">
      <c r="D11818" s="422"/>
    </row>
    <row r="11819" spans="4:4">
      <c r="D11819" s="422"/>
    </row>
    <row r="11820" spans="4:4">
      <c r="D11820" s="422"/>
    </row>
    <row r="11821" spans="4:4">
      <c r="D11821" s="422"/>
    </row>
    <row r="11822" spans="4:4">
      <c r="D11822" s="422"/>
    </row>
    <row r="11823" spans="4:4">
      <c r="D11823" s="422"/>
    </row>
    <row r="11824" spans="4:4">
      <c r="D11824" s="422"/>
    </row>
    <row r="11825" spans="4:4">
      <c r="D11825" s="422"/>
    </row>
    <row r="11826" spans="4:4">
      <c r="D11826" s="422"/>
    </row>
    <row r="11827" spans="4:4">
      <c r="D11827" s="422"/>
    </row>
    <row r="11828" spans="4:4">
      <c r="D11828" s="422"/>
    </row>
    <row r="11829" spans="4:4">
      <c r="D11829" s="422"/>
    </row>
    <row r="11830" spans="4:4">
      <c r="D11830" s="422"/>
    </row>
    <row r="11831" spans="4:4">
      <c r="D11831" s="422"/>
    </row>
    <row r="11832" spans="4:4">
      <c r="D11832" s="422"/>
    </row>
    <row r="11833" spans="4:4">
      <c r="D11833" s="422"/>
    </row>
    <row r="11834" spans="4:4">
      <c r="D11834" s="422"/>
    </row>
    <row r="11835" spans="4:4">
      <c r="D11835" s="422"/>
    </row>
    <row r="11836" spans="4:4">
      <c r="D11836" s="422"/>
    </row>
    <row r="11837" spans="4:4">
      <c r="D11837" s="422"/>
    </row>
    <row r="11838" spans="4:4">
      <c r="D11838" s="422"/>
    </row>
    <row r="11839" spans="4:4">
      <c r="D11839" s="422"/>
    </row>
    <row r="11840" spans="4:4">
      <c r="D11840" s="422"/>
    </row>
    <row r="11841" spans="4:4">
      <c r="D11841" s="422"/>
    </row>
    <row r="11842" spans="4:4">
      <c r="D11842" s="422"/>
    </row>
    <row r="11843" spans="4:4">
      <c r="D11843" s="422"/>
    </row>
    <row r="11844" spans="4:4">
      <c r="D11844" s="422"/>
    </row>
    <row r="11845" spans="4:4">
      <c r="D11845" s="422"/>
    </row>
    <row r="11846" spans="4:4">
      <c r="D11846" s="422"/>
    </row>
    <row r="11847" spans="4:4">
      <c r="D11847" s="422"/>
    </row>
    <row r="11848" spans="4:4">
      <c r="D11848" s="422"/>
    </row>
    <row r="11849" spans="4:4">
      <c r="D11849" s="422"/>
    </row>
    <row r="11850" spans="4:4">
      <c r="D11850" s="422"/>
    </row>
    <row r="11851" spans="4:4">
      <c r="D11851" s="422"/>
    </row>
    <row r="11852" spans="4:4">
      <c r="D11852" s="422"/>
    </row>
    <row r="11853" spans="4:4">
      <c r="D11853" s="422"/>
    </row>
    <row r="11854" spans="4:4">
      <c r="D11854" s="422"/>
    </row>
    <row r="11855" spans="4:4">
      <c r="D11855" s="422"/>
    </row>
    <row r="11856" spans="4:4">
      <c r="D11856" s="422"/>
    </row>
    <row r="11857" spans="4:4">
      <c r="D11857" s="422"/>
    </row>
    <row r="11858" spans="4:4">
      <c r="D11858" s="422"/>
    </row>
    <row r="11859" spans="4:4">
      <c r="D11859" s="422"/>
    </row>
    <row r="11860" spans="4:4">
      <c r="D11860" s="422"/>
    </row>
    <row r="11861" spans="4:4">
      <c r="D11861" s="422"/>
    </row>
    <row r="11862" spans="4:4">
      <c r="D11862" s="422"/>
    </row>
    <row r="11863" spans="4:4">
      <c r="D11863" s="422"/>
    </row>
    <row r="11864" spans="4:4">
      <c r="D11864" s="422"/>
    </row>
    <row r="11865" spans="4:4">
      <c r="D11865" s="422"/>
    </row>
    <row r="11866" spans="4:4">
      <c r="D11866" s="422"/>
    </row>
    <row r="11867" spans="4:4">
      <c r="D11867" s="422"/>
    </row>
    <row r="11868" spans="4:4">
      <c r="D11868" s="422"/>
    </row>
    <row r="11869" spans="4:4">
      <c r="D11869" s="422"/>
    </row>
    <row r="11870" spans="4:4">
      <c r="D11870" s="422"/>
    </row>
    <row r="11871" spans="4:4">
      <c r="D11871" s="422"/>
    </row>
    <row r="11872" spans="4:4">
      <c r="D11872" s="422"/>
    </row>
    <row r="11873" spans="4:4">
      <c r="D11873" s="422"/>
    </row>
    <row r="11874" spans="4:4">
      <c r="D11874" s="422"/>
    </row>
    <row r="11875" spans="4:4">
      <c r="D11875" s="422"/>
    </row>
    <row r="11876" spans="4:4">
      <c r="D11876" s="422"/>
    </row>
    <row r="11877" spans="4:4">
      <c r="D11877" s="422"/>
    </row>
    <row r="11878" spans="4:4">
      <c r="D11878" s="422"/>
    </row>
    <row r="11879" spans="4:4">
      <c r="D11879" s="422"/>
    </row>
    <row r="11880" spans="4:4">
      <c r="D11880" s="422"/>
    </row>
    <row r="11881" spans="4:4">
      <c r="D11881" s="422"/>
    </row>
    <row r="11882" spans="4:4">
      <c r="D11882" s="422"/>
    </row>
    <row r="11883" spans="4:4">
      <c r="D11883" s="422"/>
    </row>
    <row r="11884" spans="4:4">
      <c r="D11884" s="422"/>
    </row>
    <row r="11885" spans="4:4">
      <c r="D11885" s="422"/>
    </row>
    <row r="11886" spans="4:4">
      <c r="D11886" s="422"/>
    </row>
    <row r="11887" spans="4:4">
      <c r="D11887" s="422"/>
    </row>
    <row r="11888" spans="4:4">
      <c r="D11888" s="422"/>
    </row>
    <row r="11889" spans="4:4">
      <c r="D11889" s="422"/>
    </row>
    <row r="11890" spans="4:4">
      <c r="D11890" s="422"/>
    </row>
    <row r="11891" spans="4:4">
      <c r="D11891" s="422"/>
    </row>
    <row r="11892" spans="4:4">
      <c r="D11892" s="422"/>
    </row>
    <row r="11893" spans="4:4">
      <c r="D11893" s="422"/>
    </row>
    <row r="11894" spans="4:4">
      <c r="D11894" s="422"/>
    </row>
    <row r="11895" spans="4:4">
      <c r="D11895" s="422"/>
    </row>
    <row r="11896" spans="4:4">
      <c r="D11896" s="422"/>
    </row>
    <row r="11897" spans="4:4">
      <c r="D11897" s="422"/>
    </row>
    <row r="11898" spans="4:4">
      <c r="D11898" s="422"/>
    </row>
    <row r="11899" spans="4:4">
      <c r="D11899" s="422"/>
    </row>
    <row r="11900" spans="4:4">
      <c r="D11900" s="422"/>
    </row>
    <row r="11901" spans="4:4">
      <c r="D11901" s="422"/>
    </row>
    <row r="11902" spans="4:4">
      <c r="D11902" s="422"/>
    </row>
    <row r="11903" spans="4:4">
      <c r="D11903" s="422"/>
    </row>
    <row r="11904" spans="4:4">
      <c r="D11904" s="422"/>
    </row>
    <row r="11905" spans="4:4">
      <c r="D11905" s="422"/>
    </row>
    <row r="11906" spans="4:4">
      <c r="D11906" s="422"/>
    </row>
    <row r="11907" spans="4:4">
      <c r="D11907" s="422"/>
    </row>
    <row r="11908" spans="4:4">
      <c r="D11908" s="422"/>
    </row>
    <row r="11909" spans="4:4">
      <c r="D11909" s="422"/>
    </row>
    <row r="11910" spans="4:4">
      <c r="D11910" s="422"/>
    </row>
    <row r="11911" spans="4:4">
      <c r="D11911" s="422"/>
    </row>
    <row r="11912" spans="4:4">
      <c r="D11912" s="422"/>
    </row>
    <row r="11913" spans="4:4">
      <c r="D11913" s="422"/>
    </row>
    <row r="11914" spans="4:4">
      <c r="D11914" s="422"/>
    </row>
    <row r="11915" spans="4:4">
      <c r="D11915" s="422"/>
    </row>
    <row r="11916" spans="4:4">
      <c r="D11916" s="422"/>
    </row>
    <row r="11917" spans="4:4">
      <c r="D11917" s="422"/>
    </row>
    <row r="11918" spans="4:4">
      <c r="D11918" s="422"/>
    </row>
    <row r="11919" spans="4:4">
      <c r="D11919" s="422"/>
    </row>
    <row r="11920" spans="4:4">
      <c r="D11920" s="422"/>
    </row>
    <row r="11921" spans="4:4">
      <c r="D11921" s="422"/>
    </row>
    <row r="11922" spans="4:4">
      <c r="D11922" s="422"/>
    </row>
    <row r="11923" spans="4:4">
      <c r="D11923" s="422"/>
    </row>
    <row r="11924" spans="4:4">
      <c r="D11924" s="422"/>
    </row>
    <row r="11925" spans="4:4">
      <c r="D11925" s="422"/>
    </row>
    <row r="11926" spans="4:4">
      <c r="D11926" s="422"/>
    </row>
    <row r="11927" spans="4:4">
      <c r="D11927" s="422"/>
    </row>
    <row r="11928" spans="4:4">
      <c r="D11928" s="422"/>
    </row>
    <row r="11929" spans="4:4">
      <c r="D11929" s="422"/>
    </row>
    <row r="11930" spans="4:4">
      <c r="D11930" s="422"/>
    </row>
    <row r="11931" spans="4:4">
      <c r="D11931" s="422"/>
    </row>
    <row r="11932" spans="4:4">
      <c r="D11932" s="422"/>
    </row>
    <row r="11933" spans="4:4">
      <c r="D11933" s="422"/>
    </row>
    <row r="11934" spans="4:4">
      <c r="D11934" s="422"/>
    </row>
    <row r="11935" spans="4:4">
      <c r="D11935" s="422"/>
    </row>
    <row r="11936" spans="4:4">
      <c r="D11936" s="422"/>
    </row>
    <row r="11937" spans="4:4">
      <c r="D11937" s="422"/>
    </row>
    <row r="11938" spans="4:4">
      <c r="D11938" s="422"/>
    </row>
    <row r="11939" spans="4:4">
      <c r="D11939" s="422"/>
    </row>
    <row r="11940" spans="4:4">
      <c r="D11940" s="422"/>
    </row>
    <row r="11941" spans="4:4">
      <c r="D11941" s="422"/>
    </row>
    <row r="11942" spans="4:4">
      <c r="D11942" s="422"/>
    </row>
    <row r="11943" spans="4:4">
      <c r="D11943" s="422"/>
    </row>
    <row r="11944" spans="4:4">
      <c r="D11944" s="422"/>
    </row>
    <row r="11945" spans="4:4">
      <c r="D11945" s="422"/>
    </row>
    <row r="11946" spans="4:4">
      <c r="D11946" s="422"/>
    </row>
    <row r="11947" spans="4:4">
      <c r="D11947" s="422"/>
    </row>
    <row r="11948" spans="4:4">
      <c r="D11948" s="422"/>
    </row>
    <row r="11949" spans="4:4">
      <c r="D11949" s="422"/>
    </row>
    <row r="11950" spans="4:4">
      <c r="D11950" s="422"/>
    </row>
    <row r="11951" spans="4:4">
      <c r="D11951" s="422"/>
    </row>
    <row r="11952" spans="4:4">
      <c r="D11952" s="422"/>
    </row>
    <row r="11953" spans="4:4">
      <c r="D11953" s="422"/>
    </row>
    <row r="11954" spans="4:4">
      <c r="D11954" s="422"/>
    </row>
    <row r="11955" spans="4:4">
      <c r="D11955" s="422"/>
    </row>
    <row r="11956" spans="4:4">
      <c r="D11956" s="422"/>
    </row>
    <row r="11957" spans="4:4">
      <c r="D11957" s="422"/>
    </row>
    <row r="11958" spans="4:4">
      <c r="D11958" s="422"/>
    </row>
    <row r="11959" spans="4:4">
      <c r="D11959" s="422"/>
    </row>
    <row r="11960" spans="4:4">
      <c r="D11960" s="422"/>
    </row>
    <row r="11961" spans="4:4">
      <c r="D11961" s="422"/>
    </row>
    <row r="11962" spans="4:4">
      <c r="D11962" s="422"/>
    </row>
    <row r="11963" spans="4:4">
      <c r="D11963" s="422"/>
    </row>
    <row r="11964" spans="4:4">
      <c r="D11964" s="422"/>
    </row>
    <row r="11965" spans="4:4">
      <c r="D11965" s="422"/>
    </row>
    <row r="11966" spans="4:4">
      <c r="D11966" s="422"/>
    </row>
    <row r="11967" spans="4:4">
      <c r="D11967" s="422"/>
    </row>
    <row r="11968" spans="4:4">
      <c r="D11968" s="422"/>
    </row>
    <row r="11969" spans="4:4">
      <c r="D11969" s="422"/>
    </row>
    <row r="11970" spans="4:4">
      <c r="D11970" s="422"/>
    </row>
    <row r="11971" spans="4:4">
      <c r="D11971" s="422"/>
    </row>
    <row r="11972" spans="4:4">
      <c r="D11972" s="422"/>
    </row>
    <row r="11973" spans="4:4">
      <c r="D11973" s="422"/>
    </row>
    <row r="11974" spans="4:4">
      <c r="D11974" s="422"/>
    </row>
    <row r="11975" spans="4:4">
      <c r="D11975" s="422"/>
    </row>
    <row r="11976" spans="4:4">
      <c r="D11976" s="422"/>
    </row>
    <row r="11977" spans="4:4">
      <c r="D11977" s="422"/>
    </row>
    <row r="11978" spans="4:4">
      <c r="D11978" s="422"/>
    </row>
    <row r="11979" spans="4:4">
      <c r="D11979" s="422"/>
    </row>
    <row r="11980" spans="4:4">
      <c r="D11980" s="422"/>
    </row>
    <row r="11981" spans="4:4">
      <c r="D11981" s="422"/>
    </row>
    <row r="11982" spans="4:4">
      <c r="D11982" s="422"/>
    </row>
    <row r="11983" spans="4:4">
      <c r="D11983" s="422"/>
    </row>
    <row r="11984" spans="4:4">
      <c r="D11984" s="422"/>
    </row>
    <row r="11985" spans="4:4">
      <c r="D11985" s="422"/>
    </row>
    <row r="11986" spans="4:4">
      <c r="D11986" s="422"/>
    </row>
    <row r="11987" spans="4:4">
      <c r="D11987" s="422"/>
    </row>
    <row r="11988" spans="4:4">
      <c r="D11988" s="422"/>
    </row>
    <row r="11989" spans="4:4">
      <c r="D11989" s="422"/>
    </row>
    <row r="11990" spans="4:4">
      <c r="D11990" s="422"/>
    </row>
    <row r="11991" spans="4:4">
      <c r="D11991" s="422"/>
    </row>
    <row r="11992" spans="4:4">
      <c r="D11992" s="422"/>
    </row>
    <row r="11993" spans="4:4">
      <c r="D11993" s="422"/>
    </row>
    <row r="11994" spans="4:4">
      <c r="D11994" s="422"/>
    </row>
    <row r="11995" spans="4:4">
      <c r="D11995" s="422"/>
    </row>
    <row r="11996" spans="4:4">
      <c r="D11996" s="422"/>
    </row>
    <row r="11997" spans="4:4">
      <c r="D11997" s="422"/>
    </row>
    <row r="11998" spans="4:4">
      <c r="D11998" s="422"/>
    </row>
    <row r="11999" spans="4:4">
      <c r="D11999" s="422"/>
    </row>
    <row r="12000" spans="4:4">
      <c r="D12000" s="422"/>
    </row>
    <row r="12001" spans="4:4">
      <c r="D12001" s="422"/>
    </row>
    <row r="12002" spans="4:4">
      <c r="D12002" s="422"/>
    </row>
    <row r="12003" spans="4:4">
      <c r="D12003" s="422"/>
    </row>
    <row r="12004" spans="4:4">
      <c r="D12004" s="422"/>
    </row>
    <row r="12005" spans="4:4">
      <c r="D12005" s="422"/>
    </row>
    <row r="12006" spans="4:4">
      <c r="D12006" s="422"/>
    </row>
    <row r="12007" spans="4:4">
      <c r="D12007" s="422"/>
    </row>
    <row r="12008" spans="4:4">
      <c r="D12008" s="422"/>
    </row>
    <row r="12009" spans="4:4">
      <c r="D12009" s="422"/>
    </row>
    <row r="12010" spans="4:4">
      <c r="D12010" s="422"/>
    </row>
    <row r="12011" spans="4:4">
      <c r="D12011" s="422"/>
    </row>
    <row r="12012" spans="4:4">
      <c r="D12012" s="422"/>
    </row>
    <row r="12013" spans="4:4">
      <c r="D12013" s="422"/>
    </row>
    <row r="12014" spans="4:4">
      <c r="D12014" s="422"/>
    </row>
    <row r="12015" spans="4:4">
      <c r="D12015" s="422"/>
    </row>
    <row r="12016" spans="4:4">
      <c r="D12016" s="422"/>
    </row>
    <row r="12017" spans="4:4">
      <c r="D12017" s="422"/>
    </row>
    <row r="12018" spans="4:4">
      <c r="D12018" s="422"/>
    </row>
    <row r="12019" spans="4:4">
      <c r="D12019" s="422"/>
    </row>
    <row r="12020" spans="4:4">
      <c r="D12020" s="422"/>
    </row>
    <row r="12021" spans="4:4">
      <c r="D12021" s="422"/>
    </row>
    <row r="12022" spans="4:4">
      <c r="D12022" s="422"/>
    </row>
    <row r="12023" spans="4:4">
      <c r="D12023" s="422"/>
    </row>
    <row r="12024" spans="4:4">
      <c r="D12024" s="422"/>
    </row>
    <row r="12025" spans="4:4">
      <c r="D12025" s="422"/>
    </row>
    <row r="12026" spans="4:4">
      <c r="D12026" s="422"/>
    </row>
    <row r="12027" spans="4:4">
      <c r="D12027" s="422"/>
    </row>
    <row r="12028" spans="4:4">
      <c r="D12028" s="422"/>
    </row>
    <row r="12029" spans="4:4">
      <c r="D12029" s="422"/>
    </row>
    <row r="12030" spans="4:4">
      <c r="D12030" s="422"/>
    </row>
    <row r="12031" spans="4:4">
      <c r="D12031" s="422"/>
    </row>
    <row r="12032" spans="4:4">
      <c r="D12032" s="422"/>
    </row>
    <row r="12033" spans="4:4">
      <c r="D12033" s="422"/>
    </row>
    <row r="12034" spans="4:4">
      <c r="D12034" s="422"/>
    </row>
    <row r="12035" spans="4:4">
      <c r="D12035" s="422"/>
    </row>
    <row r="12036" spans="4:4">
      <c r="D12036" s="422"/>
    </row>
    <row r="12037" spans="4:4">
      <c r="D12037" s="422"/>
    </row>
    <row r="12038" spans="4:4">
      <c r="D12038" s="422"/>
    </row>
    <row r="12039" spans="4:4">
      <c r="D12039" s="422"/>
    </row>
    <row r="12040" spans="4:4">
      <c r="D12040" s="422"/>
    </row>
    <row r="12041" spans="4:4">
      <c r="D12041" s="422"/>
    </row>
    <row r="12042" spans="4:4">
      <c r="D12042" s="422"/>
    </row>
    <row r="12043" spans="4:4">
      <c r="D12043" s="422"/>
    </row>
    <row r="12044" spans="4:4">
      <c r="D12044" s="422"/>
    </row>
    <row r="12045" spans="4:4">
      <c r="D12045" s="422"/>
    </row>
    <row r="12046" spans="4:4">
      <c r="D12046" s="422"/>
    </row>
    <row r="12047" spans="4:4">
      <c r="D12047" s="422"/>
    </row>
    <row r="12048" spans="4:4">
      <c r="D12048" s="422"/>
    </row>
    <row r="12049" spans="4:4">
      <c r="D12049" s="422"/>
    </row>
    <row r="12050" spans="4:4">
      <c r="D12050" s="422"/>
    </row>
    <row r="12051" spans="4:4">
      <c r="D12051" s="422"/>
    </row>
    <row r="12052" spans="4:4">
      <c r="D12052" s="422"/>
    </row>
    <row r="12053" spans="4:4">
      <c r="D12053" s="422"/>
    </row>
    <row r="12054" spans="4:4">
      <c r="D12054" s="422"/>
    </row>
    <row r="12055" spans="4:4">
      <c r="D12055" s="422"/>
    </row>
    <row r="12056" spans="4:4">
      <c r="D12056" s="422"/>
    </row>
    <row r="12057" spans="4:4">
      <c r="D12057" s="422"/>
    </row>
    <row r="12058" spans="4:4">
      <c r="D12058" s="422"/>
    </row>
    <row r="12059" spans="4:4">
      <c r="D12059" s="422"/>
    </row>
    <row r="12060" spans="4:4">
      <c r="D12060" s="422"/>
    </row>
    <row r="12061" spans="4:4">
      <c r="D12061" s="422"/>
    </row>
    <row r="12062" spans="4:4">
      <c r="D12062" s="422"/>
    </row>
    <row r="12063" spans="4:4">
      <c r="D12063" s="422"/>
    </row>
    <row r="12064" spans="4:4">
      <c r="D12064" s="422"/>
    </row>
    <row r="12065" spans="4:4">
      <c r="D12065" s="422"/>
    </row>
    <row r="12066" spans="4:4">
      <c r="D12066" s="422"/>
    </row>
    <row r="12067" spans="4:4">
      <c r="D12067" s="422"/>
    </row>
    <row r="12068" spans="4:4">
      <c r="D12068" s="422"/>
    </row>
    <row r="12069" spans="4:4">
      <c r="D12069" s="422"/>
    </row>
    <row r="12070" spans="4:4">
      <c r="D12070" s="422"/>
    </row>
    <row r="12071" spans="4:4">
      <c r="D12071" s="422"/>
    </row>
    <row r="12072" spans="4:4">
      <c r="D12072" s="422"/>
    </row>
    <row r="12073" spans="4:4">
      <c r="D12073" s="422"/>
    </row>
    <row r="12074" spans="4:4">
      <c r="D12074" s="422"/>
    </row>
    <row r="12075" spans="4:4">
      <c r="D12075" s="422"/>
    </row>
    <row r="12076" spans="4:4">
      <c r="D12076" s="422"/>
    </row>
    <row r="12077" spans="4:4">
      <c r="D12077" s="422"/>
    </row>
    <row r="12078" spans="4:4">
      <c r="D12078" s="422"/>
    </row>
    <row r="12079" spans="4:4">
      <c r="D12079" s="422"/>
    </row>
    <row r="12080" spans="4:4">
      <c r="D12080" s="422"/>
    </row>
    <row r="12081" spans="4:4">
      <c r="D12081" s="422"/>
    </row>
    <row r="12082" spans="4:4">
      <c r="D12082" s="422"/>
    </row>
    <row r="12083" spans="4:4">
      <c r="D12083" s="422"/>
    </row>
    <row r="12084" spans="4:4">
      <c r="D12084" s="422"/>
    </row>
    <row r="12085" spans="4:4">
      <c r="D12085" s="422"/>
    </row>
    <row r="12086" spans="4:4">
      <c r="D12086" s="422"/>
    </row>
    <row r="12087" spans="4:4">
      <c r="D12087" s="422"/>
    </row>
    <row r="12088" spans="4:4">
      <c r="D12088" s="422"/>
    </row>
    <row r="12089" spans="4:4">
      <c r="D12089" s="422"/>
    </row>
    <row r="12090" spans="4:4">
      <c r="D12090" s="422"/>
    </row>
    <row r="12091" spans="4:4">
      <c r="D12091" s="422"/>
    </row>
    <row r="12092" spans="4:4">
      <c r="D12092" s="422"/>
    </row>
    <row r="12093" spans="4:4">
      <c r="D12093" s="422"/>
    </row>
    <row r="12094" spans="4:4">
      <c r="D12094" s="422"/>
    </row>
    <row r="12095" spans="4:4">
      <c r="D12095" s="422"/>
    </row>
    <row r="12096" spans="4:4">
      <c r="D12096" s="422"/>
    </row>
    <row r="12097" spans="4:4">
      <c r="D12097" s="422"/>
    </row>
    <row r="12098" spans="4:4">
      <c r="D12098" s="422"/>
    </row>
    <row r="12099" spans="4:4">
      <c r="D12099" s="422"/>
    </row>
    <row r="12100" spans="4:4">
      <c r="D12100" s="422"/>
    </row>
    <row r="12101" spans="4:4">
      <c r="D12101" s="422"/>
    </row>
    <row r="12102" spans="4:4">
      <c r="D12102" s="422"/>
    </row>
    <row r="12103" spans="4:4">
      <c r="D12103" s="422"/>
    </row>
    <row r="12104" spans="4:4">
      <c r="D12104" s="422"/>
    </row>
    <row r="12105" spans="4:4">
      <c r="D12105" s="422"/>
    </row>
    <row r="12106" spans="4:4">
      <c r="D12106" s="422"/>
    </row>
    <row r="12107" spans="4:4">
      <c r="D12107" s="422"/>
    </row>
    <row r="12108" spans="4:4">
      <c r="D12108" s="422"/>
    </row>
    <row r="12109" spans="4:4">
      <c r="D12109" s="422"/>
    </row>
    <row r="12110" spans="4:4">
      <c r="D12110" s="422"/>
    </row>
    <row r="12111" spans="4:4">
      <c r="D12111" s="422"/>
    </row>
    <row r="12112" spans="4:4">
      <c r="D12112" s="422"/>
    </row>
    <row r="12113" spans="4:4">
      <c r="D12113" s="422"/>
    </row>
    <row r="12114" spans="4:4">
      <c r="D12114" s="422"/>
    </row>
    <row r="12115" spans="4:4">
      <c r="D12115" s="422"/>
    </row>
    <row r="12116" spans="4:4">
      <c r="D12116" s="422"/>
    </row>
    <row r="12117" spans="4:4">
      <c r="D12117" s="422"/>
    </row>
    <row r="12118" spans="4:4">
      <c r="D12118" s="422"/>
    </row>
    <row r="12119" spans="4:4">
      <c r="D12119" s="422"/>
    </row>
    <row r="12120" spans="4:4">
      <c r="D12120" s="422"/>
    </row>
    <row r="12121" spans="4:4">
      <c r="D12121" s="422"/>
    </row>
    <row r="12122" spans="4:4">
      <c r="D12122" s="422"/>
    </row>
    <row r="12123" spans="4:4">
      <c r="D12123" s="422"/>
    </row>
    <row r="12124" spans="4:4">
      <c r="D12124" s="422"/>
    </row>
    <row r="12125" spans="4:4">
      <c r="D12125" s="422"/>
    </row>
    <row r="12126" spans="4:4">
      <c r="D12126" s="422"/>
    </row>
    <row r="12127" spans="4:4">
      <c r="D12127" s="422"/>
    </row>
    <row r="12128" spans="4:4">
      <c r="D12128" s="422"/>
    </row>
    <row r="12129" spans="4:4">
      <c r="D12129" s="422"/>
    </row>
    <row r="12130" spans="4:4">
      <c r="D12130" s="422"/>
    </row>
    <row r="12131" spans="4:4">
      <c r="D12131" s="422"/>
    </row>
    <row r="12132" spans="4:4">
      <c r="D12132" s="422"/>
    </row>
    <row r="12133" spans="4:4">
      <c r="D12133" s="422"/>
    </row>
    <row r="12134" spans="4:4">
      <c r="D12134" s="422"/>
    </row>
    <row r="12135" spans="4:4">
      <c r="D12135" s="422"/>
    </row>
    <row r="12136" spans="4:4">
      <c r="D12136" s="422"/>
    </row>
    <row r="12137" spans="4:4">
      <c r="D12137" s="422"/>
    </row>
    <row r="12138" spans="4:4">
      <c r="D12138" s="422"/>
    </row>
    <row r="12139" spans="4:4">
      <c r="D12139" s="422"/>
    </row>
    <row r="12140" spans="4:4">
      <c r="D12140" s="422"/>
    </row>
    <row r="12141" spans="4:4">
      <c r="D12141" s="422"/>
    </row>
    <row r="12142" spans="4:4">
      <c r="D12142" s="422"/>
    </row>
    <row r="12143" spans="4:4">
      <c r="D12143" s="422"/>
    </row>
    <row r="12144" spans="4:4">
      <c r="D12144" s="422"/>
    </row>
    <row r="12145" spans="4:4">
      <c r="D12145" s="422"/>
    </row>
    <row r="12146" spans="4:4">
      <c r="D12146" s="422"/>
    </row>
    <row r="12147" spans="4:4">
      <c r="D12147" s="422"/>
    </row>
    <row r="12148" spans="4:4">
      <c r="D12148" s="422"/>
    </row>
    <row r="12149" spans="4:4">
      <c r="D12149" s="422"/>
    </row>
    <row r="12150" spans="4:4">
      <c r="D12150" s="422"/>
    </row>
    <row r="12151" spans="4:4">
      <c r="D12151" s="422"/>
    </row>
    <row r="12152" spans="4:4">
      <c r="D12152" s="422"/>
    </row>
    <row r="12153" spans="4:4">
      <c r="D12153" s="422"/>
    </row>
    <row r="12154" spans="4:4">
      <c r="D12154" s="422"/>
    </row>
    <row r="12155" spans="4:4">
      <c r="D12155" s="422"/>
    </row>
    <row r="12156" spans="4:4">
      <c r="D12156" s="422"/>
    </row>
    <row r="12157" spans="4:4">
      <c r="D12157" s="422"/>
    </row>
    <row r="12158" spans="4:4">
      <c r="D12158" s="422"/>
    </row>
    <row r="12159" spans="4:4">
      <c r="D12159" s="422"/>
    </row>
    <row r="12160" spans="4:4">
      <c r="D12160" s="422"/>
    </row>
    <row r="12161" spans="4:4">
      <c r="D12161" s="422"/>
    </row>
    <row r="12162" spans="4:4">
      <c r="D12162" s="422"/>
    </row>
    <row r="12163" spans="4:4">
      <c r="D12163" s="422"/>
    </row>
    <row r="12164" spans="4:4">
      <c r="D12164" s="422"/>
    </row>
    <row r="12165" spans="4:4">
      <c r="D12165" s="422"/>
    </row>
    <row r="12166" spans="4:4">
      <c r="D12166" s="422"/>
    </row>
    <row r="12167" spans="4:4">
      <c r="D12167" s="422"/>
    </row>
    <row r="12168" spans="4:4">
      <c r="D12168" s="422"/>
    </row>
    <row r="12169" spans="4:4">
      <c r="D12169" s="422"/>
    </row>
    <row r="12170" spans="4:4">
      <c r="D12170" s="422"/>
    </row>
    <row r="12171" spans="4:4">
      <c r="D12171" s="422"/>
    </row>
    <row r="12172" spans="4:4">
      <c r="D12172" s="422"/>
    </row>
    <row r="12173" spans="4:4">
      <c r="D12173" s="422"/>
    </row>
    <row r="12174" spans="4:4">
      <c r="D12174" s="422"/>
    </row>
    <row r="12175" spans="4:4">
      <c r="D12175" s="422"/>
    </row>
    <row r="12176" spans="4:4">
      <c r="D12176" s="422"/>
    </row>
    <row r="12177" spans="4:4">
      <c r="D12177" s="422"/>
    </row>
    <row r="12178" spans="4:4">
      <c r="D12178" s="422"/>
    </row>
    <row r="12179" spans="4:4">
      <c r="D12179" s="422"/>
    </row>
    <row r="12180" spans="4:4">
      <c r="D12180" s="422"/>
    </row>
    <row r="12181" spans="4:4">
      <c r="D12181" s="422"/>
    </row>
    <row r="12182" spans="4:4">
      <c r="D12182" s="422"/>
    </row>
    <row r="12183" spans="4:4">
      <c r="D12183" s="422"/>
    </row>
    <row r="12184" spans="4:4">
      <c r="D12184" s="422"/>
    </row>
    <row r="12185" spans="4:4">
      <c r="D12185" s="422"/>
    </row>
    <row r="12186" spans="4:4">
      <c r="D12186" s="422"/>
    </row>
    <row r="12187" spans="4:4">
      <c r="D12187" s="422"/>
    </row>
    <row r="12188" spans="4:4">
      <c r="D12188" s="422"/>
    </row>
    <row r="12189" spans="4:4">
      <c r="D12189" s="422"/>
    </row>
    <row r="12190" spans="4:4">
      <c r="D12190" s="422"/>
    </row>
    <row r="12191" spans="4:4">
      <c r="D12191" s="422"/>
    </row>
    <row r="12192" spans="4:4">
      <c r="D12192" s="422"/>
    </row>
    <row r="12193" spans="4:4">
      <c r="D12193" s="422"/>
    </row>
    <row r="12194" spans="4:4">
      <c r="D12194" s="422"/>
    </row>
    <row r="12195" spans="4:4">
      <c r="D12195" s="422"/>
    </row>
    <row r="12196" spans="4:4">
      <c r="D12196" s="422"/>
    </row>
    <row r="12197" spans="4:4">
      <c r="D12197" s="422"/>
    </row>
    <row r="12198" spans="4:4">
      <c r="D12198" s="422"/>
    </row>
    <row r="12199" spans="4:4">
      <c r="D12199" s="422"/>
    </row>
    <row r="12200" spans="4:4">
      <c r="D12200" s="422"/>
    </row>
    <row r="12201" spans="4:4">
      <c r="D12201" s="422"/>
    </row>
    <row r="12202" spans="4:4">
      <c r="D12202" s="422"/>
    </row>
    <row r="12203" spans="4:4">
      <c r="D12203" s="422"/>
    </row>
    <row r="12204" spans="4:4">
      <c r="D12204" s="422"/>
    </row>
    <row r="12205" spans="4:4">
      <c r="D12205" s="422"/>
    </row>
    <row r="12206" spans="4:4">
      <c r="D12206" s="422"/>
    </row>
    <row r="12207" spans="4:4">
      <c r="D12207" s="422"/>
    </row>
    <row r="12208" spans="4:4">
      <c r="D12208" s="422"/>
    </row>
    <row r="12209" spans="4:4">
      <c r="D12209" s="422"/>
    </row>
    <row r="12210" spans="4:4">
      <c r="D12210" s="422"/>
    </row>
    <row r="12211" spans="4:4">
      <c r="D12211" s="422"/>
    </row>
    <row r="12212" spans="4:4">
      <c r="D12212" s="422"/>
    </row>
    <row r="12213" spans="4:4">
      <c r="D12213" s="422"/>
    </row>
    <row r="12214" spans="4:4">
      <c r="D12214" s="422"/>
    </row>
    <row r="12215" spans="4:4">
      <c r="D12215" s="422"/>
    </row>
    <row r="12216" spans="4:4">
      <c r="D12216" s="422"/>
    </row>
    <row r="12217" spans="4:4">
      <c r="D12217" s="422"/>
    </row>
    <row r="12218" spans="4:4">
      <c r="D12218" s="422"/>
    </row>
    <row r="12219" spans="4:4">
      <c r="D12219" s="422"/>
    </row>
    <row r="12220" spans="4:4">
      <c r="D12220" s="422"/>
    </row>
    <row r="12221" spans="4:4">
      <c r="D12221" s="422"/>
    </row>
    <row r="12222" spans="4:4">
      <c r="D12222" s="422"/>
    </row>
    <row r="12223" spans="4:4">
      <c r="D12223" s="422"/>
    </row>
    <row r="12224" spans="4:4">
      <c r="D12224" s="422"/>
    </row>
    <row r="12225" spans="4:4">
      <c r="D12225" s="422"/>
    </row>
    <row r="12226" spans="4:4">
      <c r="D12226" s="422"/>
    </row>
    <row r="12227" spans="4:4">
      <c r="D12227" s="422"/>
    </row>
    <row r="12228" spans="4:4">
      <c r="D12228" s="422"/>
    </row>
    <row r="12229" spans="4:4">
      <c r="D12229" s="422"/>
    </row>
    <row r="12230" spans="4:4">
      <c r="D12230" s="422"/>
    </row>
    <row r="12231" spans="4:4">
      <c r="D12231" s="422"/>
    </row>
    <row r="12232" spans="4:4">
      <c r="D12232" s="422"/>
    </row>
    <row r="12233" spans="4:4">
      <c r="D12233" s="422"/>
    </row>
    <row r="12234" spans="4:4">
      <c r="D12234" s="422"/>
    </row>
    <row r="12235" spans="4:4">
      <c r="D12235" s="422"/>
    </row>
    <row r="12236" spans="4:4">
      <c r="D12236" s="422"/>
    </row>
    <row r="12237" spans="4:4">
      <c r="D12237" s="422"/>
    </row>
    <row r="12238" spans="4:4">
      <c r="D12238" s="422"/>
    </row>
    <row r="12239" spans="4:4">
      <c r="D12239" s="422"/>
    </row>
    <row r="12240" spans="4:4">
      <c r="D12240" s="422"/>
    </row>
    <row r="12241" spans="4:4">
      <c r="D12241" s="422"/>
    </row>
    <row r="12242" spans="4:4">
      <c r="D12242" s="422"/>
    </row>
    <row r="12243" spans="4:4">
      <c r="D12243" s="422"/>
    </row>
    <row r="12244" spans="4:4">
      <c r="D12244" s="422"/>
    </row>
    <row r="12245" spans="4:4">
      <c r="D12245" s="422"/>
    </row>
    <row r="12246" spans="4:4">
      <c r="D12246" s="422"/>
    </row>
    <row r="12247" spans="4:4">
      <c r="D12247" s="422"/>
    </row>
    <row r="12248" spans="4:4">
      <c r="D12248" s="422"/>
    </row>
    <row r="12249" spans="4:4">
      <c r="D12249" s="422"/>
    </row>
    <row r="12250" spans="4:4">
      <c r="D12250" s="422"/>
    </row>
    <row r="12251" spans="4:4">
      <c r="D12251" s="422"/>
    </row>
    <row r="12252" spans="4:4">
      <c r="D12252" s="422"/>
    </row>
    <row r="12253" spans="4:4">
      <c r="D12253" s="422"/>
    </row>
    <row r="12254" spans="4:4">
      <c r="D12254" s="422"/>
    </row>
    <row r="12255" spans="4:4">
      <c r="D12255" s="422"/>
    </row>
    <row r="12256" spans="4:4">
      <c r="D12256" s="422"/>
    </row>
    <row r="12257" spans="4:4">
      <c r="D12257" s="422"/>
    </row>
    <row r="12258" spans="4:4">
      <c r="D12258" s="422"/>
    </row>
    <row r="12259" spans="4:4">
      <c r="D12259" s="422"/>
    </row>
    <row r="12260" spans="4:4">
      <c r="D12260" s="422"/>
    </row>
    <row r="12261" spans="4:4">
      <c r="D12261" s="422"/>
    </row>
    <row r="12262" spans="4:4">
      <c r="D12262" s="422"/>
    </row>
    <row r="12263" spans="4:4">
      <c r="D12263" s="422"/>
    </row>
    <row r="12264" spans="4:4">
      <c r="D12264" s="422"/>
    </row>
    <row r="12265" spans="4:4">
      <c r="D12265" s="422"/>
    </row>
    <row r="12266" spans="4:4">
      <c r="D12266" s="422"/>
    </row>
    <row r="12267" spans="4:4">
      <c r="D12267" s="422"/>
    </row>
    <row r="12268" spans="4:4">
      <c r="D12268" s="422"/>
    </row>
    <row r="12269" spans="4:4">
      <c r="D12269" s="422"/>
    </row>
    <row r="12270" spans="4:4">
      <c r="D12270" s="422"/>
    </row>
    <row r="12271" spans="4:4">
      <c r="D12271" s="422"/>
    </row>
    <row r="12272" spans="4:4">
      <c r="D12272" s="422"/>
    </row>
    <row r="12273" spans="4:4">
      <c r="D12273" s="422"/>
    </row>
    <row r="12274" spans="4:4">
      <c r="D12274" s="422"/>
    </row>
    <row r="12275" spans="4:4">
      <c r="D12275" s="422"/>
    </row>
    <row r="12276" spans="4:4">
      <c r="D12276" s="422"/>
    </row>
    <row r="12277" spans="4:4">
      <c r="D12277" s="422"/>
    </row>
    <row r="12278" spans="4:4">
      <c r="D12278" s="422"/>
    </row>
    <row r="12279" spans="4:4">
      <c r="D12279" s="422"/>
    </row>
    <row r="12280" spans="4:4">
      <c r="D12280" s="422"/>
    </row>
    <row r="12281" spans="4:4">
      <c r="D12281" s="422"/>
    </row>
    <row r="12282" spans="4:4">
      <c r="D12282" s="422"/>
    </row>
    <row r="12283" spans="4:4">
      <c r="D12283" s="422"/>
    </row>
    <row r="12284" spans="4:4">
      <c r="D12284" s="422"/>
    </row>
    <row r="12285" spans="4:4">
      <c r="D12285" s="422"/>
    </row>
    <row r="12286" spans="4:4">
      <c r="D12286" s="422"/>
    </row>
    <row r="12287" spans="4:4">
      <c r="D12287" s="422"/>
    </row>
    <row r="12288" spans="4:4">
      <c r="D12288" s="422"/>
    </row>
    <row r="12289" spans="4:4">
      <c r="D12289" s="422"/>
    </row>
    <row r="12290" spans="4:4">
      <c r="D12290" s="422"/>
    </row>
    <row r="12291" spans="4:4">
      <c r="D12291" s="422"/>
    </row>
    <row r="12292" spans="4:4">
      <c r="D12292" s="422"/>
    </row>
    <row r="12293" spans="4:4">
      <c r="D12293" s="422"/>
    </row>
    <row r="12294" spans="4:4">
      <c r="D12294" s="422"/>
    </row>
    <row r="12295" spans="4:4">
      <c r="D12295" s="422"/>
    </row>
    <row r="12296" spans="4:4">
      <c r="D12296" s="422"/>
    </row>
    <row r="12297" spans="4:4">
      <c r="D12297" s="422"/>
    </row>
    <row r="12298" spans="4:4">
      <c r="D12298" s="422"/>
    </row>
    <row r="12299" spans="4:4">
      <c r="D12299" s="422"/>
    </row>
    <row r="12300" spans="4:4">
      <c r="D12300" s="422"/>
    </row>
    <row r="12301" spans="4:4">
      <c r="D12301" s="422"/>
    </row>
    <row r="12302" spans="4:4">
      <c r="D12302" s="422"/>
    </row>
    <row r="12303" spans="4:4">
      <c r="D12303" s="422"/>
    </row>
    <row r="12304" spans="4:4">
      <c r="D12304" s="422"/>
    </row>
    <row r="12305" spans="4:4">
      <c r="D12305" s="422"/>
    </row>
    <row r="12306" spans="4:4">
      <c r="D12306" s="422"/>
    </row>
    <row r="12307" spans="4:4">
      <c r="D12307" s="422"/>
    </row>
    <row r="12308" spans="4:4">
      <c r="D12308" s="422"/>
    </row>
    <row r="12309" spans="4:4">
      <c r="D12309" s="422"/>
    </row>
    <row r="12310" spans="4:4">
      <c r="D12310" s="422"/>
    </row>
    <row r="12311" spans="4:4">
      <c r="D12311" s="422"/>
    </row>
    <row r="12312" spans="4:4">
      <c r="D12312" s="422"/>
    </row>
    <row r="12313" spans="4:4">
      <c r="D12313" s="422"/>
    </row>
    <row r="12314" spans="4:4">
      <c r="D12314" s="422"/>
    </row>
    <row r="12315" spans="4:4">
      <c r="D12315" s="422"/>
    </row>
    <row r="12316" spans="4:4">
      <c r="D12316" s="422"/>
    </row>
    <row r="12317" spans="4:4">
      <c r="D12317" s="422"/>
    </row>
    <row r="12318" spans="4:4">
      <c r="D12318" s="422"/>
    </row>
    <row r="12319" spans="4:4">
      <c r="D12319" s="422"/>
    </row>
    <row r="12320" spans="4:4">
      <c r="D12320" s="422"/>
    </row>
    <row r="12321" spans="4:4">
      <c r="D12321" s="422"/>
    </row>
    <row r="12322" spans="4:4">
      <c r="D12322" s="422"/>
    </row>
    <row r="12323" spans="4:4">
      <c r="D12323" s="422"/>
    </row>
    <row r="12324" spans="4:4">
      <c r="D12324" s="422"/>
    </row>
    <row r="12325" spans="4:4">
      <c r="D12325" s="422"/>
    </row>
    <row r="12326" spans="4:4">
      <c r="D12326" s="422"/>
    </row>
    <row r="12327" spans="4:4">
      <c r="D12327" s="422"/>
    </row>
    <row r="12328" spans="4:4">
      <c r="D12328" s="422"/>
    </row>
    <row r="12329" spans="4:4">
      <c r="D12329" s="422"/>
    </row>
    <row r="12330" spans="4:4">
      <c r="D12330" s="422"/>
    </row>
    <row r="12331" spans="4:4">
      <c r="D12331" s="422"/>
    </row>
    <row r="12332" spans="4:4">
      <c r="D12332" s="422"/>
    </row>
    <row r="12333" spans="4:4">
      <c r="D12333" s="422"/>
    </row>
    <row r="12334" spans="4:4">
      <c r="D12334" s="422"/>
    </row>
    <row r="12335" spans="4:4">
      <c r="D12335" s="422"/>
    </row>
    <row r="12336" spans="4:4">
      <c r="D12336" s="422"/>
    </row>
    <row r="12337" spans="4:4">
      <c r="D12337" s="422"/>
    </row>
    <row r="12338" spans="4:4">
      <c r="D12338" s="422"/>
    </row>
    <row r="12339" spans="4:4">
      <c r="D12339" s="422"/>
    </row>
    <row r="12340" spans="4:4">
      <c r="D12340" s="422"/>
    </row>
    <row r="12341" spans="4:4">
      <c r="D12341" s="422"/>
    </row>
    <row r="12342" spans="4:4">
      <c r="D12342" s="422"/>
    </row>
    <row r="12343" spans="4:4">
      <c r="D12343" s="422"/>
    </row>
    <row r="12344" spans="4:4">
      <c r="D12344" s="422"/>
    </row>
    <row r="12345" spans="4:4">
      <c r="D12345" s="422"/>
    </row>
    <row r="12346" spans="4:4">
      <c r="D12346" s="422"/>
    </row>
    <row r="12347" spans="4:4">
      <c r="D12347" s="422"/>
    </row>
    <row r="12348" spans="4:4">
      <c r="D12348" s="422"/>
    </row>
    <row r="12349" spans="4:4">
      <c r="D12349" s="422"/>
    </row>
    <row r="12350" spans="4:4">
      <c r="D12350" s="422"/>
    </row>
    <row r="12351" spans="4:4">
      <c r="D12351" s="422"/>
    </row>
    <row r="12352" spans="4:4">
      <c r="D12352" s="422"/>
    </row>
    <row r="12353" spans="4:4">
      <c r="D12353" s="422"/>
    </row>
    <row r="12354" spans="4:4">
      <c r="D12354" s="422"/>
    </row>
    <row r="12355" spans="4:4">
      <c r="D12355" s="422"/>
    </row>
    <row r="12356" spans="4:4">
      <c r="D12356" s="422"/>
    </row>
    <row r="12357" spans="4:4">
      <c r="D12357" s="422"/>
    </row>
    <row r="12358" spans="4:4">
      <c r="D12358" s="422"/>
    </row>
    <row r="12359" spans="4:4">
      <c r="D12359" s="422"/>
    </row>
    <row r="12360" spans="4:4">
      <c r="D12360" s="422"/>
    </row>
    <row r="12361" spans="4:4">
      <c r="D12361" s="422"/>
    </row>
    <row r="12362" spans="4:4">
      <c r="D12362" s="422"/>
    </row>
    <row r="12363" spans="4:4">
      <c r="D12363" s="422"/>
    </row>
    <row r="12364" spans="4:4">
      <c r="D12364" s="422"/>
    </row>
    <row r="12365" spans="4:4">
      <c r="D12365" s="422"/>
    </row>
    <row r="12366" spans="4:4">
      <c r="D12366" s="422"/>
    </row>
    <row r="12367" spans="4:4">
      <c r="D12367" s="422"/>
    </row>
    <row r="12368" spans="4:4">
      <c r="D12368" s="422"/>
    </row>
    <row r="12369" spans="4:4">
      <c r="D12369" s="422"/>
    </row>
    <row r="12370" spans="4:4">
      <c r="D12370" s="422"/>
    </row>
    <row r="12371" spans="4:4">
      <c r="D12371" s="422"/>
    </row>
    <row r="12372" spans="4:4">
      <c r="D12372" s="422"/>
    </row>
    <row r="12373" spans="4:4">
      <c r="D12373" s="422"/>
    </row>
    <row r="12374" spans="4:4">
      <c r="D12374" s="422"/>
    </row>
    <row r="12375" spans="4:4">
      <c r="D12375" s="422"/>
    </row>
    <row r="12376" spans="4:4">
      <c r="D12376" s="422"/>
    </row>
    <row r="12377" spans="4:4">
      <c r="D12377" s="422"/>
    </row>
    <row r="12378" spans="4:4">
      <c r="D12378" s="422"/>
    </row>
    <row r="12379" spans="4:4">
      <c r="D12379" s="422"/>
    </row>
    <row r="12380" spans="4:4">
      <c r="D12380" s="422"/>
    </row>
    <row r="12381" spans="4:4">
      <c r="D12381" s="422"/>
    </row>
    <row r="12382" spans="4:4">
      <c r="D12382" s="422"/>
    </row>
    <row r="12383" spans="4:4">
      <c r="D12383" s="422"/>
    </row>
    <row r="12384" spans="4:4">
      <c r="D12384" s="422"/>
    </row>
    <row r="12385" spans="4:4">
      <c r="D12385" s="422"/>
    </row>
    <row r="12386" spans="4:4">
      <c r="D12386" s="422"/>
    </row>
    <row r="12387" spans="4:4">
      <c r="D12387" s="422"/>
    </row>
    <row r="12388" spans="4:4">
      <c r="D12388" s="422"/>
    </row>
    <row r="12389" spans="4:4">
      <c r="D12389" s="422"/>
    </row>
    <row r="12390" spans="4:4">
      <c r="D12390" s="422"/>
    </row>
    <row r="12391" spans="4:4">
      <c r="D12391" s="422"/>
    </row>
    <row r="12392" spans="4:4">
      <c r="D12392" s="422"/>
    </row>
    <row r="12393" spans="4:4">
      <c r="D12393" s="422"/>
    </row>
    <row r="12394" spans="4:4">
      <c r="D12394" s="422"/>
    </row>
    <row r="12395" spans="4:4">
      <c r="D12395" s="422"/>
    </row>
    <row r="12396" spans="4:4">
      <c r="D12396" s="422"/>
    </row>
    <row r="12397" spans="4:4">
      <c r="D12397" s="422"/>
    </row>
    <row r="12398" spans="4:4">
      <c r="D12398" s="422"/>
    </row>
    <row r="12399" spans="4:4">
      <c r="D12399" s="422"/>
    </row>
    <row r="12400" spans="4:4">
      <c r="D12400" s="422"/>
    </row>
    <row r="12401" spans="4:4">
      <c r="D12401" s="422"/>
    </row>
    <row r="12402" spans="4:4">
      <c r="D12402" s="422"/>
    </row>
    <row r="12403" spans="4:4">
      <c r="D12403" s="422"/>
    </row>
    <row r="12404" spans="4:4">
      <c r="D12404" s="422"/>
    </row>
    <row r="12405" spans="4:4">
      <c r="D12405" s="422"/>
    </row>
    <row r="12406" spans="4:4">
      <c r="D12406" s="422"/>
    </row>
    <row r="12407" spans="4:4">
      <c r="D12407" s="422"/>
    </row>
    <row r="12408" spans="4:4">
      <c r="D12408" s="422"/>
    </row>
    <row r="12409" spans="4:4">
      <c r="D12409" s="422"/>
    </row>
    <row r="12410" spans="4:4">
      <c r="D12410" s="422"/>
    </row>
    <row r="12411" spans="4:4">
      <c r="D12411" s="422"/>
    </row>
    <row r="12412" spans="4:4">
      <c r="D12412" s="422"/>
    </row>
    <row r="12413" spans="4:4">
      <c r="D12413" s="422"/>
    </row>
    <row r="12414" spans="4:4">
      <c r="D12414" s="422"/>
    </row>
    <row r="12415" spans="4:4">
      <c r="D12415" s="422"/>
    </row>
    <row r="12416" spans="4:4">
      <c r="D12416" s="422"/>
    </row>
    <row r="12417" spans="4:4">
      <c r="D12417" s="422"/>
    </row>
    <row r="12418" spans="4:4">
      <c r="D12418" s="422"/>
    </row>
    <row r="12419" spans="4:4">
      <c r="D12419" s="422"/>
    </row>
    <row r="12420" spans="4:4">
      <c r="D12420" s="422"/>
    </row>
    <row r="12421" spans="4:4">
      <c r="D12421" s="422"/>
    </row>
    <row r="12422" spans="4:4">
      <c r="D12422" s="422"/>
    </row>
    <row r="12423" spans="4:4">
      <c r="D12423" s="422"/>
    </row>
    <row r="12424" spans="4:4">
      <c r="D12424" s="422"/>
    </row>
    <row r="12425" spans="4:4">
      <c r="D12425" s="422"/>
    </row>
    <row r="12426" spans="4:4">
      <c r="D12426" s="422"/>
    </row>
    <row r="12427" spans="4:4">
      <c r="D12427" s="422"/>
    </row>
    <row r="12428" spans="4:4">
      <c r="D12428" s="422"/>
    </row>
    <row r="12429" spans="4:4">
      <c r="D12429" s="422"/>
    </row>
    <row r="12430" spans="4:4">
      <c r="D12430" s="422"/>
    </row>
    <row r="12431" spans="4:4">
      <c r="D12431" s="422"/>
    </row>
    <row r="12432" spans="4:4">
      <c r="D12432" s="422"/>
    </row>
    <row r="12433" spans="4:4">
      <c r="D12433" s="422"/>
    </row>
    <row r="12434" spans="4:4">
      <c r="D12434" s="422"/>
    </row>
    <row r="12435" spans="4:4">
      <c r="D12435" s="422"/>
    </row>
    <row r="12436" spans="4:4">
      <c r="D12436" s="422"/>
    </row>
    <row r="12437" spans="4:4">
      <c r="D12437" s="422"/>
    </row>
    <row r="12438" spans="4:4">
      <c r="D12438" s="422"/>
    </row>
    <row r="12439" spans="4:4">
      <c r="D12439" s="422"/>
    </row>
    <row r="12440" spans="4:4">
      <c r="D12440" s="422"/>
    </row>
    <row r="12441" spans="4:4">
      <c r="D12441" s="422"/>
    </row>
    <row r="12442" spans="4:4">
      <c r="D12442" s="422"/>
    </row>
    <row r="12443" spans="4:4">
      <c r="D12443" s="422"/>
    </row>
    <row r="12444" spans="4:4">
      <c r="D12444" s="422"/>
    </row>
    <row r="12445" spans="4:4">
      <c r="D12445" s="422"/>
    </row>
    <row r="12446" spans="4:4">
      <c r="D12446" s="422"/>
    </row>
    <row r="12447" spans="4:4">
      <c r="D12447" s="422"/>
    </row>
    <row r="12448" spans="4:4">
      <c r="D12448" s="422"/>
    </row>
    <row r="12449" spans="4:4">
      <c r="D12449" s="422"/>
    </row>
    <row r="12450" spans="4:4">
      <c r="D12450" s="422"/>
    </row>
    <row r="12451" spans="4:4">
      <c r="D12451" s="422"/>
    </row>
    <row r="12452" spans="4:4">
      <c r="D12452" s="422"/>
    </row>
    <row r="12453" spans="4:4">
      <c r="D12453" s="422"/>
    </row>
    <row r="12454" spans="4:4">
      <c r="D12454" s="422"/>
    </row>
    <row r="12455" spans="4:4">
      <c r="D12455" s="422"/>
    </row>
    <row r="12456" spans="4:4">
      <c r="D12456" s="422"/>
    </row>
    <row r="12457" spans="4:4">
      <c r="D12457" s="422"/>
    </row>
    <row r="12458" spans="4:4">
      <c r="D12458" s="422"/>
    </row>
    <row r="12459" spans="4:4">
      <c r="D12459" s="422"/>
    </row>
    <row r="12460" spans="4:4">
      <c r="D12460" s="422"/>
    </row>
    <row r="12461" spans="4:4">
      <c r="D12461" s="422"/>
    </row>
    <row r="12462" spans="4:4">
      <c r="D12462" s="422"/>
    </row>
    <row r="12463" spans="4:4">
      <c r="D12463" s="422"/>
    </row>
    <row r="12464" spans="4:4">
      <c r="D12464" s="422"/>
    </row>
    <row r="12465" spans="4:4">
      <c r="D12465" s="422"/>
    </row>
    <row r="12466" spans="4:4">
      <c r="D12466" s="422"/>
    </row>
    <row r="12467" spans="4:4">
      <c r="D12467" s="422"/>
    </row>
    <row r="12468" spans="4:4">
      <c r="D12468" s="422"/>
    </row>
    <row r="12469" spans="4:4">
      <c r="D12469" s="422"/>
    </row>
    <row r="12470" spans="4:4">
      <c r="D12470" s="422"/>
    </row>
    <row r="12471" spans="4:4">
      <c r="D12471" s="422"/>
    </row>
    <row r="12472" spans="4:4">
      <c r="D12472" s="422"/>
    </row>
    <row r="12473" spans="4:4">
      <c r="D12473" s="422"/>
    </row>
    <row r="12474" spans="4:4">
      <c r="D12474" s="422"/>
    </row>
    <row r="12475" spans="4:4">
      <c r="D12475" s="422"/>
    </row>
    <row r="12476" spans="4:4">
      <c r="D12476" s="422"/>
    </row>
    <row r="12477" spans="4:4">
      <c r="D12477" s="422"/>
    </row>
    <row r="12478" spans="4:4">
      <c r="D12478" s="422"/>
    </row>
    <row r="12479" spans="4:4">
      <c r="D12479" s="422"/>
    </row>
    <row r="12480" spans="4:4">
      <c r="D12480" s="422"/>
    </row>
    <row r="12481" spans="4:4">
      <c r="D12481" s="422"/>
    </row>
    <row r="12482" spans="4:4">
      <c r="D12482" s="422"/>
    </row>
    <row r="12483" spans="4:4">
      <c r="D12483" s="422"/>
    </row>
    <row r="12484" spans="4:4">
      <c r="D12484" s="422"/>
    </row>
    <row r="12485" spans="4:4">
      <c r="D12485" s="422"/>
    </row>
    <row r="12486" spans="4:4">
      <c r="D12486" s="422"/>
    </row>
    <row r="12487" spans="4:4">
      <c r="D12487" s="422"/>
    </row>
    <row r="12488" spans="4:4">
      <c r="D12488" s="422"/>
    </row>
    <row r="12489" spans="4:4">
      <c r="D12489" s="422"/>
    </row>
    <row r="12490" spans="4:4">
      <c r="D12490" s="422"/>
    </row>
    <row r="12491" spans="4:4">
      <c r="D12491" s="422"/>
    </row>
    <row r="12492" spans="4:4">
      <c r="D12492" s="422"/>
    </row>
    <row r="12493" spans="4:4">
      <c r="D12493" s="422"/>
    </row>
    <row r="12494" spans="4:4">
      <c r="D12494" s="422"/>
    </row>
    <row r="12495" spans="4:4">
      <c r="D12495" s="422"/>
    </row>
    <row r="12496" spans="4:4">
      <c r="D12496" s="422"/>
    </row>
    <row r="12497" spans="4:4">
      <c r="D12497" s="422"/>
    </row>
    <row r="12498" spans="4:4">
      <c r="D12498" s="422"/>
    </row>
    <row r="12499" spans="4:4">
      <c r="D12499" s="422"/>
    </row>
    <row r="12500" spans="4:4">
      <c r="D12500" s="422"/>
    </row>
    <row r="12501" spans="4:4">
      <c r="D12501" s="422"/>
    </row>
    <row r="12502" spans="4:4">
      <c r="D12502" s="422"/>
    </row>
    <row r="12503" spans="4:4">
      <c r="D12503" s="422"/>
    </row>
    <row r="12504" spans="4:4">
      <c r="D12504" s="422"/>
    </row>
    <row r="12505" spans="4:4">
      <c r="D12505" s="422"/>
    </row>
    <row r="12506" spans="4:4">
      <c r="D12506" s="422"/>
    </row>
    <row r="12507" spans="4:4">
      <c r="D12507" s="422"/>
    </row>
    <row r="12508" spans="4:4">
      <c r="D12508" s="422"/>
    </row>
    <row r="12509" spans="4:4">
      <c r="D12509" s="422"/>
    </row>
    <row r="12510" spans="4:4">
      <c r="D12510" s="422"/>
    </row>
    <row r="12511" spans="4:4">
      <c r="D12511" s="422"/>
    </row>
    <row r="12512" spans="4:4">
      <c r="D12512" s="422"/>
    </row>
    <row r="12513" spans="4:4">
      <c r="D12513" s="422"/>
    </row>
    <row r="12514" spans="4:4">
      <c r="D12514" s="422"/>
    </row>
    <row r="12515" spans="4:4">
      <c r="D12515" s="422"/>
    </row>
    <row r="12516" spans="4:4">
      <c r="D12516" s="422"/>
    </row>
    <row r="12517" spans="4:4">
      <c r="D12517" s="422"/>
    </row>
    <row r="12518" spans="4:4">
      <c r="D12518" s="422"/>
    </row>
    <row r="12519" spans="4:4">
      <c r="D12519" s="422"/>
    </row>
    <row r="12520" spans="4:4">
      <c r="D12520" s="422"/>
    </row>
    <row r="12521" spans="4:4">
      <c r="D12521" s="422"/>
    </row>
    <row r="12522" spans="4:4">
      <c r="D12522" s="422"/>
    </row>
    <row r="12523" spans="4:4">
      <c r="D12523" s="422"/>
    </row>
    <row r="12524" spans="4:4">
      <c r="D12524" s="422"/>
    </row>
    <row r="12525" spans="4:4">
      <c r="D12525" s="422"/>
    </row>
    <row r="12526" spans="4:4">
      <c r="D12526" s="422"/>
    </row>
    <row r="12527" spans="4:4">
      <c r="D12527" s="422"/>
    </row>
    <row r="12528" spans="4:4">
      <c r="D12528" s="422"/>
    </row>
    <row r="12529" spans="4:4">
      <c r="D12529" s="422"/>
    </row>
    <row r="12530" spans="4:4">
      <c r="D12530" s="422"/>
    </row>
    <row r="12531" spans="4:4">
      <c r="D12531" s="422"/>
    </row>
    <row r="12532" spans="4:4">
      <c r="D12532" s="422"/>
    </row>
    <row r="12533" spans="4:4">
      <c r="D12533" s="422"/>
    </row>
    <row r="12534" spans="4:4">
      <c r="D12534" s="422"/>
    </row>
    <row r="12535" spans="4:4">
      <c r="D12535" s="422"/>
    </row>
    <row r="12536" spans="4:4">
      <c r="D12536" s="422"/>
    </row>
    <row r="12537" spans="4:4">
      <c r="D12537" s="422"/>
    </row>
    <row r="12538" spans="4:4">
      <c r="D12538" s="422"/>
    </row>
    <row r="12539" spans="4:4">
      <c r="D12539" s="422"/>
    </row>
    <row r="12540" spans="4:4">
      <c r="D12540" s="422"/>
    </row>
    <row r="12541" spans="4:4">
      <c r="D12541" s="422"/>
    </row>
    <row r="12542" spans="4:4">
      <c r="D12542" s="422"/>
    </row>
    <row r="12543" spans="4:4">
      <c r="D12543" s="422"/>
    </row>
    <row r="12544" spans="4:4">
      <c r="D12544" s="422"/>
    </row>
    <row r="12545" spans="4:4">
      <c r="D12545" s="422"/>
    </row>
    <row r="12546" spans="4:4">
      <c r="D12546" s="422"/>
    </row>
    <row r="12547" spans="4:4">
      <c r="D12547" s="422"/>
    </row>
    <row r="12548" spans="4:4">
      <c r="D12548" s="422"/>
    </row>
    <row r="12549" spans="4:4">
      <c r="D12549" s="422"/>
    </row>
    <row r="12550" spans="4:4">
      <c r="D12550" s="422"/>
    </row>
    <row r="12551" spans="4:4">
      <c r="D12551" s="422"/>
    </row>
    <row r="12552" spans="4:4">
      <c r="D12552" s="422"/>
    </row>
    <row r="12553" spans="4:4">
      <c r="D12553" s="422"/>
    </row>
    <row r="12554" spans="4:4">
      <c r="D12554" s="422"/>
    </row>
    <row r="12555" spans="4:4">
      <c r="D12555" s="422"/>
    </row>
    <row r="12556" spans="4:4">
      <c r="D12556" s="422"/>
    </row>
    <row r="12557" spans="4:4">
      <c r="D12557" s="422"/>
    </row>
    <row r="12558" spans="4:4">
      <c r="D12558" s="422"/>
    </row>
    <row r="12559" spans="4:4">
      <c r="D12559" s="422"/>
    </row>
    <row r="12560" spans="4:4">
      <c r="D12560" s="422"/>
    </row>
    <row r="12561" spans="4:4">
      <c r="D12561" s="422"/>
    </row>
    <row r="12562" spans="4:4">
      <c r="D12562" s="422"/>
    </row>
    <row r="12563" spans="4:4">
      <c r="D12563" s="422"/>
    </row>
    <row r="12564" spans="4:4">
      <c r="D12564" s="422"/>
    </row>
    <row r="12565" spans="4:4">
      <c r="D12565" s="422"/>
    </row>
    <row r="12566" spans="4:4">
      <c r="D12566" s="422"/>
    </row>
    <row r="12567" spans="4:4">
      <c r="D12567" s="422"/>
    </row>
    <row r="12568" spans="4:4">
      <c r="D12568" s="422"/>
    </row>
    <row r="12569" spans="4:4">
      <c r="D12569" s="422"/>
    </row>
    <row r="12570" spans="4:4">
      <c r="D12570" s="422"/>
    </row>
    <row r="12571" spans="4:4">
      <c r="D12571" s="422"/>
    </row>
    <row r="12572" spans="4:4">
      <c r="D12572" s="422"/>
    </row>
    <row r="12573" spans="4:4">
      <c r="D12573" s="422"/>
    </row>
    <row r="12574" spans="4:4">
      <c r="D12574" s="422"/>
    </row>
    <row r="12575" spans="4:4">
      <c r="D12575" s="422"/>
    </row>
    <row r="12576" spans="4:4">
      <c r="D12576" s="422"/>
    </row>
    <row r="12577" spans="4:4">
      <c r="D12577" s="422"/>
    </row>
    <row r="12578" spans="4:4">
      <c r="D12578" s="422"/>
    </row>
    <row r="12579" spans="4:4">
      <c r="D12579" s="422"/>
    </row>
    <row r="12580" spans="4:4">
      <c r="D12580" s="422"/>
    </row>
    <row r="12581" spans="4:4">
      <c r="D12581" s="422"/>
    </row>
    <row r="12582" spans="4:4">
      <c r="D12582" s="422"/>
    </row>
    <row r="12583" spans="4:4">
      <c r="D12583" s="422"/>
    </row>
    <row r="12584" spans="4:4">
      <c r="D12584" s="422"/>
    </row>
    <row r="12585" spans="4:4">
      <c r="D12585" s="422"/>
    </row>
    <row r="12586" spans="4:4">
      <c r="D12586" s="422"/>
    </row>
    <row r="12587" spans="4:4">
      <c r="D12587" s="422"/>
    </row>
    <row r="12588" spans="4:4">
      <c r="D12588" s="422"/>
    </row>
    <row r="12589" spans="4:4">
      <c r="D12589" s="422"/>
    </row>
    <row r="12590" spans="4:4">
      <c r="D12590" s="422"/>
    </row>
    <row r="12591" spans="4:4">
      <c r="D12591" s="422"/>
    </row>
    <row r="12592" spans="4:4">
      <c r="D12592" s="422"/>
    </row>
    <row r="12593" spans="4:4">
      <c r="D12593" s="422"/>
    </row>
    <row r="12594" spans="4:4">
      <c r="D12594" s="422"/>
    </row>
    <row r="12595" spans="4:4">
      <c r="D12595" s="422"/>
    </row>
    <row r="12596" spans="4:4">
      <c r="D12596" s="422"/>
    </row>
    <row r="12597" spans="4:4">
      <c r="D12597" s="422"/>
    </row>
    <row r="12598" spans="4:4">
      <c r="D12598" s="422"/>
    </row>
    <row r="12599" spans="4:4">
      <c r="D12599" s="422"/>
    </row>
    <row r="12600" spans="4:4">
      <c r="D12600" s="422"/>
    </row>
    <row r="12601" spans="4:4">
      <c r="D12601" s="422"/>
    </row>
    <row r="12602" spans="4:4">
      <c r="D12602" s="422"/>
    </row>
    <row r="12603" spans="4:4">
      <c r="D12603" s="422"/>
    </row>
    <row r="12604" spans="4:4">
      <c r="D12604" s="422"/>
    </row>
    <row r="12605" spans="4:4">
      <c r="D12605" s="422"/>
    </row>
    <row r="12606" spans="4:4">
      <c r="D12606" s="422"/>
    </row>
    <row r="12607" spans="4:4">
      <c r="D12607" s="422"/>
    </row>
    <row r="12608" spans="4:4">
      <c r="D12608" s="422"/>
    </row>
    <row r="12609" spans="4:4">
      <c r="D12609" s="422"/>
    </row>
    <row r="12610" spans="4:4">
      <c r="D12610" s="422"/>
    </row>
    <row r="12611" spans="4:4">
      <c r="D12611" s="422"/>
    </row>
    <row r="12612" spans="4:4">
      <c r="D12612" s="422"/>
    </row>
    <row r="12613" spans="4:4">
      <c r="D12613" s="422"/>
    </row>
    <row r="12614" spans="4:4">
      <c r="D12614" s="422"/>
    </row>
    <row r="12615" spans="4:4">
      <c r="D12615" s="422"/>
    </row>
    <row r="12616" spans="4:4">
      <c r="D12616" s="422"/>
    </row>
    <row r="12617" spans="4:4">
      <c r="D12617" s="422"/>
    </row>
    <row r="12618" spans="4:4">
      <c r="D12618" s="422"/>
    </row>
    <row r="12619" spans="4:4">
      <c r="D12619" s="422"/>
    </row>
    <row r="12620" spans="4:4">
      <c r="D12620" s="422"/>
    </row>
    <row r="12621" spans="4:4">
      <c r="D12621" s="422"/>
    </row>
    <row r="12622" spans="4:4">
      <c r="D12622" s="422"/>
    </row>
    <row r="12623" spans="4:4">
      <c r="D12623" s="422"/>
    </row>
    <row r="12624" spans="4:4">
      <c r="D12624" s="422"/>
    </row>
    <row r="12625" spans="4:4">
      <c r="D12625" s="422"/>
    </row>
    <row r="12626" spans="4:4">
      <c r="D12626" s="422"/>
    </row>
    <row r="12627" spans="4:4">
      <c r="D12627" s="422"/>
    </row>
    <row r="12628" spans="4:4">
      <c r="D12628" s="422"/>
    </row>
    <row r="12629" spans="4:4">
      <c r="D12629" s="422"/>
    </row>
    <row r="12630" spans="4:4">
      <c r="D12630" s="422"/>
    </row>
    <row r="12631" spans="4:4">
      <c r="D12631" s="422"/>
    </row>
    <row r="12632" spans="4:4">
      <c r="D12632" s="422"/>
    </row>
    <row r="12633" spans="4:4">
      <c r="D12633" s="422"/>
    </row>
    <row r="12634" spans="4:4">
      <c r="D12634" s="422"/>
    </row>
    <row r="12635" spans="4:4">
      <c r="D12635" s="422"/>
    </row>
    <row r="12636" spans="4:4">
      <c r="D12636" s="422"/>
    </row>
    <row r="12637" spans="4:4">
      <c r="D12637" s="422"/>
    </row>
    <row r="12638" spans="4:4">
      <c r="D12638" s="422"/>
    </row>
    <row r="12639" spans="4:4">
      <c r="D12639" s="422"/>
    </row>
    <row r="12640" spans="4:4">
      <c r="D12640" s="422"/>
    </row>
    <row r="12641" spans="4:4">
      <c r="D12641" s="422"/>
    </row>
    <row r="12642" spans="4:4">
      <c r="D12642" s="422"/>
    </row>
    <row r="12643" spans="4:4">
      <c r="D12643" s="422"/>
    </row>
    <row r="12644" spans="4:4">
      <c r="D12644" s="422"/>
    </row>
    <row r="12645" spans="4:4">
      <c r="D12645" s="422"/>
    </row>
    <row r="12646" spans="4:4">
      <c r="D12646" s="422"/>
    </row>
    <row r="12647" spans="4:4">
      <c r="D12647" s="422"/>
    </row>
    <row r="12648" spans="4:4">
      <c r="D12648" s="422"/>
    </row>
    <row r="12649" spans="4:4">
      <c r="D12649" s="422"/>
    </row>
    <row r="12650" spans="4:4">
      <c r="D12650" s="422"/>
    </row>
    <row r="12651" spans="4:4">
      <c r="D12651" s="422"/>
    </row>
    <row r="12652" spans="4:4">
      <c r="D12652" s="422"/>
    </row>
    <row r="12653" spans="4:4">
      <c r="D12653" s="422"/>
    </row>
    <row r="12654" spans="4:4">
      <c r="D12654" s="422"/>
    </row>
    <row r="12655" spans="4:4">
      <c r="D12655" s="422"/>
    </row>
    <row r="12656" spans="4:4">
      <c r="D12656" s="422"/>
    </row>
    <row r="12657" spans="4:4">
      <c r="D12657" s="422"/>
    </row>
    <row r="12658" spans="4:4">
      <c r="D12658" s="422"/>
    </row>
    <row r="12659" spans="4:4">
      <c r="D12659" s="422"/>
    </row>
    <row r="12660" spans="4:4">
      <c r="D12660" s="422"/>
    </row>
    <row r="12661" spans="4:4">
      <c r="D12661" s="422"/>
    </row>
    <row r="12662" spans="4:4">
      <c r="D12662" s="422"/>
    </row>
    <row r="12663" spans="4:4">
      <c r="D12663" s="422"/>
    </row>
    <row r="12664" spans="4:4">
      <c r="D12664" s="422"/>
    </row>
    <row r="12665" spans="4:4">
      <c r="D12665" s="422"/>
    </row>
    <row r="12666" spans="4:4">
      <c r="D12666" s="422"/>
    </row>
    <row r="12667" spans="4:4">
      <c r="D12667" s="422"/>
    </row>
    <row r="12668" spans="4:4">
      <c r="D12668" s="422"/>
    </row>
    <row r="12669" spans="4:4">
      <c r="D12669" s="422"/>
    </row>
    <row r="12670" spans="4:4">
      <c r="D12670" s="422"/>
    </row>
    <row r="12671" spans="4:4">
      <c r="D12671" s="422"/>
    </row>
    <row r="12672" spans="4:4">
      <c r="D12672" s="422"/>
    </row>
    <row r="12673" spans="4:4">
      <c r="D12673" s="422"/>
    </row>
    <row r="12674" spans="4:4">
      <c r="D12674" s="422"/>
    </row>
    <row r="12675" spans="4:4">
      <c r="D12675" s="422"/>
    </row>
    <row r="12676" spans="4:4">
      <c r="D12676" s="422"/>
    </row>
    <row r="12677" spans="4:4">
      <c r="D12677" s="422"/>
    </row>
    <row r="12678" spans="4:4">
      <c r="D12678" s="422"/>
    </row>
    <row r="12679" spans="4:4">
      <c r="D12679" s="422"/>
    </row>
    <row r="12680" spans="4:4">
      <c r="D12680" s="422"/>
    </row>
    <row r="12681" spans="4:4">
      <c r="D12681" s="422"/>
    </row>
    <row r="12682" spans="4:4">
      <c r="D12682" s="422"/>
    </row>
    <row r="12683" spans="4:4">
      <c r="D12683" s="422"/>
    </row>
    <row r="12684" spans="4:4">
      <c r="D12684" s="422"/>
    </row>
    <row r="12685" spans="4:4">
      <c r="D12685" s="422"/>
    </row>
    <row r="12686" spans="4:4">
      <c r="D12686" s="422"/>
    </row>
    <row r="12687" spans="4:4">
      <c r="D12687" s="422"/>
    </row>
    <row r="12688" spans="4:4">
      <c r="D12688" s="422"/>
    </row>
    <row r="12689" spans="4:4">
      <c r="D12689" s="422"/>
    </row>
    <row r="12690" spans="4:4">
      <c r="D12690" s="422"/>
    </row>
    <row r="12691" spans="4:4">
      <c r="D12691" s="422"/>
    </row>
    <row r="12692" spans="4:4">
      <c r="D12692" s="422"/>
    </row>
    <row r="12693" spans="4:4">
      <c r="D12693" s="422"/>
    </row>
    <row r="12694" spans="4:4">
      <c r="D12694" s="422"/>
    </row>
    <row r="12695" spans="4:4">
      <c r="D12695" s="422"/>
    </row>
    <row r="12696" spans="4:4">
      <c r="D12696" s="422"/>
    </row>
    <row r="12697" spans="4:4">
      <c r="D12697" s="422"/>
    </row>
    <row r="12698" spans="4:4">
      <c r="D12698" s="422"/>
    </row>
    <row r="12699" spans="4:4">
      <c r="D12699" s="422"/>
    </row>
    <row r="12700" spans="4:4">
      <c r="D12700" s="422"/>
    </row>
    <row r="12701" spans="4:4">
      <c r="D12701" s="422"/>
    </row>
    <row r="12702" spans="4:4">
      <c r="D12702" s="422"/>
    </row>
    <row r="12703" spans="4:4">
      <c r="D12703" s="422"/>
    </row>
    <row r="12704" spans="4:4">
      <c r="D12704" s="422"/>
    </row>
    <row r="12705" spans="4:4">
      <c r="D12705" s="422"/>
    </row>
    <row r="12706" spans="4:4">
      <c r="D12706" s="422"/>
    </row>
    <row r="12707" spans="4:4">
      <c r="D12707" s="422"/>
    </row>
    <row r="12708" spans="4:4">
      <c r="D12708" s="422"/>
    </row>
    <row r="12709" spans="4:4">
      <c r="D12709" s="422"/>
    </row>
    <row r="12710" spans="4:4">
      <c r="D12710" s="422"/>
    </row>
    <row r="12711" spans="4:4">
      <c r="D12711" s="422"/>
    </row>
    <row r="12712" spans="4:4">
      <c r="D12712" s="422"/>
    </row>
    <row r="12713" spans="4:4">
      <c r="D12713" s="422"/>
    </row>
    <row r="12714" spans="4:4">
      <c r="D12714" s="422"/>
    </row>
    <row r="12715" spans="4:4">
      <c r="D12715" s="422"/>
    </row>
    <row r="12716" spans="4:4">
      <c r="D12716" s="422"/>
    </row>
    <row r="12717" spans="4:4">
      <c r="D12717" s="422"/>
    </row>
    <row r="12718" spans="4:4">
      <c r="D12718" s="422"/>
    </row>
    <row r="12719" spans="4:4">
      <c r="D12719" s="422"/>
    </row>
    <row r="12720" spans="4:4">
      <c r="D12720" s="422"/>
    </row>
    <row r="12721" spans="4:4">
      <c r="D12721" s="422"/>
    </row>
    <row r="12722" spans="4:4">
      <c r="D12722" s="422"/>
    </row>
    <row r="12723" spans="4:4">
      <c r="D12723" s="422"/>
    </row>
    <row r="12724" spans="4:4">
      <c r="D12724" s="422"/>
    </row>
    <row r="12725" spans="4:4">
      <c r="D12725" s="422"/>
    </row>
    <row r="12726" spans="4:4">
      <c r="D12726" s="422"/>
    </row>
    <row r="12727" spans="4:4">
      <c r="D12727" s="422"/>
    </row>
    <row r="12728" spans="4:4">
      <c r="D12728" s="422"/>
    </row>
    <row r="12729" spans="4:4">
      <c r="D12729" s="422"/>
    </row>
    <row r="12730" spans="4:4">
      <c r="D12730" s="422"/>
    </row>
    <row r="12731" spans="4:4">
      <c r="D12731" s="422"/>
    </row>
    <row r="12732" spans="4:4">
      <c r="D12732" s="422"/>
    </row>
    <row r="12733" spans="4:4">
      <c r="D12733" s="422"/>
    </row>
    <row r="12734" spans="4:4">
      <c r="D12734" s="422"/>
    </row>
    <row r="12735" spans="4:4">
      <c r="D12735" s="422"/>
    </row>
    <row r="12736" spans="4:4">
      <c r="D12736" s="422"/>
    </row>
    <row r="12737" spans="4:4">
      <c r="D12737" s="422"/>
    </row>
    <row r="12738" spans="4:4">
      <c r="D12738" s="422"/>
    </row>
    <row r="12739" spans="4:4">
      <c r="D12739" s="422"/>
    </row>
    <row r="12740" spans="4:4">
      <c r="D12740" s="422"/>
    </row>
    <row r="12741" spans="4:4">
      <c r="D12741" s="422"/>
    </row>
    <row r="12742" spans="4:4">
      <c r="D12742" s="422"/>
    </row>
    <row r="12743" spans="4:4">
      <c r="D12743" s="422"/>
    </row>
    <row r="12744" spans="4:4">
      <c r="D12744" s="422"/>
    </row>
    <row r="12745" spans="4:4">
      <c r="D12745" s="422"/>
    </row>
    <row r="12746" spans="4:4">
      <c r="D12746" s="422"/>
    </row>
    <row r="12747" spans="4:4">
      <c r="D12747" s="422"/>
    </row>
    <row r="12748" spans="4:4">
      <c r="D12748" s="422"/>
    </row>
    <row r="12749" spans="4:4">
      <c r="D12749" s="422"/>
    </row>
    <row r="12750" spans="4:4">
      <c r="D12750" s="422"/>
    </row>
    <row r="12751" spans="4:4">
      <c r="D12751" s="422"/>
    </row>
    <row r="12752" spans="4:4">
      <c r="D12752" s="422"/>
    </row>
    <row r="12753" spans="4:4">
      <c r="D12753" s="422"/>
    </row>
    <row r="12754" spans="4:4">
      <c r="D12754" s="422"/>
    </row>
    <row r="12755" spans="4:4">
      <c r="D12755" s="422"/>
    </row>
    <row r="12756" spans="4:4">
      <c r="D12756" s="422"/>
    </row>
    <row r="12757" spans="4:4">
      <c r="D12757" s="422"/>
    </row>
    <row r="12758" spans="4:4">
      <c r="D12758" s="422"/>
    </row>
    <row r="12759" spans="4:4">
      <c r="D12759" s="422"/>
    </row>
    <row r="12760" spans="4:4">
      <c r="D12760" s="422"/>
    </row>
    <row r="12761" spans="4:4">
      <c r="D12761" s="422"/>
    </row>
    <row r="12762" spans="4:4">
      <c r="D12762" s="422"/>
    </row>
    <row r="12763" spans="4:4">
      <c r="D12763" s="422"/>
    </row>
    <row r="12764" spans="4:4">
      <c r="D12764" s="422"/>
    </row>
    <row r="12765" spans="4:4">
      <c r="D12765" s="422"/>
    </row>
    <row r="12766" spans="4:4">
      <c r="D12766" s="422"/>
    </row>
    <row r="12767" spans="4:4">
      <c r="D12767" s="422"/>
    </row>
    <row r="12768" spans="4:4">
      <c r="D12768" s="422"/>
    </row>
    <row r="12769" spans="4:4">
      <c r="D12769" s="422"/>
    </row>
    <row r="12770" spans="4:4">
      <c r="D12770" s="422"/>
    </row>
    <row r="12771" spans="4:4">
      <c r="D12771" s="422"/>
    </row>
    <row r="12772" spans="4:4">
      <c r="D12772" s="422"/>
    </row>
    <row r="12773" spans="4:4">
      <c r="D12773" s="422"/>
    </row>
    <row r="12774" spans="4:4">
      <c r="D12774" s="422"/>
    </row>
    <row r="12775" spans="4:4">
      <c r="D12775" s="422"/>
    </row>
    <row r="12776" spans="4:4">
      <c r="D12776" s="422"/>
    </row>
    <row r="12777" spans="4:4">
      <c r="D12777" s="422"/>
    </row>
    <row r="12778" spans="4:4">
      <c r="D12778" s="422"/>
    </row>
    <row r="12779" spans="4:4">
      <c r="D12779" s="422"/>
    </row>
    <row r="12780" spans="4:4">
      <c r="D12780" s="422"/>
    </row>
    <row r="12781" spans="4:4">
      <c r="D12781" s="422"/>
    </row>
    <row r="12782" spans="4:4">
      <c r="D12782" s="422"/>
    </row>
    <row r="12783" spans="4:4">
      <c r="D12783" s="422"/>
    </row>
    <row r="12784" spans="4:4">
      <c r="D12784" s="422"/>
    </row>
    <row r="12785" spans="4:4">
      <c r="D12785" s="422"/>
    </row>
    <row r="12786" spans="4:4">
      <c r="D12786" s="422"/>
    </row>
    <row r="12787" spans="4:4">
      <c r="D12787" s="422"/>
    </row>
    <row r="12788" spans="4:4">
      <c r="D12788" s="422"/>
    </row>
    <row r="12789" spans="4:4">
      <c r="D12789" s="422"/>
    </row>
    <row r="12790" spans="4:4">
      <c r="D12790" s="422"/>
    </row>
    <row r="12791" spans="4:4">
      <c r="D12791" s="422"/>
    </row>
    <row r="12792" spans="4:4">
      <c r="D12792" s="422"/>
    </row>
    <row r="12793" spans="4:4">
      <c r="D12793" s="422"/>
    </row>
    <row r="12794" spans="4:4">
      <c r="D12794" s="422"/>
    </row>
    <row r="12795" spans="4:4">
      <c r="D12795" s="422"/>
    </row>
    <row r="12796" spans="4:4">
      <c r="D12796" s="422"/>
    </row>
    <row r="12797" spans="4:4">
      <c r="D12797" s="422"/>
    </row>
    <row r="12798" spans="4:4">
      <c r="D12798" s="422"/>
    </row>
    <row r="12799" spans="4:4">
      <c r="D12799" s="422"/>
    </row>
    <row r="12800" spans="4:4">
      <c r="D12800" s="422"/>
    </row>
    <row r="12801" spans="4:4">
      <c r="D12801" s="422"/>
    </row>
    <row r="12802" spans="4:4">
      <c r="D12802" s="422"/>
    </row>
    <row r="12803" spans="4:4">
      <c r="D12803" s="422"/>
    </row>
    <row r="12804" spans="4:4">
      <c r="D12804" s="422"/>
    </row>
    <row r="12805" spans="4:4">
      <c r="D12805" s="422"/>
    </row>
    <row r="12806" spans="4:4">
      <c r="D12806" s="422"/>
    </row>
    <row r="12807" spans="4:4">
      <c r="D12807" s="422"/>
    </row>
    <row r="12808" spans="4:4">
      <c r="D12808" s="422"/>
    </row>
    <row r="12809" spans="4:4">
      <c r="D12809" s="422"/>
    </row>
    <row r="12810" spans="4:4">
      <c r="D12810" s="422"/>
    </row>
    <row r="12811" spans="4:4">
      <c r="D12811" s="422"/>
    </row>
    <row r="12812" spans="4:4">
      <c r="D12812" s="422"/>
    </row>
    <row r="12813" spans="4:4">
      <c r="D12813" s="422"/>
    </row>
    <row r="12814" spans="4:4">
      <c r="D12814" s="422"/>
    </row>
    <row r="12815" spans="4:4">
      <c r="D12815" s="422"/>
    </row>
    <row r="12816" spans="4:4">
      <c r="D12816" s="422"/>
    </row>
    <row r="12817" spans="4:4">
      <c r="D12817" s="422"/>
    </row>
    <row r="12818" spans="4:4">
      <c r="D12818" s="422"/>
    </row>
    <row r="12819" spans="4:4">
      <c r="D12819" s="422"/>
    </row>
    <row r="12820" spans="4:4">
      <c r="D12820" s="422"/>
    </row>
    <row r="12821" spans="4:4">
      <c r="D12821" s="422"/>
    </row>
    <row r="12822" spans="4:4">
      <c r="D12822" s="422"/>
    </row>
    <row r="12823" spans="4:4">
      <c r="D12823" s="422"/>
    </row>
    <row r="12824" spans="4:4">
      <c r="D12824" s="422"/>
    </row>
    <row r="12825" spans="4:4">
      <c r="D12825" s="422"/>
    </row>
    <row r="12826" spans="4:4">
      <c r="D12826" s="422"/>
    </row>
    <row r="12827" spans="4:4">
      <c r="D12827" s="422"/>
    </row>
    <row r="12828" spans="4:4">
      <c r="D12828" s="422"/>
    </row>
    <row r="12829" spans="4:4">
      <c r="D12829" s="422"/>
    </row>
    <row r="12830" spans="4:4">
      <c r="D12830" s="422"/>
    </row>
    <row r="12831" spans="4:4">
      <c r="D12831" s="422"/>
    </row>
    <row r="12832" spans="4:4">
      <c r="D12832" s="422"/>
    </row>
    <row r="12833" spans="4:4">
      <c r="D12833" s="422"/>
    </row>
    <row r="12834" spans="4:4">
      <c r="D12834" s="422"/>
    </row>
    <row r="12835" spans="4:4">
      <c r="D12835" s="422"/>
    </row>
    <row r="12836" spans="4:4">
      <c r="D12836" s="422"/>
    </row>
    <row r="12837" spans="4:4">
      <c r="D12837" s="422"/>
    </row>
    <row r="12838" spans="4:4">
      <c r="D12838" s="422"/>
    </row>
    <row r="12839" spans="4:4">
      <c r="D12839" s="422"/>
    </row>
    <row r="12840" spans="4:4">
      <c r="D12840" s="422"/>
    </row>
    <row r="12841" spans="4:4">
      <c r="D12841" s="422"/>
    </row>
    <row r="12842" spans="4:4">
      <c r="D12842" s="422"/>
    </row>
    <row r="12843" spans="4:4">
      <c r="D12843" s="422"/>
    </row>
    <row r="12844" spans="4:4">
      <c r="D12844" s="422"/>
    </row>
    <row r="12845" spans="4:4">
      <c r="D12845" s="422"/>
    </row>
    <row r="12846" spans="4:4">
      <c r="D12846" s="422"/>
    </row>
    <row r="12847" spans="4:4">
      <c r="D12847" s="422"/>
    </row>
    <row r="12848" spans="4:4">
      <c r="D12848" s="422"/>
    </row>
    <row r="12849" spans="4:4">
      <c r="D12849" s="422"/>
    </row>
    <row r="12850" spans="4:4">
      <c r="D12850" s="422"/>
    </row>
    <row r="12851" spans="4:4">
      <c r="D12851" s="422"/>
    </row>
    <row r="12852" spans="4:4">
      <c r="D12852" s="422"/>
    </row>
    <row r="12853" spans="4:4">
      <c r="D12853" s="422"/>
    </row>
    <row r="12854" spans="4:4">
      <c r="D12854" s="422"/>
    </row>
    <row r="12855" spans="4:4">
      <c r="D12855" s="422"/>
    </row>
    <row r="12856" spans="4:4">
      <c r="D12856" s="422"/>
    </row>
    <row r="12857" spans="4:4">
      <c r="D12857" s="422"/>
    </row>
    <row r="12858" spans="4:4">
      <c r="D12858" s="422"/>
    </row>
    <row r="12859" spans="4:4">
      <c r="D12859" s="422"/>
    </row>
    <row r="12860" spans="4:4">
      <c r="D12860" s="422"/>
    </row>
    <row r="12861" spans="4:4">
      <c r="D12861" s="422"/>
    </row>
    <row r="12862" spans="4:4">
      <c r="D12862" s="422"/>
    </row>
    <row r="12863" spans="4:4">
      <c r="D12863" s="422"/>
    </row>
    <row r="12864" spans="4:4">
      <c r="D12864" s="422"/>
    </row>
    <row r="12865" spans="4:4">
      <c r="D12865" s="422"/>
    </row>
    <row r="12866" spans="4:4">
      <c r="D12866" s="422"/>
    </row>
    <row r="12867" spans="4:4">
      <c r="D12867" s="422"/>
    </row>
    <row r="12868" spans="4:4">
      <c r="D12868" s="422"/>
    </row>
    <row r="12869" spans="4:4">
      <c r="D12869" s="422"/>
    </row>
    <row r="12870" spans="4:4">
      <c r="D12870" s="422"/>
    </row>
    <row r="12871" spans="4:4">
      <c r="D12871" s="422"/>
    </row>
    <row r="12872" spans="4:4">
      <c r="D12872" s="422"/>
    </row>
    <row r="12873" spans="4:4">
      <c r="D12873" s="422"/>
    </row>
    <row r="12874" spans="4:4">
      <c r="D12874" s="422"/>
    </row>
    <row r="12875" spans="4:4">
      <c r="D12875" s="422"/>
    </row>
    <row r="12876" spans="4:4">
      <c r="D12876" s="422"/>
    </row>
    <row r="12877" spans="4:4">
      <c r="D12877" s="422"/>
    </row>
    <row r="12878" spans="4:4">
      <c r="D12878" s="422"/>
    </row>
    <row r="12879" spans="4:4">
      <c r="D12879" s="422"/>
    </row>
    <row r="12880" spans="4:4">
      <c r="D12880" s="422"/>
    </row>
    <row r="12881" spans="4:4">
      <c r="D12881" s="422"/>
    </row>
    <row r="12882" spans="4:4">
      <c r="D12882" s="422"/>
    </row>
    <row r="12883" spans="4:4">
      <c r="D12883" s="422"/>
    </row>
    <row r="12884" spans="4:4">
      <c r="D12884" s="422"/>
    </row>
    <row r="12885" spans="4:4">
      <c r="D12885" s="422"/>
    </row>
    <row r="12886" spans="4:4">
      <c r="D12886" s="422"/>
    </row>
    <row r="12887" spans="4:4">
      <c r="D12887" s="422"/>
    </row>
    <row r="12888" spans="4:4">
      <c r="D12888" s="422"/>
    </row>
    <row r="12889" spans="4:4">
      <c r="D12889" s="422"/>
    </row>
    <row r="12890" spans="4:4">
      <c r="D12890" s="422"/>
    </row>
    <row r="12891" spans="4:4">
      <c r="D12891" s="422"/>
    </row>
    <row r="12892" spans="4:4">
      <c r="D12892" s="422"/>
    </row>
    <row r="12893" spans="4:4">
      <c r="D12893" s="422"/>
    </row>
    <row r="12894" spans="4:4">
      <c r="D12894" s="422"/>
    </row>
    <row r="12895" spans="4:4">
      <c r="D12895" s="422"/>
    </row>
    <row r="12896" spans="4:4">
      <c r="D12896" s="422"/>
    </row>
    <row r="12897" spans="4:4">
      <c r="D12897" s="422"/>
    </row>
    <row r="12898" spans="4:4">
      <c r="D12898" s="422"/>
    </row>
    <row r="12899" spans="4:4">
      <c r="D12899" s="422"/>
    </row>
    <row r="12900" spans="4:4">
      <c r="D12900" s="422"/>
    </row>
    <row r="12901" spans="4:4">
      <c r="D12901" s="422"/>
    </row>
    <row r="12902" spans="4:4">
      <c r="D12902" s="422"/>
    </row>
    <row r="12903" spans="4:4">
      <c r="D12903" s="422"/>
    </row>
    <row r="12904" spans="4:4">
      <c r="D12904" s="422"/>
    </row>
    <row r="12905" spans="4:4">
      <c r="D12905" s="422"/>
    </row>
    <row r="12906" spans="4:4">
      <c r="D12906" s="422"/>
    </row>
    <row r="12907" spans="4:4">
      <c r="D12907" s="422"/>
    </row>
    <row r="12908" spans="4:4">
      <c r="D12908" s="422"/>
    </row>
    <row r="12909" spans="4:4">
      <c r="D12909" s="422"/>
    </row>
    <row r="12910" spans="4:4">
      <c r="D12910" s="422"/>
    </row>
    <row r="12911" spans="4:4">
      <c r="D12911" s="422"/>
    </row>
    <row r="12912" spans="4:4">
      <c r="D12912" s="422"/>
    </row>
    <row r="12913" spans="4:4">
      <c r="D12913" s="422"/>
    </row>
    <row r="12914" spans="4:4">
      <c r="D12914" s="422"/>
    </row>
    <row r="12915" spans="4:4">
      <c r="D12915" s="422"/>
    </row>
    <row r="12916" spans="4:4">
      <c r="D12916" s="422"/>
    </row>
    <row r="12917" spans="4:4">
      <c r="D12917" s="422"/>
    </row>
    <row r="12918" spans="4:4">
      <c r="D12918" s="422"/>
    </row>
    <row r="12919" spans="4:4">
      <c r="D12919" s="422"/>
    </row>
    <row r="12920" spans="4:4">
      <c r="D12920" s="422"/>
    </row>
    <row r="12921" spans="4:4">
      <c r="D12921" s="422"/>
    </row>
    <row r="12922" spans="4:4">
      <c r="D12922" s="422"/>
    </row>
    <row r="12923" spans="4:4">
      <c r="D12923" s="422"/>
    </row>
    <row r="12924" spans="4:4">
      <c r="D12924" s="422"/>
    </row>
    <row r="12925" spans="4:4">
      <c r="D12925" s="422"/>
    </row>
    <row r="12926" spans="4:4">
      <c r="D12926" s="422"/>
    </row>
    <row r="12927" spans="4:4">
      <c r="D12927" s="422"/>
    </row>
    <row r="12928" spans="4:4">
      <c r="D12928" s="422"/>
    </row>
    <row r="12929" spans="4:4">
      <c r="D12929" s="422"/>
    </row>
    <row r="12930" spans="4:4">
      <c r="D12930" s="422"/>
    </row>
    <row r="12931" spans="4:4">
      <c r="D12931" s="422"/>
    </row>
    <row r="12932" spans="4:4">
      <c r="D12932" s="422"/>
    </row>
    <row r="12933" spans="4:4">
      <c r="D12933" s="422"/>
    </row>
    <row r="12934" spans="4:4">
      <c r="D12934" s="422"/>
    </row>
    <row r="12935" spans="4:4">
      <c r="D12935" s="422"/>
    </row>
    <row r="12936" spans="4:4">
      <c r="D12936" s="422"/>
    </row>
    <row r="12937" spans="4:4">
      <c r="D12937" s="422"/>
    </row>
    <row r="12938" spans="4:4">
      <c r="D12938" s="422"/>
    </row>
    <row r="12939" spans="4:4">
      <c r="D12939" s="422"/>
    </row>
    <row r="12940" spans="4:4">
      <c r="D12940" s="422"/>
    </row>
    <row r="12941" spans="4:4">
      <c r="D12941" s="422"/>
    </row>
    <row r="12942" spans="4:4">
      <c r="D12942" s="422"/>
    </row>
    <row r="12943" spans="4:4">
      <c r="D12943" s="422"/>
    </row>
    <row r="12944" spans="4:4">
      <c r="D12944" s="422"/>
    </row>
    <row r="12945" spans="4:4">
      <c r="D12945" s="422"/>
    </row>
    <row r="12946" spans="4:4">
      <c r="D12946" s="422"/>
    </row>
    <row r="12947" spans="4:4">
      <c r="D12947" s="422"/>
    </row>
    <row r="12948" spans="4:4">
      <c r="D12948" s="422"/>
    </row>
    <row r="12949" spans="4:4">
      <c r="D12949" s="422"/>
    </row>
    <row r="12950" spans="4:4">
      <c r="D12950" s="422"/>
    </row>
    <row r="12951" spans="4:4">
      <c r="D12951" s="422"/>
    </row>
    <row r="12952" spans="4:4">
      <c r="D12952" s="422"/>
    </row>
    <row r="12953" spans="4:4">
      <c r="D12953" s="422"/>
    </row>
    <row r="12954" spans="4:4">
      <c r="D12954" s="422"/>
    </row>
    <row r="12955" spans="4:4">
      <c r="D12955" s="422"/>
    </row>
    <row r="12956" spans="4:4">
      <c r="D12956" s="422"/>
    </row>
    <row r="12957" spans="4:4">
      <c r="D12957" s="422"/>
    </row>
    <row r="12958" spans="4:4">
      <c r="D12958" s="422"/>
    </row>
    <row r="12959" spans="4:4">
      <c r="D12959" s="422"/>
    </row>
    <row r="12960" spans="4:4">
      <c r="D12960" s="422"/>
    </row>
    <row r="12961" spans="4:4">
      <c r="D12961" s="422"/>
    </row>
    <row r="12962" spans="4:4">
      <c r="D12962" s="422"/>
    </row>
    <row r="12963" spans="4:4">
      <c r="D12963" s="422"/>
    </row>
    <row r="12964" spans="4:4">
      <c r="D12964" s="422"/>
    </row>
    <row r="12965" spans="4:4">
      <c r="D12965" s="422"/>
    </row>
    <row r="12966" spans="4:4">
      <c r="D12966" s="422"/>
    </row>
    <row r="12967" spans="4:4">
      <c r="D12967" s="422"/>
    </row>
    <row r="12968" spans="4:4">
      <c r="D12968" s="422"/>
    </row>
    <row r="12969" spans="4:4">
      <c r="D12969" s="422"/>
    </row>
    <row r="12970" spans="4:4">
      <c r="D12970" s="422"/>
    </row>
    <row r="12971" spans="4:4">
      <c r="D12971" s="422"/>
    </row>
    <row r="12972" spans="4:4">
      <c r="D12972" s="422"/>
    </row>
    <row r="12973" spans="4:4">
      <c r="D12973" s="422"/>
    </row>
    <row r="12974" spans="4:4">
      <c r="D12974" s="422"/>
    </row>
    <row r="12975" spans="4:4">
      <c r="D12975" s="422"/>
    </row>
    <row r="12976" spans="4:4">
      <c r="D12976" s="422"/>
    </row>
    <row r="12977" spans="4:4">
      <c r="D12977" s="422"/>
    </row>
    <row r="12978" spans="4:4">
      <c r="D12978" s="422"/>
    </row>
    <row r="12979" spans="4:4">
      <c r="D12979" s="422"/>
    </row>
    <row r="12980" spans="4:4">
      <c r="D12980" s="422"/>
    </row>
    <row r="12981" spans="4:4">
      <c r="D12981" s="422"/>
    </row>
    <row r="12982" spans="4:4">
      <c r="D12982" s="422"/>
    </row>
    <row r="12983" spans="4:4">
      <c r="D12983" s="422"/>
    </row>
    <row r="12984" spans="4:4">
      <c r="D12984" s="422"/>
    </row>
    <row r="12985" spans="4:4">
      <c r="D12985" s="422"/>
    </row>
    <row r="12986" spans="4:4">
      <c r="D12986" s="422"/>
    </row>
    <row r="12987" spans="4:4">
      <c r="D12987" s="422"/>
    </row>
    <row r="12988" spans="4:4">
      <c r="D12988" s="422"/>
    </row>
    <row r="12989" spans="4:4">
      <c r="D12989" s="422"/>
    </row>
    <row r="12990" spans="4:4">
      <c r="D12990" s="422"/>
    </row>
    <row r="12991" spans="4:4">
      <c r="D12991" s="422"/>
    </row>
    <row r="12992" spans="4:4">
      <c r="D12992" s="422"/>
    </row>
    <row r="12993" spans="4:4">
      <c r="D12993" s="422"/>
    </row>
    <row r="12994" spans="4:4">
      <c r="D12994" s="422"/>
    </row>
    <row r="12995" spans="4:4">
      <c r="D12995" s="422"/>
    </row>
    <row r="12996" spans="4:4">
      <c r="D12996" s="422"/>
    </row>
    <row r="12997" spans="4:4">
      <c r="D12997" s="422"/>
    </row>
    <row r="12998" spans="4:4">
      <c r="D12998" s="422"/>
    </row>
    <row r="12999" spans="4:4">
      <c r="D12999" s="422"/>
    </row>
    <row r="13000" spans="4:4">
      <c r="D13000" s="422"/>
    </row>
    <row r="13001" spans="4:4">
      <c r="D13001" s="422"/>
    </row>
    <row r="13002" spans="4:4">
      <c r="D13002" s="422"/>
    </row>
    <row r="13003" spans="4:4">
      <c r="D13003" s="422"/>
    </row>
    <row r="13004" spans="4:4">
      <c r="D13004" s="422"/>
    </row>
    <row r="13005" spans="4:4">
      <c r="D13005" s="422"/>
    </row>
    <row r="13006" spans="4:4">
      <c r="D13006" s="422"/>
    </row>
    <row r="13007" spans="4:4">
      <c r="D13007" s="422"/>
    </row>
    <row r="13008" spans="4:4">
      <c r="D13008" s="422"/>
    </row>
    <row r="13009" spans="4:4">
      <c r="D13009" s="422"/>
    </row>
    <row r="13010" spans="4:4">
      <c r="D13010" s="422"/>
    </row>
    <row r="13011" spans="4:4">
      <c r="D13011" s="422"/>
    </row>
    <row r="13012" spans="4:4">
      <c r="D13012" s="422"/>
    </row>
    <row r="13013" spans="4:4">
      <c r="D13013" s="422"/>
    </row>
    <row r="13014" spans="4:4">
      <c r="D13014" s="422"/>
    </row>
    <row r="13015" spans="4:4">
      <c r="D13015" s="422"/>
    </row>
    <row r="13016" spans="4:4">
      <c r="D13016" s="422"/>
    </row>
    <row r="13017" spans="4:4">
      <c r="D13017" s="422"/>
    </row>
    <row r="13018" spans="4:4">
      <c r="D13018" s="422"/>
    </row>
    <row r="13019" spans="4:4">
      <c r="D13019" s="422"/>
    </row>
    <row r="13020" spans="4:4">
      <c r="D13020" s="422"/>
    </row>
    <row r="13021" spans="4:4">
      <c r="D13021" s="422"/>
    </row>
    <row r="13022" spans="4:4">
      <c r="D13022" s="422"/>
    </row>
    <row r="13023" spans="4:4">
      <c r="D13023" s="422"/>
    </row>
    <row r="13024" spans="4:4">
      <c r="D13024" s="422"/>
    </row>
    <row r="13025" spans="4:4">
      <c r="D13025" s="422"/>
    </row>
    <row r="13026" spans="4:4">
      <c r="D13026" s="422"/>
    </row>
    <row r="13027" spans="4:4">
      <c r="D13027" s="422"/>
    </row>
    <row r="13028" spans="4:4">
      <c r="D13028" s="422"/>
    </row>
    <row r="13029" spans="4:4">
      <c r="D13029" s="422"/>
    </row>
    <row r="13030" spans="4:4">
      <c r="D13030" s="422"/>
    </row>
    <row r="13031" spans="4:4">
      <c r="D13031" s="422"/>
    </row>
    <row r="13032" spans="4:4">
      <c r="D13032" s="422"/>
    </row>
    <row r="13033" spans="4:4">
      <c r="D13033" s="422"/>
    </row>
    <row r="13034" spans="4:4">
      <c r="D13034" s="422"/>
    </row>
    <row r="13035" spans="4:4">
      <c r="D13035" s="422"/>
    </row>
    <row r="13036" spans="4:4">
      <c r="D13036" s="422"/>
    </row>
    <row r="13037" spans="4:4">
      <c r="D13037" s="422"/>
    </row>
    <row r="13038" spans="4:4">
      <c r="D13038" s="422"/>
    </row>
    <row r="13039" spans="4:4">
      <c r="D13039" s="422"/>
    </row>
    <row r="13040" spans="4:4">
      <c r="D13040" s="422"/>
    </row>
    <row r="13041" spans="4:4">
      <c r="D13041" s="422"/>
    </row>
    <row r="13042" spans="4:4">
      <c r="D13042" s="422"/>
    </row>
    <row r="13043" spans="4:4">
      <c r="D13043" s="422"/>
    </row>
    <row r="13044" spans="4:4">
      <c r="D13044" s="422"/>
    </row>
    <row r="13045" spans="4:4">
      <c r="D13045" s="422"/>
    </row>
    <row r="13046" spans="4:4">
      <c r="D13046" s="422"/>
    </row>
    <row r="13047" spans="4:4">
      <c r="D13047" s="422"/>
    </row>
    <row r="13048" spans="4:4">
      <c r="D13048" s="422"/>
    </row>
    <row r="13049" spans="4:4">
      <c r="D13049" s="422"/>
    </row>
    <row r="13050" spans="4:4">
      <c r="D13050" s="422"/>
    </row>
    <row r="13051" spans="4:4">
      <c r="D13051" s="422"/>
    </row>
    <row r="13052" spans="4:4">
      <c r="D13052" s="422"/>
    </row>
    <row r="13053" spans="4:4">
      <c r="D13053" s="422"/>
    </row>
    <row r="13054" spans="4:4">
      <c r="D13054" s="422"/>
    </row>
    <row r="13055" spans="4:4">
      <c r="D13055" s="422"/>
    </row>
    <row r="13056" spans="4:4">
      <c r="D13056" s="422"/>
    </row>
    <row r="13057" spans="4:4">
      <c r="D13057" s="422"/>
    </row>
    <row r="13058" spans="4:4">
      <c r="D13058" s="422"/>
    </row>
    <row r="13059" spans="4:4">
      <c r="D13059" s="422"/>
    </row>
    <row r="13060" spans="4:4">
      <c r="D13060" s="422"/>
    </row>
    <row r="13061" spans="4:4">
      <c r="D13061" s="422"/>
    </row>
    <row r="13062" spans="4:4">
      <c r="D13062" s="422"/>
    </row>
    <row r="13063" spans="4:4">
      <c r="D13063" s="422"/>
    </row>
    <row r="13064" spans="4:4">
      <c r="D13064" s="422"/>
    </row>
    <row r="13065" spans="4:4">
      <c r="D13065" s="422"/>
    </row>
    <row r="13066" spans="4:4">
      <c r="D13066" s="422"/>
    </row>
    <row r="13067" spans="4:4">
      <c r="D13067" s="422"/>
    </row>
    <row r="13068" spans="4:4">
      <c r="D13068" s="422"/>
    </row>
    <row r="13069" spans="4:4">
      <c r="D13069" s="422"/>
    </row>
    <row r="13070" spans="4:4">
      <c r="D13070" s="422"/>
    </row>
    <row r="13071" spans="4:4">
      <c r="D13071" s="422"/>
    </row>
    <row r="13072" spans="4:4">
      <c r="D13072" s="422"/>
    </row>
    <row r="13073" spans="4:4">
      <c r="D13073" s="422"/>
    </row>
    <row r="13074" spans="4:4">
      <c r="D13074" s="422"/>
    </row>
    <row r="13075" spans="4:4">
      <c r="D13075" s="422"/>
    </row>
    <row r="13076" spans="4:4">
      <c r="D13076" s="422"/>
    </row>
    <row r="13077" spans="4:4">
      <c r="D13077" s="422"/>
    </row>
    <row r="13078" spans="4:4">
      <c r="D13078" s="422"/>
    </row>
    <row r="13079" spans="4:4">
      <c r="D13079" s="422"/>
    </row>
    <row r="13080" spans="4:4">
      <c r="D13080" s="422"/>
    </row>
    <row r="13081" spans="4:4">
      <c r="D13081" s="422"/>
    </row>
    <row r="13082" spans="4:4">
      <c r="D13082" s="422"/>
    </row>
    <row r="13083" spans="4:4">
      <c r="D13083" s="422"/>
    </row>
    <row r="13084" spans="4:4">
      <c r="D13084" s="422"/>
    </row>
    <row r="13085" spans="4:4">
      <c r="D13085" s="422"/>
    </row>
    <row r="13086" spans="4:4">
      <c r="D13086" s="422"/>
    </row>
    <row r="13087" spans="4:4">
      <c r="D13087" s="422"/>
    </row>
    <row r="13088" spans="4:4">
      <c r="D13088" s="422"/>
    </row>
    <row r="13089" spans="4:4">
      <c r="D13089" s="422"/>
    </row>
    <row r="13090" spans="4:4">
      <c r="D13090" s="422"/>
    </row>
    <row r="13091" spans="4:4">
      <c r="D13091" s="422"/>
    </row>
    <row r="13092" spans="4:4">
      <c r="D13092" s="422"/>
    </row>
    <row r="13093" spans="4:4">
      <c r="D13093" s="422"/>
    </row>
    <row r="13094" spans="4:4">
      <c r="D13094" s="422"/>
    </row>
    <row r="13095" spans="4:4">
      <c r="D13095" s="422"/>
    </row>
    <row r="13096" spans="4:4">
      <c r="D13096" s="422"/>
    </row>
    <row r="13097" spans="4:4">
      <c r="D13097" s="422"/>
    </row>
    <row r="13098" spans="4:4">
      <c r="D13098" s="422"/>
    </row>
    <row r="13099" spans="4:4">
      <c r="D13099" s="422"/>
    </row>
    <row r="13100" spans="4:4">
      <c r="D13100" s="422"/>
    </row>
    <row r="13101" spans="4:4">
      <c r="D13101" s="422"/>
    </row>
    <row r="13102" spans="4:4">
      <c r="D13102" s="422"/>
    </row>
    <row r="13103" spans="4:4">
      <c r="D13103" s="422"/>
    </row>
    <row r="13104" spans="4:4">
      <c r="D13104" s="422"/>
    </row>
    <row r="13105" spans="4:4">
      <c r="D13105" s="422"/>
    </row>
    <row r="13106" spans="4:4">
      <c r="D13106" s="422"/>
    </row>
    <row r="13107" spans="4:4">
      <c r="D13107" s="422"/>
    </row>
    <row r="13108" spans="4:4">
      <c r="D13108" s="422"/>
    </row>
    <row r="13109" spans="4:4">
      <c r="D13109" s="422"/>
    </row>
    <row r="13110" spans="4:4">
      <c r="D13110" s="422"/>
    </row>
    <row r="13111" spans="4:4">
      <c r="D13111" s="422"/>
    </row>
    <row r="13112" spans="4:4">
      <c r="D13112" s="422"/>
    </row>
    <row r="13113" spans="4:4">
      <c r="D13113" s="422"/>
    </row>
    <row r="13114" spans="4:4">
      <c r="D13114" s="422"/>
    </row>
    <row r="13115" spans="4:4">
      <c r="D13115" s="422"/>
    </row>
    <row r="13116" spans="4:4">
      <c r="D13116" s="422"/>
    </row>
    <row r="13117" spans="4:4">
      <c r="D13117" s="422"/>
    </row>
    <row r="13118" spans="4:4">
      <c r="D13118" s="422"/>
    </row>
    <row r="13119" spans="4:4">
      <c r="D13119" s="422"/>
    </row>
    <row r="13120" spans="4:4">
      <c r="D13120" s="422"/>
    </row>
    <row r="13121" spans="4:4">
      <c r="D13121" s="422"/>
    </row>
    <row r="13122" spans="4:4">
      <c r="D13122" s="422"/>
    </row>
    <row r="13123" spans="4:4">
      <c r="D13123" s="422"/>
    </row>
    <row r="13124" spans="4:4">
      <c r="D13124" s="422"/>
    </row>
    <row r="13125" spans="4:4">
      <c r="D13125" s="422"/>
    </row>
    <row r="13126" spans="4:4">
      <c r="D13126" s="422"/>
    </row>
    <row r="13127" spans="4:4">
      <c r="D13127" s="422"/>
    </row>
    <row r="13128" spans="4:4">
      <c r="D13128" s="422"/>
    </row>
    <row r="13129" spans="4:4">
      <c r="D13129" s="422"/>
    </row>
    <row r="13130" spans="4:4">
      <c r="D13130" s="422"/>
    </row>
    <row r="13131" spans="4:4">
      <c r="D13131" s="422"/>
    </row>
    <row r="13132" spans="4:4">
      <c r="D13132" s="422"/>
    </row>
    <row r="13133" spans="4:4">
      <c r="D13133" s="422"/>
    </row>
    <row r="13134" spans="4:4">
      <c r="D13134" s="422"/>
    </row>
    <row r="13135" spans="4:4">
      <c r="D13135" s="422"/>
    </row>
    <row r="13136" spans="4:4">
      <c r="D13136" s="422"/>
    </row>
    <row r="13137" spans="4:4">
      <c r="D13137" s="422"/>
    </row>
    <row r="13138" spans="4:4">
      <c r="D13138" s="422"/>
    </row>
    <row r="13139" spans="4:4">
      <c r="D13139" s="422"/>
    </row>
    <row r="13140" spans="4:4">
      <c r="D13140" s="422"/>
    </row>
    <row r="13141" spans="4:4">
      <c r="D13141" s="422"/>
    </row>
    <row r="13142" spans="4:4">
      <c r="D13142" s="422"/>
    </row>
    <row r="13143" spans="4:4">
      <c r="D13143" s="422"/>
    </row>
    <row r="13144" spans="4:4">
      <c r="D13144" s="422"/>
    </row>
    <row r="13145" spans="4:4">
      <c r="D13145" s="422"/>
    </row>
    <row r="13146" spans="4:4">
      <c r="D13146" s="422"/>
    </row>
    <row r="13147" spans="4:4">
      <c r="D13147" s="422"/>
    </row>
    <row r="13148" spans="4:4">
      <c r="D13148" s="422"/>
    </row>
    <row r="13149" spans="4:4">
      <c r="D13149" s="422"/>
    </row>
    <row r="13150" spans="4:4">
      <c r="D13150" s="422"/>
    </row>
    <row r="13151" spans="4:4">
      <c r="D13151" s="422"/>
    </row>
    <row r="13152" spans="4:4">
      <c r="D13152" s="422"/>
    </row>
    <row r="13153" spans="4:4">
      <c r="D13153" s="422"/>
    </row>
    <row r="13154" spans="4:4">
      <c r="D13154" s="422"/>
    </row>
    <row r="13155" spans="4:4">
      <c r="D13155" s="422"/>
    </row>
    <row r="13156" spans="4:4">
      <c r="D13156" s="422"/>
    </row>
    <row r="13157" spans="4:4">
      <c r="D13157" s="422"/>
    </row>
    <row r="13158" spans="4:4">
      <c r="D13158" s="422"/>
    </row>
    <row r="13159" spans="4:4">
      <c r="D13159" s="422"/>
    </row>
    <row r="13160" spans="4:4">
      <c r="D13160" s="422"/>
    </row>
    <row r="13161" spans="4:4">
      <c r="D13161" s="422"/>
    </row>
    <row r="13162" spans="4:4">
      <c r="D13162" s="422"/>
    </row>
    <row r="13163" spans="4:4">
      <c r="D13163" s="422"/>
    </row>
    <row r="13164" spans="4:4">
      <c r="D13164" s="422"/>
    </row>
    <row r="13165" spans="4:4">
      <c r="D13165" s="422"/>
    </row>
    <row r="13166" spans="4:4">
      <c r="D13166" s="422"/>
    </row>
    <row r="13167" spans="4:4">
      <c r="D13167" s="422"/>
    </row>
    <row r="13168" spans="4:4">
      <c r="D13168" s="422"/>
    </row>
    <row r="13169" spans="4:4">
      <c r="D13169" s="422"/>
    </row>
    <row r="13170" spans="4:4">
      <c r="D13170" s="422"/>
    </row>
    <row r="13171" spans="4:4">
      <c r="D13171" s="422"/>
    </row>
    <row r="13172" spans="4:4">
      <c r="D13172" s="422"/>
    </row>
    <row r="13173" spans="4:4">
      <c r="D13173" s="422"/>
    </row>
    <row r="13174" spans="4:4">
      <c r="D13174" s="422"/>
    </row>
    <row r="13175" spans="4:4">
      <c r="D13175" s="422"/>
    </row>
    <row r="13176" spans="4:4">
      <c r="D13176" s="422"/>
    </row>
    <row r="13177" spans="4:4">
      <c r="D13177" s="422"/>
    </row>
    <row r="13178" spans="4:4">
      <c r="D13178" s="422"/>
    </row>
    <row r="13179" spans="4:4">
      <c r="D13179" s="422"/>
    </row>
    <row r="13180" spans="4:4">
      <c r="D13180" s="422"/>
    </row>
    <row r="13181" spans="4:4">
      <c r="D13181" s="422"/>
    </row>
    <row r="13182" spans="4:4">
      <c r="D13182" s="422"/>
    </row>
    <row r="13183" spans="4:4">
      <c r="D13183" s="422"/>
    </row>
    <row r="13184" spans="4:4">
      <c r="D13184" s="422"/>
    </row>
    <row r="13185" spans="4:4">
      <c r="D13185" s="422"/>
    </row>
    <row r="13186" spans="4:4">
      <c r="D13186" s="422"/>
    </row>
    <row r="13187" spans="4:4">
      <c r="D13187" s="422"/>
    </row>
    <row r="13188" spans="4:4">
      <c r="D13188" s="422"/>
    </row>
    <row r="13189" spans="4:4">
      <c r="D13189" s="422"/>
    </row>
    <row r="13190" spans="4:4">
      <c r="D13190" s="422"/>
    </row>
    <row r="13191" spans="4:4">
      <c r="D13191" s="422"/>
    </row>
    <row r="13192" spans="4:4">
      <c r="D13192" s="422"/>
    </row>
    <row r="13193" spans="4:4">
      <c r="D13193" s="422"/>
    </row>
    <row r="13194" spans="4:4">
      <c r="D13194" s="422"/>
    </row>
    <row r="13195" spans="4:4">
      <c r="D13195" s="422"/>
    </row>
    <row r="13196" spans="4:4">
      <c r="D13196" s="422"/>
    </row>
    <row r="13197" spans="4:4">
      <c r="D13197" s="422"/>
    </row>
    <row r="13198" spans="4:4">
      <c r="D13198" s="422"/>
    </row>
    <row r="13199" spans="4:4">
      <c r="D13199" s="422"/>
    </row>
    <row r="13200" spans="4:4">
      <c r="D13200" s="422"/>
    </row>
    <row r="13201" spans="4:4">
      <c r="D13201" s="422"/>
    </row>
    <row r="13202" spans="4:4">
      <c r="D13202" s="422"/>
    </row>
    <row r="13203" spans="4:4">
      <c r="D13203" s="422"/>
    </row>
    <row r="13204" spans="4:4">
      <c r="D13204" s="422"/>
    </row>
    <row r="13205" spans="4:4">
      <c r="D13205" s="422"/>
    </row>
    <row r="13206" spans="4:4">
      <c r="D13206" s="422"/>
    </row>
    <row r="13207" spans="4:4">
      <c r="D13207" s="422"/>
    </row>
    <row r="13208" spans="4:4">
      <c r="D13208" s="422"/>
    </row>
    <row r="13209" spans="4:4">
      <c r="D13209" s="422"/>
    </row>
    <row r="13210" spans="4:4">
      <c r="D13210" s="422"/>
    </row>
    <row r="13211" spans="4:4">
      <c r="D13211" s="422"/>
    </row>
    <row r="13212" spans="4:4">
      <c r="D13212" s="422"/>
    </row>
    <row r="13213" spans="4:4">
      <c r="D13213" s="422"/>
    </row>
    <row r="13214" spans="4:4">
      <c r="D13214" s="422"/>
    </row>
    <row r="13215" spans="4:4">
      <c r="D13215" s="422"/>
    </row>
    <row r="13216" spans="4:4">
      <c r="D13216" s="422"/>
    </row>
    <row r="13217" spans="4:4">
      <c r="D13217" s="422"/>
    </row>
    <row r="13218" spans="4:4">
      <c r="D13218" s="422"/>
    </row>
    <row r="13219" spans="4:4">
      <c r="D13219" s="422"/>
    </row>
    <row r="13220" spans="4:4">
      <c r="D13220" s="422"/>
    </row>
    <row r="13221" spans="4:4">
      <c r="D13221" s="422"/>
    </row>
    <row r="13222" spans="4:4">
      <c r="D13222" s="422"/>
    </row>
    <row r="13223" spans="4:4">
      <c r="D13223" s="422"/>
    </row>
    <row r="13224" spans="4:4">
      <c r="D13224" s="422"/>
    </row>
    <row r="13225" spans="4:4">
      <c r="D13225" s="422"/>
    </row>
    <row r="13226" spans="4:4">
      <c r="D13226" s="422"/>
    </row>
    <row r="13227" spans="4:4">
      <c r="D13227" s="422"/>
    </row>
    <row r="13228" spans="4:4">
      <c r="D13228" s="422"/>
    </row>
    <row r="13229" spans="4:4">
      <c r="D13229" s="422"/>
    </row>
    <row r="13230" spans="4:4">
      <c r="D13230" s="422"/>
    </row>
    <row r="13231" spans="4:4">
      <c r="D13231" s="422"/>
    </row>
    <row r="13232" spans="4:4">
      <c r="D13232" s="422"/>
    </row>
    <row r="13233" spans="4:4">
      <c r="D13233" s="422"/>
    </row>
    <row r="13234" spans="4:4">
      <c r="D13234" s="422"/>
    </row>
    <row r="13235" spans="4:4">
      <c r="D13235" s="422"/>
    </row>
    <row r="13236" spans="4:4">
      <c r="D13236" s="422"/>
    </row>
    <row r="13237" spans="4:4">
      <c r="D13237" s="422"/>
    </row>
    <row r="13238" spans="4:4">
      <c r="D13238" s="422"/>
    </row>
    <row r="13239" spans="4:4">
      <c r="D13239" s="422"/>
    </row>
    <row r="13240" spans="4:4">
      <c r="D13240" s="422"/>
    </row>
    <row r="13241" spans="4:4">
      <c r="D13241" s="422"/>
    </row>
    <row r="13242" spans="4:4">
      <c r="D13242" s="422"/>
    </row>
    <row r="13243" spans="4:4">
      <c r="D13243" s="422"/>
    </row>
    <row r="13244" spans="4:4">
      <c r="D13244" s="422"/>
    </row>
    <row r="13245" spans="4:4">
      <c r="D13245" s="422"/>
    </row>
    <row r="13246" spans="4:4">
      <c r="D13246" s="422"/>
    </row>
    <row r="13247" spans="4:4">
      <c r="D13247" s="422"/>
    </row>
    <row r="13248" spans="4:4">
      <c r="D13248" s="422"/>
    </row>
    <row r="13249" spans="4:4">
      <c r="D13249" s="422"/>
    </row>
    <row r="13250" spans="4:4">
      <c r="D13250" s="422"/>
    </row>
    <row r="13251" spans="4:4">
      <c r="D13251" s="422"/>
    </row>
    <row r="13252" spans="4:4">
      <c r="D13252" s="422"/>
    </row>
    <row r="13253" spans="4:4">
      <c r="D13253" s="422"/>
    </row>
    <row r="13254" spans="4:4">
      <c r="D13254" s="422"/>
    </row>
    <row r="13255" spans="4:4">
      <c r="D13255" s="422"/>
    </row>
    <row r="13256" spans="4:4">
      <c r="D13256" s="422"/>
    </row>
    <row r="13257" spans="4:4">
      <c r="D13257" s="422"/>
    </row>
    <row r="13258" spans="4:4">
      <c r="D13258" s="422"/>
    </row>
    <row r="13259" spans="4:4">
      <c r="D13259" s="422"/>
    </row>
    <row r="13260" spans="4:4">
      <c r="D13260" s="422"/>
    </row>
    <row r="13261" spans="4:4">
      <c r="D13261" s="422"/>
    </row>
    <row r="13262" spans="4:4">
      <c r="D13262" s="422"/>
    </row>
    <row r="13263" spans="4:4">
      <c r="D13263" s="422"/>
    </row>
    <row r="13264" spans="4:4">
      <c r="D13264" s="422"/>
    </row>
    <row r="13265" spans="4:4">
      <c r="D13265" s="422"/>
    </row>
    <row r="13266" spans="4:4">
      <c r="D13266" s="422"/>
    </row>
    <row r="13267" spans="4:4">
      <c r="D13267" s="422"/>
    </row>
    <row r="13268" spans="4:4">
      <c r="D13268" s="422"/>
    </row>
    <row r="13269" spans="4:4">
      <c r="D13269" s="422"/>
    </row>
    <row r="13270" spans="4:4">
      <c r="D13270" s="422"/>
    </row>
    <row r="13271" spans="4:4">
      <c r="D13271" s="422"/>
    </row>
    <row r="13272" spans="4:4">
      <c r="D13272" s="422"/>
    </row>
    <row r="13273" spans="4:4">
      <c r="D13273" s="422"/>
    </row>
    <row r="13274" spans="4:4">
      <c r="D13274" s="422"/>
    </row>
    <row r="13275" spans="4:4">
      <c r="D13275" s="422"/>
    </row>
    <row r="13276" spans="4:4">
      <c r="D13276" s="422"/>
    </row>
    <row r="13277" spans="4:4">
      <c r="D13277" s="422"/>
    </row>
    <row r="13278" spans="4:4">
      <c r="D13278" s="422"/>
    </row>
    <row r="13279" spans="4:4">
      <c r="D13279" s="422"/>
    </row>
    <row r="13280" spans="4:4">
      <c r="D13280" s="422"/>
    </row>
    <row r="13281" spans="4:4">
      <c r="D13281" s="422"/>
    </row>
    <row r="13282" spans="4:4">
      <c r="D13282" s="422"/>
    </row>
    <row r="13283" spans="4:4">
      <c r="D13283" s="422"/>
    </row>
    <row r="13284" spans="4:4">
      <c r="D13284" s="422"/>
    </row>
    <row r="13285" spans="4:4">
      <c r="D13285" s="422"/>
    </row>
    <row r="13286" spans="4:4">
      <c r="D13286" s="422"/>
    </row>
    <row r="13287" spans="4:4">
      <c r="D13287" s="422"/>
    </row>
    <row r="13288" spans="4:4">
      <c r="D13288" s="422"/>
    </row>
    <row r="13289" spans="4:4">
      <c r="D13289" s="422"/>
    </row>
    <row r="13290" spans="4:4">
      <c r="D13290" s="422"/>
    </row>
    <row r="13291" spans="4:4">
      <c r="D13291" s="422"/>
    </row>
    <row r="13292" spans="4:4">
      <c r="D13292" s="422"/>
    </row>
    <row r="13293" spans="4:4">
      <c r="D13293" s="422"/>
    </row>
    <row r="13294" spans="4:4">
      <c r="D13294" s="422"/>
    </row>
    <row r="13295" spans="4:4">
      <c r="D13295" s="422"/>
    </row>
    <row r="13296" spans="4:4">
      <c r="D13296" s="422"/>
    </row>
    <row r="13297" spans="4:4">
      <c r="D13297" s="422"/>
    </row>
    <row r="13298" spans="4:4">
      <c r="D13298" s="422"/>
    </row>
    <row r="13299" spans="4:4">
      <c r="D13299" s="422"/>
    </row>
    <row r="13300" spans="4:4">
      <c r="D13300" s="422"/>
    </row>
    <row r="13301" spans="4:4">
      <c r="D13301" s="422"/>
    </row>
    <row r="13302" spans="4:4">
      <c r="D13302" s="422"/>
    </row>
    <row r="13303" spans="4:4">
      <c r="D13303" s="422"/>
    </row>
    <row r="13304" spans="4:4">
      <c r="D13304" s="422"/>
    </row>
    <row r="13305" spans="4:4">
      <c r="D13305" s="422"/>
    </row>
    <row r="13306" spans="4:4">
      <c r="D13306" s="422"/>
    </row>
    <row r="13307" spans="4:4">
      <c r="D13307" s="422"/>
    </row>
    <row r="13308" spans="4:4">
      <c r="D13308" s="422"/>
    </row>
    <row r="13309" spans="4:4">
      <c r="D13309" s="422"/>
    </row>
    <row r="13310" spans="4:4">
      <c r="D13310" s="422"/>
    </row>
    <row r="13311" spans="4:4">
      <c r="D13311" s="422"/>
    </row>
    <row r="13312" spans="4:4">
      <c r="D13312" s="422"/>
    </row>
    <row r="13313" spans="4:4">
      <c r="D13313" s="422"/>
    </row>
    <row r="13314" spans="4:4">
      <c r="D13314" s="422"/>
    </row>
    <row r="13315" spans="4:4">
      <c r="D13315" s="422"/>
    </row>
    <row r="13316" spans="4:4">
      <c r="D13316" s="422"/>
    </row>
    <row r="13317" spans="4:4">
      <c r="D13317" s="422"/>
    </row>
    <row r="13318" spans="4:4">
      <c r="D13318" s="422"/>
    </row>
    <row r="13319" spans="4:4">
      <c r="D13319" s="422"/>
    </row>
    <row r="13320" spans="4:4">
      <c r="D13320" s="422"/>
    </row>
    <row r="13321" spans="4:4">
      <c r="D13321" s="422"/>
    </row>
    <row r="13322" spans="4:4">
      <c r="D13322" s="422"/>
    </row>
    <row r="13323" spans="4:4">
      <c r="D13323" s="422"/>
    </row>
    <row r="13324" spans="4:4">
      <c r="D13324" s="422"/>
    </row>
    <row r="13325" spans="4:4">
      <c r="D13325" s="422"/>
    </row>
    <row r="13326" spans="4:4">
      <c r="D13326" s="422"/>
    </row>
    <row r="13327" spans="4:4">
      <c r="D13327" s="422"/>
    </row>
    <row r="13328" spans="4:4">
      <c r="D13328" s="422"/>
    </row>
    <row r="13329" spans="4:4">
      <c r="D13329" s="422"/>
    </row>
    <row r="13330" spans="4:4">
      <c r="D13330" s="422"/>
    </row>
    <row r="13331" spans="4:4">
      <c r="D13331" s="422"/>
    </row>
    <row r="13332" spans="4:4">
      <c r="D13332" s="422"/>
    </row>
    <row r="13333" spans="4:4">
      <c r="D13333" s="422"/>
    </row>
    <row r="13334" spans="4:4">
      <c r="D13334" s="422"/>
    </row>
    <row r="13335" spans="4:4">
      <c r="D13335" s="422"/>
    </row>
    <row r="13336" spans="4:4">
      <c r="D13336" s="422"/>
    </row>
    <row r="13337" spans="4:4">
      <c r="D13337" s="422"/>
    </row>
    <row r="13338" spans="4:4">
      <c r="D13338" s="422"/>
    </row>
    <row r="13339" spans="4:4">
      <c r="D13339" s="422"/>
    </row>
    <row r="13340" spans="4:4">
      <c r="D13340" s="422"/>
    </row>
    <row r="13341" spans="4:4">
      <c r="D13341" s="422"/>
    </row>
    <row r="13342" spans="4:4">
      <c r="D13342" s="422"/>
    </row>
    <row r="13343" spans="4:4">
      <c r="D13343" s="422"/>
    </row>
    <row r="13344" spans="4:4">
      <c r="D13344" s="422"/>
    </row>
    <row r="13345" spans="4:4">
      <c r="D13345" s="422"/>
    </row>
    <row r="13346" spans="4:4">
      <c r="D13346" s="422"/>
    </row>
    <row r="13347" spans="4:4">
      <c r="D13347" s="422"/>
    </row>
    <row r="13348" spans="4:4">
      <c r="D13348" s="422"/>
    </row>
    <row r="13349" spans="4:4">
      <c r="D13349" s="422"/>
    </row>
    <row r="13350" spans="4:4">
      <c r="D13350" s="422"/>
    </row>
    <row r="13351" spans="4:4">
      <c r="D13351" s="422"/>
    </row>
    <row r="13352" spans="4:4">
      <c r="D13352" s="422"/>
    </row>
    <row r="13353" spans="4:4">
      <c r="D13353" s="422"/>
    </row>
    <row r="13354" spans="4:4">
      <c r="D13354" s="422"/>
    </row>
    <row r="13355" spans="4:4">
      <c r="D13355" s="422"/>
    </row>
    <row r="13356" spans="4:4">
      <c r="D13356" s="422"/>
    </row>
    <row r="13357" spans="4:4">
      <c r="D13357" s="422"/>
    </row>
    <row r="13358" spans="4:4">
      <c r="D13358" s="422"/>
    </row>
    <row r="13359" spans="4:4">
      <c r="D13359" s="422"/>
    </row>
    <row r="13360" spans="4:4">
      <c r="D13360" s="422"/>
    </row>
    <row r="13361" spans="4:4">
      <c r="D13361" s="422"/>
    </row>
    <row r="13362" spans="4:4">
      <c r="D13362" s="422"/>
    </row>
    <row r="13363" spans="4:4">
      <c r="D13363" s="422"/>
    </row>
    <row r="13364" spans="4:4">
      <c r="D13364" s="422"/>
    </row>
    <row r="13365" spans="4:4">
      <c r="D13365" s="422"/>
    </row>
    <row r="13366" spans="4:4">
      <c r="D13366" s="422"/>
    </row>
    <row r="13367" spans="4:4">
      <c r="D13367" s="422"/>
    </row>
    <row r="13368" spans="4:4">
      <c r="D13368" s="422"/>
    </row>
    <row r="13369" spans="4:4">
      <c r="D13369" s="422"/>
    </row>
    <row r="13370" spans="4:4">
      <c r="D13370" s="422"/>
    </row>
    <row r="13371" spans="4:4">
      <c r="D13371" s="422"/>
    </row>
    <row r="13372" spans="4:4">
      <c r="D13372" s="422"/>
    </row>
    <row r="13373" spans="4:4">
      <c r="D13373" s="422"/>
    </row>
    <row r="13374" spans="4:4">
      <c r="D13374" s="422"/>
    </row>
    <row r="13375" spans="4:4">
      <c r="D13375" s="422"/>
    </row>
    <row r="13376" spans="4:4">
      <c r="D13376" s="422"/>
    </row>
    <row r="13377" spans="4:4">
      <c r="D13377" s="422"/>
    </row>
    <row r="13378" spans="4:4">
      <c r="D13378" s="422"/>
    </row>
    <row r="13379" spans="4:4">
      <c r="D13379" s="422"/>
    </row>
    <row r="13380" spans="4:4">
      <c r="D13380" s="422"/>
    </row>
    <row r="13381" spans="4:4">
      <c r="D13381" s="422"/>
    </row>
    <row r="13382" spans="4:4">
      <c r="D13382" s="422"/>
    </row>
    <row r="13383" spans="4:4">
      <c r="D13383" s="422"/>
    </row>
    <row r="13384" spans="4:4">
      <c r="D13384" s="422"/>
    </row>
    <row r="13385" spans="4:4">
      <c r="D13385" s="422"/>
    </row>
    <row r="13386" spans="4:4">
      <c r="D13386" s="422"/>
    </row>
    <row r="13387" spans="4:4">
      <c r="D13387" s="422"/>
    </row>
    <row r="13388" spans="4:4">
      <c r="D13388" s="422"/>
    </row>
    <row r="13389" spans="4:4">
      <c r="D13389" s="422"/>
    </row>
    <row r="13390" spans="4:4">
      <c r="D13390" s="422"/>
    </row>
    <row r="13391" spans="4:4">
      <c r="D13391" s="422"/>
    </row>
    <row r="13392" spans="4:4">
      <c r="D13392" s="422"/>
    </row>
    <row r="13393" spans="4:4">
      <c r="D13393" s="422"/>
    </row>
    <row r="13394" spans="4:4">
      <c r="D13394" s="422"/>
    </row>
    <row r="13395" spans="4:4">
      <c r="D13395" s="422"/>
    </row>
    <row r="13396" spans="4:4">
      <c r="D13396" s="422"/>
    </row>
    <row r="13397" spans="4:4">
      <c r="D13397" s="422"/>
    </row>
    <row r="13398" spans="4:4">
      <c r="D13398" s="422"/>
    </row>
    <row r="13399" spans="4:4">
      <c r="D13399" s="422"/>
    </row>
    <row r="13400" spans="4:4">
      <c r="D13400" s="422"/>
    </row>
    <row r="13401" spans="4:4">
      <c r="D13401" s="422"/>
    </row>
    <row r="13402" spans="4:4">
      <c r="D13402" s="422"/>
    </row>
    <row r="13403" spans="4:4">
      <c r="D13403" s="422"/>
    </row>
    <row r="13404" spans="4:4">
      <c r="D13404" s="422"/>
    </row>
    <row r="13405" spans="4:4">
      <c r="D13405" s="422"/>
    </row>
    <row r="13406" spans="4:4">
      <c r="D13406" s="422"/>
    </row>
    <row r="13407" spans="4:4">
      <c r="D13407" s="422"/>
    </row>
    <row r="13408" spans="4:4">
      <c r="D13408" s="422"/>
    </row>
    <row r="13409" spans="4:4">
      <c r="D13409" s="422"/>
    </row>
    <row r="13410" spans="4:4">
      <c r="D13410" s="422"/>
    </row>
    <row r="13411" spans="4:4">
      <c r="D13411" s="422"/>
    </row>
    <row r="13412" spans="4:4">
      <c r="D13412" s="422"/>
    </row>
    <row r="13413" spans="4:4">
      <c r="D13413" s="422"/>
    </row>
    <row r="13414" spans="4:4">
      <c r="D13414" s="422"/>
    </row>
    <row r="13415" spans="4:4">
      <c r="D13415" s="422"/>
    </row>
    <row r="13416" spans="4:4">
      <c r="D13416" s="422"/>
    </row>
    <row r="13417" spans="4:4">
      <c r="D13417" s="422"/>
    </row>
    <row r="13418" spans="4:4">
      <c r="D13418" s="422"/>
    </row>
    <row r="13419" spans="4:4">
      <c r="D13419" s="422"/>
    </row>
    <row r="13420" spans="4:4">
      <c r="D13420" s="422"/>
    </row>
    <row r="13421" spans="4:4">
      <c r="D13421" s="422"/>
    </row>
    <row r="13422" spans="4:4">
      <c r="D13422" s="422"/>
    </row>
    <row r="13423" spans="4:4">
      <c r="D13423" s="422"/>
    </row>
    <row r="13424" spans="4:4">
      <c r="D13424" s="422"/>
    </row>
    <row r="13425" spans="4:4">
      <c r="D13425" s="422"/>
    </row>
    <row r="13426" spans="4:4">
      <c r="D13426" s="422"/>
    </row>
    <row r="13427" spans="4:4">
      <c r="D13427" s="422"/>
    </row>
    <row r="13428" spans="4:4">
      <c r="D13428" s="422"/>
    </row>
    <row r="13429" spans="4:4">
      <c r="D13429" s="422"/>
    </row>
    <row r="13430" spans="4:4">
      <c r="D13430" s="422"/>
    </row>
    <row r="13431" spans="4:4">
      <c r="D13431" s="422"/>
    </row>
    <row r="13432" spans="4:4">
      <c r="D13432" s="422"/>
    </row>
    <row r="13433" spans="4:4">
      <c r="D13433" s="422"/>
    </row>
    <row r="13434" spans="4:4">
      <c r="D13434" s="422"/>
    </row>
    <row r="13435" spans="4:4">
      <c r="D13435" s="422"/>
    </row>
    <row r="13436" spans="4:4">
      <c r="D13436" s="422"/>
    </row>
    <row r="13437" spans="4:4">
      <c r="D13437" s="422"/>
    </row>
    <row r="13438" spans="4:4">
      <c r="D13438" s="422"/>
    </row>
    <row r="13439" spans="4:4">
      <c r="D13439" s="422"/>
    </row>
    <row r="13440" spans="4:4">
      <c r="D13440" s="422"/>
    </row>
    <row r="13441" spans="4:4">
      <c r="D13441" s="422"/>
    </row>
    <row r="13442" spans="4:4">
      <c r="D13442" s="422"/>
    </row>
    <row r="13443" spans="4:4">
      <c r="D13443" s="422"/>
    </row>
    <row r="13444" spans="4:4">
      <c r="D13444" s="422"/>
    </row>
    <row r="13445" spans="4:4">
      <c r="D13445" s="422"/>
    </row>
    <row r="13446" spans="4:4">
      <c r="D13446" s="422"/>
    </row>
    <row r="13447" spans="4:4">
      <c r="D13447" s="422"/>
    </row>
    <row r="13448" spans="4:4">
      <c r="D13448" s="422"/>
    </row>
    <row r="13449" spans="4:4">
      <c r="D13449" s="422"/>
    </row>
    <row r="13450" spans="4:4">
      <c r="D13450" s="422"/>
    </row>
    <row r="13451" spans="4:4">
      <c r="D13451" s="422"/>
    </row>
    <row r="13452" spans="4:4">
      <c r="D13452" s="422"/>
    </row>
    <row r="13453" spans="4:4">
      <c r="D13453" s="422"/>
    </row>
    <row r="13454" spans="4:4">
      <c r="D13454" s="422"/>
    </row>
    <row r="13455" spans="4:4">
      <c r="D13455" s="422"/>
    </row>
    <row r="13456" spans="4:4">
      <c r="D13456" s="422"/>
    </row>
    <row r="13457" spans="4:4">
      <c r="D13457" s="422"/>
    </row>
    <row r="13458" spans="4:4">
      <c r="D13458" s="422"/>
    </row>
    <row r="13459" spans="4:4">
      <c r="D13459" s="422"/>
    </row>
    <row r="13460" spans="4:4">
      <c r="D13460" s="422"/>
    </row>
    <row r="13461" spans="4:4">
      <c r="D13461" s="422"/>
    </row>
    <row r="13462" spans="4:4">
      <c r="D13462" s="422"/>
    </row>
    <row r="13463" spans="4:4">
      <c r="D13463" s="422"/>
    </row>
    <row r="13464" spans="4:4">
      <c r="D13464" s="422"/>
    </row>
    <row r="13465" spans="4:4">
      <c r="D13465" s="422"/>
    </row>
    <row r="13466" spans="4:4">
      <c r="D13466" s="422"/>
    </row>
    <row r="13467" spans="4:4">
      <c r="D13467" s="422"/>
    </row>
    <row r="13468" spans="4:4">
      <c r="D13468" s="422"/>
    </row>
    <row r="13469" spans="4:4">
      <c r="D13469" s="422"/>
    </row>
    <row r="13470" spans="4:4">
      <c r="D13470" s="422"/>
    </row>
    <row r="13471" spans="4:4">
      <c r="D13471" s="422"/>
    </row>
    <row r="13472" spans="4:4">
      <c r="D13472" s="422"/>
    </row>
    <row r="13473" spans="4:4">
      <c r="D13473" s="422"/>
    </row>
    <row r="13474" spans="4:4">
      <c r="D13474" s="422"/>
    </row>
    <row r="13475" spans="4:4">
      <c r="D13475" s="422"/>
    </row>
    <row r="13476" spans="4:4">
      <c r="D13476" s="422"/>
    </row>
    <row r="13477" spans="4:4">
      <c r="D13477" s="422"/>
    </row>
    <row r="13478" spans="4:4">
      <c r="D13478" s="422"/>
    </row>
    <row r="13479" spans="4:4">
      <c r="D13479" s="422"/>
    </row>
    <row r="13480" spans="4:4">
      <c r="D13480" s="422"/>
    </row>
    <row r="13481" spans="4:4">
      <c r="D13481" s="422"/>
    </row>
    <row r="13482" spans="4:4">
      <c r="D13482" s="422"/>
    </row>
    <row r="13483" spans="4:4">
      <c r="D13483" s="422"/>
    </row>
    <row r="13484" spans="4:4">
      <c r="D13484" s="422"/>
    </row>
    <row r="13485" spans="4:4">
      <c r="D13485" s="422"/>
    </row>
    <row r="13486" spans="4:4">
      <c r="D13486" s="422"/>
    </row>
    <row r="13487" spans="4:4">
      <c r="D13487" s="422"/>
    </row>
    <row r="13488" spans="4:4">
      <c r="D13488" s="422"/>
    </row>
    <row r="13489" spans="4:4">
      <c r="D13489" s="422"/>
    </row>
    <row r="13490" spans="4:4">
      <c r="D13490" s="422"/>
    </row>
    <row r="13491" spans="4:4">
      <c r="D13491" s="422"/>
    </row>
    <row r="13492" spans="4:4">
      <c r="D13492" s="422"/>
    </row>
    <row r="13493" spans="4:4">
      <c r="D13493" s="422"/>
    </row>
    <row r="13494" spans="4:4">
      <c r="D13494" s="422"/>
    </row>
    <row r="13495" spans="4:4">
      <c r="D13495" s="422"/>
    </row>
    <row r="13496" spans="4:4">
      <c r="D13496" s="422"/>
    </row>
    <row r="13497" spans="4:4">
      <c r="D13497" s="422"/>
    </row>
    <row r="13498" spans="4:4">
      <c r="D13498" s="422"/>
    </row>
    <row r="13499" spans="4:4">
      <c r="D13499" s="422"/>
    </row>
    <row r="13500" spans="4:4">
      <c r="D13500" s="422"/>
    </row>
    <row r="13501" spans="4:4">
      <c r="D13501" s="422"/>
    </row>
    <row r="13502" spans="4:4">
      <c r="D13502" s="422"/>
    </row>
    <row r="13503" spans="4:4">
      <c r="D13503" s="422"/>
    </row>
    <row r="13504" spans="4:4">
      <c r="D13504" s="422"/>
    </row>
    <row r="13505" spans="4:4">
      <c r="D13505" s="422"/>
    </row>
    <row r="13506" spans="4:4">
      <c r="D13506" s="422"/>
    </row>
    <row r="13507" spans="4:4">
      <c r="D13507" s="422"/>
    </row>
    <row r="13508" spans="4:4">
      <c r="D13508" s="422"/>
    </row>
    <row r="13509" spans="4:4">
      <c r="D13509" s="422"/>
    </row>
    <row r="13510" spans="4:4">
      <c r="D13510" s="422"/>
    </row>
    <row r="13511" spans="4:4">
      <c r="D13511" s="422"/>
    </row>
    <row r="13512" spans="4:4">
      <c r="D13512" s="422"/>
    </row>
    <row r="13513" spans="4:4">
      <c r="D13513" s="422"/>
    </row>
    <row r="13514" spans="4:4">
      <c r="D13514" s="422"/>
    </row>
    <row r="13515" spans="4:4">
      <c r="D13515" s="422"/>
    </row>
    <row r="13516" spans="4:4">
      <c r="D13516" s="422"/>
    </row>
    <row r="13517" spans="4:4">
      <c r="D13517" s="422"/>
    </row>
    <row r="13518" spans="4:4">
      <c r="D13518" s="422"/>
    </row>
    <row r="13519" spans="4:4">
      <c r="D13519" s="422"/>
    </row>
    <row r="13520" spans="4:4">
      <c r="D13520" s="422"/>
    </row>
    <row r="13521" spans="4:4">
      <c r="D13521" s="422"/>
    </row>
    <row r="13522" spans="4:4">
      <c r="D13522" s="422"/>
    </row>
    <row r="13523" spans="4:4">
      <c r="D13523" s="422"/>
    </row>
    <row r="13524" spans="4:4">
      <c r="D13524" s="422"/>
    </row>
    <row r="13525" spans="4:4">
      <c r="D13525" s="422"/>
    </row>
    <row r="13526" spans="4:4">
      <c r="D13526" s="422"/>
    </row>
    <row r="13527" spans="4:4">
      <c r="D13527" s="422"/>
    </row>
    <row r="13528" spans="4:4">
      <c r="D13528" s="422"/>
    </row>
    <row r="13529" spans="4:4">
      <c r="D13529" s="422"/>
    </row>
    <row r="13530" spans="4:4">
      <c r="D13530" s="422"/>
    </row>
    <row r="13531" spans="4:4">
      <c r="D13531" s="422"/>
    </row>
    <row r="13532" spans="4:4">
      <c r="D13532" s="422"/>
    </row>
    <row r="13533" spans="4:4">
      <c r="D13533" s="422"/>
    </row>
    <row r="13534" spans="4:4">
      <c r="D13534" s="422"/>
    </row>
    <row r="13535" spans="4:4">
      <c r="D13535" s="422"/>
    </row>
    <row r="13536" spans="4:4">
      <c r="D13536" s="422"/>
    </row>
    <row r="13537" spans="4:4">
      <c r="D13537" s="422"/>
    </row>
    <row r="13538" spans="4:4">
      <c r="D13538" s="422"/>
    </row>
    <row r="13539" spans="4:4">
      <c r="D13539" s="422"/>
    </row>
    <row r="13540" spans="4:4">
      <c r="D13540" s="422"/>
    </row>
    <row r="13541" spans="4:4">
      <c r="D13541" s="422"/>
    </row>
    <row r="13542" spans="4:4">
      <c r="D13542" s="422"/>
    </row>
    <row r="13543" spans="4:4">
      <c r="D13543" s="422"/>
    </row>
    <row r="13544" spans="4:4">
      <c r="D13544" s="422"/>
    </row>
    <row r="13545" spans="4:4">
      <c r="D13545" s="422"/>
    </row>
    <row r="13546" spans="4:4">
      <c r="D13546" s="422"/>
    </row>
    <row r="13547" spans="4:4">
      <c r="D13547" s="422"/>
    </row>
    <row r="13548" spans="4:4">
      <c r="D13548" s="422"/>
    </row>
    <row r="13549" spans="4:4">
      <c r="D13549" s="422"/>
    </row>
    <row r="13550" spans="4:4">
      <c r="D13550" s="422"/>
    </row>
    <row r="13551" spans="4:4">
      <c r="D13551" s="422"/>
    </row>
    <row r="13552" spans="4:4">
      <c r="D13552" s="422"/>
    </row>
    <row r="13553" spans="4:4">
      <c r="D13553" s="422"/>
    </row>
    <row r="13554" spans="4:4">
      <c r="D13554" s="422"/>
    </row>
    <row r="13555" spans="4:4">
      <c r="D13555" s="422"/>
    </row>
    <row r="13556" spans="4:4">
      <c r="D13556" s="422"/>
    </row>
    <row r="13557" spans="4:4">
      <c r="D13557" s="422"/>
    </row>
    <row r="13558" spans="4:4">
      <c r="D13558" s="422"/>
    </row>
    <row r="13559" spans="4:4">
      <c r="D13559" s="422"/>
    </row>
    <row r="13560" spans="4:4">
      <c r="D13560" s="422"/>
    </row>
    <row r="13561" spans="4:4">
      <c r="D13561" s="422"/>
    </row>
    <row r="13562" spans="4:4">
      <c r="D13562" s="422"/>
    </row>
    <row r="13563" spans="4:4">
      <c r="D13563" s="422"/>
    </row>
    <row r="13564" spans="4:4">
      <c r="D13564" s="422"/>
    </row>
    <row r="13565" spans="4:4">
      <c r="D13565" s="422"/>
    </row>
    <row r="13566" spans="4:4">
      <c r="D13566" s="422"/>
    </row>
    <row r="13567" spans="4:4">
      <c r="D13567" s="422"/>
    </row>
    <row r="13568" spans="4:4">
      <c r="D13568" s="422"/>
    </row>
    <row r="13569" spans="4:4">
      <c r="D13569" s="422"/>
    </row>
    <row r="13570" spans="4:4">
      <c r="D13570" s="422"/>
    </row>
    <row r="13571" spans="4:4">
      <c r="D13571" s="422"/>
    </row>
    <row r="13572" spans="4:4">
      <c r="D13572" s="422"/>
    </row>
    <row r="13573" spans="4:4">
      <c r="D13573" s="422"/>
    </row>
    <row r="13574" spans="4:4">
      <c r="D13574" s="422"/>
    </row>
    <row r="13575" spans="4:4">
      <c r="D13575" s="422"/>
    </row>
    <row r="13576" spans="4:4">
      <c r="D13576" s="422"/>
    </row>
    <row r="13577" spans="4:4">
      <c r="D13577" s="422"/>
    </row>
    <row r="13578" spans="4:4">
      <c r="D13578" s="422"/>
    </row>
    <row r="13579" spans="4:4">
      <c r="D13579" s="422"/>
    </row>
    <row r="13580" spans="4:4">
      <c r="D13580" s="422"/>
    </row>
    <row r="13581" spans="4:4">
      <c r="D13581" s="422"/>
    </row>
    <row r="13582" spans="4:4">
      <c r="D13582" s="422"/>
    </row>
    <row r="13583" spans="4:4">
      <c r="D13583" s="422"/>
    </row>
    <row r="13584" spans="4:4">
      <c r="D13584" s="422"/>
    </row>
    <row r="13585" spans="4:4">
      <c r="D13585" s="422"/>
    </row>
    <row r="13586" spans="4:4">
      <c r="D13586" s="422"/>
    </row>
    <row r="13587" spans="4:4">
      <c r="D13587" s="422"/>
    </row>
    <row r="13588" spans="4:4">
      <c r="D13588" s="422"/>
    </row>
    <row r="13589" spans="4:4">
      <c r="D13589" s="422"/>
    </row>
    <row r="13590" spans="4:4">
      <c r="D13590" s="422"/>
    </row>
    <row r="13591" spans="4:4">
      <c r="D13591" s="422"/>
    </row>
    <row r="13592" spans="4:4">
      <c r="D13592" s="422"/>
    </row>
    <row r="13593" spans="4:4">
      <c r="D13593" s="422"/>
    </row>
    <row r="13594" spans="4:4">
      <c r="D13594" s="422"/>
    </row>
    <row r="13595" spans="4:4">
      <c r="D13595" s="422"/>
    </row>
    <row r="13596" spans="4:4">
      <c r="D13596" s="422"/>
    </row>
    <row r="13597" spans="4:4">
      <c r="D13597" s="422"/>
    </row>
    <row r="13598" spans="4:4">
      <c r="D13598" s="422"/>
    </row>
    <row r="13599" spans="4:4">
      <c r="D13599" s="422"/>
    </row>
    <row r="13600" spans="4:4">
      <c r="D13600" s="422"/>
    </row>
    <row r="13601" spans="4:4">
      <c r="D13601" s="422"/>
    </row>
    <row r="13602" spans="4:4">
      <c r="D13602" s="422"/>
    </row>
    <row r="13603" spans="4:4">
      <c r="D13603" s="422"/>
    </row>
    <row r="13604" spans="4:4">
      <c r="D13604" s="422"/>
    </row>
    <row r="13605" spans="4:4">
      <c r="D13605" s="422"/>
    </row>
    <row r="13606" spans="4:4">
      <c r="D13606" s="422"/>
    </row>
    <row r="13607" spans="4:4">
      <c r="D13607" s="422"/>
    </row>
    <row r="13608" spans="4:4">
      <c r="D13608" s="422"/>
    </row>
    <row r="13609" spans="4:4">
      <c r="D13609" s="422"/>
    </row>
    <row r="13610" spans="4:4">
      <c r="D13610" s="422"/>
    </row>
    <row r="13611" spans="4:4">
      <c r="D13611" s="422"/>
    </row>
    <row r="13612" spans="4:4">
      <c r="D13612" s="422"/>
    </row>
    <row r="13613" spans="4:4">
      <c r="D13613" s="422"/>
    </row>
    <row r="13614" spans="4:4">
      <c r="D13614" s="422"/>
    </row>
    <row r="13615" spans="4:4">
      <c r="D13615" s="422"/>
    </row>
    <row r="13616" spans="4:4">
      <c r="D13616" s="422"/>
    </row>
    <row r="13617" spans="4:4">
      <c r="D13617" s="422"/>
    </row>
    <row r="13618" spans="4:4">
      <c r="D13618" s="422"/>
    </row>
    <row r="13619" spans="4:4">
      <c r="D13619" s="422"/>
    </row>
    <row r="13620" spans="4:4">
      <c r="D13620" s="422"/>
    </row>
    <row r="13621" spans="4:4">
      <c r="D13621" s="422"/>
    </row>
    <row r="13622" spans="4:4">
      <c r="D13622" s="422"/>
    </row>
    <row r="13623" spans="4:4">
      <c r="D13623" s="422"/>
    </row>
    <row r="13624" spans="4:4">
      <c r="D13624" s="422"/>
    </row>
    <row r="13625" spans="4:4">
      <c r="D13625" s="422"/>
    </row>
    <row r="13626" spans="4:4">
      <c r="D13626" s="422"/>
    </row>
    <row r="13627" spans="4:4">
      <c r="D13627" s="422"/>
    </row>
    <row r="13628" spans="4:4">
      <c r="D13628" s="422"/>
    </row>
    <row r="13629" spans="4:4">
      <c r="D13629" s="422"/>
    </row>
    <row r="13630" spans="4:4">
      <c r="D13630" s="422"/>
    </row>
    <row r="13631" spans="4:4">
      <c r="D13631" s="422"/>
    </row>
    <row r="13632" spans="4:4">
      <c r="D13632" s="422"/>
    </row>
    <row r="13633" spans="4:4">
      <c r="D13633" s="422"/>
    </row>
    <row r="13634" spans="4:4">
      <c r="D13634" s="422"/>
    </row>
    <row r="13635" spans="4:4">
      <c r="D13635" s="422"/>
    </row>
    <row r="13636" spans="4:4">
      <c r="D13636" s="422"/>
    </row>
    <row r="13637" spans="4:4">
      <c r="D13637" s="422"/>
    </row>
    <row r="13638" spans="4:4">
      <c r="D13638" s="422"/>
    </row>
    <row r="13639" spans="4:4">
      <c r="D13639" s="422"/>
    </row>
    <row r="13640" spans="4:4">
      <c r="D13640" s="422"/>
    </row>
    <row r="13641" spans="4:4">
      <c r="D13641" s="422"/>
    </row>
    <row r="13642" spans="4:4">
      <c r="D13642" s="422"/>
    </row>
    <row r="13643" spans="4:4">
      <c r="D13643" s="422"/>
    </row>
    <row r="13644" spans="4:4">
      <c r="D13644" s="422"/>
    </row>
    <row r="13645" spans="4:4">
      <c r="D13645" s="422"/>
    </row>
    <row r="13646" spans="4:4">
      <c r="D13646" s="422"/>
    </row>
    <row r="13647" spans="4:4">
      <c r="D13647" s="422"/>
    </row>
    <row r="13648" spans="4:4">
      <c r="D13648" s="422"/>
    </row>
    <row r="13649" spans="4:4">
      <c r="D13649" s="422"/>
    </row>
    <row r="13650" spans="4:4">
      <c r="D13650" s="422"/>
    </row>
    <row r="13651" spans="4:4">
      <c r="D13651" s="422"/>
    </row>
    <row r="13652" spans="4:4">
      <c r="D13652" s="422"/>
    </row>
    <row r="13653" spans="4:4">
      <c r="D13653" s="422"/>
    </row>
    <row r="13654" spans="4:4">
      <c r="D13654" s="422"/>
    </row>
    <row r="13655" spans="4:4">
      <c r="D13655" s="422"/>
    </row>
    <row r="13656" spans="4:4">
      <c r="D13656" s="422"/>
    </row>
    <row r="13657" spans="4:4">
      <c r="D13657" s="422"/>
    </row>
    <row r="13658" spans="4:4">
      <c r="D13658" s="422"/>
    </row>
    <row r="13659" spans="4:4">
      <c r="D13659" s="422"/>
    </row>
    <row r="13660" spans="4:4">
      <c r="D13660" s="422"/>
    </row>
    <row r="13661" spans="4:4">
      <c r="D13661" s="422"/>
    </row>
    <row r="13662" spans="4:4">
      <c r="D13662" s="422"/>
    </row>
    <row r="13663" spans="4:4">
      <c r="D13663" s="422"/>
    </row>
    <row r="13664" spans="4:4">
      <c r="D13664" s="422"/>
    </row>
    <row r="13665" spans="4:4">
      <c r="D13665" s="422"/>
    </row>
    <row r="13666" spans="4:4">
      <c r="D13666" s="422"/>
    </row>
    <row r="13667" spans="4:4">
      <c r="D13667" s="422"/>
    </row>
    <row r="13668" spans="4:4">
      <c r="D13668" s="422"/>
    </row>
    <row r="13669" spans="4:4">
      <c r="D13669" s="422"/>
    </row>
    <row r="13670" spans="4:4">
      <c r="D13670" s="422"/>
    </row>
    <row r="13671" spans="4:4">
      <c r="D13671" s="422"/>
    </row>
    <row r="13672" spans="4:4">
      <c r="D13672" s="422"/>
    </row>
    <row r="13673" spans="4:4">
      <c r="D13673" s="422"/>
    </row>
    <row r="13674" spans="4:4">
      <c r="D13674" s="422"/>
    </row>
    <row r="13675" spans="4:4">
      <c r="D13675" s="422"/>
    </row>
    <row r="13676" spans="4:4">
      <c r="D13676" s="422"/>
    </row>
    <row r="13677" spans="4:4">
      <c r="D13677" s="422"/>
    </row>
    <row r="13678" spans="4:4">
      <c r="D13678" s="422"/>
    </row>
    <row r="13679" spans="4:4">
      <c r="D13679" s="422"/>
    </row>
    <row r="13680" spans="4:4">
      <c r="D13680" s="422"/>
    </row>
    <row r="13681" spans="4:4">
      <c r="D13681" s="422"/>
    </row>
    <row r="13682" spans="4:4">
      <c r="D13682" s="422"/>
    </row>
    <row r="13683" spans="4:4">
      <c r="D13683" s="422"/>
    </row>
    <row r="13684" spans="4:4">
      <c r="D13684" s="422"/>
    </row>
    <row r="13685" spans="4:4">
      <c r="D13685" s="422"/>
    </row>
    <row r="13686" spans="4:4">
      <c r="D13686" s="422"/>
    </row>
    <row r="13687" spans="4:4">
      <c r="D13687" s="422"/>
    </row>
    <row r="13688" spans="4:4">
      <c r="D13688" s="422"/>
    </row>
    <row r="13689" spans="4:4">
      <c r="D13689" s="422"/>
    </row>
    <row r="13690" spans="4:4">
      <c r="D13690" s="422"/>
    </row>
    <row r="13691" spans="4:4">
      <c r="D13691" s="422"/>
    </row>
    <row r="13692" spans="4:4">
      <c r="D13692" s="422"/>
    </row>
    <row r="13693" spans="4:4">
      <c r="D13693" s="422"/>
    </row>
    <row r="13694" spans="4:4">
      <c r="D13694" s="422"/>
    </row>
    <row r="13695" spans="4:4">
      <c r="D13695" s="422"/>
    </row>
    <row r="13696" spans="4:4">
      <c r="D13696" s="422"/>
    </row>
    <row r="13697" spans="4:4">
      <c r="D13697" s="422"/>
    </row>
    <row r="13698" spans="4:4">
      <c r="D13698" s="422"/>
    </row>
    <row r="13699" spans="4:4">
      <c r="D13699" s="422"/>
    </row>
    <row r="13700" spans="4:4">
      <c r="D13700" s="422"/>
    </row>
    <row r="13701" spans="4:4">
      <c r="D13701" s="422"/>
    </row>
    <row r="13702" spans="4:4">
      <c r="D13702" s="422"/>
    </row>
    <row r="13703" spans="4:4">
      <c r="D13703" s="422"/>
    </row>
    <row r="13704" spans="4:4">
      <c r="D13704" s="422"/>
    </row>
    <row r="13705" spans="4:4">
      <c r="D13705" s="422"/>
    </row>
    <row r="13706" spans="4:4">
      <c r="D13706" s="422"/>
    </row>
    <row r="13707" spans="4:4">
      <c r="D13707" s="422"/>
    </row>
    <row r="13708" spans="4:4">
      <c r="D13708" s="422"/>
    </row>
    <row r="13709" spans="4:4">
      <c r="D13709" s="422"/>
    </row>
    <row r="13710" spans="4:4">
      <c r="D13710" s="422"/>
    </row>
    <row r="13711" spans="4:4">
      <c r="D13711" s="422"/>
    </row>
    <row r="13712" spans="4:4">
      <c r="D13712" s="422"/>
    </row>
    <row r="13713" spans="4:4">
      <c r="D13713" s="422"/>
    </row>
    <row r="13714" spans="4:4">
      <c r="D13714" s="422"/>
    </row>
    <row r="13715" spans="4:4">
      <c r="D13715" s="422"/>
    </row>
    <row r="13716" spans="4:4">
      <c r="D13716" s="422"/>
    </row>
    <row r="13717" spans="4:4">
      <c r="D13717" s="422"/>
    </row>
    <row r="13718" spans="4:4">
      <c r="D13718" s="422"/>
    </row>
    <row r="13719" spans="4:4">
      <c r="D13719" s="422"/>
    </row>
    <row r="13720" spans="4:4">
      <c r="D13720" s="422"/>
    </row>
    <row r="13721" spans="4:4">
      <c r="D13721" s="422"/>
    </row>
    <row r="13722" spans="4:4">
      <c r="D13722" s="422"/>
    </row>
    <row r="13723" spans="4:4">
      <c r="D13723" s="422"/>
    </row>
    <row r="13724" spans="4:4">
      <c r="D13724" s="422"/>
    </row>
    <row r="13725" spans="4:4">
      <c r="D13725" s="422"/>
    </row>
    <row r="13726" spans="4:4">
      <c r="D13726" s="422"/>
    </row>
    <row r="13727" spans="4:4">
      <c r="D13727" s="422"/>
    </row>
    <row r="13728" spans="4:4">
      <c r="D13728" s="422"/>
    </row>
    <row r="13729" spans="4:4">
      <c r="D13729" s="422"/>
    </row>
    <row r="13730" spans="4:4">
      <c r="D13730" s="422"/>
    </row>
    <row r="13731" spans="4:4">
      <c r="D13731" s="422"/>
    </row>
    <row r="13732" spans="4:4">
      <c r="D13732" s="422"/>
    </row>
    <row r="13733" spans="4:4">
      <c r="D13733" s="422"/>
    </row>
    <row r="13734" spans="4:4">
      <c r="D13734" s="422"/>
    </row>
    <row r="13735" spans="4:4">
      <c r="D13735" s="422"/>
    </row>
    <row r="13736" spans="4:4">
      <c r="D13736" s="422"/>
    </row>
    <row r="13737" spans="4:4">
      <c r="D13737" s="422"/>
    </row>
    <row r="13738" spans="4:4">
      <c r="D13738" s="422"/>
    </row>
    <row r="13739" spans="4:4">
      <c r="D13739" s="422"/>
    </row>
    <row r="13740" spans="4:4">
      <c r="D13740" s="422"/>
    </row>
    <row r="13741" spans="4:4">
      <c r="D13741" s="422"/>
    </row>
    <row r="13742" spans="4:4">
      <c r="D13742" s="422"/>
    </row>
    <row r="13743" spans="4:4">
      <c r="D13743" s="422"/>
    </row>
    <row r="13744" spans="4:4">
      <c r="D13744" s="422"/>
    </row>
    <row r="13745" spans="4:4">
      <c r="D13745" s="422"/>
    </row>
    <row r="13746" spans="4:4">
      <c r="D13746" s="422"/>
    </row>
    <row r="13747" spans="4:4">
      <c r="D13747" s="422"/>
    </row>
    <row r="13748" spans="4:4">
      <c r="D13748" s="422"/>
    </row>
    <row r="13749" spans="4:4">
      <c r="D13749" s="422"/>
    </row>
    <row r="13750" spans="4:4">
      <c r="D13750" s="422"/>
    </row>
    <row r="13751" spans="4:4">
      <c r="D13751" s="422"/>
    </row>
    <row r="13752" spans="4:4">
      <c r="D13752" s="422"/>
    </row>
    <row r="13753" spans="4:4">
      <c r="D13753" s="422"/>
    </row>
    <row r="13754" spans="4:4">
      <c r="D13754" s="422"/>
    </row>
    <row r="13755" spans="4:4">
      <c r="D13755" s="422"/>
    </row>
    <row r="13756" spans="4:4">
      <c r="D13756" s="422"/>
    </row>
    <row r="13757" spans="4:4">
      <c r="D13757" s="422"/>
    </row>
    <row r="13758" spans="4:4">
      <c r="D13758" s="422"/>
    </row>
    <row r="13759" spans="4:4">
      <c r="D13759" s="422"/>
    </row>
    <row r="13760" spans="4:4">
      <c r="D13760" s="422"/>
    </row>
    <row r="13761" spans="4:4">
      <c r="D13761" s="422"/>
    </row>
    <row r="13762" spans="4:4">
      <c r="D13762" s="422"/>
    </row>
    <row r="13763" spans="4:4">
      <c r="D13763" s="422"/>
    </row>
    <row r="13764" spans="4:4">
      <c r="D13764" s="422"/>
    </row>
    <row r="13765" spans="4:4">
      <c r="D13765" s="422"/>
    </row>
    <row r="13766" spans="4:4">
      <c r="D13766" s="422"/>
    </row>
    <row r="13767" spans="4:4">
      <c r="D13767" s="422"/>
    </row>
    <row r="13768" spans="4:4">
      <c r="D13768" s="422"/>
    </row>
    <row r="13769" spans="4:4">
      <c r="D13769" s="422"/>
    </row>
    <row r="13770" spans="4:4">
      <c r="D13770" s="422"/>
    </row>
    <row r="13771" spans="4:4">
      <c r="D13771" s="422"/>
    </row>
    <row r="13772" spans="4:4">
      <c r="D13772" s="422"/>
    </row>
    <row r="13773" spans="4:4">
      <c r="D13773" s="422"/>
    </row>
    <row r="13774" spans="4:4">
      <c r="D13774" s="422"/>
    </row>
    <row r="13775" spans="4:4">
      <c r="D13775" s="422"/>
    </row>
    <row r="13776" spans="4:4">
      <c r="D13776" s="422"/>
    </row>
    <row r="13777" spans="4:4">
      <c r="D13777" s="422"/>
    </row>
    <row r="13778" spans="4:4">
      <c r="D13778" s="422"/>
    </row>
    <row r="13779" spans="4:4">
      <c r="D13779" s="422"/>
    </row>
    <row r="13780" spans="4:4">
      <c r="D13780" s="422"/>
    </row>
    <row r="13781" spans="4:4">
      <c r="D13781" s="422"/>
    </row>
    <row r="13782" spans="4:4">
      <c r="D13782" s="422"/>
    </row>
    <row r="13783" spans="4:4">
      <c r="D13783" s="422"/>
    </row>
    <row r="13784" spans="4:4">
      <c r="D13784" s="422"/>
    </row>
    <row r="13785" spans="4:4">
      <c r="D13785" s="422"/>
    </row>
    <row r="13786" spans="4:4">
      <c r="D13786" s="422"/>
    </row>
    <row r="13787" spans="4:4">
      <c r="D13787" s="422"/>
    </row>
    <row r="13788" spans="4:4">
      <c r="D13788" s="422"/>
    </row>
    <row r="13789" spans="4:4">
      <c r="D13789" s="422"/>
    </row>
    <row r="13790" spans="4:4">
      <c r="D13790" s="422"/>
    </row>
    <row r="13791" spans="4:4">
      <c r="D13791" s="422"/>
    </row>
    <row r="13792" spans="4:4">
      <c r="D13792" s="422"/>
    </row>
    <row r="13793" spans="4:4">
      <c r="D13793" s="422"/>
    </row>
    <row r="13794" spans="4:4">
      <c r="D13794" s="422"/>
    </row>
    <row r="13795" spans="4:4">
      <c r="D13795" s="422"/>
    </row>
    <row r="13796" spans="4:4">
      <c r="D13796" s="422"/>
    </row>
    <row r="13797" spans="4:4">
      <c r="D13797" s="422"/>
    </row>
    <row r="13798" spans="4:4">
      <c r="D13798" s="422"/>
    </row>
    <row r="13799" spans="4:4">
      <c r="D13799" s="422"/>
    </row>
    <row r="13800" spans="4:4">
      <c r="D13800" s="422"/>
    </row>
    <row r="13801" spans="4:4">
      <c r="D13801" s="422"/>
    </row>
    <row r="13802" spans="4:4">
      <c r="D13802" s="422"/>
    </row>
    <row r="13803" spans="4:4">
      <c r="D13803" s="422"/>
    </row>
    <row r="13804" spans="4:4">
      <c r="D13804" s="422"/>
    </row>
    <row r="13805" spans="4:4">
      <c r="D13805" s="422"/>
    </row>
    <row r="13806" spans="4:4">
      <c r="D13806" s="422"/>
    </row>
    <row r="13807" spans="4:4">
      <c r="D13807" s="422"/>
    </row>
    <row r="13808" spans="4:4">
      <c r="D13808" s="422"/>
    </row>
    <row r="13809" spans="4:4">
      <c r="D13809" s="422"/>
    </row>
    <row r="13810" spans="4:4">
      <c r="D13810" s="422"/>
    </row>
    <row r="13811" spans="4:4">
      <c r="D13811" s="422"/>
    </row>
    <row r="13812" spans="4:4">
      <c r="D13812" s="422"/>
    </row>
    <row r="13813" spans="4:4">
      <c r="D13813" s="422"/>
    </row>
    <row r="13814" spans="4:4">
      <c r="D13814" s="422"/>
    </row>
    <row r="13815" spans="4:4">
      <c r="D13815" s="422"/>
    </row>
    <row r="13816" spans="4:4">
      <c r="D13816" s="422"/>
    </row>
    <row r="13817" spans="4:4">
      <c r="D13817" s="422"/>
    </row>
    <row r="13818" spans="4:4">
      <c r="D13818" s="422"/>
    </row>
    <row r="13819" spans="4:4">
      <c r="D13819" s="422"/>
    </row>
    <row r="13820" spans="4:4">
      <c r="D13820" s="422"/>
    </row>
    <row r="13821" spans="4:4">
      <c r="D13821" s="422"/>
    </row>
    <row r="13822" spans="4:4">
      <c r="D13822" s="422"/>
    </row>
    <row r="13823" spans="4:4">
      <c r="D13823" s="422"/>
    </row>
    <row r="13824" spans="4:4">
      <c r="D13824" s="422"/>
    </row>
    <row r="13825" spans="4:4">
      <c r="D13825" s="422"/>
    </row>
    <row r="13826" spans="4:4">
      <c r="D13826" s="422"/>
    </row>
    <row r="13827" spans="4:4">
      <c r="D13827" s="422"/>
    </row>
    <row r="13828" spans="4:4">
      <c r="D13828" s="422"/>
    </row>
    <row r="13829" spans="4:4">
      <c r="D13829" s="422"/>
    </row>
    <row r="13830" spans="4:4">
      <c r="D13830" s="422"/>
    </row>
    <row r="13831" spans="4:4">
      <c r="D13831" s="422"/>
    </row>
    <row r="13832" spans="4:4">
      <c r="D13832" s="422"/>
    </row>
    <row r="13833" spans="4:4">
      <c r="D13833" s="422"/>
    </row>
    <row r="13834" spans="4:4">
      <c r="D13834" s="422"/>
    </row>
    <row r="13835" spans="4:4">
      <c r="D13835" s="422"/>
    </row>
    <row r="13836" spans="4:4">
      <c r="D13836" s="422"/>
    </row>
    <row r="13837" spans="4:4">
      <c r="D13837" s="422"/>
    </row>
    <row r="13838" spans="4:4">
      <c r="D13838" s="422"/>
    </row>
    <row r="13839" spans="4:4">
      <c r="D13839" s="422"/>
    </row>
    <row r="13840" spans="4:4">
      <c r="D13840" s="422"/>
    </row>
    <row r="13841" spans="4:4">
      <c r="D13841" s="422"/>
    </row>
    <row r="13842" spans="4:4">
      <c r="D13842" s="422"/>
    </row>
    <row r="13843" spans="4:4">
      <c r="D13843" s="422"/>
    </row>
    <row r="13844" spans="4:4">
      <c r="D13844" s="422"/>
    </row>
    <row r="13845" spans="4:4">
      <c r="D13845" s="422"/>
    </row>
    <row r="13846" spans="4:4">
      <c r="D13846" s="422"/>
    </row>
    <row r="13847" spans="4:4">
      <c r="D13847" s="422"/>
    </row>
    <row r="13848" spans="4:4">
      <c r="D13848" s="422"/>
    </row>
    <row r="13849" spans="4:4">
      <c r="D13849" s="422"/>
    </row>
    <row r="13850" spans="4:4">
      <c r="D13850" s="422"/>
    </row>
    <row r="13851" spans="4:4">
      <c r="D13851" s="422"/>
    </row>
    <row r="13852" spans="4:4">
      <c r="D13852" s="422"/>
    </row>
    <row r="13853" spans="4:4">
      <c r="D13853" s="422"/>
    </row>
    <row r="13854" spans="4:4">
      <c r="D13854" s="422"/>
    </row>
    <row r="13855" spans="4:4">
      <c r="D13855" s="422"/>
    </row>
    <row r="13856" spans="4:4">
      <c r="D13856" s="422"/>
    </row>
    <row r="13857" spans="4:4">
      <c r="D13857" s="422"/>
    </row>
    <row r="13858" spans="4:4">
      <c r="D13858" s="422"/>
    </row>
    <row r="13859" spans="4:4">
      <c r="D13859" s="422"/>
    </row>
    <row r="13860" spans="4:4">
      <c r="D13860" s="422"/>
    </row>
    <row r="13861" spans="4:4">
      <c r="D13861" s="422"/>
    </row>
    <row r="13862" spans="4:4">
      <c r="D13862" s="422"/>
    </row>
    <row r="13863" spans="4:4">
      <c r="D13863" s="422"/>
    </row>
    <row r="13864" spans="4:4">
      <c r="D13864" s="422"/>
    </row>
    <row r="13865" spans="4:4">
      <c r="D13865" s="422"/>
    </row>
    <row r="13866" spans="4:4">
      <c r="D13866" s="422"/>
    </row>
    <row r="13867" spans="4:4">
      <c r="D13867" s="422"/>
    </row>
    <row r="13868" spans="4:4">
      <c r="D13868" s="422"/>
    </row>
    <row r="13869" spans="4:4">
      <c r="D13869" s="422"/>
    </row>
    <row r="13870" spans="4:4">
      <c r="D13870" s="422"/>
    </row>
    <row r="13871" spans="4:4">
      <c r="D13871" s="422"/>
    </row>
    <row r="13872" spans="4:4">
      <c r="D13872" s="422"/>
    </row>
    <row r="13873" spans="4:4">
      <c r="D13873" s="422"/>
    </row>
    <row r="13874" spans="4:4">
      <c r="D13874" s="422"/>
    </row>
    <row r="13875" spans="4:4">
      <c r="D13875" s="422"/>
    </row>
    <row r="13876" spans="4:4">
      <c r="D13876" s="422"/>
    </row>
    <row r="13877" spans="4:4">
      <c r="D13877" s="422"/>
    </row>
    <row r="13878" spans="4:4">
      <c r="D13878" s="422"/>
    </row>
    <row r="13879" spans="4:4">
      <c r="D13879" s="422"/>
    </row>
    <row r="13880" spans="4:4">
      <c r="D13880" s="422"/>
    </row>
    <row r="13881" spans="4:4">
      <c r="D13881" s="422"/>
    </row>
    <row r="13882" spans="4:4">
      <c r="D13882" s="422"/>
    </row>
    <row r="13883" spans="4:4">
      <c r="D13883" s="422"/>
    </row>
    <row r="13884" spans="4:4">
      <c r="D13884" s="422"/>
    </row>
    <row r="13885" spans="4:4">
      <c r="D13885" s="422"/>
    </row>
    <row r="13886" spans="4:4">
      <c r="D13886" s="422"/>
    </row>
    <row r="13887" spans="4:4">
      <c r="D13887" s="422"/>
    </row>
    <row r="13888" spans="4:4">
      <c r="D13888" s="422"/>
    </row>
    <row r="13889" spans="4:4">
      <c r="D13889" s="422"/>
    </row>
    <row r="13890" spans="4:4">
      <c r="D13890" s="422"/>
    </row>
    <row r="13891" spans="4:4">
      <c r="D13891" s="422"/>
    </row>
    <row r="13892" spans="4:4">
      <c r="D13892" s="422"/>
    </row>
    <row r="13893" spans="4:4">
      <c r="D13893" s="422"/>
    </row>
    <row r="13894" spans="4:4">
      <c r="D13894" s="422"/>
    </row>
    <row r="13895" spans="4:4">
      <c r="D13895" s="422"/>
    </row>
    <row r="13896" spans="4:4">
      <c r="D13896" s="422"/>
    </row>
    <row r="13897" spans="4:4">
      <c r="D13897" s="422"/>
    </row>
    <row r="13898" spans="4:4">
      <c r="D13898" s="422"/>
    </row>
    <row r="13899" spans="4:4">
      <c r="D13899" s="422"/>
    </row>
    <row r="13900" spans="4:4">
      <c r="D13900" s="422"/>
    </row>
    <row r="13901" spans="4:4">
      <c r="D13901" s="422"/>
    </row>
    <row r="13902" spans="4:4">
      <c r="D13902" s="422"/>
    </row>
    <row r="13903" spans="4:4">
      <c r="D13903" s="422"/>
    </row>
    <row r="13904" spans="4:4">
      <c r="D13904" s="422"/>
    </row>
    <row r="13905" spans="4:4">
      <c r="D13905" s="422"/>
    </row>
    <row r="13906" spans="4:4">
      <c r="D13906" s="422"/>
    </row>
    <row r="13907" spans="4:4">
      <c r="D13907" s="422"/>
    </row>
    <row r="13908" spans="4:4">
      <c r="D13908" s="422"/>
    </row>
    <row r="13909" spans="4:4">
      <c r="D13909" s="422"/>
    </row>
    <row r="13910" spans="4:4">
      <c r="D13910" s="422"/>
    </row>
    <row r="13911" spans="4:4">
      <c r="D13911" s="422"/>
    </row>
    <row r="13912" spans="4:4">
      <c r="D13912" s="422"/>
    </row>
    <row r="13913" spans="4:4">
      <c r="D13913" s="422"/>
    </row>
    <row r="13914" spans="4:4">
      <c r="D13914" s="422"/>
    </row>
    <row r="13915" spans="4:4">
      <c r="D13915" s="422"/>
    </row>
    <row r="13916" spans="4:4">
      <c r="D13916" s="422"/>
    </row>
    <row r="13917" spans="4:4">
      <c r="D13917" s="422"/>
    </row>
    <row r="13918" spans="4:4">
      <c r="D13918" s="422"/>
    </row>
    <row r="13919" spans="4:4">
      <c r="D13919" s="422"/>
    </row>
    <row r="13920" spans="4:4">
      <c r="D13920" s="422"/>
    </row>
    <row r="13921" spans="4:4">
      <c r="D13921" s="422"/>
    </row>
    <row r="13922" spans="4:4">
      <c r="D13922" s="422"/>
    </row>
    <row r="13923" spans="4:4">
      <c r="D13923" s="422"/>
    </row>
    <row r="13924" spans="4:4">
      <c r="D13924" s="422"/>
    </row>
    <row r="13925" spans="4:4">
      <c r="D13925" s="422"/>
    </row>
    <row r="13926" spans="4:4">
      <c r="D13926" s="422"/>
    </row>
    <row r="13927" spans="4:4">
      <c r="D13927" s="422"/>
    </row>
    <row r="13928" spans="4:4">
      <c r="D13928" s="422"/>
    </row>
    <row r="13929" spans="4:4">
      <c r="D13929" s="422"/>
    </row>
    <row r="13930" spans="4:4">
      <c r="D13930" s="422"/>
    </row>
    <row r="13931" spans="4:4">
      <c r="D13931" s="422"/>
    </row>
    <row r="13932" spans="4:4">
      <c r="D13932" s="422"/>
    </row>
    <row r="13933" spans="4:4">
      <c r="D13933" s="422"/>
    </row>
    <row r="13934" spans="4:4">
      <c r="D13934" s="422"/>
    </row>
    <row r="13935" spans="4:4">
      <c r="D13935" s="422"/>
    </row>
    <row r="13936" spans="4:4">
      <c r="D13936" s="422"/>
    </row>
    <row r="13937" spans="4:4">
      <c r="D13937" s="422"/>
    </row>
    <row r="13938" spans="4:4">
      <c r="D13938" s="422"/>
    </row>
    <row r="13939" spans="4:4">
      <c r="D13939" s="422"/>
    </row>
    <row r="13940" spans="4:4">
      <c r="D13940" s="422"/>
    </row>
    <row r="13941" spans="4:4">
      <c r="D13941" s="422"/>
    </row>
    <row r="13942" spans="4:4">
      <c r="D13942" s="422"/>
    </row>
    <row r="13943" spans="4:4">
      <c r="D13943" s="422"/>
    </row>
    <row r="13944" spans="4:4">
      <c r="D13944" s="422"/>
    </row>
    <row r="13945" spans="4:4">
      <c r="D13945" s="422"/>
    </row>
    <row r="13946" spans="4:4">
      <c r="D13946" s="422"/>
    </row>
    <row r="13947" spans="4:4">
      <c r="D13947" s="422"/>
    </row>
    <row r="13948" spans="4:4">
      <c r="D13948" s="422"/>
    </row>
    <row r="13949" spans="4:4">
      <c r="D13949" s="422"/>
    </row>
    <row r="13950" spans="4:4">
      <c r="D13950" s="422"/>
    </row>
    <row r="13951" spans="4:4">
      <c r="D13951" s="422"/>
    </row>
    <row r="13952" spans="4:4">
      <c r="D13952" s="422"/>
    </row>
    <row r="13953" spans="4:4">
      <c r="D13953" s="422"/>
    </row>
    <row r="13954" spans="4:4">
      <c r="D13954" s="422"/>
    </row>
    <row r="13955" spans="4:4">
      <c r="D13955" s="422"/>
    </row>
    <row r="13956" spans="4:4">
      <c r="D13956" s="422"/>
    </row>
    <row r="13957" spans="4:4">
      <c r="D13957" s="422"/>
    </row>
    <row r="13958" spans="4:4">
      <c r="D13958" s="422"/>
    </row>
    <row r="13959" spans="4:4">
      <c r="D13959" s="422"/>
    </row>
    <row r="13960" spans="4:4">
      <c r="D13960" s="422"/>
    </row>
    <row r="13961" spans="4:4">
      <c r="D13961" s="422"/>
    </row>
    <row r="13962" spans="4:4">
      <c r="D13962" s="422"/>
    </row>
    <row r="13963" spans="4:4">
      <c r="D13963" s="422"/>
    </row>
    <row r="13964" spans="4:4">
      <c r="D13964" s="422"/>
    </row>
    <row r="13965" spans="4:4">
      <c r="D13965" s="422"/>
    </row>
    <row r="13966" spans="4:4">
      <c r="D13966" s="422"/>
    </row>
    <row r="13967" spans="4:4">
      <c r="D13967" s="422"/>
    </row>
    <row r="13968" spans="4:4">
      <c r="D13968" s="422"/>
    </row>
    <row r="13969" spans="4:4">
      <c r="D13969" s="422"/>
    </row>
    <row r="13970" spans="4:4">
      <c r="D13970" s="422"/>
    </row>
    <row r="13971" spans="4:4">
      <c r="D13971" s="422"/>
    </row>
    <row r="13972" spans="4:4">
      <c r="D13972" s="422"/>
    </row>
    <row r="13973" spans="4:4">
      <c r="D13973" s="422"/>
    </row>
    <row r="13974" spans="4:4">
      <c r="D13974" s="422"/>
    </row>
    <row r="13975" spans="4:4">
      <c r="D13975" s="422"/>
    </row>
    <row r="13976" spans="4:4">
      <c r="D13976" s="422"/>
    </row>
    <row r="13977" spans="4:4">
      <c r="D13977" s="422"/>
    </row>
    <row r="13978" spans="4:4">
      <c r="D13978" s="422"/>
    </row>
    <row r="13979" spans="4:4">
      <c r="D13979" s="422"/>
    </row>
    <row r="13980" spans="4:4">
      <c r="D13980" s="422"/>
    </row>
    <row r="13981" spans="4:4">
      <c r="D13981" s="422"/>
    </row>
    <row r="13982" spans="4:4">
      <c r="D13982" s="422"/>
    </row>
    <row r="13983" spans="4:4">
      <c r="D13983" s="422"/>
    </row>
    <row r="13984" spans="4:4">
      <c r="D13984" s="422"/>
    </row>
    <row r="13985" spans="4:4">
      <c r="D13985" s="422"/>
    </row>
    <row r="13986" spans="4:4">
      <c r="D13986" s="422"/>
    </row>
    <row r="13987" spans="4:4">
      <c r="D13987" s="422"/>
    </row>
    <row r="13988" spans="4:4">
      <c r="D13988" s="422"/>
    </row>
    <row r="13989" spans="4:4">
      <c r="D13989" s="422"/>
    </row>
    <row r="13990" spans="4:4">
      <c r="D13990" s="422"/>
    </row>
    <row r="13991" spans="4:4">
      <c r="D13991" s="422"/>
    </row>
    <row r="13992" spans="4:4">
      <c r="D13992" s="422"/>
    </row>
    <row r="13993" spans="4:4">
      <c r="D13993" s="422"/>
    </row>
    <row r="13994" spans="4:4">
      <c r="D13994" s="422"/>
    </row>
    <row r="13995" spans="4:4">
      <c r="D13995" s="422"/>
    </row>
    <row r="13996" spans="4:4">
      <c r="D13996" s="422"/>
    </row>
    <row r="13997" spans="4:4">
      <c r="D13997" s="422"/>
    </row>
    <row r="13998" spans="4:4">
      <c r="D13998" s="422"/>
    </row>
    <row r="13999" spans="4:4">
      <c r="D13999" s="422"/>
    </row>
    <row r="14000" spans="4:4">
      <c r="D14000" s="422"/>
    </row>
    <row r="14001" spans="4:4">
      <c r="D14001" s="422"/>
    </row>
    <row r="14002" spans="4:4">
      <c r="D14002" s="422"/>
    </row>
    <row r="14003" spans="4:4">
      <c r="D14003" s="422"/>
    </row>
    <row r="14004" spans="4:4">
      <c r="D14004" s="422"/>
    </row>
    <row r="14005" spans="4:4">
      <c r="D14005" s="422"/>
    </row>
    <row r="14006" spans="4:4">
      <c r="D14006" s="422"/>
    </row>
    <row r="14007" spans="4:4">
      <c r="D14007" s="422"/>
    </row>
    <row r="14008" spans="4:4">
      <c r="D14008" s="422"/>
    </row>
    <row r="14009" spans="4:4">
      <c r="D14009" s="422"/>
    </row>
    <row r="14010" spans="4:4">
      <c r="D14010" s="422"/>
    </row>
    <row r="14011" spans="4:4">
      <c r="D14011" s="422"/>
    </row>
    <row r="14012" spans="4:4">
      <c r="D14012" s="422"/>
    </row>
    <row r="14013" spans="4:4">
      <c r="D14013" s="422"/>
    </row>
    <row r="14014" spans="4:4">
      <c r="D14014" s="422"/>
    </row>
    <row r="14015" spans="4:4">
      <c r="D14015" s="422"/>
    </row>
    <row r="14016" spans="4:4">
      <c r="D14016" s="422"/>
    </row>
    <row r="14017" spans="4:4">
      <c r="D14017" s="422"/>
    </row>
    <row r="14018" spans="4:4">
      <c r="D14018" s="422"/>
    </row>
    <row r="14019" spans="4:4">
      <c r="D14019" s="422"/>
    </row>
    <row r="14020" spans="4:4">
      <c r="D14020" s="422"/>
    </row>
    <row r="14021" spans="4:4">
      <c r="D14021" s="422"/>
    </row>
    <row r="14022" spans="4:4">
      <c r="D14022" s="422"/>
    </row>
    <row r="14023" spans="4:4">
      <c r="D14023" s="422"/>
    </row>
    <row r="14024" spans="4:4">
      <c r="D14024" s="422"/>
    </row>
    <row r="14025" spans="4:4">
      <c r="D14025" s="422"/>
    </row>
    <row r="14026" spans="4:4">
      <c r="D14026" s="422"/>
    </row>
    <row r="14027" spans="4:4">
      <c r="D14027" s="422"/>
    </row>
    <row r="14028" spans="4:4">
      <c r="D14028" s="422"/>
    </row>
    <row r="14029" spans="4:4">
      <c r="D14029" s="422"/>
    </row>
    <row r="14030" spans="4:4">
      <c r="D14030" s="422"/>
    </row>
    <row r="14031" spans="4:4">
      <c r="D14031" s="422"/>
    </row>
    <row r="14032" spans="4:4">
      <c r="D14032" s="422"/>
    </row>
    <row r="14033" spans="4:4">
      <c r="D14033" s="422"/>
    </row>
    <row r="14034" spans="4:4">
      <c r="D14034" s="422"/>
    </row>
    <row r="14035" spans="4:4">
      <c r="D14035" s="422"/>
    </row>
    <row r="14036" spans="4:4">
      <c r="D14036" s="422"/>
    </row>
    <row r="14037" spans="4:4">
      <c r="D14037" s="422"/>
    </row>
    <row r="14038" spans="4:4">
      <c r="D14038" s="422"/>
    </row>
    <row r="14039" spans="4:4">
      <c r="D14039" s="422"/>
    </row>
    <row r="14040" spans="4:4">
      <c r="D14040" s="422"/>
    </row>
    <row r="14041" spans="4:4">
      <c r="D14041" s="422"/>
    </row>
    <row r="14042" spans="4:4">
      <c r="D14042" s="422"/>
    </row>
    <row r="14043" spans="4:4">
      <c r="D14043" s="422"/>
    </row>
    <row r="14044" spans="4:4">
      <c r="D14044" s="422"/>
    </row>
    <row r="14045" spans="4:4">
      <c r="D14045" s="422"/>
    </row>
    <row r="14046" spans="4:4">
      <c r="D14046" s="422"/>
    </row>
    <row r="14047" spans="4:4">
      <c r="D14047" s="422"/>
    </row>
    <row r="14048" spans="4:4">
      <c r="D14048" s="422"/>
    </row>
    <row r="14049" spans="4:4">
      <c r="D14049" s="422"/>
    </row>
    <row r="14050" spans="4:4">
      <c r="D14050" s="422"/>
    </row>
    <row r="14051" spans="4:4">
      <c r="D14051" s="422"/>
    </row>
    <row r="14052" spans="4:4">
      <c r="D14052" s="422"/>
    </row>
    <row r="14053" spans="4:4">
      <c r="D14053" s="422"/>
    </row>
    <row r="14054" spans="4:4">
      <c r="D14054" s="422"/>
    </row>
    <row r="14055" spans="4:4">
      <c r="D14055" s="422"/>
    </row>
    <row r="14056" spans="4:4">
      <c r="D14056" s="422"/>
    </row>
    <row r="14057" spans="4:4">
      <c r="D14057" s="422"/>
    </row>
    <row r="14058" spans="4:4">
      <c r="D14058" s="422"/>
    </row>
    <row r="14059" spans="4:4">
      <c r="D14059" s="422"/>
    </row>
    <row r="14060" spans="4:4">
      <c r="D14060" s="422"/>
    </row>
    <row r="14061" spans="4:4">
      <c r="D14061" s="422"/>
    </row>
    <row r="14062" spans="4:4">
      <c r="D14062" s="422"/>
    </row>
    <row r="14063" spans="4:4">
      <c r="D14063" s="422"/>
    </row>
    <row r="14064" spans="4:4">
      <c r="D14064" s="422"/>
    </row>
    <row r="14065" spans="4:4">
      <c r="D14065" s="422"/>
    </row>
    <row r="14066" spans="4:4">
      <c r="D14066" s="422"/>
    </row>
    <row r="14067" spans="4:4">
      <c r="D14067" s="422"/>
    </row>
    <row r="14068" spans="4:4">
      <c r="D14068" s="422"/>
    </row>
    <row r="14069" spans="4:4">
      <c r="D14069" s="422"/>
    </row>
    <row r="14070" spans="4:4">
      <c r="D14070" s="422"/>
    </row>
    <row r="14071" spans="4:4">
      <c r="D14071" s="422"/>
    </row>
    <row r="14072" spans="4:4">
      <c r="D14072" s="422"/>
    </row>
    <row r="14073" spans="4:4">
      <c r="D14073" s="422"/>
    </row>
    <row r="14074" spans="4:4">
      <c r="D14074" s="422"/>
    </row>
    <row r="14075" spans="4:4">
      <c r="D14075" s="422"/>
    </row>
    <row r="14076" spans="4:4">
      <c r="D14076" s="422"/>
    </row>
    <row r="14077" spans="4:4">
      <c r="D14077" s="422"/>
    </row>
    <row r="14078" spans="4:4">
      <c r="D14078" s="422"/>
    </row>
    <row r="14079" spans="4:4">
      <c r="D14079" s="422"/>
    </row>
    <row r="14080" spans="4:4">
      <c r="D14080" s="422"/>
    </row>
    <row r="14081" spans="4:4">
      <c r="D14081" s="422"/>
    </row>
    <row r="14082" spans="4:4">
      <c r="D14082" s="422"/>
    </row>
    <row r="14083" spans="4:4">
      <c r="D14083" s="422"/>
    </row>
    <row r="14084" spans="4:4">
      <c r="D14084" s="422"/>
    </row>
    <row r="14085" spans="4:4">
      <c r="D14085" s="422"/>
    </row>
    <row r="14086" spans="4:4">
      <c r="D14086" s="422"/>
    </row>
    <row r="14087" spans="4:4">
      <c r="D14087" s="422"/>
    </row>
    <row r="14088" spans="4:4">
      <c r="D14088" s="422"/>
    </row>
    <row r="14089" spans="4:4">
      <c r="D14089" s="422"/>
    </row>
    <row r="14090" spans="4:4">
      <c r="D14090" s="422"/>
    </row>
    <row r="14091" spans="4:4">
      <c r="D14091" s="422"/>
    </row>
    <row r="14092" spans="4:4">
      <c r="D14092" s="422"/>
    </row>
    <row r="14093" spans="4:4">
      <c r="D14093" s="422"/>
    </row>
    <row r="14094" spans="4:4">
      <c r="D14094" s="422"/>
    </row>
    <row r="14095" spans="4:4">
      <c r="D14095" s="422"/>
    </row>
    <row r="14096" spans="4:4">
      <c r="D14096" s="422"/>
    </row>
    <row r="14097" spans="4:4">
      <c r="D14097" s="422"/>
    </row>
    <row r="14098" spans="4:4">
      <c r="D14098" s="422"/>
    </row>
    <row r="14099" spans="4:4">
      <c r="D14099" s="422"/>
    </row>
    <row r="14100" spans="4:4">
      <c r="D14100" s="422"/>
    </row>
    <row r="14101" spans="4:4">
      <c r="D14101" s="422"/>
    </row>
    <row r="14102" spans="4:4">
      <c r="D14102" s="422"/>
    </row>
    <row r="14103" spans="4:4">
      <c r="D14103" s="422"/>
    </row>
    <row r="14104" spans="4:4">
      <c r="D14104" s="422"/>
    </row>
    <row r="14105" spans="4:4">
      <c r="D14105" s="422"/>
    </row>
    <row r="14106" spans="4:4">
      <c r="D14106" s="422"/>
    </row>
    <row r="14107" spans="4:4">
      <c r="D14107" s="422"/>
    </row>
    <row r="14108" spans="4:4">
      <c r="D14108" s="422"/>
    </row>
    <row r="14109" spans="4:4">
      <c r="D14109" s="422"/>
    </row>
    <row r="14110" spans="4:4">
      <c r="D14110" s="422"/>
    </row>
    <row r="14111" spans="4:4">
      <c r="D14111" s="422"/>
    </row>
    <row r="14112" spans="4:4">
      <c r="D14112" s="422"/>
    </row>
    <row r="14113" spans="4:4">
      <c r="D14113" s="422"/>
    </row>
    <row r="14114" spans="4:4">
      <c r="D14114" s="422"/>
    </row>
    <row r="14115" spans="4:4">
      <c r="D14115" s="422"/>
    </row>
    <row r="14116" spans="4:4">
      <c r="D14116" s="422"/>
    </row>
    <row r="14117" spans="4:4">
      <c r="D14117" s="422"/>
    </row>
    <row r="14118" spans="4:4">
      <c r="D14118" s="422"/>
    </row>
    <row r="14119" spans="4:4">
      <c r="D14119" s="422"/>
    </row>
    <row r="14120" spans="4:4">
      <c r="D14120" s="422"/>
    </row>
    <row r="14121" spans="4:4">
      <c r="D14121" s="422"/>
    </row>
    <row r="14122" spans="4:4">
      <c r="D14122" s="422"/>
    </row>
    <row r="14123" spans="4:4">
      <c r="D14123" s="422"/>
    </row>
    <row r="14124" spans="4:4">
      <c r="D14124" s="422"/>
    </row>
    <row r="14125" spans="4:4">
      <c r="D14125" s="422"/>
    </row>
    <row r="14126" spans="4:4">
      <c r="D14126" s="422"/>
    </row>
    <row r="14127" spans="4:4">
      <c r="D14127" s="422"/>
    </row>
    <row r="14128" spans="4:4">
      <c r="D14128" s="422"/>
    </row>
    <row r="14129" spans="4:4">
      <c r="D14129" s="422"/>
    </row>
    <row r="14130" spans="4:4">
      <c r="D14130" s="422"/>
    </row>
    <row r="14131" spans="4:4">
      <c r="D14131" s="422"/>
    </row>
    <row r="14132" spans="4:4">
      <c r="D14132" s="422"/>
    </row>
    <row r="14133" spans="4:4">
      <c r="D14133" s="422"/>
    </row>
    <row r="14134" spans="4:4">
      <c r="D14134" s="422"/>
    </row>
    <row r="14135" spans="4:4">
      <c r="D14135" s="422"/>
    </row>
    <row r="14136" spans="4:4">
      <c r="D14136" s="422"/>
    </row>
    <row r="14137" spans="4:4">
      <c r="D14137" s="422"/>
    </row>
    <row r="14138" spans="4:4">
      <c r="D14138" s="422"/>
    </row>
    <row r="14139" spans="4:4">
      <c r="D14139" s="422"/>
    </row>
    <row r="14140" spans="4:4">
      <c r="D14140" s="422"/>
    </row>
    <row r="14141" spans="4:4">
      <c r="D14141" s="422"/>
    </row>
    <row r="14142" spans="4:4">
      <c r="D14142" s="422"/>
    </row>
    <row r="14143" spans="4:4">
      <c r="D14143" s="422"/>
    </row>
    <row r="14144" spans="4:4">
      <c r="D14144" s="422"/>
    </row>
    <row r="14145" spans="4:4">
      <c r="D14145" s="422"/>
    </row>
    <row r="14146" spans="4:4">
      <c r="D14146" s="422"/>
    </row>
    <row r="14147" spans="4:4">
      <c r="D14147" s="422"/>
    </row>
    <row r="14148" spans="4:4">
      <c r="D14148" s="422"/>
    </row>
    <row r="14149" spans="4:4">
      <c r="D14149" s="422"/>
    </row>
    <row r="14150" spans="4:4">
      <c r="D14150" s="422"/>
    </row>
    <row r="14151" spans="4:4">
      <c r="D14151" s="422"/>
    </row>
    <row r="14152" spans="4:4">
      <c r="D14152" s="422"/>
    </row>
    <row r="14153" spans="4:4">
      <c r="D14153" s="422"/>
    </row>
    <row r="14154" spans="4:4">
      <c r="D14154" s="422"/>
    </row>
    <row r="14155" spans="4:4">
      <c r="D14155" s="422"/>
    </row>
    <row r="14156" spans="4:4">
      <c r="D14156" s="422"/>
    </row>
    <row r="14157" spans="4:4">
      <c r="D14157" s="422"/>
    </row>
    <row r="14158" spans="4:4">
      <c r="D14158" s="422"/>
    </row>
    <row r="14159" spans="4:4">
      <c r="D14159" s="422"/>
    </row>
    <row r="14160" spans="4:4">
      <c r="D14160" s="422"/>
    </row>
    <row r="14161" spans="4:4">
      <c r="D14161" s="422"/>
    </row>
    <row r="14162" spans="4:4">
      <c r="D14162" s="422"/>
    </row>
    <row r="14163" spans="4:4">
      <c r="D14163" s="422"/>
    </row>
    <row r="14164" spans="4:4">
      <c r="D14164" s="422"/>
    </row>
    <row r="14165" spans="4:4">
      <c r="D14165" s="422"/>
    </row>
    <row r="14166" spans="4:4">
      <c r="D14166" s="422"/>
    </row>
    <row r="14167" spans="4:4">
      <c r="D14167" s="422"/>
    </row>
    <row r="14168" spans="4:4">
      <c r="D14168" s="422"/>
    </row>
    <row r="14169" spans="4:4">
      <c r="D14169" s="422"/>
    </row>
    <row r="14170" spans="4:4">
      <c r="D14170" s="422"/>
    </row>
    <row r="14171" spans="4:4">
      <c r="D14171" s="422"/>
    </row>
    <row r="14172" spans="4:4">
      <c r="D14172" s="422"/>
    </row>
    <row r="14173" spans="4:4">
      <c r="D14173" s="422"/>
    </row>
    <row r="14174" spans="4:4">
      <c r="D14174" s="422"/>
    </row>
    <row r="14175" spans="4:4">
      <c r="D14175" s="422"/>
    </row>
    <row r="14176" spans="4:4">
      <c r="D14176" s="422"/>
    </row>
    <row r="14177" spans="4:4">
      <c r="D14177" s="422"/>
    </row>
    <row r="14178" spans="4:4">
      <c r="D14178" s="422"/>
    </row>
    <row r="14179" spans="4:4">
      <c r="D14179" s="422"/>
    </row>
    <row r="14180" spans="4:4">
      <c r="D14180" s="422"/>
    </row>
    <row r="14181" spans="4:4">
      <c r="D14181" s="422"/>
    </row>
    <row r="14182" spans="4:4">
      <c r="D14182" s="422"/>
    </row>
    <row r="14183" spans="4:4">
      <c r="D14183" s="422"/>
    </row>
    <row r="14184" spans="4:4">
      <c r="D14184" s="422"/>
    </row>
    <row r="14185" spans="4:4">
      <c r="D14185" s="422"/>
    </row>
    <row r="14186" spans="4:4">
      <c r="D14186" s="422"/>
    </row>
    <row r="14187" spans="4:4">
      <c r="D14187" s="422"/>
    </row>
    <row r="14188" spans="4:4">
      <c r="D14188" s="422"/>
    </row>
    <row r="14189" spans="4:4">
      <c r="D14189" s="422"/>
    </row>
    <row r="14190" spans="4:4">
      <c r="D14190" s="422"/>
    </row>
    <row r="14191" spans="4:4">
      <c r="D14191" s="422"/>
    </row>
    <row r="14192" spans="4:4">
      <c r="D14192" s="422"/>
    </row>
    <row r="14193" spans="4:4">
      <c r="D14193" s="422"/>
    </row>
    <row r="14194" spans="4:4">
      <c r="D14194" s="422"/>
    </row>
    <row r="14195" spans="4:4">
      <c r="D14195" s="422"/>
    </row>
    <row r="14196" spans="4:4">
      <c r="D14196" s="422"/>
    </row>
    <row r="14197" spans="4:4">
      <c r="D14197" s="422"/>
    </row>
    <row r="14198" spans="4:4">
      <c r="D14198" s="422"/>
    </row>
    <row r="14199" spans="4:4">
      <c r="D14199" s="422"/>
    </row>
    <row r="14200" spans="4:4">
      <c r="D14200" s="422"/>
    </row>
    <row r="14201" spans="4:4">
      <c r="D14201" s="422"/>
    </row>
    <row r="14202" spans="4:4">
      <c r="D14202" s="422"/>
    </row>
    <row r="14203" spans="4:4">
      <c r="D14203" s="422"/>
    </row>
    <row r="14204" spans="4:4">
      <c r="D14204" s="422"/>
    </row>
    <row r="14205" spans="4:4">
      <c r="D14205" s="422"/>
    </row>
    <row r="14206" spans="4:4">
      <c r="D14206" s="422"/>
    </row>
    <row r="14207" spans="4:4">
      <c r="D14207" s="422"/>
    </row>
    <row r="14208" spans="4:4">
      <c r="D14208" s="422"/>
    </row>
    <row r="14209" spans="4:4">
      <c r="D14209" s="422"/>
    </row>
    <row r="14210" spans="4:4">
      <c r="D14210" s="422"/>
    </row>
    <row r="14211" spans="4:4">
      <c r="D14211" s="422"/>
    </row>
    <row r="14212" spans="4:4">
      <c r="D14212" s="422"/>
    </row>
    <row r="14213" spans="4:4">
      <c r="D14213" s="422"/>
    </row>
    <row r="14214" spans="4:4">
      <c r="D14214" s="422"/>
    </row>
    <row r="14215" spans="4:4">
      <c r="D14215" s="422"/>
    </row>
    <row r="14216" spans="4:4">
      <c r="D14216" s="422"/>
    </row>
    <row r="14217" spans="4:4">
      <c r="D14217" s="422"/>
    </row>
    <row r="14218" spans="4:4">
      <c r="D14218" s="422"/>
    </row>
    <row r="14219" spans="4:4">
      <c r="D14219" s="422"/>
    </row>
    <row r="14220" spans="4:4">
      <c r="D14220" s="422"/>
    </row>
    <row r="14221" spans="4:4">
      <c r="D14221" s="422"/>
    </row>
    <row r="14222" spans="4:4">
      <c r="D14222" s="422"/>
    </row>
    <row r="14223" spans="4:4">
      <c r="D14223" s="422"/>
    </row>
    <row r="14224" spans="4:4">
      <c r="D14224" s="422"/>
    </row>
    <row r="14225" spans="4:4">
      <c r="D14225" s="422"/>
    </row>
    <row r="14226" spans="4:4">
      <c r="D14226" s="422"/>
    </row>
    <row r="14227" spans="4:4">
      <c r="D14227" s="422"/>
    </row>
    <row r="14228" spans="4:4">
      <c r="D14228" s="422"/>
    </row>
    <row r="14229" spans="4:4">
      <c r="D14229" s="422"/>
    </row>
    <row r="14230" spans="4:4">
      <c r="D14230" s="422"/>
    </row>
    <row r="14231" spans="4:4">
      <c r="D14231" s="422"/>
    </row>
    <row r="14232" spans="4:4">
      <c r="D14232" s="422"/>
    </row>
    <row r="14233" spans="4:4">
      <c r="D14233" s="422"/>
    </row>
    <row r="14234" spans="4:4">
      <c r="D14234" s="422"/>
    </row>
    <row r="14235" spans="4:4">
      <c r="D14235" s="422"/>
    </row>
    <row r="14236" spans="4:4">
      <c r="D14236" s="422"/>
    </row>
    <row r="14237" spans="4:4">
      <c r="D14237" s="422"/>
    </row>
    <row r="14238" spans="4:4">
      <c r="D14238" s="422"/>
    </row>
    <row r="14239" spans="4:4">
      <c r="D14239" s="422"/>
    </row>
    <row r="14240" spans="4:4">
      <c r="D14240" s="422"/>
    </row>
    <row r="14241" spans="4:4">
      <c r="D14241" s="422"/>
    </row>
    <row r="14242" spans="4:4">
      <c r="D14242" s="422"/>
    </row>
    <row r="14243" spans="4:4">
      <c r="D14243" s="422"/>
    </row>
    <row r="14244" spans="4:4">
      <c r="D14244" s="422"/>
    </row>
    <row r="14245" spans="4:4">
      <c r="D14245" s="422"/>
    </row>
    <row r="14246" spans="4:4">
      <c r="D14246" s="422"/>
    </row>
    <row r="14247" spans="4:4">
      <c r="D14247" s="422"/>
    </row>
    <row r="14248" spans="4:4">
      <c r="D14248" s="422"/>
    </row>
    <row r="14249" spans="4:4">
      <c r="D14249" s="422"/>
    </row>
    <row r="14250" spans="4:4">
      <c r="D14250" s="422"/>
    </row>
    <row r="14251" spans="4:4">
      <c r="D14251" s="422"/>
    </row>
    <row r="14252" spans="4:4">
      <c r="D14252" s="422"/>
    </row>
    <row r="14253" spans="4:4">
      <c r="D14253" s="422"/>
    </row>
    <row r="14254" spans="4:4">
      <c r="D14254" s="422"/>
    </row>
    <row r="14255" spans="4:4">
      <c r="D14255" s="422"/>
    </row>
    <row r="14256" spans="4:4">
      <c r="D14256" s="422"/>
    </row>
    <row r="14257" spans="4:4">
      <c r="D14257" s="422"/>
    </row>
    <row r="14258" spans="4:4">
      <c r="D14258" s="422"/>
    </row>
    <row r="14259" spans="4:4">
      <c r="D14259" s="422"/>
    </row>
    <row r="14260" spans="4:4">
      <c r="D14260" s="422"/>
    </row>
    <row r="14261" spans="4:4">
      <c r="D14261" s="422"/>
    </row>
    <row r="14262" spans="4:4">
      <c r="D14262" s="422"/>
    </row>
    <row r="14263" spans="4:4">
      <c r="D14263" s="422"/>
    </row>
    <row r="14264" spans="4:4">
      <c r="D14264" s="422"/>
    </row>
    <row r="14265" spans="4:4">
      <c r="D14265" s="422"/>
    </row>
    <row r="14266" spans="4:4">
      <c r="D14266" s="422"/>
    </row>
    <row r="14267" spans="4:4">
      <c r="D14267" s="422"/>
    </row>
    <row r="14268" spans="4:4">
      <c r="D14268" s="422"/>
    </row>
    <row r="14269" spans="4:4">
      <c r="D14269" s="422"/>
    </row>
    <row r="14270" spans="4:4">
      <c r="D14270" s="422"/>
    </row>
    <row r="14271" spans="4:4">
      <c r="D14271" s="422"/>
    </row>
    <row r="14272" spans="4:4">
      <c r="D14272" s="422"/>
    </row>
    <row r="14273" spans="4:4">
      <c r="D14273" s="422"/>
    </row>
    <row r="14274" spans="4:4">
      <c r="D14274" s="422"/>
    </row>
    <row r="14275" spans="4:4">
      <c r="D14275" s="422"/>
    </row>
    <row r="14276" spans="4:4">
      <c r="D14276" s="422"/>
    </row>
    <row r="14277" spans="4:4">
      <c r="D14277" s="422"/>
    </row>
    <row r="14278" spans="4:4">
      <c r="D14278" s="422"/>
    </row>
    <row r="14279" spans="4:4">
      <c r="D14279" s="422"/>
    </row>
    <row r="14280" spans="4:4">
      <c r="D14280" s="422"/>
    </row>
    <row r="14281" spans="4:4">
      <c r="D14281" s="422"/>
    </row>
    <row r="14282" spans="4:4">
      <c r="D14282" s="422"/>
    </row>
    <row r="14283" spans="4:4">
      <c r="D14283" s="422"/>
    </row>
    <row r="14284" spans="4:4">
      <c r="D14284" s="422"/>
    </row>
    <row r="14285" spans="4:4">
      <c r="D14285" s="422"/>
    </row>
    <row r="14286" spans="4:4">
      <c r="D14286" s="422"/>
    </row>
    <row r="14287" spans="4:4">
      <c r="D14287" s="422"/>
    </row>
    <row r="14288" spans="4:4">
      <c r="D14288" s="422"/>
    </row>
    <row r="14289" spans="4:4">
      <c r="D14289" s="422"/>
    </row>
    <row r="14290" spans="4:4">
      <c r="D14290" s="422"/>
    </row>
    <row r="14291" spans="4:4">
      <c r="D14291" s="422"/>
    </row>
    <row r="14292" spans="4:4">
      <c r="D14292" s="422"/>
    </row>
    <row r="14293" spans="4:4">
      <c r="D14293" s="422"/>
    </row>
    <row r="14294" spans="4:4">
      <c r="D14294" s="422"/>
    </row>
    <row r="14295" spans="4:4">
      <c r="D14295" s="422"/>
    </row>
    <row r="14296" spans="4:4">
      <c r="D14296" s="422"/>
    </row>
    <row r="14297" spans="4:4">
      <c r="D14297" s="422"/>
    </row>
    <row r="14298" spans="4:4">
      <c r="D14298" s="422"/>
    </row>
    <row r="14299" spans="4:4">
      <c r="D14299" s="422"/>
    </row>
    <row r="14300" spans="4:4">
      <c r="D14300" s="422"/>
    </row>
    <row r="14301" spans="4:4">
      <c r="D14301" s="422"/>
    </row>
    <row r="14302" spans="4:4">
      <c r="D14302" s="422"/>
    </row>
    <row r="14303" spans="4:4">
      <c r="D14303" s="422"/>
    </row>
    <row r="14304" spans="4:4">
      <c r="D14304" s="422"/>
    </row>
    <row r="14305" spans="4:4">
      <c r="D14305" s="422"/>
    </row>
    <row r="14306" spans="4:4">
      <c r="D14306" s="422"/>
    </row>
    <row r="14307" spans="4:4">
      <c r="D14307" s="422"/>
    </row>
    <row r="14308" spans="4:4">
      <c r="D14308" s="422"/>
    </row>
    <row r="14309" spans="4:4">
      <c r="D14309" s="422"/>
    </row>
    <row r="14310" spans="4:4">
      <c r="D14310" s="422"/>
    </row>
    <row r="14311" spans="4:4">
      <c r="D14311" s="422"/>
    </row>
    <row r="14312" spans="4:4">
      <c r="D14312" s="422"/>
    </row>
    <row r="14313" spans="4:4">
      <c r="D14313" s="422"/>
    </row>
    <row r="14314" spans="4:4">
      <c r="D14314" s="422"/>
    </row>
    <row r="14315" spans="4:4">
      <c r="D14315" s="422"/>
    </row>
    <row r="14316" spans="4:4">
      <c r="D14316" s="422"/>
    </row>
    <row r="14317" spans="4:4">
      <c r="D14317" s="422"/>
    </row>
    <row r="14318" spans="4:4">
      <c r="D14318" s="422"/>
    </row>
    <row r="14319" spans="4:4">
      <c r="D14319" s="422"/>
    </row>
    <row r="14320" spans="4:4">
      <c r="D14320" s="422"/>
    </row>
    <row r="14321" spans="4:4">
      <c r="D14321" s="422"/>
    </row>
    <row r="14322" spans="4:4">
      <c r="D14322" s="422"/>
    </row>
    <row r="14323" spans="4:4">
      <c r="D14323" s="422"/>
    </row>
    <row r="14324" spans="4:4">
      <c r="D14324" s="422"/>
    </row>
    <row r="14325" spans="4:4">
      <c r="D14325" s="422"/>
    </row>
    <row r="14326" spans="4:4">
      <c r="D14326" s="422"/>
    </row>
    <row r="14327" spans="4:4">
      <c r="D14327" s="422"/>
    </row>
    <row r="14328" spans="4:4">
      <c r="D14328" s="422"/>
    </row>
    <row r="14329" spans="4:4">
      <c r="D14329" s="422"/>
    </row>
    <row r="14330" spans="4:4">
      <c r="D14330" s="422"/>
    </row>
    <row r="14331" spans="4:4">
      <c r="D14331" s="422"/>
    </row>
    <row r="14332" spans="4:4">
      <c r="D14332" s="422"/>
    </row>
    <row r="14333" spans="4:4">
      <c r="D14333" s="422"/>
    </row>
    <row r="14334" spans="4:4">
      <c r="D14334" s="422"/>
    </row>
    <row r="14335" spans="4:4">
      <c r="D14335" s="422"/>
    </row>
    <row r="14336" spans="4:4">
      <c r="D14336" s="422"/>
    </row>
    <row r="14337" spans="4:4">
      <c r="D14337" s="422"/>
    </row>
    <row r="14338" spans="4:4">
      <c r="D14338" s="422"/>
    </row>
    <row r="14339" spans="4:4">
      <c r="D14339" s="422"/>
    </row>
    <row r="14340" spans="4:4">
      <c r="D14340" s="422"/>
    </row>
    <row r="14341" spans="4:4">
      <c r="D14341" s="422"/>
    </row>
    <row r="14342" spans="4:4">
      <c r="D14342" s="422"/>
    </row>
    <row r="14343" spans="4:4">
      <c r="D14343" s="422"/>
    </row>
    <row r="14344" spans="4:4">
      <c r="D14344" s="422"/>
    </row>
    <row r="14345" spans="4:4">
      <c r="D14345" s="422"/>
    </row>
    <row r="14346" spans="4:4">
      <c r="D14346" s="422"/>
    </row>
    <row r="14347" spans="4:4">
      <c r="D14347" s="422"/>
    </row>
    <row r="14348" spans="4:4">
      <c r="D14348" s="422"/>
    </row>
    <row r="14349" spans="4:4">
      <c r="D14349" s="422"/>
    </row>
    <row r="14350" spans="4:4">
      <c r="D14350" s="422"/>
    </row>
    <row r="14351" spans="4:4">
      <c r="D14351" s="422"/>
    </row>
    <row r="14352" spans="4:4">
      <c r="D14352" s="422"/>
    </row>
    <row r="14353" spans="4:4">
      <c r="D14353" s="422"/>
    </row>
    <row r="14354" spans="4:4">
      <c r="D14354" s="422"/>
    </row>
    <row r="14355" spans="4:4">
      <c r="D14355" s="422"/>
    </row>
    <row r="14356" spans="4:4">
      <c r="D14356" s="422"/>
    </row>
    <row r="14357" spans="4:4">
      <c r="D14357" s="422"/>
    </row>
    <row r="14358" spans="4:4">
      <c r="D14358" s="422"/>
    </row>
    <row r="14359" spans="4:4">
      <c r="D14359" s="422"/>
    </row>
    <row r="14360" spans="4:4">
      <c r="D14360" s="422"/>
    </row>
    <row r="14361" spans="4:4">
      <c r="D14361" s="422"/>
    </row>
    <row r="14362" spans="4:4">
      <c r="D14362" s="422"/>
    </row>
    <row r="14363" spans="4:4">
      <c r="D14363" s="422"/>
    </row>
    <row r="14364" spans="4:4">
      <c r="D14364" s="422"/>
    </row>
    <row r="14365" spans="4:4">
      <c r="D14365" s="422"/>
    </row>
    <row r="14366" spans="4:4">
      <c r="D14366" s="422"/>
    </row>
    <row r="14367" spans="4:4">
      <c r="D14367" s="422"/>
    </row>
    <row r="14368" spans="4:4">
      <c r="D14368" s="422"/>
    </row>
    <row r="14369" spans="4:4">
      <c r="D14369" s="422"/>
    </row>
    <row r="14370" spans="4:4">
      <c r="D14370" s="422"/>
    </row>
    <row r="14371" spans="4:4">
      <c r="D14371" s="422"/>
    </row>
    <row r="14372" spans="4:4">
      <c r="D14372" s="422"/>
    </row>
    <row r="14373" spans="4:4">
      <c r="D14373" s="422"/>
    </row>
    <row r="14374" spans="4:4">
      <c r="D14374" s="422"/>
    </row>
    <row r="14375" spans="4:4">
      <c r="D14375" s="422"/>
    </row>
    <row r="14376" spans="4:4">
      <c r="D14376" s="422"/>
    </row>
    <row r="14377" spans="4:4">
      <c r="D14377" s="422"/>
    </row>
    <row r="14378" spans="4:4">
      <c r="D14378" s="422"/>
    </row>
    <row r="14379" spans="4:4">
      <c r="D14379" s="422"/>
    </row>
    <row r="14380" spans="4:4">
      <c r="D14380" s="422"/>
    </row>
    <row r="14381" spans="4:4">
      <c r="D14381" s="422"/>
    </row>
    <row r="14382" spans="4:4">
      <c r="D14382" s="422"/>
    </row>
    <row r="14383" spans="4:4">
      <c r="D14383" s="422"/>
    </row>
    <row r="14384" spans="4:4">
      <c r="D14384" s="422"/>
    </row>
    <row r="14385" spans="4:4">
      <c r="D14385" s="422"/>
    </row>
    <row r="14386" spans="4:4">
      <c r="D14386" s="422"/>
    </row>
    <row r="14387" spans="4:4">
      <c r="D14387" s="422"/>
    </row>
    <row r="14388" spans="4:4">
      <c r="D14388" s="422"/>
    </row>
    <row r="14389" spans="4:4">
      <c r="D14389" s="422"/>
    </row>
    <row r="14390" spans="4:4">
      <c r="D14390" s="422"/>
    </row>
    <row r="14391" spans="4:4">
      <c r="D14391" s="422"/>
    </row>
    <row r="14392" spans="4:4">
      <c r="D14392" s="422"/>
    </row>
    <row r="14393" spans="4:4">
      <c r="D14393" s="422"/>
    </row>
    <row r="14394" spans="4:4">
      <c r="D14394" s="422"/>
    </row>
    <row r="14395" spans="4:4">
      <c r="D14395" s="422"/>
    </row>
    <row r="14396" spans="4:4">
      <c r="D14396" s="422"/>
    </row>
    <row r="14397" spans="4:4">
      <c r="D14397" s="422"/>
    </row>
    <row r="14398" spans="4:4">
      <c r="D14398" s="422"/>
    </row>
    <row r="14399" spans="4:4">
      <c r="D14399" s="422"/>
    </row>
    <row r="14400" spans="4:4">
      <c r="D14400" s="422"/>
    </row>
    <row r="14401" spans="4:4">
      <c r="D14401" s="422"/>
    </row>
    <row r="14402" spans="4:4">
      <c r="D14402" s="422"/>
    </row>
    <row r="14403" spans="4:4">
      <c r="D14403" s="422"/>
    </row>
    <row r="14404" spans="4:4">
      <c r="D14404" s="422"/>
    </row>
    <row r="14405" spans="4:4">
      <c r="D14405" s="422"/>
    </row>
    <row r="14406" spans="4:4">
      <c r="D14406" s="422"/>
    </row>
    <row r="14407" spans="4:4">
      <c r="D14407" s="422"/>
    </row>
    <row r="14408" spans="4:4">
      <c r="D14408" s="422"/>
    </row>
    <row r="14409" spans="4:4">
      <c r="D14409" s="422"/>
    </row>
    <row r="14410" spans="4:4">
      <c r="D14410" s="422"/>
    </row>
    <row r="14411" spans="4:4">
      <c r="D14411" s="422"/>
    </row>
    <row r="14412" spans="4:4">
      <c r="D14412" s="422"/>
    </row>
    <row r="14413" spans="4:4">
      <c r="D14413" s="422"/>
    </row>
    <row r="14414" spans="4:4">
      <c r="D14414" s="422"/>
    </row>
    <row r="14415" spans="4:4">
      <c r="D14415" s="422"/>
    </row>
    <row r="14416" spans="4:4">
      <c r="D14416" s="422"/>
    </row>
    <row r="14417" spans="4:4">
      <c r="D14417" s="422"/>
    </row>
    <row r="14418" spans="4:4">
      <c r="D14418" s="422"/>
    </row>
    <row r="14419" spans="4:4">
      <c r="D14419" s="422"/>
    </row>
    <row r="14420" spans="4:4">
      <c r="D14420" s="422"/>
    </row>
    <row r="14421" spans="4:4">
      <c r="D14421" s="422"/>
    </row>
    <row r="14422" spans="4:4">
      <c r="D14422" s="422"/>
    </row>
    <row r="14423" spans="4:4">
      <c r="D14423" s="422"/>
    </row>
    <row r="14424" spans="4:4">
      <c r="D14424" s="422"/>
    </row>
    <row r="14425" spans="4:4">
      <c r="D14425" s="422"/>
    </row>
    <row r="14426" spans="4:4">
      <c r="D14426" s="422"/>
    </row>
    <row r="14427" spans="4:4">
      <c r="D14427" s="422"/>
    </row>
    <row r="14428" spans="4:4">
      <c r="D14428" s="422"/>
    </row>
    <row r="14429" spans="4:4">
      <c r="D14429" s="422"/>
    </row>
    <row r="14430" spans="4:4">
      <c r="D14430" s="422"/>
    </row>
    <row r="14431" spans="4:4">
      <c r="D14431" s="422"/>
    </row>
    <row r="14432" spans="4:4">
      <c r="D14432" s="422"/>
    </row>
    <row r="14433" spans="4:4">
      <c r="D14433" s="422"/>
    </row>
    <row r="14434" spans="4:4">
      <c r="D14434" s="422"/>
    </row>
    <row r="14435" spans="4:4">
      <c r="D14435" s="422"/>
    </row>
    <row r="14436" spans="4:4">
      <c r="D14436" s="422"/>
    </row>
    <row r="14437" spans="4:4">
      <c r="D14437" s="422"/>
    </row>
    <row r="14438" spans="4:4">
      <c r="D14438" s="422"/>
    </row>
    <row r="14439" spans="4:4">
      <c r="D14439" s="422"/>
    </row>
    <row r="14440" spans="4:4">
      <c r="D14440" s="422"/>
    </row>
    <row r="14441" spans="4:4">
      <c r="D14441" s="422"/>
    </row>
    <row r="14442" spans="4:4">
      <c r="D14442" s="422"/>
    </row>
    <row r="14443" spans="4:4">
      <c r="D14443" s="422"/>
    </row>
    <row r="14444" spans="4:4">
      <c r="D14444" s="422"/>
    </row>
    <row r="14445" spans="4:4">
      <c r="D14445" s="422"/>
    </row>
    <row r="14446" spans="4:4">
      <c r="D14446" s="422"/>
    </row>
    <row r="14447" spans="4:4">
      <c r="D14447" s="422"/>
    </row>
    <row r="14448" spans="4:4">
      <c r="D14448" s="422"/>
    </row>
    <row r="14449" spans="4:4">
      <c r="D14449" s="422"/>
    </row>
    <row r="14450" spans="4:4">
      <c r="D14450" s="422"/>
    </row>
    <row r="14451" spans="4:4">
      <c r="D14451" s="422"/>
    </row>
    <row r="14452" spans="4:4">
      <c r="D14452" s="422"/>
    </row>
    <row r="14453" spans="4:4">
      <c r="D14453" s="422"/>
    </row>
    <row r="14454" spans="4:4">
      <c r="D14454" s="422"/>
    </row>
    <row r="14455" spans="4:4">
      <c r="D14455" s="422"/>
    </row>
    <row r="14456" spans="4:4">
      <c r="D14456" s="422"/>
    </row>
    <row r="14457" spans="4:4">
      <c r="D14457" s="422"/>
    </row>
    <row r="14458" spans="4:4">
      <c r="D14458" s="422"/>
    </row>
    <row r="14459" spans="4:4">
      <c r="D14459" s="422"/>
    </row>
    <row r="14460" spans="4:4">
      <c r="D14460" s="422"/>
    </row>
    <row r="14461" spans="4:4">
      <c r="D14461" s="422"/>
    </row>
    <row r="14462" spans="4:4">
      <c r="D14462" s="422"/>
    </row>
    <row r="14463" spans="4:4">
      <c r="D14463" s="422"/>
    </row>
    <row r="14464" spans="4:4">
      <c r="D14464" s="422"/>
    </row>
    <row r="14465" spans="4:4">
      <c r="D14465" s="422"/>
    </row>
    <row r="14466" spans="4:4">
      <c r="D14466" s="422"/>
    </row>
    <row r="14467" spans="4:4">
      <c r="D14467" s="422"/>
    </row>
    <row r="14468" spans="4:4">
      <c r="D14468" s="422"/>
    </row>
    <row r="14469" spans="4:4">
      <c r="D14469" s="422"/>
    </row>
    <row r="14470" spans="4:4">
      <c r="D14470" s="422"/>
    </row>
    <row r="14471" spans="4:4">
      <c r="D14471" s="422"/>
    </row>
    <row r="14472" spans="4:4">
      <c r="D14472" s="422"/>
    </row>
    <row r="14473" spans="4:4">
      <c r="D14473" s="422"/>
    </row>
    <row r="14474" spans="4:4">
      <c r="D14474" s="422"/>
    </row>
    <row r="14475" spans="4:4">
      <c r="D14475" s="422"/>
    </row>
    <row r="14476" spans="4:4">
      <c r="D14476" s="422"/>
    </row>
    <row r="14477" spans="4:4">
      <c r="D14477" s="422"/>
    </row>
    <row r="14478" spans="4:4">
      <c r="D14478" s="422"/>
    </row>
    <row r="14479" spans="4:4">
      <c r="D14479" s="422"/>
    </row>
    <row r="14480" spans="4:4">
      <c r="D14480" s="422"/>
    </row>
    <row r="14481" spans="4:4">
      <c r="D14481" s="422"/>
    </row>
    <row r="14482" spans="4:4">
      <c r="D14482" s="422"/>
    </row>
    <row r="14483" spans="4:4">
      <c r="D14483" s="422"/>
    </row>
    <row r="14484" spans="4:4">
      <c r="D14484" s="422"/>
    </row>
    <row r="14485" spans="4:4">
      <c r="D14485" s="422"/>
    </row>
    <row r="14486" spans="4:4">
      <c r="D14486" s="422"/>
    </row>
    <row r="14487" spans="4:4">
      <c r="D14487" s="422"/>
    </row>
    <row r="14488" spans="4:4">
      <c r="D14488" s="422"/>
    </row>
    <row r="14489" spans="4:4">
      <c r="D14489" s="422"/>
    </row>
    <row r="14490" spans="4:4">
      <c r="D14490" s="422"/>
    </row>
    <row r="14491" spans="4:4">
      <c r="D14491" s="422"/>
    </row>
    <row r="14492" spans="4:4">
      <c r="D14492" s="422"/>
    </row>
    <row r="14493" spans="4:4">
      <c r="D14493" s="422"/>
    </row>
    <row r="14494" spans="4:4">
      <c r="D14494" s="422"/>
    </row>
    <row r="14495" spans="4:4">
      <c r="D14495" s="422"/>
    </row>
    <row r="14496" spans="4:4">
      <c r="D14496" s="422"/>
    </row>
    <row r="14497" spans="4:4">
      <c r="D14497" s="422"/>
    </row>
    <row r="14498" spans="4:4">
      <c r="D14498" s="422"/>
    </row>
    <row r="14499" spans="4:4">
      <c r="D14499" s="422"/>
    </row>
    <row r="14500" spans="4:4">
      <c r="D14500" s="422"/>
    </row>
    <row r="14501" spans="4:4">
      <c r="D14501" s="422"/>
    </row>
    <row r="14502" spans="4:4">
      <c r="D14502" s="422"/>
    </row>
    <row r="14503" spans="4:4">
      <c r="D14503" s="422"/>
    </row>
    <row r="14504" spans="4:4">
      <c r="D14504" s="422"/>
    </row>
    <row r="14505" spans="4:4">
      <c r="D14505" s="422"/>
    </row>
    <row r="14506" spans="4:4">
      <c r="D14506" s="422"/>
    </row>
    <row r="14507" spans="4:4">
      <c r="D14507" s="422"/>
    </row>
    <row r="14508" spans="4:4">
      <c r="D14508" s="422"/>
    </row>
    <row r="14509" spans="4:4">
      <c r="D14509" s="422"/>
    </row>
    <row r="14510" spans="4:4">
      <c r="D14510" s="422"/>
    </row>
    <row r="14511" spans="4:4">
      <c r="D14511" s="422"/>
    </row>
    <row r="14512" spans="4:4">
      <c r="D14512" s="422"/>
    </row>
    <row r="14513" spans="4:4">
      <c r="D14513" s="422"/>
    </row>
    <row r="14514" spans="4:4">
      <c r="D14514" s="422"/>
    </row>
    <row r="14515" spans="4:4">
      <c r="D14515" s="422"/>
    </row>
    <row r="14516" spans="4:4">
      <c r="D14516" s="422"/>
    </row>
    <row r="14517" spans="4:4">
      <c r="D14517" s="422"/>
    </row>
    <row r="14518" spans="4:4">
      <c r="D14518" s="422"/>
    </row>
    <row r="14519" spans="4:4">
      <c r="D14519" s="422"/>
    </row>
    <row r="14520" spans="4:4">
      <c r="D14520" s="422"/>
    </row>
    <row r="14521" spans="4:4">
      <c r="D14521" s="422"/>
    </row>
    <row r="14522" spans="4:4">
      <c r="D14522" s="422"/>
    </row>
    <row r="14523" spans="4:4">
      <c r="D14523" s="422"/>
    </row>
    <row r="14524" spans="4:4">
      <c r="D14524" s="422"/>
    </row>
    <row r="14525" spans="4:4">
      <c r="D14525" s="422"/>
    </row>
    <row r="14526" spans="4:4">
      <c r="D14526" s="422"/>
    </row>
    <row r="14527" spans="4:4">
      <c r="D14527" s="422"/>
    </row>
    <row r="14528" spans="4:4">
      <c r="D14528" s="422"/>
    </row>
    <row r="14529" spans="4:4">
      <c r="D14529" s="422"/>
    </row>
    <row r="14530" spans="4:4">
      <c r="D14530" s="422"/>
    </row>
    <row r="14531" spans="4:4">
      <c r="D14531" s="422"/>
    </row>
    <row r="14532" spans="4:4">
      <c r="D14532" s="422"/>
    </row>
    <row r="14533" spans="4:4">
      <c r="D14533" s="422"/>
    </row>
    <row r="14534" spans="4:4">
      <c r="D14534" s="422"/>
    </row>
    <row r="14535" spans="4:4">
      <c r="D14535" s="422"/>
    </row>
    <row r="14536" spans="4:4">
      <c r="D14536" s="422"/>
    </row>
    <row r="14537" spans="4:4">
      <c r="D14537" s="422"/>
    </row>
    <row r="14538" spans="4:4">
      <c r="D14538" s="422"/>
    </row>
    <row r="14539" spans="4:4">
      <c r="D14539" s="422"/>
    </row>
    <row r="14540" spans="4:4">
      <c r="D14540" s="422"/>
    </row>
    <row r="14541" spans="4:4">
      <c r="D14541" s="422"/>
    </row>
    <row r="14542" spans="4:4">
      <c r="D14542" s="422"/>
    </row>
    <row r="14543" spans="4:4">
      <c r="D14543" s="422"/>
    </row>
    <row r="14544" spans="4:4">
      <c r="D14544" s="422"/>
    </row>
    <row r="14545" spans="4:4">
      <c r="D14545" s="422"/>
    </row>
    <row r="14546" spans="4:4">
      <c r="D14546" s="422"/>
    </row>
    <row r="14547" spans="4:4">
      <c r="D14547" s="422"/>
    </row>
    <row r="14548" spans="4:4">
      <c r="D14548" s="422"/>
    </row>
    <row r="14549" spans="4:4">
      <c r="D14549" s="422"/>
    </row>
    <row r="14550" spans="4:4">
      <c r="D14550" s="422"/>
    </row>
    <row r="14551" spans="4:4">
      <c r="D14551" s="422"/>
    </row>
    <row r="14552" spans="4:4">
      <c r="D14552" s="422"/>
    </row>
    <row r="14553" spans="4:4">
      <c r="D14553" s="422"/>
    </row>
    <row r="14554" spans="4:4">
      <c r="D14554" s="422"/>
    </row>
    <row r="14555" spans="4:4">
      <c r="D14555" s="422"/>
    </row>
    <row r="14556" spans="4:4">
      <c r="D14556" s="422"/>
    </row>
    <row r="14557" spans="4:4">
      <c r="D14557" s="422"/>
    </row>
    <row r="14558" spans="4:4">
      <c r="D14558" s="422"/>
    </row>
    <row r="14559" spans="4:4">
      <c r="D14559" s="422"/>
    </row>
    <row r="14560" spans="4:4">
      <c r="D14560" s="422"/>
    </row>
    <row r="14561" spans="4:4">
      <c r="D14561" s="422"/>
    </row>
    <row r="14562" spans="4:4">
      <c r="D14562" s="422"/>
    </row>
    <row r="14563" spans="4:4">
      <c r="D14563" s="422"/>
    </row>
    <row r="14564" spans="4:4">
      <c r="D14564" s="422"/>
    </row>
    <row r="14565" spans="4:4">
      <c r="D14565" s="422"/>
    </row>
    <row r="14566" spans="4:4">
      <c r="D14566" s="422"/>
    </row>
    <row r="14567" spans="4:4">
      <c r="D14567" s="422"/>
    </row>
    <row r="14568" spans="4:4">
      <c r="D14568" s="422"/>
    </row>
    <row r="14569" spans="4:4">
      <c r="D14569" s="422"/>
    </row>
    <row r="14570" spans="4:4">
      <c r="D14570" s="422"/>
    </row>
    <row r="14571" spans="4:4">
      <c r="D14571" s="422"/>
    </row>
    <row r="14572" spans="4:4">
      <c r="D14572" s="422"/>
    </row>
    <row r="14573" spans="4:4">
      <c r="D14573" s="422"/>
    </row>
    <row r="14574" spans="4:4">
      <c r="D14574" s="422"/>
    </row>
    <row r="14575" spans="4:4">
      <c r="D14575" s="422"/>
    </row>
    <row r="14576" spans="4:4">
      <c r="D14576" s="422"/>
    </row>
    <row r="14577" spans="4:4">
      <c r="D14577" s="422"/>
    </row>
    <row r="14578" spans="4:4">
      <c r="D14578" s="422"/>
    </row>
    <row r="14579" spans="4:4">
      <c r="D14579" s="422"/>
    </row>
    <row r="14580" spans="4:4">
      <c r="D14580" s="422"/>
    </row>
    <row r="14581" spans="4:4">
      <c r="D14581" s="422"/>
    </row>
    <row r="14582" spans="4:4">
      <c r="D14582" s="422"/>
    </row>
    <row r="14583" spans="4:4">
      <c r="D14583" s="422"/>
    </row>
    <row r="14584" spans="4:4">
      <c r="D14584" s="422"/>
    </row>
    <row r="14585" spans="4:4">
      <c r="D14585" s="422"/>
    </row>
    <row r="14586" spans="4:4">
      <c r="D14586" s="422"/>
    </row>
    <row r="14587" spans="4:4">
      <c r="D14587" s="422"/>
    </row>
    <row r="14588" spans="4:4">
      <c r="D14588" s="422"/>
    </row>
    <row r="14589" spans="4:4">
      <c r="D14589" s="422"/>
    </row>
    <row r="14590" spans="4:4">
      <c r="D14590" s="422"/>
    </row>
    <row r="14591" spans="4:4">
      <c r="D14591" s="422"/>
    </row>
    <row r="14592" spans="4:4">
      <c r="D14592" s="422"/>
    </row>
    <row r="14593" spans="4:4">
      <c r="D14593" s="422"/>
    </row>
    <row r="14594" spans="4:4">
      <c r="D14594" s="422"/>
    </row>
    <row r="14595" spans="4:4">
      <c r="D14595" s="422"/>
    </row>
    <row r="14596" spans="4:4">
      <c r="D14596" s="422"/>
    </row>
    <row r="14597" spans="4:4">
      <c r="D14597" s="422"/>
    </row>
    <row r="14598" spans="4:4">
      <c r="D14598" s="422"/>
    </row>
    <row r="14599" spans="4:4">
      <c r="D14599" s="422"/>
    </row>
    <row r="14600" spans="4:4">
      <c r="D14600" s="422"/>
    </row>
    <row r="14601" spans="4:4">
      <c r="D14601" s="422"/>
    </row>
    <row r="14602" spans="4:4">
      <c r="D14602" s="422"/>
    </row>
    <row r="14603" spans="4:4">
      <c r="D14603" s="422"/>
    </row>
    <row r="14604" spans="4:4">
      <c r="D14604" s="422"/>
    </row>
    <row r="14605" spans="4:4">
      <c r="D14605" s="422"/>
    </row>
    <row r="14606" spans="4:4">
      <c r="D14606" s="422"/>
    </row>
    <row r="14607" spans="4:4">
      <c r="D14607" s="422"/>
    </row>
    <row r="14608" spans="4:4">
      <c r="D14608" s="422"/>
    </row>
    <row r="14609" spans="4:4">
      <c r="D14609" s="422"/>
    </row>
    <row r="14610" spans="4:4">
      <c r="D14610" s="422"/>
    </row>
    <row r="14611" spans="4:4">
      <c r="D14611" s="422"/>
    </row>
    <row r="14612" spans="4:4">
      <c r="D14612" s="422"/>
    </row>
    <row r="14613" spans="4:4">
      <c r="D14613" s="422"/>
    </row>
    <row r="14614" spans="4:4">
      <c r="D14614" s="422"/>
    </row>
    <row r="14615" spans="4:4">
      <c r="D14615" s="422"/>
    </row>
    <row r="14616" spans="4:4">
      <c r="D14616" s="422"/>
    </row>
    <row r="14617" spans="4:4">
      <c r="D14617" s="422"/>
    </row>
    <row r="14618" spans="4:4">
      <c r="D14618" s="422"/>
    </row>
    <row r="14619" spans="4:4">
      <c r="D14619" s="422"/>
    </row>
    <row r="14620" spans="4:4">
      <c r="D14620" s="422"/>
    </row>
    <row r="14621" spans="4:4">
      <c r="D14621" s="422"/>
    </row>
    <row r="14622" spans="4:4">
      <c r="D14622" s="422"/>
    </row>
    <row r="14623" spans="4:4">
      <c r="D14623" s="422"/>
    </row>
    <row r="14624" spans="4:4">
      <c r="D14624" s="422"/>
    </row>
    <row r="14625" spans="4:4">
      <c r="D14625" s="422"/>
    </row>
    <row r="14626" spans="4:4">
      <c r="D14626" s="422"/>
    </row>
    <row r="14627" spans="4:4">
      <c r="D14627" s="422"/>
    </row>
    <row r="14628" spans="4:4">
      <c r="D14628" s="422"/>
    </row>
    <row r="14629" spans="4:4">
      <c r="D14629" s="422"/>
    </row>
    <row r="14630" spans="4:4">
      <c r="D14630" s="422"/>
    </row>
    <row r="14631" spans="4:4">
      <c r="D14631" s="422"/>
    </row>
    <row r="14632" spans="4:4">
      <c r="D14632" s="422"/>
    </row>
    <row r="14633" spans="4:4">
      <c r="D14633" s="422"/>
    </row>
    <row r="14634" spans="4:4">
      <c r="D14634" s="422"/>
    </row>
    <row r="14635" spans="4:4">
      <c r="D14635" s="422"/>
    </row>
    <row r="14636" spans="4:4">
      <c r="D14636" s="422"/>
    </row>
    <row r="14637" spans="4:4">
      <c r="D14637" s="422"/>
    </row>
    <row r="14638" spans="4:4">
      <c r="D14638" s="422"/>
    </row>
    <row r="14639" spans="4:4">
      <c r="D14639" s="422"/>
    </row>
    <row r="14640" spans="4:4">
      <c r="D14640" s="422"/>
    </row>
    <row r="14641" spans="4:4">
      <c r="D14641" s="422"/>
    </row>
    <row r="14642" spans="4:4">
      <c r="D14642" s="422"/>
    </row>
    <row r="14643" spans="4:4">
      <c r="D14643" s="422"/>
    </row>
    <row r="14644" spans="4:4">
      <c r="D14644" s="422"/>
    </row>
    <row r="14645" spans="4:4">
      <c r="D14645" s="422"/>
    </row>
    <row r="14646" spans="4:4">
      <c r="D14646" s="422"/>
    </row>
    <row r="14647" spans="4:4">
      <c r="D14647" s="422"/>
    </row>
    <row r="14648" spans="4:4">
      <c r="D14648" s="422"/>
    </row>
    <row r="14649" spans="4:4">
      <c r="D14649" s="422"/>
    </row>
    <row r="14650" spans="4:4">
      <c r="D14650" s="422"/>
    </row>
    <row r="14651" spans="4:4">
      <c r="D14651" s="422"/>
    </row>
    <row r="14652" spans="4:4">
      <c r="D14652" s="422"/>
    </row>
    <row r="14653" spans="4:4">
      <c r="D14653" s="422"/>
    </row>
    <row r="14654" spans="4:4">
      <c r="D14654" s="422"/>
    </row>
    <row r="14655" spans="4:4">
      <c r="D14655" s="422"/>
    </row>
    <row r="14656" spans="4:4">
      <c r="D14656" s="422"/>
    </row>
    <row r="14657" spans="4:4">
      <c r="D14657" s="422"/>
    </row>
    <row r="14658" spans="4:4">
      <c r="D14658" s="422"/>
    </row>
    <row r="14659" spans="4:4">
      <c r="D14659" s="422"/>
    </row>
    <row r="14660" spans="4:4">
      <c r="D14660" s="422"/>
    </row>
    <row r="14661" spans="4:4">
      <c r="D14661" s="422"/>
    </row>
    <row r="14662" spans="4:4">
      <c r="D14662" s="422"/>
    </row>
    <row r="14663" spans="4:4">
      <c r="D14663" s="422"/>
    </row>
    <row r="14664" spans="4:4">
      <c r="D14664" s="422"/>
    </row>
    <row r="14665" spans="4:4">
      <c r="D14665" s="422"/>
    </row>
    <row r="14666" spans="4:4">
      <c r="D14666" s="422"/>
    </row>
    <row r="14667" spans="4:4">
      <c r="D14667" s="422"/>
    </row>
    <row r="14668" spans="4:4">
      <c r="D14668" s="422"/>
    </row>
    <row r="14669" spans="4:4">
      <c r="D14669" s="422"/>
    </row>
    <row r="14670" spans="4:4">
      <c r="D14670" s="422"/>
    </row>
    <row r="14671" spans="4:4">
      <c r="D14671" s="422"/>
    </row>
    <row r="14672" spans="4:4">
      <c r="D14672" s="422"/>
    </row>
    <row r="14673" spans="4:4">
      <c r="D14673" s="422"/>
    </row>
    <row r="14674" spans="4:4">
      <c r="D14674" s="422"/>
    </row>
    <row r="14675" spans="4:4">
      <c r="D14675" s="422"/>
    </row>
    <row r="14676" spans="4:4">
      <c r="D14676" s="422"/>
    </row>
    <row r="14677" spans="4:4">
      <c r="D14677" s="422"/>
    </row>
    <row r="14678" spans="4:4">
      <c r="D14678" s="422"/>
    </row>
    <row r="14679" spans="4:4">
      <c r="D14679" s="422"/>
    </row>
    <row r="14680" spans="4:4">
      <c r="D14680" s="422"/>
    </row>
    <row r="14681" spans="4:4">
      <c r="D14681" s="422"/>
    </row>
    <row r="14682" spans="4:4">
      <c r="D14682" s="422"/>
    </row>
    <row r="14683" spans="4:4">
      <c r="D14683" s="422"/>
    </row>
    <row r="14684" spans="4:4">
      <c r="D14684" s="422"/>
    </row>
    <row r="14685" spans="4:4">
      <c r="D14685" s="422"/>
    </row>
    <row r="14686" spans="4:4">
      <c r="D14686" s="422"/>
    </row>
    <row r="14687" spans="4:4">
      <c r="D14687" s="422"/>
    </row>
    <row r="14688" spans="4:4">
      <c r="D14688" s="422"/>
    </row>
    <row r="14689" spans="4:4">
      <c r="D14689" s="422"/>
    </row>
    <row r="14690" spans="4:4">
      <c r="D14690" s="422"/>
    </row>
    <row r="14691" spans="4:4">
      <c r="D14691" s="422"/>
    </row>
    <row r="14692" spans="4:4">
      <c r="D14692" s="422"/>
    </row>
    <row r="14693" spans="4:4">
      <c r="D14693" s="422"/>
    </row>
    <row r="14694" spans="4:4">
      <c r="D14694" s="422"/>
    </row>
    <row r="14695" spans="4:4">
      <c r="D14695" s="422"/>
    </row>
    <row r="14696" spans="4:4">
      <c r="D14696" s="422"/>
    </row>
    <row r="14697" spans="4:4">
      <c r="D14697" s="422"/>
    </row>
    <row r="14698" spans="4:4">
      <c r="D14698" s="422"/>
    </row>
    <row r="14699" spans="4:4">
      <c r="D14699" s="422"/>
    </row>
    <row r="14700" spans="4:4">
      <c r="D14700" s="422"/>
    </row>
    <row r="14701" spans="4:4">
      <c r="D14701" s="422"/>
    </row>
    <row r="14702" spans="4:4">
      <c r="D14702" s="422"/>
    </row>
    <row r="14703" spans="4:4">
      <c r="D14703" s="422"/>
    </row>
    <row r="14704" spans="4:4">
      <c r="D14704" s="422"/>
    </row>
    <row r="14705" spans="4:4">
      <c r="D14705" s="422"/>
    </row>
    <row r="14706" spans="4:4">
      <c r="D14706" s="422"/>
    </row>
    <row r="14707" spans="4:4">
      <c r="D14707" s="422"/>
    </row>
    <row r="14708" spans="4:4">
      <c r="D14708" s="422"/>
    </row>
    <row r="14709" spans="4:4">
      <c r="D14709" s="422"/>
    </row>
    <row r="14710" spans="4:4">
      <c r="D14710" s="422"/>
    </row>
    <row r="14711" spans="4:4">
      <c r="D14711" s="422"/>
    </row>
    <row r="14712" spans="4:4">
      <c r="D14712" s="422"/>
    </row>
    <row r="14713" spans="4:4">
      <c r="D14713" s="422"/>
    </row>
    <row r="14714" spans="4:4">
      <c r="D14714" s="422"/>
    </row>
    <row r="14715" spans="4:4">
      <c r="D14715" s="422"/>
    </row>
    <row r="14716" spans="4:4">
      <c r="D14716" s="422"/>
    </row>
    <row r="14717" spans="4:4">
      <c r="D14717" s="422"/>
    </row>
    <row r="14718" spans="4:4">
      <c r="D14718" s="422"/>
    </row>
    <row r="14719" spans="4:4">
      <c r="D14719" s="422"/>
    </row>
    <row r="14720" spans="4:4">
      <c r="D14720" s="422"/>
    </row>
    <row r="14721" spans="4:4">
      <c r="D14721" s="422"/>
    </row>
    <row r="14722" spans="4:4">
      <c r="D14722" s="422"/>
    </row>
    <row r="14723" spans="4:4">
      <c r="D14723" s="422"/>
    </row>
    <row r="14724" spans="4:4">
      <c r="D14724" s="422"/>
    </row>
    <row r="14725" spans="4:4">
      <c r="D14725" s="422"/>
    </row>
    <row r="14726" spans="4:4">
      <c r="D14726" s="422"/>
    </row>
    <row r="14727" spans="4:4">
      <c r="D14727" s="422"/>
    </row>
    <row r="14728" spans="4:4">
      <c r="D14728" s="422"/>
    </row>
    <row r="14729" spans="4:4">
      <c r="D14729" s="422"/>
    </row>
    <row r="14730" spans="4:4">
      <c r="D14730" s="422"/>
    </row>
    <row r="14731" spans="4:4">
      <c r="D14731" s="422"/>
    </row>
    <row r="14732" spans="4:4">
      <c r="D14732" s="422"/>
    </row>
    <row r="14733" spans="4:4">
      <c r="D14733" s="422"/>
    </row>
    <row r="14734" spans="4:4">
      <c r="D14734" s="422"/>
    </row>
    <row r="14735" spans="4:4">
      <c r="D14735" s="422"/>
    </row>
    <row r="14736" spans="4:4">
      <c r="D14736" s="422"/>
    </row>
    <row r="14737" spans="4:4">
      <c r="D14737" s="422"/>
    </row>
    <row r="14738" spans="4:4">
      <c r="D14738" s="422"/>
    </row>
    <row r="14739" spans="4:4">
      <c r="D14739" s="422"/>
    </row>
    <row r="14740" spans="4:4">
      <c r="D14740" s="422"/>
    </row>
    <row r="14741" spans="4:4">
      <c r="D14741" s="422"/>
    </row>
    <row r="14742" spans="4:4">
      <c r="D14742" s="422"/>
    </row>
    <row r="14743" spans="4:4">
      <c r="D14743" s="422"/>
    </row>
    <row r="14744" spans="4:4">
      <c r="D14744" s="422"/>
    </row>
    <row r="14745" spans="4:4">
      <c r="D14745" s="422"/>
    </row>
    <row r="14746" spans="4:4">
      <c r="D14746" s="422"/>
    </row>
    <row r="14747" spans="4:4">
      <c r="D14747" s="422"/>
    </row>
    <row r="14748" spans="4:4">
      <c r="D14748" s="422"/>
    </row>
    <row r="14749" spans="4:4">
      <c r="D14749" s="422"/>
    </row>
    <row r="14750" spans="4:4">
      <c r="D14750" s="422"/>
    </row>
    <row r="14751" spans="4:4">
      <c r="D14751" s="422"/>
    </row>
    <row r="14752" spans="4:4">
      <c r="D14752" s="422"/>
    </row>
    <row r="14753" spans="4:4">
      <c r="D14753" s="422"/>
    </row>
    <row r="14754" spans="4:4">
      <c r="D14754" s="422"/>
    </row>
    <row r="14755" spans="4:4">
      <c r="D14755" s="422"/>
    </row>
    <row r="14756" spans="4:4">
      <c r="D14756" s="422"/>
    </row>
    <row r="14757" spans="4:4">
      <c r="D14757" s="422"/>
    </row>
    <row r="14758" spans="4:4">
      <c r="D14758" s="422"/>
    </row>
    <row r="14759" spans="4:4">
      <c r="D14759" s="422"/>
    </row>
    <row r="14760" spans="4:4">
      <c r="D14760" s="422"/>
    </row>
    <row r="14761" spans="4:4">
      <c r="D14761" s="422"/>
    </row>
    <row r="14762" spans="4:4">
      <c r="D14762" s="422"/>
    </row>
    <row r="14763" spans="4:4">
      <c r="D14763" s="422"/>
    </row>
    <row r="14764" spans="4:4">
      <c r="D14764" s="422"/>
    </row>
    <row r="14765" spans="4:4">
      <c r="D14765" s="422"/>
    </row>
    <row r="14766" spans="4:4">
      <c r="D14766" s="422"/>
    </row>
    <row r="14767" spans="4:4">
      <c r="D14767" s="422"/>
    </row>
    <row r="14768" spans="4:4">
      <c r="D14768" s="422"/>
    </row>
    <row r="14769" spans="4:4">
      <c r="D14769" s="422"/>
    </row>
    <row r="14770" spans="4:4">
      <c r="D14770" s="422"/>
    </row>
    <row r="14771" spans="4:4">
      <c r="D14771" s="422"/>
    </row>
    <row r="14772" spans="4:4">
      <c r="D14772" s="422"/>
    </row>
    <row r="14773" spans="4:4">
      <c r="D14773" s="422"/>
    </row>
    <row r="14774" spans="4:4">
      <c r="D14774" s="422"/>
    </row>
    <row r="14775" spans="4:4">
      <c r="D14775" s="422"/>
    </row>
    <row r="14776" spans="4:4">
      <c r="D14776" s="422"/>
    </row>
    <row r="14777" spans="4:4">
      <c r="D14777" s="422"/>
    </row>
    <row r="14778" spans="4:4">
      <c r="D14778" s="422"/>
    </row>
    <row r="14779" spans="4:4">
      <c r="D14779" s="422"/>
    </row>
    <row r="14780" spans="4:4">
      <c r="D14780" s="422"/>
    </row>
    <row r="14781" spans="4:4">
      <c r="D14781" s="422"/>
    </row>
    <row r="14782" spans="4:4">
      <c r="D14782" s="422"/>
    </row>
    <row r="14783" spans="4:4">
      <c r="D14783" s="422"/>
    </row>
    <row r="14784" spans="4:4">
      <c r="D14784" s="422"/>
    </row>
    <row r="14785" spans="4:4">
      <c r="D14785" s="422"/>
    </row>
    <row r="14786" spans="4:4">
      <c r="D14786" s="422"/>
    </row>
    <row r="14787" spans="4:4">
      <c r="D14787" s="422"/>
    </row>
    <row r="14788" spans="4:4">
      <c r="D14788" s="422"/>
    </row>
    <row r="14789" spans="4:4">
      <c r="D14789" s="422"/>
    </row>
    <row r="14790" spans="4:4">
      <c r="D14790" s="422"/>
    </row>
    <row r="14791" spans="4:4">
      <c r="D14791" s="422"/>
    </row>
    <row r="14792" spans="4:4">
      <c r="D14792" s="422"/>
    </row>
    <row r="14793" spans="4:4">
      <c r="D14793" s="422"/>
    </row>
    <row r="14794" spans="4:4">
      <c r="D14794" s="422"/>
    </row>
    <row r="14795" spans="4:4">
      <c r="D14795" s="422"/>
    </row>
    <row r="14796" spans="4:4">
      <c r="D14796" s="422"/>
    </row>
    <row r="14797" spans="4:4">
      <c r="D14797" s="422"/>
    </row>
    <row r="14798" spans="4:4">
      <c r="D14798" s="422"/>
    </row>
    <row r="14799" spans="4:4">
      <c r="D14799" s="422"/>
    </row>
    <row r="14800" spans="4:4">
      <c r="D14800" s="422"/>
    </row>
    <row r="14801" spans="4:4">
      <c r="D14801" s="422"/>
    </row>
    <row r="14802" spans="4:4">
      <c r="D14802" s="422"/>
    </row>
    <row r="14803" spans="4:4">
      <c r="D14803" s="422"/>
    </row>
    <row r="14804" spans="4:4">
      <c r="D14804" s="422"/>
    </row>
    <row r="14805" spans="4:4">
      <c r="D14805" s="422"/>
    </row>
    <row r="14806" spans="4:4">
      <c r="D14806" s="422"/>
    </row>
    <row r="14807" spans="4:4">
      <c r="D14807" s="422"/>
    </row>
    <row r="14808" spans="4:4">
      <c r="D14808" s="422"/>
    </row>
    <row r="14809" spans="4:4">
      <c r="D14809" s="422"/>
    </row>
    <row r="14810" spans="4:4">
      <c r="D14810" s="422"/>
    </row>
    <row r="14811" spans="4:4">
      <c r="D14811" s="422"/>
    </row>
    <row r="14812" spans="4:4">
      <c r="D14812" s="422"/>
    </row>
    <row r="14813" spans="4:4">
      <c r="D14813" s="422"/>
    </row>
    <row r="14814" spans="4:4">
      <c r="D14814" s="422"/>
    </row>
    <row r="14815" spans="4:4">
      <c r="D14815" s="422"/>
    </row>
    <row r="14816" spans="4:4">
      <c r="D14816" s="422"/>
    </row>
    <row r="14817" spans="4:4">
      <c r="D14817" s="422"/>
    </row>
    <row r="14818" spans="4:4">
      <c r="D14818" s="422"/>
    </row>
    <row r="14819" spans="4:4">
      <c r="D14819" s="422"/>
    </row>
    <row r="14820" spans="4:4">
      <c r="D14820" s="422"/>
    </row>
    <row r="14821" spans="4:4">
      <c r="D14821" s="422"/>
    </row>
    <row r="14822" spans="4:4">
      <c r="D14822" s="422"/>
    </row>
    <row r="14823" spans="4:4">
      <c r="D14823" s="422"/>
    </row>
    <row r="14824" spans="4:4">
      <c r="D14824" s="422"/>
    </row>
    <row r="14825" spans="4:4">
      <c r="D14825" s="422"/>
    </row>
    <row r="14826" spans="4:4">
      <c r="D14826" s="422"/>
    </row>
    <row r="14827" spans="4:4">
      <c r="D14827" s="422"/>
    </row>
    <row r="14828" spans="4:4">
      <c r="D14828" s="422"/>
    </row>
    <row r="14829" spans="4:4">
      <c r="D14829" s="422"/>
    </row>
    <row r="14830" spans="4:4">
      <c r="D14830" s="422"/>
    </row>
    <row r="14831" spans="4:4">
      <c r="D14831" s="422"/>
    </row>
    <row r="14832" spans="4:4">
      <c r="D14832" s="422"/>
    </row>
    <row r="14833" spans="4:4">
      <c r="D14833" s="422"/>
    </row>
    <row r="14834" spans="4:4">
      <c r="D14834" s="422"/>
    </row>
    <row r="14835" spans="4:4">
      <c r="D14835" s="422"/>
    </row>
    <row r="14836" spans="4:4">
      <c r="D14836" s="422"/>
    </row>
    <row r="14837" spans="4:4">
      <c r="D14837" s="422"/>
    </row>
    <row r="14838" spans="4:4">
      <c r="D14838" s="422"/>
    </row>
    <row r="14839" spans="4:4">
      <c r="D14839" s="422"/>
    </row>
    <row r="14840" spans="4:4">
      <c r="D14840" s="422"/>
    </row>
    <row r="14841" spans="4:4">
      <c r="D14841" s="422"/>
    </row>
    <row r="14842" spans="4:4">
      <c r="D14842" s="422"/>
    </row>
    <row r="14843" spans="4:4">
      <c r="D14843" s="422"/>
    </row>
    <row r="14844" spans="4:4">
      <c r="D14844" s="422"/>
    </row>
    <row r="14845" spans="4:4">
      <c r="D14845" s="422"/>
    </row>
    <row r="14846" spans="4:4">
      <c r="D14846" s="422"/>
    </row>
    <row r="14847" spans="4:4">
      <c r="D14847" s="422"/>
    </row>
    <row r="14848" spans="4:4">
      <c r="D14848" s="422"/>
    </row>
    <row r="14849" spans="4:4">
      <c r="D14849" s="422"/>
    </row>
    <row r="14850" spans="4:4">
      <c r="D14850" s="422"/>
    </row>
    <row r="14851" spans="4:4">
      <c r="D14851" s="422"/>
    </row>
    <row r="14852" spans="4:4">
      <c r="D14852" s="422"/>
    </row>
    <row r="14853" spans="4:4">
      <c r="D14853" s="422"/>
    </row>
    <row r="14854" spans="4:4">
      <c r="D14854" s="422"/>
    </row>
    <row r="14855" spans="4:4">
      <c r="D14855" s="422"/>
    </row>
    <row r="14856" spans="4:4">
      <c r="D14856" s="422"/>
    </row>
    <row r="14857" spans="4:4">
      <c r="D14857" s="422"/>
    </row>
    <row r="14858" spans="4:4">
      <c r="D14858" s="422"/>
    </row>
    <row r="14859" spans="4:4">
      <c r="D14859" s="422"/>
    </row>
    <row r="14860" spans="4:4">
      <c r="D14860" s="422"/>
    </row>
    <row r="14861" spans="4:4">
      <c r="D14861" s="422"/>
    </row>
    <row r="14862" spans="4:4">
      <c r="D14862" s="422"/>
    </row>
    <row r="14863" spans="4:4">
      <c r="D14863" s="422"/>
    </row>
    <row r="14864" spans="4:4">
      <c r="D14864" s="422"/>
    </row>
    <row r="14865" spans="4:4">
      <c r="D14865" s="422"/>
    </row>
    <row r="14866" spans="4:4">
      <c r="D14866" s="422"/>
    </row>
    <row r="14867" spans="4:4">
      <c r="D14867" s="422"/>
    </row>
    <row r="14868" spans="4:4">
      <c r="D14868" s="422"/>
    </row>
    <row r="14869" spans="4:4">
      <c r="D14869" s="422"/>
    </row>
    <row r="14870" spans="4:4">
      <c r="D14870" s="422"/>
    </row>
    <row r="14871" spans="4:4">
      <c r="D14871" s="422"/>
    </row>
    <row r="14872" spans="4:4">
      <c r="D14872" s="422"/>
    </row>
    <row r="14873" spans="4:4">
      <c r="D14873" s="422"/>
    </row>
    <row r="14874" spans="4:4">
      <c r="D14874" s="422"/>
    </row>
    <row r="14875" spans="4:4">
      <c r="D14875" s="422"/>
    </row>
    <row r="14876" spans="4:4">
      <c r="D14876" s="422"/>
    </row>
    <row r="14877" spans="4:4">
      <c r="D14877" s="422"/>
    </row>
    <row r="14878" spans="4:4">
      <c r="D14878" s="422"/>
    </row>
    <row r="14879" spans="4:4">
      <c r="D14879" s="422"/>
    </row>
    <row r="14880" spans="4:4">
      <c r="D14880" s="422"/>
    </row>
    <row r="14881" spans="4:4">
      <c r="D14881" s="422"/>
    </row>
    <row r="14882" spans="4:4">
      <c r="D14882" s="422"/>
    </row>
    <row r="14883" spans="4:4">
      <c r="D14883" s="422"/>
    </row>
    <row r="14884" spans="4:4">
      <c r="D14884" s="422"/>
    </row>
    <row r="14885" spans="4:4">
      <c r="D14885" s="422"/>
    </row>
    <row r="14886" spans="4:4">
      <c r="D14886" s="422"/>
    </row>
    <row r="14887" spans="4:4">
      <c r="D14887" s="422"/>
    </row>
    <row r="14888" spans="4:4">
      <c r="D14888" s="422"/>
    </row>
    <row r="14889" spans="4:4">
      <c r="D14889" s="422"/>
    </row>
    <row r="14890" spans="4:4">
      <c r="D14890" s="422"/>
    </row>
    <row r="14891" spans="4:4">
      <c r="D14891" s="422"/>
    </row>
    <row r="14892" spans="4:4">
      <c r="D14892" s="422"/>
    </row>
    <row r="14893" spans="4:4">
      <c r="D14893" s="422"/>
    </row>
    <row r="14894" spans="4:4">
      <c r="D14894" s="422"/>
    </row>
    <row r="14895" spans="4:4">
      <c r="D14895" s="422"/>
    </row>
    <row r="14896" spans="4:4">
      <c r="D14896" s="422"/>
    </row>
    <row r="14897" spans="4:4">
      <c r="D14897" s="422"/>
    </row>
    <row r="14898" spans="4:4">
      <c r="D14898" s="422"/>
    </row>
    <row r="14899" spans="4:4">
      <c r="D14899" s="422"/>
    </row>
    <row r="14900" spans="4:4">
      <c r="D14900" s="422"/>
    </row>
    <row r="14901" spans="4:4">
      <c r="D14901" s="422"/>
    </row>
    <row r="14902" spans="4:4">
      <c r="D14902" s="422"/>
    </row>
    <row r="14903" spans="4:4">
      <c r="D14903" s="422"/>
    </row>
    <row r="14904" spans="4:4">
      <c r="D14904" s="422"/>
    </row>
    <row r="14905" spans="4:4">
      <c r="D14905" s="422"/>
    </row>
    <row r="14906" spans="4:4">
      <c r="D14906" s="422"/>
    </row>
    <row r="14907" spans="4:4">
      <c r="D14907" s="422"/>
    </row>
    <row r="14908" spans="4:4">
      <c r="D14908" s="422"/>
    </row>
    <row r="14909" spans="4:4">
      <c r="D14909" s="422"/>
    </row>
    <row r="14910" spans="4:4">
      <c r="D14910" s="422"/>
    </row>
    <row r="14911" spans="4:4">
      <c r="D14911" s="422"/>
    </row>
    <row r="14912" spans="4:4">
      <c r="D14912" s="422"/>
    </row>
    <row r="14913" spans="4:4">
      <c r="D14913" s="422"/>
    </row>
    <row r="14914" spans="4:4">
      <c r="D14914" s="422"/>
    </row>
    <row r="14915" spans="4:4">
      <c r="D14915" s="422"/>
    </row>
    <row r="14916" spans="4:4">
      <c r="D14916" s="422"/>
    </row>
    <row r="14917" spans="4:4">
      <c r="D14917" s="422"/>
    </row>
    <row r="14918" spans="4:4">
      <c r="D14918" s="422"/>
    </row>
    <row r="14919" spans="4:4">
      <c r="D14919" s="422"/>
    </row>
    <row r="14920" spans="4:4">
      <c r="D14920" s="422"/>
    </row>
    <row r="14921" spans="4:4">
      <c r="D14921" s="422"/>
    </row>
    <row r="14922" spans="4:4">
      <c r="D14922" s="422"/>
    </row>
    <row r="14923" spans="4:4">
      <c r="D14923" s="422"/>
    </row>
    <row r="14924" spans="4:4">
      <c r="D14924" s="422"/>
    </row>
    <row r="14925" spans="4:4">
      <c r="D14925" s="422"/>
    </row>
    <row r="14926" spans="4:4">
      <c r="D14926" s="422"/>
    </row>
    <row r="14927" spans="4:4">
      <c r="D14927" s="422"/>
    </row>
    <row r="14928" spans="4:4">
      <c r="D14928" s="422"/>
    </row>
    <row r="14929" spans="4:4">
      <c r="D14929" s="422"/>
    </row>
    <row r="14930" spans="4:4">
      <c r="D14930" s="422"/>
    </row>
    <row r="14931" spans="4:4">
      <c r="D14931" s="422"/>
    </row>
    <row r="14932" spans="4:4">
      <c r="D14932" s="422"/>
    </row>
    <row r="14933" spans="4:4">
      <c r="D14933" s="422"/>
    </row>
    <row r="14934" spans="4:4">
      <c r="D14934" s="422"/>
    </row>
    <row r="14935" spans="4:4">
      <c r="D14935" s="422"/>
    </row>
    <row r="14936" spans="4:4">
      <c r="D14936" s="422"/>
    </row>
    <row r="14937" spans="4:4">
      <c r="D14937" s="422"/>
    </row>
    <row r="14938" spans="4:4">
      <c r="D14938" s="422"/>
    </row>
    <row r="14939" spans="4:4">
      <c r="D14939" s="422"/>
    </row>
    <row r="14940" spans="4:4">
      <c r="D14940" s="422"/>
    </row>
    <row r="14941" spans="4:4">
      <c r="D14941" s="422"/>
    </row>
    <row r="14942" spans="4:4">
      <c r="D14942" s="422"/>
    </row>
    <row r="14943" spans="4:4">
      <c r="D14943" s="422"/>
    </row>
    <row r="14944" spans="4:4">
      <c r="D14944" s="422"/>
    </row>
    <row r="14945" spans="4:4">
      <c r="D14945" s="422"/>
    </row>
    <row r="14946" spans="4:4">
      <c r="D14946" s="422"/>
    </row>
    <row r="14947" spans="4:4">
      <c r="D14947" s="422"/>
    </row>
    <row r="14948" spans="4:4">
      <c r="D14948" s="422"/>
    </row>
    <row r="14949" spans="4:4">
      <c r="D14949" s="422"/>
    </row>
    <row r="14950" spans="4:4">
      <c r="D14950" s="422"/>
    </row>
    <row r="14951" spans="4:4">
      <c r="D14951" s="422"/>
    </row>
    <row r="14952" spans="4:4">
      <c r="D14952" s="422"/>
    </row>
    <row r="14953" spans="4:4">
      <c r="D14953" s="422"/>
    </row>
    <row r="14954" spans="4:4">
      <c r="D14954" s="422"/>
    </row>
    <row r="14955" spans="4:4">
      <c r="D14955" s="422"/>
    </row>
    <row r="14956" spans="4:4">
      <c r="D14956" s="422"/>
    </row>
    <row r="14957" spans="4:4">
      <c r="D14957" s="422"/>
    </row>
    <row r="14958" spans="4:4">
      <c r="D14958" s="422"/>
    </row>
    <row r="14959" spans="4:4">
      <c r="D14959" s="422"/>
    </row>
    <row r="14960" spans="4:4">
      <c r="D14960" s="422"/>
    </row>
    <row r="14961" spans="4:4">
      <c r="D14961" s="422"/>
    </row>
    <row r="14962" spans="4:4">
      <c r="D14962" s="422"/>
    </row>
    <row r="14963" spans="4:4">
      <c r="D14963" s="422"/>
    </row>
    <row r="14964" spans="4:4">
      <c r="D14964" s="422"/>
    </row>
    <row r="14965" spans="4:4">
      <c r="D14965" s="422"/>
    </row>
    <row r="14966" spans="4:4">
      <c r="D14966" s="422"/>
    </row>
    <row r="14967" spans="4:4">
      <c r="D14967" s="422"/>
    </row>
    <row r="14968" spans="4:4">
      <c r="D14968" s="422"/>
    </row>
    <row r="14969" spans="4:4">
      <c r="D14969" s="422"/>
    </row>
    <row r="14970" spans="4:4">
      <c r="D14970" s="422"/>
    </row>
    <row r="14971" spans="4:4">
      <c r="D14971" s="422"/>
    </row>
    <row r="14972" spans="4:4">
      <c r="D14972" s="422"/>
    </row>
    <row r="14973" spans="4:4">
      <c r="D14973" s="422"/>
    </row>
    <row r="14974" spans="4:4">
      <c r="D14974" s="422"/>
    </row>
    <row r="14975" spans="4:4">
      <c r="D14975" s="422"/>
    </row>
    <row r="14976" spans="4:4">
      <c r="D14976" s="422"/>
    </row>
    <row r="14977" spans="4:4">
      <c r="D14977" s="422"/>
    </row>
    <row r="14978" spans="4:4">
      <c r="D14978" s="422"/>
    </row>
    <row r="14979" spans="4:4">
      <c r="D14979" s="422"/>
    </row>
    <row r="14980" spans="4:4">
      <c r="D14980" s="422"/>
    </row>
    <row r="14981" spans="4:4">
      <c r="D14981" s="422"/>
    </row>
    <row r="14982" spans="4:4">
      <c r="D14982" s="422"/>
    </row>
    <row r="14983" spans="4:4">
      <c r="D14983" s="422"/>
    </row>
    <row r="14984" spans="4:4">
      <c r="D14984" s="422"/>
    </row>
    <row r="14985" spans="4:4">
      <c r="D14985" s="422"/>
    </row>
    <row r="14986" spans="4:4">
      <c r="D14986" s="422"/>
    </row>
    <row r="14987" spans="4:4">
      <c r="D14987" s="422"/>
    </row>
    <row r="14988" spans="4:4">
      <c r="D14988" s="422"/>
    </row>
    <row r="14989" spans="4:4">
      <c r="D14989" s="422"/>
    </row>
    <row r="14990" spans="4:4">
      <c r="D14990" s="422"/>
    </row>
    <row r="14991" spans="4:4">
      <c r="D14991" s="422"/>
    </row>
    <row r="14992" spans="4:4">
      <c r="D14992" s="422"/>
    </row>
    <row r="14993" spans="4:4">
      <c r="D14993" s="422"/>
    </row>
    <row r="14994" spans="4:4">
      <c r="D14994" s="422"/>
    </row>
    <row r="14995" spans="4:4">
      <c r="D14995" s="422"/>
    </row>
    <row r="14996" spans="4:4">
      <c r="D14996" s="422"/>
    </row>
    <row r="14997" spans="4:4">
      <c r="D14997" s="422"/>
    </row>
    <row r="14998" spans="4:4">
      <c r="D14998" s="422"/>
    </row>
    <row r="14999" spans="4:4">
      <c r="D14999" s="422"/>
    </row>
    <row r="15000" spans="4:4">
      <c r="D15000" s="422"/>
    </row>
    <row r="15001" spans="4:4">
      <c r="D15001" s="422"/>
    </row>
    <row r="15002" spans="4:4">
      <c r="D15002" s="422"/>
    </row>
    <row r="15003" spans="4:4">
      <c r="D15003" s="422"/>
    </row>
    <row r="15004" spans="4:4">
      <c r="D15004" s="422"/>
    </row>
    <row r="15005" spans="4:4">
      <c r="D15005" s="422"/>
    </row>
    <row r="15006" spans="4:4">
      <c r="D15006" s="422"/>
    </row>
    <row r="15007" spans="4:4">
      <c r="D15007" s="422"/>
    </row>
    <row r="15008" spans="4:4">
      <c r="D15008" s="422"/>
    </row>
    <row r="15009" spans="4:4">
      <c r="D15009" s="422"/>
    </row>
    <row r="15010" spans="4:4">
      <c r="D15010" s="422"/>
    </row>
    <row r="15011" spans="4:4">
      <c r="D15011" s="422"/>
    </row>
    <row r="15012" spans="4:4">
      <c r="D15012" s="422"/>
    </row>
    <row r="15013" spans="4:4">
      <c r="D15013" s="422"/>
    </row>
    <row r="15014" spans="4:4">
      <c r="D15014" s="422"/>
    </row>
    <row r="15015" spans="4:4">
      <c r="D15015" s="422"/>
    </row>
    <row r="15016" spans="4:4">
      <c r="D15016" s="422"/>
    </row>
    <row r="15017" spans="4:4">
      <c r="D15017" s="422"/>
    </row>
    <row r="15018" spans="4:4">
      <c r="D15018" s="422"/>
    </row>
    <row r="15019" spans="4:4">
      <c r="D15019" s="422"/>
    </row>
    <row r="15020" spans="4:4">
      <c r="D15020" s="422"/>
    </row>
    <row r="15021" spans="4:4">
      <c r="D15021" s="422"/>
    </row>
    <row r="15022" spans="4:4">
      <c r="D15022" s="422"/>
    </row>
    <row r="15023" spans="4:4">
      <c r="D15023" s="422"/>
    </row>
    <row r="15024" spans="4:4">
      <c r="D15024" s="422"/>
    </row>
    <row r="15025" spans="4:4">
      <c r="D15025" s="422"/>
    </row>
    <row r="15026" spans="4:4">
      <c r="D15026" s="422"/>
    </row>
    <row r="15027" spans="4:4">
      <c r="D15027" s="422"/>
    </row>
    <row r="15028" spans="4:4">
      <c r="D15028" s="422"/>
    </row>
    <row r="15029" spans="4:4">
      <c r="D15029" s="422"/>
    </row>
    <row r="15030" spans="4:4">
      <c r="D15030" s="422"/>
    </row>
    <row r="15031" spans="4:4">
      <c r="D15031" s="422"/>
    </row>
    <row r="15032" spans="4:4">
      <c r="D15032" s="422"/>
    </row>
    <row r="15033" spans="4:4">
      <c r="D15033" s="422"/>
    </row>
    <row r="15034" spans="4:4">
      <c r="D15034" s="422"/>
    </row>
    <row r="15035" spans="4:4">
      <c r="D15035" s="422"/>
    </row>
    <row r="15036" spans="4:4">
      <c r="D15036" s="422"/>
    </row>
    <row r="15037" spans="4:4">
      <c r="D15037" s="422"/>
    </row>
    <row r="15038" spans="4:4">
      <c r="D15038" s="422"/>
    </row>
    <row r="15039" spans="4:4">
      <c r="D15039" s="422"/>
    </row>
    <row r="15040" spans="4:4">
      <c r="D15040" s="422"/>
    </row>
    <row r="15041" spans="4:4">
      <c r="D15041" s="422"/>
    </row>
    <row r="15042" spans="4:4">
      <c r="D15042" s="422"/>
    </row>
    <row r="15043" spans="4:4">
      <c r="D15043" s="422"/>
    </row>
    <row r="15044" spans="4:4">
      <c r="D15044" s="422"/>
    </row>
    <row r="15045" spans="4:4">
      <c r="D15045" s="422"/>
    </row>
    <row r="15046" spans="4:4">
      <c r="D15046" s="422"/>
    </row>
    <row r="15047" spans="4:4">
      <c r="D15047" s="422"/>
    </row>
    <row r="15048" spans="4:4">
      <c r="D15048" s="422"/>
    </row>
    <row r="15049" spans="4:4">
      <c r="D15049" s="422"/>
    </row>
    <row r="15050" spans="4:4">
      <c r="D15050" s="422"/>
    </row>
    <row r="15051" spans="4:4">
      <c r="D15051" s="422"/>
    </row>
    <row r="15052" spans="4:4">
      <c r="D15052" s="422"/>
    </row>
    <row r="15053" spans="4:4">
      <c r="D15053" s="422"/>
    </row>
    <row r="15054" spans="4:4">
      <c r="D15054" s="422"/>
    </row>
    <row r="15055" spans="4:4">
      <c r="D15055" s="422"/>
    </row>
    <row r="15056" spans="4:4">
      <c r="D15056" s="422"/>
    </row>
    <row r="15057" spans="4:4">
      <c r="D15057" s="422"/>
    </row>
    <row r="15058" spans="4:4">
      <c r="D15058" s="422"/>
    </row>
    <row r="15059" spans="4:4">
      <c r="D15059" s="422"/>
    </row>
    <row r="15060" spans="4:4">
      <c r="D15060" s="422"/>
    </row>
    <row r="15061" spans="4:4">
      <c r="D15061" s="422"/>
    </row>
    <row r="15062" spans="4:4">
      <c r="D15062" s="422"/>
    </row>
    <row r="15063" spans="4:4">
      <c r="D15063" s="422"/>
    </row>
    <row r="15064" spans="4:4">
      <c r="D15064" s="422"/>
    </row>
    <row r="15065" spans="4:4">
      <c r="D15065" s="422"/>
    </row>
    <row r="15066" spans="4:4">
      <c r="D15066" s="422"/>
    </row>
    <row r="15067" spans="4:4">
      <c r="D15067" s="422"/>
    </row>
    <row r="15068" spans="4:4">
      <c r="D15068" s="422"/>
    </row>
    <row r="15069" spans="4:4">
      <c r="D15069" s="422"/>
    </row>
    <row r="15070" spans="4:4">
      <c r="D15070" s="422"/>
    </row>
    <row r="15071" spans="4:4">
      <c r="D15071" s="422"/>
    </row>
    <row r="15072" spans="4:4">
      <c r="D15072" s="422"/>
    </row>
    <row r="15073" spans="4:4">
      <c r="D15073" s="422"/>
    </row>
    <row r="15074" spans="4:4">
      <c r="D15074" s="422"/>
    </row>
    <row r="15075" spans="4:4">
      <c r="D15075" s="422"/>
    </row>
    <row r="15076" spans="4:4">
      <c r="D15076" s="422"/>
    </row>
    <row r="15077" spans="4:4">
      <c r="D15077" s="422"/>
    </row>
    <row r="15078" spans="4:4">
      <c r="D15078" s="422"/>
    </row>
    <row r="15079" spans="4:4">
      <c r="D15079" s="422"/>
    </row>
    <row r="15080" spans="4:4">
      <c r="D15080" s="422"/>
    </row>
    <row r="15081" spans="4:4">
      <c r="D15081" s="422"/>
    </row>
    <row r="15082" spans="4:4">
      <c r="D15082" s="422"/>
    </row>
    <row r="15083" spans="4:4">
      <c r="D15083" s="422"/>
    </row>
    <row r="15084" spans="4:4">
      <c r="D15084" s="422"/>
    </row>
    <row r="15085" spans="4:4">
      <c r="D15085" s="422"/>
    </row>
    <row r="15086" spans="4:4">
      <c r="D15086" s="422"/>
    </row>
    <row r="15087" spans="4:4">
      <c r="D15087" s="422"/>
    </row>
    <row r="15088" spans="4:4">
      <c r="D15088" s="422"/>
    </row>
    <row r="15089" spans="4:4">
      <c r="D15089" s="422"/>
    </row>
    <row r="15090" spans="4:4">
      <c r="D15090" s="422"/>
    </row>
    <row r="15091" spans="4:4">
      <c r="D15091" s="422"/>
    </row>
    <row r="15092" spans="4:4">
      <c r="D15092" s="422"/>
    </row>
    <row r="15093" spans="4:4">
      <c r="D15093" s="422"/>
    </row>
    <row r="15094" spans="4:4">
      <c r="D15094" s="422"/>
    </row>
    <row r="15095" spans="4:4">
      <c r="D15095" s="422"/>
    </row>
    <row r="15096" spans="4:4">
      <c r="D15096" s="422"/>
    </row>
    <row r="15097" spans="4:4">
      <c r="D15097" s="422"/>
    </row>
    <row r="15098" spans="4:4">
      <c r="D15098" s="422"/>
    </row>
    <row r="15099" spans="4:4">
      <c r="D15099" s="422"/>
    </row>
    <row r="15100" spans="4:4">
      <c r="D15100" s="422"/>
    </row>
    <row r="15101" spans="4:4">
      <c r="D15101" s="422"/>
    </row>
    <row r="15102" spans="4:4">
      <c r="D15102" s="422"/>
    </row>
    <row r="15103" spans="4:4">
      <c r="D15103" s="422"/>
    </row>
    <row r="15104" spans="4:4">
      <c r="D15104" s="422"/>
    </row>
    <row r="15105" spans="4:4">
      <c r="D15105" s="422"/>
    </row>
    <row r="15106" spans="4:4">
      <c r="D15106" s="422"/>
    </row>
    <row r="15107" spans="4:4">
      <c r="D15107" s="422"/>
    </row>
    <row r="15108" spans="4:4">
      <c r="D15108" s="422"/>
    </row>
    <row r="15109" spans="4:4">
      <c r="D15109" s="422"/>
    </row>
    <row r="15110" spans="4:4">
      <c r="D15110" s="422"/>
    </row>
    <row r="15111" spans="4:4">
      <c r="D15111" s="422"/>
    </row>
    <row r="15112" spans="4:4">
      <c r="D15112" s="422"/>
    </row>
    <row r="15113" spans="4:4">
      <c r="D15113" s="422"/>
    </row>
    <row r="15114" spans="4:4">
      <c r="D15114" s="422"/>
    </row>
    <row r="15115" spans="4:4">
      <c r="D15115" s="422"/>
    </row>
    <row r="15116" spans="4:4">
      <c r="D15116" s="422"/>
    </row>
    <row r="15117" spans="4:4">
      <c r="D15117" s="422"/>
    </row>
    <row r="15118" spans="4:4">
      <c r="D15118" s="422"/>
    </row>
    <row r="15119" spans="4:4">
      <c r="D15119" s="422"/>
    </row>
    <row r="15120" spans="4:4">
      <c r="D15120" s="422"/>
    </row>
    <row r="15121" spans="4:4">
      <c r="D15121" s="422"/>
    </row>
    <row r="15122" spans="4:4">
      <c r="D15122" s="422"/>
    </row>
    <row r="15123" spans="4:4">
      <c r="D15123" s="422"/>
    </row>
    <row r="15124" spans="4:4">
      <c r="D15124" s="422"/>
    </row>
    <row r="15125" spans="4:4">
      <c r="D15125" s="422"/>
    </row>
    <row r="15126" spans="4:4">
      <c r="D15126" s="422"/>
    </row>
    <row r="15127" spans="4:4">
      <c r="D15127" s="422"/>
    </row>
    <row r="15128" spans="4:4">
      <c r="D15128" s="422"/>
    </row>
    <row r="15129" spans="4:4">
      <c r="D15129" s="422"/>
    </row>
    <row r="15130" spans="4:4">
      <c r="D15130" s="422"/>
    </row>
    <row r="15131" spans="4:4">
      <c r="D15131" s="422"/>
    </row>
    <row r="15132" spans="4:4">
      <c r="D15132" s="422"/>
    </row>
    <row r="15133" spans="4:4">
      <c r="D15133" s="422"/>
    </row>
    <row r="15134" spans="4:4">
      <c r="D15134" s="422"/>
    </row>
    <row r="15135" spans="4:4">
      <c r="D15135" s="422"/>
    </row>
    <row r="15136" spans="4:4">
      <c r="D15136" s="422"/>
    </row>
    <row r="15137" spans="4:4">
      <c r="D15137" s="422"/>
    </row>
    <row r="15138" spans="4:4">
      <c r="D15138" s="422"/>
    </row>
    <row r="15139" spans="4:4">
      <c r="D15139" s="422"/>
    </row>
    <row r="15140" spans="4:4">
      <c r="D15140" s="422"/>
    </row>
    <row r="15141" spans="4:4">
      <c r="D15141" s="422"/>
    </row>
    <row r="15142" spans="4:4">
      <c r="D15142" s="422"/>
    </row>
    <row r="15143" spans="4:4">
      <c r="D15143" s="422"/>
    </row>
    <row r="15144" spans="4:4">
      <c r="D15144" s="422"/>
    </row>
    <row r="15145" spans="4:4">
      <c r="D15145" s="422"/>
    </row>
    <row r="15146" spans="4:4">
      <c r="D15146" s="422"/>
    </row>
    <row r="15147" spans="4:4">
      <c r="D15147" s="422"/>
    </row>
    <row r="15148" spans="4:4">
      <c r="D15148" s="422"/>
    </row>
    <row r="15149" spans="4:4">
      <c r="D15149" s="422"/>
    </row>
    <row r="15150" spans="4:4">
      <c r="D15150" s="422"/>
    </row>
    <row r="15151" spans="4:4">
      <c r="D15151" s="422"/>
    </row>
    <row r="15152" spans="4:4">
      <c r="D15152" s="422"/>
    </row>
    <row r="15153" spans="4:4">
      <c r="D15153" s="422"/>
    </row>
    <row r="15154" spans="4:4">
      <c r="D15154" s="422"/>
    </row>
    <row r="15155" spans="4:4">
      <c r="D15155" s="422"/>
    </row>
    <row r="15156" spans="4:4">
      <c r="D15156" s="422"/>
    </row>
    <row r="15157" spans="4:4">
      <c r="D15157" s="422"/>
    </row>
    <row r="15158" spans="4:4">
      <c r="D15158" s="422"/>
    </row>
    <row r="15159" spans="4:4">
      <c r="D15159" s="422"/>
    </row>
    <row r="15160" spans="4:4">
      <c r="D15160" s="422"/>
    </row>
    <row r="15161" spans="4:4">
      <c r="D15161" s="422"/>
    </row>
    <row r="15162" spans="4:4">
      <c r="D15162" s="422"/>
    </row>
    <row r="15163" spans="4:4">
      <c r="D15163" s="422"/>
    </row>
    <row r="15164" spans="4:4">
      <c r="D15164" s="422"/>
    </row>
    <row r="15165" spans="4:4">
      <c r="D15165" s="422"/>
    </row>
    <row r="15166" spans="4:4">
      <c r="D15166" s="422"/>
    </row>
    <row r="15167" spans="4:4">
      <c r="D15167" s="422"/>
    </row>
    <row r="15168" spans="4:4">
      <c r="D15168" s="422"/>
    </row>
    <row r="15169" spans="4:4">
      <c r="D15169" s="422"/>
    </row>
    <row r="15170" spans="4:4">
      <c r="D15170" s="422"/>
    </row>
    <row r="15171" spans="4:4">
      <c r="D15171" s="422"/>
    </row>
    <row r="15172" spans="4:4">
      <c r="D15172" s="422"/>
    </row>
    <row r="15173" spans="4:4">
      <c r="D15173" s="422"/>
    </row>
    <row r="15174" spans="4:4">
      <c r="D15174" s="422"/>
    </row>
    <row r="15175" spans="4:4">
      <c r="D15175" s="422"/>
    </row>
    <row r="15176" spans="4:4">
      <c r="D15176" s="422"/>
    </row>
    <row r="15177" spans="4:4">
      <c r="D15177" s="422"/>
    </row>
    <row r="15178" spans="4:4">
      <c r="D15178" s="422"/>
    </row>
    <row r="15179" spans="4:4">
      <c r="D15179" s="422"/>
    </row>
    <row r="15180" spans="4:4">
      <c r="D15180" s="422"/>
    </row>
    <row r="15181" spans="4:4">
      <c r="D15181" s="422"/>
    </row>
    <row r="15182" spans="4:4">
      <c r="D15182" s="422"/>
    </row>
    <row r="15183" spans="4:4">
      <c r="D15183" s="422"/>
    </row>
    <row r="15184" spans="4:4">
      <c r="D15184" s="422"/>
    </row>
    <row r="15185" spans="4:4">
      <c r="D15185" s="422"/>
    </row>
    <row r="15186" spans="4:4">
      <c r="D15186" s="422"/>
    </row>
    <row r="15187" spans="4:4">
      <c r="D15187" s="422"/>
    </row>
    <row r="15188" spans="4:4">
      <c r="D15188" s="422"/>
    </row>
    <row r="15189" spans="4:4">
      <c r="D15189" s="422"/>
    </row>
    <row r="15190" spans="4:4">
      <c r="D15190" s="422"/>
    </row>
    <row r="15191" spans="4:4">
      <c r="D15191" s="422"/>
    </row>
    <row r="15192" spans="4:4">
      <c r="D15192" s="422"/>
    </row>
    <row r="15193" spans="4:4">
      <c r="D15193" s="422"/>
    </row>
    <row r="15194" spans="4:4">
      <c r="D15194" s="422"/>
    </row>
    <row r="15195" spans="4:4">
      <c r="D15195" s="422"/>
    </row>
    <row r="15196" spans="4:4">
      <c r="D15196" s="422"/>
    </row>
    <row r="15197" spans="4:4">
      <c r="D15197" s="422"/>
    </row>
    <row r="15198" spans="4:4">
      <c r="D15198" s="422"/>
    </row>
    <row r="15199" spans="4:4">
      <c r="D15199" s="422"/>
    </row>
    <row r="15200" spans="4:4">
      <c r="D15200" s="422"/>
    </row>
    <row r="15201" spans="4:4">
      <c r="D15201" s="422"/>
    </row>
    <row r="15202" spans="4:4">
      <c r="D15202" s="422"/>
    </row>
    <row r="15203" spans="4:4">
      <c r="D15203" s="422"/>
    </row>
    <row r="15204" spans="4:4">
      <c r="D15204" s="422"/>
    </row>
    <row r="15205" spans="4:4">
      <c r="D15205" s="422"/>
    </row>
    <row r="15206" spans="4:4">
      <c r="D15206" s="422"/>
    </row>
    <row r="15207" spans="4:4">
      <c r="D15207" s="422"/>
    </row>
    <row r="15208" spans="4:4">
      <c r="D15208" s="422"/>
    </row>
    <row r="15209" spans="4:4">
      <c r="D15209" s="422"/>
    </row>
    <row r="15210" spans="4:4">
      <c r="D15210" s="422"/>
    </row>
    <row r="15211" spans="4:4">
      <c r="D15211" s="422"/>
    </row>
    <row r="15212" spans="4:4">
      <c r="D15212" s="422"/>
    </row>
    <row r="15213" spans="4:4">
      <c r="D15213" s="422"/>
    </row>
    <row r="15214" spans="4:4">
      <c r="D15214" s="422"/>
    </row>
    <row r="15215" spans="4:4">
      <c r="D15215" s="422"/>
    </row>
    <row r="15216" spans="4:4">
      <c r="D15216" s="422"/>
    </row>
    <row r="15217" spans="4:4">
      <c r="D15217" s="422"/>
    </row>
    <row r="15218" spans="4:4">
      <c r="D15218" s="422"/>
    </row>
    <row r="15219" spans="4:4">
      <c r="D15219" s="422"/>
    </row>
    <row r="15220" spans="4:4">
      <c r="D15220" s="422"/>
    </row>
    <row r="15221" spans="4:4">
      <c r="D15221" s="422"/>
    </row>
    <row r="15222" spans="4:4">
      <c r="D15222" s="422"/>
    </row>
    <row r="15223" spans="4:4">
      <c r="D15223" s="422"/>
    </row>
    <row r="15224" spans="4:4">
      <c r="D15224" s="422"/>
    </row>
    <row r="15225" spans="4:4">
      <c r="D15225" s="422"/>
    </row>
    <row r="15226" spans="4:4">
      <c r="D15226" s="422"/>
    </row>
    <row r="15227" spans="4:4">
      <c r="D15227" s="422"/>
    </row>
    <row r="15228" spans="4:4">
      <c r="D15228" s="422"/>
    </row>
    <row r="15229" spans="4:4">
      <c r="D15229" s="422"/>
    </row>
    <row r="15230" spans="4:4">
      <c r="D15230" s="422"/>
    </row>
    <row r="15231" spans="4:4">
      <c r="D15231" s="422"/>
    </row>
    <row r="15232" spans="4:4">
      <c r="D15232" s="422"/>
    </row>
    <row r="15233" spans="4:4">
      <c r="D15233" s="422"/>
    </row>
    <row r="15234" spans="4:4">
      <c r="D15234" s="422"/>
    </row>
    <row r="15235" spans="4:4">
      <c r="D15235" s="422"/>
    </row>
    <row r="15236" spans="4:4">
      <c r="D15236" s="422"/>
    </row>
    <row r="15237" spans="4:4">
      <c r="D15237" s="422"/>
    </row>
    <row r="15238" spans="4:4">
      <c r="D15238" s="422"/>
    </row>
    <row r="15239" spans="4:4">
      <c r="D15239" s="422"/>
    </row>
    <row r="15240" spans="4:4">
      <c r="D15240" s="422"/>
    </row>
    <row r="15241" spans="4:4">
      <c r="D15241" s="422"/>
    </row>
    <row r="15242" spans="4:4">
      <c r="D15242" s="422"/>
    </row>
    <row r="15243" spans="4:4">
      <c r="D15243" s="422"/>
    </row>
    <row r="15244" spans="4:4">
      <c r="D15244" s="422"/>
    </row>
    <row r="15245" spans="4:4">
      <c r="D15245" s="422"/>
    </row>
    <row r="15246" spans="4:4">
      <c r="D15246" s="422"/>
    </row>
    <row r="15247" spans="4:4">
      <c r="D15247" s="422"/>
    </row>
    <row r="15248" spans="4:4">
      <c r="D15248" s="422"/>
    </row>
    <row r="15249" spans="4:4">
      <c r="D15249" s="422"/>
    </row>
    <row r="15250" spans="4:4">
      <c r="D15250" s="422"/>
    </row>
    <row r="15251" spans="4:4">
      <c r="D15251" s="422"/>
    </row>
    <row r="15252" spans="4:4">
      <c r="D15252" s="422"/>
    </row>
    <row r="15253" spans="4:4">
      <c r="D15253" s="422"/>
    </row>
    <row r="15254" spans="4:4">
      <c r="D15254" s="422"/>
    </row>
    <row r="15255" spans="4:4">
      <c r="D15255" s="422"/>
    </row>
    <row r="15256" spans="4:4">
      <c r="D15256" s="422"/>
    </row>
    <row r="15257" spans="4:4">
      <c r="D15257" s="422"/>
    </row>
    <row r="15258" spans="4:4">
      <c r="D15258" s="422"/>
    </row>
    <row r="15259" spans="4:4">
      <c r="D15259" s="422"/>
    </row>
    <row r="15260" spans="4:4">
      <c r="D15260" s="422"/>
    </row>
    <row r="15261" spans="4:4">
      <c r="D15261" s="422"/>
    </row>
    <row r="15262" spans="4:4">
      <c r="D15262" s="422"/>
    </row>
    <row r="15263" spans="4:4">
      <c r="D15263" s="422"/>
    </row>
    <row r="15264" spans="4:4">
      <c r="D15264" s="422"/>
    </row>
    <row r="15265" spans="4:4">
      <c r="D15265" s="422"/>
    </row>
    <row r="15266" spans="4:4">
      <c r="D15266" s="422"/>
    </row>
    <row r="15267" spans="4:4">
      <c r="D15267" s="422"/>
    </row>
    <row r="15268" spans="4:4">
      <c r="D15268" s="422"/>
    </row>
    <row r="15269" spans="4:4">
      <c r="D15269" s="422"/>
    </row>
    <row r="15270" spans="4:4">
      <c r="D15270" s="422"/>
    </row>
    <row r="15271" spans="4:4">
      <c r="D15271" s="422"/>
    </row>
    <row r="15272" spans="4:4">
      <c r="D15272" s="422"/>
    </row>
    <row r="15273" spans="4:4">
      <c r="D15273" s="422"/>
    </row>
    <row r="15274" spans="4:4">
      <c r="D15274" s="422"/>
    </row>
    <row r="15275" spans="4:4">
      <c r="D15275" s="422"/>
    </row>
    <row r="15276" spans="4:4">
      <c r="D15276" s="422"/>
    </row>
    <row r="15277" spans="4:4">
      <c r="D15277" s="422"/>
    </row>
    <row r="15278" spans="4:4">
      <c r="D15278" s="422"/>
    </row>
    <row r="15279" spans="4:4">
      <c r="D15279" s="422"/>
    </row>
    <row r="15280" spans="4:4">
      <c r="D15280" s="422"/>
    </row>
    <row r="15281" spans="4:4">
      <c r="D15281" s="422"/>
    </row>
    <row r="15282" spans="4:4">
      <c r="D15282" s="422"/>
    </row>
    <row r="15283" spans="4:4">
      <c r="D15283" s="422"/>
    </row>
    <row r="15284" spans="4:4">
      <c r="D15284" s="422"/>
    </row>
    <row r="15285" spans="4:4">
      <c r="D15285" s="422"/>
    </row>
    <row r="15286" spans="4:4">
      <c r="D15286" s="422"/>
    </row>
    <row r="15287" spans="4:4">
      <c r="D15287" s="422"/>
    </row>
    <row r="15288" spans="4:4">
      <c r="D15288" s="422"/>
    </row>
    <row r="15289" spans="4:4">
      <c r="D15289" s="422"/>
    </row>
    <row r="15290" spans="4:4">
      <c r="D15290" s="422"/>
    </row>
    <row r="15291" spans="4:4">
      <c r="D15291" s="422"/>
    </row>
    <row r="15292" spans="4:4">
      <c r="D15292" s="422"/>
    </row>
    <row r="15293" spans="4:4">
      <c r="D15293" s="422"/>
    </row>
    <row r="15294" spans="4:4">
      <c r="D15294" s="422"/>
    </row>
    <row r="15295" spans="4:4">
      <c r="D15295" s="422"/>
    </row>
    <row r="15296" spans="4:4">
      <c r="D15296" s="422"/>
    </row>
    <row r="15297" spans="4:4">
      <c r="D15297" s="422"/>
    </row>
    <row r="15298" spans="4:4">
      <c r="D15298" s="422"/>
    </row>
    <row r="15299" spans="4:4">
      <c r="D15299" s="422"/>
    </row>
    <row r="15300" spans="4:4">
      <c r="D15300" s="422"/>
    </row>
    <row r="15301" spans="4:4">
      <c r="D15301" s="422"/>
    </row>
    <row r="15302" spans="4:4">
      <c r="D15302" s="422"/>
    </row>
    <row r="15303" spans="4:4">
      <c r="D15303" s="422"/>
    </row>
    <row r="15304" spans="4:4">
      <c r="D15304" s="422"/>
    </row>
    <row r="15305" spans="4:4">
      <c r="D15305" s="422"/>
    </row>
    <row r="15306" spans="4:4">
      <c r="D15306" s="422"/>
    </row>
    <row r="15307" spans="4:4">
      <c r="D15307" s="422"/>
    </row>
    <row r="15308" spans="4:4">
      <c r="D15308" s="422"/>
    </row>
    <row r="15309" spans="4:4">
      <c r="D15309" s="422"/>
    </row>
    <row r="15310" spans="4:4">
      <c r="D15310" s="422"/>
    </row>
    <row r="15311" spans="4:4">
      <c r="D15311" s="422"/>
    </row>
    <row r="15312" spans="4:4">
      <c r="D15312" s="422"/>
    </row>
    <row r="15313" spans="4:4">
      <c r="D15313" s="422"/>
    </row>
    <row r="15314" spans="4:4">
      <c r="D15314" s="422"/>
    </row>
    <row r="15315" spans="4:4">
      <c r="D15315" s="422"/>
    </row>
    <row r="15316" spans="4:4">
      <c r="D15316" s="422"/>
    </row>
    <row r="15317" spans="4:4">
      <c r="D15317" s="422"/>
    </row>
    <row r="15318" spans="4:4">
      <c r="D15318" s="422"/>
    </row>
    <row r="15319" spans="4:4">
      <c r="D15319" s="422"/>
    </row>
    <row r="15320" spans="4:4">
      <c r="D15320" s="422"/>
    </row>
    <row r="15321" spans="4:4">
      <c r="D15321" s="422"/>
    </row>
    <row r="15322" spans="4:4">
      <c r="D15322" s="422"/>
    </row>
    <row r="15323" spans="4:4">
      <c r="D15323" s="422"/>
    </row>
    <row r="15324" spans="4:4">
      <c r="D15324" s="422"/>
    </row>
    <row r="15325" spans="4:4">
      <c r="D15325" s="422"/>
    </row>
    <row r="15326" spans="4:4">
      <c r="D15326" s="422"/>
    </row>
    <row r="15327" spans="4:4">
      <c r="D15327" s="422"/>
    </row>
    <row r="15328" spans="4:4">
      <c r="D15328" s="422"/>
    </row>
    <row r="15329" spans="4:4">
      <c r="D15329" s="422"/>
    </row>
    <row r="15330" spans="4:4">
      <c r="D15330" s="422"/>
    </row>
    <row r="15331" spans="4:4">
      <c r="D15331" s="422"/>
    </row>
    <row r="15332" spans="4:4">
      <c r="D15332" s="422"/>
    </row>
    <row r="15333" spans="4:4">
      <c r="D15333" s="422"/>
    </row>
    <row r="15334" spans="4:4">
      <c r="D15334" s="422"/>
    </row>
    <row r="15335" spans="4:4">
      <c r="D15335" s="422"/>
    </row>
    <row r="15336" spans="4:4">
      <c r="D15336" s="422"/>
    </row>
    <row r="15337" spans="4:4">
      <c r="D15337" s="422"/>
    </row>
    <row r="15338" spans="4:4">
      <c r="D15338" s="422"/>
    </row>
    <row r="15339" spans="4:4">
      <c r="D15339" s="422"/>
    </row>
    <row r="15340" spans="4:4">
      <c r="D15340" s="422"/>
    </row>
    <row r="15341" spans="4:4">
      <c r="D15341" s="422"/>
    </row>
    <row r="15342" spans="4:4">
      <c r="D15342" s="422"/>
    </row>
    <row r="15343" spans="4:4">
      <c r="D15343" s="422"/>
    </row>
    <row r="15344" spans="4:4">
      <c r="D15344" s="422"/>
    </row>
    <row r="15345" spans="4:4">
      <c r="D15345" s="422"/>
    </row>
    <row r="15346" spans="4:4">
      <c r="D15346" s="422"/>
    </row>
    <row r="15347" spans="4:4">
      <c r="D15347" s="422"/>
    </row>
    <row r="15348" spans="4:4">
      <c r="D15348" s="422"/>
    </row>
    <row r="15349" spans="4:4">
      <c r="D15349" s="422"/>
    </row>
    <row r="15350" spans="4:4">
      <c r="D15350" s="422"/>
    </row>
    <row r="15351" spans="4:4">
      <c r="D15351" s="422"/>
    </row>
    <row r="15352" spans="4:4">
      <c r="D15352" s="422"/>
    </row>
    <row r="15353" spans="4:4">
      <c r="D15353" s="422"/>
    </row>
    <row r="15354" spans="4:4">
      <c r="D15354" s="422"/>
    </row>
    <row r="15355" spans="4:4">
      <c r="D15355" s="422"/>
    </row>
    <row r="15356" spans="4:4">
      <c r="D15356" s="422"/>
    </row>
    <row r="15357" spans="4:4">
      <c r="D15357" s="422"/>
    </row>
    <row r="15358" spans="4:4">
      <c r="D15358" s="422"/>
    </row>
    <row r="15359" spans="4:4">
      <c r="D15359" s="422"/>
    </row>
    <row r="15360" spans="4:4">
      <c r="D15360" s="422"/>
    </row>
    <row r="15361" spans="4:4">
      <c r="D15361" s="422"/>
    </row>
    <row r="15362" spans="4:4">
      <c r="D15362" s="422"/>
    </row>
    <row r="15363" spans="4:4">
      <c r="D15363" s="422"/>
    </row>
    <row r="15364" spans="4:4">
      <c r="D15364" s="422"/>
    </row>
    <row r="15365" spans="4:4">
      <c r="D15365" s="422"/>
    </row>
    <row r="15366" spans="4:4">
      <c r="D15366" s="422"/>
    </row>
    <row r="15367" spans="4:4">
      <c r="D15367" s="422"/>
    </row>
    <row r="15368" spans="4:4">
      <c r="D15368" s="422"/>
    </row>
    <row r="15369" spans="4:4">
      <c r="D15369" s="422"/>
    </row>
    <row r="15370" spans="4:4">
      <c r="D15370" s="422"/>
    </row>
    <row r="15371" spans="4:4">
      <c r="D15371" s="422"/>
    </row>
    <row r="15372" spans="4:4">
      <c r="D15372" s="422"/>
    </row>
    <row r="15373" spans="4:4">
      <c r="D15373" s="422"/>
    </row>
    <row r="15374" spans="4:4">
      <c r="D15374" s="422"/>
    </row>
    <row r="15375" spans="4:4">
      <c r="D15375" s="422"/>
    </row>
    <row r="15376" spans="4:4">
      <c r="D15376" s="422"/>
    </row>
    <row r="15377" spans="4:4">
      <c r="D15377" s="422"/>
    </row>
    <row r="15378" spans="4:4">
      <c r="D15378" s="422"/>
    </row>
    <row r="15379" spans="4:4">
      <c r="D15379" s="422"/>
    </row>
    <row r="15380" spans="4:4">
      <c r="D15380" s="422"/>
    </row>
    <row r="15381" spans="4:4">
      <c r="D15381" s="422"/>
    </row>
    <row r="15382" spans="4:4">
      <c r="D15382" s="422"/>
    </row>
    <row r="15383" spans="4:4">
      <c r="D15383" s="422"/>
    </row>
    <row r="15384" spans="4:4">
      <c r="D15384" s="422"/>
    </row>
    <row r="15385" spans="4:4">
      <c r="D15385" s="422"/>
    </row>
    <row r="15386" spans="4:4">
      <c r="D15386" s="422"/>
    </row>
    <row r="15387" spans="4:4">
      <c r="D15387" s="422"/>
    </row>
    <row r="15388" spans="4:4">
      <c r="D15388" s="422"/>
    </row>
    <row r="15389" spans="4:4">
      <c r="D15389" s="422"/>
    </row>
    <row r="15390" spans="4:4">
      <c r="D15390" s="422"/>
    </row>
    <row r="15391" spans="4:4">
      <c r="D15391" s="422"/>
    </row>
    <row r="15392" spans="4:4">
      <c r="D15392" s="422"/>
    </row>
    <row r="15393" spans="4:4">
      <c r="D15393" s="422"/>
    </row>
    <row r="15394" spans="4:4">
      <c r="D15394" s="422"/>
    </row>
    <row r="15395" spans="4:4">
      <c r="D15395" s="422"/>
    </row>
    <row r="15396" spans="4:4">
      <c r="D15396" s="422"/>
    </row>
    <row r="15397" spans="4:4">
      <c r="D15397" s="422"/>
    </row>
    <row r="15398" spans="4:4">
      <c r="D15398" s="422"/>
    </row>
    <row r="15399" spans="4:4">
      <c r="D15399" s="422"/>
    </row>
    <row r="15400" spans="4:4">
      <c r="D15400" s="422"/>
    </row>
    <row r="15401" spans="4:4">
      <c r="D15401" s="422"/>
    </row>
    <row r="15402" spans="4:4">
      <c r="D15402" s="422"/>
    </row>
    <row r="15403" spans="4:4">
      <c r="D15403" s="422"/>
    </row>
    <row r="15404" spans="4:4">
      <c r="D15404" s="422"/>
    </row>
    <row r="15405" spans="4:4">
      <c r="D15405" s="422"/>
    </row>
    <row r="15406" spans="4:4">
      <c r="D15406" s="422"/>
    </row>
    <row r="15407" spans="4:4">
      <c r="D15407" s="422"/>
    </row>
    <row r="15408" spans="4:4">
      <c r="D15408" s="422"/>
    </row>
    <row r="15409" spans="4:4">
      <c r="D15409" s="422"/>
    </row>
    <row r="15410" spans="4:4">
      <c r="D15410" s="422"/>
    </row>
    <row r="15411" spans="4:4">
      <c r="D15411" s="422"/>
    </row>
    <row r="15412" spans="4:4">
      <c r="D15412" s="422"/>
    </row>
    <row r="15413" spans="4:4">
      <c r="D15413" s="422"/>
    </row>
    <row r="15414" spans="4:4">
      <c r="D15414" s="422"/>
    </row>
    <row r="15415" spans="4:4">
      <c r="D15415" s="422"/>
    </row>
    <row r="15416" spans="4:4">
      <c r="D15416" s="422"/>
    </row>
    <row r="15417" spans="4:4">
      <c r="D15417" s="422"/>
    </row>
    <row r="15418" spans="4:4">
      <c r="D15418" s="422"/>
    </row>
    <row r="15419" spans="4:4">
      <c r="D15419" s="422"/>
    </row>
    <row r="15420" spans="4:4">
      <c r="D15420" s="422"/>
    </row>
    <row r="15421" spans="4:4">
      <c r="D15421" s="422"/>
    </row>
    <row r="15422" spans="4:4">
      <c r="D15422" s="422"/>
    </row>
    <row r="15423" spans="4:4">
      <c r="D15423" s="422"/>
    </row>
    <row r="15424" spans="4:4">
      <c r="D15424" s="422"/>
    </row>
    <row r="15425" spans="4:4">
      <c r="D15425" s="422"/>
    </row>
    <row r="15426" spans="4:4">
      <c r="D15426" s="422"/>
    </row>
    <row r="15427" spans="4:4">
      <c r="D15427" s="422"/>
    </row>
    <row r="15428" spans="4:4">
      <c r="D15428" s="422"/>
    </row>
    <row r="15429" spans="4:4">
      <c r="D15429" s="422"/>
    </row>
    <row r="15430" spans="4:4">
      <c r="D15430" s="422"/>
    </row>
    <row r="15431" spans="4:4">
      <c r="D15431" s="422"/>
    </row>
    <row r="15432" spans="4:4">
      <c r="D15432" s="422"/>
    </row>
    <row r="15433" spans="4:4">
      <c r="D15433" s="422"/>
    </row>
    <row r="15434" spans="4:4">
      <c r="D15434" s="422"/>
    </row>
    <row r="15435" spans="4:4">
      <c r="D15435" s="422"/>
    </row>
    <row r="15436" spans="4:4">
      <c r="D15436" s="422"/>
    </row>
    <row r="15437" spans="4:4">
      <c r="D15437" s="422"/>
    </row>
    <row r="15438" spans="4:4">
      <c r="D15438" s="422"/>
    </row>
    <row r="15439" spans="4:4">
      <c r="D15439" s="422"/>
    </row>
    <row r="15440" spans="4:4">
      <c r="D15440" s="422"/>
    </row>
    <row r="15441" spans="4:4">
      <c r="D15441" s="422"/>
    </row>
    <row r="15442" spans="4:4">
      <c r="D15442" s="422"/>
    </row>
    <row r="15443" spans="4:4">
      <c r="D15443" s="422"/>
    </row>
    <row r="15444" spans="4:4">
      <c r="D15444" s="422"/>
    </row>
    <row r="15445" spans="4:4">
      <c r="D15445" s="422"/>
    </row>
    <row r="15446" spans="4:4">
      <c r="D15446" s="422"/>
    </row>
    <row r="15447" spans="4:4">
      <c r="D15447" s="422"/>
    </row>
    <row r="15448" spans="4:4">
      <c r="D15448" s="422"/>
    </row>
    <row r="15449" spans="4:4">
      <c r="D15449" s="422"/>
    </row>
    <row r="15450" spans="4:4">
      <c r="D15450" s="422"/>
    </row>
    <row r="15451" spans="4:4">
      <c r="D15451" s="422"/>
    </row>
    <row r="15452" spans="4:4">
      <c r="D15452" s="422"/>
    </row>
    <row r="15453" spans="4:4">
      <c r="D15453" s="422"/>
    </row>
    <row r="15454" spans="4:4">
      <c r="D15454" s="422"/>
    </row>
    <row r="15455" spans="4:4">
      <c r="D15455" s="422"/>
    </row>
    <row r="15456" spans="4:4">
      <c r="D15456" s="422"/>
    </row>
    <row r="15457" spans="4:4">
      <c r="D15457" s="422"/>
    </row>
    <row r="15458" spans="4:4">
      <c r="D15458" s="422"/>
    </row>
    <row r="15459" spans="4:4">
      <c r="D15459" s="422"/>
    </row>
    <row r="15460" spans="4:4">
      <c r="D15460" s="422"/>
    </row>
    <row r="15461" spans="4:4">
      <c r="D15461" s="422"/>
    </row>
    <row r="15462" spans="4:4">
      <c r="D15462" s="422"/>
    </row>
    <row r="15463" spans="4:4">
      <c r="D15463" s="422"/>
    </row>
    <row r="15464" spans="4:4">
      <c r="D15464" s="422"/>
    </row>
    <row r="15465" spans="4:4">
      <c r="D15465" s="422"/>
    </row>
    <row r="15466" spans="4:4">
      <c r="D15466" s="422"/>
    </row>
    <row r="15467" spans="4:4">
      <c r="D15467" s="422"/>
    </row>
    <row r="15468" spans="4:4">
      <c r="D15468" s="422"/>
    </row>
    <row r="15469" spans="4:4">
      <c r="D15469" s="422"/>
    </row>
    <row r="15470" spans="4:4">
      <c r="D15470" s="422"/>
    </row>
    <row r="15471" spans="4:4">
      <c r="D15471" s="422"/>
    </row>
    <row r="15472" spans="4:4">
      <c r="D15472" s="422"/>
    </row>
    <row r="15473" spans="4:4">
      <c r="D15473" s="422"/>
    </row>
    <row r="15474" spans="4:4">
      <c r="D15474" s="422"/>
    </row>
    <row r="15475" spans="4:4">
      <c r="D15475" s="422"/>
    </row>
    <row r="15476" spans="4:4">
      <c r="D15476" s="422"/>
    </row>
    <row r="15477" spans="4:4">
      <c r="D15477" s="422"/>
    </row>
    <row r="15478" spans="4:4">
      <c r="D15478" s="422"/>
    </row>
    <row r="15479" spans="4:4">
      <c r="D15479" s="422"/>
    </row>
    <row r="15480" spans="4:4">
      <c r="D15480" s="422"/>
    </row>
    <row r="15481" spans="4:4">
      <c r="D15481" s="422"/>
    </row>
    <row r="15482" spans="4:4">
      <c r="D15482" s="422"/>
    </row>
    <row r="15483" spans="4:4">
      <c r="D15483" s="422"/>
    </row>
    <row r="15484" spans="4:4">
      <c r="D15484" s="422"/>
    </row>
    <row r="15485" spans="4:4">
      <c r="D15485" s="422"/>
    </row>
    <row r="15486" spans="4:4">
      <c r="D15486" s="422"/>
    </row>
    <row r="15487" spans="4:4">
      <c r="D15487" s="422"/>
    </row>
    <row r="15488" spans="4:4">
      <c r="D15488" s="422"/>
    </row>
    <row r="15489" spans="4:4">
      <c r="D15489" s="422"/>
    </row>
    <row r="15490" spans="4:4">
      <c r="D15490" s="422"/>
    </row>
    <row r="15491" spans="4:4">
      <c r="D15491" s="422"/>
    </row>
    <row r="15492" spans="4:4">
      <c r="D15492" s="422"/>
    </row>
    <row r="15493" spans="4:4">
      <c r="D15493" s="422"/>
    </row>
    <row r="15494" spans="4:4">
      <c r="D15494" s="422"/>
    </row>
    <row r="15495" spans="4:4">
      <c r="D15495" s="422"/>
    </row>
    <row r="15496" spans="4:4">
      <c r="D15496" s="422"/>
    </row>
    <row r="15497" spans="4:4">
      <c r="D15497" s="422"/>
    </row>
    <row r="15498" spans="4:4">
      <c r="D15498" s="422"/>
    </row>
    <row r="15499" spans="4:4">
      <c r="D15499" s="422"/>
    </row>
    <row r="15500" spans="4:4">
      <c r="D15500" s="422"/>
    </row>
    <row r="15501" spans="4:4">
      <c r="D15501" s="422"/>
    </row>
    <row r="15502" spans="4:4">
      <c r="D15502" s="422"/>
    </row>
    <row r="15503" spans="4:4">
      <c r="D15503" s="422"/>
    </row>
    <row r="15504" spans="4:4">
      <c r="D15504" s="422"/>
    </row>
    <row r="15505" spans="4:4">
      <c r="D15505" s="422"/>
    </row>
    <row r="15506" spans="4:4">
      <c r="D15506" s="422"/>
    </row>
    <row r="15507" spans="4:4">
      <c r="D15507" s="422"/>
    </row>
    <row r="15508" spans="4:4">
      <c r="D15508" s="422"/>
    </row>
    <row r="15509" spans="4:4">
      <c r="D15509" s="422"/>
    </row>
    <row r="15510" spans="4:4">
      <c r="D15510" s="422"/>
    </row>
    <row r="15511" spans="4:4">
      <c r="D15511" s="422"/>
    </row>
    <row r="15512" spans="4:4">
      <c r="D15512" s="422"/>
    </row>
    <row r="15513" spans="4:4">
      <c r="D15513" s="422"/>
    </row>
    <row r="15514" spans="4:4">
      <c r="D15514" s="422"/>
    </row>
    <row r="15515" spans="4:4">
      <c r="D15515" s="422"/>
    </row>
    <row r="15516" spans="4:4">
      <c r="D15516" s="422"/>
    </row>
    <row r="15517" spans="4:4">
      <c r="D15517" s="422"/>
    </row>
    <row r="15518" spans="4:4">
      <c r="D15518" s="422"/>
    </row>
    <row r="15519" spans="4:4">
      <c r="D15519" s="422"/>
    </row>
    <row r="15520" spans="4:4">
      <c r="D15520" s="422"/>
    </row>
    <row r="15521" spans="4:4">
      <c r="D15521" s="422"/>
    </row>
    <row r="15522" spans="4:4">
      <c r="D15522" s="422"/>
    </row>
    <row r="15523" spans="4:4">
      <c r="D15523" s="422"/>
    </row>
    <row r="15524" spans="4:4">
      <c r="D15524" s="422"/>
    </row>
    <row r="15525" spans="4:4">
      <c r="D15525" s="422"/>
    </row>
    <row r="15526" spans="4:4">
      <c r="D15526" s="422"/>
    </row>
    <row r="15527" spans="4:4">
      <c r="D15527" s="422"/>
    </row>
    <row r="15528" spans="4:4">
      <c r="D15528" s="422"/>
    </row>
    <row r="15529" spans="4:4">
      <c r="D15529" s="422"/>
    </row>
    <row r="15530" spans="4:4">
      <c r="D15530" s="422"/>
    </row>
    <row r="15531" spans="4:4">
      <c r="D15531" s="422"/>
    </row>
    <row r="15532" spans="4:4">
      <c r="D15532" s="422"/>
    </row>
    <row r="15533" spans="4:4">
      <c r="D15533" s="422"/>
    </row>
    <row r="15534" spans="4:4">
      <c r="D15534" s="422"/>
    </row>
    <row r="15535" spans="4:4">
      <c r="D15535" s="422"/>
    </row>
    <row r="15536" spans="4:4">
      <c r="D15536" s="422"/>
    </row>
    <row r="15537" spans="4:4">
      <c r="D15537" s="422"/>
    </row>
    <row r="15538" spans="4:4">
      <c r="D15538" s="422"/>
    </row>
    <row r="15539" spans="4:4">
      <c r="D15539" s="422"/>
    </row>
    <row r="15540" spans="4:4">
      <c r="D15540" s="422"/>
    </row>
    <row r="15541" spans="4:4">
      <c r="D15541" s="422"/>
    </row>
    <row r="15542" spans="4:4">
      <c r="D15542" s="422"/>
    </row>
    <row r="15543" spans="4:4">
      <c r="D15543" s="422"/>
    </row>
    <row r="15544" spans="4:4">
      <c r="D15544" s="422"/>
    </row>
    <row r="15545" spans="4:4">
      <c r="D15545" s="422"/>
    </row>
    <row r="15546" spans="4:4">
      <c r="D15546" s="422"/>
    </row>
    <row r="15547" spans="4:4">
      <c r="D15547" s="422"/>
    </row>
    <row r="15548" spans="4:4">
      <c r="D15548" s="422"/>
    </row>
    <row r="15549" spans="4:4">
      <c r="D15549" s="422"/>
    </row>
    <row r="15550" spans="4:4">
      <c r="D15550" s="422"/>
    </row>
    <row r="15551" spans="4:4">
      <c r="D15551" s="422"/>
    </row>
    <row r="15552" spans="4:4">
      <c r="D15552" s="422"/>
    </row>
    <row r="15553" spans="4:4">
      <c r="D15553" s="422"/>
    </row>
    <row r="15554" spans="4:4">
      <c r="D15554" s="422"/>
    </row>
    <row r="15555" spans="4:4">
      <c r="D15555" s="422"/>
    </row>
    <row r="15556" spans="4:4">
      <c r="D15556" s="422"/>
    </row>
    <row r="15557" spans="4:4">
      <c r="D15557" s="422"/>
    </row>
    <row r="15558" spans="4:4">
      <c r="D15558" s="422"/>
    </row>
    <row r="15559" spans="4:4">
      <c r="D15559" s="422"/>
    </row>
    <row r="15560" spans="4:4">
      <c r="D15560" s="422"/>
    </row>
    <row r="15561" spans="4:4">
      <c r="D15561" s="422"/>
    </row>
    <row r="15562" spans="4:4">
      <c r="D15562" s="422"/>
    </row>
    <row r="15563" spans="4:4">
      <c r="D15563" s="422"/>
    </row>
    <row r="15564" spans="4:4">
      <c r="D15564" s="422"/>
    </row>
    <row r="15565" spans="4:4">
      <c r="D15565" s="422"/>
    </row>
    <row r="15566" spans="4:4">
      <c r="D15566" s="422"/>
    </row>
    <row r="15567" spans="4:4">
      <c r="D15567" s="422"/>
    </row>
    <row r="15568" spans="4:4">
      <c r="D15568" s="422"/>
    </row>
    <row r="15569" spans="4:4">
      <c r="D15569" s="422"/>
    </row>
    <row r="15570" spans="4:4">
      <c r="D15570" s="422"/>
    </row>
    <row r="15571" spans="4:4">
      <c r="D15571" s="422"/>
    </row>
    <row r="15572" spans="4:4">
      <c r="D15572" s="422"/>
    </row>
    <row r="15573" spans="4:4">
      <c r="D15573" s="422"/>
    </row>
    <row r="15574" spans="4:4">
      <c r="D15574" s="422"/>
    </row>
    <row r="15575" spans="4:4">
      <c r="D15575" s="422"/>
    </row>
    <row r="15576" spans="4:4">
      <c r="D15576" s="422"/>
    </row>
    <row r="15577" spans="4:4">
      <c r="D15577" s="422"/>
    </row>
    <row r="15578" spans="4:4">
      <c r="D15578" s="422"/>
    </row>
    <row r="15579" spans="4:4">
      <c r="D15579" s="422"/>
    </row>
    <row r="15580" spans="4:4">
      <c r="D15580" s="422"/>
    </row>
    <row r="15581" spans="4:4">
      <c r="D15581" s="422"/>
    </row>
    <row r="15582" spans="4:4">
      <c r="D15582" s="422"/>
    </row>
    <row r="15583" spans="4:4">
      <c r="D15583" s="422"/>
    </row>
    <row r="15584" spans="4:4">
      <c r="D15584" s="422"/>
    </row>
    <row r="15585" spans="4:4">
      <c r="D15585" s="422"/>
    </row>
    <row r="15586" spans="4:4">
      <c r="D15586" s="422"/>
    </row>
    <row r="15587" spans="4:4">
      <c r="D15587" s="422"/>
    </row>
    <row r="15588" spans="4:4">
      <c r="D15588" s="422"/>
    </row>
    <row r="15589" spans="4:4">
      <c r="D15589" s="422"/>
    </row>
    <row r="15590" spans="4:4">
      <c r="D15590" s="422"/>
    </row>
    <row r="15591" spans="4:4">
      <c r="D15591" s="422"/>
    </row>
    <row r="15592" spans="4:4">
      <c r="D15592" s="422"/>
    </row>
    <row r="15593" spans="4:4">
      <c r="D15593" s="422"/>
    </row>
    <row r="15594" spans="4:4">
      <c r="D15594" s="422"/>
    </row>
    <row r="15595" spans="4:4">
      <c r="D15595" s="422"/>
    </row>
    <row r="15596" spans="4:4">
      <c r="D15596" s="422"/>
    </row>
    <row r="15597" spans="4:4">
      <c r="D15597" s="422"/>
    </row>
    <row r="15598" spans="4:4">
      <c r="D15598" s="422"/>
    </row>
    <row r="15599" spans="4:4">
      <c r="D15599" s="422"/>
    </row>
    <row r="15600" spans="4:4">
      <c r="D15600" s="422"/>
    </row>
    <row r="15601" spans="4:4">
      <c r="D15601" s="422"/>
    </row>
    <row r="15602" spans="4:4">
      <c r="D15602" s="422"/>
    </row>
    <row r="15603" spans="4:4">
      <c r="D15603" s="422"/>
    </row>
    <row r="15604" spans="4:4">
      <c r="D15604" s="422"/>
    </row>
    <row r="15605" spans="4:4">
      <c r="D15605" s="422"/>
    </row>
    <row r="15606" spans="4:4">
      <c r="D15606" s="422"/>
    </row>
    <row r="15607" spans="4:4">
      <c r="D15607" s="422"/>
    </row>
    <row r="15608" spans="4:4">
      <c r="D15608" s="422"/>
    </row>
    <row r="15609" spans="4:4">
      <c r="D15609" s="422"/>
    </row>
    <row r="15610" spans="4:4">
      <c r="D15610" s="422"/>
    </row>
    <row r="15611" spans="4:4">
      <c r="D15611" s="422"/>
    </row>
    <row r="15612" spans="4:4">
      <c r="D15612" s="422"/>
    </row>
    <row r="15613" spans="4:4">
      <c r="D15613" s="422"/>
    </row>
    <row r="15614" spans="4:4">
      <c r="D15614" s="422"/>
    </row>
    <row r="15615" spans="4:4">
      <c r="D15615" s="422"/>
    </row>
    <row r="15616" spans="4:4">
      <c r="D15616" s="422"/>
    </row>
    <row r="15617" spans="4:4">
      <c r="D15617" s="422"/>
    </row>
    <row r="15618" spans="4:4">
      <c r="D15618" s="422"/>
    </row>
    <row r="15619" spans="4:4">
      <c r="D15619" s="422"/>
    </row>
    <row r="15620" spans="4:4">
      <c r="D15620" s="422"/>
    </row>
    <row r="15621" spans="4:4">
      <c r="D15621" s="422"/>
    </row>
    <row r="15622" spans="4:4">
      <c r="D15622" s="422"/>
    </row>
    <row r="15623" spans="4:4">
      <c r="D15623" s="422"/>
    </row>
    <row r="15624" spans="4:4">
      <c r="D15624" s="422"/>
    </row>
    <row r="15625" spans="4:4">
      <c r="D15625" s="422"/>
    </row>
    <row r="15626" spans="4:4">
      <c r="D15626" s="422"/>
    </row>
    <row r="15627" spans="4:4">
      <c r="D15627" s="422"/>
    </row>
    <row r="15628" spans="4:4">
      <c r="D15628" s="422"/>
    </row>
    <row r="15629" spans="4:4">
      <c r="D15629" s="422"/>
    </row>
    <row r="15630" spans="4:4">
      <c r="D15630" s="422"/>
    </row>
    <row r="15631" spans="4:4">
      <c r="D15631" s="422"/>
    </row>
    <row r="15632" spans="4:4">
      <c r="D15632" s="422"/>
    </row>
    <row r="15633" spans="4:4">
      <c r="D15633" s="422"/>
    </row>
    <row r="15634" spans="4:4">
      <c r="D15634" s="422"/>
    </row>
    <row r="15635" spans="4:4">
      <c r="D15635" s="422"/>
    </row>
    <row r="15636" spans="4:4">
      <c r="D15636" s="422"/>
    </row>
    <row r="15637" spans="4:4">
      <c r="D15637" s="422"/>
    </row>
    <row r="15638" spans="4:4">
      <c r="D15638" s="422"/>
    </row>
    <row r="15639" spans="4:4">
      <c r="D15639" s="422"/>
    </row>
    <row r="15640" spans="4:4">
      <c r="D15640" s="422"/>
    </row>
    <row r="15641" spans="4:4">
      <c r="D15641" s="422"/>
    </row>
    <row r="15642" spans="4:4">
      <c r="D15642" s="422"/>
    </row>
    <row r="15643" spans="4:4">
      <c r="D15643" s="422"/>
    </row>
    <row r="15644" spans="4:4">
      <c r="D15644" s="422"/>
    </row>
    <row r="15645" spans="4:4">
      <c r="D15645" s="422"/>
    </row>
    <row r="15646" spans="4:4">
      <c r="D15646" s="422"/>
    </row>
    <row r="15647" spans="4:4">
      <c r="D15647" s="422"/>
    </row>
    <row r="15648" spans="4:4">
      <c r="D15648" s="422"/>
    </row>
    <row r="15649" spans="4:4">
      <c r="D15649" s="422"/>
    </row>
    <row r="15650" spans="4:4">
      <c r="D15650" s="422"/>
    </row>
    <row r="15651" spans="4:4">
      <c r="D15651" s="422"/>
    </row>
    <row r="15652" spans="4:4">
      <c r="D15652" s="422"/>
    </row>
    <row r="15653" spans="4:4">
      <c r="D15653" s="422"/>
    </row>
    <row r="15654" spans="4:4">
      <c r="D15654" s="422"/>
    </row>
    <row r="15655" spans="4:4">
      <c r="D15655" s="422"/>
    </row>
    <row r="15656" spans="4:4">
      <c r="D15656" s="422"/>
    </row>
    <row r="15657" spans="4:4">
      <c r="D15657" s="422"/>
    </row>
    <row r="15658" spans="4:4">
      <c r="D15658" s="422"/>
    </row>
    <row r="15659" spans="4:4">
      <c r="D15659" s="422"/>
    </row>
    <row r="15660" spans="4:4">
      <c r="D15660" s="422"/>
    </row>
    <row r="15661" spans="4:4">
      <c r="D15661" s="422"/>
    </row>
    <row r="15662" spans="4:4">
      <c r="D15662" s="422"/>
    </row>
    <row r="15663" spans="4:4">
      <c r="D15663" s="422"/>
    </row>
    <row r="15664" spans="4:4">
      <c r="D15664" s="422"/>
    </row>
    <row r="15665" spans="4:4">
      <c r="D15665" s="422"/>
    </row>
    <row r="15666" spans="4:4">
      <c r="D15666" s="422"/>
    </row>
    <row r="15667" spans="4:4">
      <c r="D15667" s="422"/>
    </row>
    <row r="15668" spans="4:4">
      <c r="D15668" s="422"/>
    </row>
    <row r="15669" spans="4:4">
      <c r="D15669" s="422"/>
    </row>
    <row r="15670" spans="4:4">
      <c r="D15670" s="422"/>
    </row>
    <row r="15671" spans="4:4">
      <c r="D15671" s="422"/>
    </row>
    <row r="15672" spans="4:4">
      <c r="D15672" s="422"/>
    </row>
    <row r="15673" spans="4:4">
      <c r="D15673" s="422"/>
    </row>
    <row r="15674" spans="4:4">
      <c r="D15674" s="422"/>
    </row>
    <row r="15675" spans="4:4">
      <c r="D15675" s="422"/>
    </row>
    <row r="15676" spans="4:4">
      <c r="D15676" s="422"/>
    </row>
    <row r="15677" spans="4:4">
      <c r="D15677" s="422"/>
    </row>
    <row r="15678" spans="4:4">
      <c r="D15678" s="422"/>
    </row>
    <row r="15679" spans="4:4">
      <c r="D15679" s="422"/>
    </row>
    <row r="15680" spans="4:4">
      <c r="D15680" s="422"/>
    </row>
    <row r="15681" spans="4:4">
      <c r="D15681" s="422"/>
    </row>
    <row r="15682" spans="4:4">
      <c r="D15682" s="422"/>
    </row>
    <row r="15683" spans="4:4">
      <c r="D15683" s="422"/>
    </row>
    <row r="15684" spans="4:4">
      <c r="D15684" s="422"/>
    </row>
    <row r="15685" spans="4:4">
      <c r="D15685" s="422"/>
    </row>
    <row r="15686" spans="4:4">
      <c r="D15686" s="422"/>
    </row>
    <row r="15687" spans="4:4">
      <c r="D15687" s="422"/>
    </row>
    <row r="15688" spans="4:4">
      <c r="D15688" s="422"/>
    </row>
    <row r="15689" spans="4:4">
      <c r="D15689" s="422"/>
    </row>
    <row r="15690" spans="4:4">
      <c r="D15690" s="422"/>
    </row>
    <row r="15691" spans="4:4">
      <c r="D15691" s="422"/>
    </row>
    <row r="15692" spans="4:4">
      <c r="D15692" s="422"/>
    </row>
    <row r="15693" spans="4:4">
      <c r="D15693" s="422"/>
    </row>
    <row r="15694" spans="4:4">
      <c r="D15694" s="422"/>
    </row>
    <row r="15695" spans="4:4">
      <c r="D15695" s="422"/>
    </row>
    <row r="15696" spans="4:4">
      <c r="D15696" s="422"/>
    </row>
    <row r="15697" spans="4:4">
      <c r="D15697" s="422"/>
    </row>
    <row r="15698" spans="4:4">
      <c r="D15698" s="422"/>
    </row>
    <row r="15699" spans="4:4">
      <c r="D15699" s="422"/>
    </row>
    <row r="15700" spans="4:4">
      <c r="D15700" s="422"/>
    </row>
    <row r="15701" spans="4:4">
      <c r="D15701" s="422"/>
    </row>
    <row r="15702" spans="4:4">
      <c r="D15702" s="422"/>
    </row>
    <row r="15703" spans="4:4">
      <c r="D15703" s="422"/>
    </row>
    <row r="15704" spans="4:4">
      <c r="D15704" s="422"/>
    </row>
    <row r="15705" spans="4:4">
      <c r="D15705" s="422"/>
    </row>
    <row r="15706" spans="4:4">
      <c r="D15706" s="422"/>
    </row>
    <row r="15707" spans="4:4">
      <c r="D15707" s="422"/>
    </row>
    <row r="15708" spans="4:4">
      <c r="D15708" s="422"/>
    </row>
    <row r="15709" spans="4:4">
      <c r="D15709" s="422"/>
    </row>
    <row r="15710" spans="4:4">
      <c r="D15710" s="422"/>
    </row>
    <row r="15711" spans="4:4">
      <c r="D15711" s="422"/>
    </row>
    <row r="15712" spans="4:4">
      <c r="D15712" s="422"/>
    </row>
    <row r="15713" spans="4:4">
      <c r="D15713" s="422"/>
    </row>
    <row r="15714" spans="4:4">
      <c r="D15714" s="422"/>
    </row>
    <row r="15715" spans="4:4">
      <c r="D15715" s="422"/>
    </row>
    <row r="15716" spans="4:4">
      <c r="D15716" s="422"/>
    </row>
    <row r="15717" spans="4:4">
      <c r="D15717" s="422"/>
    </row>
    <row r="15718" spans="4:4">
      <c r="D15718" s="422"/>
    </row>
    <row r="15719" spans="4:4">
      <c r="D15719" s="422"/>
    </row>
    <row r="15720" spans="4:4">
      <c r="D15720" s="422"/>
    </row>
    <row r="15721" spans="4:4">
      <c r="D15721" s="422"/>
    </row>
    <row r="15722" spans="4:4">
      <c r="D15722" s="422"/>
    </row>
    <row r="15723" spans="4:4">
      <c r="D15723" s="422"/>
    </row>
    <row r="15724" spans="4:4">
      <c r="D15724" s="422"/>
    </row>
    <row r="15725" spans="4:4">
      <c r="D15725" s="422"/>
    </row>
    <row r="15726" spans="4:4">
      <c r="D15726" s="422"/>
    </row>
    <row r="15727" spans="4:4">
      <c r="D15727" s="422"/>
    </row>
    <row r="15728" spans="4:4">
      <c r="D15728" s="422"/>
    </row>
    <row r="15729" spans="4:4">
      <c r="D15729" s="422"/>
    </row>
    <row r="15730" spans="4:4">
      <c r="D15730" s="422"/>
    </row>
    <row r="15731" spans="4:4">
      <c r="D15731" s="422"/>
    </row>
    <row r="15732" spans="4:4">
      <c r="D15732" s="422"/>
    </row>
    <row r="15733" spans="4:4">
      <c r="D15733" s="422"/>
    </row>
    <row r="15734" spans="4:4">
      <c r="D15734" s="422"/>
    </row>
    <row r="15735" spans="4:4">
      <c r="D15735" s="422"/>
    </row>
    <row r="15736" spans="4:4">
      <c r="D15736" s="422"/>
    </row>
    <row r="15737" spans="4:4">
      <c r="D15737" s="422"/>
    </row>
    <row r="15738" spans="4:4">
      <c r="D15738" s="422"/>
    </row>
    <row r="15739" spans="4:4">
      <c r="D15739" s="422"/>
    </row>
    <row r="15740" spans="4:4">
      <c r="D15740" s="422"/>
    </row>
    <row r="15741" spans="4:4">
      <c r="D15741" s="422"/>
    </row>
    <row r="15742" spans="4:4">
      <c r="D15742" s="422"/>
    </row>
    <row r="15743" spans="4:4">
      <c r="D15743" s="422"/>
    </row>
    <row r="15744" spans="4:4">
      <c r="D15744" s="422"/>
    </row>
    <row r="15745" spans="4:4">
      <c r="D15745" s="422"/>
    </row>
    <row r="15746" spans="4:4">
      <c r="D15746" s="422"/>
    </row>
    <row r="15747" spans="4:4">
      <c r="D15747" s="422"/>
    </row>
    <row r="15748" spans="4:4">
      <c r="D15748" s="422"/>
    </row>
    <row r="15749" spans="4:4">
      <c r="D15749" s="422"/>
    </row>
    <row r="15750" spans="4:4">
      <c r="D15750" s="422"/>
    </row>
    <row r="15751" spans="4:4">
      <c r="D15751" s="422"/>
    </row>
    <row r="15752" spans="4:4">
      <c r="D15752" s="422"/>
    </row>
    <row r="15753" spans="4:4">
      <c r="D15753" s="422"/>
    </row>
    <row r="15754" spans="4:4">
      <c r="D15754" s="422"/>
    </row>
    <row r="15755" spans="4:4">
      <c r="D15755" s="422"/>
    </row>
    <row r="15756" spans="4:4">
      <c r="D15756" s="422"/>
    </row>
    <row r="15757" spans="4:4">
      <c r="D15757" s="422"/>
    </row>
    <row r="15758" spans="4:4">
      <c r="D15758" s="422"/>
    </row>
    <row r="15759" spans="4:4">
      <c r="D15759" s="422"/>
    </row>
    <row r="15760" spans="4:4">
      <c r="D15760" s="422"/>
    </row>
    <row r="15761" spans="4:4">
      <c r="D15761" s="422"/>
    </row>
    <row r="15762" spans="4:4">
      <c r="D15762" s="422"/>
    </row>
    <row r="15763" spans="4:4">
      <c r="D15763" s="422"/>
    </row>
    <row r="15764" spans="4:4">
      <c r="D15764" s="422"/>
    </row>
    <row r="15765" spans="4:4">
      <c r="D15765" s="422"/>
    </row>
    <row r="15766" spans="4:4">
      <c r="D15766" s="422"/>
    </row>
    <row r="15767" spans="4:4">
      <c r="D15767" s="422"/>
    </row>
    <row r="15768" spans="4:4">
      <c r="D15768" s="422"/>
    </row>
    <row r="15769" spans="4:4">
      <c r="D15769" s="422"/>
    </row>
    <row r="15770" spans="4:4">
      <c r="D15770" s="422"/>
    </row>
    <row r="15771" spans="4:4">
      <c r="D15771" s="422"/>
    </row>
    <row r="15772" spans="4:4">
      <c r="D15772" s="422"/>
    </row>
    <row r="15773" spans="4:4">
      <c r="D15773" s="422"/>
    </row>
    <row r="15774" spans="4:4">
      <c r="D15774" s="422"/>
    </row>
    <row r="15775" spans="4:4">
      <c r="D15775" s="422"/>
    </row>
    <row r="15776" spans="4:4">
      <c r="D15776" s="422"/>
    </row>
    <row r="15777" spans="4:4">
      <c r="D15777" s="422"/>
    </row>
    <row r="15778" spans="4:4">
      <c r="D15778" s="422"/>
    </row>
    <row r="15779" spans="4:4">
      <c r="D15779" s="422"/>
    </row>
    <row r="15780" spans="4:4">
      <c r="D15780" s="422"/>
    </row>
    <row r="15781" spans="4:4">
      <c r="D15781" s="422"/>
    </row>
    <row r="15782" spans="4:4">
      <c r="D15782" s="422"/>
    </row>
    <row r="15783" spans="4:4">
      <c r="D15783" s="422"/>
    </row>
    <row r="15784" spans="4:4">
      <c r="D15784" s="422"/>
    </row>
    <row r="15785" spans="4:4">
      <c r="D15785" s="422"/>
    </row>
    <row r="15786" spans="4:4">
      <c r="D15786" s="422"/>
    </row>
    <row r="15787" spans="4:4">
      <c r="D15787" s="422"/>
    </row>
    <row r="15788" spans="4:4">
      <c r="D15788" s="422"/>
    </row>
    <row r="15789" spans="4:4">
      <c r="D15789" s="422"/>
    </row>
    <row r="15790" spans="4:4">
      <c r="D15790" s="422"/>
    </row>
    <row r="15791" spans="4:4">
      <c r="D15791" s="422"/>
    </row>
    <row r="15792" spans="4:4">
      <c r="D15792" s="422"/>
    </row>
    <row r="15793" spans="4:4">
      <c r="D15793" s="422"/>
    </row>
    <row r="15794" spans="4:4">
      <c r="D15794" s="422"/>
    </row>
    <row r="15795" spans="4:4">
      <c r="D15795" s="422"/>
    </row>
    <row r="15796" spans="4:4">
      <c r="D15796" s="422"/>
    </row>
    <row r="15797" spans="4:4">
      <c r="D15797" s="422"/>
    </row>
    <row r="15798" spans="4:4">
      <c r="D15798" s="422"/>
    </row>
    <row r="15799" spans="4:4">
      <c r="D15799" s="422"/>
    </row>
    <row r="15800" spans="4:4">
      <c r="D15800" s="422"/>
    </row>
    <row r="15801" spans="4:4">
      <c r="D15801" s="422"/>
    </row>
    <row r="15802" spans="4:4">
      <c r="D15802" s="422"/>
    </row>
    <row r="15803" spans="4:4">
      <c r="D15803" s="422"/>
    </row>
    <row r="15804" spans="4:4">
      <c r="D15804" s="422"/>
    </row>
    <row r="15805" spans="4:4">
      <c r="D15805" s="422"/>
    </row>
    <row r="15806" spans="4:4">
      <c r="D15806" s="422"/>
    </row>
    <row r="15807" spans="4:4">
      <c r="D15807" s="422"/>
    </row>
    <row r="15808" spans="4:4">
      <c r="D15808" s="422"/>
    </row>
    <row r="15809" spans="4:4">
      <c r="D15809" s="422"/>
    </row>
    <row r="15810" spans="4:4">
      <c r="D15810" s="422"/>
    </row>
    <row r="15811" spans="4:4">
      <c r="D15811" s="422"/>
    </row>
    <row r="15812" spans="4:4">
      <c r="D15812" s="422"/>
    </row>
    <row r="15813" spans="4:4">
      <c r="D15813" s="422"/>
    </row>
    <row r="15814" spans="4:4">
      <c r="D15814" s="422"/>
    </row>
    <row r="15815" spans="4:4">
      <c r="D15815" s="422"/>
    </row>
    <row r="15816" spans="4:4">
      <c r="D15816" s="422"/>
    </row>
    <row r="15817" spans="4:4">
      <c r="D15817" s="422"/>
    </row>
    <row r="15818" spans="4:4">
      <c r="D15818" s="422"/>
    </row>
    <row r="15819" spans="4:4">
      <c r="D15819" s="422"/>
    </row>
    <row r="15820" spans="4:4">
      <c r="D15820" s="422"/>
    </row>
    <row r="15821" spans="4:4">
      <c r="D15821" s="422"/>
    </row>
    <row r="15822" spans="4:4">
      <c r="D15822" s="422"/>
    </row>
    <row r="15823" spans="4:4">
      <c r="D15823" s="422"/>
    </row>
    <row r="15824" spans="4:4">
      <c r="D15824" s="422"/>
    </row>
    <row r="15825" spans="4:4">
      <c r="D15825" s="422"/>
    </row>
    <row r="15826" spans="4:4">
      <c r="D15826" s="422"/>
    </row>
    <row r="15827" spans="4:4">
      <c r="D15827" s="422"/>
    </row>
    <row r="15828" spans="4:4">
      <c r="D15828" s="422"/>
    </row>
    <row r="15829" spans="4:4">
      <c r="D15829" s="422"/>
    </row>
    <row r="15830" spans="4:4">
      <c r="D15830" s="422"/>
    </row>
    <row r="15831" spans="4:4">
      <c r="D15831" s="422"/>
    </row>
    <row r="15832" spans="4:4">
      <c r="D15832" s="422"/>
    </row>
    <row r="15833" spans="4:4">
      <c r="D15833" s="422"/>
    </row>
    <row r="15834" spans="4:4">
      <c r="D15834" s="422"/>
    </row>
    <row r="15835" spans="4:4">
      <c r="D15835" s="422"/>
    </row>
    <row r="15836" spans="4:4">
      <c r="D15836" s="422"/>
    </row>
    <row r="15837" spans="4:4">
      <c r="D15837" s="422"/>
    </row>
    <row r="15838" spans="4:4">
      <c r="D15838" s="422"/>
    </row>
    <row r="15839" spans="4:4">
      <c r="D15839" s="422"/>
    </row>
    <row r="15840" spans="4:4">
      <c r="D15840" s="422"/>
    </row>
    <row r="15841" spans="4:4">
      <c r="D15841" s="422"/>
    </row>
    <row r="15842" spans="4:4">
      <c r="D15842" s="422"/>
    </row>
    <row r="15843" spans="4:4">
      <c r="D15843" s="422"/>
    </row>
    <row r="15844" spans="4:4">
      <c r="D15844" s="422"/>
    </row>
    <row r="15845" spans="4:4">
      <c r="D15845" s="422"/>
    </row>
    <row r="15846" spans="4:4">
      <c r="D15846" s="422"/>
    </row>
    <row r="15847" spans="4:4">
      <c r="D15847" s="422"/>
    </row>
    <row r="15848" spans="4:4">
      <c r="D15848" s="422"/>
    </row>
    <row r="15849" spans="4:4">
      <c r="D15849" s="422"/>
    </row>
    <row r="15850" spans="4:4">
      <c r="D15850" s="422"/>
    </row>
    <row r="15851" spans="4:4">
      <c r="D15851" s="422"/>
    </row>
    <row r="15852" spans="4:4">
      <c r="D15852" s="422"/>
    </row>
    <row r="15853" spans="4:4">
      <c r="D15853" s="422"/>
    </row>
    <row r="15854" spans="4:4">
      <c r="D15854" s="422"/>
    </row>
    <row r="15855" spans="4:4">
      <c r="D15855" s="422"/>
    </row>
    <row r="15856" spans="4:4">
      <c r="D15856" s="422"/>
    </row>
    <row r="15857" spans="4:4">
      <c r="D15857" s="422"/>
    </row>
    <row r="15858" spans="4:4">
      <c r="D15858" s="422"/>
    </row>
    <row r="15859" spans="4:4">
      <c r="D15859" s="422"/>
    </row>
    <row r="15860" spans="4:4">
      <c r="D15860" s="422"/>
    </row>
    <row r="15861" spans="4:4">
      <c r="D15861" s="422"/>
    </row>
    <row r="15862" spans="4:4">
      <c r="D15862" s="422"/>
    </row>
    <row r="15863" spans="4:4">
      <c r="D15863" s="422"/>
    </row>
    <row r="15864" spans="4:4">
      <c r="D15864" s="422"/>
    </row>
    <row r="15865" spans="4:4">
      <c r="D15865" s="422"/>
    </row>
    <row r="15866" spans="4:4">
      <c r="D15866" s="422"/>
    </row>
    <row r="15867" spans="4:4">
      <c r="D15867" s="422"/>
    </row>
    <row r="15868" spans="4:4">
      <c r="D15868" s="422"/>
    </row>
    <row r="15869" spans="4:4">
      <c r="D15869" s="422"/>
    </row>
    <row r="15870" spans="4:4">
      <c r="D15870" s="422"/>
    </row>
    <row r="15871" spans="4:4">
      <c r="D15871" s="422"/>
    </row>
    <row r="15872" spans="4:4">
      <c r="D15872" s="422"/>
    </row>
    <row r="15873" spans="4:4">
      <c r="D15873" s="422"/>
    </row>
    <row r="15874" spans="4:4">
      <c r="D15874" s="422"/>
    </row>
    <row r="15875" spans="4:4">
      <c r="D15875" s="422"/>
    </row>
    <row r="15876" spans="4:4">
      <c r="D15876" s="422"/>
    </row>
    <row r="15877" spans="4:4">
      <c r="D15877" s="422"/>
    </row>
    <row r="15878" spans="4:4">
      <c r="D15878" s="422"/>
    </row>
    <row r="15879" spans="4:4">
      <c r="D15879" s="422"/>
    </row>
    <row r="15880" spans="4:4">
      <c r="D15880" s="422"/>
    </row>
    <row r="15881" spans="4:4">
      <c r="D15881" s="422"/>
    </row>
    <row r="15882" spans="4:4">
      <c r="D15882" s="422"/>
    </row>
    <row r="15883" spans="4:4">
      <c r="D15883" s="422"/>
    </row>
    <row r="15884" spans="4:4">
      <c r="D15884" s="422"/>
    </row>
    <row r="15885" spans="4:4">
      <c r="D15885" s="422"/>
    </row>
    <row r="15886" spans="4:4">
      <c r="D15886" s="422"/>
    </row>
    <row r="15887" spans="4:4">
      <c r="D15887" s="422"/>
    </row>
    <row r="15888" spans="4:4">
      <c r="D15888" s="422"/>
    </row>
    <row r="15889" spans="4:4">
      <c r="D15889" s="422"/>
    </row>
    <row r="15890" spans="4:4">
      <c r="D15890" s="422"/>
    </row>
    <row r="15891" spans="4:4">
      <c r="D15891" s="422"/>
    </row>
    <row r="15892" spans="4:4">
      <c r="D15892" s="422"/>
    </row>
    <row r="15893" spans="4:4">
      <c r="D15893" s="422"/>
    </row>
    <row r="15894" spans="4:4">
      <c r="D15894" s="422"/>
    </row>
    <row r="15895" spans="4:4">
      <c r="D15895" s="422"/>
    </row>
    <row r="15896" spans="4:4">
      <c r="D15896" s="422"/>
    </row>
    <row r="15897" spans="4:4">
      <c r="D15897" s="422"/>
    </row>
    <row r="15898" spans="4:4">
      <c r="D15898" s="422"/>
    </row>
    <row r="15899" spans="4:4">
      <c r="D15899" s="422"/>
    </row>
    <row r="15900" spans="4:4">
      <c r="D15900" s="422"/>
    </row>
    <row r="15901" spans="4:4">
      <c r="D15901" s="422"/>
    </row>
    <row r="15902" spans="4:4">
      <c r="D15902" s="422"/>
    </row>
    <row r="15903" spans="4:4">
      <c r="D15903" s="422"/>
    </row>
    <row r="15904" spans="4:4">
      <c r="D15904" s="422"/>
    </row>
    <row r="15905" spans="4:4">
      <c r="D15905" s="422"/>
    </row>
    <row r="15906" spans="4:4">
      <c r="D15906" s="422"/>
    </row>
    <row r="15907" spans="4:4">
      <c r="D15907" s="422"/>
    </row>
    <row r="15908" spans="4:4">
      <c r="D15908" s="422"/>
    </row>
    <row r="15909" spans="4:4">
      <c r="D15909" s="422"/>
    </row>
    <row r="15910" spans="4:4">
      <c r="D15910" s="422"/>
    </row>
    <row r="15911" spans="4:4">
      <c r="D15911" s="422"/>
    </row>
    <row r="15912" spans="4:4">
      <c r="D15912" s="422"/>
    </row>
    <row r="15913" spans="4:4">
      <c r="D15913" s="422"/>
    </row>
    <row r="15914" spans="4:4">
      <c r="D15914" s="422"/>
    </row>
    <row r="15915" spans="4:4">
      <c r="D15915" s="422"/>
    </row>
    <row r="15916" spans="4:4">
      <c r="D15916" s="422"/>
    </row>
    <row r="15917" spans="4:4">
      <c r="D15917" s="422"/>
    </row>
    <row r="15918" spans="4:4">
      <c r="D15918" s="422"/>
    </row>
    <row r="15919" spans="4:4">
      <c r="D15919" s="422"/>
    </row>
    <row r="15920" spans="4:4">
      <c r="D15920" s="422"/>
    </row>
    <row r="15921" spans="4:4">
      <c r="D15921" s="422"/>
    </row>
    <row r="15922" spans="4:4">
      <c r="D15922" s="422"/>
    </row>
    <row r="15923" spans="4:4">
      <c r="D15923" s="422"/>
    </row>
    <row r="15924" spans="4:4">
      <c r="D15924" s="422"/>
    </row>
    <row r="15925" spans="4:4">
      <c r="D15925" s="422"/>
    </row>
    <row r="15926" spans="4:4">
      <c r="D15926" s="422"/>
    </row>
    <row r="15927" spans="4:4">
      <c r="D15927" s="422"/>
    </row>
    <row r="15928" spans="4:4">
      <c r="D15928" s="422"/>
    </row>
    <row r="15929" spans="4:4">
      <c r="D15929" s="422"/>
    </row>
    <row r="15930" spans="4:4">
      <c r="D15930" s="422"/>
    </row>
    <row r="15931" spans="4:4">
      <c r="D15931" s="422"/>
    </row>
    <row r="15932" spans="4:4">
      <c r="D15932" s="422"/>
    </row>
    <row r="15933" spans="4:4">
      <c r="D15933" s="422"/>
    </row>
    <row r="15934" spans="4:4">
      <c r="D15934" s="422"/>
    </row>
    <row r="15935" spans="4:4">
      <c r="D15935" s="422"/>
    </row>
    <row r="15936" spans="4:4">
      <c r="D15936" s="422"/>
    </row>
    <row r="15937" spans="4:4">
      <c r="D15937" s="422"/>
    </row>
    <row r="15938" spans="4:4">
      <c r="D15938" s="422"/>
    </row>
    <row r="15939" spans="4:4">
      <c r="D15939" s="422"/>
    </row>
    <row r="15940" spans="4:4">
      <c r="D15940" s="422"/>
    </row>
    <row r="15941" spans="4:4">
      <c r="D15941" s="422"/>
    </row>
    <row r="15942" spans="4:4">
      <c r="D15942" s="422"/>
    </row>
    <row r="15943" spans="4:4">
      <c r="D15943" s="422"/>
    </row>
    <row r="15944" spans="4:4">
      <c r="D15944" s="422"/>
    </row>
    <row r="15945" spans="4:4">
      <c r="D15945" s="422"/>
    </row>
    <row r="15946" spans="4:4">
      <c r="D15946" s="422"/>
    </row>
    <row r="15947" spans="4:4">
      <c r="D15947" s="422"/>
    </row>
    <row r="15948" spans="4:4">
      <c r="D15948" s="422"/>
    </row>
    <row r="15949" spans="4:4">
      <c r="D15949" s="422"/>
    </row>
    <row r="15950" spans="4:4">
      <c r="D15950" s="422"/>
    </row>
    <row r="15951" spans="4:4">
      <c r="D15951" s="422"/>
    </row>
    <row r="15952" spans="4:4">
      <c r="D15952" s="422"/>
    </row>
    <row r="15953" spans="4:4">
      <c r="D15953" s="422"/>
    </row>
    <row r="15954" spans="4:4">
      <c r="D15954" s="422"/>
    </row>
    <row r="15955" spans="4:4">
      <c r="D15955" s="422"/>
    </row>
    <row r="15956" spans="4:4">
      <c r="D15956" s="422"/>
    </row>
    <row r="15957" spans="4:4">
      <c r="D15957" s="422"/>
    </row>
    <row r="15958" spans="4:4">
      <c r="D15958" s="422"/>
    </row>
    <row r="15959" spans="4:4">
      <c r="D15959" s="422"/>
    </row>
    <row r="15960" spans="4:4">
      <c r="D15960" s="422"/>
    </row>
    <row r="15961" spans="4:4">
      <c r="D15961" s="422"/>
    </row>
    <row r="15962" spans="4:4">
      <c r="D15962" s="422"/>
    </row>
    <row r="15963" spans="4:4">
      <c r="D15963" s="422"/>
    </row>
    <row r="15964" spans="4:4">
      <c r="D15964" s="422"/>
    </row>
    <row r="15965" spans="4:4">
      <c r="D15965" s="422"/>
    </row>
    <row r="15966" spans="4:4">
      <c r="D15966" s="422"/>
    </row>
    <row r="15967" spans="4:4">
      <c r="D15967" s="422"/>
    </row>
    <row r="15968" spans="4:4">
      <c r="D15968" s="422"/>
    </row>
    <row r="15969" spans="4:4">
      <c r="D15969" s="422"/>
    </row>
    <row r="15970" spans="4:4">
      <c r="D15970" s="422"/>
    </row>
    <row r="15971" spans="4:4">
      <c r="D15971" s="422"/>
    </row>
    <row r="15972" spans="4:4">
      <c r="D15972" s="422"/>
    </row>
    <row r="15973" spans="4:4">
      <c r="D15973" s="422"/>
    </row>
    <row r="15974" spans="4:4">
      <c r="D15974" s="422"/>
    </row>
    <row r="15975" spans="4:4">
      <c r="D15975" s="422"/>
    </row>
    <row r="15976" spans="4:4">
      <c r="D15976" s="422"/>
    </row>
    <row r="15977" spans="4:4">
      <c r="D15977" s="422"/>
    </row>
    <row r="15978" spans="4:4">
      <c r="D15978" s="422"/>
    </row>
    <row r="15979" spans="4:4">
      <c r="D15979" s="422"/>
    </row>
    <row r="15980" spans="4:4">
      <c r="D15980" s="422"/>
    </row>
    <row r="15981" spans="4:4">
      <c r="D15981" s="422"/>
    </row>
    <row r="15982" spans="4:4">
      <c r="D15982" s="422"/>
    </row>
    <row r="15983" spans="4:4">
      <c r="D15983" s="422"/>
    </row>
    <row r="15984" spans="4:4">
      <c r="D15984" s="422"/>
    </row>
    <row r="15985" spans="4:4">
      <c r="D15985" s="422"/>
    </row>
    <row r="15986" spans="4:4">
      <c r="D15986" s="422"/>
    </row>
    <row r="15987" spans="4:4">
      <c r="D15987" s="422"/>
    </row>
    <row r="15988" spans="4:4">
      <c r="D15988" s="422"/>
    </row>
    <row r="15989" spans="4:4">
      <c r="D15989" s="422"/>
    </row>
    <row r="15990" spans="4:4">
      <c r="D15990" s="422"/>
    </row>
    <row r="15991" spans="4:4">
      <c r="D15991" s="422"/>
    </row>
    <row r="15992" spans="4:4">
      <c r="D15992" s="422"/>
    </row>
    <row r="15993" spans="4:4">
      <c r="D15993" s="422"/>
    </row>
    <row r="15994" spans="4:4">
      <c r="D15994" s="422"/>
    </row>
    <row r="15995" spans="4:4">
      <c r="D15995" s="422"/>
    </row>
    <row r="15996" spans="4:4">
      <c r="D15996" s="422"/>
    </row>
    <row r="15997" spans="4:4">
      <c r="D15997" s="422"/>
    </row>
    <row r="15998" spans="4:4">
      <c r="D15998" s="422"/>
    </row>
    <row r="15999" spans="4:4">
      <c r="D15999" s="422"/>
    </row>
    <row r="16000" spans="4:4">
      <c r="D16000" s="422"/>
    </row>
    <row r="16001" spans="4:4">
      <c r="D16001" s="422"/>
    </row>
    <row r="16002" spans="4:4">
      <c r="D16002" s="422"/>
    </row>
    <row r="16003" spans="4:4">
      <c r="D16003" s="422"/>
    </row>
    <row r="16004" spans="4:4">
      <c r="D16004" s="422"/>
    </row>
    <row r="16005" spans="4:4">
      <c r="D16005" s="422"/>
    </row>
    <row r="16006" spans="4:4">
      <c r="D16006" s="422"/>
    </row>
    <row r="16007" spans="4:4">
      <c r="D16007" s="422"/>
    </row>
    <row r="16008" spans="4:4">
      <c r="D16008" s="422"/>
    </row>
    <row r="16009" spans="4:4">
      <c r="D16009" s="422"/>
    </row>
    <row r="16010" spans="4:4">
      <c r="D16010" s="422"/>
    </row>
    <row r="16011" spans="4:4">
      <c r="D16011" s="422"/>
    </row>
    <row r="16012" spans="4:4">
      <c r="D16012" s="422"/>
    </row>
    <row r="16013" spans="4:4">
      <c r="D16013" s="422"/>
    </row>
    <row r="16014" spans="4:4">
      <c r="D16014" s="422"/>
    </row>
    <row r="16015" spans="4:4">
      <c r="D16015" s="422"/>
    </row>
    <row r="16016" spans="4:4">
      <c r="D16016" s="422"/>
    </row>
    <row r="16017" spans="4:4">
      <c r="D16017" s="422"/>
    </row>
    <row r="16018" spans="4:4">
      <c r="D16018" s="422"/>
    </row>
    <row r="16019" spans="4:4">
      <c r="D16019" s="422"/>
    </row>
    <row r="16020" spans="4:4">
      <c r="D16020" s="422"/>
    </row>
    <row r="16021" spans="4:4">
      <c r="D16021" s="422"/>
    </row>
    <row r="16022" spans="4:4">
      <c r="D16022" s="422"/>
    </row>
    <row r="16023" spans="4:4">
      <c r="D16023" s="422"/>
    </row>
    <row r="16024" spans="4:4">
      <c r="D16024" s="422"/>
    </row>
    <row r="16025" spans="4:4">
      <c r="D16025" s="422"/>
    </row>
    <row r="16026" spans="4:4">
      <c r="D16026" s="422"/>
    </row>
    <row r="16027" spans="4:4">
      <c r="D16027" s="422"/>
    </row>
    <row r="16028" spans="4:4">
      <c r="D16028" s="422"/>
    </row>
    <row r="16029" spans="4:4">
      <c r="D16029" s="422"/>
    </row>
    <row r="16030" spans="4:4">
      <c r="D16030" s="422"/>
    </row>
    <row r="16031" spans="4:4">
      <c r="D16031" s="422"/>
    </row>
    <row r="16032" spans="4:4">
      <c r="D16032" s="422"/>
    </row>
    <row r="16033" spans="4:4">
      <c r="D16033" s="422"/>
    </row>
    <row r="16034" spans="4:4">
      <c r="D16034" s="422"/>
    </row>
    <row r="16035" spans="4:4">
      <c r="D16035" s="422"/>
    </row>
    <row r="16036" spans="4:4">
      <c r="D16036" s="422"/>
    </row>
    <row r="16037" spans="4:4">
      <c r="D16037" s="422"/>
    </row>
    <row r="16038" spans="4:4">
      <c r="D16038" s="422"/>
    </row>
    <row r="16039" spans="4:4">
      <c r="D16039" s="422"/>
    </row>
    <row r="16040" spans="4:4">
      <c r="D16040" s="422"/>
    </row>
    <row r="16041" spans="4:4">
      <c r="D16041" s="422"/>
    </row>
    <row r="16042" spans="4:4">
      <c r="D16042" s="422"/>
    </row>
    <row r="16043" spans="4:4">
      <c r="D16043" s="422"/>
    </row>
    <row r="16044" spans="4:4">
      <c r="D16044" s="422"/>
    </row>
    <row r="16045" spans="4:4">
      <c r="D16045" s="422"/>
    </row>
    <row r="16046" spans="4:4">
      <c r="D16046" s="422"/>
    </row>
    <row r="16047" spans="4:4">
      <c r="D16047" s="422"/>
    </row>
    <row r="16048" spans="4:4">
      <c r="D16048" s="422"/>
    </row>
    <row r="16049" spans="4:4">
      <c r="D16049" s="422"/>
    </row>
    <row r="16050" spans="4:4">
      <c r="D16050" s="422"/>
    </row>
    <row r="16051" spans="4:4">
      <c r="D16051" s="422"/>
    </row>
    <row r="16052" spans="4:4">
      <c r="D16052" s="422"/>
    </row>
    <row r="16053" spans="4:4">
      <c r="D16053" s="422"/>
    </row>
    <row r="16054" spans="4:4">
      <c r="D16054" s="422"/>
    </row>
    <row r="16055" spans="4:4">
      <c r="D16055" s="422"/>
    </row>
    <row r="16056" spans="4:4">
      <c r="D16056" s="422"/>
    </row>
    <row r="16057" spans="4:4">
      <c r="D16057" s="422"/>
    </row>
    <row r="16058" spans="4:4">
      <c r="D16058" s="422"/>
    </row>
    <row r="16059" spans="4:4">
      <c r="D16059" s="422"/>
    </row>
    <row r="16060" spans="4:4">
      <c r="D16060" s="422"/>
    </row>
    <row r="16061" spans="4:4">
      <c r="D16061" s="422"/>
    </row>
    <row r="16062" spans="4:4">
      <c r="D16062" s="422"/>
    </row>
    <row r="16063" spans="4:4">
      <c r="D16063" s="422"/>
    </row>
    <row r="16064" spans="4:4">
      <c r="D16064" s="422"/>
    </row>
    <row r="16065" spans="4:4">
      <c r="D16065" s="422"/>
    </row>
    <row r="16066" spans="4:4">
      <c r="D16066" s="422"/>
    </row>
    <row r="16067" spans="4:4">
      <c r="D16067" s="422"/>
    </row>
    <row r="16068" spans="4:4">
      <c r="D16068" s="422"/>
    </row>
    <row r="16069" spans="4:4">
      <c r="D16069" s="422"/>
    </row>
    <row r="16070" spans="4:4">
      <c r="D16070" s="422"/>
    </row>
    <row r="16071" spans="4:4">
      <c r="D16071" s="422"/>
    </row>
    <row r="16072" spans="4:4">
      <c r="D16072" s="422"/>
    </row>
    <row r="16073" spans="4:4">
      <c r="D16073" s="422"/>
    </row>
    <row r="16074" spans="4:4">
      <c r="D16074" s="422"/>
    </row>
    <row r="16075" spans="4:4">
      <c r="D16075" s="422"/>
    </row>
    <row r="16076" spans="4:4">
      <c r="D16076" s="422"/>
    </row>
    <row r="16077" spans="4:4">
      <c r="D16077" s="422"/>
    </row>
    <row r="16078" spans="4:4">
      <c r="D16078" s="422"/>
    </row>
    <row r="16079" spans="4:4">
      <c r="D16079" s="422"/>
    </row>
    <row r="16080" spans="4:4">
      <c r="D16080" s="422"/>
    </row>
    <row r="16081" spans="4:4">
      <c r="D16081" s="422"/>
    </row>
    <row r="16082" spans="4:4">
      <c r="D16082" s="422"/>
    </row>
    <row r="16083" spans="4:4">
      <c r="D16083" s="422"/>
    </row>
    <row r="16084" spans="4:4">
      <c r="D16084" s="422"/>
    </row>
    <row r="16085" spans="4:4">
      <c r="D16085" s="422"/>
    </row>
    <row r="16086" spans="4:4">
      <c r="D16086" s="422"/>
    </row>
    <row r="16087" spans="4:4">
      <c r="D16087" s="422"/>
    </row>
    <row r="16088" spans="4:4">
      <c r="D16088" s="422"/>
    </row>
    <row r="16089" spans="4:4">
      <c r="D16089" s="422"/>
    </row>
    <row r="16090" spans="4:4">
      <c r="D16090" s="422"/>
    </row>
    <row r="16091" spans="4:4">
      <c r="D16091" s="422"/>
    </row>
    <row r="16092" spans="4:4">
      <c r="D16092" s="422"/>
    </row>
    <row r="16093" spans="4:4">
      <c r="D16093" s="422"/>
    </row>
    <row r="16094" spans="4:4">
      <c r="D16094" s="422"/>
    </row>
    <row r="16095" spans="4:4">
      <c r="D16095" s="422"/>
    </row>
    <row r="16096" spans="4:4">
      <c r="D16096" s="422"/>
    </row>
    <row r="16097" spans="4:4">
      <c r="D16097" s="422"/>
    </row>
    <row r="16098" spans="4:4">
      <c r="D16098" s="422"/>
    </row>
    <row r="16099" spans="4:4">
      <c r="D16099" s="422"/>
    </row>
    <row r="16100" spans="4:4">
      <c r="D16100" s="422"/>
    </row>
    <row r="16101" spans="4:4">
      <c r="D16101" s="422"/>
    </row>
    <row r="16102" spans="4:4">
      <c r="D16102" s="422"/>
    </row>
    <row r="16103" spans="4:4">
      <c r="D16103" s="422"/>
    </row>
    <row r="16104" spans="4:4">
      <c r="D16104" s="422"/>
    </row>
    <row r="16105" spans="4:4">
      <c r="D16105" s="422"/>
    </row>
    <row r="16106" spans="4:4">
      <c r="D16106" s="422"/>
    </row>
    <row r="16107" spans="4:4">
      <c r="D16107" s="422"/>
    </row>
    <row r="16108" spans="4:4">
      <c r="D16108" s="422"/>
    </row>
    <row r="16109" spans="4:4">
      <c r="D16109" s="422"/>
    </row>
    <row r="16110" spans="4:4">
      <c r="D16110" s="422"/>
    </row>
    <row r="16111" spans="4:4">
      <c r="D16111" s="422"/>
    </row>
    <row r="16112" spans="4:4">
      <c r="D16112" s="422"/>
    </row>
    <row r="16113" spans="4:4">
      <c r="D16113" s="422"/>
    </row>
    <row r="16114" spans="4:4">
      <c r="D16114" s="422"/>
    </row>
    <row r="16115" spans="4:4">
      <c r="D16115" s="422"/>
    </row>
    <row r="16116" spans="4:4">
      <c r="D16116" s="422"/>
    </row>
    <row r="16117" spans="4:4">
      <c r="D16117" s="422"/>
    </row>
    <row r="16118" spans="4:4">
      <c r="D16118" s="422"/>
    </row>
    <row r="16119" spans="4:4">
      <c r="D16119" s="422"/>
    </row>
    <row r="16120" spans="4:4">
      <c r="D16120" s="422"/>
    </row>
    <row r="16121" spans="4:4">
      <c r="D16121" s="422"/>
    </row>
    <row r="16122" spans="4:4">
      <c r="D16122" s="422"/>
    </row>
    <row r="16123" spans="4:4">
      <c r="D16123" s="422"/>
    </row>
    <row r="16124" spans="4:4">
      <c r="D16124" s="422"/>
    </row>
    <row r="16125" spans="4:4">
      <c r="D16125" s="422"/>
    </row>
    <row r="16126" spans="4:4">
      <c r="D16126" s="422"/>
    </row>
    <row r="16127" spans="4:4">
      <c r="D16127" s="422"/>
    </row>
    <row r="16128" spans="4:4">
      <c r="D16128" s="422"/>
    </row>
    <row r="16129" spans="4:4">
      <c r="D16129" s="422"/>
    </row>
    <row r="16130" spans="4:4">
      <c r="D16130" s="422"/>
    </row>
    <row r="16131" spans="4:4">
      <c r="D16131" s="422"/>
    </row>
    <row r="16132" spans="4:4">
      <c r="D16132" s="422"/>
    </row>
    <row r="16133" spans="4:4">
      <c r="D16133" s="422"/>
    </row>
    <row r="16134" spans="4:4">
      <c r="D16134" s="422"/>
    </row>
    <row r="16135" spans="4:4">
      <c r="D16135" s="422"/>
    </row>
    <row r="16136" spans="4:4">
      <c r="D16136" s="422"/>
    </row>
    <row r="16137" spans="4:4">
      <c r="D16137" s="422"/>
    </row>
    <row r="16138" spans="4:4">
      <c r="D16138" s="422"/>
    </row>
    <row r="16139" spans="4:4">
      <c r="D16139" s="422"/>
    </row>
    <row r="16140" spans="4:4">
      <c r="D16140" s="422"/>
    </row>
    <row r="16141" spans="4:4">
      <c r="D16141" s="422"/>
    </row>
    <row r="16142" spans="4:4">
      <c r="D16142" s="422"/>
    </row>
    <row r="16143" spans="4:4">
      <c r="D16143" s="422"/>
    </row>
    <row r="16144" spans="4:4">
      <c r="D16144" s="422"/>
    </row>
    <row r="16145" spans="4:4">
      <c r="D16145" s="422"/>
    </row>
    <row r="16146" spans="4:4">
      <c r="D16146" s="422"/>
    </row>
    <row r="16147" spans="4:4">
      <c r="D16147" s="422"/>
    </row>
    <row r="16148" spans="4:4">
      <c r="D16148" s="422"/>
    </row>
    <row r="16149" spans="4:4">
      <c r="D16149" s="422"/>
    </row>
    <row r="16150" spans="4:4">
      <c r="D16150" s="422"/>
    </row>
    <row r="16151" spans="4:4">
      <c r="D16151" s="422"/>
    </row>
    <row r="16152" spans="4:4">
      <c r="D16152" s="422"/>
    </row>
    <row r="16153" spans="4:4">
      <c r="D16153" s="422"/>
    </row>
    <row r="16154" spans="4:4">
      <c r="D16154" s="422"/>
    </row>
    <row r="16155" spans="4:4">
      <c r="D16155" s="422"/>
    </row>
    <row r="16156" spans="4:4">
      <c r="D16156" s="422"/>
    </row>
    <row r="16157" spans="4:4">
      <c r="D16157" s="422"/>
    </row>
    <row r="16158" spans="4:4">
      <c r="D16158" s="422"/>
    </row>
    <row r="16159" spans="4:4">
      <c r="D16159" s="422"/>
    </row>
    <row r="16160" spans="4:4">
      <c r="D16160" s="422"/>
    </row>
    <row r="16161" spans="4:4">
      <c r="D16161" s="422"/>
    </row>
    <row r="16162" spans="4:4">
      <c r="D16162" s="422"/>
    </row>
    <row r="16163" spans="4:4">
      <c r="D16163" s="422"/>
    </row>
    <row r="16164" spans="4:4">
      <c r="D16164" s="422"/>
    </row>
    <row r="16165" spans="4:4">
      <c r="D16165" s="422"/>
    </row>
    <row r="16166" spans="4:4">
      <c r="D16166" s="422"/>
    </row>
    <row r="16167" spans="4:4">
      <c r="D16167" s="422"/>
    </row>
    <row r="16168" spans="4:4">
      <c r="D16168" s="422"/>
    </row>
    <row r="16169" spans="4:4">
      <c r="D16169" s="422"/>
    </row>
    <row r="16170" spans="4:4">
      <c r="D16170" s="422"/>
    </row>
    <row r="16171" spans="4:4">
      <c r="D16171" s="422"/>
    </row>
    <row r="16172" spans="4:4">
      <c r="D16172" s="422"/>
    </row>
    <row r="16173" spans="4:4">
      <c r="D16173" s="422"/>
    </row>
    <row r="16174" spans="4:4">
      <c r="D16174" s="422"/>
    </row>
    <row r="16175" spans="4:4">
      <c r="D16175" s="422"/>
    </row>
    <row r="16176" spans="4:4">
      <c r="D16176" s="422"/>
    </row>
    <row r="16177" spans="4:4">
      <c r="D16177" s="422"/>
    </row>
    <row r="16178" spans="4:4">
      <c r="D16178" s="422"/>
    </row>
    <row r="16179" spans="4:4">
      <c r="D16179" s="422"/>
    </row>
    <row r="16180" spans="4:4">
      <c r="D16180" s="422"/>
    </row>
    <row r="16181" spans="4:4">
      <c r="D16181" s="422"/>
    </row>
    <row r="16182" spans="4:4">
      <c r="D16182" s="422"/>
    </row>
    <row r="16183" spans="4:4">
      <c r="D16183" s="422"/>
    </row>
    <row r="16184" spans="4:4">
      <c r="D16184" s="422"/>
    </row>
    <row r="16185" spans="4:4">
      <c r="D16185" s="422"/>
    </row>
    <row r="16186" spans="4:4">
      <c r="D16186" s="422"/>
    </row>
    <row r="16187" spans="4:4">
      <c r="D16187" s="422"/>
    </row>
    <row r="16188" spans="4:4">
      <c r="D16188" s="422"/>
    </row>
    <row r="16189" spans="4:4">
      <c r="D16189" s="422"/>
    </row>
    <row r="16190" spans="4:4">
      <c r="D16190" s="422"/>
    </row>
    <row r="16191" spans="4:4">
      <c r="D16191" s="422"/>
    </row>
    <row r="16192" spans="4:4">
      <c r="D16192" s="422"/>
    </row>
    <row r="16193" spans="4:4">
      <c r="D16193" s="422"/>
    </row>
    <row r="16194" spans="4:4">
      <c r="D16194" s="422"/>
    </row>
    <row r="16195" spans="4:4">
      <c r="D16195" s="422"/>
    </row>
    <row r="16196" spans="4:4">
      <c r="D16196" s="422"/>
    </row>
    <row r="16197" spans="4:4">
      <c r="D16197" s="422"/>
    </row>
    <row r="16198" spans="4:4">
      <c r="D16198" s="422"/>
    </row>
    <row r="16199" spans="4:4">
      <c r="D16199" s="422"/>
    </row>
    <row r="16200" spans="4:4">
      <c r="D16200" s="422"/>
    </row>
    <row r="16201" spans="4:4">
      <c r="D16201" s="422"/>
    </row>
    <row r="16202" spans="4:4">
      <c r="D16202" s="422"/>
    </row>
    <row r="16203" spans="4:4">
      <c r="D16203" s="422"/>
    </row>
    <row r="16204" spans="4:4">
      <c r="D16204" s="422"/>
    </row>
    <row r="16205" spans="4:4">
      <c r="D16205" s="422"/>
    </row>
    <row r="16206" spans="4:4">
      <c r="D16206" s="422"/>
    </row>
    <row r="16207" spans="4:4">
      <c r="D16207" s="422"/>
    </row>
    <row r="16208" spans="4:4">
      <c r="D16208" s="422"/>
    </row>
    <row r="16209" spans="4:4">
      <c r="D16209" s="422"/>
    </row>
    <row r="16210" spans="4:4">
      <c r="D16210" s="422"/>
    </row>
    <row r="16211" spans="4:4">
      <c r="D16211" s="422"/>
    </row>
    <row r="16212" spans="4:4">
      <c r="D16212" s="422"/>
    </row>
    <row r="16213" spans="4:4">
      <c r="D16213" s="422"/>
    </row>
    <row r="16214" spans="4:4">
      <c r="D16214" s="422"/>
    </row>
    <row r="16215" spans="4:4">
      <c r="D16215" s="422"/>
    </row>
    <row r="16216" spans="4:4">
      <c r="D16216" s="422"/>
    </row>
    <row r="16217" spans="4:4">
      <c r="D16217" s="422"/>
    </row>
    <row r="16218" spans="4:4">
      <c r="D16218" s="422"/>
    </row>
    <row r="16219" spans="4:4">
      <c r="D16219" s="422"/>
    </row>
    <row r="16220" spans="4:4">
      <c r="D16220" s="422"/>
    </row>
    <row r="16221" spans="4:4">
      <c r="D16221" s="422"/>
    </row>
    <row r="16222" spans="4:4">
      <c r="D16222" s="422"/>
    </row>
    <row r="16223" spans="4:4">
      <c r="D16223" s="422"/>
    </row>
    <row r="16224" spans="4:4">
      <c r="D16224" s="422"/>
    </row>
    <row r="16225" spans="4:4">
      <c r="D16225" s="422"/>
    </row>
    <row r="16226" spans="4:4">
      <c r="D16226" s="422"/>
    </row>
    <row r="16227" spans="4:4">
      <c r="D16227" s="422"/>
    </row>
    <row r="16228" spans="4:4">
      <c r="D16228" s="422"/>
    </row>
    <row r="16229" spans="4:4">
      <c r="D16229" s="422"/>
    </row>
    <row r="16230" spans="4:4">
      <c r="D16230" s="422"/>
    </row>
    <row r="16231" spans="4:4">
      <c r="D16231" s="422"/>
    </row>
    <row r="16232" spans="4:4">
      <c r="D16232" s="422"/>
    </row>
    <row r="16233" spans="4:4">
      <c r="D16233" s="422"/>
    </row>
    <row r="16234" spans="4:4">
      <c r="D16234" s="422"/>
    </row>
    <row r="16235" spans="4:4">
      <c r="D16235" s="422"/>
    </row>
    <row r="16236" spans="4:4">
      <c r="D16236" s="422"/>
    </row>
    <row r="16237" spans="4:4">
      <c r="D16237" s="422"/>
    </row>
    <row r="16238" spans="4:4">
      <c r="D16238" s="422"/>
    </row>
    <row r="16239" spans="4:4">
      <c r="D16239" s="422"/>
    </row>
    <row r="16240" spans="4:4">
      <c r="D16240" s="422"/>
    </row>
    <row r="16241" spans="4:4">
      <c r="D16241" s="422"/>
    </row>
    <row r="16242" spans="4:4">
      <c r="D16242" s="422"/>
    </row>
    <row r="16243" spans="4:4">
      <c r="D16243" s="422"/>
    </row>
    <row r="16244" spans="4:4">
      <c r="D16244" s="422"/>
    </row>
    <row r="16245" spans="4:4">
      <c r="D16245" s="422"/>
    </row>
    <row r="16246" spans="4:4">
      <c r="D16246" s="422"/>
    </row>
    <row r="16247" spans="4:4">
      <c r="D16247" s="422"/>
    </row>
    <row r="16248" spans="4:4">
      <c r="D16248" s="422"/>
    </row>
    <row r="16249" spans="4:4">
      <c r="D16249" s="422"/>
    </row>
    <row r="16250" spans="4:4">
      <c r="D16250" s="422"/>
    </row>
    <row r="16251" spans="4:4">
      <c r="D16251" s="422"/>
    </row>
    <row r="16252" spans="4:4">
      <c r="D16252" s="422"/>
    </row>
    <row r="16253" spans="4:4">
      <c r="D16253" s="422"/>
    </row>
    <row r="16254" spans="4:4">
      <c r="D16254" s="422"/>
    </row>
    <row r="16255" spans="4:4">
      <c r="D16255" s="422"/>
    </row>
    <row r="16256" spans="4:4">
      <c r="D16256" s="422"/>
    </row>
    <row r="16257" spans="4:4">
      <c r="D16257" s="422"/>
    </row>
    <row r="16258" spans="4:4">
      <c r="D16258" s="422"/>
    </row>
    <row r="16259" spans="4:4">
      <c r="D16259" s="422"/>
    </row>
    <row r="16260" spans="4:4">
      <c r="D16260" s="422"/>
    </row>
    <row r="16261" spans="4:4">
      <c r="D16261" s="422"/>
    </row>
    <row r="16262" spans="4:4">
      <c r="D16262" s="422"/>
    </row>
    <row r="16263" spans="4:4">
      <c r="D16263" s="422"/>
    </row>
    <row r="16264" spans="4:4">
      <c r="D16264" s="422"/>
    </row>
    <row r="16265" spans="4:4">
      <c r="D16265" s="422"/>
    </row>
    <row r="16266" spans="4:4">
      <c r="D16266" s="422"/>
    </row>
    <row r="16267" spans="4:4">
      <c r="D16267" s="422"/>
    </row>
    <row r="16268" spans="4:4">
      <c r="D16268" s="422"/>
    </row>
    <row r="16269" spans="4:4">
      <c r="D16269" s="422"/>
    </row>
    <row r="16270" spans="4:4">
      <c r="D16270" s="422"/>
    </row>
    <row r="16271" spans="4:4">
      <c r="D16271" s="422"/>
    </row>
    <row r="16272" spans="4:4">
      <c r="D16272" s="422"/>
    </row>
    <row r="16273" spans="4:4">
      <c r="D16273" s="422"/>
    </row>
    <row r="16274" spans="4:4">
      <c r="D16274" s="422"/>
    </row>
    <row r="16275" spans="4:4">
      <c r="D16275" s="422"/>
    </row>
    <row r="16276" spans="4:4">
      <c r="D16276" s="422"/>
    </row>
    <row r="16277" spans="4:4">
      <c r="D16277" s="422"/>
    </row>
    <row r="16278" spans="4:4">
      <c r="D16278" s="422"/>
    </row>
    <row r="16279" spans="4:4">
      <c r="D16279" s="422"/>
    </row>
    <row r="16280" spans="4:4">
      <c r="D16280" s="422"/>
    </row>
    <row r="16281" spans="4:4">
      <c r="D16281" s="422"/>
    </row>
    <row r="16282" spans="4:4">
      <c r="D16282" s="422"/>
    </row>
    <row r="16283" spans="4:4">
      <c r="D16283" s="422"/>
    </row>
    <row r="16284" spans="4:4">
      <c r="D16284" s="422"/>
    </row>
    <row r="16285" spans="4:4">
      <c r="D16285" s="422"/>
    </row>
    <row r="16286" spans="4:4">
      <c r="D16286" s="422"/>
    </row>
    <row r="16287" spans="4:4">
      <c r="D16287" s="422"/>
    </row>
    <row r="16288" spans="4:4">
      <c r="D16288" s="422"/>
    </row>
    <row r="16289" spans="4:4">
      <c r="D16289" s="422"/>
    </row>
    <row r="16290" spans="4:4">
      <c r="D16290" s="422"/>
    </row>
    <row r="16291" spans="4:4">
      <c r="D16291" s="422"/>
    </row>
    <row r="16292" spans="4:4">
      <c r="D16292" s="422"/>
    </row>
    <row r="16293" spans="4:4">
      <c r="D16293" s="422"/>
    </row>
    <row r="16294" spans="4:4">
      <c r="D16294" s="422"/>
    </row>
    <row r="16295" spans="4:4">
      <c r="D16295" s="422"/>
    </row>
    <row r="16296" spans="4:4">
      <c r="D16296" s="422"/>
    </row>
    <row r="16297" spans="4:4">
      <c r="D16297" s="422"/>
    </row>
    <row r="16298" spans="4:4">
      <c r="D16298" s="422"/>
    </row>
    <row r="16299" spans="4:4">
      <c r="D16299" s="422"/>
    </row>
    <row r="16300" spans="4:4">
      <c r="D16300" s="422"/>
    </row>
    <row r="16301" spans="4:4">
      <c r="D16301" s="422"/>
    </row>
    <row r="16302" spans="4:4">
      <c r="D16302" s="422"/>
    </row>
    <row r="16303" spans="4:4">
      <c r="D16303" s="422"/>
    </row>
    <row r="16304" spans="4:4">
      <c r="D16304" s="422"/>
    </row>
    <row r="16305" spans="4:4">
      <c r="D16305" s="422"/>
    </row>
    <row r="16306" spans="4:4">
      <c r="D16306" s="422"/>
    </row>
    <row r="16307" spans="4:4">
      <c r="D16307" s="422"/>
    </row>
    <row r="16308" spans="4:4">
      <c r="D16308" s="422"/>
    </row>
    <row r="16309" spans="4:4">
      <c r="D16309" s="422"/>
    </row>
    <row r="16310" spans="4:4">
      <c r="D16310" s="422"/>
    </row>
    <row r="16311" spans="4:4">
      <c r="D16311" s="422"/>
    </row>
    <row r="16312" spans="4:4">
      <c r="D16312" s="422"/>
    </row>
    <row r="16313" spans="4:4">
      <c r="D16313" s="422"/>
    </row>
    <row r="16314" spans="4:4">
      <c r="D16314" s="422"/>
    </row>
    <row r="16315" spans="4:4">
      <c r="D16315" s="422"/>
    </row>
    <row r="16316" spans="4:4">
      <c r="D16316" s="422"/>
    </row>
    <row r="16317" spans="4:4">
      <c r="D16317" s="422"/>
    </row>
    <row r="16318" spans="4:4">
      <c r="D16318" s="422"/>
    </row>
    <row r="16319" spans="4:4">
      <c r="D16319" s="422"/>
    </row>
    <row r="16320" spans="4:4">
      <c r="D16320" s="422"/>
    </row>
    <row r="16321" spans="4:4">
      <c r="D16321" s="422"/>
    </row>
    <row r="16322" spans="4:4">
      <c r="D16322" s="422"/>
    </row>
    <row r="16323" spans="4:4">
      <c r="D16323" s="422"/>
    </row>
    <row r="16324" spans="4:4">
      <c r="D16324" s="422"/>
    </row>
    <row r="16325" spans="4:4">
      <c r="D16325" s="422"/>
    </row>
    <row r="16326" spans="4:4">
      <c r="D16326" s="422"/>
    </row>
    <row r="16327" spans="4:4">
      <c r="D16327" s="422"/>
    </row>
    <row r="16328" spans="4:4">
      <c r="D16328" s="422"/>
    </row>
    <row r="16329" spans="4:4">
      <c r="D16329" s="422"/>
    </row>
    <row r="16330" spans="4:4">
      <c r="D16330" s="422"/>
    </row>
    <row r="16331" spans="4:4">
      <c r="D16331" s="422"/>
    </row>
    <row r="16332" spans="4:4">
      <c r="D16332" s="422"/>
    </row>
    <row r="16333" spans="4:4">
      <c r="D16333" s="422"/>
    </row>
    <row r="16334" spans="4:4">
      <c r="D16334" s="422"/>
    </row>
    <row r="16335" spans="4:4">
      <c r="D16335" s="422"/>
    </row>
    <row r="16336" spans="4:4">
      <c r="D16336" s="422"/>
    </row>
    <row r="16337" spans="4:4">
      <c r="D16337" s="422"/>
    </row>
    <row r="16338" spans="4:4">
      <c r="D16338" s="422"/>
    </row>
    <row r="16339" spans="4:4">
      <c r="D16339" s="422"/>
    </row>
    <row r="16340" spans="4:4">
      <c r="D16340" s="422"/>
    </row>
    <row r="16341" spans="4:4">
      <c r="D16341" s="422"/>
    </row>
    <row r="16342" spans="4:4">
      <c r="D16342" s="422"/>
    </row>
    <row r="16343" spans="4:4">
      <c r="D16343" s="422"/>
    </row>
    <row r="16344" spans="4:4">
      <c r="D16344" s="422"/>
    </row>
    <row r="16345" spans="4:4">
      <c r="D16345" s="422"/>
    </row>
    <row r="16346" spans="4:4">
      <c r="D16346" s="422"/>
    </row>
    <row r="16347" spans="4:4">
      <c r="D16347" s="422"/>
    </row>
    <row r="16348" spans="4:4">
      <c r="D16348" s="422"/>
    </row>
    <row r="16349" spans="4:4">
      <c r="D16349" s="422"/>
    </row>
    <row r="16350" spans="4:4">
      <c r="D16350" s="422"/>
    </row>
    <row r="16351" spans="4:4">
      <c r="D16351" s="422"/>
    </row>
    <row r="16352" spans="4:4">
      <c r="D16352" s="422"/>
    </row>
    <row r="16353" spans="4:4">
      <c r="D16353" s="422"/>
    </row>
    <row r="16354" spans="4:4">
      <c r="D16354" s="422"/>
    </row>
    <row r="16355" spans="4:4">
      <c r="D16355" s="422"/>
    </row>
    <row r="16356" spans="4:4">
      <c r="D16356" s="422"/>
    </row>
    <row r="16357" spans="4:4">
      <c r="D16357" s="422"/>
    </row>
    <row r="16358" spans="4:4">
      <c r="D16358" s="422"/>
    </row>
    <row r="16359" spans="4:4">
      <c r="D16359" s="422"/>
    </row>
    <row r="16360" spans="4:4">
      <c r="D16360" s="422"/>
    </row>
    <row r="16361" spans="4:4">
      <c r="D16361" s="422"/>
    </row>
    <row r="16362" spans="4:4">
      <c r="D16362" s="422"/>
    </row>
    <row r="16363" spans="4:4">
      <c r="D16363" s="422"/>
    </row>
    <row r="16364" spans="4:4">
      <c r="D16364" s="422"/>
    </row>
    <row r="16365" spans="4:4">
      <c r="D16365" s="422"/>
    </row>
    <row r="16366" spans="4:4">
      <c r="D16366" s="422"/>
    </row>
    <row r="16367" spans="4:4">
      <c r="D16367" s="422"/>
    </row>
    <row r="16368" spans="4:4">
      <c r="D16368" s="422"/>
    </row>
    <row r="16369" spans="4:4">
      <c r="D16369" s="422"/>
    </row>
    <row r="16370" spans="4:4">
      <c r="D16370" s="422"/>
    </row>
    <row r="16371" spans="4:4">
      <c r="D16371" s="422"/>
    </row>
    <row r="16372" spans="4:4">
      <c r="D16372" s="422"/>
    </row>
    <row r="16373" spans="4:4">
      <c r="D16373" s="422"/>
    </row>
    <row r="16374" spans="4:4">
      <c r="D16374" s="422"/>
    </row>
    <row r="16375" spans="4:4">
      <c r="D16375" s="422"/>
    </row>
    <row r="16376" spans="4:4">
      <c r="D16376" s="422"/>
    </row>
    <row r="16377" spans="4:4">
      <c r="D16377" s="422"/>
    </row>
    <row r="16378" spans="4:4">
      <c r="D16378" s="422"/>
    </row>
    <row r="16379" spans="4:4">
      <c r="D16379" s="422"/>
    </row>
    <row r="16380" spans="4:4">
      <c r="D16380" s="422"/>
    </row>
    <row r="16381" spans="4:4">
      <c r="D16381" s="422"/>
    </row>
    <row r="16382" spans="4:4">
      <c r="D16382" s="422"/>
    </row>
    <row r="16383" spans="4:4">
      <c r="D16383" s="422"/>
    </row>
    <row r="16384" spans="4:4">
      <c r="D16384" s="422"/>
    </row>
    <row r="16385" spans="4:4">
      <c r="D16385" s="422"/>
    </row>
    <row r="16386" spans="4:4">
      <c r="D16386" s="422"/>
    </row>
    <row r="16387" spans="4:4">
      <c r="D16387" s="422"/>
    </row>
    <row r="16388" spans="4:4">
      <c r="D16388" s="422"/>
    </row>
    <row r="16389" spans="4:4">
      <c r="D16389" s="422"/>
    </row>
    <row r="16390" spans="4:4">
      <c r="D16390" s="422"/>
    </row>
    <row r="16391" spans="4:4">
      <c r="D16391" s="422"/>
    </row>
    <row r="16392" spans="4:4">
      <c r="D16392" s="422"/>
    </row>
    <row r="16393" spans="4:4">
      <c r="D16393" s="422"/>
    </row>
    <row r="16394" spans="4:4">
      <c r="D16394" s="422"/>
    </row>
    <row r="16395" spans="4:4">
      <c r="D16395" s="422"/>
    </row>
    <row r="16396" spans="4:4">
      <c r="D16396" s="422"/>
    </row>
    <row r="16397" spans="4:4">
      <c r="D16397" s="422"/>
    </row>
    <row r="16398" spans="4:4">
      <c r="D16398" s="422"/>
    </row>
    <row r="16399" spans="4:4">
      <c r="D16399" s="422"/>
    </row>
    <row r="16400" spans="4:4">
      <c r="D16400" s="422"/>
    </row>
    <row r="16401" spans="4:4">
      <c r="D16401" s="422"/>
    </row>
    <row r="16402" spans="4:4">
      <c r="D16402" s="422"/>
    </row>
    <row r="16403" spans="4:4">
      <c r="D16403" s="422"/>
    </row>
    <row r="16404" spans="4:4">
      <c r="D16404" s="422"/>
    </row>
    <row r="16405" spans="4:4">
      <c r="D16405" s="422"/>
    </row>
    <row r="16406" spans="4:4">
      <c r="D16406" s="422"/>
    </row>
    <row r="16407" spans="4:4">
      <c r="D16407" s="422"/>
    </row>
    <row r="16408" spans="4:4">
      <c r="D16408" s="422"/>
    </row>
    <row r="16409" spans="4:4">
      <c r="D16409" s="422"/>
    </row>
    <row r="16410" spans="4:4">
      <c r="D16410" s="422"/>
    </row>
    <row r="16411" spans="4:4">
      <c r="D16411" s="422"/>
    </row>
    <row r="16412" spans="4:4">
      <c r="D16412" s="422"/>
    </row>
    <row r="16413" spans="4:4">
      <c r="D16413" s="422"/>
    </row>
    <row r="16414" spans="4:4">
      <c r="D16414" s="422"/>
    </row>
    <row r="16415" spans="4:4">
      <c r="D16415" s="422"/>
    </row>
    <row r="16416" spans="4:4">
      <c r="D16416" s="422"/>
    </row>
    <row r="16417" spans="4:4">
      <c r="D16417" s="422"/>
    </row>
    <row r="16418" spans="4:4">
      <c r="D16418" s="422"/>
    </row>
    <row r="16419" spans="4:4">
      <c r="D16419" s="422"/>
    </row>
    <row r="16420" spans="4:4">
      <c r="D16420" s="422"/>
    </row>
    <row r="16421" spans="4:4">
      <c r="D16421" s="422"/>
    </row>
    <row r="16422" spans="4:4">
      <c r="D16422" s="422"/>
    </row>
    <row r="16423" spans="4:4">
      <c r="D16423" s="422"/>
    </row>
    <row r="16424" spans="4:4">
      <c r="D16424" s="422"/>
    </row>
    <row r="16425" spans="4:4">
      <c r="D16425" s="422"/>
    </row>
    <row r="16426" spans="4:4">
      <c r="D16426" s="422"/>
    </row>
    <row r="16427" spans="4:4">
      <c r="D16427" s="422"/>
    </row>
    <row r="16428" spans="4:4">
      <c r="D16428" s="422"/>
    </row>
    <row r="16429" spans="4:4">
      <c r="D16429" s="422"/>
    </row>
    <row r="16430" spans="4:4">
      <c r="D16430" s="422"/>
    </row>
    <row r="16431" spans="4:4">
      <c r="D16431" s="422"/>
    </row>
    <row r="16432" spans="4:4">
      <c r="D16432" s="422"/>
    </row>
    <row r="16433" spans="4:4">
      <c r="D16433" s="422"/>
    </row>
    <row r="16434" spans="4:4">
      <c r="D16434" s="422"/>
    </row>
    <row r="16435" spans="4:4">
      <c r="D16435" s="422"/>
    </row>
    <row r="16436" spans="4:4">
      <c r="D16436" s="422"/>
    </row>
    <row r="16437" spans="4:4">
      <c r="D16437" s="422"/>
    </row>
    <row r="16438" spans="4:4">
      <c r="D16438" s="422"/>
    </row>
    <row r="16439" spans="4:4">
      <c r="D16439" s="422"/>
    </row>
    <row r="16440" spans="4:4">
      <c r="D16440" s="422"/>
    </row>
    <row r="16441" spans="4:4">
      <c r="D16441" s="422"/>
    </row>
    <row r="16442" spans="4:4">
      <c r="D16442" s="422"/>
    </row>
    <row r="16443" spans="4:4">
      <c r="D16443" s="422"/>
    </row>
    <row r="16444" spans="4:4">
      <c r="D16444" s="422"/>
    </row>
    <row r="16445" spans="4:4">
      <c r="D16445" s="422"/>
    </row>
    <row r="16446" spans="4:4">
      <c r="D16446" s="422"/>
    </row>
    <row r="16447" spans="4:4">
      <c r="D16447" s="422"/>
    </row>
    <row r="16448" spans="4:4">
      <c r="D16448" s="422"/>
    </row>
    <row r="16449" spans="4:4">
      <c r="D16449" s="422"/>
    </row>
    <row r="16450" spans="4:4">
      <c r="D16450" s="422"/>
    </row>
    <row r="16451" spans="4:4">
      <c r="D16451" s="422"/>
    </row>
    <row r="16452" spans="4:4">
      <c r="D16452" s="422"/>
    </row>
    <row r="16453" spans="4:4">
      <c r="D16453" s="422"/>
    </row>
    <row r="16454" spans="4:4">
      <c r="D16454" s="422"/>
    </row>
    <row r="16455" spans="4:4">
      <c r="D16455" s="422"/>
    </row>
    <row r="16456" spans="4:4">
      <c r="D16456" s="422"/>
    </row>
    <row r="16457" spans="4:4">
      <c r="D16457" s="422"/>
    </row>
    <row r="16458" spans="4:4">
      <c r="D16458" s="422"/>
    </row>
    <row r="16459" spans="4:4">
      <c r="D16459" s="422"/>
    </row>
    <row r="16460" spans="4:4">
      <c r="D16460" s="422"/>
    </row>
    <row r="16461" spans="4:4">
      <c r="D16461" s="422"/>
    </row>
    <row r="16462" spans="4:4">
      <c r="D16462" s="422"/>
    </row>
    <row r="16463" spans="4:4">
      <c r="D16463" s="422"/>
    </row>
    <row r="16464" spans="4:4">
      <c r="D16464" s="422"/>
    </row>
    <row r="16465" spans="4:4">
      <c r="D16465" s="422"/>
    </row>
    <row r="16466" spans="4:4">
      <c r="D16466" s="422"/>
    </row>
    <row r="16467" spans="4:4">
      <c r="D16467" s="422"/>
    </row>
    <row r="16468" spans="4:4">
      <c r="D16468" s="422"/>
    </row>
    <row r="16469" spans="4:4">
      <c r="D16469" s="422"/>
    </row>
    <row r="16470" spans="4:4">
      <c r="D16470" s="422"/>
    </row>
    <row r="16471" spans="4:4">
      <c r="D16471" s="422"/>
    </row>
    <row r="16472" spans="4:4">
      <c r="D16472" s="422"/>
    </row>
    <row r="16473" spans="4:4">
      <c r="D16473" s="422"/>
    </row>
    <row r="16474" spans="4:4">
      <c r="D16474" s="422"/>
    </row>
    <row r="16475" spans="4:4">
      <c r="D16475" s="422"/>
    </row>
    <row r="16476" spans="4:4">
      <c r="D16476" s="422"/>
    </row>
    <row r="16477" spans="4:4">
      <c r="D16477" s="422"/>
    </row>
    <row r="16478" spans="4:4">
      <c r="D16478" s="422"/>
    </row>
    <row r="16479" spans="4:4">
      <c r="D16479" s="422"/>
    </row>
    <row r="16480" spans="4:4">
      <c r="D16480" s="422"/>
    </row>
    <row r="16481" spans="4:4">
      <c r="D16481" s="422"/>
    </row>
    <row r="16482" spans="4:4">
      <c r="D16482" s="422"/>
    </row>
    <row r="16483" spans="4:4">
      <c r="D16483" s="422"/>
    </row>
    <row r="16484" spans="4:4">
      <c r="D16484" s="422"/>
    </row>
    <row r="16485" spans="4:4">
      <c r="D16485" s="422"/>
    </row>
    <row r="16486" spans="4:4">
      <c r="D16486" s="422"/>
    </row>
    <row r="16487" spans="4:4">
      <c r="D16487" s="422"/>
    </row>
    <row r="16488" spans="4:4">
      <c r="D16488" s="422"/>
    </row>
    <row r="16489" spans="4:4">
      <c r="D16489" s="422"/>
    </row>
    <row r="16490" spans="4:4">
      <c r="D16490" s="422"/>
    </row>
    <row r="16491" spans="4:4">
      <c r="D16491" s="422"/>
    </row>
    <row r="16492" spans="4:4">
      <c r="D16492" s="422"/>
    </row>
    <row r="16493" spans="4:4">
      <c r="D16493" s="422"/>
    </row>
    <row r="16494" spans="4:4">
      <c r="D16494" s="422"/>
    </row>
    <row r="16495" spans="4:4">
      <c r="D16495" s="422"/>
    </row>
    <row r="16496" spans="4:4">
      <c r="D16496" s="422"/>
    </row>
    <row r="16497" spans="4:4">
      <c r="D16497" s="422"/>
    </row>
    <row r="16498" spans="4:4">
      <c r="D16498" s="422"/>
    </row>
    <row r="16499" spans="4:4">
      <c r="D16499" s="422"/>
    </row>
    <row r="16500" spans="4:4">
      <c r="D16500" s="422"/>
    </row>
    <row r="16501" spans="4:4">
      <c r="D16501" s="422"/>
    </row>
    <row r="16502" spans="4:4">
      <c r="D16502" s="422"/>
    </row>
    <row r="16503" spans="4:4">
      <c r="D16503" s="422"/>
    </row>
    <row r="16504" spans="4:4">
      <c r="D16504" s="422"/>
    </row>
    <row r="16505" spans="4:4">
      <c r="D16505" s="422"/>
    </row>
    <row r="16506" spans="4:4">
      <c r="D16506" s="422"/>
    </row>
    <row r="16507" spans="4:4">
      <c r="D16507" s="422"/>
    </row>
    <row r="16508" spans="4:4">
      <c r="D16508" s="422"/>
    </row>
    <row r="16509" spans="4:4">
      <c r="D16509" s="422"/>
    </row>
    <row r="16510" spans="4:4">
      <c r="D16510" s="422"/>
    </row>
    <row r="16511" spans="4:4">
      <c r="D16511" s="422"/>
    </row>
    <row r="16512" spans="4:4">
      <c r="D16512" s="422"/>
    </row>
    <row r="16513" spans="4:4">
      <c r="D16513" s="422"/>
    </row>
    <row r="16514" spans="4:4">
      <c r="D16514" s="422"/>
    </row>
    <row r="16515" spans="4:4">
      <c r="D16515" s="422"/>
    </row>
    <row r="16516" spans="4:4">
      <c r="D16516" s="422"/>
    </row>
    <row r="16517" spans="4:4">
      <c r="D16517" s="422"/>
    </row>
    <row r="16518" spans="4:4">
      <c r="D16518" s="422"/>
    </row>
    <row r="16519" spans="4:4">
      <c r="D16519" s="422"/>
    </row>
    <row r="16520" spans="4:4">
      <c r="D16520" s="422"/>
    </row>
    <row r="16521" spans="4:4">
      <c r="D16521" s="422"/>
    </row>
    <row r="16522" spans="4:4">
      <c r="D16522" s="422"/>
    </row>
    <row r="16523" spans="4:4">
      <c r="D16523" s="422"/>
    </row>
    <row r="16524" spans="4:4">
      <c r="D16524" s="422"/>
    </row>
    <row r="16525" spans="4:4">
      <c r="D16525" s="422"/>
    </row>
    <row r="16526" spans="4:4">
      <c r="D16526" s="422"/>
    </row>
    <row r="16527" spans="4:4">
      <c r="D16527" s="422"/>
    </row>
    <row r="16528" spans="4:4">
      <c r="D16528" s="422"/>
    </row>
    <row r="16529" spans="4:4">
      <c r="D16529" s="422"/>
    </row>
    <row r="16530" spans="4:4">
      <c r="D16530" s="422"/>
    </row>
    <row r="16531" spans="4:4">
      <c r="D16531" s="422"/>
    </row>
    <row r="16532" spans="4:4">
      <c r="D16532" s="422"/>
    </row>
    <row r="16533" spans="4:4">
      <c r="D16533" s="422"/>
    </row>
    <row r="16534" spans="4:4">
      <c r="D16534" s="422"/>
    </row>
    <row r="16535" spans="4:4">
      <c r="D16535" s="422"/>
    </row>
    <row r="16536" spans="4:4">
      <c r="D16536" s="422"/>
    </row>
    <row r="16537" spans="4:4">
      <c r="D16537" s="422"/>
    </row>
    <row r="16538" spans="4:4">
      <c r="D16538" s="422"/>
    </row>
    <row r="16539" spans="4:4">
      <c r="D16539" s="422"/>
    </row>
    <row r="16540" spans="4:4">
      <c r="D16540" s="422"/>
    </row>
    <row r="16541" spans="4:4">
      <c r="D16541" s="422"/>
    </row>
    <row r="16542" spans="4:4">
      <c r="D16542" s="422"/>
    </row>
    <row r="16543" spans="4:4">
      <c r="D16543" s="422"/>
    </row>
    <row r="16544" spans="4:4">
      <c r="D16544" s="422"/>
    </row>
    <row r="16545" spans="4:4">
      <c r="D16545" s="422"/>
    </row>
    <row r="16546" spans="4:4">
      <c r="D16546" s="422"/>
    </row>
    <row r="16547" spans="4:4">
      <c r="D16547" s="422"/>
    </row>
    <row r="16548" spans="4:4">
      <c r="D16548" s="422"/>
    </row>
    <row r="16549" spans="4:4">
      <c r="D16549" s="422"/>
    </row>
    <row r="16550" spans="4:4">
      <c r="D16550" s="422"/>
    </row>
    <row r="16551" spans="4:4">
      <c r="D16551" s="422"/>
    </row>
    <row r="16552" spans="4:4">
      <c r="D16552" s="422"/>
    </row>
    <row r="16553" spans="4:4">
      <c r="D16553" s="422"/>
    </row>
    <row r="16554" spans="4:4">
      <c r="D16554" s="422"/>
    </row>
    <row r="16555" spans="4:4">
      <c r="D16555" s="422"/>
    </row>
    <row r="16556" spans="4:4">
      <c r="D16556" s="422"/>
    </row>
    <row r="16557" spans="4:4">
      <c r="D16557" s="422"/>
    </row>
    <row r="16558" spans="4:4">
      <c r="D16558" s="422"/>
    </row>
    <row r="16559" spans="4:4">
      <c r="D16559" s="422"/>
    </row>
    <row r="16560" spans="4:4">
      <c r="D16560" s="422"/>
    </row>
    <row r="16561" spans="4:4">
      <c r="D16561" s="422"/>
    </row>
    <row r="16562" spans="4:4">
      <c r="D16562" s="422"/>
    </row>
    <row r="16563" spans="4:4">
      <c r="D16563" s="422"/>
    </row>
    <row r="16564" spans="4:4">
      <c r="D16564" s="422"/>
    </row>
    <row r="16565" spans="4:4">
      <c r="D16565" s="422"/>
    </row>
    <row r="16566" spans="4:4">
      <c r="D16566" s="422"/>
    </row>
    <row r="16567" spans="4:4">
      <c r="D16567" s="422"/>
    </row>
    <row r="16568" spans="4:4">
      <c r="D16568" s="422"/>
    </row>
    <row r="16569" spans="4:4">
      <c r="D16569" s="422"/>
    </row>
    <row r="16570" spans="4:4">
      <c r="D16570" s="422"/>
    </row>
    <row r="16571" spans="4:4">
      <c r="D16571" s="422"/>
    </row>
    <row r="16572" spans="4:4">
      <c r="D16572" s="422"/>
    </row>
    <row r="16573" spans="4:4">
      <c r="D16573" s="422"/>
    </row>
    <row r="16574" spans="4:4">
      <c r="D16574" s="422"/>
    </row>
    <row r="16575" spans="4:4">
      <c r="D16575" s="422"/>
    </row>
    <row r="16576" spans="4:4">
      <c r="D16576" s="422"/>
    </row>
    <row r="16577" spans="4:4">
      <c r="D16577" s="422"/>
    </row>
    <row r="16578" spans="4:4">
      <c r="D16578" s="422"/>
    </row>
    <row r="16579" spans="4:4">
      <c r="D16579" s="422"/>
    </row>
    <row r="16580" spans="4:4">
      <c r="D16580" s="422"/>
    </row>
    <row r="16581" spans="4:4">
      <c r="D16581" s="422"/>
    </row>
    <row r="16582" spans="4:4">
      <c r="D16582" s="422"/>
    </row>
    <row r="16583" spans="4:4">
      <c r="D16583" s="422"/>
    </row>
    <row r="16584" spans="4:4">
      <c r="D16584" s="422"/>
    </row>
    <row r="16585" spans="4:4">
      <c r="D16585" s="422"/>
    </row>
    <row r="16586" spans="4:4">
      <c r="D16586" s="422"/>
    </row>
    <row r="16587" spans="4:4">
      <c r="D16587" s="422"/>
    </row>
    <row r="16588" spans="4:4">
      <c r="D16588" s="422"/>
    </row>
    <row r="16589" spans="4:4">
      <c r="D16589" s="422"/>
    </row>
    <row r="16590" spans="4:4">
      <c r="D16590" s="422"/>
    </row>
    <row r="16591" spans="4:4">
      <c r="D16591" s="422"/>
    </row>
    <row r="16592" spans="4:4">
      <c r="D16592" s="422"/>
    </row>
    <row r="16593" spans="4:4">
      <c r="D16593" s="422"/>
    </row>
    <row r="16594" spans="4:4">
      <c r="D16594" s="422"/>
    </row>
    <row r="16595" spans="4:4">
      <c r="D16595" s="422"/>
    </row>
    <row r="16596" spans="4:4">
      <c r="D16596" s="422"/>
    </row>
    <row r="16597" spans="4:4">
      <c r="D16597" s="422"/>
    </row>
    <row r="16598" spans="4:4">
      <c r="D16598" s="422"/>
    </row>
    <row r="16599" spans="4:4">
      <c r="D16599" s="422"/>
    </row>
    <row r="16600" spans="4:4">
      <c r="D16600" s="422"/>
    </row>
    <row r="16601" spans="4:4">
      <c r="D16601" s="422"/>
    </row>
    <row r="16602" spans="4:4">
      <c r="D16602" s="422"/>
    </row>
    <row r="16603" spans="4:4">
      <c r="D16603" s="422"/>
    </row>
    <row r="16604" spans="4:4">
      <c r="D16604" s="422"/>
    </row>
    <row r="16605" spans="4:4">
      <c r="D16605" s="422"/>
    </row>
    <row r="16606" spans="4:4">
      <c r="D16606" s="422"/>
    </row>
    <row r="16607" spans="4:4">
      <c r="D16607" s="422"/>
    </row>
    <row r="16608" spans="4:4">
      <c r="D16608" s="422"/>
    </row>
    <row r="16609" spans="4:4">
      <c r="D16609" s="422"/>
    </row>
    <row r="16610" spans="4:4">
      <c r="D16610" s="422"/>
    </row>
    <row r="16611" spans="4:4">
      <c r="D16611" s="422"/>
    </row>
    <row r="16612" spans="4:4">
      <c r="D16612" s="422"/>
    </row>
    <row r="16613" spans="4:4">
      <c r="D16613" s="422"/>
    </row>
    <row r="16614" spans="4:4">
      <c r="D16614" s="422"/>
    </row>
    <row r="16615" spans="4:4">
      <c r="D16615" s="422"/>
    </row>
    <row r="16616" spans="4:4">
      <c r="D16616" s="422"/>
    </row>
    <row r="16617" spans="4:4">
      <c r="D16617" s="422"/>
    </row>
    <row r="16618" spans="4:4">
      <c r="D16618" s="422"/>
    </row>
    <row r="16619" spans="4:4">
      <c r="D16619" s="422"/>
    </row>
    <row r="16620" spans="4:4">
      <c r="D16620" s="422"/>
    </row>
    <row r="16621" spans="4:4">
      <c r="D16621" s="422"/>
    </row>
    <row r="16622" spans="4:4">
      <c r="D16622" s="422"/>
    </row>
    <row r="16623" spans="4:4">
      <c r="D16623" s="422"/>
    </row>
    <row r="16624" spans="4:4">
      <c r="D16624" s="422"/>
    </row>
    <row r="16625" spans="4:4">
      <c r="D16625" s="422"/>
    </row>
    <row r="16626" spans="4:4">
      <c r="D16626" s="422"/>
    </row>
    <row r="16627" spans="4:4">
      <c r="D16627" s="422"/>
    </row>
    <row r="16628" spans="4:4">
      <c r="D16628" s="422"/>
    </row>
    <row r="16629" spans="4:4">
      <c r="D16629" s="422"/>
    </row>
    <row r="16630" spans="4:4">
      <c r="D16630" s="422"/>
    </row>
    <row r="16631" spans="4:4">
      <c r="D16631" s="422"/>
    </row>
    <row r="16632" spans="4:4">
      <c r="D16632" s="422"/>
    </row>
    <row r="16633" spans="4:4">
      <c r="D16633" s="422"/>
    </row>
    <row r="16634" spans="4:4">
      <c r="D16634" s="422"/>
    </row>
    <row r="16635" spans="4:4">
      <c r="D16635" s="422"/>
    </row>
    <row r="16636" spans="4:4">
      <c r="D16636" s="422"/>
    </row>
    <row r="16637" spans="4:4">
      <c r="D16637" s="422"/>
    </row>
    <row r="16638" spans="4:4">
      <c r="D16638" s="422"/>
    </row>
    <row r="16639" spans="4:4">
      <c r="D16639" s="422"/>
    </row>
    <row r="16640" spans="4:4">
      <c r="D16640" s="422"/>
    </row>
    <row r="16641" spans="4:4">
      <c r="D16641" s="422"/>
    </row>
    <row r="16642" spans="4:4">
      <c r="D16642" s="422"/>
    </row>
    <row r="16643" spans="4:4">
      <c r="D16643" s="422"/>
    </row>
    <row r="16644" spans="4:4">
      <c r="D16644" s="422"/>
    </row>
    <row r="16645" spans="4:4">
      <c r="D16645" s="422"/>
    </row>
    <row r="16646" spans="4:4">
      <c r="D16646" s="422"/>
    </row>
    <row r="16647" spans="4:4">
      <c r="D16647" s="422"/>
    </row>
    <row r="16648" spans="4:4">
      <c r="D16648" s="422"/>
    </row>
    <row r="16649" spans="4:4">
      <c r="D16649" s="422"/>
    </row>
    <row r="16650" spans="4:4">
      <c r="D16650" s="422"/>
    </row>
    <row r="16651" spans="4:4">
      <c r="D16651" s="422"/>
    </row>
    <row r="16652" spans="4:4">
      <c r="D16652" s="422"/>
    </row>
    <row r="16653" spans="4:4">
      <c r="D16653" s="422"/>
    </row>
    <row r="16654" spans="4:4">
      <c r="D16654" s="422"/>
    </row>
    <row r="16655" spans="4:4">
      <c r="D16655" s="422"/>
    </row>
    <row r="16656" spans="4:4">
      <c r="D16656" s="422"/>
    </row>
    <row r="16657" spans="4:4">
      <c r="D16657" s="422"/>
    </row>
    <row r="16658" spans="4:4">
      <c r="D16658" s="422"/>
    </row>
    <row r="16659" spans="4:4">
      <c r="D16659" s="422"/>
    </row>
    <row r="16660" spans="4:4">
      <c r="D16660" s="422"/>
    </row>
    <row r="16661" spans="4:4">
      <c r="D16661" s="422"/>
    </row>
    <row r="16662" spans="4:4">
      <c r="D16662" s="422"/>
    </row>
    <row r="16663" spans="4:4">
      <c r="D16663" s="422"/>
    </row>
    <row r="16664" spans="4:4">
      <c r="D16664" s="422"/>
    </row>
    <row r="16665" spans="4:4">
      <c r="D16665" s="422"/>
    </row>
    <row r="16666" spans="4:4">
      <c r="D16666" s="422"/>
    </row>
    <row r="16667" spans="4:4">
      <c r="D16667" s="422"/>
    </row>
    <row r="16668" spans="4:4">
      <c r="D16668" s="422"/>
    </row>
    <row r="16669" spans="4:4">
      <c r="D16669" s="422"/>
    </row>
    <row r="16670" spans="4:4">
      <c r="D16670" s="422"/>
    </row>
    <row r="16671" spans="4:4">
      <c r="D16671" s="422"/>
    </row>
    <row r="16672" spans="4:4">
      <c r="D16672" s="422"/>
    </row>
    <row r="16673" spans="4:4">
      <c r="D16673" s="422"/>
    </row>
    <row r="16674" spans="4:4">
      <c r="D16674" s="422"/>
    </row>
    <row r="16675" spans="4:4">
      <c r="D16675" s="422"/>
    </row>
    <row r="16676" spans="4:4">
      <c r="D16676" s="422"/>
    </row>
    <row r="16677" spans="4:4">
      <c r="D16677" s="422"/>
    </row>
    <row r="16678" spans="4:4">
      <c r="D16678" s="422"/>
    </row>
    <row r="16679" spans="4:4">
      <c r="D16679" s="422"/>
    </row>
    <row r="16680" spans="4:4">
      <c r="D16680" s="422"/>
    </row>
    <row r="16681" spans="4:4">
      <c r="D16681" s="422"/>
    </row>
    <row r="16682" spans="4:4">
      <c r="D16682" s="422"/>
    </row>
    <row r="16683" spans="4:4">
      <c r="D16683" s="422"/>
    </row>
    <row r="16684" spans="4:4">
      <c r="D16684" s="422"/>
    </row>
    <row r="16685" spans="4:4">
      <c r="D16685" s="422"/>
    </row>
    <row r="16686" spans="4:4">
      <c r="D16686" s="422"/>
    </row>
    <row r="16687" spans="4:4">
      <c r="D16687" s="422"/>
    </row>
    <row r="16688" spans="4:4">
      <c r="D16688" s="422"/>
    </row>
    <row r="16689" spans="4:4">
      <c r="D16689" s="422"/>
    </row>
    <row r="16690" spans="4:4">
      <c r="D16690" s="422"/>
    </row>
    <row r="16691" spans="4:4">
      <c r="D16691" s="422"/>
    </row>
    <row r="16692" spans="4:4">
      <c r="D16692" s="422"/>
    </row>
    <row r="16693" spans="4:4">
      <c r="D16693" s="422"/>
    </row>
    <row r="16694" spans="4:4">
      <c r="D16694" s="422"/>
    </row>
    <row r="16695" spans="4:4">
      <c r="D16695" s="422"/>
    </row>
    <row r="16696" spans="4:4">
      <c r="D16696" s="422"/>
    </row>
    <row r="16697" spans="4:4">
      <c r="D16697" s="422"/>
    </row>
    <row r="16698" spans="4:4">
      <c r="D16698" s="422"/>
    </row>
    <row r="16699" spans="4:4">
      <c r="D16699" s="422"/>
    </row>
    <row r="16700" spans="4:4">
      <c r="D16700" s="422"/>
    </row>
    <row r="16701" spans="4:4">
      <c r="D16701" s="422"/>
    </row>
    <row r="16702" spans="4:4">
      <c r="D16702" s="422"/>
    </row>
    <row r="16703" spans="4:4">
      <c r="D16703" s="422"/>
    </row>
    <row r="16704" spans="4:4">
      <c r="D16704" s="422"/>
    </row>
    <row r="16705" spans="4:4">
      <c r="D16705" s="422"/>
    </row>
    <row r="16706" spans="4:4">
      <c r="D16706" s="422"/>
    </row>
    <row r="16707" spans="4:4">
      <c r="D16707" s="422"/>
    </row>
    <row r="16708" spans="4:4">
      <c r="D16708" s="422"/>
    </row>
    <row r="16709" spans="4:4">
      <c r="D16709" s="422"/>
    </row>
    <row r="16710" spans="4:4">
      <c r="D16710" s="422"/>
    </row>
    <row r="16711" spans="4:4">
      <c r="D16711" s="422"/>
    </row>
    <row r="16712" spans="4:4">
      <c r="D16712" s="422"/>
    </row>
    <row r="16713" spans="4:4">
      <c r="D16713" s="422"/>
    </row>
    <row r="16714" spans="4:4">
      <c r="D16714" s="422"/>
    </row>
    <row r="16715" spans="4:4">
      <c r="D16715" s="422"/>
    </row>
    <row r="16716" spans="4:4">
      <c r="D16716" s="422"/>
    </row>
    <row r="16717" spans="4:4">
      <c r="D16717" s="422"/>
    </row>
    <row r="16718" spans="4:4">
      <c r="D16718" s="422"/>
    </row>
    <row r="16719" spans="4:4">
      <c r="D16719" s="422"/>
    </row>
    <row r="16720" spans="4:4">
      <c r="D16720" s="422"/>
    </row>
    <row r="16721" spans="4:4">
      <c r="D16721" s="422"/>
    </row>
    <row r="16722" spans="4:4">
      <c r="D16722" s="422"/>
    </row>
    <row r="16723" spans="4:4">
      <c r="D16723" s="422"/>
    </row>
    <row r="16724" spans="4:4">
      <c r="D16724" s="422"/>
    </row>
    <row r="16725" spans="4:4">
      <c r="D16725" s="422"/>
    </row>
    <row r="16726" spans="4:4">
      <c r="D16726" s="422"/>
    </row>
    <row r="16727" spans="4:4">
      <c r="D16727" s="422"/>
    </row>
    <row r="16728" spans="4:4">
      <c r="D16728" s="422"/>
    </row>
    <row r="16729" spans="4:4">
      <c r="D16729" s="422"/>
    </row>
    <row r="16730" spans="4:4">
      <c r="D16730" s="422"/>
    </row>
    <row r="16731" spans="4:4">
      <c r="D16731" s="422"/>
    </row>
    <row r="16732" spans="4:4">
      <c r="D16732" s="422"/>
    </row>
    <row r="16733" spans="4:4">
      <c r="D16733" s="422"/>
    </row>
    <row r="16734" spans="4:4">
      <c r="D16734" s="422"/>
    </row>
    <row r="16735" spans="4:4">
      <c r="D16735" s="422"/>
    </row>
    <row r="16736" spans="4:4">
      <c r="D16736" s="422"/>
    </row>
    <row r="16737" spans="4:4">
      <c r="D16737" s="422"/>
    </row>
    <row r="16738" spans="4:4">
      <c r="D16738" s="422"/>
    </row>
    <row r="16739" spans="4:4">
      <c r="D16739" s="422"/>
    </row>
    <row r="16740" spans="4:4">
      <c r="D16740" s="422"/>
    </row>
    <row r="16741" spans="4:4">
      <c r="D16741" s="422"/>
    </row>
    <row r="16742" spans="4:4">
      <c r="D16742" s="422"/>
    </row>
    <row r="16743" spans="4:4">
      <c r="D16743" s="422"/>
    </row>
    <row r="16744" spans="4:4">
      <c r="D16744" s="422"/>
    </row>
    <row r="16745" spans="4:4">
      <c r="D16745" s="422"/>
    </row>
    <row r="16746" spans="4:4">
      <c r="D16746" s="422"/>
    </row>
    <row r="16747" spans="4:4">
      <c r="D16747" s="422"/>
    </row>
    <row r="16748" spans="4:4">
      <c r="D16748" s="422"/>
    </row>
    <row r="16749" spans="4:4">
      <c r="D16749" s="422"/>
    </row>
    <row r="16750" spans="4:4">
      <c r="D16750" s="422"/>
    </row>
    <row r="16751" spans="4:4">
      <c r="D16751" s="422"/>
    </row>
    <row r="16752" spans="4:4">
      <c r="D16752" s="422"/>
    </row>
    <row r="16753" spans="4:4">
      <c r="D16753" s="422"/>
    </row>
    <row r="16754" spans="4:4">
      <c r="D16754" s="422"/>
    </row>
    <row r="16755" spans="4:4">
      <c r="D16755" s="422"/>
    </row>
    <row r="16756" spans="4:4">
      <c r="D16756" s="422"/>
    </row>
    <row r="16757" spans="4:4">
      <c r="D16757" s="422"/>
    </row>
    <row r="16758" spans="4:4">
      <c r="D16758" s="422"/>
    </row>
    <row r="16759" spans="4:4">
      <c r="D16759" s="422"/>
    </row>
    <row r="16760" spans="4:4">
      <c r="D16760" s="422"/>
    </row>
    <row r="16761" spans="4:4">
      <c r="D16761" s="422"/>
    </row>
    <row r="16762" spans="4:4">
      <c r="D16762" s="422"/>
    </row>
    <row r="16763" spans="4:4">
      <c r="D16763" s="422"/>
    </row>
    <row r="16764" spans="4:4">
      <c r="D16764" s="422"/>
    </row>
    <row r="16765" spans="4:4">
      <c r="D16765" s="422"/>
    </row>
    <row r="16766" spans="4:4">
      <c r="D16766" s="422"/>
    </row>
    <row r="16767" spans="4:4">
      <c r="D16767" s="422"/>
    </row>
    <row r="16768" spans="4:4">
      <c r="D16768" s="422"/>
    </row>
    <row r="16769" spans="4:4">
      <c r="D16769" s="422"/>
    </row>
    <row r="16770" spans="4:4">
      <c r="D16770" s="422"/>
    </row>
    <row r="16771" spans="4:4">
      <c r="D16771" s="422"/>
    </row>
    <row r="16772" spans="4:4">
      <c r="D16772" s="422"/>
    </row>
    <row r="16773" spans="4:4">
      <c r="D16773" s="422"/>
    </row>
    <row r="16774" spans="4:4">
      <c r="D16774" s="422"/>
    </row>
    <row r="16775" spans="4:4">
      <c r="D16775" s="422"/>
    </row>
    <row r="16776" spans="4:4">
      <c r="D16776" s="422"/>
    </row>
    <row r="16777" spans="4:4">
      <c r="D16777" s="422"/>
    </row>
    <row r="16778" spans="4:4">
      <c r="D16778" s="422"/>
    </row>
    <row r="16779" spans="4:4">
      <c r="D16779" s="422"/>
    </row>
    <row r="16780" spans="4:4">
      <c r="D16780" s="422"/>
    </row>
    <row r="16781" spans="4:4">
      <c r="D16781" s="422"/>
    </row>
    <row r="16782" spans="4:4">
      <c r="D16782" s="422"/>
    </row>
    <row r="16783" spans="4:4">
      <c r="D16783" s="422"/>
    </row>
    <row r="16784" spans="4:4">
      <c r="D16784" s="422"/>
    </row>
    <row r="16785" spans="4:4">
      <c r="D16785" s="422"/>
    </row>
    <row r="16786" spans="4:4">
      <c r="D16786" s="422"/>
    </row>
    <row r="16787" spans="4:4">
      <c r="D16787" s="422"/>
    </row>
    <row r="16788" spans="4:4">
      <c r="D16788" s="422"/>
    </row>
    <row r="16789" spans="4:4">
      <c r="D16789" s="422"/>
    </row>
    <row r="16790" spans="4:4">
      <c r="D16790" s="422"/>
    </row>
    <row r="16791" spans="4:4">
      <c r="D16791" s="422"/>
    </row>
    <row r="16792" spans="4:4">
      <c r="D16792" s="422"/>
    </row>
    <row r="16793" spans="4:4">
      <c r="D16793" s="422"/>
    </row>
    <row r="16794" spans="4:4">
      <c r="D16794" s="422"/>
    </row>
    <row r="16795" spans="4:4">
      <c r="D16795" s="422"/>
    </row>
    <row r="16796" spans="4:4">
      <c r="D16796" s="422"/>
    </row>
    <row r="16797" spans="4:4">
      <c r="D16797" s="422"/>
    </row>
    <row r="16798" spans="4:4">
      <c r="D16798" s="422"/>
    </row>
    <row r="16799" spans="4:4">
      <c r="D16799" s="422"/>
    </row>
    <row r="16800" spans="4:4">
      <c r="D16800" s="422"/>
    </row>
    <row r="16801" spans="4:4">
      <c r="D16801" s="422"/>
    </row>
    <row r="16802" spans="4:4">
      <c r="D16802" s="422"/>
    </row>
    <row r="16803" spans="4:4">
      <c r="D16803" s="422"/>
    </row>
    <row r="16804" spans="4:4">
      <c r="D16804" s="422"/>
    </row>
    <row r="16805" spans="4:4">
      <c r="D16805" s="422"/>
    </row>
    <row r="16806" spans="4:4">
      <c r="D16806" s="422"/>
    </row>
    <row r="16807" spans="4:4">
      <c r="D16807" s="422"/>
    </row>
    <row r="16808" spans="4:4">
      <c r="D16808" s="422"/>
    </row>
    <row r="16809" spans="4:4">
      <c r="D16809" s="422"/>
    </row>
    <row r="16810" spans="4:4">
      <c r="D16810" s="422"/>
    </row>
    <row r="16811" spans="4:4">
      <c r="D16811" s="422"/>
    </row>
    <row r="16812" spans="4:4">
      <c r="D16812" s="422"/>
    </row>
    <row r="16813" spans="4:4">
      <c r="D16813" s="422"/>
    </row>
    <row r="16814" spans="4:4">
      <c r="D16814" s="422"/>
    </row>
    <row r="16815" spans="4:4">
      <c r="D16815" s="422"/>
    </row>
    <row r="16816" spans="4:4">
      <c r="D16816" s="422"/>
    </row>
    <row r="16817" spans="4:4">
      <c r="D16817" s="422"/>
    </row>
    <row r="16818" spans="4:4">
      <c r="D16818" s="422"/>
    </row>
    <row r="16819" spans="4:4">
      <c r="D16819" s="422"/>
    </row>
    <row r="16820" spans="4:4">
      <c r="D16820" s="422"/>
    </row>
    <row r="16821" spans="4:4">
      <c r="D16821" s="422"/>
    </row>
    <row r="16822" spans="4:4">
      <c r="D16822" s="422"/>
    </row>
    <row r="16823" spans="4:4">
      <c r="D16823" s="422"/>
    </row>
    <row r="16824" spans="4:4">
      <c r="D16824" s="422"/>
    </row>
    <row r="16825" spans="4:4">
      <c r="D16825" s="422"/>
    </row>
    <row r="16826" spans="4:4">
      <c r="D16826" s="422"/>
    </row>
    <row r="16827" spans="4:4">
      <c r="D16827" s="422"/>
    </row>
    <row r="16828" spans="4:4">
      <c r="D16828" s="422"/>
    </row>
    <row r="16829" spans="4:4">
      <c r="D16829" s="422"/>
    </row>
    <row r="16830" spans="4:4">
      <c r="D16830" s="422"/>
    </row>
    <row r="16831" spans="4:4">
      <c r="D16831" s="422"/>
    </row>
    <row r="16832" spans="4:4">
      <c r="D16832" s="422"/>
    </row>
    <row r="16833" spans="4:4">
      <c r="D16833" s="422"/>
    </row>
    <row r="16834" spans="4:4">
      <c r="D16834" s="422"/>
    </row>
    <row r="16835" spans="4:4">
      <c r="D16835" s="422"/>
    </row>
    <row r="16836" spans="4:4">
      <c r="D16836" s="422"/>
    </row>
    <row r="16837" spans="4:4">
      <c r="D16837" s="422"/>
    </row>
    <row r="16838" spans="4:4">
      <c r="D16838" s="422"/>
    </row>
    <row r="16839" spans="4:4">
      <c r="D16839" s="422"/>
    </row>
    <row r="16840" spans="4:4">
      <c r="D16840" s="422"/>
    </row>
    <row r="16841" spans="4:4">
      <c r="D16841" s="422"/>
    </row>
    <row r="16842" spans="4:4">
      <c r="D16842" s="422"/>
    </row>
    <row r="16843" spans="4:4">
      <c r="D16843" s="422"/>
    </row>
    <row r="16844" spans="4:4">
      <c r="D16844" s="422"/>
    </row>
    <row r="16845" spans="4:4">
      <c r="D16845" s="422"/>
    </row>
    <row r="16846" spans="4:4">
      <c r="D16846" s="422"/>
    </row>
    <row r="16847" spans="4:4">
      <c r="D16847" s="422"/>
    </row>
    <row r="16848" spans="4:4">
      <c r="D16848" s="422"/>
    </row>
    <row r="16849" spans="4:4">
      <c r="D16849" s="422"/>
    </row>
    <row r="16850" spans="4:4">
      <c r="D16850" s="422"/>
    </row>
    <row r="16851" spans="4:4">
      <c r="D16851" s="422"/>
    </row>
    <row r="16852" spans="4:4">
      <c r="D16852" s="422"/>
    </row>
    <row r="16853" spans="4:4">
      <c r="D16853" s="422"/>
    </row>
    <row r="16854" spans="4:4">
      <c r="D16854" s="422"/>
    </row>
    <row r="16855" spans="4:4">
      <c r="D16855" s="422"/>
    </row>
    <row r="16856" spans="4:4">
      <c r="D16856" s="422"/>
    </row>
    <row r="16857" spans="4:4">
      <c r="D16857" s="422"/>
    </row>
    <row r="16858" spans="4:4">
      <c r="D16858" s="422"/>
    </row>
    <row r="16859" spans="4:4">
      <c r="D16859" s="422"/>
    </row>
    <row r="16860" spans="4:4">
      <c r="D16860" s="422"/>
    </row>
    <row r="16861" spans="4:4">
      <c r="D16861" s="422"/>
    </row>
    <row r="16862" spans="4:4">
      <c r="D16862" s="422"/>
    </row>
    <row r="16863" spans="4:4">
      <c r="D16863" s="422"/>
    </row>
    <row r="16864" spans="4:4">
      <c r="D16864" s="422"/>
    </row>
    <row r="16865" spans="4:4">
      <c r="D16865" s="422"/>
    </row>
    <row r="16866" spans="4:4">
      <c r="D16866" s="422"/>
    </row>
    <row r="16867" spans="4:4">
      <c r="D16867" s="422"/>
    </row>
    <row r="16868" spans="4:4">
      <c r="D16868" s="422"/>
    </row>
    <row r="16869" spans="4:4">
      <c r="D16869" s="422"/>
    </row>
    <row r="16870" spans="4:4">
      <c r="D16870" s="422"/>
    </row>
    <row r="16871" spans="4:4">
      <c r="D16871" s="422"/>
    </row>
    <row r="16872" spans="4:4">
      <c r="D16872" s="422"/>
    </row>
    <row r="16873" spans="4:4">
      <c r="D16873" s="422"/>
    </row>
    <row r="16874" spans="4:4">
      <c r="D16874" s="422"/>
    </row>
    <row r="16875" spans="4:4">
      <c r="D16875" s="422"/>
    </row>
    <row r="16876" spans="4:4">
      <c r="D16876" s="422"/>
    </row>
    <row r="16877" spans="4:4">
      <c r="D16877" s="422"/>
    </row>
    <row r="16878" spans="4:4">
      <c r="D16878" s="422"/>
    </row>
    <row r="16879" spans="4:4">
      <c r="D16879" s="422"/>
    </row>
    <row r="16880" spans="4:4">
      <c r="D16880" s="422"/>
    </row>
    <row r="16881" spans="4:4">
      <c r="D16881" s="422"/>
    </row>
    <row r="16882" spans="4:4">
      <c r="D16882" s="422"/>
    </row>
    <row r="16883" spans="4:4">
      <c r="D16883" s="422"/>
    </row>
    <row r="16884" spans="4:4">
      <c r="D16884" s="422"/>
    </row>
    <row r="16885" spans="4:4">
      <c r="D16885" s="422"/>
    </row>
    <row r="16886" spans="4:4">
      <c r="D16886" s="422"/>
    </row>
    <row r="16887" spans="4:4">
      <c r="D16887" s="422"/>
    </row>
    <row r="16888" spans="4:4">
      <c r="D16888" s="422"/>
    </row>
    <row r="16889" spans="4:4">
      <c r="D16889" s="422"/>
    </row>
    <row r="16890" spans="4:4">
      <c r="D16890" s="422"/>
    </row>
    <row r="16891" spans="4:4">
      <c r="D16891" s="422"/>
    </row>
    <row r="16892" spans="4:4">
      <c r="D16892" s="422"/>
    </row>
    <row r="16893" spans="4:4">
      <c r="D16893" s="422"/>
    </row>
    <row r="16894" spans="4:4">
      <c r="D16894" s="422"/>
    </row>
    <row r="16895" spans="4:4">
      <c r="D16895" s="422"/>
    </row>
    <row r="16896" spans="4:4">
      <c r="D16896" s="422"/>
    </row>
    <row r="16897" spans="4:4">
      <c r="D16897" s="422"/>
    </row>
    <row r="16898" spans="4:4">
      <c r="D16898" s="422"/>
    </row>
    <row r="16899" spans="4:4">
      <c r="D16899" s="422"/>
    </row>
    <row r="16900" spans="4:4">
      <c r="D16900" s="422"/>
    </row>
    <row r="16901" spans="4:4">
      <c r="D16901" s="422"/>
    </row>
    <row r="16902" spans="4:4">
      <c r="D16902" s="422"/>
    </row>
    <row r="16903" spans="4:4">
      <c r="D16903" s="422"/>
    </row>
    <row r="16904" spans="4:4">
      <c r="D16904" s="422"/>
    </row>
    <row r="16905" spans="4:4">
      <c r="D16905" s="422"/>
    </row>
    <row r="16906" spans="4:4">
      <c r="D16906" s="422"/>
    </row>
    <row r="16907" spans="4:4">
      <c r="D16907" s="422"/>
    </row>
    <row r="16908" spans="4:4">
      <c r="D16908" s="422"/>
    </row>
    <row r="16909" spans="4:4">
      <c r="D16909" s="422"/>
    </row>
    <row r="16910" spans="4:4">
      <c r="D16910" s="422"/>
    </row>
    <row r="16911" spans="4:4">
      <c r="D16911" s="422"/>
    </row>
    <row r="16912" spans="4:4">
      <c r="D16912" s="422"/>
    </row>
    <row r="16913" spans="4:4">
      <c r="D16913" s="422"/>
    </row>
    <row r="16914" spans="4:4">
      <c r="D16914" s="422"/>
    </row>
    <row r="16915" spans="4:4">
      <c r="D16915" s="422"/>
    </row>
    <row r="16916" spans="4:4">
      <c r="D16916" s="422"/>
    </row>
    <row r="16917" spans="4:4">
      <c r="D16917" s="422"/>
    </row>
    <row r="16918" spans="4:4">
      <c r="D16918" s="422"/>
    </row>
    <row r="16919" spans="4:4">
      <c r="D16919" s="422"/>
    </row>
    <row r="16920" spans="4:4">
      <c r="D16920" s="422"/>
    </row>
    <row r="16921" spans="4:4">
      <c r="D16921" s="422"/>
    </row>
    <row r="16922" spans="4:4">
      <c r="D16922" s="422"/>
    </row>
    <row r="16923" spans="4:4">
      <c r="D16923" s="422"/>
    </row>
    <row r="16924" spans="4:4">
      <c r="D16924" s="422"/>
    </row>
    <row r="16925" spans="4:4">
      <c r="D16925" s="422"/>
    </row>
    <row r="16926" spans="4:4">
      <c r="D16926" s="422"/>
    </row>
    <row r="16927" spans="4:4">
      <c r="D16927" s="422"/>
    </row>
    <row r="16928" spans="4:4">
      <c r="D16928" s="422"/>
    </row>
    <row r="16929" spans="4:4">
      <c r="D16929" s="422"/>
    </row>
    <row r="16930" spans="4:4">
      <c r="D16930" s="422"/>
    </row>
    <row r="16931" spans="4:4">
      <c r="D16931" s="422"/>
    </row>
    <row r="16932" spans="4:4">
      <c r="D16932" s="422"/>
    </row>
    <row r="16933" spans="4:4">
      <c r="D16933" s="422"/>
    </row>
    <row r="16934" spans="4:4">
      <c r="D16934" s="422"/>
    </row>
    <row r="16935" spans="4:4">
      <c r="D16935" s="422"/>
    </row>
    <row r="16936" spans="4:4">
      <c r="D16936" s="422"/>
    </row>
    <row r="16937" spans="4:4">
      <c r="D16937" s="422"/>
    </row>
    <row r="16938" spans="4:4">
      <c r="D16938" s="422"/>
    </row>
    <row r="16939" spans="4:4">
      <c r="D16939" s="422"/>
    </row>
    <row r="16940" spans="4:4">
      <c r="D16940" s="422"/>
    </row>
    <row r="16941" spans="4:4">
      <c r="D16941" s="422"/>
    </row>
    <row r="16942" spans="4:4">
      <c r="D16942" s="422"/>
    </row>
    <row r="16943" spans="4:4">
      <c r="D16943" s="422"/>
    </row>
    <row r="16944" spans="4:4">
      <c r="D16944" s="422"/>
    </row>
    <row r="16945" spans="4:4">
      <c r="D16945" s="422"/>
    </row>
    <row r="16946" spans="4:4">
      <c r="D16946" s="422"/>
    </row>
    <row r="16947" spans="4:4">
      <c r="D16947" s="422"/>
    </row>
    <row r="16948" spans="4:4">
      <c r="D16948" s="422"/>
    </row>
    <row r="16949" spans="4:4">
      <c r="D16949" s="422"/>
    </row>
    <row r="16950" spans="4:4">
      <c r="D16950" s="422"/>
    </row>
    <row r="16951" spans="4:4">
      <c r="D16951" s="422"/>
    </row>
    <row r="16952" spans="4:4">
      <c r="D16952" s="422"/>
    </row>
    <row r="16953" spans="4:4">
      <c r="D16953" s="422"/>
    </row>
    <row r="16954" spans="4:4">
      <c r="D16954" s="422"/>
    </row>
    <row r="16955" spans="4:4">
      <c r="D16955" s="422"/>
    </row>
    <row r="16956" spans="4:4">
      <c r="D16956" s="422"/>
    </row>
    <row r="16957" spans="4:4">
      <c r="D16957" s="422"/>
    </row>
    <row r="16958" spans="4:4">
      <c r="D16958" s="422"/>
    </row>
    <row r="16959" spans="4:4">
      <c r="D16959" s="422"/>
    </row>
    <row r="16960" spans="4:4">
      <c r="D16960" s="422"/>
    </row>
    <row r="16961" spans="4:4">
      <c r="D16961" s="422"/>
    </row>
    <row r="16962" spans="4:4">
      <c r="D16962" s="422"/>
    </row>
    <row r="16963" spans="4:4">
      <c r="D16963" s="422"/>
    </row>
    <row r="16964" spans="4:4">
      <c r="D16964" s="422"/>
    </row>
    <row r="16965" spans="4:4">
      <c r="D16965" s="422"/>
    </row>
    <row r="16966" spans="4:4">
      <c r="D16966" s="422"/>
    </row>
    <row r="16967" spans="4:4">
      <c r="D16967" s="422"/>
    </row>
    <row r="16968" spans="4:4">
      <c r="D16968" s="422"/>
    </row>
    <row r="16969" spans="4:4">
      <c r="D16969" s="422"/>
    </row>
    <row r="16970" spans="4:4">
      <c r="D16970" s="422"/>
    </row>
    <row r="16971" spans="4:4">
      <c r="D16971" s="422"/>
    </row>
    <row r="16972" spans="4:4">
      <c r="D16972" s="422"/>
    </row>
    <row r="16973" spans="4:4">
      <c r="D16973" s="422"/>
    </row>
    <row r="16974" spans="4:4">
      <c r="D16974" s="422"/>
    </row>
    <row r="16975" spans="4:4">
      <c r="D16975" s="422"/>
    </row>
    <row r="16976" spans="4:4">
      <c r="D16976" s="422"/>
    </row>
    <row r="16977" spans="4:4">
      <c r="D16977" s="422"/>
    </row>
    <row r="16978" spans="4:4">
      <c r="D16978" s="422"/>
    </row>
    <row r="16979" spans="4:4">
      <c r="D16979" s="422"/>
    </row>
    <row r="16980" spans="4:4">
      <c r="D16980" s="422"/>
    </row>
    <row r="16981" spans="4:4">
      <c r="D16981" s="422"/>
    </row>
    <row r="16982" spans="4:4">
      <c r="D16982" s="422"/>
    </row>
    <row r="16983" spans="4:4">
      <c r="D16983" s="422"/>
    </row>
    <row r="16984" spans="4:4">
      <c r="D16984" s="422"/>
    </row>
    <row r="16985" spans="4:4">
      <c r="D16985" s="422"/>
    </row>
    <row r="16986" spans="4:4">
      <c r="D16986" s="422"/>
    </row>
    <row r="16987" spans="4:4">
      <c r="D16987" s="422"/>
    </row>
    <row r="16988" spans="4:4">
      <c r="D16988" s="422"/>
    </row>
    <row r="16989" spans="4:4">
      <c r="D16989" s="422"/>
    </row>
    <row r="16990" spans="4:4">
      <c r="D16990" s="422"/>
    </row>
    <row r="16991" spans="4:4">
      <c r="D16991" s="422"/>
    </row>
    <row r="16992" spans="4:4">
      <c r="D16992" s="422"/>
    </row>
    <row r="16993" spans="4:4">
      <c r="D16993" s="422"/>
    </row>
    <row r="16994" spans="4:4">
      <c r="D16994" s="422"/>
    </row>
    <row r="16995" spans="4:4">
      <c r="D16995" s="422"/>
    </row>
    <row r="16996" spans="4:4">
      <c r="D16996" s="422"/>
    </row>
    <row r="16997" spans="4:4">
      <c r="D16997" s="422"/>
    </row>
    <row r="16998" spans="4:4">
      <c r="D16998" s="422"/>
    </row>
    <row r="16999" spans="4:4">
      <c r="D16999" s="422"/>
    </row>
    <row r="17000" spans="4:4">
      <c r="D17000" s="422"/>
    </row>
    <row r="17001" spans="4:4">
      <c r="D17001" s="422"/>
    </row>
    <row r="17002" spans="4:4">
      <c r="D17002" s="422"/>
    </row>
    <row r="17003" spans="4:4">
      <c r="D17003" s="422"/>
    </row>
    <row r="17004" spans="4:4">
      <c r="D17004" s="422"/>
    </row>
    <row r="17005" spans="4:4">
      <c r="D17005" s="422"/>
    </row>
    <row r="17006" spans="4:4">
      <c r="D17006" s="422"/>
    </row>
    <row r="17007" spans="4:4">
      <c r="D17007" s="422"/>
    </row>
    <row r="17008" spans="4:4">
      <c r="D17008" s="422"/>
    </row>
    <row r="17009" spans="4:4">
      <c r="D17009" s="422"/>
    </row>
    <row r="17010" spans="4:4">
      <c r="D17010" s="422"/>
    </row>
    <row r="17011" spans="4:4">
      <c r="D17011" s="422"/>
    </row>
    <row r="17012" spans="4:4">
      <c r="D17012" s="422"/>
    </row>
    <row r="17013" spans="4:4">
      <c r="D17013" s="422"/>
    </row>
    <row r="17014" spans="4:4">
      <c r="D17014" s="422"/>
    </row>
    <row r="17015" spans="4:4">
      <c r="D17015" s="422"/>
    </row>
    <row r="17016" spans="4:4">
      <c r="D17016" s="422"/>
    </row>
    <row r="17017" spans="4:4">
      <c r="D17017" s="422"/>
    </row>
    <row r="17018" spans="4:4">
      <c r="D17018" s="422"/>
    </row>
    <row r="17019" spans="4:4">
      <c r="D17019" s="422"/>
    </row>
    <row r="17020" spans="4:4">
      <c r="D17020" s="422"/>
    </row>
    <row r="17021" spans="4:4">
      <c r="D17021" s="422"/>
    </row>
    <row r="17022" spans="4:4">
      <c r="D17022" s="422"/>
    </row>
    <row r="17023" spans="4:4">
      <c r="D17023" s="422"/>
    </row>
    <row r="17024" spans="4:4">
      <c r="D17024" s="422"/>
    </row>
    <row r="17025" spans="4:4">
      <c r="D17025" s="422"/>
    </row>
    <row r="17026" spans="4:4">
      <c r="D17026" s="422"/>
    </row>
    <row r="17027" spans="4:4">
      <c r="D17027" s="422"/>
    </row>
    <row r="17028" spans="4:4">
      <c r="D17028" s="422"/>
    </row>
    <row r="17029" spans="4:4">
      <c r="D17029" s="422"/>
    </row>
    <row r="17030" spans="4:4">
      <c r="D17030" s="422"/>
    </row>
    <row r="17031" spans="4:4">
      <c r="D17031" s="422"/>
    </row>
    <row r="17032" spans="4:4">
      <c r="D17032" s="422"/>
    </row>
    <row r="17033" spans="4:4">
      <c r="D17033" s="422"/>
    </row>
    <row r="17034" spans="4:4">
      <c r="D17034" s="422"/>
    </row>
    <row r="17035" spans="4:4">
      <c r="D17035" s="422"/>
    </row>
    <row r="17036" spans="4:4">
      <c r="D17036" s="422"/>
    </row>
    <row r="17037" spans="4:4">
      <c r="D17037" s="422"/>
    </row>
    <row r="17038" spans="4:4">
      <c r="D17038" s="422"/>
    </row>
    <row r="17039" spans="4:4">
      <c r="D17039" s="422"/>
    </row>
    <row r="17040" spans="4:4">
      <c r="D17040" s="422"/>
    </row>
    <row r="17041" spans="4:4">
      <c r="D17041" s="422"/>
    </row>
    <row r="17042" spans="4:4">
      <c r="D17042" s="422"/>
    </row>
    <row r="17043" spans="4:4">
      <c r="D17043" s="422"/>
    </row>
    <row r="17044" spans="4:4">
      <c r="D17044" s="422"/>
    </row>
    <row r="17045" spans="4:4">
      <c r="D17045" s="422"/>
    </row>
    <row r="17046" spans="4:4">
      <c r="D17046" s="422"/>
    </row>
    <row r="17047" spans="4:4">
      <c r="D17047" s="422"/>
    </row>
    <row r="17048" spans="4:4">
      <c r="D17048" s="422"/>
    </row>
    <row r="17049" spans="4:4">
      <c r="D17049" s="422"/>
    </row>
    <row r="17050" spans="4:4">
      <c r="D17050" s="422"/>
    </row>
    <row r="17051" spans="4:4">
      <c r="D17051" s="422"/>
    </row>
    <row r="17052" spans="4:4">
      <c r="D17052" s="422"/>
    </row>
    <row r="17053" spans="4:4">
      <c r="D17053" s="422"/>
    </row>
    <row r="17054" spans="4:4">
      <c r="D17054" s="422"/>
    </row>
    <row r="17055" spans="4:4">
      <c r="D17055" s="422"/>
    </row>
    <row r="17056" spans="4:4">
      <c r="D17056" s="422"/>
    </row>
    <row r="17057" spans="4:4">
      <c r="D17057" s="422"/>
    </row>
    <row r="17058" spans="4:4">
      <c r="D17058" s="422"/>
    </row>
    <row r="17059" spans="4:4">
      <c r="D17059" s="422"/>
    </row>
    <row r="17060" spans="4:4">
      <c r="D17060" s="422"/>
    </row>
    <row r="17061" spans="4:4">
      <c r="D17061" s="422"/>
    </row>
    <row r="17062" spans="4:4">
      <c r="D17062" s="422"/>
    </row>
    <row r="17063" spans="4:4">
      <c r="D17063" s="422"/>
    </row>
    <row r="17064" spans="4:4">
      <c r="D17064" s="422"/>
    </row>
    <row r="17065" spans="4:4">
      <c r="D17065" s="422"/>
    </row>
    <row r="17066" spans="4:4">
      <c r="D17066" s="422"/>
    </row>
    <row r="17067" spans="4:4">
      <c r="D17067" s="422"/>
    </row>
    <row r="17068" spans="4:4">
      <c r="D17068" s="422"/>
    </row>
    <row r="17069" spans="4:4">
      <c r="D17069" s="422"/>
    </row>
    <row r="17070" spans="4:4">
      <c r="D17070" s="422"/>
    </row>
    <row r="17071" spans="4:4">
      <c r="D17071" s="422"/>
    </row>
    <row r="17072" spans="4:4">
      <c r="D17072" s="422"/>
    </row>
    <row r="17073" spans="4:4">
      <c r="D17073" s="422"/>
    </row>
    <row r="17074" spans="4:4">
      <c r="D17074" s="422"/>
    </row>
    <row r="17075" spans="4:4">
      <c r="D17075" s="422"/>
    </row>
    <row r="17076" spans="4:4">
      <c r="D17076" s="422"/>
    </row>
    <row r="17077" spans="4:4">
      <c r="D17077" s="422"/>
    </row>
    <row r="17078" spans="4:4">
      <c r="D17078" s="422"/>
    </row>
    <row r="17079" spans="4:4">
      <c r="D17079" s="422"/>
    </row>
    <row r="17080" spans="4:4">
      <c r="D17080" s="422"/>
    </row>
    <row r="17081" spans="4:4">
      <c r="D17081" s="422"/>
    </row>
    <row r="17082" spans="4:4">
      <c r="D17082" s="422"/>
    </row>
    <row r="17083" spans="4:4">
      <c r="D17083" s="422"/>
    </row>
    <row r="17084" spans="4:4">
      <c r="D17084" s="422"/>
    </row>
    <row r="17085" spans="4:4">
      <c r="D17085" s="422"/>
    </row>
    <row r="17086" spans="4:4">
      <c r="D17086" s="422"/>
    </row>
    <row r="17087" spans="4:4">
      <c r="D17087" s="422"/>
    </row>
    <row r="17088" spans="4:4">
      <c r="D17088" s="422"/>
    </row>
    <row r="17089" spans="4:4">
      <c r="D17089" s="422"/>
    </row>
    <row r="17090" spans="4:4">
      <c r="D17090" s="422"/>
    </row>
    <row r="17091" spans="4:4">
      <c r="D17091" s="422"/>
    </row>
    <row r="17092" spans="4:4">
      <c r="D17092" s="422"/>
    </row>
    <row r="17093" spans="4:4">
      <c r="D17093" s="422"/>
    </row>
    <row r="17094" spans="4:4">
      <c r="D17094" s="422"/>
    </row>
    <row r="17095" spans="4:4">
      <c r="D17095" s="422"/>
    </row>
    <row r="17096" spans="4:4">
      <c r="D17096" s="422"/>
    </row>
    <row r="17097" spans="4:4">
      <c r="D17097" s="422"/>
    </row>
    <row r="17098" spans="4:4">
      <c r="D17098" s="422"/>
    </row>
    <row r="17099" spans="4:4">
      <c r="D17099" s="422"/>
    </row>
    <row r="17100" spans="4:4">
      <c r="D17100" s="422"/>
    </row>
    <row r="17101" spans="4:4">
      <c r="D17101" s="422"/>
    </row>
    <row r="17102" spans="4:4">
      <c r="D17102" s="422"/>
    </row>
    <row r="17103" spans="4:4">
      <c r="D17103" s="422"/>
    </row>
    <row r="17104" spans="4:4">
      <c r="D17104" s="422"/>
    </row>
    <row r="17105" spans="4:4">
      <c r="D17105" s="422"/>
    </row>
    <row r="17106" spans="4:4">
      <c r="D17106" s="422"/>
    </row>
    <row r="17107" spans="4:4">
      <c r="D17107" s="422"/>
    </row>
    <row r="17108" spans="4:4">
      <c r="D17108" s="422"/>
    </row>
    <row r="17109" spans="4:4">
      <c r="D17109" s="422"/>
    </row>
    <row r="17110" spans="4:4">
      <c r="D17110" s="422"/>
    </row>
    <row r="17111" spans="4:4">
      <c r="D17111" s="422"/>
    </row>
    <row r="17112" spans="4:4">
      <c r="D17112" s="422"/>
    </row>
    <row r="17113" spans="4:4">
      <c r="D17113" s="422"/>
    </row>
    <row r="17114" spans="4:4">
      <c r="D17114" s="422"/>
    </row>
    <row r="17115" spans="4:4">
      <c r="D17115" s="422"/>
    </row>
    <row r="17116" spans="4:4">
      <c r="D17116" s="422"/>
    </row>
    <row r="17117" spans="4:4">
      <c r="D17117" s="422"/>
    </row>
    <row r="17118" spans="4:4">
      <c r="D17118" s="422"/>
    </row>
    <row r="17119" spans="4:4">
      <c r="D17119" s="422"/>
    </row>
    <row r="17120" spans="4:4">
      <c r="D17120" s="422"/>
    </row>
    <row r="17121" spans="4:4">
      <c r="D17121" s="422"/>
    </row>
    <row r="17122" spans="4:4">
      <c r="D17122" s="422"/>
    </row>
    <row r="17123" spans="4:4">
      <c r="D17123" s="422"/>
    </row>
    <row r="17124" spans="4:4">
      <c r="D17124" s="422"/>
    </row>
    <row r="17125" spans="4:4">
      <c r="D17125" s="422"/>
    </row>
    <row r="17126" spans="4:4">
      <c r="D17126" s="422"/>
    </row>
    <row r="17127" spans="4:4">
      <c r="D17127" s="422"/>
    </row>
    <row r="17128" spans="4:4">
      <c r="D17128" s="422"/>
    </row>
    <row r="17129" spans="4:4">
      <c r="D17129" s="422"/>
    </row>
    <row r="17130" spans="4:4">
      <c r="D17130" s="422"/>
    </row>
    <row r="17131" spans="4:4">
      <c r="D17131" s="422"/>
    </row>
    <row r="17132" spans="4:4">
      <c r="D17132" s="422"/>
    </row>
    <row r="17133" spans="4:4">
      <c r="D17133" s="422"/>
    </row>
    <row r="17134" spans="4:4">
      <c r="D17134" s="422"/>
    </row>
    <row r="17135" spans="4:4">
      <c r="D17135" s="422"/>
    </row>
    <row r="17136" spans="4:4">
      <c r="D17136" s="422"/>
    </row>
    <row r="17137" spans="4:4">
      <c r="D17137" s="422"/>
    </row>
    <row r="17138" spans="4:4">
      <c r="D17138" s="422"/>
    </row>
    <row r="17139" spans="4:4">
      <c r="D17139" s="422"/>
    </row>
    <row r="17140" spans="4:4">
      <c r="D17140" s="422"/>
    </row>
    <row r="17141" spans="4:4">
      <c r="D17141" s="422"/>
    </row>
    <row r="17142" spans="4:4">
      <c r="D17142" s="422"/>
    </row>
    <row r="17143" spans="4:4">
      <c r="D17143" s="422"/>
    </row>
    <row r="17144" spans="4:4">
      <c r="D17144" s="422"/>
    </row>
    <row r="17145" spans="4:4">
      <c r="D17145" s="422"/>
    </row>
    <row r="17146" spans="4:4">
      <c r="D17146" s="422"/>
    </row>
    <row r="17147" spans="4:4">
      <c r="D17147" s="422"/>
    </row>
    <row r="17148" spans="4:4">
      <c r="D17148" s="422"/>
    </row>
    <row r="17149" spans="4:4">
      <c r="D17149" s="422"/>
    </row>
    <row r="17150" spans="4:4">
      <c r="D17150" s="422"/>
    </row>
    <row r="17151" spans="4:4">
      <c r="D17151" s="422"/>
    </row>
    <row r="17152" spans="4:4">
      <c r="D17152" s="422"/>
    </row>
    <row r="17153" spans="4:4">
      <c r="D17153" s="422"/>
    </row>
    <row r="17154" spans="4:4">
      <c r="D17154" s="422"/>
    </row>
    <row r="17155" spans="4:4">
      <c r="D17155" s="422"/>
    </row>
    <row r="17156" spans="4:4">
      <c r="D17156" s="422"/>
    </row>
    <row r="17157" spans="4:4">
      <c r="D17157" s="422"/>
    </row>
    <row r="17158" spans="4:4">
      <c r="D17158" s="422"/>
    </row>
    <row r="17159" spans="4:4">
      <c r="D17159" s="422"/>
    </row>
    <row r="17160" spans="4:4">
      <c r="D17160" s="422"/>
    </row>
    <row r="17161" spans="4:4">
      <c r="D17161" s="422"/>
    </row>
    <row r="17162" spans="4:4">
      <c r="D17162" s="422"/>
    </row>
    <row r="17163" spans="4:4">
      <c r="D17163" s="422"/>
    </row>
    <row r="17164" spans="4:4">
      <c r="D17164" s="422"/>
    </row>
    <row r="17165" spans="4:4">
      <c r="D17165" s="422"/>
    </row>
    <row r="17166" spans="4:4">
      <c r="D17166" s="422"/>
    </row>
    <row r="17167" spans="4:4">
      <c r="D17167" s="422"/>
    </row>
    <row r="17168" spans="4:4">
      <c r="D17168" s="422"/>
    </row>
    <row r="17169" spans="4:4">
      <c r="D17169" s="422"/>
    </row>
    <row r="17170" spans="4:4">
      <c r="D17170" s="422"/>
    </row>
    <row r="17171" spans="4:4">
      <c r="D17171" s="422"/>
    </row>
    <row r="17172" spans="4:4">
      <c r="D17172" s="422"/>
    </row>
    <row r="17173" spans="4:4">
      <c r="D17173" s="422"/>
    </row>
    <row r="17174" spans="4:4">
      <c r="D17174" s="422"/>
    </row>
    <row r="17175" spans="4:4">
      <c r="D17175" s="422"/>
    </row>
    <row r="17176" spans="4:4">
      <c r="D17176" s="422"/>
    </row>
    <row r="17177" spans="4:4">
      <c r="D17177" s="422"/>
    </row>
    <row r="17178" spans="4:4">
      <c r="D17178" s="422"/>
    </row>
    <row r="17179" spans="4:4">
      <c r="D17179" s="422"/>
    </row>
    <row r="17180" spans="4:4">
      <c r="D17180" s="422"/>
    </row>
    <row r="17181" spans="4:4">
      <c r="D17181" s="422"/>
    </row>
    <row r="17182" spans="4:4">
      <c r="D17182" s="422"/>
    </row>
    <row r="17183" spans="4:4">
      <c r="D17183" s="422"/>
    </row>
    <row r="17184" spans="4:4">
      <c r="D17184" s="422"/>
    </row>
    <row r="17185" spans="4:4">
      <c r="D17185" s="422"/>
    </row>
    <row r="17186" spans="4:4">
      <c r="D17186" s="422"/>
    </row>
    <row r="17187" spans="4:4">
      <c r="D17187" s="422"/>
    </row>
    <row r="17188" spans="4:4">
      <c r="D17188" s="422"/>
    </row>
    <row r="17189" spans="4:4">
      <c r="D17189" s="422"/>
    </row>
    <row r="17190" spans="4:4">
      <c r="D17190" s="422"/>
    </row>
    <row r="17191" spans="4:4">
      <c r="D17191" s="422"/>
    </row>
    <row r="17192" spans="4:4">
      <c r="D17192" s="422"/>
    </row>
    <row r="17193" spans="4:4">
      <c r="D17193" s="422"/>
    </row>
    <row r="17194" spans="4:4">
      <c r="D17194" s="422"/>
    </row>
    <row r="17195" spans="4:4">
      <c r="D17195" s="422"/>
    </row>
    <row r="17196" spans="4:4">
      <c r="D17196" s="422"/>
    </row>
    <row r="17197" spans="4:4">
      <c r="D17197" s="422"/>
    </row>
    <row r="17198" spans="4:4">
      <c r="D17198" s="422"/>
    </row>
    <row r="17199" spans="4:4">
      <c r="D17199" s="422"/>
    </row>
    <row r="17200" spans="4:4">
      <c r="D17200" s="422"/>
    </row>
    <row r="17201" spans="4:4">
      <c r="D17201" s="422"/>
    </row>
    <row r="17202" spans="4:4">
      <c r="D17202" s="422"/>
    </row>
    <row r="17203" spans="4:4">
      <c r="D17203" s="422"/>
    </row>
    <row r="17204" spans="4:4">
      <c r="D17204" s="422"/>
    </row>
    <row r="17205" spans="4:4">
      <c r="D17205" s="422"/>
    </row>
    <row r="17206" spans="4:4">
      <c r="D17206" s="422"/>
    </row>
    <row r="17207" spans="4:4">
      <c r="D17207" s="422"/>
    </row>
    <row r="17208" spans="4:4">
      <c r="D17208" s="422"/>
    </row>
    <row r="17209" spans="4:4">
      <c r="D17209" s="422"/>
    </row>
    <row r="17210" spans="4:4">
      <c r="D17210" s="422"/>
    </row>
    <row r="17211" spans="4:4">
      <c r="D17211" s="422"/>
    </row>
    <row r="17212" spans="4:4">
      <c r="D17212" s="422"/>
    </row>
    <row r="17213" spans="4:4">
      <c r="D17213" s="422"/>
    </row>
    <row r="17214" spans="4:4">
      <c r="D17214" s="422"/>
    </row>
    <row r="17215" spans="4:4">
      <c r="D17215" s="422"/>
    </row>
    <row r="17216" spans="4:4">
      <c r="D17216" s="422"/>
    </row>
    <row r="17217" spans="4:4">
      <c r="D17217" s="422"/>
    </row>
    <row r="17218" spans="4:4">
      <c r="D17218" s="422"/>
    </row>
    <row r="17219" spans="4:4">
      <c r="D17219" s="422"/>
    </row>
    <row r="17220" spans="4:4">
      <c r="D17220" s="422"/>
    </row>
    <row r="17221" spans="4:4">
      <c r="D17221" s="422"/>
    </row>
    <row r="17222" spans="4:4">
      <c r="D17222" s="422"/>
    </row>
    <row r="17223" spans="4:4">
      <c r="D17223" s="422"/>
    </row>
    <row r="17224" spans="4:4">
      <c r="D17224" s="422"/>
    </row>
    <row r="17225" spans="4:4">
      <c r="D17225" s="422"/>
    </row>
    <row r="17226" spans="4:4">
      <c r="D17226" s="422"/>
    </row>
    <row r="17227" spans="4:4">
      <c r="D17227" s="422"/>
    </row>
    <row r="17228" spans="4:4">
      <c r="D17228" s="422"/>
    </row>
    <row r="17229" spans="4:4">
      <c r="D17229" s="422"/>
    </row>
    <row r="17230" spans="4:4">
      <c r="D17230" s="422"/>
    </row>
    <row r="17231" spans="4:4">
      <c r="D17231" s="422"/>
    </row>
    <row r="17232" spans="4:4">
      <c r="D17232" s="422"/>
    </row>
    <row r="17233" spans="4:4">
      <c r="D17233" s="422"/>
    </row>
    <row r="17234" spans="4:4">
      <c r="D17234" s="422"/>
    </row>
    <row r="17235" spans="4:4">
      <c r="D17235" s="422"/>
    </row>
    <row r="17236" spans="4:4">
      <c r="D17236" s="422"/>
    </row>
    <row r="17237" spans="4:4">
      <c r="D17237" s="422"/>
    </row>
    <row r="17238" spans="4:4">
      <c r="D17238" s="422"/>
    </row>
    <row r="17239" spans="4:4">
      <c r="D17239" s="422"/>
    </row>
    <row r="17240" spans="4:4">
      <c r="D17240" s="422"/>
    </row>
    <row r="17241" spans="4:4">
      <c r="D17241" s="422"/>
    </row>
    <row r="17242" spans="4:4">
      <c r="D17242" s="422"/>
    </row>
    <row r="17243" spans="4:4">
      <c r="D17243" s="422"/>
    </row>
    <row r="17244" spans="4:4">
      <c r="D17244" s="422"/>
    </row>
    <row r="17245" spans="4:4">
      <c r="D17245" s="422"/>
    </row>
    <row r="17246" spans="4:4">
      <c r="D17246" s="422"/>
    </row>
    <row r="17247" spans="4:4">
      <c r="D17247" s="422"/>
    </row>
    <row r="17248" spans="4:4">
      <c r="D17248" s="422"/>
    </row>
    <row r="17249" spans="4:4">
      <c r="D17249" s="422"/>
    </row>
    <row r="17250" spans="4:4">
      <c r="D17250" s="422"/>
    </row>
    <row r="17251" spans="4:4">
      <c r="D17251" s="422"/>
    </row>
    <row r="17252" spans="4:4">
      <c r="D17252" s="422"/>
    </row>
    <row r="17253" spans="4:4">
      <c r="D17253" s="422"/>
    </row>
    <row r="17254" spans="4:4">
      <c r="D17254" s="422"/>
    </row>
    <row r="17255" spans="4:4">
      <c r="D17255" s="422"/>
    </row>
    <row r="17256" spans="4:4">
      <c r="D17256" s="422"/>
    </row>
    <row r="17257" spans="4:4">
      <c r="D17257" s="422"/>
    </row>
    <row r="17258" spans="4:4">
      <c r="D17258" s="422"/>
    </row>
    <row r="17259" spans="4:4">
      <c r="D17259" s="422"/>
    </row>
    <row r="17260" spans="4:4">
      <c r="D17260" s="422"/>
    </row>
    <row r="17261" spans="4:4">
      <c r="D17261" s="422"/>
    </row>
    <row r="17262" spans="4:4">
      <c r="D17262" s="422"/>
    </row>
    <row r="17263" spans="4:4">
      <c r="D17263" s="422"/>
    </row>
    <row r="17264" spans="4:4">
      <c r="D17264" s="422"/>
    </row>
    <row r="17265" spans="4:4">
      <c r="D17265" s="422"/>
    </row>
    <row r="17266" spans="4:4">
      <c r="D17266" s="422"/>
    </row>
    <row r="17267" spans="4:4">
      <c r="D17267" s="422"/>
    </row>
    <row r="17268" spans="4:4">
      <c r="D17268" s="422"/>
    </row>
    <row r="17269" spans="4:4">
      <c r="D17269" s="422"/>
    </row>
    <row r="17270" spans="4:4">
      <c r="D17270" s="422"/>
    </row>
    <row r="17271" spans="4:4">
      <c r="D17271" s="422"/>
    </row>
    <row r="17272" spans="4:4">
      <c r="D17272" s="422"/>
    </row>
    <row r="17273" spans="4:4">
      <c r="D17273" s="422"/>
    </row>
    <row r="17274" spans="4:4">
      <c r="D17274" s="422"/>
    </row>
    <row r="17275" spans="4:4">
      <c r="D17275" s="422"/>
    </row>
    <row r="17276" spans="4:4">
      <c r="D17276" s="422"/>
    </row>
    <row r="17277" spans="4:4">
      <c r="D17277" s="422"/>
    </row>
    <row r="17278" spans="4:4">
      <c r="D17278" s="422"/>
    </row>
    <row r="17279" spans="4:4">
      <c r="D17279" s="422"/>
    </row>
    <row r="17280" spans="4:4">
      <c r="D17280" s="422"/>
    </row>
    <row r="17281" spans="4:4">
      <c r="D17281" s="422"/>
    </row>
    <row r="17282" spans="4:4">
      <c r="D17282" s="422"/>
    </row>
    <row r="17283" spans="4:4">
      <c r="D17283" s="422"/>
    </row>
    <row r="17284" spans="4:4">
      <c r="D17284" s="422"/>
    </row>
    <row r="17285" spans="4:4">
      <c r="D17285" s="422"/>
    </row>
    <row r="17286" spans="4:4">
      <c r="D17286" s="422"/>
    </row>
    <row r="17287" spans="4:4">
      <c r="D17287" s="422"/>
    </row>
    <row r="17288" spans="4:4">
      <c r="D17288" s="422"/>
    </row>
    <row r="17289" spans="4:4">
      <c r="D17289" s="422"/>
    </row>
    <row r="17290" spans="4:4">
      <c r="D17290" s="422"/>
    </row>
    <row r="17291" spans="4:4">
      <c r="D17291" s="422"/>
    </row>
    <row r="17292" spans="4:4">
      <c r="D17292" s="422"/>
    </row>
    <row r="17293" spans="4:4">
      <c r="D17293" s="422"/>
    </row>
    <row r="17294" spans="4:4">
      <c r="D17294" s="422"/>
    </row>
    <row r="17295" spans="4:4">
      <c r="D17295" s="422"/>
    </row>
    <row r="17296" spans="4:4">
      <c r="D17296" s="422"/>
    </row>
    <row r="17297" spans="4:4">
      <c r="D17297" s="422"/>
    </row>
    <row r="17298" spans="4:4">
      <c r="D17298" s="422"/>
    </row>
    <row r="17299" spans="4:4">
      <c r="D17299" s="422"/>
    </row>
    <row r="17300" spans="4:4">
      <c r="D17300" s="422"/>
    </row>
    <row r="17301" spans="4:4">
      <c r="D17301" s="422"/>
    </row>
    <row r="17302" spans="4:4">
      <c r="D17302" s="422"/>
    </row>
    <row r="17303" spans="4:4">
      <c r="D17303" s="422"/>
    </row>
    <row r="17304" spans="4:4">
      <c r="D17304" s="422"/>
    </row>
    <row r="17305" spans="4:4">
      <c r="D17305" s="422"/>
    </row>
    <row r="17306" spans="4:4">
      <c r="D17306" s="422"/>
    </row>
    <row r="17307" spans="4:4">
      <c r="D17307" s="422"/>
    </row>
    <row r="17308" spans="4:4">
      <c r="D17308" s="422"/>
    </row>
    <row r="17309" spans="4:4">
      <c r="D17309" s="422"/>
    </row>
    <row r="17310" spans="4:4">
      <c r="D17310" s="422"/>
    </row>
    <row r="17311" spans="4:4">
      <c r="D17311" s="422"/>
    </row>
    <row r="17312" spans="4:4">
      <c r="D17312" s="422"/>
    </row>
    <row r="17313" spans="4:4">
      <c r="D17313" s="422"/>
    </row>
    <row r="17314" spans="4:4">
      <c r="D17314" s="422"/>
    </row>
    <row r="17315" spans="4:4">
      <c r="D17315" s="422"/>
    </row>
    <row r="17316" spans="4:4">
      <c r="D17316" s="422"/>
    </row>
    <row r="17317" spans="4:4">
      <c r="D17317" s="422"/>
    </row>
    <row r="17318" spans="4:4">
      <c r="D17318" s="422"/>
    </row>
    <row r="17319" spans="4:4">
      <c r="D17319" s="422"/>
    </row>
    <row r="17320" spans="4:4">
      <c r="D17320" s="422"/>
    </row>
    <row r="17321" spans="4:4">
      <c r="D17321" s="422"/>
    </row>
    <row r="17322" spans="4:4">
      <c r="D17322" s="422"/>
    </row>
    <row r="17323" spans="4:4">
      <c r="D17323" s="422"/>
    </row>
    <row r="17324" spans="4:4">
      <c r="D17324" s="422"/>
    </row>
    <row r="17325" spans="4:4">
      <c r="D17325" s="422"/>
    </row>
    <row r="17326" spans="4:4">
      <c r="D17326" s="422"/>
    </row>
    <row r="17327" spans="4:4">
      <c r="D17327" s="422"/>
    </row>
    <row r="17328" spans="4:4">
      <c r="D17328" s="422"/>
    </row>
    <row r="17329" spans="4:4">
      <c r="D17329" s="422"/>
    </row>
    <row r="17330" spans="4:4">
      <c r="D17330" s="422"/>
    </row>
    <row r="17331" spans="4:4">
      <c r="D17331" s="422"/>
    </row>
    <row r="17332" spans="4:4">
      <c r="D17332" s="422"/>
    </row>
    <row r="17333" spans="4:4">
      <c r="D17333" s="422"/>
    </row>
    <row r="17334" spans="4:4">
      <c r="D17334" s="422"/>
    </row>
    <row r="17335" spans="4:4">
      <c r="D17335" s="422"/>
    </row>
    <row r="17336" spans="4:4">
      <c r="D17336" s="422"/>
    </row>
    <row r="17337" spans="4:4">
      <c r="D17337" s="422"/>
    </row>
    <row r="17338" spans="4:4">
      <c r="D17338" s="422"/>
    </row>
    <row r="17339" spans="4:4">
      <c r="D17339" s="422"/>
    </row>
    <row r="17340" spans="4:4">
      <c r="D17340" s="422"/>
    </row>
    <row r="17341" spans="4:4">
      <c r="D17341" s="422"/>
    </row>
    <row r="17342" spans="4:4">
      <c r="D17342" s="422"/>
    </row>
    <row r="17343" spans="4:4">
      <c r="D17343" s="422"/>
    </row>
    <row r="17344" spans="4:4">
      <c r="D17344" s="422"/>
    </row>
    <row r="17345" spans="4:4">
      <c r="D17345" s="422"/>
    </row>
    <row r="17346" spans="4:4">
      <c r="D17346" s="422"/>
    </row>
    <row r="17347" spans="4:4">
      <c r="D17347" s="422"/>
    </row>
    <row r="17348" spans="4:4">
      <c r="D17348" s="422"/>
    </row>
    <row r="17349" spans="4:4">
      <c r="D17349" s="422"/>
    </row>
    <row r="17350" spans="4:4">
      <c r="D17350" s="422"/>
    </row>
    <row r="17351" spans="4:4">
      <c r="D17351" s="422"/>
    </row>
    <row r="17352" spans="4:4">
      <c r="D17352" s="422"/>
    </row>
    <row r="17353" spans="4:4">
      <c r="D17353" s="422"/>
    </row>
    <row r="17354" spans="4:4">
      <c r="D17354" s="422"/>
    </row>
    <row r="17355" spans="4:4">
      <c r="D17355" s="422"/>
    </row>
    <row r="17356" spans="4:4">
      <c r="D17356" s="422"/>
    </row>
    <row r="17357" spans="4:4">
      <c r="D17357" s="422"/>
    </row>
    <row r="17358" spans="4:4">
      <c r="D17358" s="422"/>
    </row>
    <row r="17359" spans="4:4">
      <c r="D17359" s="422"/>
    </row>
    <row r="17360" spans="4:4">
      <c r="D17360" s="422"/>
    </row>
    <row r="17361" spans="4:4">
      <c r="D17361" s="422"/>
    </row>
    <row r="17362" spans="4:4">
      <c r="D17362" s="422"/>
    </row>
    <row r="17363" spans="4:4">
      <c r="D17363" s="422"/>
    </row>
    <row r="17364" spans="4:4">
      <c r="D17364" s="422"/>
    </row>
    <row r="17365" spans="4:4">
      <c r="D17365" s="422"/>
    </row>
    <row r="17366" spans="4:4">
      <c r="D17366" s="422"/>
    </row>
    <row r="17367" spans="4:4">
      <c r="D17367" s="422"/>
    </row>
    <row r="17368" spans="4:4">
      <c r="D17368" s="422"/>
    </row>
    <row r="17369" spans="4:4">
      <c r="D17369" s="422"/>
    </row>
    <row r="17370" spans="4:4">
      <c r="D17370" s="422"/>
    </row>
    <row r="17371" spans="4:4">
      <c r="D17371" s="422"/>
    </row>
    <row r="17372" spans="4:4">
      <c r="D17372" s="422"/>
    </row>
    <row r="17373" spans="4:4">
      <c r="D17373" s="422"/>
    </row>
    <row r="17374" spans="4:4">
      <c r="D17374" s="422"/>
    </row>
    <row r="17375" spans="4:4">
      <c r="D17375" s="422"/>
    </row>
    <row r="17376" spans="4:4">
      <c r="D17376" s="422"/>
    </row>
    <row r="17377" spans="4:4">
      <c r="D17377" s="422"/>
    </row>
    <row r="17378" spans="4:4">
      <c r="D17378" s="422"/>
    </row>
    <row r="17379" spans="4:4">
      <c r="D17379" s="422"/>
    </row>
    <row r="17380" spans="4:4">
      <c r="D17380" s="422"/>
    </row>
    <row r="17381" spans="4:4">
      <c r="D17381" s="422"/>
    </row>
    <row r="17382" spans="4:4">
      <c r="D17382" s="422"/>
    </row>
    <row r="17383" spans="4:4">
      <c r="D17383" s="422"/>
    </row>
    <row r="17384" spans="4:4">
      <c r="D17384" s="422"/>
    </row>
    <row r="17385" spans="4:4">
      <c r="D17385" s="422"/>
    </row>
    <row r="17386" spans="4:4">
      <c r="D17386" s="422"/>
    </row>
    <row r="17387" spans="4:4">
      <c r="D17387" s="422"/>
    </row>
    <row r="17388" spans="4:4">
      <c r="D17388" s="422"/>
    </row>
    <row r="17389" spans="4:4">
      <c r="D17389" s="422"/>
    </row>
    <row r="17390" spans="4:4">
      <c r="D17390" s="422"/>
    </row>
    <row r="17391" spans="4:4">
      <c r="D17391" s="422"/>
    </row>
    <row r="17392" spans="4:4">
      <c r="D17392" s="422"/>
    </row>
    <row r="17393" spans="4:4">
      <c r="D17393" s="422"/>
    </row>
    <row r="17394" spans="4:4">
      <c r="D17394" s="422"/>
    </row>
    <row r="17395" spans="4:4">
      <c r="D17395" s="422"/>
    </row>
    <row r="17396" spans="4:4">
      <c r="D17396" s="422"/>
    </row>
    <row r="17397" spans="4:4">
      <c r="D17397" s="422"/>
    </row>
    <row r="17398" spans="4:4">
      <c r="D17398" s="422"/>
    </row>
    <row r="17399" spans="4:4">
      <c r="D17399" s="422"/>
    </row>
    <row r="17400" spans="4:4">
      <c r="D17400" s="422"/>
    </row>
    <row r="17401" spans="4:4">
      <c r="D17401" s="422"/>
    </row>
    <row r="17402" spans="4:4">
      <c r="D17402" s="422"/>
    </row>
    <row r="17403" spans="4:4">
      <c r="D17403" s="422"/>
    </row>
    <row r="17404" spans="4:4">
      <c r="D17404" s="422"/>
    </row>
    <row r="17405" spans="4:4">
      <c r="D17405" s="422"/>
    </row>
    <row r="17406" spans="4:4">
      <c r="D17406" s="422"/>
    </row>
    <row r="17407" spans="4:4">
      <c r="D17407" s="422"/>
    </row>
    <row r="17408" spans="4:4">
      <c r="D17408" s="422"/>
    </row>
    <row r="17409" spans="4:4">
      <c r="D17409" s="422"/>
    </row>
    <row r="17410" spans="4:4">
      <c r="D17410" s="422"/>
    </row>
    <row r="17411" spans="4:4">
      <c r="D17411" s="422"/>
    </row>
    <row r="17412" spans="4:4">
      <c r="D17412" s="422"/>
    </row>
    <row r="17413" spans="4:4">
      <c r="D17413" s="422"/>
    </row>
    <row r="17414" spans="4:4">
      <c r="D17414" s="422"/>
    </row>
    <row r="17415" spans="4:4">
      <c r="D17415" s="422"/>
    </row>
    <row r="17416" spans="4:4">
      <c r="D17416" s="422"/>
    </row>
    <row r="17417" spans="4:4">
      <c r="D17417" s="422"/>
    </row>
    <row r="17418" spans="4:4">
      <c r="D17418" s="422"/>
    </row>
    <row r="17419" spans="4:4">
      <c r="D17419" s="422"/>
    </row>
    <row r="17420" spans="4:4">
      <c r="D17420" s="422"/>
    </row>
    <row r="17421" spans="4:4">
      <c r="D17421" s="422"/>
    </row>
    <row r="17422" spans="4:4">
      <c r="D17422" s="422"/>
    </row>
    <row r="17423" spans="4:4">
      <c r="D17423" s="422"/>
    </row>
    <row r="17424" spans="4:4">
      <c r="D17424" s="422"/>
    </row>
    <row r="17425" spans="4:4">
      <c r="D17425" s="422"/>
    </row>
    <row r="17426" spans="4:4">
      <c r="D17426" s="422"/>
    </row>
    <row r="17427" spans="4:4">
      <c r="D17427" s="422"/>
    </row>
    <row r="17428" spans="4:4">
      <c r="D17428" s="422"/>
    </row>
    <row r="17429" spans="4:4">
      <c r="D17429" s="422"/>
    </row>
    <row r="17430" spans="4:4">
      <c r="D17430" s="422"/>
    </row>
    <row r="17431" spans="4:4">
      <c r="D17431" s="422"/>
    </row>
    <row r="17432" spans="4:4">
      <c r="D17432" s="422"/>
    </row>
    <row r="17433" spans="4:4">
      <c r="D17433" s="422"/>
    </row>
    <row r="17434" spans="4:4">
      <c r="D17434" s="422"/>
    </row>
    <row r="17435" spans="4:4">
      <c r="D17435" s="422"/>
    </row>
    <row r="17436" spans="4:4">
      <c r="D17436" s="422"/>
    </row>
    <row r="17437" spans="4:4">
      <c r="D17437" s="422"/>
    </row>
    <row r="17438" spans="4:4">
      <c r="D17438" s="422"/>
    </row>
    <row r="17439" spans="4:4">
      <c r="D17439" s="422"/>
    </row>
    <row r="17440" spans="4:4">
      <c r="D17440" s="422"/>
    </row>
    <row r="17441" spans="4:4">
      <c r="D17441" s="422"/>
    </row>
    <row r="17442" spans="4:4">
      <c r="D17442" s="422"/>
    </row>
    <row r="17443" spans="4:4">
      <c r="D17443" s="422"/>
    </row>
    <row r="17444" spans="4:4">
      <c r="D17444" s="422"/>
    </row>
    <row r="17445" spans="4:4">
      <c r="D17445" s="422"/>
    </row>
    <row r="17446" spans="4:4">
      <c r="D17446" s="422"/>
    </row>
    <row r="17447" spans="4:4">
      <c r="D17447" s="422"/>
    </row>
    <row r="17448" spans="4:4">
      <c r="D17448" s="422"/>
    </row>
    <row r="17449" spans="4:4">
      <c r="D17449" s="422"/>
    </row>
    <row r="17450" spans="4:4">
      <c r="D17450" s="422"/>
    </row>
    <row r="17451" spans="4:4">
      <c r="D17451" s="422"/>
    </row>
    <row r="17452" spans="4:4">
      <c r="D17452" s="422"/>
    </row>
    <row r="17453" spans="4:4">
      <c r="D17453" s="422"/>
    </row>
    <row r="17454" spans="4:4">
      <c r="D17454" s="422"/>
    </row>
    <row r="17455" spans="4:4">
      <c r="D17455" s="422"/>
    </row>
    <row r="17456" spans="4:4">
      <c r="D17456" s="422"/>
    </row>
    <row r="17457" spans="4:4">
      <c r="D17457" s="422"/>
    </row>
    <row r="17458" spans="4:4">
      <c r="D17458" s="422"/>
    </row>
    <row r="17459" spans="4:4">
      <c r="D17459" s="422"/>
    </row>
    <row r="17460" spans="4:4">
      <c r="D17460" s="422"/>
    </row>
    <row r="17461" spans="4:4">
      <c r="D17461" s="422"/>
    </row>
    <row r="17462" spans="4:4">
      <c r="D17462" s="422"/>
    </row>
    <row r="17463" spans="4:4">
      <c r="D17463" s="422"/>
    </row>
    <row r="17464" spans="4:4">
      <c r="D17464" s="422"/>
    </row>
    <row r="17465" spans="4:4">
      <c r="D17465" s="422"/>
    </row>
    <row r="17466" spans="4:4">
      <c r="D17466" s="422"/>
    </row>
    <row r="17467" spans="4:4">
      <c r="D17467" s="422"/>
    </row>
    <row r="17468" spans="4:4">
      <c r="D17468" s="422"/>
    </row>
    <row r="17469" spans="4:4">
      <c r="D17469" s="422"/>
    </row>
    <row r="17470" spans="4:4">
      <c r="D17470" s="422"/>
    </row>
    <row r="17471" spans="4:4">
      <c r="D17471" s="422"/>
    </row>
    <row r="17472" spans="4:4">
      <c r="D17472" s="422"/>
    </row>
    <row r="17473" spans="4:4">
      <c r="D17473" s="422"/>
    </row>
    <row r="17474" spans="4:4">
      <c r="D17474" s="422"/>
    </row>
    <row r="17475" spans="4:4">
      <c r="D17475" s="422"/>
    </row>
    <row r="17476" spans="4:4">
      <c r="D17476" s="422"/>
    </row>
    <row r="17477" spans="4:4">
      <c r="D17477" s="422"/>
    </row>
    <row r="17478" spans="4:4">
      <c r="D17478" s="422"/>
    </row>
    <row r="17479" spans="4:4">
      <c r="D17479" s="422"/>
    </row>
    <row r="17480" spans="4:4">
      <c r="D17480" s="422"/>
    </row>
    <row r="17481" spans="4:4">
      <c r="D17481" s="422"/>
    </row>
    <row r="17482" spans="4:4">
      <c r="D17482" s="422"/>
    </row>
    <row r="17483" spans="4:4">
      <c r="D17483" s="422"/>
    </row>
    <row r="17484" spans="4:4">
      <c r="D17484" s="422"/>
    </row>
    <row r="17485" spans="4:4">
      <c r="D17485" s="422"/>
    </row>
    <row r="17486" spans="4:4">
      <c r="D17486" s="422"/>
    </row>
    <row r="17487" spans="4:4">
      <c r="D17487" s="422"/>
    </row>
    <row r="17488" spans="4:4">
      <c r="D17488" s="422"/>
    </row>
    <row r="17489" spans="4:4">
      <c r="D17489" s="422"/>
    </row>
    <row r="17490" spans="4:4">
      <c r="D17490" s="422"/>
    </row>
    <row r="17491" spans="4:4">
      <c r="D17491" s="422"/>
    </row>
    <row r="17492" spans="4:4">
      <c r="D17492" s="422"/>
    </row>
    <row r="17493" spans="4:4">
      <c r="D17493" s="422"/>
    </row>
    <row r="17494" spans="4:4">
      <c r="D17494" s="422"/>
    </row>
    <row r="17495" spans="4:4">
      <c r="D17495" s="422"/>
    </row>
    <row r="17496" spans="4:4">
      <c r="D17496" s="422"/>
    </row>
    <row r="17497" spans="4:4">
      <c r="D17497" s="422"/>
    </row>
    <row r="17498" spans="4:4">
      <c r="D17498" s="422"/>
    </row>
    <row r="17499" spans="4:4">
      <c r="D17499" s="422"/>
    </row>
    <row r="17500" spans="4:4">
      <c r="D17500" s="422"/>
    </row>
    <row r="17501" spans="4:4">
      <c r="D17501" s="422"/>
    </row>
    <row r="17502" spans="4:4">
      <c r="D17502" s="422"/>
    </row>
    <row r="17503" spans="4:4">
      <c r="D17503" s="422"/>
    </row>
    <row r="17504" spans="4:4">
      <c r="D17504" s="422"/>
    </row>
    <row r="17505" spans="4:4">
      <c r="D17505" s="422"/>
    </row>
    <row r="17506" spans="4:4">
      <c r="D17506" s="422"/>
    </row>
    <row r="17507" spans="4:4">
      <c r="D17507" s="422"/>
    </row>
    <row r="17508" spans="4:4">
      <c r="D17508" s="422"/>
    </row>
    <row r="17509" spans="4:4">
      <c r="D17509" s="422"/>
    </row>
    <row r="17510" spans="4:4">
      <c r="D17510" s="422"/>
    </row>
    <row r="17511" spans="4:4">
      <c r="D17511" s="422"/>
    </row>
    <row r="17512" spans="4:4">
      <c r="D17512" s="422"/>
    </row>
    <row r="17513" spans="4:4">
      <c r="D17513" s="422"/>
    </row>
    <row r="17514" spans="4:4">
      <c r="D17514" s="422"/>
    </row>
    <row r="17515" spans="4:4">
      <c r="D17515" s="422"/>
    </row>
    <row r="17516" spans="4:4">
      <c r="D17516" s="422"/>
    </row>
    <row r="17517" spans="4:4">
      <c r="D17517" s="422"/>
    </row>
    <row r="17518" spans="4:4">
      <c r="D17518" s="422"/>
    </row>
    <row r="17519" spans="4:4">
      <c r="D17519" s="422"/>
    </row>
    <row r="17520" spans="4:4">
      <c r="D17520" s="422"/>
    </row>
    <row r="17521" spans="4:4">
      <c r="D17521" s="422"/>
    </row>
    <row r="17522" spans="4:4">
      <c r="D17522" s="422"/>
    </row>
    <row r="17523" spans="4:4">
      <c r="D17523" s="422"/>
    </row>
    <row r="17524" spans="4:4">
      <c r="D17524" s="422"/>
    </row>
    <row r="17525" spans="4:4">
      <c r="D17525" s="422"/>
    </row>
    <row r="17526" spans="4:4">
      <c r="D17526" s="422"/>
    </row>
    <row r="17527" spans="4:4">
      <c r="D17527" s="422"/>
    </row>
    <row r="17528" spans="4:4">
      <c r="D17528" s="422"/>
    </row>
    <row r="17529" spans="4:4">
      <c r="D17529" s="422"/>
    </row>
    <row r="17530" spans="4:4">
      <c r="D17530" s="422"/>
    </row>
    <row r="17531" spans="4:4">
      <c r="D17531" s="422"/>
    </row>
    <row r="17532" spans="4:4">
      <c r="D17532" s="422"/>
    </row>
    <row r="17533" spans="4:4">
      <c r="D17533" s="422"/>
    </row>
    <row r="17534" spans="4:4">
      <c r="D17534" s="422"/>
    </row>
    <row r="17535" spans="4:4">
      <c r="D17535" s="422"/>
    </row>
    <row r="17536" spans="4:4">
      <c r="D17536" s="422"/>
    </row>
    <row r="17537" spans="4:4">
      <c r="D17537" s="422"/>
    </row>
    <row r="17538" spans="4:4">
      <c r="D17538" s="422"/>
    </row>
    <row r="17539" spans="4:4">
      <c r="D17539" s="422"/>
    </row>
    <row r="17540" spans="4:4">
      <c r="D17540" s="422"/>
    </row>
    <row r="17541" spans="4:4">
      <c r="D17541" s="422"/>
    </row>
    <row r="17542" spans="4:4">
      <c r="D17542" s="422"/>
    </row>
    <row r="17543" spans="4:4">
      <c r="D17543" s="422"/>
    </row>
    <row r="17544" spans="4:4">
      <c r="D17544" s="422"/>
    </row>
    <row r="17545" spans="4:4">
      <c r="D17545" s="422"/>
    </row>
    <row r="17546" spans="4:4">
      <c r="D17546" s="422"/>
    </row>
    <row r="17547" spans="4:4">
      <c r="D17547" s="422"/>
    </row>
    <row r="17548" spans="4:4">
      <c r="D17548" s="422"/>
    </row>
    <row r="17549" spans="4:4">
      <c r="D17549" s="422"/>
    </row>
    <row r="17550" spans="4:4">
      <c r="D17550" s="422"/>
    </row>
    <row r="17551" spans="4:4">
      <c r="D17551" s="422"/>
    </row>
    <row r="17552" spans="4:4">
      <c r="D17552" s="422"/>
    </row>
    <row r="17553" spans="4:4">
      <c r="D17553" s="422"/>
    </row>
    <row r="17554" spans="4:4">
      <c r="D17554" s="422"/>
    </row>
    <row r="17555" spans="4:4">
      <c r="D17555" s="422"/>
    </row>
    <row r="17556" spans="4:4">
      <c r="D17556" s="422"/>
    </row>
    <row r="17557" spans="4:4">
      <c r="D17557" s="422"/>
    </row>
    <row r="17558" spans="4:4">
      <c r="D17558" s="422"/>
    </row>
    <row r="17559" spans="4:4">
      <c r="D17559" s="422"/>
    </row>
    <row r="17560" spans="4:4">
      <c r="D17560" s="422"/>
    </row>
    <row r="17561" spans="4:4">
      <c r="D17561" s="422"/>
    </row>
    <row r="17562" spans="4:4">
      <c r="D17562" s="422"/>
    </row>
    <row r="17563" spans="4:4">
      <c r="D17563" s="422"/>
    </row>
    <row r="17564" spans="4:4">
      <c r="D17564" s="422"/>
    </row>
    <row r="17565" spans="4:4">
      <c r="D17565" s="422"/>
    </row>
    <row r="17566" spans="4:4">
      <c r="D17566" s="422"/>
    </row>
    <row r="17567" spans="4:4">
      <c r="D17567" s="422"/>
    </row>
    <row r="17568" spans="4:4">
      <c r="D17568" s="422"/>
    </row>
    <row r="17569" spans="4:4">
      <c r="D17569" s="422"/>
    </row>
    <row r="17570" spans="4:4">
      <c r="D17570" s="422"/>
    </row>
    <row r="17571" spans="4:4">
      <c r="D17571" s="422"/>
    </row>
    <row r="17572" spans="4:4">
      <c r="D17572" s="422"/>
    </row>
    <row r="17573" spans="4:4">
      <c r="D17573" s="422"/>
    </row>
    <row r="17574" spans="4:4">
      <c r="D17574" s="422"/>
    </row>
    <row r="17575" spans="4:4">
      <c r="D17575" s="422"/>
    </row>
    <row r="17576" spans="4:4">
      <c r="D17576" s="422"/>
    </row>
    <row r="17577" spans="4:4">
      <c r="D17577" s="422"/>
    </row>
    <row r="17578" spans="4:4">
      <c r="D17578" s="422"/>
    </row>
    <row r="17579" spans="4:4">
      <c r="D17579" s="422"/>
    </row>
    <row r="17580" spans="4:4">
      <c r="D17580" s="422"/>
    </row>
    <row r="17581" spans="4:4">
      <c r="D17581" s="422"/>
    </row>
    <row r="17582" spans="4:4">
      <c r="D17582" s="422"/>
    </row>
    <row r="17583" spans="4:4">
      <c r="D17583" s="422"/>
    </row>
    <row r="17584" spans="4:4">
      <c r="D17584" s="422"/>
    </row>
    <row r="17585" spans="4:4">
      <c r="D17585" s="422"/>
    </row>
    <row r="17586" spans="4:4">
      <c r="D17586" s="422"/>
    </row>
    <row r="17587" spans="4:4">
      <c r="D17587" s="422"/>
    </row>
    <row r="17588" spans="4:4">
      <c r="D17588" s="422"/>
    </row>
    <row r="17589" spans="4:4">
      <c r="D17589" s="422"/>
    </row>
    <row r="17590" spans="4:4">
      <c r="D17590" s="422"/>
    </row>
    <row r="17591" spans="4:4">
      <c r="D17591" s="422"/>
    </row>
    <row r="17592" spans="4:4">
      <c r="D17592" s="422"/>
    </row>
    <row r="17593" spans="4:4">
      <c r="D17593" s="422"/>
    </row>
    <row r="17594" spans="4:4">
      <c r="D17594" s="422"/>
    </row>
    <row r="17595" spans="4:4">
      <c r="D17595" s="422"/>
    </row>
    <row r="17596" spans="4:4">
      <c r="D17596" s="422"/>
    </row>
    <row r="17597" spans="4:4">
      <c r="D17597" s="422"/>
    </row>
    <row r="17598" spans="4:4">
      <c r="D17598" s="422"/>
    </row>
    <row r="17599" spans="4:4">
      <c r="D17599" s="422"/>
    </row>
    <row r="17600" spans="4:4">
      <c r="D17600" s="422"/>
    </row>
    <row r="17601" spans="4:4">
      <c r="D17601" s="422"/>
    </row>
    <row r="17602" spans="4:4">
      <c r="D17602" s="422"/>
    </row>
    <row r="17603" spans="4:4">
      <c r="D17603" s="422"/>
    </row>
    <row r="17604" spans="4:4">
      <c r="D17604" s="422"/>
    </row>
    <row r="17605" spans="4:4">
      <c r="D17605" s="422"/>
    </row>
    <row r="17606" spans="4:4">
      <c r="D17606" s="422"/>
    </row>
    <row r="17607" spans="4:4">
      <c r="D17607" s="422"/>
    </row>
    <row r="17608" spans="4:4">
      <c r="D17608" s="422"/>
    </row>
    <row r="17609" spans="4:4">
      <c r="D17609" s="422"/>
    </row>
    <row r="17610" spans="4:4">
      <c r="D17610" s="422"/>
    </row>
    <row r="17611" spans="4:4">
      <c r="D17611" s="422"/>
    </row>
    <row r="17612" spans="4:4">
      <c r="D17612" s="422"/>
    </row>
    <row r="17613" spans="4:4">
      <c r="D17613" s="422"/>
    </row>
    <row r="17614" spans="4:4">
      <c r="D17614" s="422"/>
    </row>
    <row r="17615" spans="4:4">
      <c r="D17615" s="422"/>
    </row>
    <row r="17616" spans="4:4">
      <c r="D17616" s="422"/>
    </row>
    <row r="17617" spans="4:4">
      <c r="D17617" s="422"/>
    </row>
    <row r="17618" spans="4:4">
      <c r="D17618" s="422"/>
    </row>
    <row r="17619" spans="4:4">
      <c r="D17619" s="422"/>
    </row>
    <row r="17620" spans="4:4">
      <c r="D17620" s="422"/>
    </row>
    <row r="17621" spans="4:4">
      <c r="D17621" s="422"/>
    </row>
    <row r="17622" spans="4:4">
      <c r="D17622" s="422"/>
    </row>
    <row r="17623" spans="4:4">
      <c r="D17623" s="422"/>
    </row>
    <row r="17624" spans="4:4">
      <c r="D17624" s="422"/>
    </row>
    <row r="17625" spans="4:4">
      <c r="D17625" s="422"/>
    </row>
    <row r="17626" spans="4:4">
      <c r="D17626" s="422"/>
    </row>
    <row r="17627" spans="4:4">
      <c r="D17627" s="422"/>
    </row>
    <row r="17628" spans="4:4">
      <c r="D17628" s="422"/>
    </row>
    <row r="17629" spans="4:4">
      <c r="D17629" s="422"/>
    </row>
    <row r="17630" spans="4:4">
      <c r="D17630" s="422"/>
    </row>
    <row r="17631" spans="4:4">
      <c r="D17631" s="422"/>
    </row>
    <row r="17632" spans="4:4">
      <c r="D17632" s="422"/>
    </row>
    <row r="17633" spans="4:4">
      <c r="D17633" s="422"/>
    </row>
    <row r="17634" spans="4:4">
      <c r="D17634" s="422"/>
    </row>
    <row r="17635" spans="4:4">
      <c r="D17635" s="422"/>
    </row>
    <row r="17636" spans="4:4">
      <c r="D17636" s="422"/>
    </row>
    <row r="17637" spans="4:4">
      <c r="D17637" s="422"/>
    </row>
    <row r="17638" spans="4:4">
      <c r="D17638" s="422"/>
    </row>
    <row r="17639" spans="4:4">
      <c r="D17639" s="422"/>
    </row>
    <row r="17640" spans="4:4">
      <c r="D17640" s="422"/>
    </row>
    <row r="17641" spans="4:4">
      <c r="D17641" s="422"/>
    </row>
    <row r="17642" spans="4:4">
      <c r="D17642" s="422"/>
    </row>
    <row r="17643" spans="4:4">
      <c r="D17643" s="422"/>
    </row>
    <row r="17644" spans="4:4">
      <c r="D17644" s="422"/>
    </row>
    <row r="17645" spans="4:4">
      <c r="D17645" s="422"/>
    </row>
    <row r="17646" spans="4:4">
      <c r="D17646" s="422"/>
    </row>
    <row r="17647" spans="4:4">
      <c r="D17647" s="422"/>
    </row>
    <row r="17648" spans="4:4">
      <c r="D17648" s="422"/>
    </row>
    <row r="17649" spans="4:4">
      <c r="D17649" s="422"/>
    </row>
    <row r="17650" spans="4:4">
      <c r="D17650" s="422"/>
    </row>
    <row r="17651" spans="4:4">
      <c r="D17651" s="422"/>
    </row>
    <row r="17652" spans="4:4">
      <c r="D17652" s="422"/>
    </row>
    <row r="17653" spans="4:4">
      <c r="D17653" s="422"/>
    </row>
    <row r="17654" spans="4:4">
      <c r="D17654" s="422"/>
    </row>
    <row r="17655" spans="4:4">
      <c r="D17655" s="422"/>
    </row>
    <row r="17656" spans="4:4">
      <c r="D17656" s="422"/>
    </row>
    <row r="17657" spans="4:4">
      <c r="D17657" s="422"/>
    </row>
    <row r="17658" spans="4:4">
      <c r="D17658" s="422"/>
    </row>
    <row r="17659" spans="4:4">
      <c r="D17659" s="422"/>
    </row>
    <row r="17660" spans="4:4">
      <c r="D17660" s="422"/>
    </row>
    <row r="17661" spans="4:4">
      <c r="D17661" s="422"/>
    </row>
    <row r="17662" spans="4:4">
      <c r="D17662" s="422"/>
    </row>
    <row r="17663" spans="4:4">
      <c r="D17663" s="422"/>
    </row>
    <row r="17664" spans="4:4">
      <c r="D17664" s="422"/>
    </row>
    <row r="17665" spans="4:4">
      <c r="D17665" s="422"/>
    </row>
    <row r="17666" spans="4:4">
      <c r="D17666" s="422"/>
    </row>
    <row r="17667" spans="4:4">
      <c r="D17667" s="422"/>
    </row>
    <row r="17668" spans="4:4">
      <c r="D17668" s="422"/>
    </row>
    <row r="17669" spans="4:4">
      <c r="D17669" s="422"/>
    </row>
    <row r="17670" spans="4:4">
      <c r="D17670" s="422"/>
    </row>
    <row r="17671" spans="4:4">
      <c r="D17671" s="422"/>
    </row>
    <row r="17672" spans="4:4">
      <c r="D17672" s="422"/>
    </row>
    <row r="17673" spans="4:4">
      <c r="D17673" s="422"/>
    </row>
    <row r="17674" spans="4:4">
      <c r="D17674" s="422"/>
    </row>
    <row r="17675" spans="4:4">
      <c r="D17675" s="422"/>
    </row>
    <row r="17676" spans="4:4">
      <c r="D17676" s="422"/>
    </row>
    <row r="17677" spans="4:4">
      <c r="D17677" s="422"/>
    </row>
    <row r="17678" spans="4:4">
      <c r="D17678" s="422"/>
    </row>
    <row r="17679" spans="4:4">
      <c r="D17679" s="422"/>
    </row>
    <row r="17680" spans="4:4">
      <c r="D17680" s="422"/>
    </row>
    <row r="17681" spans="4:4">
      <c r="D17681" s="422"/>
    </row>
    <row r="17682" spans="4:4">
      <c r="D17682" s="422"/>
    </row>
    <row r="17683" spans="4:4">
      <c r="D17683" s="422"/>
    </row>
    <row r="17684" spans="4:4">
      <c r="D17684" s="422"/>
    </row>
    <row r="17685" spans="4:4">
      <c r="D17685" s="422"/>
    </row>
    <row r="17686" spans="4:4">
      <c r="D17686" s="422"/>
    </row>
    <row r="17687" spans="4:4">
      <c r="D17687" s="422"/>
    </row>
    <row r="17688" spans="4:4">
      <c r="D17688" s="422"/>
    </row>
    <row r="17689" spans="4:4">
      <c r="D17689" s="422"/>
    </row>
    <row r="17690" spans="4:4">
      <c r="D17690" s="422"/>
    </row>
    <row r="17691" spans="4:4">
      <c r="D17691" s="422"/>
    </row>
    <row r="17692" spans="4:4">
      <c r="D17692" s="422"/>
    </row>
    <row r="17693" spans="4:4">
      <c r="D17693" s="422"/>
    </row>
    <row r="17694" spans="4:4">
      <c r="D17694" s="422"/>
    </row>
    <row r="17695" spans="4:4">
      <c r="D17695" s="422"/>
    </row>
    <row r="17696" spans="4:4">
      <c r="D17696" s="422"/>
    </row>
    <row r="17697" spans="4:4">
      <c r="D17697" s="422"/>
    </row>
    <row r="17698" spans="4:4">
      <c r="D17698" s="422"/>
    </row>
    <row r="17699" spans="4:4">
      <c r="D17699" s="422"/>
    </row>
    <row r="17700" spans="4:4">
      <c r="D17700" s="422"/>
    </row>
    <row r="17701" spans="4:4">
      <c r="D17701" s="422"/>
    </row>
    <row r="17702" spans="4:4">
      <c r="D17702" s="422"/>
    </row>
    <row r="17703" spans="4:4">
      <c r="D17703" s="422"/>
    </row>
    <row r="17704" spans="4:4">
      <c r="D17704" s="422"/>
    </row>
    <row r="17705" spans="4:4">
      <c r="D17705" s="422"/>
    </row>
    <row r="17706" spans="4:4">
      <c r="D17706" s="422"/>
    </row>
    <row r="17707" spans="4:4">
      <c r="D17707" s="422"/>
    </row>
    <row r="17708" spans="4:4">
      <c r="D17708" s="422"/>
    </row>
    <row r="17709" spans="4:4">
      <c r="D17709" s="422"/>
    </row>
    <row r="17710" spans="4:4">
      <c r="D17710" s="422"/>
    </row>
    <row r="17711" spans="4:4">
      <c r="D17711" s="422"/>
    </row>
    <row r="17712" spans="4:4">
      <c r="D17712" s="422"/>
    </row>
    <row r="17713" spans="4:4">
      <c r="D17713" s="422"/>
    </row>
    <row r="17714" spans="4:4">
      <c r="D17714" s="422"/>
    </row>
    <row r="17715" spans="4:4">
      <c r="D17715" s="422"/>
    </row>
    <row r="17716" spans="4:4">
      <c r="D17716" s="422"/>
    </row>
    <row r="17717" spans="4:4">
      <c r="D17717" s="422"/>
    </row>
    <row r="17718" spans="4:4">
      <c r="D17718" s="422"/>
    </row>
    <row r="17719" spans="4:4">
      <c r="D17719" s="422"/>
    </row>
    <row r="17720" spans="4:4">
      <c r="D17720" s="422"/>
    </row>
    <row r="17721" spans="4:4">
      <c r="D17721" s="422"/>
    </row>
    <row r="17722" spans="4:4">
      <c r="D17722" s="422"/>
    </row>
    <row r="17723" spans="4:4">
      <c r="D17723" s="422"/>
    </row>
    <row r="17724" spans="4:4">
      <c r="D17724" s="422"/>
    </row>
    <row r="17725" spans="4:4">
      <c r="D17725" s="422"/>
    </row>
    <row r="17726" spans="4:4">
      <c r="D17726" s="422"/>
    </row>
    <row r="17727" spans="4:4">
      <c r="D17727" s="422"/>
    </row>
    <row r="17728" spans="4:4">
      <c r="D17728" s="422"/>
    </row>
    <row r="17729" spans="4:4">
      <c r="D17729" s="422"/>
    </row>
    <row r="17730" spans="4:4">
      <c r="D17730" s="422"/>
    </row>
    <row r="17731" spans="4:4">
      <c r="D17731" s="422"/>
    </row>
    <row r="17732" spans="4:4">
      <c r="D17732" s="422"/>
    </row>
    <row r="17733" spans="4:4">
      <c r="D17733" s="422"/>
    </row>
    <row r="17734" spans="4:4">
      <c r="D17734" s="422"/>
    </row>
    <row r="17735" spans="4:4">
      <c r="D17735" s="422"/>
    </row>
    <row r="17736" spans="4:4">
      <c r="D17736" s="422"/>
    </row>
    <row r="17737" spans="4:4">
      <c r="D17737" s="422"/>
    </row>
    <row r="17738" spans="4:4">
      <c r="D17738" s="422"/>
    </row>
    <row r="17739" spans="4:4">
      <c r="D17739" s="422"/>
    </row>
    <row r="17740" spans="4:4">
      <c r="D17740" s="422"/>
    </row>
    <row r="17741" spans="4:4">
      <c r="D17741" s="422"/>
    </row>
    <row r="17742" spans="4:4">
      <c r="D17742" s="422"/>
    </row>
    <row r="17743" spans="4:4">
      <c r="D17743" s="422"/>
    </row>
    <row r="17744" spans="4:4">
      <c r="D17744" s="422"/>
    </row>
    <row r="17745" spans="4:4">
      <c r="D17745" s="422"/>
    </row>
    <row r="17746" spans="4:4">
      <c r="D17746" s="422"/>
    </row>
    <row r="17747" spans="4:4">
      <c r="D17747" s="422"/>
    </row>
    <row r="17748" spans="4:4">
      <c r="D17748" s="422"/>
    </row>
    <row r="17749" spans="4:4">
      <c r="D17749" s="422"/>
    </row>
    <row r="17750" spans="4:4">
      <c r="D17750" s="422"/>
    </row>
    <row r="17751" spans="4:4">
      <c r="D17751" s="422"/>
    </row>
    <row r="17752" spans="4:4">
      <c r="D17752" s="422"/>
    </row>
    <row r="17753" spans="4:4">
      <c r="D17753" s="422"/>
    </row>
    <row r="17754" spans="4:4">
      <c r="D17754" s="422"/>
    </row>
    <row r="17755" spans="4:4">
      <c r="D17755" s="422"/>
    </row>
    <row r="17756" spans="4:4">
      <c r="D17756" s="422"/>
    </row>
    <row r="17757" spans="4:4">
      <c r="D17757" s="422"/>
    </row>
    <row r="17758" spans="4:4">
      <c r="D17758" s="422"/>
    </row>
    <row r="17759" spans="4:4">
      <c r="D17759" s="422"/>
    </row>
    <row r="17760" spans="4:4">
      <c r="D17760" s="422"/>
    </row>
    <row r="17761" spans="4:4">
      <c r="D17761" s="422"/>
    </row>
    <row r="17762" spans="4:4">
      <c r="D17762" s="422"/>
    </row>
    <row r="17763" spans="4:4">
      <c r="D17763" s="422"/>
    </row>
    <row r="17764" spans="4:4">
      <c r="D17764" s="422"/>
    </row>
    <row r="17765" spans="4:4">
      <c r="D17765" s="422"/>
    </row>
    <row r="17766" spans="4:4">
      <c r="D17766" s="422"/>
    </row>
    <row r="17767" spans="4:4">
      <c r="D17767" s="422"/>
    </row>
    <row r="17768" spans="4:4">
      <c r="D17768" s="422"/>
    </row>
    <row r="17769" spans="4:4">
      <c r="D17769" s="422"/>
    </row>
    <row r="17770" spans="4:4">
      <c r="D17770" s="422"/>
    </row>
    <row r="17771" spans="4:4">
      <c r="D17771" s="422"/>
    </row>
    <row r="17772" spans="4:4">
      <c r="D17772" s="422"/>
    </row>
    <row r="17773" spans="4:4">
      <c r="D17773" s="422"/>
    </row>
    <row r="17774" spans="4:4">
      <c r="D17774" s="422"/>
    </row>
    <row r="17775" spans="4:4">
      <c r="D17775" s="422"/>
    </row>
    <row r="17776" spans="4:4">
      <c r="D17776" s="422"/>
    </row>
    <row r="17777" spans="4:4">
      <c r="D17777" s="422"/>
    </row>
    <row r="17778" spans="4:4">
      <c r="D17778" s="422"/>
    </row>
    <row r="17779" spans="4:4">
      <c r="D17779" s="422"/>
    </row>
    <row r="17780" spans="4:4">
      <c r="D17780" s="422"/>
    </row>
    <row r="17781" spans="4:4">
      <c r="D17781" s="422"/>
    </row>
    <row r="17782" spans="4:4">
      <c r="D17782" s="422"/>
    </row>
    <row r="17783" spans="4:4">
      <c r="D17783" s="422"/>
    </row>
    <row r="17784" spans="4:4">
      <c r="D17784" s="422"/>
    </row>
    <row r="17785" spans="4:4">
      <c r="D17785" s="422"/>
    </row>
    <row r="17786" spans="4:4">
      <c r="D17786" s="422"/>
    </row>
    <row r="17787" spans="4:4">
      <c r="D17787" s="422"/>
    </row>
    <row r="17788" spans="4:4">
      <c r="D17788" s="422"/>
    </row>
    <row r="17789" spans="4:4">
      <c r="D17789" s="422"/>
    </row>
    <row r="17790" spans="4:4">
      <c r="D17790" s="422"/>
    </row>
    <row r="17791" spans="4:4">
      <c r="D17791" s="422"/>
    </row>
    <row r="17792" spans="4:4">
      <c r="D17792" s="422"/>
    </row>
    <row r="17793" spans="4:4">
      <c r="D17793" s="422"/>
    </row>
    <row r="17794" spans="4:4">
      <c r="D17794" s="422"/>
    </row>
    <row r="17795" spans="4:4">
      <c r="D17795" s="422"/>
    </row>
    <row r="17796" spans="4:4">
      <c r="D17796" s="422"/>
    </row>
    <row r="17797" spans="4:4">
      <c r="D17797" s="422"/>
    </row>
    <row r="17798" spans="4:4">
      <c r="D17798" s="422"/>
    </row>
    <row r="17799" spans="4:4">
      <c r="D17799" s="422"/>
    </row>
    <row r="17800" spans="4:4">
      <c r="D17800" s="422"/>
    </row>
    <row r="17801" spans="4:4">
      <c r="D17801" s="422"/>
    </row>
    <row r="17802" spans="4:4">
      <c r="D17802" s="422"/>
    </row>
    <row r="17803" spans="4:4">
      <c r="D17803" s="422"/>
    </row>
    <row r="17804" spans="4:4">
      <c r="D17804" s="422"/>
    </row>
    <row r="17805" spans="4:4">
      <c r="D17805" s="422"/>
    </row>
    <row r="17806" spans="4:4">
      <c r="D17806" s="422"/>
    </row>
    <row r="17807" spans="4:4">
      <c r="D17807" s="422"/>
    </row>
    <row r="17808" spans="4:4">
      <c r="D17808" s="422"/>
    </row>
    <row r="17809" spans="4:4">
      <c r="D17809" s="422"/>
    </row>
    <row r="17810" spans="4:4">
      <c r="D17810" s="422"/>
    </row>
    <row r="17811" spans="4:4">
      <c r="D17811" s="422"/>
    </row>
    <row r="17812" spans="4:4">
      <c r="D17812" s="422"/>
    </row>
    <row r="17813" spans="4:4">
      <c r="D17813" s="422"/>
    </row>
    <row r="17814" spans="4:4">
      <c r="D17814" s="422"/>
    </row>
    <row r="17815" spans="4:4">
      <c r="D17815" s="422"/>
    </row>
    <row r="17816" spans="4:4">
      <c r="D17816" s="422"/>
    </row>
    <row r="17817" spans="4:4">
      <c r="D17817" s="422"/>
    </row>
    <row r="17818" spans="4:4">
      <c r="D17818" s="422"/>
    </row>
    <row r="17819" spans="4:4">
      <c r="D17819" s="422"/>
    </row>
    <row r="17820" spans="4:4">
      <c r="D17820" s="422"/>
    </row>
    <row r="17821" spans="4:4">
      <c r="D17821" s="422"/>
    </row>
    <row r="17822" spans="4:4">
      <c r="D17822" s="422"/>
    </row>
    <row r="17823" spans="4:4">
      <c r="D17823" s="422"/>
    </row>
    <row r="17824" spans="4:4">
      <c r="D17824" s="422"/>
    </row>
    <row r="17825" spans="4:4">
      <c r="D17825" s="422"/>
    </row>
    <row r="17826" spans="4:4">
      <c r="D17826" s="422"/>
    </row>
    <row r="17827" spans="4:4">
      <c r="D17827" s="422"/>
    </row>
    <row r="17828" spans="4:4">
      <c r="D17828" s="422"/>
    </row>
    <row r="17829" spans="4:4">
      <c r="D17829" s="422"/>
    </row>
    <row r="17830" spans="4:4">
      <c r="D17830" s="422"/>
    </row>
    <row r="17831" spans="4:4">
      <c r="D17831" s="422"/>
    </row>
    <row r="17832" spans="4:4">
      <c r="D17832" s="422"/>
    </row>
    <row r="17833" spans="4:4">
      <c r="D17833" s="422"/>
    </row>
    <row r="17834" spans="4:4">
      <c r="D17834" s="422"/>
    </row>
    <row r="17835" spans="4:4">
      <c r="D17835" s="422"/>
    </row>
    <row r="17836" spans="4:4">
      <c r="D17836" s="422"/>
    </row>
    <row r="17837" spans="4:4">
      <c r="D17837" s="422"/>
    </row>
    <row r="17838" spans="4:4">
      <c r="D17838" s="422"/>
    </row>
    <row r="17839" spans="4:4">
      <c r="D17839" s="422"/>
    </row>
    <row r="17840" spans="4:4">
      <c r="D17840" s="422"/>
    </row>
    <row r="17841" spans="4:4">
      <c r="D17841" s="422"/>
    </row>
    <row r="17842" spans="4:4">
      <c r="D17842" s="422"/>
    </row>
    <row r="17843" spans="4:4">
      <c r="D17843" s="422"/>
    </row>
    <row r="17844" spans="4:4">
      <c r="D17844" s="422"/>
    </row>
    <row r="17845" spans="4:4">
      <c r="D17845" s="422"/>
    </row>
    <row r="17846" spans="4:4">
      <c r="D17846" s="422"/>
    </row>
    <row r="17847" spans="4:4">
      <c r="D17847" s="422"/>
    </row>
    <row r="17848" spans="4:4">
      <c r="D17848" s="422"/>
    </row>
    <row r="17849" spans="4:4">
      <c r="D17849" s="422"/>
    </row>
    <row r="17850" spans="4:4">
      <c r="D17850" s="422"/>
    </row>
    <row r="17851" spans="4:4">
      <c r="D17851" s="422"/>
    </row>
    <row r="17852" spans="4:4">
      <c r="D17852" s="422"/>
    </row>
    <row r="17853" spans="4:4">
      <c r="D17853" s="422"/>
    </row>
    <row r="17854" spans="4:4">
      <c r="D17854" s="422"/>
    </row>
    <row r="17855" spans="4:4">
      <c r="D17855" s="422"/>
    </row>
    <row r="17856" spans="4:4">
      <c r="D17856" s="422"/>
    </row>
    <row r="17857" spans="4:4">
      <c r="D17857" s="422"/>
    </row>
    <row r="17858" spans="4:4">
      <c r="D17858" s="422"/>
    </row>
    <row r="17859" spans="4:4">
      <c r="D17859" s="422"/>
    </row>
    <row r="17860" spans="4:4">
      <c r="D17860" s="422"/>
    </row>
    <row r="17861" spans="4:4">
      <c r="D17861" s="422"/>
    </row>
    <row r="17862" spans="4:4">
      <c r="D17862" s="422"/>
    </row>
    <row r="17863" spans="4:4">
      <c r="D17863" s="422"/>
    </row>
    <row r="17864" spans="4:4">
      <c r="D17864" s="422"/>
    </row>
    <row r="17865" spans="4:4">
      <c r="D17865" s="422"/>
    </row>
    <row r="17866" spans="4:4">
      <c r="D17866" s="422"/>
    </row>
    <row r="17867" spans="4:4">
      <c r="D17867" s="422"/>
    </row>
    <row r="17868" spans="4:4">
      <c r="D17868" s="422"/>
    </row>
    <row r="17869" spans="4:4">
      <c r="D17869" s="422"/>
    </row>
    <row r="17870" spans="4:4">
      <c r="D17870" s="422"/>
    </row>
    <row r="17871" spans="4:4">
      <c r="D17871" s="422"/>
    </row>
    <row r="17872" spans="4:4">
      <c r="D17872" s="422"/>
    </row>
    <row r="17873" spans="4:4">
      <c r="D17873" s="422"/>
    </row>
    <row r="17874" spans="4:4">
      <c r="D17874" s="422"/>
    </row>
    <row r="17875" spans="4:4">
      <c r="D17875" s="422"/>
    </row>
    <row r="17876" spans="4:4">
      <c r="D17876" s="422"/>
    </row>
    <row r="17877" spans="4:4">
      <c r="D17877" s="422"/>
    </row>
    <row r="17878" spans="4:4">
      <c r="D17878" s="422"/>
    </row>
    <row r="17879" spans="4:4">
      <c r="D17879" s="422"/>
    </row>
    <row r="17880" spans="4:4">
      <c r="D17880" s="422"/>
    </row>
    <row r="17881" spans="4:4">
      <c r="D17881" s="422"/>
    </row>
    <row r="17882" spans="4:4">
      <c r="D17882" s="422"/>
    </row>
    <row r="17883" spans="4:4">
      <c r="D17883" s="422"/>
    </row>
    <row r="17884" spans="4:4">
      <c r="D17884" s="422"/>
    </row>
    <row r="17885" spans="4:4">
      <c r="D17885" s="422"/>
    </row>
    <row r="17886" spans="4:4">
      <c r="D17886" s="422"/>
    </row>
    <row r="17887" spans="4:4">
      <c r="D17887" s="422"/>
    </row>
    <row r="17888" spans="4:4">
      <c r="D17888" s="422"/>
    </row>
    <row r="17889" spans="4:4">
      <c r="D17889" s="422"/>
    </row>
    <row r="17890" spans="4:4">
      <c r="D17890" s="422"/>
    </row>
    <row r="17891" spans="4:4">
      <c r="D17891" s="422"/>
    </row>
    <row r="17892" spans="4:4">
      <c r="D17892" s="422"/>
    </row>
    <row r="17893" spans="4:4">
      <c r="D17893" s="422"/>
    </row>
    <row r="17894" spans="4:4">
      <c r="D17894" s="422"/>
    </row>
    <row r="17895" spans="4:4">
      <c r="D17895" s="422"/>
    </row>
    <row r="17896" spans="4:4">
      <c r="D17896" s="422"/>
    </row>
    <row r="17897" spans="4:4">
      <c r="D17897" s="422"/>
    </row>
    <row r="17898" spans="4:4">
      <c r="D17898" s="422"/>
    </row>
    <row r="17899" spans="4:4">
      <c r="D17899" s="422"/>
    </row>
    <row r="17900" spans="4:4">
      <c r="D17900" s="422"/>
    </row>
    <row r="17901" spans="4:4">
      <c r="D17901" s="422"/>
    </row>
    <row r="17902" spans="4:4">
      <c r="D17902" s="422"/>
    </row>
    <row r="17903" spans="4:4">
      <c r="D17903" s="422"/>
    </row>
    <row r="17904" spans="4:4">
      <c r="D17904" s="422"/>
    </row>
    <row r="17905" spans="4:4">
      <c r="D17905" s="422"/>
    </row>
    <row r="17906" spans="4:4">
      <c r="D17906" s="422"/>
    </row>
    <row r="17907" spans="4:4">
      <c r="D17907" s="422"/>
    </row>
    <row r="17908" spans="4:4">
      <c r="D17908" s="422"/>
    </row>
    <row r="17909" spans="4:4">
      <c r="D17909" s="422"/>
    </row>
    <row r="17910" spans="4:4">
      <c r="D17910" s="422"/>
    </row>
    <row r="17911" spans="4:4">
      <c r="D17911" s="422"/>
    </row>
    <row r="17912" spans="4:4">
      <c r="D17912" s="422"/>
    </row>
    <row r="17913" spans="4:4">
      <c r="D17913" s="422"/>
    </row>
    <row r="17914" spans="4:4">
      <c r="D17914" s="422"/>
    </row>
    <row r="17915" spans="4:4">
      <c r="D17915" s="422"/>
    </row>
    <row r="17916" spans="4:4">
      <c r="D17916" s="422"/>
    </row>
    <row r="17917" spans="4:4">
      <c r="D17917" s="422"/>
    </row>
    <row r="17918" spans="4:4">
      <c r="D17918" s="422"/>
    </row>
    <row r="17919" spans="4:4">
      <c r="D17919" s="422"/>
    </row>
    <row r="17920" spans="4:4">
      <c r="D17920" s="422"/>
    </row>
    <row r="17921" spans="4:4">
      <c r="D17921" s="422"/>
    </row>
    <row r="17922" spans="4:4">
      <c r="D17922" s="422"/>
    </row>
    <row r="17923" spans="4:4">
      <c r="D17923" s="422"/>
    </row>
    <row r="17924" spans="4:4">
      <c r="D17924" s="422"/>
    </row>
    <row r="17925" spans="4:4">
      <c r="D17925" s="422"/>
    </row>
    <row r="17926" spans="4:4">
      <c r="D17926" s="422"/>
    </row>
    <row r="17927" spans="4:4">
      <c r="D17927" s="422"/>
    </row>
    <row r="17928" spans="4:4">
      <c r="D17928" s="422"/>
    </row>
    <row r="17929" spans="4:4">
      <c r="D17929" s="422"/>
    </row>
    <row r="17930" spans="4:4">
      <c r="D17930" s="422"/>
    </row>
    <row r="17931" spans="4:4">
      <c r="D17931" s="422"/>
    </row>
    <row r="17932" spans="4:4">
      <c r="D17932" s="422"/>
    </row>
    <row r="17933" spans="4:4">
      <c r="D17933" s="422"/>
    </row>
    <row r="17934" spans="4:4">
      <c r="D17934" s="422"/>
    </row>
    <row r="17935" spans="4:4">
      <c r="D17935" s="422"/>
    </row>
    <row r="17936" spans="4:4">
      <c r="D17936" s="422"/>
    </row>
    <row r="17937" spans="4:4">
      <c r="D17937" s="422"/>
    </row>
    <row r="17938" spans="4:4">
      <c r="D17938" s="422"/>
    </row>
    <row r="17939" spans="4:4">
      <c r="D17939" s="422"/>
    </row>
    <row r="17940" spans="4:4">
      <c r="D17940" s="422"/>
    </row>
    <row r="17941" spans="4:4">
      <c r="D17941" s="422"/>
    </row>
    <row r="17942" spans="4:4">
      <c r="D17942" s="422"/>
    </row>
    <row r="17943" spans="4:4">
      <c r="D17943" s="422"/>
    </row>
    <row r="17944" spans="4:4">
      <c r="D17944" s="422"/>
    </row>
    <row r="17945" spans="4:4">
      <c r="D17945" s="422"/>
    </row>
    <row r="17946" spans="4:4">
      <c r="D17946" s="422"/>
    </row>
    <row r="17947" spans="4:4">
      <c r="D17947" s="422"/>
    </row>
    <row r="17948" spans="4:4">
      <c r="D17948" s="422"/>
    </row>
    <row r="17949" spans="4:4">
      <c r="D17949" s="422"/>
    </row>
    <row r="17950" spans="4:4">
      <c r="D17950" s="422"/>
    </row>
    <row r="17951" spans="4:4">
      <c r="D17951" s="422"/>
    </row>
    <row r="17952" spans="4:4">
      <c r="D17952" s="422"/>
    </row>
    <row r="17953" spans="4:4">
      <c r="D17953" s="422"/>
    </row>
    <row r="17954" spans="4:4">
      <c r="D17954" s="422"/>
    </row>
    <row r="17955" spans="4:4">
      <c r="D17955" s="422"/>
    </row>
    <row r="17956" spans="4:4">
      <c r="D17956" s="422"/>
    </row>
    <row r="17957" spans="4:4">
      <c r="D17957" s="422"/>
    </row>
    <row r="17958" spans="4:4">
      <c r="D17958" s="422"/>
    </row>
    <row r="17959" spans="4:4">
      <c r="D17959" s="422"/>
    </row>
    <row r="17960" spans="4:4">
      <c r="D17960" s="422"/>
    </row>
    <row r="17961" spans="4:4">
      <c r="D17961" s="422"/>
    </row>
    <row r="17962" spans="4:4">
      <c r="D17962" s="422"/>
    </row>
    <row r="17963" spans="4:4">
      <c r="D17963" s="422"/>
    </row>
    <row r="17964" spans="4:4">
      <c r="D17964" s="422"/>
    </row>
    <row r="17965" spans="4:4">
      <c r="D17965" s="422"/>
    </row>
    <row r="17966" spans="4:4">
      <c r="D17966" s="422"/>
    </row>
    <row r="17967" spans="4:4">
      <c r="D17967" s="422"/>
    </row>
    <row r="17968" spans="4:4">
      <c r="D17968" s="422"/>
    </row>
    <row r="17969" spans="4:4">
      <c r="D17969" s="422"/>
    </row>
    <row r="17970" spans="4:4">
      <c r="D17970" s="422"/>
    </row>
    <row r="17971" spans="4:4">
      <c r="D17971" s="422"/>
    </row>
    <row r="17972" spans="4:4">
      <c r="D17972" s="422"/>
    </row>
    <row r="17973" spans="4:4">
      <c r="D17973" s="422"/>
    </row>
    <row r="17974" spans="4:4">
      <c r="D17974" s="422"/>
    </row>
    <row r="17975" spans="4:4">
      <c r="D17975" s="422"/>
    </row>
    <row r="17976" spans="4:4">
      <c r="D17976" s="422"/>
    </row>
    <row r="17977" spans="4:4">
      <c r="D17977" s="422"/>
    </row>
    <row r="17978" spans="4:4">
      <c r="D17978" s="422"/>
    </row>
    <row r="17979" spans="4:4">
      <c r="D17979" s="422"/>
    </row>
    <row r="17980" spans="4:4">
      <c r="D17980" s="422"/>
    </row>
    <row r="17981" spans="4:4">
      <c r="D17981" s="422"/>
    </row>
    <row r="17982" spans="4:4">
      <c r="D17982" s="422"/>
    </row>
    <row r="17983" spans="4:4">
      <c r="D17983" s="422"/>
    </row>
    <row r="17984" spans="4:4">
      <c r="D17984" s="422"/>
    </row>
    <row r="17985" spans="4:4">
      <c r="D17985" s="422"/>
    </row>
    <row r="17986" spans="4:4">
      <c r="D17986" s="422"/>
    </row>
    <row r="17987" spans="4:4">
      <c r="D17987" s="422"/>
    </row>
    <row r="17988" spans="4:4">
      <c r="D17988" s="422"/>
    </row>
    <row r="17989" spans="4:4">
      <c r="D17989" s="422"/>
    </row>
    <row r="17990" spans="4:4">
      <c r="D17990" s="422"/>
    </row>
    <row r="17991" spans="4:4">
      <c r="D17991" s="422"/>
    </row>
    <row r="17992" spans="4:4">
      <c r="D17992" s="422"/>
    </row>
    <row r="17993" spans="4:4">
      <c r="D17993" s="422"/>
    </row>
    <row r="17994" spans="4:4">
      <c r="D17994" s="422"/>
    </row>
    <row r="17995" spans="4:4">
      <c r="D17995" s="422"/>
    </row>
    <row r="17996" spans="4:4">
      <c r="D17996" s="422"/>
    </row>
    <row r="17997" spans="4:4">
      <c r="D17997" s="422"/>
    </row>
    <row r="17998" spans="4:4">
      <c r="D17998" s="422"/>
    </row>
    <row r="17999" spans="4:4">
      <c r="D17999" s="422"/>
    </row>
    <row r="18000" spans="4:4">
      <c r="D18000" s="422"/>
    </row>
    <row r="18001" spans="4:4">
      <c r="D18001" s="422"/>
    </row>
    <row r="18002" spans="4:4">
      <c r="D18002" s="422"/>
    </row>
    <row r="18003" spans="4:4">
      <c r="D18003" s="422"/>
    </row>
    <row r="18004" spans="4:4">
      <c r="D18004" s="422"/>
    </row>
    <row r="18005" spans="4:4">
      <c r="D18005" s="422"/>
    </row>
    <row r="18006" spans="4:4">
      <c r="D18006" s="422"/>
    </row>
    <row r="18007" spans="4:4">
      <c r="D18007" s="422"/>
    </row>
    <row r="18008" spans="4:4">
      <c r="D18008" s="422"/>
    </row>
    <row r="18009" spans="4:4">
      <c r="D18009" s="422"/>
    </row>
    <row r="18010" spans="4:4">
      <c r="D18010" s="422"/>
    </row>
    <row r="18011" spans="4:4">
      <c r="D18011" s="422"/>
    </row>
    <row r="18012" spans="4:4">
      <c r="D18012" s="422"/>
    </row>
    <row r="18013" spans="4:4">
      <c r="D18013" s="422"/>
    </row>
    <row r="18014" spans="4:4">
      <c r="D18014" s="422"/>
    </row>
    <row r="18015" spans="4:4">
      <c r="D18015" s="422"/>
    </row>
    <row r="18016" spans="4:4">
      <c r="D18016" s="422"/>
    </row>
    <row r="18017" spans="4:4">
      <c r="D18017" s="422"/>
    </row>
    <row r="18018" spans="4:4">
      <c r="D18018" s="422"/>
    </row>
    <row r="18019" spans="4:4">
      <c r="D18019" s="422"/>
    </row>
    <row r="18020" spans="4:4">
      <c r="D18020" s="422"/>
    </row>
    <row r="18021" spans="4:4">
      <c r="D18021" s="422"/>
    </row>
    <row r="18022" spans="4:4">
      <c r="D18022" s="422"/>
    </row>
    <row r="18023" spans="4:4">
      <c r="D18023" s="422"/>
    </row>
    <row r="18024" spans="4:4">
      <c r="D18024" s="422"/>
    </row>
    <row r="18025" spans="4:4">
      <c r="D18025" s="422"/>
    </row>
    <row r="18026" spans="4:4">
      <c r="D18026" s="422"/>
    </row>
    <row r="18027" spans="4:4">
      <c r="D18027" s="422"/>
    </row>
    <row r="18028" spans="4:4">
      <c r="D18028" s="422"/>
    </row>
    <row r="18029" spans="4:4">
      <c r="D18029" s="422"/>
    </row>
    <row r="18030" spans="4:4">
      <c r="D18030" s="422"/>
    </row>
    <row r="18031" spans="4:4">
      <c r="D18031" s="422"/>
    </row>
    <row r="18032" spans="4:4">
      <c r="D18032" s="422"/>
    </row>
    <row r="18033" spans="4:4">
      <c r="D18033" s="422"/>
    </row>
    <row r="18034" spans="4:4">
      <c r="D18034" s="422"/>
    </row>
    <row r="18035" spans="4:4">
      <c r="D18035" s="422"/>
    </row>
    <row r="18036" spans="4:4">
      <c r="D18036" s="422"/>
    </row>
    <row r="18037" spans="4:4">
      <c r="D18037" s="422"/>
    </row>
    <row r="18038" spans="4:4">
      <c r="D18038" s="422"/>
    </row>
    <row r="18039" spans="4:4">
      <c r="D18039" s="422"/>
    </row>
    <row r="18040" spans="4:4">
      <c r="D18040" s="422"/>
    </row>
    <row r="18041" spans="4:4">
      <c r="D18041" s="422"/>
    </row>
    <row r="18042" spans="4:4">
      <c r="D18042" s="422"/>
    </row>
    <row r="18043" spans="4:4">
      <c r="D18043" s="422"/>
    </row>
    <row r="18044" spans="4:4">
      <c r="D18044" s="422"/>
    </row>
    <row r="18045" spans="4:4">
      <c r="D18045" s="422"/>
    </row>
    <row r="18046" spans="4:4">
      <c r="D18046" s="422"/>
    </row>
    <row r="18047" spans="4:4">
      <c r="D18047" s="422"/>
    </row>
    <row r="18048" spans="4:4">
      <c r="D18048" s="422"/>
    </row>
    <row r="18049" spans="4:4">
      <c r="D18049" s="422"/>
    </row>
    <row r="18050" spans="4:4">
      <c r="D18050" s="422"/>
    </row>
    <row r="18051" spans="4:4">
      <c r="D18051" s="422"/>
    </row>
    <row r="18052" spans="4:4">
      <c r="D18052" s="422"/>
    </row>
    <row r="18053" spans="4:4">
      <c r="D18053" s="422"/>
    </row>
    <row r="18054" spans="4:4">
      <c r="D18054" s="422"/>
    </row>
    <row r="18055" spans="4:4">
      <c r="D18055" s="422"/>
    </row>
    <row r="18056" spans="4:4">
      <c r="D18056" s="422"/>
    </row>
    <row r="18057" spans="4:4">
      <c r="D18057" s="422"/>
    </row>
    <row r="18058" spans="4:4">
      <c r="D18058" s="422"/>
    </row>
    <row r="18059" spans="4:4">
      <c r="D18059" s="422"/>
    </row>
    <row r="18060" spans="4:4">
      <c r="D18060" s="422"/>
    </row>
    <row r="18061" spans="4:4">
      <c r="D18061" s="422"/>
    </row>
    <row r="18062" spans="4:4">
      <c r="D18062" s="422"/>
    </row>
    <row r="18063" spans="4:4">
      <c r="D18063" s="422"/>
    </row>
    <row r="18064" spans="4:4">
      <c r="D18064" s="422"/>
    </row>
    <row r="18065" spans="4:4">
      <c r="D18065" s="422"/>
    </row>
    <row r="18066" spans="4:4">
      <c r="D18066" s="422"/>
    </row>
    <row r="18067" spans="4:4">
      <c r="D18067" s="422"/>
    </row>
    <row r="18068" spans="4:4">
      <c r="D18068" s="422"/>
    </row>
    <row r="18069" spans="4:4">
      <c r="D18069" s="422"/>
    </row>
    <row r="18070" spans="4:4">
      <c r="D18070" s="422"/>
    </row>
    <row r="18071" spans="4:4">
      <c r="D18071" s="422"/>
    </row>
    <row r="18072" spans="4:4">
      <c r="D18072" s="422"/>
    </row>
    <row r="18073" spans="4:4">
      <c r="D18073" s="422"/>
    </row>
    <row r="18074" spans="4:4">
      <c r="D18074" s="422"/>
    </row>
    <row r="18075" spans="4:4">
      <c r="D18075" s="422"/>
    </row>
    <row r="18076" spans="4:4">
      <c r="D18076" s="422"/>
    </row>
    <row r="18077" spans="4:4">
      <c r="D18077" s="422"/>
    </row>
    <row r="18078" spans="4:4">
      <c r="D18078" s="422"/>
    </row>
    <row r="18079" spans="4:4">
      <c r="D18079" s="422"/>
    </row>
    <row r="18080" spans="4:4">
      <c r="D18080" s="422"/>
    </row>
    <row r="18081" spans="4:4">
      <c r="D18081" s="422"/>
    </row>
    <row r="18082" spans="4:4">
      <c r="D18082" s="422"/>
    </row>
    <row r="18083" spans="4:4">
      <c r="D18083" s="422"/>
    </row>
    <row r="18084" spans="4:4">
      <c r="D18084" s="422"/>
    </row>
    <row r="18085" spans="4:4">
      <c r="D18085" s="422"/>
    </row>
    <row r="18086" spans="4:4">
      <c r="D18086" s="422"/>
    </row>
    <row r="18087" spans="4:4">
      <c r="D18087" s="422"/>
    </row>
    <row r="18088" spans="4:4">
      <c r="D18088" s="422"/>
    </row>
    <row r="18089" spans="4:4">
      <c r="D18089" s="422"/>
    </row>
    <row r="18090" spans="4:4">
      <c r="D18090" s="422"/>
    </row>
    <row r="18091" spans="4:4">
      <c r="D18091" s="422"/>
    </row>
    <row r="18092" spans="4:4">
      <c r="D18092" s="422"/>
    </row>
    <row r="18093" spans="4:4">
      <c r="D18093" s="422"/>
    </row>
    <row r="18094" spans="4:4">
      <c r="D18094" s="422"/>
    </row>
    <row r="18095" spans="4:4">
      <c r="D18095" s="422"/>
    </row>
    <row r="18096" spans="4:4">
      <c r="D18096" s="422"/>
    </row>
    <row r="18097" spans="4:4">
      <c r="D18097" s="422"/>
    </row>
    <row r="18098" spans="4:4">
      <c r="D18098" s="422"/>
    </row>
    <row r="18099" spans="4:4">
      <c r="D18099" s="422"/>
    </row>
    <row r="18100" spans="4:4">
      <c r="D18100" s="422"/>
    </row>
    <row r="18101" spans="4:4">
      <c r="D18101" s="422"/>
    </row>
    <row r="18102" spans="4:4">
      <c r="D18102" s="422"/>
    </row>
    <row r="18103" spans="4:4">
      <c r="D18103" s="422"/>
    </row>
    <row r="18104" spans="4:4">
      <c r="D18104" s="422"/>
    </row>
    <row r="18105" spans="4:4">
      <c r="D18105" s="422"/>
    </row>
    <row r="18106" spans="4:4">
      <c r="D18106" s="422"/>
    </row>
    <row r="18107" spans="4:4">
      <c r="D18107" s="422"/>
    </row>
    <row r="18108" spans="4:4">
      <c r="D18108" s="422"/>
    </row>
    <row r="18109" spans="4:4">
      <c r="D18109" s="422"/>
    </row>
    <row r="18110" spans="4:4">
      <c r="D18110" s="422"/>
    </row>
    <row r="18111" spans="4:4">
      <c r="D18111" s="422"/>
    </row>
    <row r="18112" spans="4:4">
      <c r="D18112" s="422"/>
    </row>
    <row r="18113" spans="4:4">
      <c r="D18113" s="422"/>
    </row>
    <row r="18114" spans="4:4">
      <c r="D18114" s="422"/>
    </row>
    <row r="18115" spans="4:4">
      <c r="D18115" s="422"/>
    </row>
    <row r="18116" spans="4:4">
      <c r="D18116" s="422"/>
    </row>
    <row r="18117" spans="4:4">
      <c r="D18117" s="422"/>
    </row>
    <row r="18118" spans="4:4">
      <c r="D18118" s="422"/>
    </row>
    <row r="18119" spans="4:4">
      <c r="D18119" s="422"/>
    </row>
    <row r="18120" spans="4:4">
      <c r="D18120" s="422"/>
    </row>
    <row r="18121" spans="4:4">
      <c r="D18121" s="422"/>
    </row>
    <row r="18122" spans="4:4">
      <c r="D18122" s="422"/>
    </row>
    <row r="18123" spans="4:4">
      <c r="D18123" s="422"/>
    </row>
    <row r="18124" spans="4:4">
      <c r="D18124" s="422"/>
    </row>
    <row r="18125" spans="4:4">
      <c r="D18125" s="422"/>
    </row>
    <row r="18126" spans="4:4">
      <c r="D18126" s="422"/>
    </row>
    <row r="18127" spans="4:4">
      <c r="D18127" s="422"/>
    </row>
    <row r="18128" spans="4:4">
      <c r="D18128" s="422"/>
    </row>
    <row r="18129" spans="4:4">
      <c r="D18129" s="422"/>
    </row>
    <row r="18130" spans="4:4">
      <c r="D18130" s="422"/>
    </row>
    <row r="18131" spans="4:4">
      <c r="D18131" s="422"/>
    </row>
    <row r="18132" spans="4:4">
      <c r="D18132" s="422"/>
    </row>
    <row r="18133" spans="4:4">
      <c r="D18133" s="422"/>
    </row>
    <row r="18134" spans="4:4">
      <c r="D18134" s="422"/>
    </row>
    <row r="18135" spans="4:4">
      <c r="D18135" s="422"/>
    </row>
    <row r="18136" spans="4:4">
      <c r="D18136" s="422"/>
    </row>
    <row r="18137" spans="4:4">
      <c r="D18137" s="422"/>
    </row>
    <row r="18138" spans="4:4">
      <c r="D18138" s="422"/>
    </row>
    <row r="18139" spans="4:4">
      <c r="D18139" s="422"/>
    </row>
    <row r="18140" spans="4:4">
      <c r="D18140" s="422"/>
    </row>
    <row r="18141" spans="4:4">
      <c r="D18141" s="422"/>
    </row>
    <row r="18142" spans="4:4">
      <c r="D18142" s="422"/>
    </row>
    <row r="18143" spans="4:4">
      <c r="D18143" s="422"/>
    </row>
    <row r="18144" spans="4:4">
      <c r="D18144" s="422"/>
    </row>
    <row r="18145" spans="4:4">
      <c r="D18145" s="422"/>
    </row>
    <row r="18146" spans="4:4">
      <c r="D18146" s="422"/>
    </row>
    <row r="18147" spans="4:4">
      <c r="D18147" s="422"/>
    </row>
    <row r="18148" spans="4:4">
      <c r="D18148" s="422"/>
    </row>
    <row r="18149" spans="4:4">
      <c r="D18149" s="422"/>
    </row>
    <row r="18150" spans="4:4">
      <c r="D18150" s="422"/>
    </row>
    <row r="18151" spans="4:4">
      <c r="D18151" s="422"/>
    </row>
    <row r="18152" spans="4:4">
      <c r="D18152" s="422"/>
    </row>
    <row r="18153" spans="4:4">
      <c r="D18153" s="422"/>
    </row>
    <row r="18154" spans="4:4">
      <c r="D18154" s="422"/>
    </row>
    <row r="18155" spans="4:4">
      <c r="D18155" s="422"/>
    </row>
    <row r="18156" spans="4:4">
      <c r="D18156" s="422"/>
    </row>
    <row r="18157" spans="4:4">
      <c r="D18157" s="422"/>
    </row>
    <row r="18158" spans="4:4">
      <c r="D18158" s="422"/>
    </row>
    <row r="18159" spans="4:4">
      <c r="D18159" s="422"/>
    </row>
    <row r="18160" spans="4:4">
      <c r="D18160" s="422"/>
    </row>
    <row r="18161" spans="4:4">
      <c r="D18161" s="422"/>
    </row>
    <row r="18162" spans="4:4">
      <c r="D18162" s="422"/>
    </row>
    <row r="18163" spans="4:4">
      <c r="D18163" s="422"/>
    </row>
    <row r="18164" spans="4:4">
      <c r="D18164" s="422"/>
    </row>
    <row r="18165" spans="4:4">
      <c r="D18165" s="422"/>
    </row>
    <row r="18166" spans="4:4">
      <c r="D18166" s="422"/>
    </row>
    <row r="18167" spans="4:4">
      <c r="D18167" s="422"/>
    </row>
    <row r="18168" spans="4:4">
      <c r="D18168" s="422"/>
    </row>
    <row r="18169" spans="4:4">
      <c r="D18169" s="422"/>
    </row>
    <row r="18170" spans="4:4">
      <c r="D18170" s="422"/>
    </row>
    <row r="18171" spans="4:4">
      <c r="D18171" s="422"/>
    </row>
    <row r="18172" spans="4:4">
      <c r="D18172" s="422"/>
    </row>
    <row r="18173" spans="4:4">
      <c r="D18173" s="422"/>
    </row>
    <row r="18174" spans="4:4">
      <c r="D18174" s="422"/>
    </row>
    <row r="18175" spans="4:4">
      <c r="D18175" s="422"/>
    </row>
    <row r="18176" spans="4:4">
      <c r="D18176" s="422"/>
    </row>
    <row r="18177" spans="4:4">
      <c r="D18177" s="422"/>
    </row>
    <row r="18178" spans="4:4">
      <c r="D18178" s="422"/>
    </row>
    <row r="18179" spans="4:4">
      <c r="D18179" s="422"/>
    </row>
    <row r="18180" spans="4:4">
      <c r="D18180" s="422"/>
    </row>
    <row r="18181" spans="4:4">
      <c r="D18181" s="422"/>
    </row>
    <row r="18182" spans="4:4">
      <c r="D18182" s="422"/>
    </row>
    <row r="18183" spans="4:4">
      <c r="D18183" s="422"/>
    </row>
    <row r="18184" spans="4:4">
      <c r="D18184" s="422"/>
    </row>
    <row r="18185" spans="4:4">
      <c r="D18185" s="422"/>
    </row>
    <row r="18186" spans="4:4">
      <c r="D18186" s="422"/>
    </row>
    <row r="18187" spans="4:4">
      <c r="D18187" s="422"/>
    </row>
    <row r="18188" spans="4:4">
      <c r="D18188" s="422"/>
    </row>
    <row r="18189" spans="4:4">
      <c r="D18189" s="422"/>
    </row>
    <row r="18190" spans="4:4">
      <c r="D18190" s="422"/>
    </row>
    <row r="18191" spans="4:4">
      <c r="D18191" s="422"/>
    </row>
    <row r="18192" spans="4:4">
      <c r="D18192" s="422"/>
    </row>
    <row r="18193" spans="4:4">
      <c r="D18193" s="422"/>
    </row>
    <row r="18194" spans="4:4">
      <c r="D18194" s="422"/>
    </row>
    <row r="18195" spans="4:4">
      <c r="D18195" s="422"/>
    </row>
    <row r="18196" spans="4:4">
      <c r="D18196" s="422"/>
    </row>
    <row r="18197" spans="4:4">
      <c r="D18197" s="422"/>
    </row>
    <row r="18198" spans="4:4">
      <c r="D18198" s="422"/>
    </row>
    <row r="18199" spans="4:4">
      <c r="D18199" s="422"/>
    </row>
    <row r="18200" spans="4:4">
      <c r="D18200" s="422"/>
    </row>
    <row r="18201" spans="4:4">
      <c r="D18201" s="422"/>
    </row>
    <row r="18202" spans="4:4">
      <c r="D18202" s="422"/>
    </row>
    <row r="18203" spans="4:4">
      <c r="D18203" s="422"/>
    </row>
    <row r="18204" spans="4:4">
      <c r="D18204" s="422"/>
    </row>
    <row r="18205" spans="4:4">
      <c r="D18205" s="422"/>
    </row>
    <row r="18206" spans="4:4">
      <c r="D18206" s="422"/>
    </row>
    <row r="18207" spans="4:4">
      <c r="D18207" s="422"/>
    </row>
    <row r="18208" spans="4:4">
      <c r="D18208" s="422"/>
    </row>
    <row r="18209" spans="4:4">
      <c r="D18209" s="422"/>
    </row>
    <row r="18210" spans="4:4">
      <c r="D18210" s="422"/>
    </row>
    <row r="18211" spans="4:4">
      <c r="D18211" s="422"/>
    </row>
    <row r="18212" spans="4:4">
      <c r="D18212" s="422"/>
    </row>
    <row r="18213" spans="4:4">
      <c r="D18213" s="422"/>
    </row>
    <row r="18214" spans="4:4">
      <c r="D18214" s="422"/>
    </row>
    <row r="18215" spans="4:4">
      <c r="D18215" s="422"/>
    </row>
    <row r="18216" spans="4:4">
      <c r="D18216" s="422"/>
    </row>
    <row r="18217" spans="4:4">
      <c r="D18217" s="422"/>
    </row>
    <row r="18218" spans="4:4">
      <c r="D18218" s="422"/>
    </row>
    <row r="18219" spans="4:4">
      <c r="D18219" s="422"/>
    </row>
    <row r="18220" spans="4:4">
      <c r="D18220" s="422"/>
    </row>
    <row r="18221" spans="4:4">
      <c r="D18221" s="422"/>
    </row>
    <row r="18222" spans="4:4">
      <c r="D18222" s="422"/>
    </row>
    <row r="18223" spans="4:4">
      <c r="D18223" s="422"/>
    </row>
    <row r="18224" spans="4:4">
      <c r="D18224" s="422"/>
    </row>
    <row r="18225" spans="4:4">
      <c r="D18225" s="422"/>
    </row>
    <row r="18226" spans="4:4">
      <c r="D18226" s="422"/>
    </row>
    <row r="18227" spans="4:4">
      <c r="D18227" s="422"/>
    </row>
    <row r="18228" spans="4:4">
      <c r="D18228" s="422"/>
    </row>
    <row r="18229" spans="4:4">
      <c r="D18229" s="422"/>
    </row>
    <row r="18230" spans="4:4">
      <c r="D18230" s="422"/>
    </row>
    <row r="18231" spans="4:4">
      <c r="D18231" s="422"/>
    </row>
    <row r="18232" spans="4:4">
      <c r="D18232" s="422"/>
    </row>
    <row r="18233" spans="4:4">
      <c r="D18233" s="422"/>
    </row>
    <row r="18234" spans="4:4">
      <c r="D18234" s="422"/>
    </row>
    <row r="18235" spans="4:4">
      <c r="D18235" s="422"/>
    </row>
    <row r="18236" spans="4:4">
      <c r="D18236" s="422"/>
    </row>
    <row r="18237" spans="4:4">
      <c r="D18237" s="422"/>
    </row>
    <row r="18238" spans="4:4">
      <c r="D18238" s="422"/>
    </row>
    <row r="18239" spans="4:4">
      <c r="D18239" s="422"/>
    </row>
    <row r="18240" spans="4:4">
      <c r="D18240" s="422"/>
    </row>
    <row r="18241" spans="4:4">
      <c r="D18241" s="422"/>
    </row>
    <row r="18242" spans="4:4">
      <c r="D18242" s="422"/>
    </row>
    <row r="18243" spans="4:4">
      <c r="D18243" s="422"/>
    </row>
    <row r="18244" spans="4:4">
      <c r="D18244" s="422"/>
    </row>
    <row r="18245" spans="4:4">
      <c r="D18245" s="422"/>
    </row>
    <row r="18246" spans="4:4">
      <c r="D18246" s="422"/>
    </row>
    <row r="18247" spans="4:4">
      <c r="D18247" s="422"/>
    </row>
    <row r="18248" spans="4:4">
      <c r="D18248" s="422"/>
    </row>
    <row r="18249" spans="4:4">
      <c r="D18249" s="422"/>
    </row>
    <row r="18250" spans="4:4">
      <c r="D18250" s="422"/>
    </row>
    <row r="18251" spans="4:4">
      <c r="D18251" s="422"/>
    </row>
    <row r="18252" spans="4:4">
      <c r="D18252" s="422"/>
    </row>
    <row r="18253" spans="4:4">
      <c r="D18253" s="422"/>
    </row>
    <row r="18254" spans="4:4">
      <c r="D18254" s="422"/>
    </row>
    <row r="18255" spans="4:4">
      <c r="D18255" s="422"/>
    </row>
    <row r="18256" spans="4:4">
      <c r="D18256" s="422"/>
    </row>
    <row r="18257" spans="4:4">
      <c r="D18257" s="422"/>
    </row>
    <row r="18258" spans="4:4">
      <c r="D18258" s="422"/>
    </row>
    <row r="18259" spans="4:4">
      <c r="D18259" s="422"/>
    </row>
    <row r="18260" spans="4:4">
      <c r="D18260" s="422"/>
    </row>
    <row r="18261" spans="4:4">
      <c r="D18261" s="422"/>
    </row>
    <row r="18262" spans="4:4">
      <c r="D18262" s="422"/>
    </row>
    <row r="18263" spans="4:4">
      <c r="D18263" s="422"/>
    </row>
    <row r="18264" spans="4:4">
      <c r="D18264" s="422"/>
    </row>
    <row r="18265" spans="4:4">
      <c r="D18265" s="422"/>
    </row>
    <row r="18266" spans="4:4">
      <c r="D18266" s="422"/>
    </row>
    <row r="18267" spans="4:4">
      <c r="D18267" s="422"/>
    </row>
    <row r="18268" spans="4:4">
      <c r="D18268" s="422"/>
    </row>
    <row r="18269" spans="4:4">
      <c r="D18269" s="422"/>
    </row>
    <row r="18270" spans="4:4">
      <c r="D18270" s="422"/>
    </row>
    <row r="18271" spans="4:4">
      <c r="D18271" s="422"/>
    </row>
    <row r="18272" spans="4:4">
      <c r="D18272" s="422"/>
    </row>
    <row r="18273" spans="4:4">
      <c r="D18273" s="422"/>
    </row>
    <row r="18274" spans="4:4">
      <c r="D18274" s="422"/>
    </row>
    <row r="18275" spans="4:4">
      <c r="D18275" s="422"/>
    </row>
    <row r="18276" spans="4:4">
      <c r="D18276" s="422"/>
    </row>
    <row r="18277" spans="4:4">
      <c r="D18277" s="422"/>
    </row>
    <row r="18278" spans="4:4">
      <c r="D18278" s="422"/>
    </row>
    <row r="18279" spans="4:4">
      <c r="D18279" s="422"/>
    </row>
    <row r="18280" spans="4:4">
      <c r="D18280" s="422"/>
    </row>
    <row r="18281" spans="4:4">
      <c r="D18281" s="422"/>
    </row>
    <row r="18282" spans="4:4">
      <c r="D18282" s="422"/>
    </row>
    <row r="18283" spans="4:4">
      <c r="D18283" s="422"/>
    </row>
    <row r="18284" spans="4:4">
      <c r="D18284" s="422"/>
    </row>
    <row r="18285" spans="4:4">
      <c r="D18285" s="422"/>
    </row>
    <row r="18286" spans="4:4">
      <c r="D18286" s="422"/>
    </row>
    <row r="18287" spans="4:4">
      <c r="D18287" s="422"/>
    </row>
    <row r="18288" spans="4:4">
      <c r="D18288" s="422"/>
    </row>
    <row r="18289" spans="4:4">
      <c r="D18289" s="422"/>
    </row>
    <row r="18290" spans="4:4">
      <c r="D18290" s="422"/>
    </row>
    <row r="18291" spans="4:4">
      <c r="D18291" s="422"/>
    </row>
    <row r="18292" spans="4:4">
      <c r="D18292" s="422"/>
    </row>
    <row r="18293" spans="4:4">
      <c r="D18293" s="422"/>
    </row>
    <row r="18294" spans="4:4">
      <c r="D18294" s="422"/>
    </row>
    <row r="18295" spans="4:4">
      <c r="D18295" s="422"/>
    </row>
    <row r="18296" spans="4:4">
      <c r="D18296" s="422"/>
    </row>
    <row r="18297" spans="4:4">
      <c r="D18297" s="422"/>
    </row>
    <row r="18298" spans="4:4">
      <c r="D18298" s="422"/>
    </row>
    <row r="18299" spans="4:4">
      <c r="D18299" s="422"/>
    </row>
    <row r="18300" spans="4:4">
      <c r="D18300" s="422"/>
    </row>
    <row r="18301" spans="4:4">
      <c r="D18301" s="422"/>
    </row>
    <row r="18302" spans="4:4">
      <c r="D18302" s="422"/>
    </row>
    <row r="18303" spans="4:4">
      <c r="D18303" s="422"/>
    </row>
    <row r="18304" spans="4:4">
      <c r="D18304" s="422"/>
    </row>
    <row r="18305" spans="4:4">
      <c r="D18305" s="422"/>
    </row>
    <row r="18306" spans="4:4">
      <c r="D18306" s="422"/>
    </row>
    <row r="18307" spans="4:4">
      <c r="D18307" s="422"/>
    </row>
    <row r="18308" spans="4:4">
      <c r="D18308" s="422"/>
    </row>
    <row r="18309" spans="4:4">
      <c r="D18309" s="422"/>
    </row>
    <row r="18310" spans="4:4">
      <c r="D18310" s="422"/>
    </row>
    <row r="18311" spans="4:4">
      <c r="D18311" s="422"/>
    </row>
    <row r="18312" spans="4:4">
      <c r="D18312" s="422"/>
    </row>
    <row r="18313" spans="4:4">
      <c r="D18313" s="422"/>
    </row>
    <row r="18314" spans="4:4">
      <c r="D18314" s="422"/>
    </row>
    <row r="18315" spans="4:4">
      <c r="D18315" s="422"/>
    </row>
    <row r="18316" spans="4:4">
      <c r="D18316" s="422"/>
    </row>
    <row r="18317" spans="4:4">
      <c r="D18317" s="422"/>
    </row>
    <row r="18318" spans="4:4">
      <c r="D18318" s="422"/>
    </row>
    <row r="18319" spans="4:4">
      <c r="D18319" s="422"/>
    </row>
    <row r="18320" spans="4:4">
      <c r="D18320" s="422"/>
    </row>
    <row r="18321" spans="4:4">
      <c r="D18321" s="422"/>
    </row>
    <row r="18322" spans="4:4">
      <c r="D18322" s="422"/>
    </row>
    <row r="18323" spans="4:4">
      <c r="D18323" s="422"/>
    </row>
    <row r="18324" spans="4:4">
      <c r="D18324" s="422"/>
    </row>
    <row r="18325" spans="4:4">
      <c r="D18325" s="422"/>
    </row>
    <row r="18326" spans="4:4">
      <c r="D18326" s="422"/>
    </row>
    <row r="18327" spans="4:4">
      <c r="D18327" s="422"/>
    </row>
    <row r="18328" spans="4:4">
      <c r="D18328" s="422"/>
    </row>
    <row r="18329" spans="4:4">
      <c r="D18329" s="422"/>
    </row>
    <row r="18330" spans="4:4">
      <c r="D18330" s="422"/>
    </row>
    <row r="18331" spans="4:4">
      <c r="D18331" s="422"/>
    </row>
    <row r="18332" spans="4:4">
      <c r="D18332" s="422"/>
    </row>
    <row r="18333" spans="4:4">
      <c r="D18333" s="422"/>
    </row>
    <row r="18334" spans="4:4">
      <c r="D18334" s="422"/>
    </row>
    <row r="18335" spans="4:4">
      <c r="D18335" s="422"/>
    </row>
    <row r="18336" spans="4:4">
      <c r="D18336" s="422"/>
    </row>
    <row r="18337" spans="4:4">
      <c r="D18337" s="422"/>
    </row>
    <row r="18338" spans="4:4">
      <c r="D18338" s="422"/>
    </row>
    <row r="18339" spans="4:4">
      <c r="D18339" s="422"/>
    </row>
    <row r="18340" spans="4:4">
      <c r="D18340" s="422"/>
    </row>
    <row r="18341" spans="4:4">
      <c r="D18341" s="422"/>
    </row>
    <row r="18342" spans="4:4">
      <c r="D18342" s="422"/>
    </row>
    <row r="18343" spans="4:4">
      <c r="D18343" s="422"/>
    </row>
    <row r="18344" spans="4:4">
      <c r="D18344" s="422"/>
    </row>
    <row r="18345" spans="4:4">
      <c r="D18345" s="422"/>
    </row>
    <row r="18346" spans="4:4">
      <c r="D18346" s="422"/>
    </row>
    <row r="18347" spans="4:4">
      <c r="D18347" s="422"/>
    </row>
    <row r="18348" spans="4:4">
      <c r="D18348" s="422"/>
    </row>
    <row r="18349" spans="4:4">
      <c r="D18349" s="422"/>
    </row>
    <row r="18350" spans="4:4">
      <c r="D18350" s="422"/>
    </row>
    <row r="18351" spans="4:4">
      <c r="D18351" s="422"/>
    </row>
    <row r="18352" spans="4:4">
      <c r="D18352" s="422"/>
    </row>
    <row r="18353" spans="4:4">
      <c r="D18353" s="422"/>
    </row>
    <row r="18354" spans="4:4">
      <c r="D18354" s="422"/>
    </row>
    <row r="18355" spans="4:4">
      <c r="D18355" s="422"/>
    </row>
    <row r="18356" spans="4:4">
      <c r="D18356" s="422"/>
    </row>
    <row r="18357" spans="4:4">
      <c r="D18357" s="422"/>
    </row>
    <row r="18358" spans="4:4">
      <c r="D18358" s="422"/>
    </row>
    <row r="18359" spans="4:4">
      <c r="D18359" s="422"/>
    </row>
    <row r="18360" spans="4:4">
      <c r="D18360" s="422"/>
    </row>
    <row r="18361" spans="4:4">
      <c r="D18361" s="422"/>
    </row>
    <row r="18362" spans="4:4">
      <c r="D18362" s="422"/>
    </row>
    <row r="18363" spans="4:4">
      <c r="D18363" s="422"/>
    </row>
    <row r="18364" spans="4:4">
      <c r="D18364" s="422"/>
    </row>
    <row r="18365" spans="4:4">
      <c r="D18365" s="422"/>
    </row>
    <row r="18366" spans="4:4">
      <c r="D18366" s="422"/>
    </row>
    <row r="18367" spans="4:4">
      <c r="D18367" s="422"/>
    </row>
    <row r="18368" spans="4:4">
      <c r="D18368" s="422"/>
    </row>
    <row r="18369" spans="4:4">
      <c r="D18369" s="422"/>
    </row>
    <row r="18370" spans="4:4">
      <c r="D18370" s="422"/>
    </row>
    <row r="18371" spans="4:4">
      <c r="D18371" s="422"/>
    </row>
    <row r="18372" spans="4:4">
      <c r="D18372" s="422"/>
    </row>
    <row r="18373" spans="4:4">
      <c r="D18373" s="422"/>
    </row>
    <row r="18374" spans="4:4">
      <c r="D18374" s="422"/>
    </row>
    <row r="18375" spans="4:4">
      <c r="D18375" s="422"/>
    </row>
    <row r="18376" spans="4:4">
      <c r="D18376" s="422"/>
    </row>
    <row r="18377" spans="4:4">
      <c r="D18377" s="422"/>
    </row>
    <row r="18378" spans="4:4">
      <c r="D18378" s="422"/>
    </row>
    <row r="18379" spans="4:4">
      <c r="D18379" s="422"/>
    </row>
    <row r="18380" spans="4:4">
      <c r="D18380" s="422"/>
    </row>
    <row r="18381" spans="4:4">
      <c r="D18381" s="422"/>
    </row>
    <row r="18382" spans="4:4">
      <c r="D18382" s="422"/>
    </row>
    <row r="18383" spans="4:4">
      <c r="D18383" s="422"/>
    </row>
    <row r="18384" spans="4:4">
      <c r="D18384" s="422"/>
    </row>
    <row r="18385" spans="4:4">
      <c r="D18385" s="422"/>
    </row>
    <row r="18386" spans="4:4">
      <c r="D18386" s="422"/>
    </row>
    <row r="18387" spans="4:4">
      <c r="D18387" s="422"/>
    </row>
    <row r="18388" spans="4:4">
      <c r="D18388" s="422"/>
    </row>
    <row r="18389" spans="4:4">
      <c r="D18389" s="422"/>
    </row>
    <row r="18390" spans="4:4">
      <c r="D18390" s="422"/>
    </row>
    <row r="18391" spans="4:4">
      <c r="D18391" s="422"/>
    </row>
    <row r="18392" spans="4:4">
      <c r="D18392" s="422"/>
    </row>
    <row r="18393" spans="4:4">
      <c r="D18393" s="422"/>
    </row>
    <row r="18394" spans="4:4">
      <c r="D18394" s="422"/>
    </row>
    <row r="18395" spans="4:4">
      <c r="D18395" s="422"/>
    </row>
    <row r="18396" spans="4:4">
      <c r="D18396" s="422"/>
    </row>
    <row r="18397" spans="4:4">
      <c r="D18397" s="422"/>
    </row>
    <row r="18398" spans="4:4">
      <c r="D18398" s="422"/>
    </row>
    <row r="18399" spans="4:4">
      <c r="D18399" s="422"/>
    </row>
    <row r="18400" spans="4:4">
      <c r="D18400" s="422"/>
    </row>
    <row r="18401" spans="4:4">
      <c r="D18401" s="422"/>
    </row>
    <row r="18402" spans="4:4">
      <c r="D18402" s="422"/>
    </row>
    <row r="18403" spans="4:4">
      <c r="D18403" s="422"/>
    </row>
    <row r="18404" spans="4:4">
      <c r="D18404" s="422"/>
    </row>
    <row r="18405" spans="4:4">
      <c r="D18405" s="422"/>
    </row>
    <row r="18406" spans="4:4">
      <c r="D18406" s="422"/>
    </row>
    <row r="18407" spans="4:4">
      <c r="D18407" s="422"/>
    </row>
    <row r="18408" spans="4:4">
      <c r="D18408" s="422"/>
    </row>
    <row r="18409" spans="4:4">
      <c r="D18409" s="422"/>
    </row>
    <row r="18410" spans="4:4">
      <c r="D18410" s="422"/>
    </row>
    <row r="18411" spans="4:4">
      <c r="D18411" s="422"/>
    </row>
    <row r="18412" spans="4:4">
      <c r="D18412" s="422"/>
    </row>
    <row r="18413" spans="4:4">
      <c r="D18413" s="422"/>
    </row>
    <row r="18414" spans="4:4">
      <c r="D18414" s="422"/>
    </row>
    <row r="18415" spans="4:4">
      <c r="D18415" s="422"/>
    </row>
    <row r="18416" spans="4:4">
      <c r="D18416" s="422"/>
    </row>
    <row r="18417" spans="4:4">
      <c r="D18417" s="422"/>
    </row>
    <row r="18418" spans="4:4">
      <c r="D18418" s="422"/>
    </row>
    <row r="18419" spans="4:4">
      <c r="D18419" s="422"/>
    </row>
    <row r="18420" spans="4:4">
      <c r="D18420" s="422"/>
    </row>
    <row r="18421" spans="4:4">
      <c r="D18421" s="422"/>
    </row>
    <row r="18422" spans="4:4">
      <c r="D18422" s="422"/>
    </row>
    <row r="18423" spans="4:4">
      <c r="D18423" s="422"/>
    </row>
    <row r="18424" spans="4:4">
      <c r="D18424" s="422"/>
    </row>
    <row r="18425" spans="4:4">
      <c r="D18425" s="422"/>
    </row>
    <row r="18426" spans="4:4">
      <c r="D18426" s="422"/>
    </row>
    <row r="18427" spans="4:4">
      <c r="D18427" s="422"/>
    </row>
    <row r="18428" spans="4:4">
      <c r="D18428" s="422"/>
    </row>
    <row r="18429" spans="4:4">
      <c r="D18429" s="422"/>
    </row>
    <row r="18430" spans="4:4">
      <c r="D18430" s="422"/>
    </row>
    <row r="18431" spans="4:4">
      <c r="D18431" s="422"/>
    </row>
    <row r="18432" spans="4:4">
      <c r="D18432" s="422"/>
    </row>
    <row r="18433" spans="4:4">
      <c r="D18433" s="422"/>
    </row>
    <row r="18434" spans="4:4">
      <c r="D18434" s="422"/>
    </row>
    <row r="18435" spans="4:4">
      <c r="D18435" s="422"/>
    </row>
    <row r="18436" spans="4:4">
      <c r="D18436" s="422"/>
    </row>
    <row r="18437" spans="4:4">
      <c r="D18437" s="422"/>
    </row>
    <row r="18438" spans="4:4">
      <c r="D18438" s="422"/>
    </row>
    <row r="18439" spans="4:4">
      <c r="D18439" s="422"/>
    </row>
    <row r="18440" spans="4:4">
      <c r="D18440" s="422"/>
    </row>
    <row r="18441" spans="4:4">
      <c r="D18441" s="422"/>
    </row>
    <row r="18442" spans="4:4">
      <c r="D18442" s="422"/>
    </row>
    <row r="18443" spans="4:4">
      <c r="D18443" s="422"/>
    </row>
    <row r="18444" spans="4:4">
      <c r="D18444" s="422"/>
    </row>
    <row r="18445" spans="4:4">
      <c r="D18445" s="422"/>
    </row>
    <row r="18446" spans="4:4">
      <c r="D18446" s="422"/>
    </row>
    <row r="18447" spans="4:4">
      <c r="D18447" s="422"/>
    </row>
    <row r="18448" spans="4:4">
      <c r="D18448" s="422"/>
    </row>
    <row r="18449" spans="4:4">
      <c r="D18449" s="422"/>
    </row>
    <row r="18450" spans="4:4">
      <c r="D18450" s="422"/>
    </row>
    <row r="18451" spans="4:4">
      <c r="D18451" s="422"/>
    </row>
    <row r="18452" spans="4:4">
      <c r="D18452" s="422"/>
    </row>
    <row r="18453" spans="4:4">
      <c r="D18453" s="422"/>
    </row>
    <row r="18454" spans="4:4">
      <c r="D18454" s="422"/>
    </row>
    <row r="18455" spans="4:4">
      <c r="D18455" s="422"/>
    </row>
    <row r="18456" spans="4:4">
      <c r="D18456" s="422"/>
    </row>
    <row r="18457" spans="4:4">
      <c r="D18457" s="422"/>
    </row>
    <row r="18458" spans="4:4">
      <c r="D18458" s="422"/>
    </row>
    <row r="18459" spans="4:4">
      <c r="D18459" s="422"/>
    </row>
    <row r="18460" spans="4:4">
      <c r="D18460" s="422"/>
    </row>
    <row r="18461" spans="4:4">
      <c r="D18461" s="422"/>
    </row>
    <row r="18462" spans="4:4">
      <c r="D18462" s="422"/>
    </row>
    <row r="18463" spans="4:4">
      <c r="D18463" s="422"/>
    </row>
    <row r="18464" spans="4:4">
      <c r="D18464" s="422"/>
    </row>
    <row r="18465" spans="4:4">
      <c r="D18465" s="422"/>
    </row>
    <row r="18466" spans="4:4">
      <c r="D18466" s="422"/>
    </row>
    <row r="18467" spans="4:4">
      <c r="D18467" s="422"/>
    </row>
    <row r="18468" spans="4:4">
      <c r="D18468" s="422"/>
    </row>
    <row r="18469" spans="4:4">
      <c r="D18469" s="422"/>
    </row>
    <row r="18470" spans="4:4">
      <c r="D18470" s="422"/>
    </row>
    <row r="18471" spans="4:4">
      <c r="D18471" s="422"/>
    </row>
    <row r="18472" spans="4:4">
      <c r="D18472" s="422"/>
    </row>
    <row r="18473" spans="4:4">
      <c r="D18473" s="422"/>
    </row>
    <row r="18474" spans="4:4">
      <c r="D18474" s="422"/>
    </row>
    <row r="18475" spans="4:4">
      <c r="D18475" s="422"/>
    </row>
    <row r="18476" spans="4:4">
      <c r="D18476" s="422"/>
    </row>
    <row r="18477" spans="4:4">
      <c r="D18477" s="422"/>
    </row>
    <row r="18478" spans="4:4">
      <c r="D18478" s="422"/>
    </row>
    <row r="18479" spans="4:4">
      <c r="D18479" s="422"/>
    </row>
    <row r="18480" spans="4:4">
      <c r="D18480" s="422"/>
    </row>
    <row r="18481" spans="4:4">
      <c r="D18481" s="422"/>
    </row>
    <row r="18482" spans="4:4">
      <c r="D18482" s="422"/>
    </row>
    <row r="18483" spans="4:4">
      <c r="D18483" s="422"/>
    </row>
    <row r="18484" spans="4:4">
      <c r="D18484" s="422"/>
    </row>
    <row r="18485" spans="4:4">
      <c r="D18485" s="422"/>
    </row>
    <row r="18486" spans="4:4">
      <c r="D18486" s="422"/>
    </row>
    <row r="18487" spans="4:4">
      <c r="D18487" s="422"/>
    </row>
    <row r="18488" spans="4:4">
      <c r="D18488" s="422"/>
    </row>
    <row r="18489" spans="4:4">
      <c r="D18489" s="422"/>
    </row>
    <row r="18490" spans="4:4">
      <c r="D18490" s="422"/>
    </row>
    <row r="18491" spans="4:4">
      <c r="D18491" s="422"/>
    </row>
    <row r="18492" spans="4:4">
      <c r="D18492" s="422"/>
    </row>
    <row r="18493" spans="4:4">
      <c r="D18493" s="422"/>
    </row>
    <row r="18494" spans="4:4">
      <c r="D18494" s="422"/>
    </row>
    <row r="18495" spans="4:4">
      <c r="D18495" s="422"/>
    </row>
    <row r="18496" spans="4:4">
      <c r="D18496" s="422"/>
    </row>
    <row r="18497" spans="4:4">
      <c r="D18497" s="422"/>
    </row>
    <row r="18498" spans="4:4">
      <c r="D18498" s="422"/>
    </row>
    <row r="18499" spans="4:4">
      <c r="D18499" s="422"/>
    </row>
    <row r="18500" spans="4:4">
      <c r="D18500" s="422"/>
    </row>
    <row r="18501" spans="4:4">
      <c r="D18501" s="422"/>
    </row>
    <row r="18502" spans="4:4">
      <c r="D18502" s="422"/>
    </row>
    <row r="18503" spans="4:4">
      <c r="D18503" s="422"/>
    </row>
    <row r="18504" spans="4:4">
      <c r="D18504" s="422"/>
    </row>
    <row r="18505" spans="4:4">
      <c r="D18505" s="422"/>
    </row>
    <row r="18506" spans="4:4">
      <c r="D18506" s="422"/>
    </row>
    <row r="18507" spans="4:4">
      <c r="D18507" s="422"/>
    </row>
    <row r="18508" spans="4:4">
      <c r="D18508" s="422"/>
    </row>
    <row r="18509" spans="4:4">
      <c r="D18509" s="422"/>
    </row>
    <row r="18510" spans="4:4">
      <c r="D18510" s="422"/>
    </row>
    <row r="18511" spans="4:4">
      <c r="D18511" s="422"/>
    </row>
    <row r="18512" spans="4:4">
      <c r="D18512" s="422"/>
    </row>
    <row r="18513" spans="4:4">
      <c r="D18513" s="422"/>
    </row>
    <row r="18514" spans="4:4">
      <c r="D18514" s="422"/>
    </row>
    <row r="18515" spans="4:4">
      <c r="D18515" s="422"/>
    </row>
    <row r="18516" spans="4:4">
      <c r="D18516" s="422"/>
    </row>
    <row r="18517" spans="4:4">
      <c r="D18517" s="422"/>
    </row>
    <row r="18518" spans="4:4">
      <c r="D18518" s="422"/>
    </row>
    <row r="18519" spans="4:4">
      <c r="D18519" s="422"/>
    </row>
    <row r="18520" spans="4:4">
      <c r="D18520" s="422"/>
    </row>
    <row r="18521" spans="4:4">
      <c r="D18521" s="422"/>
    </row>
    <row r="18522" spans="4:4">
      <c r="D18522" s="422"/>
    </row>
    <row r="18523" spans="4:4">
      <c r="D18523" s="422"/>
    </row>
    <row r="18524" spans="4:4">
      <c r="D18524" s="422"/>
    </row>
    <row r="18525" spans="4:4">
      <c r="D18525" s="422"/>
    </row>
    <row r="18526" spans="4:4">
      <c r="D18526" s="422"/>
    </row>
    <row r="18527" spans="4:4">
      <c r="D18527" s="422"/>
    </row>
    <row r="18528" spans="4:4">
      <c r="D18528" s="422"/>
    </row>
    <row r="18529" spans="4:4">
      <c r="D18529" s="422"/>
    </row>
    <row r="18530" spans="4:4">
      <c r="D18530" s="422"/>
    </row>
    <row r="18531" spans="4:4">
      <c r="D18531" s="422"/>
    </row>
    <row r="18532" spans="4:4">
      <c r="D18532" s="422"/>
    </row>
    <row r="18533" spans="4:4">
      <c r="D18533" s="422"/>
    </row>
    <row r="18534" spans="4:4">
      <c r="D18534" s="422"/>
    </row>
    <row r="18535" spans="4:4">
      <c r="D18535" s="422"/>
    </row>
    <row r="18536" spans="4:4">
      <c r="D18536" s="422"/>
    </row>
    <row r="18537" spans="4:4">
      <c r="D18537" s="422"/>
    </row>
    <row r="18538" spans="4:4">
      <c r="D18538" s="422"/>
    </row>
    <row r="18539" spans="4:4">
      <c r="D18539" s="422"/>
    </row>
    <row r="18540" spans="4:4">
      <c r="D18540" s="422"/>
    </row>
    <row r="18541" spans="4:4">
      <c r="D18541" s="422"/>
    </row>
    <row r="18542" spans="4:4">
      <c r="D18542" s="422"/>
    </row>
    <row r="18543" spans="4:4">
      <c r="D18543" s="422"/>
    </row>
    <row r="18544" spans="4:4">
      <c r="D18544" s="422"/>
    </row>
    <row r="18545" spans="4:4">
      <c r="D18545" s="422"/>
    </row>
    <row r="18546" spans="4:4">
      <c r="D18546" s="422"/>
    </row>
    <row r="18547" spans="4:4">
      <c r="D18547" s="422"/>
    </row>
    <row r="18548" spans="4:4">
      <c r="D18548" s="422"/>
    </row>
    <row r="18549" spans="4:4">
      <c r="D18549" s="422"/>
    </row>
    <row r="18550" spans="4:4">
      <c r="D18550" s="422"/>
    </row>
    <row r="18551" spans="4:4">
      <c r="D18551" s="422"/>
    </row>
    <row r="18552" spans="4:4">
      <c r="D18552" s="422"/>
    </row>
    <row r="18553" spans="4:4">
      <c r="D18553" s="422"/>
    </row>
    <row r="18554" spans="4:4">
      <c r="D18554" s="422"/>
    </row>
    <row r="18555" spans="4:4">
      <c r="D18555" s="422"/>
    </row>
    <row r="18556" spans="4:4">
      <c r="D18556" s="422"/>
    </row>
    <row r="18557" spans="4:4">
      <c r="D18557" s="422"/>
    </row>
    <row r="18558" spans="4:4">
      <c r="D18558" s="422"/>
    </row>
    <row r="18559" spans="4:4">
      <c r="D18559" s="422"/>
    </row>
    <row r="18560" spans="4:4">
      <c r="D18560" s="422"/>
    </row>
    <row r="18561" spans="4:4">
      <c r="D18561" s="422"/>
    </row>
    <row r="18562" spans="4:4">
      <c r="D18562" s="422"/>
    </row>
    <row r="18563" spans="4:4">
      <c r="D18563" s="422"/>
    </row>
    <row r="18564" spans="4:4">
      <c r="D18564" s="422"/>
    </row>
    <row r="18565" spans="4:4">
      <c r="D18565" s="422"/>
    </row>
    <row r="18566" spans="4:4">
      <c r="D18566" s="422"/>
    </row>
    <row r="18567" spans="4:4">
      <c r="D18567" s="422"/>
    </row>
    <row r="18568" spans="4:4">
      <c r="D18568" s="422"/>
    </row>
    <row r="18569" spans="4:4">
      <c r="D18569" s="422"/>
    </row>
    <row r="18570" spans="4:4">
      <c r="D18570" s="422"/>
    </row>
    <row r="18571" spans="4:4">
      <c r="D18571" s="422"/>
    </row>
    <row r="18572" spans="4:4">
      <c r="D18572" s="422"/>
    </row>
    <row r="18573" spans="4:4">
      <c r="D18573" s="422"/>
    </row>
    <row r="18574" spans="4:4">
      <c r="D18574" s="422"/>
    </row>
    <row r="18575" spans="4:4">
      <c r="D18575" s="422"/>
    </row>
    <row r="18576" spans="4:4">
      <c r="D18576" s="422"/>
    </row>
    <row r="18577" spans="4:4">
      <c r="D18577" s="422"/>
    </row>
    <row r="18578" spans="4:4">
      <c r="D18578" s="422"/>
    </row>
    <row r="18579" spans="4:4">
      <c r="D18579" s="422"/>
    </row>
    <row r="18580" spans="4:4">
      <c r="D18580" s="422"/>
    </row>
    <row r="18581" spans="4:4">
      <c r="D18581" s="422"/>
    </row>
    <row r="18582" spans="4:4">
      <c r="D18582" s="422"/>
    </row>
    <row r="18583" spans="4:4">
      <c r="D18583" s="422"/>
    </row>
    <row r="18584" spans="4:4">
      <c r="D18584" s="422"/>
    </row>
    <row r="18585" spans="4:4">
      <c r="D18585" s="422"/>
    </row>
    <row r="18586" spans="4:4">
      <c r="D18586" s="422"/>
    </row>
    <row r="18587" spans="4:4">
      <c r="D18587" s="422"/>
    </row>
    <row r="18588" spans="4:4">
      <c r="D18588" s="422"/>
    </row>
    <row r="18589" spans="4:4">
      <c r="D18589" s="422"/>
    </row>
    <row r="18590" spans="4:4">
      <c r="D18590" s="422"/>
    </row>
    <row r="18591" spans="4:4">
      <c r="D18591" s="422"/>
    </row>
    <row r="18592" spans="4:4">
      <c r="D18592" s="422"/>
    </row>
    <row r="18593" spans="4:4">
      <c r="D18593" s="422"/>
    </row>
    <row r="18594" spans="4:4">
      <c r="D18594" s="422"/>
    </row>
    <row r="18595" spans="4:4">
      <c r="D18595" s="422"/>
    </row>
    <row r="18596" spans="4:4">
      <c r="D18596" s="422"/>
    </row>
    <row r="18597" spans="4:4">
      <c r="D18597" s="422"/>
    </row>
    <row r="18598" spans="4:4">
      <c r="D18598" s="422"/>
    </row>
    <row r="18599" spans="4:4">
      <c r="D18599" s="422"/>
    </row>
    <row r="18600" spans="4:4">
      <c r="D18600" s="422"/>
    </row>
    <row r="18601" spans="4:4">
      <c r="D18601" s="422"/>
    </row>
    <row r="18602" spans="4:4">
      <c r="D18602" s="422"/>
    </row>
    <row r="18603" spans="4:4">
      <c r="D18603" s="422"/>
    </row>
    <row r="18604" spans="4:4">
      <c r="D18604" s="422"/>
    </row>
    <row r="18605" spans="4:4">
      <c r="D18605" s="422"/>
    </row>
    <row r="18606" spans="4:4">
      <c r="D18606" s="422"/>
    </row>
    <row r="18607" spans="4:4">
      <c r="D18607" s="422"/>
    </row>
    <row r="18608" spans="4:4">
      <c r="D18608" s="422"/>
    </row>
    <row r="18609" spans="4:4">
      <c r="D18609" s="422"/>
    </row>
    <row r="18610" spans="4:4">
      <c r="D18610" s="422"/>
    </row>
    <row r="18611" spans="4:4">
      <c r="D18611" s="422"/>
    </row>
    <row r="18612" spans="4:4">
      <c r="D18612" s="422"/>
    </row>
    <row r="18613" spans="4:4">
      <c r="D18613" s="422"/>
    </row>
    <row r="18614" spans="4:4">
      <c r="D18614" s="422"/>
    </row>
    <row r="18615" spans="4:4">
      <c r="D18615" s="422"/>
    </row>
    <row r="18616" spans="4:4">
      <c r="D18616" s="422"/>
    </row>
    <row r="18617" spans="4:4">
      <c r="D18617" s="422"/>
    </row>
    <row r="18618" spans="4:4">
      <c r="D18618" s="422"/>
    </row>
    <row r="18619" spans="4:4">
      <c r="D18619" s="422"/>
    </row>
    <row r="18620" spans="4:4">
      <c r="D18620" s="422"/>
    </row>
    <row r="18621" spans="4:4">
      <c r="D18621" s="422"/>
    </row>
    <row r="18622" spans="4:4">
      <c r="D18622" s="422"/>
    </row>
    <row r="18623" spans="4:4">
      <c r="D18623" s="422"/>
    </row>
    <row r="18624" spans="4:4">
      <c r="D18624" s="422"/>
    </row>
    <row r="18625" spans="4:4">
      <c r="D18625" s="422"/>
    </row>
    <row r="18626" spans="4:4">
      <c r="D18626" s="422"/>
    </row>
    <row r="18627" spans="4:4">
      <c r="D18627" s="422"/>
    </row>
    <row r="18628" spans="4:4">
      <c r="D18628" s="422"/>
    </row>
    <row r="18629" spans="4:4">
      <c r="D18629" s="422"/>
    </row>
    <row r="18630" spans="4:4">
      <c r="D18630" s="422"/>
    </row>
    <row r="18631" spans="4:4">
      <c r="D18631" s="422"/>
    </row>
    <row r="18632" spans="4:4">
      <c r="D18632" s="422"/>
    </row>
    <row r="18633" spans="4:4">
      <c r="D18633" s="422"/>
    </row>
    <row r="18634" spans="4:4">
      <c r="D18634" s="422"/>
    </row>
    <row r="18635" spans="4:4">
      <c r="D18635" s="422"/>
    </row>
    <row r="18636" spans="4:4">
      <c r="D18636" s="422"/>
    </row>
    <row r="18637" spans="4:4">
      <c r="D18637" s="422"/>
    </row>
    <row r="18638" spans="4:4">
      <c r="D18638" s="422"/>
    </row>
    <row r="18639" spans="4:4">
      <c r="D18639" s="422"/>
    </row>
    <row r="18640" spans="4:4">
      <c r="D18640" s="422"/>
    </row>
    <row r="18641" spans="4:4">
      <c r="D18641" s="422"/>
    </row>
    <row r="18642" spans="4:4">
      <c r="D18642" s="422"/>
    </row>
    <row r="18643" spans="4:4">
      <c r="D18643" s="422"/>
    </row>
    <row r="18644" spans="4:4">
      <c r="D18644" s="422"/>
    </row>
    <row r="18645" spans="4:4">
      <c r="D18645" s="422"/>
    </row>
    <row r="18646" spans="4:4">
      <c r="D18646" s="422"/>
    </row>
    <row r="18647" spans="4:4">
      <c r="D18647" s="422"/>
    </row>
    <row r="18648" spans="4:4">
      <c r="D18648" s="422"/>
    </row>
    <row r="18649" spans="4:4">
      <c r="D18649" s="422"/>
    </row>
    <row r="18650" spans="4:4">
      <c r="D18650" s="422"/>
    </row>
    <row r="18651" spans="4:4">
      <c r="D18651" s="422"/>
    </row>
    <row r="18652" spans="4:4">
      <c r="D18652" s="422"/>
    </row>
    <row r="18653" spans="4:4">
      <c r="D18653" s="422"/>
    </row>
    <row r="18654" spans="4:4">
      <c r="D18654" s="422"/>
    </row>
    <row r="18655" spans="4:4">
      <c r="D18655" s="422"/>
    </row>
    <row r="18656" spans="4:4">
      <c r="D18656" s="422"/>
    </row>
    <row r="18657" spans="4:4">
      <c r="D18657" s="422"/>
    </row>
    <row r="18658" spans="4:4">
      <c r="D18658" s="422"/>
    </row>
    <row r="18659" spans="4:4">
      <c r="D18659" s="422"/>
    </row>
    <row r="18660" spans="4:4">
      <c r="D18660" s="422"/>
    </row>
    <row r="18661" spans="4:4">
      <c r="D18661" s="422"/>
    </row>
    <row r="18662" spans="4:4">
      <c r="D18662" s="422"/>
    </row>
    <row r="18663" spans="4:4">
      <c r="D18663" s="422"/>
    </row>
    <row r="18664" spans="4:4">
      <c r="D18664" s="422"/>
    </row>
    <row r="18665" spans="4:4">
      <c r="D18665" s="422"/>
    </row>
    <row r="18666" spans="4:4">
      <c r="D18666" s="422"/>
    </row>
    <row r="18667" spans="4:4">
      <c r="D18667" s="422"/>
    </row>
    <row r="18668" spans="4:4">
      <c r="D18668" s="422"/>
    </row>
    <row r="18669" spans="4:4">
      <c r="D18669" s="422"/>
    </row>
    <row r="18670" spans="4:4">
      <c r="D18670" s="422"/>
    </row>
    <row r="18671" spans="4:4">
      <c r="D18671" s="422"/>
    </row>
    <row r="18672" spans="4:4">
      <c r="D18672" s="422"/>
    </row>
    <row r="18673" spans="4:4">
      <c r="D18673" s="422"/>
    </row>
    <row r="18674" spans="4:4">
      <c r="D18674" s="422"/>
    </row>
    <row r="18675" spans="4:4">
      <c r="D18675" s="422"/>
    </row>
    <row r="18676" spans="4:4">
      <c r="D18676" s="422"/>
    </row>
    <row r="18677" spans="4:4">
      <c r="D18677" s="422"/>
    </row>
    <row r="18678" spans="4:4">
      <c r="D18678" s="422"/>
    </row>
    <row r="18679" spans="4:4">
      <c r="D18679" s="422"/>
    </row>
    <row r="18680" spans="4:4">
      <c r="D18680" s="422"/>
    </row>
    <row r="18681" spans="4:4">
      <c r="D18681" s="422"/>
    </row>
    <row r="18682" spans="4:4">
      <c r="D18682" s="422"/>
    </row>
    <row r="18683" spans="4:4">
      <c r="D18683" s="422"/>
    </row>
    <row r="18684" spans="4:4">
      <c r="D18684" s="422"/>
    </row>
    <row r="18685" spans="4:4">
      <c r="D18685" s="422"/>
    </row>
    <row r="18686" spans="4:4">
      <c r="D18686" s="422"/>
    </row>
    <row r="18687" spans="4:4">
      <c r="D18687" s="422"/>
    </row>
    <row r="18688" spans="4:4">
      <c r="D18688" s="422"/>
    </row>
    <row r="18689" spans="4:4">
      <c r="D18689" s="422"/>
    </row>
    <row r="18690" spans="4:4">
      <c r="D18690" s="422"/>
    </row>
    <row r="18691" spans="4:4">
      <c r="D18691" s="422"/>
    </row>
    <row r="18692" spans="4:4">
      <c r="D18692" s="422"/>
    </row>
    <row r="18693" spans="4:4">
      <c r="D18693" s="422"/>
    </row>
    <row r="18694" spans="4:4">
      <c r="D18694" s="422"/>
    </row>
    <row r="18695" spans="4:4">
      <c r="D18695" s="422"/>
    </row>
    <row r="18696" spans="4:4">
      <c r="D18696" s="422"/>
    </row>
    <row r="18697" spans="4:4">
      <c r="D18697" s="422"/>
    </row>
    <row r="18698" spans="4:4">
      <c r="D18698" s="422"/>
    </row>
    <row r="18699" spans="4:4">
      <c r="D18699" s="422"/>
    </row>
    <row r="18700" spans="4:4">
      <c r="D18700" s="422"/>
    </row>
    <row r="18701" spans="4:4">
      <c r="D18701" s="422"/>
    </row>
    <row r="18702" spans="4:4">
      <c r="D18702" s="422"/>
    </row>
    <row r="18703" spans="4:4">
      <c r="D18703" s="422"/>
    </row>
    <row r="18704" spans="4:4">
      <c r="D18704" s="422"/>
    </row>
    <row r="18705" spans="4:4">
      <c r="D18705" s="422"/>
    </row>
    <row r="18706" spans="4:4">
      <c r="D18706" s="422"/>
    </row>
    <row r="18707" spans="4:4">
      <c r="D18707" s="422"/>
    </row>
    <row r="18708" spans="4:4">
      <c r="D18708" s="422"/>
    </row>
    <row r="18709" spans="4:4">
      <c r="D18709" s="422"/>
    </row>
    <row r="18710" spans="4:4">
      <c r="D18710" s="422"/>
    </row>
    <row r="18711" spans="4:4">
      <c r="D18711" s="422"/>
    </row>
    <row r="18712" spans="4:4">
      <c r="D18712" s="422"/>
    </row>
    <row r="18713" spans="4:4">
      <c r="D18713" s="422"/>
    </row>
    <row r="18714" spans="4:4">
      <c r="D18714" s="422"/>
    </row>
    <row r="18715" spans="4:4">
      <c r="D18715" s="422"/>
    </row>
    <row r="18716" spans="4:4">
      <c r="D18716" s="422"/>
    </row>
    <row r="18717" spans="4:4">
      <c r="D18717" s="422"/>
    </row>
    <row r="18718" spans="4:4">
      <c r="D18718" s="422"/>
    </row>
    <row r="18719" spans="4:4">
      <c r="D18719" s="422"/>
    </row>
    <row r="18720" spans="4:4">
      <c r="D18720" s="422"/>
    </row>
    <row r="18721" spans="4:4">
      <c r="D18721" s="422"/>
    </row>
    <row r="18722" spans="4:4">
      <c r="D18722" s="422"/>
    </row>
    <row r="18723" spans="4:4">
      <c r="D18723" s="422"/>
    </row>
    <row r="18724" spans="4:4">
      <c r="D18724" s="422"/>
    </row>
    <row r="18725" spans="4:4">
      <c r="D18725" s="422"/>
    </row>
    <row r="18726" spans="4:4">
      <c r="D18726" s="422"/>
    </row>
    <row r="18727" spans="4:4">
      <c r="D18727" s="422"/>
    </row>
    <row r="18728" spans="4:4">
      <c r="D18728" s="422"/>
    </row>
    <row r="18729" spans="4:4">
      <c r="D18729" s="422"/>
    </row>
    <row r="18730" spans="4:4">
      <c r="D18730" s="422"/>
    </row>
    <row r="18731" spans="4:4">
      <c r="D18731" s="422"/>
    </row>
    <row r="18732" spans="4:4">
      <c r="D18732" s="422"/>
    </row>
    <row r="18733" spans="4:4">
      <c r="D18733" s="422"/>
    </row>
    <row r="18734" spans="4:4">
      <c r="D18734" s="422"/>
    </row>
    <row r="18735" spans="4:4">
      <c r="D18735" s="422"/>
    </row>
    <row r="18736" spans="4:4">
      <c r="D18736" s="422"/>
    </row>
    <row r="18737" spans="4:4">
      <c r="D18737" s="422"/>
    </row>
    <row r="18738" spans="4:4">
      <c r="D18738" s="422"/>
    </row>
    <row r="18739" spans="4:4">
      <c r="D18739" s="422"/>
    </row>
    <row r="18740" spans="4:4">
      <c r="D18740" s="422"/>
    </row>
    <row r="18741" spans="4:4">
      <c r="D18741" s="422"/>
    </row>
    <row r="18742" spans="4:4">
      <c r="D18742" s="422"/>
    </row>
    <row r="18743" spans="4:4">
      <c r="D18743" s="422"/>
    </row>
    <row r="18744" spans="4:4">
      <c r="D18744" s="422"/>
    </row>
    <row r="18745" spans="4:4">
      <c r="D18745" s="422"/>
    </row>
    <row r="18746" spans="4:4">
      <c r="D18746" s="422"/>
    </row>
    <row r="18747" spans="4:4">
      <c r="D18747" s="422"/>
    </row>
    <row r="18748" spans="4:4">
      <c r="D18748" s="422"/>
    </row>
    <row r="18749" spans="4:4">
      <c r="D18749" s="422"/>
    </row>
    <row r="18750" spans="4:4">
      <c r="D18750" s="422"/>
    </row>
    <row r="18751" spans="4:4">
      <c r="D18751" s="422"/>
    </row>
    <row r="18752" spans="4:4">
      <c r="D18752" s="422"/>
    </row>
    <row r="18753" spans="4:4">
      <c r="D18753" s="422"/>
    </row>
    <row r="18754" spans="4:4">
      <c r="D18754" s="422"/>
    </row>
    <row r="18755" spans="4:4">
      <c r="D18755" s="422"/>
    </row>
    <row r="18756" spans="4:4">
      <c r="D18756" s="422"/>
    </row>
    <row r="18757" spans="4:4">
      <c r="D18757" s="422"/>
    </row>
    <row r="18758" spans="4:4">
      <c r="D18758" s="422"/>
    </row>
    <row r="18759" spans="4:4">
      <c r="D18759" s="422"/>
    </row>
    <row r="18760" spans="4:4">
      <c r="D18760" s="422"/>
    </row>
    <row r="18761" spans="4:4">
      <c r="D18761" s="422"/>
    </row>
    <row r="18762" spans="4:4">
      <c r="D18762" s="422"/>
    </row>
    <row r="18763" spans="4:4">
      <c r="D18763" s="422"/>
    </row>
    <row r="18764" spans="4:4">
      <c r="D18764" s="422"/>
    </row>
    <row r="18765" spans="4:4">
      <c r="D18765" s="422"/>
    </row>
    <row r="18766" spans="4:4">
      <c r="D18766" s="422"/>
    </row>
    <row r="18767" spans="4:4">
      <c r="D18767" s="422"/>
    </row>
    <row r="18768" spans="4:4">
      <c r="D18768" s="422"/>
    </row>
    <row r="18769" spans="4:4">
      <c r="D18769" s="422"/>
    </row>
    <row r="18770" spans="4:4">
      <c r="D18770" s="422"/>
    </row>
    <row r="18771" spans="4:4">
      <c r="D18771" s="422"/>
    </row>
    <row r="18772" spans="4:4">
      <c r="D18772" s="422"/>
    </row>
    <row r="18773" spans="4:4">
      <c r="D18773" s="422"/>
    </row>
    <row r="18774" spans="4:4">
      <c r="D18774" s="422"/>
    </row>
    <row r="18775" spans="4:4">
      <c r="D18775" s="422"/>
    </row>
    <row r="18776" spans="4:4">
      <c r="D18776" s="422"/>
    </row>
    <row r="18777" spans="4:4">
      <c r="D18777" s="422"/>
    </row>
    <row r="18778" spans="4:4">
      <c r="D18778" s="422"/>
    </row>
    <row r="18779" spans="4:4">
      <c r="D18779" s="422"/>
    </row>
    <row r="18780" spans="4:4">
      <c r="D18780" s="422"/>
    </row>
    <row r="18781" spans="4:4">
      <c r="D18781" s="422"/>
    </row>
    <row r="18782" spans="4:4">
      <c r="D18782" s="422"/>
    </row>
    <row r="18783" spans="4:4">
      <c r="D18783" s="422"/>
    </row>
    <row r="18784" spans="4:4">
      <c r="D18784" s="422"/>
    </row>
    <row r="18785" spans="4:4">
      <c r="D18785" s="422"/>
    </row>
    <row r="18786" spans="4:4">
      <c r="D18786" s="422"/>
    </row>
    <row r="18787" spans="4:4">
      <c r="D18787" s="422"/>
    </row>
    <row r="18788" spans="4:4">
      <c r="D18788" s="422"/>
    </row>
    <row r="18789" spans="4:4">
      <c r="D18789" s="422"/>
    </row>
    <row r="18790" spans="4:4">
      <c r="D18790" s="422"/>
    </row>
    <row r="18791" spans="4:4">
      <c r="D18791" s="422"/>
    </row>
    <row r="18792" spans="4:4">
      <c r="D18792" s="422"/>
    </row>
    <row r="18793" spans="4:4">
      <c r="D18793" s="422"/>
    </row>
    <row r="18794" spans="4:4">
      <c r="D18794" s="422"/>
    </row>
    <row r="18795" spans="4:4">
      <c r="D18795" s="422"/>
    </row>
    <row r="18796" spans="4:4">
      <c r="D18796" s="422"/>
    </row>
    <row r="18797" spans="4:4">
      <c r="D18797" s="422"/>
    </row>
    <row r="18798" spans="4:4">
      <c r="D18798" s="422"/>
    </row>
    <row r="18799" spans="4:4">
      <c r="D18799" s="422"/>
    </row>
    <row r="18800" spans="4:4">
      <c r="D18800" s="422"/>
    </row>
    <row r="18801" spans="4:4">
      <c r="D18801" s="422"/>
    </row>
    <row r="18802" spans="4:4">
      <c r="D18802" s="422"/>
    </row>
    <row r="18803" spans="4:4">
      <c r="D18803" s="422"/>
    </row>
    <row r="18804" spans="4:4">
      <c r="D18804" s="422"/>
    </row>
    <row r="18805" spans="4:4">
      <c r="D18805" s="422"/>
    </row>
    <row r="18806" spans="4:4">
      <c r="D18806" s="422"/>
    </row>
    <row r="18807" spans="4:4">
      <c r="D18807" s="422"/>
    </row>
    <row r="18808" spans="4:4">
      <c r="D18808" s="422"/>
    </row>
    <row r="18809" spans="4:4">
      <c r="D18809" s="422"/>
    </row>
    <row r="18810" spans="4:4">
      <c r="D18810" s="422"/>
    </row>
    <row r="18811" spans="4:4">
      <c r="D18811" s="422"/>
    </row>
    <row r="18812" spans="4:4">
      <c r="D18812" s="422"/>
    </row>
    <row r="18813" spans="4:4">
      <c r="D18813" s="422"/>
    </row>
    <row r="18814" spans="4:4">
      <c r="D18814" s="422"/>
    </row>
    <row r="18815" spans="4:4">
      <c r="D18815" s="422"/>
    </row>
    <row r="18816" spans="4:4">
      <c r="D18816" s="422"/>
    </row>
    <row r="18817" spans="4:4">
      <c r="D18817" s="422"/>
    </row>
    <row r="18818" spans="4:4">
      <c r="D18818" s="422"/>
    </row>
    <row r="18819" spans="4:4">
      <c r="D18819" s="422"/>
    </row>
    <row r="18820" spans="4:4">
      <c r="D18820" s="422"/>
    </row>
    <row r="18821" spans="4:4">
      <c r="D18821" s="422"/>
    </row>
    <row r="18822" spans="4:4">
      <c r="D18822" s="422"/>
    </row>
    <row r="18823" spans="4:4">
      <c r="D18823" s="422"/>
    </row>
    <row r="18824" spans="4:4">
      <c r="D18824" s="422"/>
    </row>
    <row r="18825" spans="4:4">
      <c r="D18825" s="422"/>
    </row>
    <row r="18826" spans="4:4">
      <c r="D18826" s="422"/>
    </row>
    <row r="18827" spans="4:4">
      <c r="D18827" s="422"/>
    </row>
    <row r="18828" spans="4:4">
      <c r="D18828" s="422"/>
    </row>
    <row r="18829" spans="4:4">
      <c r="D18829" s="422"/>
    </row>
    <row r="18830" spans="4:4">
      <c r="D18830" s="422"/>
    </row>
    <row r="18831" spans="4:4">
      <c r="D18831" s="422"/>
    </row>
    <row r="18832" spans="4:4">
      <c r="D18832" s="422"/>
    </row>
    <row r="18833" spans="4:4">
      <c r="D18833" s="422"/>
    </row>
    <row r="18834" spans="4:4">
      <c r="D18834" s="422"/>
    </row>
    <row r="18835" spans="4:4">
      <c r="D18835" s="422"/>
    </row>
    <row r="18836" spans="4:4">
      <c r="D18836" s="422"/>
    </row>
    <row r="18837" spans="4:4">
      <c r="D18837" s="422"/>
    </row>
    <row r="18838" spans="4:4">
      <c r="D18838" s="422"/>
    </row>
    <row r="18839" spans="4:4">
      <c r="D18839" s="422"/>
    </row>
    <row r="18840" spans="4:4">
      <c r="D18840" s="422"/>
    </row>
    <row r="18841" spans="4:4">
      <c r="D18841" s="422"/>
    </row>
    <row r="18842" spans="4:4">
      <c r="D18842" s="422"/>
    </row>
    <row r="18843" spans="4:4">
      <c r="D18843" s="422"/>
    </row>
    <row r="18844" spans="4:4">
      <c r="D18844" s="422"/>
    </row>
    <row r="18845" spans="4:4">
      <c r="D18845" s="422"/>
    </row>
    <row r="18846" spans="4:4">
      <c r="D18846" s="422"/>
    </row>
    <row r="18847" spans="4:4">
      <c r="D18847" s="422"/>
    </row>
    <row r="18848" spans="4:4">
      <c r="D18848" s="422"/>
    </row>
    <row r="18849" spans="4:4">
      <c r="D18849" s="422"/>
    </row>
    <row r="18850" spans="4:4">
      <c r="D18850" s="422"/>
    </row>
    <row r="18851" spans="4:4">
      <c r="D18851" s="422"/>
    </row>
    <row r="18852" spans="4:4">
      <c r="D18852" s="422"/>
    </row>
    <row r="18853" spans="4:4">
      <c r="D18853" s="422"/>
    </row>
    <row r="18854" spans="4:4">
      <c r="D18854" s="422"/>
    </row>
    <row r="18855" spans="4:4">
      <c r="D18855" s="422"/>
    </row>
    <row r="18856" spans="4:4">
      <c r="D18856" s="422"/>
    </row>
    <row r="18857" spans="4:4">
      <c r="D18857" s="422"/>
    </row>
    <row r="18858" spans="4:4">
      <c r="D18858" s="422"/>
    </row>
    <row r="18859" spans="4:4">
      <c r="D18859" s="422"/>
    </row>
    <row r="18860" spans="4:4">
      <c r="D18860" s="422"/>
    </row>
    <row r="18861" spans="4:4">
      <c r="D18861" s="422"/>
    </row>
    <row r="18862" spans="4:4">
      <c r="D18862" s="422"/>
    </row>
    <row r="18863" spans="4:4">
      <c r="D18863" s="422"/>
    </row>
    <row r="18864" spans="4:4">
      <c r="D18864" s="422"/>
    </row>
    <row r="18865" spans="4:4">
      <c r="D18865" s="422"/>
    </row>
    <row r="18866" spans="4:4">
      <c r="D18866" s="422"/>
    </row>
    <row r="18867" spans="4:4">
      <c r="D18867" s="422"/>
    </row>
    <row r="18868" spans="4:4">
      <c r="D18868" s="422"/>
    </row>
    <row r="18869" spans="4:4">
      <c r="D18869" s="422"/>
    </row>
    <row r="18870" spans="4:4">
      <c r="D18870" s="422"/>
    </row>
    <row r="18871" spans="4:4">
      <c r="D18871" s="422"/>
    </row>
    <row r="18872" spans="4:4">
      <c r="D18872" s="422"/>
    </row>
    <row r="18873" spans="4:4">
      <c r="D18873" s="422"/>
    </row>
    <row r="18874" spans="4:4">
      <c r="D18874" s="422"/>
    </row>
    <row r="18875" spans="4:4">
      <c r="D18875" s="422"/>
    </row>
    <row r="18876" spans="4:4">
      <c r="D18876" s="422"/>
    </row>
    <row r="18877" spans="4:4">
      <c r="D18877" s="422"/>
    </row>
    <row r="18878" spans="4:4">
      <c r="D18878" s="422"/>
    </row>
    <row r="18879" spans="4:4">
      <c r="D18879" s="422"/>
    </row>
    <row r="18880" spans="4:4">
      <c r="D18880" s="422"/>
    </row>
    <row r="18881" spans="4:4">
      <c r="D18881" s="422"/>
    </row>
    <row r="18882" spans="4:4">
      <c r="D18882" s="422"/>
    </row>
    <row r="18883" spans="4:4">
      <c r="D18883" s="422"/>
    </row>
    <row r="18884" spans="4:4">
      <c r="D18884" s="422"/>
    </row>
    <row r="18885" spans="4:4">
      <c r="D18885" s="422"/>
    </row>
    <row r="18886" spans="4:4">
      <c r="D18886" s="422"/>
    </row>
    <row r="18887" spans="4:4">
      <c r="D18887" s="422"/>
    </row>
    <row r="18888" spans="4:4">
      <c r="D18888" s="422"/>
    </row>
    <row r="18889" spans="4:4">
      <c r="D18889" s="422"/>
    </row>
    <row r="18890" spans="4:4">
      <c r="D18890" s="422"/>
    </row>
    <row r="18891" spans="4:4">
      <c r="D18891" s="422"/>
    </row>
    <row r="18892" spans="4:4">
      <c r="D18892" s="422"/>
    </row>
    <row r="18893" spans="4:4">
      <c r="D18893" s="422"/>
    </row>
    <row r="18894" spans="4:4">
      <c r="D18894" s="422"/>
    </row>
    <row r="18895" spans="4:4">
      <c r="D18895" s="422"/>
    </row>
    <row r="18896" spans="4:4">
      <c r="D18896" s="422"/>
    </row>
    <row r="18897" spans="4:4">
      <c r="D18897" s="422"/>
    </row>
    <row r="18898" spans="4:4">
      <c r="D18898" s="422"/>
    </row>
    <row r="18899" spans="4:4">
      <c r="D18899" s="422"/>
    </row>
    <row r="18900" spans="4:4">
      <c r="D18900" s="422"/>
    </row>
    <row r="18901" spans="4:4">
      <c r="D18901" s="422"/>
    </row>
    <row r="18902" spans="4:4">
      <c r="D18902" s="422"/>
    </row>
    <row r="18903" spans="4:4">
      <c r="D18903" s="422"/>
    </row>
    <row r="18904" spans="4:4">
      <c r="D18904" s="422"/>
    </row>
    <row r="18905" spans="4:4">
      <c r="D18905" s="422"/>
    </row>
    <row r="18906" spans="4:4">
      <c r="D18906" s="422"/>
    </row>
    <row r="18907" spans="4:4">
      <c r="D18907" s="422"/>
    </row>
    <row r="18908" spans="4:4">
      <c r="D18908" s="422"/>
    </row>
    <row r="18909" spans="4:4">
      <c r="D18909" s="422"/>
    </row>
    <row r="18910" spans="4:4">
      <c r="D18910" s="422"/>
    </row>
    <row r="18911" spans="4:4">
      <c r="D18911" s="422"/>
    </row>
    <row r="18912" spans="4:4">
      <c r="D18912" s="422"/>
    </row>
    <row r="18913" spans="4:4">
      <c r="D18913" s="422"/>
    </row>
    <row r="18914" spans="4:4">
      <c r="D18914" s="422"/>
    </row>
    <row r="18915" spans="4:4">
      <c r="D18915" s="422"/>
    </row>
    <row r="18916" spans="4:4">
      <c r="D18916" s="422"/>
    </row>
    <row r="18917" spans="4:4">
      <c r="D18917" s="422"/>
    </row>
    <row r="18918" spans="4:4">
      <c r="D18918" s="422"/>
    </row>
    <row r="18919" spans="4:4">
      <c r="D18919" s="422"/>
    </row>
    <row r="18920" spans="4:4">
      <c r="D18920" s="422"/>
    </row>
    <row r="18921" spans="4:4">
      <c r="D18921" s="422"/>
    </row>
    <row r="18922" spans="4:4">
      <c r="D18922" s="422"/>
    </row>
    <row r="18923" spans="4:4">
      <c r="D18923" s="422"/>
    </row>
    <row r="18924" spans="4:4">
      <c r="D18924" s="422"/>
    </row>
    <row r="18925" spans="4:4">
      <c r="D18925" s="422"/>
    </row>
    <row r="18926" spans="4:4">
      <c r="D18926" s="422"/>
    </row>
    <row r="18927" spans="4:4">
      <c r="D18927" s="422"/>
    </row>
    <row r="18928" spans="4:4">
      <c r="D18928" s="422"/>
    </row>
    <row r="18929" spans="4:4">
      <c r="D18929" s="422"/>
    </row>
    <row r="18930" spans="4:4">
      <c r="D18930" s="422"/>
    </row>
    <row r="18931" spans="4:4">
      <c r="D18931" s="422"/>
    </row>
    <row r="18932" spans="4:4">
      <c r="D18932" s="422"/>
    </row>
    <row r="18933" spans="4:4">
      <c r="D18933" s="422"/>
    </row>
    <row r="18934" spans="4:4">
      <c r="D18934" s="422"/>
    </row>
    <row r="18935" spans="4:4">
      <c r="D18935" s="422"/>
    </row>
    <row r="18936" spans="4:4">
      <c r="D18936" s="422"/>
    </row>
    <row r="18937" spans="4:4">
      <c r="D18937" s="422"/>
    </row>
    <row r="18938" spans="4:4">
      <c r="D18938" s="422"/>
    </row>
    <row r="18939" spans="4:4">
      <c r="D18939" s="422"/>
    </row>
    <row r="18940" spans="4:4">
      <c r="D18940" s="422"/>
    </row>
    <row r="18941" spans="4:4">
      <c r="D18941" s="422"/>
    </row>
    <row r="18942" spans="4:4">
      <c r="D18942" s="422"/>
    </row>
    <row r="18943" spans="4:4">
      <c r="D18943" s="422"/>
    </row>
    <row r="18944" spans="4:4">
      <c r="D18944" s="422"/>
    </row>
    <row r="18945" spans="4:4">
      <c r="D18945" s="422"/>
    </row>
    <row r="18946" spans="4:4">
      <c r="D18946" s="422"/>
    </row>
    <row r="18947" spans="4:4">
      <c r="D18947" s="422"/>
    </row>
    <row r="18948" spans="4:4">
      <c r="D18948" s="422"/>
    </row>
    <row r="18949" spans="4:4">
      <c r="D18949" s="422"/>
    </row>
    <row r="18950" spans="4:4">
      <c r="D18950" s="422"/>
    </row>
    <row r="18951" spans="4:4">
      <c r="D18951" s="422"/>
    </row>
    <row r="18952" spans="4:4">
      <c r="D18952" s="422"/>
    </row>
    <row r="18953" spans="4:4">
      <c r="D18953" s="422"/>
    </row>
    <row r="18954" spans="4:4">
      <c r="D18954" s="422"/>
    </row>
    <row r="18955" spans="4:4">
      <c r="D18955" s="422"/>
    </row>
    <row r="18956" spans="4:4">
      <c r="D18956" s="422"/>
    </row>
    <row r="18957" spans="4:4">
      <c r="D18957" s="422"/>
    </row>
    <row r="18958" spans="4:4">
      <c r="D18958" s="422"/>
    </row>
    <row r="18959" spans="4:4">
      <c r="D18959" s="422"/>
    </row>
    <row r="18960" spans="4:4">
      <c r="D18960" s="422"/>
    </row>
    <row r="18961" spans="4:4">
      <c r="D18961" s="422"/>
    </row>
    <row r="18962" spans="4:4">
      <c r="D18962" s="422"/>
    </row>
    <row r="18963" spans="4:4">
      <c r="D18963" s="422"/>
    </row>
    <row r="18964" spans="4:4">
      <c r="D18964" s="422"/>
    </row>
    <row r="18965" spans="4:4">
      <c r="D18965" s="422"/>
    </row>
    <row r="18966" spans="4:4">
      <c r="D18966" s="422"/>
    </row>
    <row r="18967" spans="4:4">
      <c r="D18967" s="422"/>
    </row>
    <row r="18968" spans="4:4">
      <c r="D18968" s="422"/>
    </row>
    <row r="18969" spans="4:4">
      <c r="D18969" s="422"/>
    </row>
    <row r="18970" spans="4:4">
      <c r="D18970" s="422"/>
    </row>
    <row r="18971" spans="4:4">
      <c r="D18971" s="422"/>
    </row>
    <row r="18972" spans="4:4">
      <c r="D18972" s="422"/>
    </row>
    <row r="18973" spans="4:4">
      <c r="D18973" s="422"/>
    </row>
    <row r="18974" spans="4:4">
      <c r="D18974" s="422"/>
    </row>
    <row r="18975" spans="4:4">
      <c r="D18975" s="422"/>
    </row>
    <row r="18976" spans="4:4">
      <c r="D18976" s="422"/>
    </row>
    <row r="18977" spans="4:4">
      <c r="D18977" s="422"/>
    </row>
    <row r="18978" spans="4:4">
      <c r="D18978" s="422"/>
    </row>
    <row r="18979" spans="4:4">
      <c r="D18979" s="422"/>
    </row>
    <row r="18980" spans="4:4">
      <c r="D18980" s="422"/>
    </row>
    <row r="18981" spans="4:4">
      <c r="D18981" s="422"/>
    </row>
    <row r="18982" spans="4:4">
      <c r="D18982" s="422"/>
    </row>
    <row r="18983" spans="4:4">
      <c r="D18983" s="422"/>
    </row>
    <row r="18984" spans="4:4">
      <c r="D18984" s="422"/>
    </row>
    <row r="18985" spans="4:4">
      <c r="D18985" s="422"/>
    </row>
    <row r="18986" spans="4:4">
      <c r="D18986" s="422"/>
    </row>
    <row r="18987" spans="4:4">
      <c r="D18987" s="422"/>
    </row>
    <row r="18988" spans="4:4">
      <c r="D18988" s="422"/>
    </row>
    <row r="18989" spans="4:4">
      <c r="D18989" s="422"/>
    </row>
    <row r="18990" spans="4:4">
      <c r="D18990" s="422"/>
    </row>
    <row r="18991" spans="4:4">
      <c r="D18991" s="422"/>
    </row>
    <row r="18992" spans="4:4">
      <c r="D18992" s="422"/>
    </row>
    <row r="18993" spans="4:4">
      <c r="D18993" s="422"/>
    </row>
    <row r="18994" spans="4:4">
      <c r="D18994" s="422"/>
    </row>
    <row r="18995" spans="4:4">
      <c r="D18995" s="422"/>
    </row>
    <row r="18996" spans="4:4">
      <c r="D18996" s="422"/>
    </row>
    <row r="18997" spans="4:4">
      <c r="D18997" s="422"/>
    </row>
    <row r="18998" spans="4:4">
      <c r="D18998" s="422"/>
    </row>
    <row r="18999" spans="4:4">
      <c r="D18999" s="422"/>
    </row>
    <row r="19000" spans="4:4">
      <c r="D19000" s="422"/>
    </row>
    <row r="19001" spans="4:4">
      <c r="D19001" s="422"/>
    </row>
    <row r="19002" spans="4:4">
      <c r="D19002" s="422"/>
    </row>
    <row r="19003" spans="4:4">
      <c r="D19003" s="422"/>
    </row>
    <row r="19004" spans="4:4">
      <c r="D19004" s="422"/>
    </row>
    <row r="19005" spans="4:4">
      <c r="D19005" s="422"/>
    </row>
    <row r="19006" spans="4:4">
      <c r="D19006" s="422"/>
    </row>
    <row r="19007" spans="4:4">
      <c r="D19007" s="422"/>
    </row>
    <row r="19008" spans="4:4">
      <c r="D19008" s="422"/>
    </row>
    <row r="19009" spans="4:4">
      <c r="D19009" s="422"/>
    </row>
    <row r="19010" spans="4:4">
      <c r="D19010" s="422"/>
    </row>
    <row r="19011" spans="4:4">
      <c r="D19011" s="422"/>
    </row>
    <row r="19012" spans="4:4">
      <c r="D19012" s="422"/>
    </row>
    <row r="19013" spans="4:4">
      <c r="D19013" s="422"/>
    </row>
    <row r="19014" spans="4:4">
      <c r="D19014" s="422"/>
    </row>
    <row r="19015" spans="4:4">
      <c r="D19015" s="422"/>
    </row>
    <row r="19016" spans="4:4">
      <c r="D19016" s="422"/>
    </row>
    <row r="19017" spans="4:4">
      <c r="D19017" s="422"/>
    </row>
    <row r="19018" spans="4:4">
      <c r="D19018" s="422"/>
    </row>
    <row r="19019" spans="4:4">
      <c r="D19019" s="422"/>
    </row>
    <row r="19020" spans="4:4">
      <c r="D19020" s="422"/>
    </row>
    <row r="19021" spans="4:4">
      <c r="D19021" s="422"/>
    </row>
    <row r="19022" spans="4:4">
      <c r="D19022" s="422"/>
    </row>
    <row r="19023" spans="4:4">
      <c r="D19023" s="422"/>
    </row>
    <row r="19024" spans="4:4">
      <c r="D19024" s="422"/>
    </row>
    <row r="19025" spans="4:4">
      <c r="D19025" s="422"/>
    </row>
    <row r="19026" spans="4:4">
      <c r="D19026" s="422"/>
    </row>
    <row r="19027" spans="4:4">
      <c r="D19027" s="422"/>
    </row>
    <row r="19028" spans="4:4">
      <c r="D19028" s="422"/>
    </row>
    <row r="19029" spans="4:4">
      <c r="D19029" s="422"/>
    </row>
    <row r="19030" spans="4:4">
      <c r="D19030" s="422"/>
    </row>
    <row r="19031" spans="4:4">
      <c r="D19031" s="422"/>
    </row>
    <row r="19032" spans="4:4">
      <c r="D19032" s="422"/>
    </row>
    <row r="19033" spans="4:4">
      <c r="D19033" s="422"/>
    </row>
    <row r="19034" spans="4:4">
      <c r="D19034" s="422"/>
    </row>
    <row r="19035" spans="4:4">
      <c r="D19035" s="422"/>
    </row>
    <row r="19036" spans="4:4">
      <c r="D19036" s="422"/>
    </row>
    <row r="19037" spans="4:4">
      <c r="D19037" s="422"/>
    </row>
    <row r="19038" spans="4:4">
      <c r="D19038" s="422"/>
    </row>
    <row r="19039" spans="4:4">
      <c r="D19039" s="422"/>
    </row>
    <row r="19040" spans="4:4">
      <c r="D19040" s="422"/>
    </row>
    <row r="19041" spans="4:4">
      <c r="D19041" s="422"/>
    </row>
    <row r="19042" spans="4:4">
      <c r="D19042" s="422"/>
    </row>
    <row r="19043" spans="4:4">
      <c r="D19043" s="422"/>
    </row>
    <row r="19044" spans="4:4">
      <c r="D19044" s="422"/>
    </row>
    <row r="19045" spans="4:4">
      <c r="D19045" s="422"/>
    </row>
    <row r="19046" spans="4:4">
      <c r="D19046" s="422"/>
    </row>
    <row r="19047" spans="4:4">
      <c r="D19047" s="422"/>
    </row>
    <row r="19048" spans="4:4">
      <c r="D19048" s="422"/>
    </row>
    <row r="19049" spans="4:4">
      <c r="D19049" s="422"/>
    </row>
    <row r="19050" spans="4:4">
      <c r="D19050" s="422"/>
    </row>
    <row r="19051" spans="4:4">
      <c r="D19051" s="422"/>
    </row>
    <row r="19052" spans="4:4">
      <c r="D19052" s="422"/>
    </row>
    <row r="19053" spans="4:4">
      <c r="D19053" s="422"/>
    </row>
    <row r="19054" spans="4:4">
      <c r="D19054" s="422"/>
    </row>
    <row r="19055" spans="4:4">
      <c r="D19055" s="422"/>
    </row>
    <row r="19056" spans="4:4">
      <c r="D19056" s="422"/>
    </row>
    <row r="19057" spans="4:4">
      <c r="D19057" s="422"/>
    </row>
    <row r="19058" spans="4:4">
      <c r="D19058" s="422"/>
    </row>
    <row r="19059" spans="4:4">
      <c r="D19059" s="422"/>
    </row>
    <row r="19060" spans="4:4">
      <c r="D19060" s="422"/>
    </row>
    <row r="19061" spans="4:4">
      <c r="D19061" s="422"/>
    </row>
    <row r="19062" spans="4:4">
      <c r="D19062" s="422"/>
    </row>
    <row r="19063" spans="4:4">
      <c r="D19063" s="422"/>
    </row>
    <row r="19064" spans="4:4">
      <c r="D19064" s="422"/>
    </row>
    <row r="19065" spans="4:4">
      <c r="D19065" s="422"/>
    </row>
    <row r="19066" spans="4:4">
      <c r="D19066" s="422"/>
    </row>
    <row r="19067" spans="4:4">
      <c r="D19067" s="422"/>
    </row>
    <row r="19068" spans="4:4">
      <c r="D19068" s="422"/>
    </row>
    <row r="19069" spans="4:4">
      <c r="D19069" s="422"/>
    </row>
    <row r="19070" spans="4:4">
      <c r="D19070" s="422"/>
    </row>
    <row r="19071" spans="4:4">
      <c r="D19071" s="422"/>
    </row>
    <row r="19072" spans="4:4">
      <c r="D19072" s="422"/>
    </row>
    <row r="19073" spans="4:4">
      <c r="D19073" s="422"/>
    </row>
    <row r="19074" spans="4:4">
      <c r="D19074" s="422"/>
    </row>
    <row r="19075" spans="4:4">
      <c r="D19075" s="422"/>
    </row>
    <row r="19076" spans="4:4">
      <c r="D19076" s="422"/>
    </row>
    <row r="19077" spans="4:4">
      <c r="D19077" s="422"/>
    </row>
    <row r="19078" spans="4:4">
      <c r="D19078" s="422"/>
    </row>
    <row r="19079" spans="4:4">
      <c r="D19079" s="422"/>
    </row>
    <row r="19080" spans="4:4">
      <c r="D19080" s="422"/>
    </row>
    <row r="19081" spans="4:4">
      <c r="D19081" s="422"/>
    </row>
    <row r="19082" spans="4:4">
      <c r="D19082" s="422"/>
    </row>
    <row r="19083" spans="4:4">
      <c r="D19083" s="422"/>
    </row>
    <row r="19084" spans="4:4">
      <c r="D19084" s="422"/>
    </row>
    <row r="19085" spans="4:4">
      <c r="D19085" s="422"/>
    </row>
    <row r="19086" spans="4:4">
      <c r="D19086" s="422"/>
    </row>
    <row r="19087" spans="4:4">
      <c r="D19087" s="422"/>
    </row>
    <row r="19088" spans="4:4">
      <c r="D19088" s="422"/>
    </row>
    <row r="19089" spans="4:4">
      <c r="D19089" s="422"/>
    </row>
    <row r="19090" spans="4:4">
      <c r="D19090" s="422"/>
    </row>
    <row r="19091" spans="4:4">
      <c r="D19091" s="422"/>
    </row>
    <row r="19092" spans="4:4">
      <c r="D19092" s="422"/>
    </row>
    <row r="19093" spans="4:4">
      <c r="D19093" s="422"/>
    </row>
    <row r="19094" spans="4:4">
      <c r="D19094" s="422"/>
    </row>
    <row r="19095" spans="4:4">
      <c r="D19095" s="422"/>
    </row>
    <row r="19096" spans="4:4">
      <c r="D19096" s="422"/>
    </row>
    <row r="19097" spans="4:4">
      <c r="D19097" s="422"/>
    </row>
    <row r="19098" spans="4:4">
      <c r="D19098" s="422"/>
    </row>
    <row r="19099" spans="4:4">
      <c r="D19099" s="422"/>
    </row>
    <row r="19100" spans="4:4">
      <c r="D19100" s="422"/>
    </row>
    <row r="19101" spans="4:4">
      <c r="D19101" s="422"/>
    </row>
    <row r="19102" spans="4:4">
      <c r="D19102" s="422"/>
    </row>
    <row r="19103" spans="4:4">
      <c r="D19103" s="422"/>
    </row>
    <row r="19104" spans="4:4">
      <c r="D19104" s="422"/>
    </row>
    <row r="19105" spans="4:4">
      <c r="D19105" s="422"/>
    </row>
    <row r="19106" spans="4:4">
      <c r="D19106" s="422"/>
    </row>
    <row r="19107" spans="4:4">
      <c r="D19107" s="422"/>
    </row>
    <row r="19108" spans="4:4">
      <c r="D19108" s="422"/>
    </row>
    <row r="19109" spans="4:4">
      <c r="D19109" s="422"/>
    </row>
    <row r="19110" spans="4:4">
      <c r="D19110" s="422"/>
    </row>
    <row r="19111" spans="4:4">
      <c r="D19111" s="422"/>
    </row>
    <row r="19112" spans="4:4">
      <c r="D19112" s="422"/>
    </row>
    <row r="19113" spans="4:4">
      <c r="D19113" s="422"/>
    </row>
    <row r="19114" spans="4:4">
      <c r="D19114" s="422"/>
    </row>
    <row r="19115" spans="4:4">
      <c r="D19115" s="422"/>
    </row>
    <row r="19116" spans="4:4">
      <c r="D19116" s="422"/>
    </row>
    <row r="19117" spans="4:4">
      <c r="D19117" s="422"/>
    </row>
    <row r="19118" spans="4:4">
      <c r="D19118" s="422"/>
    </row>
    <row r="19119" spans="4:4">
      <c r="D19119" s="422"/>
    </row>
    <row r="19120" spans="4:4">
      <c r="D19120" s="422"/>
    </row>
    <row r="19121" spans="4:4">
      <c r="D19121" s="422"/>
    </row>
    <row r="19122" spans="4:4">
      <c r="D19122" s="422"/>
    </row>
    <row r="19123" spans="4:4">
      <c r="D19123" s="422"/>
    </row>
    <row r="19124" spans="4:4">
      <c r="D19124" s="422"/>
    </row>
    <row r="19125" spans="4:4">
      <c r="D19125" s="422"/>
    </row>
    <row r="19126" spans="4:4">
      <c r="D19126" s="422"/>
    </row>
    <row r="19127" spans="4:4">
      <c r="D19127" s="422"/>
    </row>
    <row r="19128" spans="4:4">
      <c r="D19128" s="422"/>
    </row>
    <row r="19129" spans="4:4">
      <c r="D19129" s="422"/>
    </row>
    <row r="19130" spans="4:4">
      <c r="D19130" s="422"/>
    </row>
    <row r="19131" spans="4:4">
      <c r="D19131" s="422"/>
    </row>
    <row r="19132" spans="4:4">
      <c r="D19132" s="422"/>
    </row>
    <row r="19133" spans="4:4">
      <c r="D19133" s="422"/>
    </row>
    <row r="19134" spans="4:4">
      <c r="D19134" s="422"/>
    </row>
    <row r="19135" spans="4:4">
      <c r="D19135" s="422"/>
    </row>
    <row r="19136" spans="4:4">
      <c r="D19136" s="422"/>
    </row>
    <row r="19137" spans="4:4">
      <c r="D19137" s="422"/>
    </row>
    <row r="19138" spans="4:4">
      <c r="D19138" s="422"/>
    </row>
    <row r="19139" spans="4:4">
      <c r="D19139" s="422"/>
    </row>
    <row r="19140" spans="4:4">
      <c r="D19140" s="422"/>
    </row>
    <row r="19141" spans="4:4">
      <c r="D19141" s="422"/>
    </row>
    <row r="19142" spans="4:4">
      <c r="D19142" s="422"/>
    </row>
    <row r="19143" spans="4:4">
      <c r="D19143" s="422"/>
    </row>
    <row r="19144" spans="4:4">
      <c r="D19144" s="422"/>
    </row>
    <row r="19145" spans="4:4">
      <c r="D19145" s="422"/>
    </row>
    <row r="19146" spans="4:4">
      <c r="D19146" s="422"/>
    </row>
    <row r="19147" spans="4:4">
      <c r="D19147" s="422"/>
    </row>
    <row r="19148" spans="4:4">
      <c r="D19148" s="422"/>
    </row>
    <row r="19149" spans="4:4">
      <c r="D19149" s="422"/>
    </row>
    <row r="19150" spans="4:4">
      <c r="D19150" s="422"/>
    </row>
    <row r="19151" spans="4:4">
      <c r="D19151" s="422"/>
    </row>
    <row r="19152" spans="4:4">
      <c r="D19152" s="422"/>
    </row>
    <row r="19153" spans="4:4">
      <c r="D19153" s="422"/>
    </row>
    <row r="19154" spans="4:4">
      <c r="D19154" s="422"/>
    </row>
    <row r="19155" spans="4:4">
      <c r="D19155" s="422"/>
    </row>
    <row r="19156" spans="4:4">
      <c r="D19156" s="422"/>
    </row>
    <row r="19157" spans="4:4">
      <c r="D19157" s="422"/>
    </row>
    <row r="19158" spans="4:4">
      <c r="D19158" s="422"/>
    </row>
    <row r="19159" spans="4:4">
      <c r="D19159" s="422"/>
    </row>
    <row r="19160" spans="4:4">
      <c r="D19160" s="422"/>
    </row>
    <row r="19161" spans="4:4">
      <c r="D19161" s="422"/>
    </row>
    <row r="19162" spans="4:4">
      <c r="D19162" s="422"/>
    </row>
    <row r="19163" spans="4:4">
      <c r="D19163" s="422"/>
    </row>
    <row r="19164" spans="4:4">
      <c r="D19164" s="422"/>
    </row>
    <row r="19165" spans="4:4">
      <c r="D19165" s="422"/>
    </row>
    <row r="19166" spans="4:4">
      <c r="D19166" s="422"/>
    </row>
    <row r="19167" spans="4:4">
      <c r="D19167" s="422"/>
    </row>
    <row r="19168" spans="4:4">
      <c r="D19168" s="422"/>
    </row>
    <row r="19169" spans="4:4">
      <c r="D19169" s="422"/>
    </row>
    <row r="19170" spans="4:4">
      <c r="D19170" s="422"/>
    </row>
    <row r="19171" spans="4:4">
      <c r="D19171" s="422"/>
    </row>
    <row r="19172" spans="4:4">
      <c r="D19172" s="422"/>
    </row>
    <row r="19173" spans="4:4">
      <c r="D19173" s="422"/>
    </row>
    <row r="19174" spans="4:4">
      <c r="D19174" s="422"/>
    </row>
    <row r="19175" spans="4:4">
      <c r="D19175" s="422"/>
    </row>
    <row r="19176" spans="4:4">
      <c r="D19176" s="422"/>
    </row>
    <row r="19177" spans="4:4">
      <c r="D19177" s="422"/>
    </row>
    <row r="19178" spans="4:4">
      <c r="D19178" s="422"/>
    </row>
    <row r="19179" spans="4:4">
      <c r="D19179" s="422"/>
    </row>
    <row r="19180" spans="4:4">
      <c r="D19180" s="422"/>
    </row>
    <row r="19181" spans="4:4">
      <c r="D19181" s="422"/>
    </row>
    <row r="19182" spans="4:4">
      <c r="D19182" s="422"/>
    </row>
    <row r="19183" spans="4:4">
      <c r="D19183" s="422"/>
    </row>
    <row r="19184" spans="4:4">
      <c r="D19184" s="422"/>
    </row>
    <row r="19185" spans="4:4">
      <c r="D19185" s="422"/>
    </row>
    <row r="19186" spans="4:4">
      <c r="D19186" s="422"/>
    </row>
    <row r="19187" spans="4:4">
      <c r="D19187" s="422"/>
    </row>
    <row r="19188" spans="4:4">
      <c r="D19188" s="422"/>
    </row>
    <row r="19189" spans="4:4">
      <c r="D19189" s="422"/>
    </row>
    <row r="19190" spans="4:4">
      <c r="D19190" s="422"/>
    </row>
    <row r="19191" spans="4:4">
      <c r="D19191" s="422"/>
    </row>
    <row r="19192" spans="4:4">
      <c r="D19192" s="422"/>
    </row>
    <row r="19193" spans="4:4">
      <c r="D19193" s="422"/>
    </row>
    <row r="19194" spans="4:4">
      <c r="D19194" s="422"/>
    </row>
    <row r="19195" spans="4:4">
      <c r="D19195" s="422"/>
    </row>
    <row r="19196" spans="4:4">
      <c r="D19196" s="422"/>
    </row>
    <row r="19197" spans="4:4">
      <c r="D19197" s="422"/>
    </row>
    <row r="19198" spans="4:4">
      <c r="D19198" s="422"/>
    </row>
    <row r="19199" spans="4:4">
      <c r="D19199" s="422"/>
    </row>
    <row r="19200" spans="4:4">
      <c r="D19200" s="422"/>
    </row>
    <row r="19201" spans="4:4">
      <c r="D19201" s="422"/>
    </row>
    <row r="19202" spans="4:4">
      <c r="D19202" s="422"/>
    </row>
    <row r="19203" spans="4:4">
      <c r="D19203" s="422"/>
    </row>
    <row r="19204" spans="4:4">
      <c r="D19204" s="422"/>
    </row>
    <row r="19205" spans="4:4">
      <c r="D19205" s="422"/>
    </row>
    <row r="19206" spans="4:4">
      <c r="D19206" s="422"/>
    </row>
    <row r="19207" spans="4:4">
      <c r="D19207" s="422"/>
    </row>
    <row r="19208" spans="4:4">
      <c r="D19208" s="422"/>
    </row>
    <row r="19209" spans="4:4">
      <c r="D19209" s="422"/>
    </row>
    <row r="19210" spans="4:4">
      <c r="D19210" s="422"/>
    </row>
    <row r="19211" spans="4:4">
      <c r="D19211" s="422"/>
    </row>
    <row r="19212" spans="4:4">
      <c r="D19212" s="422"/>
    </row>
    <row r="19213" spans="4:4">
      <c r="D19213" s="422"/>
    </row>
    <row r="19214" spans="4:4">
      <c r="D19214" s="422"/>
    </row>
    <row r="19215" spans="4:4">
      <c r="D19215" s="422"/>
    </row>
    <row r="19216" spans="4:4">
      <c r="D19216" s="422"/>
    </row>
    <row r="19217" spans="4:4">
      <c r="D19217" s="422"/>
    </row>
    <row r="19218" spans="4:4">
      <c r="D19218" s="422"/>
    </row>
    <row r="19219" spans="4:4">
      <c r="D19219" s="422"/>
    </row>
    <row r="19220" spans="4:4">
      <c r="D19220" s="422"/>
    </row>
    <row r="19221" spans="4:4">
      <c r="D19221" s="422"/>
    </row>
    <row r="19222" spans="4:4">
      <c r="D19222" s="422"/>
    </row>
    <row r="19223" spans="4:4">
      <c r="D19223" s="422"/>
    </row>
    <row r="19224" spans="4:4">
      <c r="D19224" s="422"/>
    </row>
    <row r="19225" spans="4:4">
      <c r="D19225" s="422"/>
    </row>
    <row r="19226" spans="4:4">
      <c r="D19226" s="422"/>
    </row>
    <row r="19227" spans="4:4">
      <c r="D19227" s="422"/>
    </row>
    <row r="19228" spans="4:4">
      <c r="D19228" s="422"/>
    </row>
    <row r="19229" spans="4:4">
      <c r="D19229" s="422"/>
    </row>
    <row r="19230" spans="4:4">
      <c r="D19230" s="422"/>
    </row>
    <row r="19231" spans="4:4">
      <c r="D19231" s="422"/>
    </row>
    <row r="19232" spans="4:4">
      <c r="D19232" s="422"/>
    </row>
    <row r="19233" spans="4:4">
      <c r="D19233" s="422"/>
    </row>
    <row r="19234" spans="4:4">
      <c r="D19234" s="422"/>
    </row>
    <row r="19235" spans="4:4">
      <c r="D19235" s="422"/>
    </row>
    <row r="19236" spans="4:4">
      <c r="D19236" s="422"/>
    </row>
    <row r="19237" spans="4:4">
      <c r="D19237" s="422"/>
    </row>
    <row r="19238" spans="4:4">
      <c r="D19238" s="422"/>
    </row>
    <row r="19239" spans="4:4">
      <c r="D19239" s="422"/>
    </row>
    <row r="19240" spans="4:4">
      <c r="D19240" s="422"/>
    </row>
    <row r="19241" spans="4:4">
      <c r="D19241" s="422"/>
    </row>
    <row r="19242" spans="4:4">
      <c r="D19242" s="422"/>
    </row>
    <row r="19243" spans="4:4">
      <c r="D19243" s="422"/>
    </row>
    <row r="19244" spans="4:4">
      <c r="D19244" s="422"/>
    </row>
    <row r="19245" spans="4:4">
      <c r="D19245" s="422"/>
    </row>
    <row r="19246" spans="4:4">
      <c r="D19246" s="422"/>
    </row>
    <row r="19247" spans="4:4">
      <c r="D19247" s="422"/>
    </row>
    <row r="19248" spans="4:4">
      <c r="D19248" s="422"/>
    </row>
    <row r="19249" spans="4:4">
      <c r="D19249" s="422"/>
    </row>
    <row r="19250" spans="4:4">
      <c r="D19250" s="422"/>
    </row>
    <row r="19251" spans="4:4">
      <c r="D19251" s="422"/>
    </row>
    <row r="19252" spans="4:4">
      <c r="D19252" s="422"/>
    </row>
    <row r="19253" spans="4:4">
      <c r="D19253" s="422"/>
    </row>
    <row r="19254" spans="4:4">
      <c r="D19254" s="422"/>
    </row>
    <row r="19255" spans="4:4">
      <c r="D19255" s="422"/>
    </row>
    <row r="19256" spans="4:4">
      <c r="D19256" s="422"/>
    </row>
    <row r="19257" spans="4:4">
      <c r="D19257" s="422"/>
    </row>
    <row r="19258" spans="4:4">
      <c r="D19258" s="422"/>
    </row>
    <row r="19259" spans="4:4">
      <c r="D19259" s="422"/>
    </row>
    <row r="19260" spans="4:4">
      <c r="D19260" s="422"/>
    </row>
    <row r="19261" spans="4:4">
      <c r="D19261" s="422"/>
    </row>
    <row r="19262" spans="4:4">
      <c r="D19262" s="422"/>
    </row>
    <row r="19263" spans="4:4">
      <c r="D19263" s="422"/>
    </row>
    <row r="19264" spans="4:4">
      <c r="D19264" s="422"/>
    </row>
    <row r="19265" spans="4:4">
      <c r="D19265" s="422"/>
    </row>
    <row r="19266" spans="4:4">
      <c r="D19266" s="422"/>
    </row>
    <row r="19267" spans="4:4">
      <c r="D19267" s="422"/>
    </row>
    <row r="19268" spans="4:4">
      <c r="D19268" s="422"/>
    </row>
    <row r="19269" spans="4:4">
      <c r="D19269" s="422"/>
    </row>
    <row r="19270" spans="4:4">
      <c r="D19270" s="422"/>
    </row>
    <row r="19271" spans="4:4">
      <c r="D19271" s="422"/>
    </row>
    <row r="19272" spans="4:4">
      <c r="D19272" s="422"/>
    </row>
    <row r="19273" spans="4:4">
      <c r="D19273" s="422"/>
    </row>
    <row r="19274" spans="4:4">
      <c r="D19274" s="422"/>
    </row>
    <row r="19275" spans="4:4">
      <c r="D19275" s="422"/>
    </row>
    <row r="19276" spans="4:4">
      <c r="D19276" s="422"/>
    </row>
    <row r="19277" spans="4:4">
      <c r="D19277" s="422"/>
    </row>
    <row r="19278" spans="4:4">
      <c r="D19278" s="422"/>
    </row>
    <row r="19279" spans="4:4">
      <c r="D19279" s="422"/>
    </row>
    <row r="19280" spans="4:4">
      <c r="D19280" s="422"/>
    </row>
    <row r="19281" spans="4:4">
      <c r="D19281" s="422"/>
    </row>
    <row r="19282" spans="4:4">
      <c r="D19282" s="422"/>
    </row>
    <row r="19283" spans="4:4">
      <c r="D19283" s="422"/>
    </row>
    <row r="19284" spans="4:4">
      <c r="D19284" s="422"/>
    </row>
    <row r="19285" spans="4:4">
      <c r="D19285" s="422"/>
    </row>
    <row r="19286" spans="4:4">
      <c r="D19286" s="422"/>
    </row>
    <row r="19287" spans="4:4">
      <c r="D19287" s="422"/>
    </row>
    <row r="19288" spans="4:4">
      <c r="D19288" s="422"/>
    </row>
    <row r="19289" spans="4:4">
      <c r="D19289" s="422"/>
    </row>
    <row r="19290" spans="4:4">
      <c r="D19290" s="422"/>
    </row>
    <row r="19291" spans="4:4">
      <c r="D19291" s="422"/>
    </row>
    <row r="19292" spans="4:4">
      <c r="D19292" s="422"/>
    </row>
    <row r="19293" spans="4:4">
      <c r="D19293" s="422"/>
    </row>
    <row r="19294" spans="4:4">
      <c r="D19294" s="422"/>
    </row>
    <row r="19295" spans="4:4">
      <c r="D19295" s="422"/>
    </row>
    <row r="19296" spans="4:4">
      <c r="D19296" s="422"/>
    </row>
    <row r="19297" spans="4:4">
      <c r="D19297" s="422"/>
    </row>
    <row r="19298" spans="4:4">
      <c r="D19298" s="422"/>
    </row>
    <row r="19299" spans="4:4">
      <c r="D19299" s="422"/>
    </row>
    <row r="19300" spans="4:4">
      <c r="D19300" s="422"/>
    </row>
    <row r="19301" spans="4:4">
      <c r="D19301" s="422"/>
    </row>
    <row r="19302" spans="4:4">
      <c r="D19302" s="422"/>
    </row>
    <row r="19303" spans="4:4">
      <c r="D19303" s="422"/>
    </row>
    <row r="19304" spans="4:4">
      <c r="D19304" s="422"/>
    </row>
    <row r="19305" spans="4:4">
      <c r="D19305" s="422"/>
    </row>
    <row r="19306" spans="4:4">
      <c r="D19306" s="422"/>
    </row>
    <row r="19307" spans="4:4">
      <c r="D19307" s="422"/>
    </row>
    <row r="19308" spans="4:4">
      <c r="D19308" s="422"/>
    </row>
    <row r="19309" spans="4:4">
      <c r="D19309" s="422"/>
    </row>
    <row r="19310" spans="4:4">
      <c r="D19310" s="422"/>
    </row>
    <row r="19311" spans="4:4">
      <c r="D19311" s="422"/>
    </row>
    <row r="19312" spans="4:4">
      <c r="D19312" s="422"/>
    </row>
    <row r="19313" spans="4:4">
      <c r="D19313" s="422"/>
    </row>
    <row r="19314" spans="4:4">
      <c r="D19314" s="422"/>
    </row>
    <row r="19315" spans="4:4">
      <c r="D19315" s="422"/>
    </row>
    <row r="19316" spans="4:4">
      <c r="D19316" s="422"/>
    </row>
    <row r="19317" spans="4:4">
      <c r="D19317" s="422"/>
    </row>
    <row r="19318" spans="4:4">
      <c r="D19318" s="422"/>
    </row>
    <row r="19319" spans="4:4">
      <c r="D19319" s="422"/>
    </row>
    <row r="19320" spans="4:4">
      <c r="D19320" s="422"/>
    </row>
    <row r="19321" spans="4:4">
      <c r="D19321" s="422"/>
    </row>
    <row r="19322" spans="4:4">
      <c r="D19322" s="422"/>
    </row>
    <row r="19323" spans="4:4">
      <c r="D19323" s="422"/>
    </row>
    <row r="19324" spans="4:4">
      <c r="D19324" s="422"/>
    </row>
    <row r="19325" spans="4:4">
      <c r="D19325" s="422"/>
    </row>
    <row r="19326" spans="4:4">
      <c r="D19326" s="422"/>
    </row>
    <row r="19327" spans="4:4">
      <c r="D19327" s="422"/>
    </row>
    <row r="19328" spans="4:4">
      <c r="D19328" s="422"/>
    </row>
    <row r="19329" spans="4:4">
      <c r="D19329" s="422"/>
    </row>
    <row r="19330" spans="4:4">
      <c r="D19330" s="422"/>
    </row>
    <row r="19331" spans="4:4">
      <c r="D19331" s="422"/>
    </row>
    <row r="19332" spans="4:4">
      <c r="D19332" s="422"/>
    </row>
    <row r="19333" spans="4:4">
      <c r="D19333" s="422"/>
    </row>
    <row r="19334" spans="4:4">
      <c r="D19334" s="422"/>
    </row>
    <row r="19335" spans="4:4">
      <c r="D19335" s="422"/>
    </row>
    <row r="19336" spans="4:4">
      <c r="D19336" s="422"/>
    </row>
    <row r="19337" spans="4:4">
      <c r="D19337" s="422"/>
    </row>
    <row r="19338" spans="4:4">
      <c r="D19338" s="422"/>
    </row>
    <row r="19339" spans="4:4">
      <c r="D19339" s="422"/>
    </row>
    <row r="19340" spans="4:4">
      <c r="D19340" s="422"/>
    </row>
    <row r="19341" spans="4:4">
      <c r="D19341" s="422"/>
    </row>
    <row r="19342" spans="4:4">
      <c r="D19342" s="422"/>
    </row>
    <row r="19343" spans="4:4">
      <c r="D19343" s="422"/>
    </row>
    <row r="19344" spans="4:4">
      <c r="D19344" s="422"/>
    </row>
    <row r="19345" spans="4:4">
      <c r="D19345" s="422"/>
    </row>
    <row r="19346" spans="4:4">
      <c r="D19346" s="422"/>
    </row>
    <row r="19347" spans="4:4">
      <c r="D19347" s="422"/>
    </row>
    <row r="19348" spans="4:4">
      <c r="D19348" s="422"/>
    </row>
    <row r="19349" spans="4:4">
      <c r="D19349" s="422"/>
    </row>
    <row r="19350" spans="4:4">
      <c r="D19350" s="422"/>
    </row>
    <row r="19351" spans="4:4">
      <c r="D19351" s="422"/>
    </row>
    <row r="19352" spans="4:4">
      <c r="D19352" s="422"/>
    </row>
    <row r="19353" spans="4:4">
      <c r="D19353" s="422"/>
    </row>
    <row r="19354" spans="4:4">
      <c r="D19354" s="422"/>
    </row>
    <row r="19355" spans="4:4">
      <c r="D19355" s="422"/>
    </row>
    <row r="19356" spans="4:4">
      <c r="D19356" s="422"/>
    </row>
    <row r="19357" spans="4:4">
      <c r="D19357" s="422"/>
    </row>
    <row r="19358" spans="4:4">
      <c r="D19358" s="422"/>
    </row>
    <row r="19359" spans="4:4">
      <c r="D19359" s="422"/>
    </row>
    <row r="19360" spans="4:4">
      <c r="D19360" s="422"/>
    </row>
    <row r="19361" spans="4:4">
      <c r="D19361" s="422"/>
    </row>
    <row r="19362" spans="4:4">
      <c r="D19362" s="422"/>
    </row>
    <row r="19363" spans="4:4">
      <c r="D19363" s="422"/>
    </row>
    <row r="19364" spans="4:4">
      <c r="D19364" s="422"/>
    </row>
    <row r="19365" spans="4:4">
      <c r="D19365" s="422"/>
    </row>
    <row r="19366" spans="4:4">
      <c r="D19366" s="422"/>
    </row>
    <row r="19367" spans="4:4">
      <c r="D19367" s="422"/>
    </row>
    <row r="19368" spans="4:4">
      <c r="D19368" s="422"/>
    </row>
    <row r="19369" spans="4:4">
      <c r="D19369" s="422"/>
    </row>
    <row r="19370" spans="4:4">
      <c r="D19370" s="422"/>
    </row>
    <row r="19371" spans="4:4">
      <c r="D19371" s="422"/>
    </row>
    <row r="19372" spans="4:4">
      <c r="D19372" s="422"/>
    </row>
    <row r="19373" spans="4:4">
      <c r="D19373" s="422"/>
    </row>
    <row r="19374" spans="4:4">
      <c r="D19374" s="422"/>
    </row>
    <row r="19375" spans="4:4">
      <c r="D19375" s="422"/>
    </row>
    <row r="19376" spans="4:4">
      <c r="D19376" s="422"/>
    </row>
    <row r="19377" spans="4:4">
      <c r="D19377" s="422"/>
    </row>
    <row r="19378" spans="4:4">
      <c r="D19378" s="422"/>
    </row>
    <row r="19379" spans="4:4">
      <c r="D19379" s="422"/>
    </row>
    <row r="19380" spans="4:4">
      <c r="D19380" s="422"/>
    </row>
    <row r="19381" spans="4:4">
      <c r="D19381" s="422"/>
    </row>
    <row r="19382" spans="4:4">
      <c r="D19382" s="422"/>
    </row>
    <row r="19383" spans="4:4">
      <c r="D19383" s="422"/>
    </row>
    <row r="19384" spans="4:4">
      <c r="D19384" s="422"/>
    </row>
    <row r="19385" spans="4:4">
      <c r="D19385" s="422"/>
    </row>
    <row r="19386" spans="4:4">
      <c r="D19386" s="422"/>
    </row>
    <row r="19387" spans="4:4">
      <c r="D19387" s="422"/>
    </row>
    <row r="19388" spans="4:4">
      <c r="D19388" s="422"/>
    </row>
    <row r="19389" spans="4:4">
      <c r="D19389" s="422"/>
    </row>
    <row r="19390" spans="4:4">
      <c r="D19390" s="422"/>
    </row>
    <row r="19391" spans="4:4">
      <c r="D19391" s="422"/>
    </row>
    <row r="19392" spans="4:4">
      <c r="D19392" s="422"/>
    </row>
    <row r="19393" spans="4:4">
      <c r="D19393" s="422"/>
    </row>
    <row r="19394" spans="4:4">
      <c r="D19394" s="422"/>
    </row>
    <row r="19395" spans="4:4">
      <c r="D19395" s="422"/>
    </row>
    <row r="19396" spans="4:4">
      <c r="D19396" s="422"/>
    </row>
    <row r="19397" spans="4:4">
      <c r="D19397" s="422"/>
    </row>
    <row r="19398" spans="4:4">
      <c r="D19398" s="422"/>
    </row>
    <row r="19399" spans="4:4">
      <c r="D19399" s="422"/>
    </row>
    <row r="19400" spans="4:4">
      <c r="D19400" s="422"/>
    </row>
    <row r="19401" spans="4:4">
      <c r="D19401" s="422"/>
    </row>
    <row r="19402" spans="4:4">
      <c r="D19402" s="422"/>
    </row>
    <row r="19403" spans="4:4">
      <c r="D19403" s="422"/>
    </row>
    <row r="19404" spans="4:4">
      <c r="D19404" s="422"/>
    </row>
    <row r="19405" spans="4:4">
      <c r="D19405" s="422"/>
    </row>
    <row r="19406" spans="4:4">
      <c r="D19406" s="422"/>
    </row>
    <row r="19407" spans="4:4">
      <c r="D19407" s="422"/>
    </row>
    <row r="19408" spans="4:4">
      <c r="D19408" s="422"/>
    </row>
    <row r="19409" spans="4:4">
      <c r="D19409" s="422"/>
    </row>
    <row r="19410" spans="4:4">
      <c r="D19410" s="422"/>
    </row>
    <row r="19411" spans="4:4">
      <c r="D19411" s="422"/>
    </row>
    <row r="19412" spans="4:4">
      <c r="D19412" s="422"/>
    </row>
    <row r="19413" spans="4:4">
      <c r="D19413" s="422"/>
    </row>
    <row r="19414" spans="4:4">
      <c r="D19414" s="422"/>
    </row>
    <row r="19415" spans="4:4">
      <c r="D19415" s="422"/>
    </row>
    <row r="19416" spans="4:4">
      <c r="D19416" s="422"/>
    </row>
    <row r="19417" spans="4:4">
      <c r="D19417" s="422"/>
    </row>
    <row r="19418" spans="4:4">
      <c r="D19418" s="422"/>
    </row>
    <row r="19419" spans="4:4">
      <c r="D19419" s="422"/>
    </row>
    <row r="19420" spans="4:4">
      <c r="D19420" s="422"/>
    </row>
    <row r="19421" spans="4:4">
      <c r="D19421" s="422"/>
    </row>
    <row r="19422" spans="4:4">
      <c r="D19422" s="422"/>
    </row>
    <row r="19423" spans="4:4">
      <c r="D19423" s="422"/>
    </row>
    <row r="19424" spans="4:4">
      <c r="D19424" s="422"/>
    </row>
    <row r="19425" spans="4:4">
      <c r="D19425" s="422"/>
    </row>
    <row r="19426" spans="4:4">
      <c r="D19426" s="422"/>
    </row>
    <row r="19427" spans="4:4">
      <c r="D19427" s="422"/>
    </row>
    <row r="19428" spans="4:4">
      <c r="D19428" s="422"/>
    </row>
    <row r="19429" spans="4:4">
      <c r="D19429" s="422"/>
    </row>
    <row r="19430" spans="4:4">
      <c r="D19430" s="422"/>
    </row>
    <row r="19431" spans="4:4">
      <c r="D19431" s="422"/>
    </row>
    <row r="19432" spans="4:4">
      <c r="D19432" s="422"/>
    </row>
    <row r="19433" spans="4:4">
      <c r="D19433" s="422"/>
    </row>
    <row r="19434" spans="4:4">
      <c r="D19434" s="422"/>
    </row>
    <row r="19435" spans="4:4">
      <c r="D19435" s="422"/>
    </row>
    <row r="19436" spans="4:4">
      <c r="D19436" s="422"/>
    </row>
    <row r="19437" spans="4:4">
      <c r="D19437" s="422"/>
    </row>
    <row r="19438" spans="4:4">
      <c r="D19438" s="422"/>
    </row>
    <row r="19439" spans="4:4">
      <c r="D19439" s="422"/>
    </row>
    <row r="19440" spans="4:4">
      <c r="D19440" s="422"/>
    </row>
    <row r="19441" spans="4:4">
      <c r="D19441" s="422"/>
    </row>
    <row r="19442" spans="4:4">
      <c r="D19442" s="422"/>
    </row>
    <row r="19443" spans="4:4">
      <c r="D19443" s="422"/>
    </row>
    <row r="19444" spans="4:4">
      <c r="D19444" s="422"/>
    </row>
    <row r="19445" spans="4:4">
      <c r="D19445" s="422"/>
    </row>
    <row r="19446" spans="4:4">
      <c r="D19446" s="422"/>
    </row>
    <row r="19447" spans="4:4">
      <c r="D19447" s="422"/>
    </row>
    <row r="19448" spans="4:4">
      <c r="D19448" s="422"/>
    </row>
    <row r="19449" spans="4:4">
      <c r="D19449" s="422"/>
    </row>
    <row r="19450" spans="4:4">
      <c r="D19450" s="422"/>
    </row>
    <row r="19451" spans="4:4">
      <c r="D19451" s="422"/>
    </row>
    <row r="19452" spans="4:4">
      <c r="D19452" s="422"/>
    </row>
    <row r="19453" spans="4:4">
      <c r="D19453" s="422"/>
    </row>
    <row r="19454" spans="4:4">
      <c r="D19454" s="422"/>
    </row>
    <row r="19455" spans="4:4">
      <c r="D19455" s="422"/>
    </row>
    <row r="19456" spans="4:4">
      <c r="D19456" s="422"/>
    </row>
    <row r="19457" spans="4:4">
      <c r="D19457" s="422"/>
    </row>
    <row r="19458" spans="4:4">
      <c r="D19458" s="422"/>
    </row>
    <row r="19459" spans="4:4">
      <c r="D19459" s="422"/>
    </row>
    <row r="19460" spans="4:4">
      <c r="D19460" s="422"/>
    </row>
    <row r="19461" spans="4:4">
      <c r="D19461" s="422"/>
    </row>
    <row r="19462" spans="4:4">
      <c r="D19462" s="422"/>
    </row>
    <row r="19463" spans="4:4">
      <c r="D19463" s="422"/>
    </row>
    <row r="19464" spans="4:4">
      <c r="D19464" s="422"/>
    </row>
    <row r="19465" spans="4:4">
      <c r="D19465" s="422"/>
    </row>
    <row r="19466" spans="4:4">
      <c r="D19466" s="422"/>
    </row>
    <row r="19467" spans="4:4">
      <c r="D19467" s="422"/>
    </row>
    <row r="19468" spans="4:4">
      <c r="D19468" s="422"/>
    </row>
    <row r="19469" spans="4:4">
      <c r="D19469" s="422"/>
    </row>
    <row r="19470" spans="4:4">
      <c r="D19470" s="422"/>
    </row>
    <row r="19471" spans="4:4">
      <c r="D19471" s="422"/>
    </row>
    <row r="19472" spans="4:4">
      <c r="D19472" s="422"/>
    </row>
    <row r="19473" spans="4:4">
      <c r="D19473" s="422"/>
    </row>
    <row r="19474" spans="4:4">
      <c r="D19474" s="422"/>
    </row>
    <row r="19475" spans="4:4">
      <c r="D19475" s="422"/>
    </row>
    <row r="19476" spans="4:4">
      <c r="D19476" s="422"/>
    </row>
    <row r="19477" spans="4:4">
      <c r="D19477" s="422"/>
    </row>
    <row r="19478" spans="4:4">
      <c r="D19478" s="422"/>
    </row>
    <row r="19479" spans="4:4">
      <c r="D19479" s="422"/>
    </row>
    <row r="19480" spans="4:4">
      <c r="D19480" s="422"/>
    </row>
    <row r="19481" spans="4:4">
      <c r="D19481" s="422"/>
    </row>
    <row r="19482" spans="4:4">
      <c r="D19482" s="422"/>
    </row>
    <row r="19483" spans="4:4">
      <c r="D19483" s="422"/>
    </row>
    <row r="19484" spans="4:4">
      <c r="D19484" s="422"/>
    </row>
    <row r="19485" spans="4:4">
      <c r="D19485" s="422"/>
    </row>
    <row r="19486" spans="4:4">
      <c r="D19486" s="422"/>
    </row>
    <row r="19487" spans="4:4">
      <c r="D19487" s="422"/>
    </row>
    <row r="19488" spans="4:4">
      <c r="D19488" s="422"/>
    </row>
    <row r="19489" spans="4:4">
      <c r="D19489" s="422"/>
    </row>
    <row r="19490" spans="4:4">
      <c r="D19490" s="422"/>
    </row>
    <row r="19491" spans="4:4">
      <c r="D19491" s="422"/>
    </row>
    <row r="19492" spans="4:4">
      <c r="D19492" s="422"/>
    </row>
    <row r="19493" spans="4:4">
      <c r="D19493" s="422"/>
    </row>
    <row r="19494" spans="4:4">
      <c r="D19494" s="422"/>
    </row>
    <row r="19495" spans="4:4">
      <c r="D19495" s="422"/>
    </row>
    <row r="19496" spans="4:4">
      <c r="D19496" s="422"/>
    </row>
    <row r="19497" spans="4:4">
      <c r="D19497" s="422"/>
    </row>
    <row r="19498" spans="4:4">
      <c r="D19498" s="422"/>
    </row>
    <row r="19499" spans="4:4">
      <c r="D19499" s="422"/>
    </row>
    <row r="19500" spans="4:4">
      <c r="D19500" s="422"/>
    </row>
    <row r="19501" spans="4:4">
      <c r="D19501" s="422"/>
    </row>
    <row r="19502" spans="4:4">
      <c r="D19502" s="422"/>
    </row>
    <row r="19503" spans="4:4">
      <c r="D19503" s="422"/>
    </row>
    <row r="19504" spans="4:4">
      <c r="D19504" s="422"/>
    </row>
    <row r="19505" spans="4:4">
      <c r="D19505" s="422"/>
    </row>
    <row r="19506" spans="4:4">
      <c r="D19506" s="422"/>
    </row>
    <row r="19507" spans="4:4">
      <c r="D19507" s="422"/>
    </row>
    <row r="19508" spans="4:4">
      <c r="D19508" s="422"/>
    </row>
    <row r="19509" spans="4:4">
      <c r="D19509" s="422"/>
    </row>
    <row r="19510" spans="4:4">
      <c r="D19510" s="422"/>
    </row>
    <row r="19511" spans="4:4">
      <c r="D19511" s="422"/>
    </row>
    <row r="19512" spans="4:4">
      <c r="D19512" s="422"/>
    </row>
    <row r="19513" spans="4:4">
      <c r="D19513" s="422"/>
    </row>
    <row r="19514" spans="4:4">
      <c r="D19514" s="422"/>
    </row>
    <row r="19515" spans="4:4">
      <c r="D19515" s="422"/>
    </row>
    <row r="19516" spans="4:4">
      <c r="D19516" s="422"/>
    </row>
    <row r="19517" spans="4:4">
      <c r="D19517" s="422"/>
    </row>
    <row r="19518" spans="4:4">
      <c r="D19518" s="422"/>
    </row>
    <row r="19519" spans="4:4">
      <c r="D19519" s="422"/>
    </row>
    <row r="19520" spans="4:4">
      <c r="D19520" s="422"/>
    </row>
    <row r="19521" spans="4:4">
      <c r="D19521" s="422"/>
    </row>
    <row r="19522" spans="4:4">
      <c r="D19522" s="422"/>
    </row>
    <row r="19523" spans="4:4">
      <c r="D19523" s="422"/>
    </row>
    <row r="19524" spans="4:4">
      <c r="D19524" s="422"/>
    </row>
    <row r="19525" spans="4:4">
      <c r="D19525" s="422"/>
    </row>
    <row r="19526" spans="4:4">
      <c r="D19526" s="422"/>
    </row>
    <row r="19527" spans="4:4">
      <c r="D19527" s="422"/>
    </row>
    <row r="19528" spans="4:4">
      <c r="D19528" s="422"/>
    </row>
    <row r="19529" spans="4:4">
      <c r="D19529" s="422"/>
    </row>
    <row r="19530" spans="4:4">
      <c r="D19530" s="422"/>
    </row>
    <row r="19531" spans="4:4">
      <c r="D19531" s="422"/>
    </row>
    <row r="19532" spans="4:4">
      <c r="D19532" s="422"/>
    </row>
    <row r="19533" spans="4:4">
      <c r="D19533" s="422"/>
    </row>
    <row r="19534" spans="4:4">
      <c r="D19534" s="422"/>
    </row>
    <row r="19535" spans="4:4">
      <c r="D19535" s="422"/>
    </row>
    <row r="19536" spans="4:4">
      <c r="D19536" s="422"/>
    </row>
    <row r="19537" spans="4:4">
      <c r="D19537" s="422"/>
    </row>
    <row r="19538" spans="4:4">
      <c r="D19538" s="422"/>
    </row>
    <row r="19539" spans="4:4">
      <c r="D19539" s="422"/>
    </row>
    <row r="19540" spans="4:4">
      <c r="D19540" s="422"/>
    </row>
    <row r="19541" spans="4:4">
      <c r="D19541" s="422"/>
    </row>
    <row r="19542" spans="4:4">
      <c r="D19542" s="422"/>
    </row>
    <row r="19543" spans="4:4">
      <c r="D19543" s="422"/>
    </row>
    <row r="19544" spans="4:4">
      <c r="D19544" s="422"/>
    </row>
    <row r="19545" spans="4:4">
      <c r="D19545" s="422"/>
    </row>
    <row r="19546" spans="4:4">
      <c r="D19546" s="422"/>
    </row>
    <row r="19547" spans="4:4">
      <c r="D19547" s="422"/>
    </row>
    <row r="19548" spans="4:4">
      <c r="D19548" s="422"/>
    </row>
    <row r="19549" spans="4:4">
      <c r="D19549" s="422"/>
    </row>
    <row r="19550" spans="4:4">
      <c r="D19550" s="422"/>
    </row>
    <row r="19551" spans="4:4">
      <c r="D19551" s="422"/>
    </row>
    <row r="19552" spans="4:4">
      <c r="D19552" s="422"/>
    </row>
    <row r="19553" spans="4:4">
      <c r="D19553" s="422"/>
    </row>
    <row r="19554" spans="4:4">
      <c r="D19554" s="422"/>
    </row>
    <row r="19555" spans="4:4">
      <c r="D19555" s="422"/>
    </row>
    <row r="19556" spans="4:4">
      <c r="D19556" s="422"/>
    </row>
    <row r="19557" spans="4:4">
      <c r="D19557" s="422"/>
    </row>
    <row r="19558" spans="4:4">
      <c r="D19558" s="422"/>
    </row>
    <row r="19559" spans="4:4">
      <c r="D19559" s="422"/>
    </row>
    <row r="19560" spans="4:4">
      <c r="D19560" s="422"/>
    </row>
    <row r="19561" spans="4:4">
      <c r="D19561" s="422"/>
    </row>
    <row r="19562" spans="4:4">
      <c r="D19562" s="422"/>
    </row>
    <row r="19563" spans="4:4">
      <c r="D19563" s="422"/>
    </row>
    <row r="19564" spans="4:4">
      <c r="D19564" s="422"/>
    </row>
    <row r="19565" spans="4:4">
      <c r="D19565" s="422"/>
    </row>
    <row r="19566" spans="4:4">
      <c r="D19566" s="422"/>
    </row>
    <row r="19567" spans="4:4">
      <c r="D19567" s="422"/>
    </row>
    <row r="19568" spans="4:4">
      <c r="D19568" s="422"/>
    </row>
    <row r="19569" spans="4:4">
      <c r="D19569" s="422"/>
    </row>
    <row r="19570" spans="4:4">
      <c r="D19570" s="422"/>
    </row>
    <row r="19571" spans="4:4">
      <c r="D19571" s="422"/>
    </row>
    <row r="19572" spans="4:4">
      <c r="D19572" s="422"/>
    </row>
    <row r="19573" spans="4:4">
      <c r="D19573" s="422"/>
    </row>
    <row r="19574" spans="4:4">
      <c r="D19574" s="422"/>
    </row>
    <row r="19575" spans="4:4">
      <c r="D19575" s="422"/>
    </row>
    <row r="19576" spans="4:4">
      <c r="D19576" s="422"/>
    </row>
    <row r="19577" spans="4:4">
      <c r="D19577" s="422"/>
    </row>
    <row r="19578" spans="4:4">
      <c r="D19578" s="422"/>
    </row>
    <row r="19579" spans="4:4">
      <c r="D19579" s="422"/>
    </row>
    <row r="19580" spans="4:4">
      <c r="D19580" s="422"/>
    </row>
    <row r="19581" spans="4:4">
      <c r="D19581" s="422"/>
    </row>
    <row r="19582" spans="4:4">
      <c r="D19582" s="422"/>
    </row>
    <row r="19583" spans="4:4">
      <c r="D19583" s="422"/>
    </row>
    <row r="19584" spans="4:4">
      <c r="D19584" s="422"/>
    </row>
    <row r="19585" spans="4:4">
      <c r="D19585" s="422"/>
    </row>
    <row r="19586" spans="4:4">
      <c r="D19586" s="422"/>
    </row>
    <row r="19587" spans="4:4">
      <c r="D19587" s="422"/>
    </row>
    <row r="19588" spans="4:4">
      <c r="D19588" s="422"/>
    </row>
    <row r="19589" spans="4:4">
      <c r="D19589" s="422"/>
    </row>
    <row r="19590" spans="4:4">
      <c r="D19590" s="422"/>
    </row>
    <row r="19591" spans="4:4">
      <c r="D19591" s="422"/>
    </row>
    <row r="19592" spans="4:4">
      <c r="D19592" s="422"/>
    </row>
    <row r="19593" spans="4:4">
      <c r="D19593" s="422"/>
    </row>
    <row r="19594" spans="4:4">
      <c r="D19594" s="422"/>
    </row>
    <row r="19595" spans="4:4">
      <c r="D19595" s="422"/>
    </row>
    <row r="19596" spans="4:4">
      <c r="D19596" s="422"/>
    </row>
    <row r="19597" spans="4:4">
      <c r="D19597" s="422"/>
    </row>
    <row r="19598" spans="4:4">
      <c r="D19598" s="422"/>
    </row>
    <row r="19599" spans="4:4">
      <c r="D19599" s="422"/>
    </row>
    <row r="19600" spans="4:4">
      <c r="D19600" s="422"/>
    </row>
    <row r="19601" spans="4:4">
      <c r="D19601" s="422"/>
    </row>
    <row r="19602" spans="4:4">
      <c r="D19602" s="422"/>
    </row>
    <row r="19603" spans="4:4">
      <c r="D19603" s="422"/>
    </row>
    <row r="19604" spans="4:4">
      <c r="D19604" s="422"/>
    </row>
    <row r="19605" spans="4:4">
      <c r="D19605" s="422"/>
    </row>
    <row r="19606" spans="4:4">
      <c r="D19606" s="422"/>
    </row>
    <row r="19607" spans="4:4">
      <c r="D19607" s="422"/>
    </row>
    <row r="19608" spans="4:4">
      <c r="D19608" s="422"/>
    </row>
    <row r="19609" spans="4:4">
      <c r="D19609" s="422"/>
    </row>
    <row r="19610" spans="4:4">
      <c r="D19610" s="422"/>
    </row>
    <row r="19611" spans="4:4">
      <c r="D19611" s="422"/>
    </row>
    <row r="19612" spans="4:4">
      <c r="D19612" s="422"/>
    </row>
    <row r="19613" spans="4:4">
      <c r="D19613" s="422"/>
    </row>
    <row r="19614" spans="4:4">
      <c r="D19614" s="422"/>
    </row>
    <row r="19615" spans="4:4">
      <c r="D19615" s="422"/>
    </row>
    <row r="19616" spans="4:4">
      <c r="D19616" s="422"/>
    </row>
    <row r="19617" spans="4:4">
      <c r="D19617" s="422"/>
    </row>
    <row r="19618" spans="4:4">
      <c r="D19618" s="422"/>
    </row>
    <row r="19619" spans="4:4">
      <c r="D19619" s="422"/>
    </row>
    <row r="19620" spans="4:4">
      <c r="D19620" s="422"/>
    </row>
    <row r="19621" spans="4:4">
      <c r="D19621" s="422"/>
    </row>
    <row r="19622" spans="4:4">
      <c r="D19622" s="422"/>
    </row>
    <row r="19623" spans="4:4">
      <c r="D19623" s="422"/>
    </row>
    <row r="19624" spans="4:4">
      <c r="D19624" s="422"/>
    </row>
    <row r="19625" spans="4:4">
      <c r="D19625" s="422"/>
    </row>
    <row r="19626" spans="4:4">
      <c r="D19626" s="422"/>
    </row>
    <row r="19627" spans="4:4">
      <c r="D19627" s="422"/>
    </row>
    <row r="19628" spans="4:4">
      <c r="D19628" s="422"/>
    </row>
    <row r="19629" spans="4:4">
      <c r="D19629" s="422"/>
    </row>
    <row r="19630" spans="4:4">
      <c r="D19630" s="422"/>
    </row>
    <row r="19631" spans="4:4">
      <c r="D19631" s="422"/>
    </row>
    <row r="19632" spans="4:4">
      <c r="D19632" s="422"/>
    </row>
    <row r="19633" spans="4:4">
      <c r="D19633" s="422"/>
    </row>
    <row r="19634" spans="4:4">
      <c r="D19634" s="422"/>
    </row>
    <row r="19635" spans="4:4">
      <c r="D19635" s="422"/>
    </row>
    <row r="19636" spans="4:4">
      <c r="D19636" s="422"/>
    </row>
    <row r="19637" spans="4:4">
      <c r="D19637" s="422"/>
    </row>
    <row r="19638" spans="4:4">
      <c r="D19638" s="422"/>
    </row>
    <row r="19639" spans="4:4">
      <c r="D19639" s="422"/>
    </row>
    <row r="19640" spans="4:4">
      <c r="D19640" s="422"/>
    </row>
    <row r="19641" spans="4:4">
      <c r="D19641" s="422"/>
    </row>
    <row r="19642" spans="4:4">
      <c r="D19642" s="422"/>
    </row>
    <row r="19643" spans="4:4">
      <c r="D19643" s="422"/>
    </row>
    <row r="19644" spans="4:4">
      <c r="D19644" s="422"/>
    </row>
    <row r="19645" spans="4:4">
      <c r="D19645" s="422"/>
    </row>
    <row r="19646" spans="4:4">
      <c r="D19646" s="422"/>
    </row>
    <row r="19647" spans="4:4">
      <c r="D19647" s="422"/>
    </row>
    <row r="19648" spans="4:4">
      <c r="D19648" s="422"/>
    </row>
    <row r="19649" spans="4:4">
      <c r="D19649" s="422"/>
    </row>
    <row r="19650" spans="4:4">
      <c r="D19650" s="422"/>
    </row>
    <row r="19651" spans="4:4">
      <c r="D19651" s="422"/>
    </row>
    <row r="19652" spans="4:4">
      <c r="D19652" s="422"/>
    </row>
    <row r="19653" spans="4:4">
      <c r="D19653" s="422"/>
    </row>
    <row r="19654" spans="4:4">
      <c r="D19654" s="422"/>
    </row>
    <row r="19655" spans="4:4">
      <c r="D19655" s="422"/>
    </row>
    <row r="19656" spans="4:4">
      <c r="D19656" s="422"/>
    </row>
    <row r="19657" spans="4:4">
      <c r="D19657" s="422"/>
    </row>
    <row r="19658" spans="4:4">
      <c r="D19658" s="422"/>
    </row>
    <row r="19659" spans="4:4">
      <c r="D19659" s="422"/>
    </row>
    <row r="19660" spans="4:4">
      <c r="D19660" s="422"/>
    </row>
    <row r="19661" spans="4:4">
      <c r="D19661" s="422"/>
    </row>
    <row r="19662" spans="4:4">
      <c r="D19662" s="422"/>
    </row>
    <row r="19663" spans="4:4">
      <c r="D19663" s="422"/>
    </row>
    <row r="19664" spans="4:4">
      <c r="D19664" s="422"/>
    </row>
    <row r="19665" spans="4:4">
      <c r="D19665" s="422"/>
    </row>
    <row r="19666" spans="4:4">
      <c r="D19666" s="422"/>
    </row>
    <row r="19667" spans="4:4">
      <c r="D19667" s="422"/>
    </row>
    <row r="19668" spans="4:4">
      <c r="D19668" s="422"/>
    </row>
    <row r="19669" spans="4:4">
      <c r="D19669" s="422"/>
    </row>
    <row r="19670" spans="4:4">
      <c r="D19670" s="422"/>
    </row>
    <row r="19671" spans="4:4">
      <c r="D19671" s="422"/>
    </row>
    <row r="19672" spans="4:4">
      <c r="D19672" s="422"/>
    </row>
    <row r="19673" spans="4:4">
      <c r="D19673" s="422"/>
    </row>
    <row r="19674" spans="4:4">
      <c r="D19674" s="422"/>
    </row>
    <row r="19675" spans="4:4">
      <c r="D19675" s="422"/>
    </row>
    <row r="19676" spans="4:4">
      <c r="D19676" s="422"/>
    </row>
    <row r="19677" spans="4:4">
      <c r="D19677" s="422"/>
    </row>
    <row r="19678" spans="4:4">
      <c r="D19678" s="422"/>
    </row>
    <row r="19679" spans="4:4">
      <c r="D19679" s="422"/>
    </row>
    <row r="19680" spans="4:4">
      <c r="D19680" s="422"/>
    </row>
    <row r="19681" spans="4:4">
      <c r="D19681" s="422"/>
    </row>
    <row r="19682" spans="4:4">
      <c r="D19682" s="422"/>
    </row>
    <row r="19683" spans="4:4">
      <c r="D19683" s="422"/>
    </row>
    <row r="19684" spans="4:4">
      <c r="D19684" s="422"/>
    </row>
    <row r="19685" spans="4:4">
      <c r="D19685" s="422"/>
    </row>
    <row r="19686" spans="4:4">
      <c r="D19686" s="422"/>
    </row>
    <row r="19687" spans="4:4">
      <c r="D19687" s="422"/>
    </row>
    <row r="19688" spans="4:4">
      <c r="D19688" s="422"/>
    </row>
    <row r="19689" spans="4:4">
      <c r="D19689" s="422"/>
    </row>
    <row r="19690" spans="4:4">
      <c r="D19690" s="422"/>
    </row>
    <row r="19691" spans="4:4">
      <c r="D19691" s="422"/>
    </row>
    <row r="19692" spans="4:4">
      <c r="D19692" s="422"/>
    </row>
    <row r="19693" spans="4:4">
      <c r="D19693" s="422"/>
    </row>
    <row r="19694" spans="4:4">
      <c r="D19694" s="422"/>
    </row>
    <row r="19695" spans="4:4">
      <c r="D19695" s="422"/>
    </row>
    <row r="19696" spans="4:4">
      <c r="D19696" s="422"/>
    </row>
    <row r="19697" spans="4:4">
      <c r="D19697" s="422"/>
    </row>
    <row r="19698" spans="4:4">
      <c r="D19698" s="422"/>
    </row>
    <row r="19699" spans="4:4">
      <c r="D19699" s="422"/>
    </row>
    <row r="19700" spans="4:4">
      <c r="D19700" s="422"/>
    </row>
    <row r="19701" spans="4:4">
      <c r="D19701" s="422"/>
    </row>
    <row r="19702" spans="4:4">
      <c r="D19702" s="422"/>
    </row>
    <row r="19703" spans="4:4">
      <c r="D19703" s="422"/>
    </row>
    <row r="19704" spans="4:4">
      <c r="D19704" s="422"/>
    </row>
    <row r="19705" spans="4:4">
      <c r="D19705" s="422"/>
    </row>
    <row r="19706" spans="4:4">
      <c r="D19706" s="422"/>
    </row>
    <row r="19707" spans="4:4">
      <c r="D19707" s="422"/>
    </row>
    <row r="19708" spans="4:4">
      <c r="D19708" s="422"/>
    </row>
    <row r="19709" spans="4:4">
      <c r="D19709" s="422"/>
    </row>
    <row r="19710" spans="4:4">
      <c r="D19710" s="422"/>
    </row>
    <row r="19711" spans="4:4">
      <c r="D19711" s="422"/>
    </row>
    <row r="19712" spans="4:4">
      <c r="D19712" s="422"/>
    </row>
    <row r="19713" spans="4:4">
      <c r="D19713" s="422"/>
    </row>
    <row r="19714" spans="4:4">
      <c r="D19714" s="422"/>
    </row>
    <row r="19715" spans="4:4">
      <c r="D19715" s="422"/>
    </row>
    <row r="19716" spans="4:4">
      <c r="D19716" s="422"/>
    </row>
    <row r="19717" spans="4:4">
      <c r="D19717" s="422"/>
    </row>
    <row r="19718" spans="4:4">
      <c r="D19718" s="422"/>
    </row>
    <row r="19719" spans="4:4">
      <c r="D19719" s="422"/>
    </row>
    <row r="19720" spans="4:4">
      <c r="D19720" s="422"/>
    </row>
    <row r="19721" spans="4:4">
      <c r="D19721" s="422"/>
    </row>
    <row r="19722" spans="4:4">
      <c r="D19722" s="422"/>
    </row>
    <row r="19723" spans="4:4">
      <c r="D19723" s="422"/>
    </row>
    <row r="19724" spans="4:4">
      <c r="D19724" s="422"/>
    </row>
    <row r="19725" spans="4:4">
      <c r="D19725" s="422"/>
    </row>
    <row r="19726" spans="4:4">
      <c r="D19726" s="422"/>
    </row>
    <row r="19727" spans="4:4">
      <c r="D19727" s="422"/>
    </row>
    <row r="19728" spans="4:4">
      <c r="D19728" s="422"/>
    </row>
    <row r="19729" spans="4:4">
      <c r="D19729" s="422"/>
    </row>
    <row r="19730" spans="4:4">
      <c r="D19730" s="422"/>
    </row>
    <row r="19731" spans="4:4">
      <c r="D19731" s="422"/>
    </row>
    <row r="19732" spans="4:4">
      <c r="D19732" s="422"/>
    </row>
    <row r="19733" spans="4:4">
      <c r="D19733" s="422"/>
    </row>
    <row r="19734" spans="4:4">
      <c r="D19734" s="422"/>
    </row>
    <row r="19735" spans="4:4">
      <c r="D19735" s="422"/>
    </row>
    <row r="19736" spans="4:4">
      <c r="D19736" s="422"/>
    </row>
    <row r="19737" spans="4:4">
      <c r="D19737" s="422"/>
    </row>
    <row r="19738" spans="4:4">
      <c r="D19738" s="422"/>
    </row>
    <row r="19739" spans="4:4">
      <c r="D19739" s="422"/>
    </row>
    <row r="19740" spans="4:4">
      <c r="D19740" s="422"/>
    </row>
    <row r="19741" spans="4:4">
      <c r="D19741" s="422"/>
    </row>
    <row r="19742" spans="4:4">
      <c r="D19742" s="422"/>
    </row>
    <row r="19743" spans="4:4">
      <c r="D19743" s="422"/>
    </row>
    <row r="19744" spans="4:4">
      <c r="D19744" s="422"/>
    </row>
    <row r="19745" spans="4:4">
      <c r="D19745" s="422"/>
    </row>
    <row r="19746" spans="4:4">
      <c r="D19746" s="422"/>
    </row>
    <row r="19747" spans="4:4">
      <c r="D19747" s="422"/>
    </row>
    <row r="19748" spans="4:4">
      <c r="D19748" s="422"/>
    </row>
    <row r="19749" spans="4:4">
      <c r="D19749" s="422"/>
    </row>
    <row r="19750" spans="4:4">
      <c r="D19750" s="422"/>
    </row>
    <row r="19751" spans="4:4">
      <c r="D19751" s="422"/>
    </row>
    <row r="19752" spans="4:4">
      <c r="D19752" s="422"/>
    </row>
    <row r="19753" spans="4:4">
      <c r="D19753" s="422"/>
    </row>
    <row r="19754" spans="4:4">
      <c r="D19754" s="422"/>
    </row>
    <row r="19755" spans="4:4">
      <c r="D19755" s="422"/>
    </row>
    <row r="19756" spans="4:4">
      <c r="D19756" s="422"/>
    </row>
    <row r="19757" spans="4:4">
      <c r="D19757" s="422"/>
    </row>
    <row r="19758" spans="4:4">
      <c r="D19758" s="422"/>
    </row>
    <row r="19759" spans="4:4">
      <c r="D19759" s="422"/>
    </row>
    <row r="19760" spans="4:4">
      <c r="D19760" s="422"/>
    </row>
    <row r="19761" spans="4:4">
      <c r="D19761" s="422"/>
    </row>
    <row r="19762" spans="4:4">
      <c r="D19762" s="422"/>
    </row>
    <row r="19763" spans="4:4">
      <c r="D19763" s="422"/>
    </row>
    <row r="19764" spans="4:4">
      <c r="D19764" s="422"/>
    </row>
    <row r="19765" spans="4:4">
      <c r="D19765" s="422"/>
    </row>
    <row r="19766" spans="4:4">
      <c r="D19766" s="422"/>
    </row>
    <row r="19767" spans="4:4">
      <c r="D19767" s="422"/>
    </row>
    <row r="19768" spans="4:4">
      <c r="D19768" s="422"/>
    </row>
    <row r="19769" spans="4:4">
      <c r="D19769" s="422"/>
    </row>
    <row r="19770" spans="4:4">
      <c r="D19770" s="422"/>
    </row>
    <row r="19771" spans="4:4">
      <c r="D19771" s="422"/>
    </row>
    <row r="19772" spans="4:4">
      <c r="D19772" s="422"/>
    </row>
    <row r="19773" spans="4:4">
      <c r="D19773" s="422"/>
    </row>
    <row r="19774" spans="4:4">
      <c r="D19774" s="422"/>
    </row>
    <row r="19775" spans="4:4">
      <c r="D19775" s="422"/>
    </row>
    <row r="19776" spans="4:4">
      <c r="D19776" s="422"/>
    </row>
    <row r="19777" spans="4:4">
      <c r="D19777" s="422"/>
    </row>
    <row r="19778" spans="4:4">
      <c r="D19778" s="422"/>
    </row>
    <row r="19779" spans="4:4">
      <c r="D19779" s="422"/>
    </row>
    <row r="19780" spans="4:4">
      <c r="D19780" s="422"/>
    </row>
    <row r="19781" spans="4:4">
      <c r="D19781" s="422"/>
    </row>
    <row r="19782" spans="4:4">
      <c r="D19782" s="422"/>
    </row>
    <row r="19783" spans="4:4">
      <c r="D19783" s="422"/>
    </row>
    <row r="19784" spans="4:4">
      <c r="D19784" s="422"/>
    </row>
    <row r="19785" spans="4:4">
      <c r="D19785" s="422"/>
    </row>
    <row r="19786" spans="4:4">
      <c r="D19786" s="422"/>
    </row>
    <row r="19787" spans="4:4">
      <c r="D19787" s="422"/>
    </row>
    <row r="19788" spans="4:4">
      <c r="D19788" s="422"/>
    </row>
    <row r="19789" spans="4:4">
      <c r="D19789" s="422"/>
    </row>
    <row r="19790" spans="4:4">
      <c r="D19790" s="422"/>
    </row>
    <row r="19791" spans="4:4">
      <c r="D19791" s="422"/>
    </row>
    <row r="19792" spans="4:4">
      <c r="D19792" s="422"/>
    </row>
    <row r="19793" spans="4:4">
      <c r="D19793" s="422"/>
    </row>
    <row r="19794" spans="4:4">
      <c r="D19794" s="422"/>
    </row>
    <row r="19795" spans="4:4">
      <c r="D19795" s="422"/>
    </row>
    <row r="19796" spans="4:4">
      <c r="D19796" s="422"/>
    </row>
    <row r="19797" spans="4:4">
      <c r="D19797" s="422"/>
    </row>
    <row r="19798" spans="4:4">
      <c r="D19798" s="422"/>
    </row>
    <row r="19799" spans="4:4">
      <c r="D19799" s="422"/>
    </row>
    <row r="19800" spans="4:4">
      <c r="D19800" s="422"/>
    </row>
    <row r="19801" spans="4:4">
      <c r="D19801" s="422"/>
    </row>
    <row r="19802" spans="4:4">
      <c r="D19802" s="422"/>
    </row>
    <row r="19803" spans="4:4">
      <c r="D19803" s="422"/>
    </row>
    <row r="19804" spans="4:4">
      <c r="D19804" s="422"/>
    </row>
    <row r="19805" spans="4:4">
      <c r="D19805" s="422"/>
    </row>
    <row r="19806" spans="4:4">
      <c r="D19806" s="422"/>
    </row>
    <row r="19807" spans="4:4">
      <c r="D19807" s="422"/>
    </row>
    <row r="19808" spans="4:4">
      <c r="D19808" s="422"/>
    </row>
    <row r="19809" spans="4:4">
      <c r="D19809" s="422"/>
    </row>
    <row r="19810" spans="4:4">
      <c r="D19810" s="422"/>
    </row>
    <row r="19811" spans="4:4">
      <c r="D19811" s="422"/>
    </row>
    <row r="19812" spans="4:4">
      <c r="D19812" s="422"/>
    </row>
    <row r="19813" spans="4:4">
      <c r="D19813" s="422"/>
    </row>
    <row r="19814" spans="4:4">
      <c r="D19814" s="422"/>
    </row>
    <row r="19815" spans="4:4">
      <c r="D19815" s="422"/>
    </row>
    <row r="19816" spans="4:4">
      <c r="D19816" s="422"/>
    </row>
    <row r="19817" spans="4:4">
      <c r="D19817" s="422"/>
    </row>
    <row r="19818" spans="4:4">
      <c r="D19818" s="422"/>
    </row>
    <row r="19819" spans="4:4">
      <c r="D19819" s="422"/>
    </row>
    <row r="19820" spans="4:4">
      <c r="D19820" s="422"/>
    </row>
    <row r="19821" spans="4:4">
      <c r="D19821" s="422"/>
    </row>
    <row r="19822" spans="4:4">
      <c r="D19822" s="422"/>
    </row>
    <row r="19823" spans="4:4">
      <c r="D19823" s="422"/>
    </row>
    <row r="19824" spans="4:4">
      <c r="D19824" s="422"/>
    </row>
    <row r="19825" spans="4:4">
      <c r="D19825" s="422"/>
    </row>
    <row r="19826" spans="4:4">
      <c r="D19826" s="422"/>
    </row>
    <row r="19827" spans="4:4">
      <c r="D19827" s="422"/>
    </row>
    <row r="19828" spans="4:4">
      <c r="D19828" s="422"/>
    </row>
    <row r="19829" spans="4:4">
      <c r="D19829" s="422"/>
    </row>
    <row r="19830" spans="4:4">
      <c r="D19830" s="422"/>
    </row>
    <row r="19831" spans="4:4">
      <c r="D19831" s="422"/>
    </row>
    <row r="19832" spans="4:4">
      <c r="D19832" s="422"/>
    </row>
    <row r="19833" spans="4:4">
      <c r="D19833" s="422"/>
    </row>
    <row r="19834" spans="4:4">
      <c r="D19834" s="422"/>
    </row>
    <row r="19835" spans="4:4">
      <c r="D19835" s="422"/>
    </row>
    <row r="19836" spans="4:4">
      <c r="D19836" s="422"/>
    </row>
    <row r="19837" spans="4:4">
      <c r="D19837" s="422"/>
    </row>
    <row r="19838" spans="4:4">
      <c r="D19838" s="422"/>
    </row>
    <row r="19839" spans="4:4">
      <c r="D19839" s="422"/>
    </row>
    <row r="19840" spans="4:4">
      <c r="D19840" s="422"/>
    </row>
    <row r="19841" spans="4:4">
      <c r="D19841" s="422"/>
    </row>
    <row r="19842" spans="4:4">
      <c r="D19842" s="422"/>
    </row>
    <row r="19843" spans="4:4">
      <c r="D19843" s="422"/>
    </row>
    <row r="19844" spans="4:4">
      <c r="D19844" s="422"/>
    </row>
    <row r="19845" spans="4:4">
      <c r="D19845" s="422"/>
    </row>
    <row r="19846" spans="4:4">
      <c r="D19846" s="422"/>
    </row>
    <row r="19847" spans="4:4">
      <c r="D19847" s="422"/>
    </row>
    <row r="19848" spans="4:4">
      <c r="D19848" s="422"/>
    </row>
    <row r="19849" spans="4:4">
      <c r="D19849" s="422"/>
    </row>
    <row r="19850" spans="4:4">
      <c r="D19850" s="422"/>
    </row>
    <row r="19851" spans="4:4">
      <c r="D19851" s="422"/>
    </row>
    <row r="19852" spans="4:4">
      <c r="D19852" s="422"/>
    </row>
    <row r="19853" spans="4:4">
      <c r="D19853" s="422"/>
    </row>
    <row r="19854" spans="4:4">
      <c r="D19854" s="422"/>
    </row>
    <row r="19855" spans="4:4">
      <c r="D19855" s="422"/>
    </row>
    <row r="19856" spans="4:4">
      <c r="D19856" s="422"/>
    </row>
    <row r="19857" spans="4:4">
      <c r="D19857" s="422"/>
    </row>
    <row r="19858" spans="4:4">
      <c r="D19858" s="422"/>
    </row>
    <row r="19859" spans="4:4">
      <c r="D19859" s="422"/>
    </row>
    <row r="19860" spans="4:4">
      <c r="D19860" s="422"/>
    </row>
    <row r="19861" spans="4:4">
      <c r="D19861" s="422"/>
    </row>
    <row r="19862" spans="4:4">
      <c r="D19862" s="422"/>
    </row>
    <row r="19863" spans="4:4">
      <c r="D19863" s="422"/>
    </row>
    <row r="19864" spans="4:4">
      <c r="D19864" s="422"/>
    </row>
    <row r="19865" spans="4:4">
      <c r="D19865" s="422"/>
    </row>
    <row r="19866" spans="4:4">
      <c r="D19866" s="422"/>
    </row>
    <row r="19867" spans="4:4">
      <c r="D19867" s="422"/>
    </row>
    <row r="19868" spans="4:4">
      <c r="D19868" s="422"/>
    </row>
    <row r="19869" spans="4:4">
      <c r="D19869" s="422"/>
    </row>
    <row r="19870" spans="4:4">
      <c r="D19870" s="422"/>
    </row>
    <row r="19871" spans="4:4">
      <c r="D19871" s="422"/>
    </row>
    <row r="19872" spans="4:4">
      <c r="D19872" s="422"/>
    </row>
    <row r="19873" spans="4:4">
      <c r="D19873" s="422"/>
    </row>
    <row r="19874" spans="4:4">
      <c r="D19874" s="422"/>
    </row>
    <row r="19875" spans="4:4">
      <c r="D19875" s="422"/>
    </row>
    <row r="19876" spans="4:4">
      <c r="D19876" s="422"/>
    </row>
    <row r="19877" spans="4:4">
      <c r="D19877" s="422"/>
    </row>
    <row r="19878" spans="4:4">
      <c r="D19878" s="422"/>
    </row>
    <row r="19879" spans="4:4">
      <c r="D19879" s="422"/>
    </row>
    <row r="19880" spans="4:4">
      <c r="D19880" s="422"/>
    </row>
    <row r="19881" spans="4:4">
      <c r="D19881" s="422"/>
    </row>
    <row r="19882" spans="4:4">
      <c r="D19882" s="422"/>
    </row>
    <row r="19883" spans="4:4">
      <c r="D19883" s="422"/>
    </row>
    <row r="19884" spans="4:4">
      <c r="D19884" s="422"/>
    </row>
    <row r="19885" spans="4:4">
      <c r="D19885" s="422"/>
    </row>
    <row r="19886" spans="4:4">
      <c r="D19886" s="422"/>
    </row>
    <row r="19887" spans="4:4">
      <c r="D19887" s="422"/>
    </row>
    <row r="19888" spans="4:4">
      <c r="D19888" s="422"/>
    </row>
    <row r="19889" spans="4:4">
      <c r="D19889" s="422"/>
    </row>
    <row r="19890" spans="4:4">
      <c r="D19890" s="422"/>
    </row>
    <row r="19891" spans="4:4">
      <c r="D19891" s="422"/>
    </row>
    <row r="19892" spans="4:4">
      <c r="D19892" s="422"/>
    </row>
    <row r="19893" spans="4:4">
      <c r="D19893" s="422"/>
    </row>
    <row r="19894" spans="4:4">
      <c r="D19894" s="422"/>
    </row>
    <row r="19895" spans="4:4">
      <c r="D19895" s="422"/>
    </row>
    <row r="19896" spans="4:4">
      <c r="D19896" s="422"/>
    </row>
    <row r="19897" spans="4:4">
      <c r="D19897" s="422"/>
    </row>
    <row r="19898" spans="4:4">
      <c r="D19898" s="422"/>
    </row>
    <row r="19899" spans="4:4">
      <c r="D19899" s="422"/>
    </row>
    <row r="19900" spans="4:4">
      <c r="D19900" s="422"/>
    </row>
    <row r="19901" spans="4:4">
      <c r="D19901" s="422"/>
    </row>
    <row r="19902" spans="4:4">
      <c r="D19902" s="422"/>
    </row>
    <row r="19903" spans="4:4">
      <c r="D19903" s="422"/>
    </row>
    <row r="19904" spans="4:4">
      <c r="D19904" s="422"/>
    </row>
    <row r="19905" spans="4:4">
      <c r="D19905" s="422"/>
    </row>
    <row r="19906" spans="4:4">
      <c r="D19906" s="422"/>
    </row>
    <row r="19907" spans="4:4">
      <c r="D19907" s="422"/>
    </row>
    <row r="19908" spans="4:4">
      <c r="D19908" s="422"/>
    </row>
    <row r="19909" spans="4:4">
      <c r="D19909" s="422"/>
    </row>
    <row r="19910" spans="4:4">
      <c r="D19910" s="422"/>
    </row>
    <row r="19911" spans="4:4">
      <c r="D19911" s="422"/>
    </row>
    <row r="19912" spans="4:4">
      <c r="D19912" s="422"/>
    </row>
    <row r="19913" spans="4:4">
      <c r="D19913" s="422"/>
    </row>
    <row r="19914" spans="4:4">
      <c r="D19914" s="422"/>
    </row>
    <row r="19915" spans="4:4">
      <c r="D19915" s="422"/>
    </row>
    <row r="19916" spans="4:4">
      <c r="D19916" s="422"/>
    </row>
    <row r="19917" spans="4:4">
      <c r="D19917" s="422"/>
    </row>
    <row r="19918" spans="4:4">
      <c r="D19918" s="422"/>
    </row>
    <row r="19919" spans="4:4">
      <c r="D19919" s="422"/>
    </row>
    <row r="19920" spans="4:4">
      <c r="D19920" s="422"/>
    </row>
    <row r="19921" spans="4:4">
      <c r="D19921" s="422"/>
    </row>
    <row r="19922" spans="4:4">
      <c r="D19922" s="422"/>
    </row>
    <row r="19923" spans="4:4">
      <c r="D19923" s="422"/>
    </row>
    <row r="19924" spans="4:4">
      <c r="D19924" s="422"/>
    </row>
    <row r="19925" spans="4:4">
      <c r="D19925" s="422"/>
    </row>
    <row r="19926" spans="4:4">
      <c r="D19926" s="422"/>
    </row>
    <row r="19927" spans="4:4">
      <c r="D19927" s="422"/>
    </row>
    <row r="19928" spans="4:4">
      <c r="D19928" s="422"/>
    </row>
    <row r="19929" spans="4:4">
      <c r="D19929" s="422"/>
    </row>
    <row r="19930" spans="4:4">
      <c r="D19930" s="422"/>
    </row>
    <row r="19931" spans="4:4">
      <c r="D19931" s="422"/>
    </row>
    <row r="19932" spans="4:4">
      <c r="D19932" s="422"/>
    </row>
    <row r="19933" spans="4:4">
      <c r="D19933" s="422"/>
    </row>
    <row r="19934" spans="4:4">
      <c r="D19934" s="422"/>
    </row>
    <row r="19935" spans="4:4">
      <c r="D19935" s="422"/>
    </row>
    <row r="19936" spans="4:4">
      <c r="D19936" s="422"/>
    </row>
    <row r="19937" spans="4:4">
      <c r="D19937" s="422"/>
    </row>
    <row r="19938" spans="4:4">
      <c r="D19938" s="422"/>
    </row>
    <row r="19939" spans="4:4">
      <c r="D19939" s="422"/>
    </row>
    <row r="19940" spans="4:4">
      <c r="D19940" s="422"/>
    </row>
    <row r="19941" spans="4:4">
      <c r="D19941" s="422"/>
    </row>
    <row r="19942" spans="4:4">
      <c r="D19942" s="422"/>
    </row>
    <row r="19943" spans="4:4">
      <c r="D19943" s="422"/>
    </row>
    <row r="19944" spans="4:4">
      <c r="D19944" s="422"/>
    </row>
    <row r="19945" spans="4:4">
      <c r="D19945" s="422"/>
    </row>
    <row r="19946" spans="4:4">
      <c r="D19946" s="422"/>
    </row>
    <row r="19947" spans="4:4">
      <c r="D19947" s="422"/>
    </row>
    <row r="19948" spans="4:4">
      <c r="D19948" s="422"/>
    </row>
    <row r="19949" spans="4:4">
      <c r="D19949" s="422"/>
    </row>
    <row r="19950" spans="4:4">
      <c r="D19950" s="422"/>
    </row>
    <row r="19951" spans="4:4">
      <c r="D19951" s="422"/>
    </row>
    <row r="19952" spans="4:4">
      <c r="D19952" s="422"/>
    </row>
    <row r="19953" spans="4:4">
      <c r="D19953" s="422"/>
    </row>
    <row r="19954" spans="4:4">
      <c r="D19954" s="422"/>
    </row>
    <row r="19955" spans="4:4">
      <c r="D19955" s="422"/>
    </row>
    <row r="19956" spans="4:4">
      <c r="D19956" s="422"/>
    </row>
    <row r="19957" spans="4:4">
      <c r="D19957" s="422"/>
    </row>
    <row r="19958" spans="4:4">
      <c r="D19958" s="422"/>
    </row>
    <row r="19959" spans="4:4">
      <c r="D19959" s="422"/>
    </row>
    <row r="19960" spans="4:4">
      <c r="D19960" s="422"/>
    </row>
    <row r="19961" spans="4:4">
      <c r="D19961" s="422"/>
    </row>
    <row r="19962" spans="4:4">
      <c r="D19962" s="422"/>
    </row>
    <row r="19963" spans="4:4">
      <c r="D19963" s="422"/>
    </row>
    <row r="19964" spans="4:4">
      <c r="D19964" s="422"/>
    </row>
    <row r="19965" spans="4:4">
      <c r="D19965" s="422"/>
    </row>
    <row r="19966" spans="4:4">
      <c r="D19966" s="422"/>
    </row>
    <row r="19967" spans="4:4">
      <c r="D19967" s="422"/>
    </row>
    <row r="19968" spans="4:4">
      <c r="D19968" s="422"/>
    </row>
    <row r="19969" spans="4:4">
      <c r="D19969" s="422"/>
    </row>
    <row r="19970" spans="4:4">
      <c r="D19970" s="422"/>
    </row>
    <row r="19971" spans="4:4">
      <c r="D19971" s="422"/>
    </row>
    <row r="19972" spans="4:4">
      <c r="D19972" s="422"/>
    </row>
    <row r="19973" spans="4:4">
      <c r="D19973" s="422"/>
    </row>
    <row r="19974" spans="4:4">
      <c r="D19974" s="422"/>
    </row>
    <row r="19975" spans="4:4">
      <c r="D19975" s="422"/>
    </row>
    <row r="19976" spans="4:4">
      <c r="D19976" s="422"/>
    </row>
    <row r="19977" spans="4:4">
      <c r="D19977" s="422"/>
    </row>
    <row r="19978" spans="4:4">
      <c r="D19978" s="422"/>
    </row>
    <row r="19979" spans="4:4">
      <c r="D19979" s="422"/>
    </row>
    <row r="19980" spans="4:4">
      <c r="D19980" s="422"/>
    </row>
    <row r="19981" spans="4:4">
      <c r="D19981" s="422"/>
    </row>
    <row r="19982" spans="4:4">
      <c r="D19982" s="422"/>
    </row>
    <row r="19983" spans="4:4">
      <c r="D19983" s="422"/>
    </row>
    <row r="19984" spans="4:4">
      <c r="D19984" s="422"/>
    </row>
    <row r="19985" spans="4:4">
      <c r="D19985" s="422"/>
    </row>
    <row r="19986" spans="4:4">
      <c r="D19986" s="422"/>
    </row>
    <row r="19987" spans="4:4">
      <c r="D19987" s="422"/>
    </row>
    <row r="19988" spans="4:4">
      <c r="D19988" s="422"/>
    </row>
    <row r="19989" spans="4:4">
      <c r="D19989" s="422"/>
    </row>
    <row r="19990" spans="4:4">
      <c r="D19990" s="422"/>
    </row>
    <row r="19991" spans="4:4">
      <c r="D19991" s="422"/>
    </row>
    <row r="19992" spans="4:4">
      <c r="D19992" s="422"/>
    </row>
    <row r="19993" spans="4:4">
      <c r="D19993" s="422"/>
    </row>
    <row r="19994" spans="4:4">
      <c r="D19994" s="422"/>
    </row>
    <row r="19995" spans="4:4">
      <c r="D19995" s="422"/>
    </row>
    <row r="19996" spans="4:4">
      <c r="D19996" s="422"/>
    </row>
    <row r="19997" spans="4:4">
      <c r="D19997" s="422"/>
    </row>
    <row r="19998" spans="4:4">
      <c r="D19998" s="422"/>
    </row>
    <row r="19999" spans="4:4">
      <c r="D19999" s="422"/>
    </row>
    <row r="20000" spans="4:4">
      <c r="D20000" s="422"/>
    </row>
    <row r="20001" spans="4:4">
      <c r="D20001" s="422"/>
    </row>
    <row r="20002" spans="4:4">
      <c r="D20002" s="422"/>
    </row>
    <row r="20003" spans="4:4">
      <c r="D20003" s="422"/>
    </row>
    <row r="20004" spans="4:4">
      <c r="D20004" s="422"/>
    </row>
    <row r="20005" spans="4:4">
      <c r="D20005" s="422"/>
    </row>
    <row r="20006" spans="4:4">
      <c r="D20006" s="422"/>
    </row>
    <row r="20007" spans="4:4">
      <c r="D20007" s="422"/>
    </row>
    <row r="20008" spans="4:4">
      <c r="D20008" s="422"/>
    </row>
    <row r="20009" spans="4:4">
      <c r="D20009" s="422"/>
    </row>
    <row r="20010" spans="4:4">
      <c r="D20010" s="422"/>
    </row>
    <row r="20011" spans="4:4">
      <c r="D20011" s="422"/>
    </row>
    <row r="20012" spans="4:4">
      <c r="D20012" s="422"/>
    </row>
    <row r="20013" spans="4:4">
      <c r="D20013" s="422"/>
    </row>
    <row r="20014" spans="4:4">
      <c r="D20014" s="422"/>
    </row>
    <row r="20015" spans="4:4">
      <c r="D20015" s="422"/>
    </row>
    <row r="20016" spans="4:4">
      <c r="D20016" s="422"/>
    </row>
    <row r="20017" spans="4:4">
      <c r="D20017" s="422"/>
    </row>
    <row r="20018" spans="4:4">
      <c r="D20018" s="422"/>
    </row>
    <row r="20019" spans="4:4">
      <c r="D20019" s="422"/>
    </row>
    <row r="20020" spans="4:4">
      <c r="D20020" s="422"/>
    </row>
    <row r="20021" spans="4:4">
      <c r="D20021" s="422"/>
    </row>
    <row r="20022" spans="4:4">
      <c r="D20022" s="422"/>
    </row>
    <row r="20023" spans="4:4">
      <c r="D20023" s="422"/>
    </row>
    <row r="20024" spans="4:4">
      <c r="D20024" s="422"/>
    </row>
    <row r="20025" spans="4:4">
      <c r="D20025" s="422"/>
    </row>
    <row r="20026" spans="4:4">
      <c r="D20026" s="422"/>
    </row>
    <row r="20027" spans="4:4">
      <c r="D20027" s="422"/>
    </row>
    <row r="20028" spans="4:4">
      <c r="D20028" s="422"/>
    </row>
    <row r="20029" spans="4:4">
      <c r="D20029" s="422"/>
    </row>
    <row r="20030" spans="4:4">
      <c r="D20030" s="422"/>
    </row>
    <row r="20031" spans="4:4">
      <c r="D20031" s="422"/>
    </row>
    <row r="20032" spans="4:4">
      <c r="D20032" s="422"/>
    </row>
    <row r="20033" spans="4:4">
      <c r="D20033" s="422"/>
    </row>
    <row r="20034" spans="4:4">
      <c r="D20034" s="422"/>
    </row>
    <row r="20035" spans="4:4">
      <c r="D20035" s="422"/>
    </row>
    <row r="20036" spans="4:4">
      <c r="D20036" s="422"/>
    </row>
    <row r="20037" spans="4:4">
      <c r="D20037" s="422"/>
    </row>
    <row r="20038" spans="4:4">
      <c r="D20038" s="422"/>
    </row>
    <row r="20039" spans="4:4">
      <c r="D20039" s="422"/>
    </row>
    <row r="20040" spans="4:4">
      <c r="D20040" s="422"/>
    </row>
    <row r="20041" spans="4:4">
      <c r="D20041" s="422"/>
    </row>
    <row r="20042" spans="4:4">
      <c r="D20042" s="422"/>
    </row>
    <row r="20043" spans="4:4">
      <c r="D20043" s="422"/>
    </row>
    <row r="20044" spans="4:4">
      <c r="D20044" s="422"/>
    </row>
    <row r="20045" spans="4:4">
      <c r="D20045" s="422"/>
    </row>
    <row r="20046" spans="4:4">
      <c r="D20046" s="422"/>
    </row>
    <row r="20047" spans="4:4">
      <c r="D20047" s="422"/>
    </row>
    <row r="20048" spans="4:4">
      <c r="D20048" s="422"/>
    </row>
    <row r="20049" spans="4:4">
      <c r="D20049" s="422"/>
    </row>
    <row r="20050" spans="4:4">
      <c r="D20050" s="422"/>
    </row>
    <row r="20051" spans="4:4">
      <c r="D20051" s="422"/>
    </row>
    <row r="20052" spans="4:4">
      <c r="D20052" s="422"/>
    </row>
    <row r="20053" spans="4:4">
      <c r="D20053" s="422"/>
    </row>
    <row r="20054" spans="4:4">
      <c r="D20054" s="422"/>
    </row>
    <row r="20055" spans="4:4">
      <c r="D20055" s="422"/>
    </row>
    <row r="20056" spans="4:4">
      <c r="D20056" s="422"/>
    </row>
    <row r="20057" spans="4:4">
      <c r="D20057" s="422"/>
    </row>
    <row r="20058" spans="4:4">
      <c r="D20058" s="422"/>
    </row>
    <row r="20059" spans="4:4">
      <c r="D20059" s="422"/>
    </row>
    <row r="20060" spans="4:4">
      <c r="D20060" s="422"/>
    </row>
    <row r="20061" spans="4:4">
      <c r="D20061" s="422"/>
    </row>
    <row r="20062" spans="4:4">
      <c r="D20062" s="422"/>
    </row>
    <row r="20063" spans="4:4">
      <c r="D20063" s="422"/>
    </row>
    <row r="20064" spans="4:4">
      <c r="D20064" s="422"/>
    </row>
    <row r="20065" spans="4:4">
      <c r="D20065" s="422"/>
    </row>
    <row r="20066" spans="4:4">
      <c r="D20066" s="422"/>
    </row>
    <row r="20067" spans="4:4">
      <c r="D20067" s="422"/>
    </row>
    <row r="20068" spans="4:4">
      <c r="D20068" s="422"/>
    </row>
    <row r="20069" spans="4:4">
      <c r="D20069" s="422"/>
    </row>
    <row r="20070" spans="4:4">
      <c r="D20070" s="422"/>
    </row>
    <row r="20071" spans="4:4">
      <c r="D20071" s="422"/>
    </row>
    <row r="20072" spans="4:4">
      <c r="D20072" s="422"/>
    </row>
    <row r="20073" spans="4:4">
      <c r="D20073" s="422"/>
    </row>
    <row r="20074" spans="4:4">
      <c r="D20074" s="422"/>
    </row>
    <row r="20075" spans="4:4">
      <c r="D20075" s="422"/>
    </row>
    <row r="20076" spans="4:4">
      <c r="D20076" s="422"/>
    </row>
    <row r="20077" spans="4:4">
      <c r="D20077" s="422"/>
    </row>
    <row r="20078" spans="4:4">
      <c r="D20078" s="422"/>
    </row>
    <row r="20079" spans="4:4">
      <c r="D20079" s="422"/>
    </row>
    <row r="20080" spans="4:4">
      <c r="D20080" s="422"/>
    </row>
    <row r="20081" spans="4:4">
      <c r="D20081" s="422"/>
    </row>
    <row r="20082" spans="4:4">
      <c r="D20082" s="422"/>
    </row>
    <row r="20083" spans="4:4">
      <c r="D20083" s="422"/>
    </row>
    <row r="20084" spans="4:4">
      <c r="D20084" s="422"/>
    </row>
    <row r="20085" spans="4:4">
      <c r="D20085" s="422"/>
    </row>
    <row r="20086" spans="4:4">
      <c r="D20086" s="422"/>
    </row>
    <row r="20087" spans="4:4">
      <c r="D20087" s="422"/>
    </row>
    <row r="20088" spans="4:4">
      <c r="D20088" s="422"/>
    </row>
    <row r="20089" spans="4:4">
      <c r="D20089" s="422"/>
    </row>
    <row r="20090" spans="4:4">
      <c r="D20090" s="422"/>
    </row>
    <row r="20091" spans="4:4">
      <c r="D20091" s="422"/>
    </row>
    <row r="20092" spans="4:4">
      <c r="D20092" s="422"/>
    </row>
    <row r="20093" spans="4:4">
      <c r="D20093" s="422"/>
    </row>
    <row r="20094" spans="4:4">
      <c r="D20094" s="422"/>
    </row>
    <row r="20095" spans="4:4">
      <c r="D20095" s="422"/>
    </row>
    <row r="20096" spans="4:4">
      <c r="D20096" s="422"/>
    </row>
    <row r="20097" spans="4:4">
      <c r="D20097" s="422"/>
    </row>
    <row r="20098" spans="4:4">
      <c r="D20098" s="422"/>
    </row>
    <row r="20099" spans="4:4">
      <c r="D20099" s="422"/>
    </row>
    <row r="20100" spans="4:4">
      <c r="D20100" s="422"/>
    </row>
    <row r="20101" spans="4:4">
      <c r="D20101" s="422"/>
    </row>
    <row r="20102" spans="4:4">
      <c r="D20102" s="422"/>
    </row>
    <row r="20103" spans="4:4">
      <c r="D20103" s="422"/>
    </row>
    <row r="20104" spans="4:4">
      <c r="D20104" s="422"/>
    </row>
    <row r="20105" spans="4:4">
      <c r="D20105" s="422"/>
    </row>
    <row r="20106" spans="4:4">
      <c r="D20106" s="422"/>
    </row>
    <row r="20107" spans="4:4">
      <c r="D20107" s="422"/>
    </row>
    <row r="20108" spans="4:4">
      <c r="D20108" s="422"/>
    </row>
    <row r="20109" spans="4:4">
      <c r="D20109" s="422"/>
    </row>
    <row r="20110" spans="4:4">
      <c r="D20110" s="422"/>
    </row>
    <row r="20111" spans="4:4">
      <c r="D20111" s="422"/>
    </row>
    <row r="20112" spans="4:4">
      <c r="D20112" s="422"/>
    </row>
    <row r="20113" spans="4:4">
      <c r="D20113" s="422"/>
    </row>
    <row r="20114" spans="4:4">
      <c r="D20114" s="422"/>
    </row>
    <row r="20115" spans="4:4">
      <c r="D20115" s="422"/>
    </row>
    <row r="20116" spans="4:4">
      <c r="D20116" s="422"/>
    </row>
    <row r="20117" spans="4:4">
      <c r="D20117" s="422"/>
    </row>
    <row r="20118" spans="4:4">
      <c r="D20118" s="422"/>
    </row>
    <row r="20119" spans="4:4">
      <c r="D20119" s="422"/>
    </row>
    <row r="20120" spans="4:4">
      <c r="D20120" s="422"/>
    </row>
    <row r="20121" spans="4:4">
      <c r="D20121" s="422"/>
    </row>
    <row r="20122" spans="4:4">
      <c r="D20122" s="422"/>
    </row>
    <row r="20123" spans="4:4">
      <c r="D20123" s="422"/>
    </row>
    <row r="20124" spans="4:4">
      <c r="D20124" s="422"/>
    </row>
    <row r="20125" spans="4:4">
      <c r="D20125" s="422"/>
    </row>
    <row r="20126" spans="4:4">
      <c r="D20126" s="422"/>
    </row>
    <row r="20127" spans="4:4">
      <c r="D20127" s="422"/>
    </row>
    <row r="20128" spans="4:4">
      <c r="D20128" s="422"/>
    </row>
    <row r="20129" spans="4:4">
      <c r="D20129" s="422"/>
    </row>
    <row r="20130" spans="4:4">
      <c r="D20130" s="422"/>
    </row>
    <row r="20131" spans="4:4">
      <c r="D20131" s="422"/>
    </row>
    <row r="20132" spans="4:4">
      <c r="D20132" s="422"/>
    </row>
    <row r="20133" spans="4:4">
      <c r="D20133" s="422"/>
    </row>
    <row r="20134" spans="4:4">
      <c r="D20134" s="422"/>
    </row>
    <row r="20135" spans="4:4">
      <c r="D20135" s="422"/>
    </row>
    <row r="20136" spans="4:4">
      <c r="D20136" s="422"/>
    </row>
    <row r="20137" spans="4:4">
      <c r="D20137" s="422"/>
    </row>
    <row r="20138" spans="4:4">
      <c r="D20138" s="422"/>
    </row>
    <row r="20139" spans="4:4">
      <c r="D20139" s="422"/>
    </row>
    <row r="20140" spans="4:4">
      <c r="D20140" s="422"/>
    </row>
    <row r="20141" spans="4:4">
      <c r="D20141" s="422"/>
    </row>
    <row r="20142" spans="4:4">
      <c r="D20142" s="422"/>
    </row>
    <row r="20143" spans="4:4">
      <c r="D20143" s="422"/>
    </row>
    <row r="20144" spans="4:4">
      <c r="D20144" s="422"/>
    </row>
    <row r="20145" spans="4:4">
      <c r="D20145" s="422"/>
    </row>
    <row r="20146" spans="4:4">
      <c r="D20146" s="422"/>
    </row>
    <row r="20147" spans="4:4">
      <c r="D20147" s="422"/>
    </row>
    <row r="20148" spans="4:4">
      <c r="D20148" s="422"/>
    </row>
    <row r="20149" spans="4:4">
      <c r="D20149" s="422"/>
    </row>
    <row r="20150" spans="4:4">
      <c r="D20150" s="422"/>
    </row>
    <row r="20151" spans="4:4">
      <c r="D20151" s="422"/>
    </row>
    <row r="20152" spans="4:4">
      <c r="D20152" s="422"/>
    </row>
    <row r="20153" spans="4:4">
      <c r="D20153" s="422"/>
    </row>
    <row r="20154" spans="4:4">
      <c r="D20154" s="422"/>
    </row>
    <row r="20155" spans="4:4">
      <c r="D20155" s="422"/>
    </row>
    <row r="20156" spans="4:4">
      <c r="D20156" s="422"/>
    </row>
    <row r="20157" spans="4:4">
      <c r="D20157" s="422"/>
    </row>
    <row r="20158" spans="4:4">
      <c r="D20158" s="422"/>
    </row>
    <row r="20159" spans="4:4">
      <c r="D20159" s="422"/>
    </row>
    <row r="20160" spans="4:4">
      <c r="D20160" s="422"/>
    </row>
    <row r="20161" spans="4:4">
      <c r="D20161" s="422"/>
    </row>
    <row r="20162" spans="4:4">
      <c r="D20162" s="422"/>
    </row>
    <row r="20163" spans="4:4">
      <c r="D20163" s="422"/>
    </row>
    <row r="20164" spans="4:4">
      <c r="D20164" s="422"/>
    </row>
    <row r="20165" spans="4:4">
      <c r="D20165" s="422"/>
    </row>
    <row r="20166" spans="4:4">
      <c r="D20166" s="422"/>
    </row>
    <row r="20167" spans="4:4">
      <c r="D20167" s="422"/>
    </row>
    <row r="20168" spans="4:4">
      <c r="D20168" s="422"/>
    </row>
    <row r="20169" spans="4:4">
      <c r="D20169" s="422"/>
    </row>
    <row r="20170" spans="4:4">
      <c r="D20170" s="422"/>
    </row>
    <row r="20171" spans="4:4">
      <c r="D20171" s="422"/>
    </row>
    <row r="20172" spans="4:4">
      <c r="D20172" s="422"/>
    </row>
    <row r="20173" spans="4:4">
      <c r="D20173" s="422"/>
    </row>
    <row r="20174" spans="4:4">
      <c r="D20174" s="422"/>
    </row>
    <row r="20175" spans="4:4">
      <c r="D20175" s="422"/>
    </row>
    <row r="20176" spans="4:4">
      <c r="D20176" s="422"/>
    </row>
    <row r="20177" spans="4:4">
      <c r="D20177" s="422"/>
    </row>
    <row r="20178" spans="4:4">
      <c r="D20178" s="422"/>
    </row>
    <row r="20179" spans="4:4">
      <c r="D20179" s="422"/>
    </row>
    <row r="20180" spans="4:4">
      <c r="D20180" s="422"/>
    </row>
    <row r="20181" spans="4:4">
      <c r="D20181" s="422"/>
    </row>
    <row r="20182" spans="4:4">
      <c r="D20182" s="422"/>
    </row>
    <row r="20183" spans="4:4">
      <c r="D20183" s="422"/>
    </row>
    <row r="20184" spans="4:4">
      <c r="D20184" s="422"/>
    </row>
    <row r="20185" spans="4:4">
      <c r="D20185" s="422"/>
    </row>
    <row r="20186" spans="4:4">
      <c r="D20186" s="422"/>
    </row>
    <row r="20187" spans="4:4">
      <c r="D20187" s="422"/>
    </row>
    <row r="20188" spans="4:4">
      <c r="D20188" s="422"/>
    </row>
    <row r="20189" spans="4:4">
      <c r="D20189" s="422"/>
    </row>
    <row r="20190" spans="4:4">
      <c r="D20190" s="422"/>
    </row>
    <row r="20191" spans="4:4">
      <c r="D20191" s="422"/>
    </row>
    <row r="20192" spans="4:4">
      <c r="D20192" s="422"/>
    </row>
    <row r="20193" spans="4:4">
      <c r="D20193" s="422"/>
    </row>
    <row r="20194" spans="4:4">
      <c r="D20194" s="422"/>
    </row>
    <row r="20195" spans="4:4">
      <c r="D20195" s="422"/>
    </row>
    <row r="20196" spans="4:4">
      <c r="D20196" s="422"/>
    </row>
    <row r="20197" spans="4:4">
      <c r="D20197" s="422"/>
    </row>
    <row r="20198" spans="4:4">
      <c r="D20198" s="422"/>
    </row>
    <row r="20199" spans="4:4">
      <c r="D20199" s="422"/>
    </row>
    <row r="20200" spans="4:4">
      <c r="D20200" s="422"/>
    </row>
    <row r="20201" spans="4:4">
      <c r="D20201" s="422"/>
    </row>
    <row r="20202" spans="4:4">
      <c r="D20202" s="422"/>
    </row>
    <row r="20203" spans="4:4">
      <c r="D20203" s="422"/>
    </row>
    <row r="20204" spans="4:4">
      <c r="D20204" s="422"/>
    </row>
    <row r="20205" spans="4:4">
      <c r="D20205" s="422"/>
    </row>
    <row r="20206" spans="4:4">
      <c r="D20206" s="422"/>
    </row>
    <row r="20207" spans="4:4">
      <c r="D20207" s="422"/>
    </row>
    <row r="20208" spans="4:4">
      <c r="D20208" s="422"/>
    </row>
    <row r="20209" spans="4:4">
      <c r="D20209" s="422"/>
    </row>
    <row r="20210" spans="4:4">
      <c r="D20210" s="422"/>
    </row>
    <row r="20211" spans="4:4">
      <c r="D20211" s="422"/>
    </row>
    <row r="20212" spans="4:4">
      <c r="D20212" s="422"/>
    </row>
    <row r="20213" spans="4:4">
      <c r="D20213" s="422"/>
    </row>
    <row r="20214" spans="4:4">
      <c r="D20214" s="422"/>
    </row>
    <row r="20215" spans="4:4">
      <c r="D20215" s="422"/>
    </row>
    <row r="20216" spans="4:4">
      <c r="D20216" s="422"/>
    </row>
    <row r="20217" spans="4:4">
      <c r="D20217" s="422"/>
    </row>
    <row r="20218" spans="4:4">
      <c r="D20218" s="422"/>
    </row>
    <row r="20219" spans="4:4">
      <c r="D20219" s="422"/>
    </row>
    <row r="20220" spans="4:4">
      <c r="D20220" s="422"/>
    </row>
    <row r="20221" spans="4:4">
      <c r="D20221" s="422"/>
    </row>
    <row r="20222" spans="4:4">
      <c r="D20222" s="422"/>
    </row>
    <row r="20223" spans="4:4">
      <c r="D20223" s="422"/>
    </row>
    <row r="20224" spans="4:4">
      <c r="D20224" s="422"/>
    </row>
    <row r="20225" spans="4:4">
      <c r="D20225" s="422"/>
    </row>
    <row r="20226" spans="4:4">
      <c r="D20226" s="422"/>
    </row>
    <row r="20227" spans="4:4">
      <c r="D20227" s="422"/>
    </row>
    <row r="20228" spans="4:4">
      <c r="D20228" s="422"/>
    </row>
    <row r="20229" spans="4:4">
      <c r="D20229" s="422"/>
    </row>
    <row r="20230" spans="4:4">
      <c r="D20230" s="422"/>
    </row>
    <row r="20231" spans="4:4">
      <c r="D20231" s="422"/>
    </row>
    <row r="20232" spans="4:4">
      <c r="D20232" s="422"/>
    </row>
    <row r="20233" spans="4:4">
      <c r="D20233" s="422"/>
    </row>
    <row r="20234" spans="4:4">
      <c r="D20234" s="422"/>
    </row>
    <row r="20235" spans="4:4">
      <c r="D20235" s="422"/>
    </row>
    <row r="20236" spans="4:4">
      <c r="D20236" s="422"/>
    </row>
    <row r="20237" spans="4:4">
      <c r="D20237" s="422"/>
    </row>
    <row r="20238" spans="4:4">
      <c r="D20238" s="422"/>
    </row>
    <row r="20239" spans="4:4">
      <c r="D20239" s="422"/>
    </row>
    <row r="20240" spans="4:4">
      <c r="D20240" s="422"/>
    </row>
    <row r="20241" spans="4:4">
      <c r="D20241" s="422"/>
    </row>
    <row r="20242" spans="4:4">
      <c r="D20242" s="422"/>
    </row>
    <row r="20243" spans="4:4">
      <c r="D20243" s="422"/>
    </row>
    <row r="20244" spans="4:4">
      <c r="D20244" s="422"/>
    </row>
    <row r="20245" spans="4:4">
      <c r="D20245" s="422"/>
    </row>
    <row r="20246" spans="4:4">
      <c r="D20246" s="422"/>
    </row>
    <row r="20247" spans="4:4">
      <c r="D20247" s="422"/>
    </row>
    <row r="20248" spans="4:4">
      <c r="D20248" s="422"/>
    </row>
    <row r="20249" spans="4:4">
      <c r="D20249" s="422"/>
    </row>
    <row r="20250" spans="4:4">
      <c r="D20250" s="422"/>
    </row>
    <row r="20251" spans="4:4">
      <c r="D20251" s="422"/>
    </row>
    <row r="20252" spans="4:4">
      <c r="D20252" s="422"/>
    </row>
    <row r="20253" spans="4:4">
      <c r="D20253" s="422"/>
    </row>
    <row r="20254" spans="4:4">
      <c r="D20254" s="422"/>
    </row>
    <row r="20255" spans="4:4">
      <c r="D20255" s="422"/>
    </row>
    <row r="20256" spans="4:4">
      <c r="D20256" s="422"/>
    </row>
    <row r="20257" spans="4:4">
      <c r="D20257" s="422"/>
    </row>
    <row r="20258" spans="4:4">
      <c r="D20258" s="422"/>
    </row>
    <row r="20259" spans="4:4">
      <c r="D20259" s="422"/>
    </row>
    <row r="20260" spans="4:4">
      <c r="D20260" s="422"/>
    </row>
    <row r="20261" spans="4:4">
      <c r="D20261" s="422"/>
    </row>
    <row r="20262" spans="4:4">
      <c r="D20262" s="422"/>
    </row>
    <row r="20263" spans="4:4">
      <c r="D20263" s="422"/>
    </row>
    <row r="20264" spans="4:4">
      <c r="D20264" s="422"/>
    </row>
    <row r="20265" spans="4:4">
      <c r="D20265" s="422"/>
    </row>
    <row r="20266" spans="4:4">
      <c r="D20266" s="422"/>
    </row>
    <row r="20267" spans="4:4">
      <c r="D20267" s="422"/>
    </row>
    <row r="20268" spans="4:4">
      <c r="D20268" s="422"/>
    </row>
    <row r="20269" spans="4:4">
      <c r="D20269" s="422"/>
    </row>
    <row r="20270" spans="4:4">
      <c r="D20270" s="422"/>
    </row>
    <row r="20271" spans="4:4">
      <c r="D20271" s="422"/>
    </row>
    <row r="20272" spans="4:4">
      <c r="D20272" s="422"/>
    </row>
    <row r="20273" spans="4:4">
      <c r="D20273" s="422"/>
    </row>
    <row r="20274" spans="4:4">
      <c r="D20274" s="422"/>
    </row>
    <row r="20275" spans="4:4">
      <c r="D20275" s="422"/>
    </row>
    <row r="20276" spans="4:4">
      <c r="D20276" s="422"/>
    </row>
    <row r="20277" spans="4:4">
      <c r="D20277" s="422"/>
    </row>
    <row r="20278" spans="4:4">
      <c r="D20278" s="422"/>
    </row>
    <row r="20279" spans="4:4">
      <c r="D20279" s="422"/>
    </row>
    <row r="20280" spans="4:4">
      <c r="D20280" s="422"/>
    </row>
    <row r="20281" spans="4:4">
      <c r="D20281" s="422"/>
    </row>
    <row r="20282" spans="4:4">
      <c r="D20282" s="422"/>
    </row>
    <row r="20283" spans="4:4">
      <c r="D20283" s="422"/>
    </row>
    <row r="20284" spans="4:4">
      <c r="D20284" s="422"/>
    </row>
    <row r="20285" spans="4:4">
      <c r="D20285" s="422"/>
    </row>
    <row r="20286" spans="4:4">
      <c r="D20286" s="422"/>
    </row>
    <row r="20287" spans="4:4">
      <c r="D20287" s="422"/>
    </row>
    <row r="20288" spans="4:4">
      <c r="D20288" s="422"/>
    </row>
    <row r="20289" spans="4:4">
      <c r="D20289" s="422"/>
    </row>
    <row r="20290" spans="4:4">
      <c r="D20290" s="422"/>
    </row>
    <row r="20291" spans="4:4">
      <c r="D20291" s="422"/>
    </row>
    <row r="20292" spans="4:4">
      <c r="D20292" s="422"/>
    </row>
    <row r="20293" spans="4:4">
      <c r="D20293" s="422"/>
    </row>
    <row r="20294" spans="4:4">
      <c r="D20294" s="422"/>
    </row>
    <row r="20295" spans="4:4">
      <c r="D20295" s="422"/>
    </row>
    <row r="20296" spans="4:4">
      <c r="D20296" s="422"/>
    </row>
    <row r="20297" spans="4:4">
      <c r="D20297" s="422"/>
    </row>
    <row r="20298" spans="4:4">
      <c r="D20298" s="422"/>
    </row>
    <row r="20299" spans="4:4">
      <c r="D20299" s="422"/>
    </row>
    <row r="20300" spans="4:4">
      <c r="D20300" s="422"/>
    </row>
    <row r="20301" spans="4:4">
      <c r="D20301" s="422"/>
    </row>
    <row r="20302" spans="4:4">
      <c r="D20302" s="422"/>
    </row>
    <row r="20303" spans="4:4">
      <c r="D20303" s="422"/>
    </row>
    <row r="20304" spans="4:4">
      <c r="D20304" s="422"/>
    </row>
    <row r="20305" spans="4:4">
      <c r="D20305" s="422"/>
    </row>
    <row r="20306" spans="4:4">
      <c r="D20306" s="422"/>
    </row>
    <row r="20307" spans="4:4">
      <c r="D20307" s="422"/>
    </row>
    <row r="20308" spans="4:4">
      <c r="D20308" s="422"/>
    </row>
    <row r="20309" spans="4:4">
      <c r="D20309" s="422"/>
    </row>
    <row r="20310" spans="4:4">
      <c r="D20310" s="422"/>
    </row>
    <row r="20311" spans="4:4">
      <c r="D20311" s="422"/>
    </row>
    <row r="20312" spans="4:4">
      <c r="D20312" s="422"/>
    </row>
    <row r="20313" spans="4:4">
      <c r="D20313" s="422"/>
    </row>
    <row r="20314" spans="4:4">
      <c r="D20314" s="422"/>
    </row>
    <row r="20315" spans="4:4">
      <c r="D20315" s="422"/>
    </row>
    <row r="20316" spans="4:4">
      <c r="D20316" s="422"/>
    </row>
    <row r="20317" spans="4:4">
      <c r="D20317" s="422"/>
    </row>
    <row r="20318" spans="4:4">
      <c r="D20318" s="422"/>
    </row>
    <row r="20319" spans="4:4">
      <c r="D20319" s="422"/>
    </row>
    <row r="20320" spans="4:4">
      <c r="D20320" s="422"/>
    </row>
    <row r="20321" spans="4:4">
      <c r="D20321" s="422"/>
    </row>
    <row r="20322" spans="4:4">
      <c r="D20322" s="422"/>
    </row>
    <row r="20323" spans="4:4">
      <c r="D20323" s="422"/>
    </row>
    <row r="20324" spans="4:4">
      <c r="D20324" s="422"/>
    </row>
    <row r="20325" spans="4:4">
      <c r="D20325" s="422"/>
    </row>
    <row r="20326" spans="4:4">
      <c r="D20326" s="422"/>
    </row>
    <row r="20327" spans="4:4">
      <c r="D20327" s="422"/>
    </row>
    <row r="20328" spans="4:4">
      <c r="D20328" s="422"/>
    </row>
    <row r="20329" spans="4:4">
      <c r="D20329" s="422"/>
    </row>
    <row r="20330" spans="4:4">
      <c r="D20330" s="422"/>
    </row>
    <row r="20331" spans="4:4">
      <c r="D20331" s="422"/>
    </row>
    <row r="20332" spans="4:4">
      <c r="D20332" s="422"/>
    </row>
    <row r="20333" spans="4:4">
      <c r="D20333" s="422"/>
    </row>
    <row r="20334" spans="4:4">
      <c r="D20334" s="422"/>
    </row>
    <row r="20335" spans="4:4">
      <c r="D20335" s="422"/>
    </row>
    <row r="20336" spans="4:4">
      <c r="D20336" s="422"/>
    </row>
    <row r="20337" spans="4:4">
      <c r="D20337" s="422"/>
    </row>
    <row r="20338" spans="4:4">
      <c r="D20338" s="422"/>
    </row>
    <row r="20339" spans="4:4">
      <c r="D20339" s="422"/>
    </row>
    <row r="20340" spans="4:4">
      <c r="D20340" s="422"/>
    </row>
    <row r="20341" spans="4:4">
      <c r="D20341" s="422"/>
    </row>
    <row r="20342" spans="4:4">
      <c r="D20342" s="422"/>
    </row>
    <row r="20343" spans="4:4">
      <c r="D20343" s="422"/>
    </row>
    <row r="20344" spans="4:4">
      <c r="D20344" s="422"/>
    </row>
    <row r="20345" spans="4:4">
      <c r="D20345" s="422"/>
    </row>
    <row r="20346" spans="4:4">
      <c r="D20346" s="422"/>
    </row>
    <row r="20347" spans="4:4">
      <c r="D20347" s="422"/>
    </row>
    <row r="20348" spans="4:4">
      <c r="D20348" s="422"/>
    </row>
    <row r="20349" spans="4:4">
      <c r="D20349" s="422"/>
    </row>
    <row r="20350" spans="4:4">
      <c r="D20350" s="422"/>
    </row>
    <row r="20351" spans="4:4">
      <c r="D20351" s="422"/>
    </row>
    <row r="20352" spans="4:4">
      <c r="D20352" s="422"/>
    </row>
    <row r="20353" spans="4:4">
      <c r="D20353" s="422"/>
    </row>
    <row r="20354" spans="4:4">
      <c r="D20354" s="422"/>
    </row>
    <row r="20355" spans="4:4">
      <c r="D20355" s="422"/>
    </row>
    <row r="20356" spans="4:4">
      <c r="D20356" s="422"/>
    </row>
    <row r="20357" spans="4:4">
      <c r="D20357" s="422"/>
    </row>
    <row r="20358" spans="4:4">
      <c r="D20358" s="422"/>
    </row>
    <row r="20359" spans="4:4">
      <c r="D20359" s="422"/>
    </row>
    <row r="20360" spans="4:4">
      <c r="D20360" s="422"/>
    </row>
    <row r="20361" spans="4:4">
      <c r="D20361" s="422"/>
    </row>
    <row r="20362" spans="4:4">
      <c r="D20362" s="422"/>
    </row>
    <row r="20363" spans="4:4">
      <c r="D20363" s="422"/>
    </row>
    <row r="20364" spans="4:4">
      <c r="D20364" s="422"/>
    </row>
    <row r="20365" spans="4:4">
      <c r="D20365" s="422"/>
    </row>
    <row r="20366" spans="4:4">
      <c r="D20366" s="422"/>
    </row>
    <row r="20367" spans="4:4">
      <c r="D20367" s="422"/>
    </row>
    <row r="20368" spans="4:4">
      <c r="D20368" s="422"/>
    </row>
    <row r="20369" spans="4:4">
      <c r="D20369" s="422"/>
    </row>
    <row r="20370" spans="4:4">
      <c r="D20370" s="422"/>
    </row>
    <row r="20371" spans="4:4">
      <c r="D20371" s="422"/>
    </row>
    <row r="20372" spans="4:4">
      <c r="D20372" s="422"/>
    </row>
    <row r="20373" spans="4:4">
      <c r="D20373" s="422"/>
    </row>
    <row r="20374" spans="4:4">
      <c r="D20374" s="422"/>
    </row>
    <row r="20375" spans="4:4">
      <c r="D20375" s="422"/>
    </row>
    <row r="20376" spans="4:4">
      <c r="D20376" s="422"/>
    </row>
    <row r="20377" spans="4:4">
      <c r="D20377" s="422"/>
    </row>
    <row r="20378" spans="4:4">
      <c r="D20378" s="422"/>
    </row>
    <row r="20379" spans="4:4">
      <c r="D20379" s="422"/>
    </row>
    <row r="20380" spans="4:4">
      <c r="D20380" s="422"/>
    </row>
    <row r="20381" spans="4:4">
      <c r="D20381" s="422"/>
    </row>
    <row r="20382" spans="4:4">
      <c r="D20382" s="422"/>
    </row>
    <row r="20383" spans="4:4">
      <c r="D20383" s="422"/>
    </row>
    <row r="20384" spans="4:4">
      <c r="D20384" s="422"/>
    </row>
    <row r="20385" spans="4:4">
      <c r="D20385" s="422"/>
    </row>
    <row r="20386" spans="4:4">
      <c r="D20386" s="422"/>
    </row>
    <row r="20387" spans="4:4">
      <c r="D20387" s="422"/>
    </row>
    <row r="20388" spans="4:4">
      <c r="D20388" s="422"/>
    </row>
    <row r="20389" spans="4:4">
      <c r="D20389" s="422"/>
    </row>
    <row r="20390" spans="4:4">
      <c r="D20390" s="422"/>
    </row>
    <row r="20391" spans="4:4">
      <c r="D20391" s="422"/>
    </row>
    <row r="20392" spans="4:4">
      <c r="D20392" s="422"/>
    </row>
    <row r="20393" spans="4:4">
      <c r="D20393" s="422"/>
    </row>
    <row r="20394" spans="4:4">
      <c r="D20394" s="422"/>
    </row>
    <row r="20395" spans="4:4">
      <c r="D20395" s="422"/>
    </row>
    <row r="20396" spans="4:4">
      <c r="D20396" s="422"/>
    </row>
    <row r="20397" spans="4:4">
      <c r="D20397" s="422"/>
    </row>
    <row r="20398" spans="4:4">
      <c r="D20398" s="422"/>
    </row>
    <row r="20399" spans="4:4">
      <c r="D20399" s="422"/>
    </row>
    <row r="20400" spans="4:4">
      <c r="D20400" s="422"/>
    </row>
    <row r="20401" spans="4:4">
      <c r="D20401" s="422"/>
    </row>
    <row r="20402" spans="4:4">
      <c r="D20402" s="422"/>
    </row>
    <row r="20403" spans="4:4">
      <c r="D20403" s="422"/>
    </row>
    <row r="20404" spans="4:4">
      <c r="D20404" s="422"/>
    </row>
    <row r="20405" spans="4:4">
      <c r="D20405" s="422"/>
    </row>
    <row r="20406" spans="4:4">
      <c r="D20406" s="422"/>
    </row>
    <row r="20407" spans="4:4">
      <c r="D20407" s="422"/>
    </row>
    <row r="20408" spans="4:4">
      <c r="D20408" s="422"/>
    </row>
    <row r="20409" spans="4:4">
      <c r="D20409" s="422"/>
    </row>
    <row r="20410" spans="4:4">
      <c r="D20410" s="422"/>
    </row>
    <row r="20411" spans="4:4">
      <c r="D20411" s="422"/>
    </row>
    <row r="20412" spans="4:4">
      <c r="D20412" s="422"/>
    </row>
    <row r="20413" spans="4:4">
      <c r="D20413" s="422"/>
    </row>
    <row r="20414" spans="4:4">
      <c r="D20414" s="422"/>
    </row>
    <row r="20415" spans="4:4">
      <c r="D20415" s="422"/>
    </row>
    <row r="20416" spans="4:4">
      <c r="D20416" s="422"/>
    </row>
    <row r="20417" spans="4:4">
      <c r="D20417" s="422"/>
    </row>
    <row r="20418" spans="4:4">
      <c r="D20418" s="422"/>
    </row>
    <row r="20419" spans="4:4">
      <c r="D20419" s="422"/>
    </row>
    <row r="20420" spans="4:4">
      <c r="D20420" s="422"/>
    </row>
    <row r="20421" spans="4:4">
      <c r="D20421" s="422"/>
    </row>
    <row r="20422" spans="4:4">
      <c r="D20422" s="422"/>
    </row>
    <row r="20423" spans="4:4">
      <c r="D20423" s="422"/>
    </row>
    <row r="20424" spans="4:4">
      <c r="D20424" s="422"/>
    </row>
    <row r="20425" spans="4:4">
      <c r="D20425" s="422"/>
    </row>
    <row r="20426" spans="4:4">
      <c r="D20426" s="422"/>
    </row>
    <row r="20427" spans="4:4">
      <c r="D20427" s="422"/>
    </row>
    <row r="20428" spans="4:4">
      <c r="D20428" s="422"/>
    </row>
    <row r="20429" spans="4:4">
      <c r="D20429" s="422"/>
    </row>
    <row r="20430" spans="4:4">
      <c r="D20430" s="422"/>
    </row>
    <row r="20431" spans="4:4">
      <c r="D20431" s="422"/>
    </row>
    <row r="20432" spans="4:4">
      <c r="D20432" s="422"/>
    </row>
    <row r="20433" spans="4:4">
      <c r="D20433" s="422"/>
    </row>
    <row r="20434" spans="4:4">
      <c r="D20434" s="422"/>
    </row>
    <row r="20435" spans="4:4">
      <c r="D20435" s="422"/>
    </row>
    <row r="20436" spans="4:4">
      <c r="D20436" s="422"/>
    </row>
    <row r="20437" spans="4:4">
      <c r="D20437" s="422"/>
    </row>
    <row r="20438" spans="4:4">
      <c r="D20438" s="422"/>
    </row>
    <row r="20439" spans="4:4">
      <c r="D20439" s="422"/>
    </row>
    <row r="20440" spans="4:4">
      <c r="D20440" s="422"/>
    </row>
    <row r="20441" spans="4:4">
      <c r="D20441" s="422"/>
    </row>
    <row r="20442" spans="4:4">
      <c r="D20442" s="422"/>
    </row>
    <row r="20443" spans="4:4">
      <c r="D20443" s="422"/>
    </row>
    <row r="20444" spans="4:4">
      <c r="D20444" s="422"/>
    </row>
    <row r="20445" spans="4:4">
      <c r="D20445" s="422"/>
    </row>
    <row r="20446" spans="4:4">
      <c r="D20446" s="422"/>
    </row>
    <row r="20447" spans="4:4">
      <c r="D20447" s="422"/>
    </row>
    <row r="20448" spans="4:4">
      <c r="D20448" s="422"/>
    </row>
    <row r="20449" spans="4:4">
      <c r="D20449" s="422"/>
    </row>
    <row r="20450" spans="4:4">
      <c r="D20450" s="422"/>
    </row>
    <row r="20451" spans="4:4">
      <c r="D20451" s="422"/>
    </row>
    <row r="20452" spans="4:4">
      <c r="D20452" s="422"/>
    </row>
    <row r="20453" spans="4:4">
      <c r="D20453" s="422"/>
    </row>
    <row r="20454" spans="4:4">
      <c r="D20454" s="422"/>
    </row>
    <row r="20455" spans="4:4">
      <c r="D20455" s="422"/>
    </row>
    <row r="20456" spans="4:4">
      <c r="D20456" s="422"/>
    </row>
    <row r="20457" spans="4:4">
      <c r="D20457" s="422"/>
    </row>
    <row r="20458" spans="4:4">
      <c r="D20458" s="422"/>
    </row>
    <row r="20459" spans="4:4">
      <c r="D20459" s="422"/>
    </row>
    <row r="20460" spans="4:4">
      <c r="D20460" s="422"/>
    </row>
    <row r="20461" spans="4:4">
      <c r="D20461" s="422"/>
    </row>
    <row r="20462" spans="4:4">
      <c r="D20462" s="422"/>
    </row>
    <row r="20463" spans="4:4">
      <c r="D20463" s="422"/>
    </row>
    <row r="20464" spans="4:4">
      <c r="D20464" s="422"/>
    </row>
    <row r="20465" spans="4:4">
      <c r="D20465" s="422"/>
    </row>
    <row r="20466" spans="4:4">
      <c r="D20466" s="422"/>
    </row>
    <row r="20467" spans="4:4">
      <c r="D20467" s="422"/>
    </row>
    <row r="20468" spans="4:4">
      <c r="D20468" s="422"/>
    </row>
    <row r="20469" spans="4:4">
      <c r="D20469" s="422"/>
    </row>
    <row r="20470" spans="4:4">
      <c r="D20470" s="422"/>
    </row>
    <row r="20471" spans="4:4">
      <c r="D20471" s="422"/>
    </row>
    <row r="20472" spans="4:4">
      <c r="D20472" s="422"/>
    </row>
    <row r="20473" spans="4:4">
      <c r="D20473" s="422"/>
    </row>
    <row r="20474" spans="4:4">
      <c r="D20474" s="422"/>
    </row>
    <row r="20475" spans="4:4">
      <c r="D20475" s="422"/>
    </row>
    <row r="20476" spans="4:4">
      <c r="D20476" s="422"/>
    </row>
    <row r="20477" spans="4:4">
      <c r="D20477" s="422"/>
    </row>
    <row r="20478" spans="4:4">
      <c r="D20478" s="422"/>
    </row>
    <row r="20479" spans="4:4">
      <c r="D20479" s="422"/>
    </row>
    <row r="20480" spans="4:4">
      <c r="D20480" s="422"/>
    </row>
    <row r="20481" spans="4:4">
      <c r="D20481" s="422"/>
    </row>
    <row r="20482" spans="4:4">
      <c r="D20482" s="422"/>
    </row>
    <row r="20483" spans="4:4">
      <c r="D20483" s="422"/>
    </row>
    <row r="20484" spans="4:4">
      <c r="D20484" s="422"/>
    </row>
    <row r="20485" spans="4:4">
      <c r="D20485" s="422"/>
    </row>
    <row r="20486" spans="4:4">
      <c r="D20486" s="422"/>
    </row>
    <row r="20487" spans="4:4">
      <c r="D20487" s="422"/>
    </row>
    <row r="20488" spans="4:4">
      <c r="D20488" s="422"/>
    </row>
    <row r="20489" spans="4:4">
      <c r="D20489" s="422"/>
    </row>
    <row r="20490" spans="4:4">
      <c r="D20490" s="422"/>
    </row>
    <row r="20491" spans="4:4">
      <c r="D20491" s="422"/>
    </row>
    <row r="20492" spans="4:4">
      <c r="D20492" s="422"/>
    </row>
    <row r="20493" spans="4:4">
      <c r="D20493" s="422"/>
    </row>
    <row r="20494" spans="4:4">
      <c r="D20494" s="422"/>
    </row>
    <row r="20495" spans="4:4">
      <c r="D20495" s="422"/>
    </row>
    <row r="20496" spans="4:4">
      <c r="D20496" s="422"/>
    </row>
    <row r="20497" spans="4:4">
      <c r="D20497" s="422"/>
    </row>
    <row r="20498" spans="4:4">
      <c r="D20498" s="422"/>
    </row>
    <row r="20499" spans="4:4">
      <c r="D20499" s="422"/>
    </row>
    <row r="20500" spans="4:4">
      <c r="D20500" s="422"/>
    </row>
    <row r="20501" spans="4:4">
      <c r="D20501" s="422"/>
    </row>
    <row r="20502" spans="4:4">
      <c r="D20502" s="422"/>
    </row>
    <row r="20503" spans="4:4">
      <c r="D20503" s="422"/>
    </row>
    <row r="20504" spans="4:4">
      <c r="D20504" s="422"/>
    </row>
    <row r="20505" spans="4:4">
      <c r="D20505" s="422"/>
    </row>
    <row r="20506" spans="4:4">
      <c r="D20506" s="422"/>
    </row>
    <row r="20507" spans="4:4">
      <c r="D20507" s="422"/>
    </row>
    <row r="20508" spans="4:4">
      <c r="D20508" s="422"/>
    </row>
    <row r="20509" spans="4:4">
      <c r="D20509" s="422"/>
    </row>
    <row r="20510" spans="4:4">
      <c r="D20510" s="422"/>
    </row>
    <row r="20511" spans="4:4">
      <c r="D20511" s="422"/>
    </row>
    <row r="20512" spans="4:4">
      <c r="D20512" s="422"/>
    </row>
    <row r="20513" spans="4:4">
      <c r="D20513" s="422"/>
    </row>
    <row r="20514" spans="4:4">
      <c r="D20514" s="422"/>
    </row>
    <row r="20515" spans="4:4">
      <c r="D20515" s="422"/>
    </row>
    <row r="20516" spans="4:4">
      <c r="D20516" s="422"/>
    </row>
    <row r="20517" spans="4:4">
      <c r="D20517" s="422"/>
    </row>
    <row r="20518" spans="4:4">
      <c r="D20518" s="422"/>
    </row>
    <row r="20519" spans="4:4">
      <c r="D20519" s="422"/>
    </row>
    <row r="20520" spans="4:4">
      <c r="D20520" s="422"/>
    </row>
    <row r="20521" spans="4:4">
      <c r="D20521" s="422"/>
    </row>
    <row r="20522" spans="4:4">
      <c r="D20522" s="422"/>
    </row>
    <row r="20523" spans="4:4">
      <c r="D20523" s="422"/>
    </row>
    <row r="20524" spans="4:4">
      <c r="D20524" s="422"/>
    </row>
    <row r="20525" spans="4:4">
      <c r="D20525" s="422"/>
    </row>
    <row r="20526" spans="4:4">
      <c r="D20526" s="422"/>
    </row>
    <row r="20527" spans="4:4">
      <c r="D20527" s="422"/>
    </row>
    <row r="20528" spans="4:4">
      <c r="D20528" s="422"/>
    </row>
    <row r="20529" spans="4:4">
      <c r="D20529" s="422"/>
    </row>
    <row r="20530" spans="4:4">
      <c r="D20530" s="422"/>
    </row>
    <row r="20531" spans="4:4">
      <c r="D20531" s="422"/>
    </row>
    <row r="20532" spans="4:4">
      <c r="D20532" s="422"/>
    </row>
    <row r="20533" spans="4:4">
      <c r="D20533" s="422"/>
    </row>
    <row r="20534" spans="4:4">
      <c r="D20534" s="422"/>
    </row>
    <row r="20535" spans="4:4">
      <c r="D20535" s="422"/>
    </row>
    <row r="20536" spans="4:4">
      <c r="D20536" s="422"/>
    </row>
    <row r="20537" spans="4:4">
      <c r="D20537" s="422"/>
    </row>
    <row r="20538" spans="4:4">
      <c r="D20538" s="422"/>
    </row>
    <row r="20539" spans="4:4">
      <c r="D20539" s="422"/>
    </row>
    <row r="20540" spans="4:4">
      <c r="D20540" s="422"/>
    </row>
    <row r="20541" spans="4:4">
      <c r="D20541" s="422"/>
    </row>
    <row r="20542" spans="4:4">
      <c r="D20542" s="422"/>
    </row>
    <row r="20543" spans="4:4">
      <c r="D20543" s="422"/>
    </row>
    <row r="20544" spans="4:4">
      <c r="D20544" s="422"/>
    </row>
    <row r="20545" spans="4:4">
      <c r="D20545" s="422"/>
    </row>
    <row r="20546" spans="4:4">
      <c r="D20546" s="422"/>
    </row>
    <row r="20547" spans="4:4">
      <c r="D20547" s="422"/>
    </row>
    <row r="20548" spans="4:4">
      <c r="D20548" s="422"/>
    </row>
    <row r="20549" spans="4:4">
      <c r="D20549" s="422"/>
    </row>
    <row r="20550" spans="4:4">
      <c r="D20550" s="422"/>
    </row>
    <row r="20551" spans="4:4">
      <c r="D20551" s="422"/>
    </row>
    <row r="20552" spans="4:4">
      <c r="D20552" s="422"/>
    </row>
    <row r="20553" spans="4:4">
      <c r="D20553" s="422"/>
    </row>
    <row r="20554" spans="4:4">
      <c r="D20554" s="422"/>
    </row>
    <row r="20555" spans="4:4">
      <c r="D20555" s="422"/>
    </row>
    <row r="20556" spans="4:4">
      <c r="D20556" s="422"/>
    </row>
    <row r="20557" spans="4:4">
      <c r="D20557" s="422"/>
    </row>
    <row r="20558" spans="4:4">
      <c r="D20558" s="422"/>
    </row>
    <row r="20559" spans="4:4">
      <c r="D20559" s="422"/>
    </row>
    <row r="20560" spans="4:4">
      <c r="D20560" s="422"/>
    </row>
    <row r="20561" spans="4:4">
      <c r="D20561" s="422"/>
    </row>
    <row r="20562" spans="4:4">
      <c r="D20562" s="422"/>
    </row>
    <row r="20563" spans="4:4">
      <c r="D20563" s="422"/>
    </row>
    <row r="20564" spans="4:4">
      <c r="D20564" s="422"/>
    </row>
    <row r="20565" spans="4:4">
      <c r="D20565" s="422"/>
    </row>
    <row r="20566" spans="4:4">
      <c r="D20566" s="422"/>
    </row>
    <row r="20567" spans="4:4">
      <c r="D20567" s="422"/>
    </row>
    <row r="20568" spans="4:4">
      <c r="D20568" s="422"/>
    </row>
    <row r="20569" spans="4:4">
      <c r="D20569" s="422"/>
    </row>
    <row r="20570" spans="4:4">
      <c r="D20570" s="422"/>
    </row>
    <row r="20571" spans="4:4">
      <c r="D20571" s="422"/>
    </row>
    <row r="20572" spans="4:4">
      <c r="D20572" s="422"/>
    </row>
    <row r="20573" spans="4:4">
      <c r="D20573" s="422"/>
    </row>
    <row r="20574" spans="4:4">
      <c r="D20574" s="422"/>
    </row>
    <row r="20575" spans="4:4">
      <c r="D20575" s="422"/>
    </row>
    <row r="20576" spans="4:4">
      <c r="D20576" s="422"/>
    </row>
    <row r="20577" spans="4:4">
      <c r="D20577" s="422"/>
    </row>
    <row r="20578" spans="4:4">
      <c r="D20578" s="422"/>
    </row>
    <row r="20579" spans="4:4">
      <c r="D20579" s="422"/>
    </row>
    <row r="20580" spans="4:4">
      <c r="D20580" s="422"/>
    </row>
    <row r="20581" spans="4:4">
      <c r="D20581" s="422"/>
    </row>
    <row r="20582" spans="4:4">
      <c r="D20582" s="422"/>
    </row>
    <row r="20583" spans="4:4">
      <c r="D20583" s="422"/>
    </row>
    <row r="20584" spans="4:4">
      <c r="D20584" s="422"/>
    </row>
    <row r="20585" spans="4:4">
      <c r="D20585" s="422"/>
    </row>
    <row r="20586" spans="4:4">
      <c r="D20586" s="422"/>
    </row>
    <row r="20587" spans="4:4">
      <c r="D20587" s="422"/>
    </row>
    <row r="20588" spans="4:4">
      <c r="D20588" s="422"/>
    </row>
    <row r="20589" spans="4:4">
      <c r="D20589" s="422"/>
    </row>
    <row r="20590" spans="4:4">
      <c r="D20590" s="422"/>
    </row>
    <row r="20591" spans="4:4">
      <c r="D20591" s="422"/>
    </row>
    <row r="20592" spans="4:4">
      <c r="D20592" s="422"/>
    </row>
    <row r="20593" spans="4:4">
      <c r="D20593" s="422"/>
    </row>
    <row r="20594" spans="4:4">
      <c r="D20594" s="422"/>
    </row>
    <row r="20595" spans="4:4">
      <c r="D20595" s="422"/>
    </row>
    <row r="20596" spans="4:4">
      <c r="D20596" s="422"/>
    </row>
    <row r="20597" spans="4:4">
      <c r="D20597" s="422"/>
    </row>
    <row r="20598" spans="4:4">
      <c r="D20598" s="422"/>
    </row>
    <row r="20599" spans="4:4">
      <c r="D20599" s="422"/>
    </row>
    <row r="20600" spans="4:4">
      <c r="D20600" s="422"/>
    </row>
    <row r="20601" spans="4:4">
      <c r="D20601" s="422"/>
    </row>
    <row r="20602" spans="4:4">
      <c r="D20602" s="422"/>
    </row>
    <row r="20603" spans="4:4">
      <c r="D20603" s="422"/>
    </row>
    <row r="20604" spans="4:4">
      <c r="D20604" s="422"/>
    </row>
    <row r="20605" spans="4:4">
      <c r="D20605" s="422"/>
    </row>
    <row r="20606" spans="4:4">
      <c r="D20606" s="422"/>
    </row>
    <row r="20607" spans="4:4">
      <c r="D20607" s="422"/>
    </row>
    <row r="20608" spans="4:4">
      <c r="D20608" s="422"/>
    </row>
    <row r="20609" spans="4:4">
      <c r="D20609" s="422"/>
    </row>
    <row r="20610" spans="4:4">
      <c r="D20610" s="422"/>
    </row>
    <row r="20611" spans="4:4">
      <c r="D20611" s="422"/>
    </row>
    <row r="20612" spans="4:4">
      <c r="D20612" s="422"/>
    </row>
    <row r="20613" spans="4:4">
      <c r="D20613" s="422"/>
    </row>
    <row r="20614" spans="4:4">
      <c r="D20614" s="422"/>
    </row>
    <row r="20615" spans="4:4">
      <c r="D20615" s="422"/>
    </row>
    <row r="20616" spans="4:4">
      <c r="D20616" s="422"/>
    </row>
    <row r="20617" spans="4:4">
      <c r="D20617" s="422"/>
    </row>
    <row r="20618" spans="4:4">
      <c r="D20618" s="422"/>
    </row>
    <row r="20619" spans="4:4">
      <c r="D20619" s="422"/>
    </row>
    <row r="20620" spans="4:4">
      <c r="D20620" s="422"/>
    </row>
    <row r="20621" spans="4:4">
      <c r="D20621" s="422"/>
    </row>
    <row r="20622" spans="4:4">
      <c r="D20622" s="422"/>
    </row>
    <row r="20623" spans="4:4">
      <c r="D20623" s="422"/>
    </row>
    <row r="20624" spans="4:4">
      <c r="D20624" s="422"/>
    </row>
    <row r="20625" spans="4:4">
      <c r="D20625" s="422"/>
    </row>
    <row r="20626" spans="4:4">
      <c r="D20626" s="422"/>
    </row>
    <row r="20627" spans="4:4">
      <c r="D20627" s="422"/>
    </row>
    <row r="20628" spans="4:4">
      <c r="D20628" s="422"/>
    </row>
    <row r="20629" spans="4:4">
      <c r="D20629" s="422"/>
    </row>
    <row r="20630" spans="4:4">
      <c r="D20630" s="422"/>
    </row>
    <row r="20631" spans="4:4">
      <c r="D20631" s="422"/>
    </row>
    <row r="20632" spans="4:4">
      <c r="D20632" s="422"/>
    </row>
    <row r="20633" spans="4:4">
      <c r="D20633" s="422"/>
    </row>
    <row r="20634" spans="4:4">
      <c r="D20634" s="422"/>
    </row>
    <row r="20635" spans="4:4">
      <c r="D20635" s="422"/>
    </row>
    <row r="20636" spans="4:4">
      <c r="D20636" s="422"/>
    </row>
    <row r="20637" spans="4:4">
      <c r="D20637" s="422"/>
    </row>
    <row r="20638" spans="4:4">
      <c r="D20638" s="422"/>
    </row>
    <row r="20639" spans="4:4">
      <c r="D20639" s="422"/>
    </row>
    <row r="20640" spans="4:4">
      <c r="D20640" s="422"/>
    </row>
    <row r="20641" spans="4:4">
      <c r="D20641" s="422"/>
    </row>
    <row r="20642" spans="4:4">
      <c r="D20642" s="422"/>
    </row>
    <row r="20643" spans="4:4">
      <c r="D20643" s="422"/>
    </row>
    <row r="20644" spans="4:4">
      <c r="D20644" s="422"/>
    </row>
    <row r="20645" spans="4:4">
      <c r="D20645" s="422"/>
    </row>
    <row r="20646" spans="4:4">
      <c r="D20646" s="422"/>
    </row>
    <row r="20647" spans="4:4">
      <c r="D20647" s="422"/>
    </row>
    <row r="20648" spans="4:4">
      <c r="D20648" s="422"/>
    </row>
    <row r="20649" spans="4:4">
      <c r="D20649" s="422"/>
    </row>
    <row r="20650" spans="4:4">
      <c r="D20650" s="422"/>
    </row>
    <row r="20651" spans="4:4">
      <c r="D20651" s="422"/>
    </row>
    <row r="20652" spans="4:4">
      <c r="D20652" s="422"/>
    </row>
    <row r="20653" spans="4:4">
      <c r="D20653" s="422"/>
    </row>
    <row r="20654" spans="4:4">
      <c r="D20654" s="422"/>
    </row>
    <row r="20655" spans="4:4">
      <c r="D20655" s="422"/>
    </row>
    <row r="20656" spans="4:4">
      <c r="D20656" s="422"/>
    </row>
    <row r="20657" spans="4:4">
      <c r="D20657" s="422"/>
    </row>
    <row r="20658" spans="4:4">
      <c r="D20658" s="422"/>
    </row>
    <row r="20659" spans="4:4">
      <c r="D20659" s="422"/>
    </row>
    <row r="20660" spans="4:4">
      <c r="D20660" s="422"/>
    </row>
    <row r="20661" spans="4:4">
      <c r="D20661" s="422"/>
    </row>
    <row r="20662" spans="4:4">
      <c r="D20662" s="422"/>
    </row>
    <row r="20663" spans="4:4">
      <c r="D20663" s="422"/>
    </row>
    <row r="20664" spans="4:4">
      <c r="D20664" s="422"/>
    </row>
    <row r="20665" spans="4:4">
      <c r="D20665" s="422"/>
    </row>
    <row r="20666" spans="4:4">
      <c r="D20666" s="422"/>
    </row>
    <row r="20667" spans="4:4">
      <c r="D20667" s="422"/>
    </row>
    <row r="20668" spans="4:4">
      <c r="D20668" s="422"/>
    </row>
    <row r="20669" spans="4:4">
      <c r="D20669" s="422"/>
    </row>
    <row r="20670" spans="4:4">
      <c r="D20670" s="422"/>
    </row>
    <row r="20671" spans="4:4">
      <c r="D20671" s="422"/>
    </row>
    <row r="20672" spans="4:4">
      <c r="D20672" s="422"/>
    </row>
    <row r="20673" spans="4:4">
      <c r="D20673" s="422"/>
    </row>
    <row r="20674" spans="4:4">
      <c r="D20674" s="422"/>
    </row>
    <row r="20675" spans="4:4">
      <c r="D20675" s="422"/>
    </row>
    <row r="20676" spans="4:4">
      <c r="D20676" s="422"/>
    </row>
    <row r="20677" spans="4:4">
      <c r="D20677" s="422"/>
    </row>
    <row r="20678" spans="4:4">
      <c r="D20678" s="422"/>
    </row>
    <row r="20679" spans="4:4">
      <c r="D20679" s="422"/>
    </row>
    <row r="20680" spans="4:4">
      <c r="D20680" s="422"/>
    </row>
    <row r="20681" spans="4:4">
      <c r="D20681" s="422"/>
    </row>
    <row r="20682" spans="4:4">
      <c r="D20682" s="422"/>
    </row>
    <row r="20683" spans="4:4">
      <c r="D20683" s="422"/>
    </row>
    <row r="20684" spans="4:4">
      <c r="D20684" s="422"/>
    </row>
    <row r="20685" spans="4:4">
      <c r="D20685" s="422"/>
    </row>
    <row r="20686" spans="4:4">
      <c r="D20686" s="422"/>
    </row>
    <row r="20687" spans="4:4">
      <c r="D20687" s="422"/>
    </row>
    <row r="20688" spans="4:4">
      <c r="D20688" s="422"/>
    </row>
    <row r="20689" spans="4:4">
      <c r="D20689" s="422"/>
    </row>
    <row r="20690" spans="4:4">
      <c r="D20690" s="422"/>
    </row>
    <row r="20691" spans="4:4">
      <c r="D20691" s="422"/>
    </row>
    <row r="20692" spans="4:4">
      <c r="D20692" s="422"/>
    </row>
    <row r="20693" spans="4:4">
      <c r="D20693" s="422"/>
    </row>
    <row r="20694" spans="4:4">
      <c r="D20694" s="422"/>
    </row>
    <row r="20695" spans="4:4">
      <c r="D20695" s="422"/>
    </row>
    <row r="20696" spans="4:4">
      <c r="D20696" s="422"/>
    </row>
    <row r="20697" spans="4:4">
      <c r="D20697" s="422"/>
    </row>
    <row r="20698" spans="4:4">
      <c r="D20698" s="422"/>
    </row>
    <row r="20699" spans="4:4">
      <c r="D20699" s="422"/>
    </row>
    <row r="20700" spans="4:4">
      <c r="D20700" s="422"/>
    </row>
    <row r="20701" spans="4:4">
      <c r="D20701" s="422"/>
    </row>
    <row r="20702" spans="4:4">
      <c r="D20702" s="422"/>
    </row>
    <row r="20703" spans="4:4">
      <c r="D20703" s="422"/>
    </row>
    <row r="20704" spans="4:4">
      <c r="D20704" s="422"/>
    </row>
    <row r="20705" spans="4:4">
      <c r="D20705" s="422"/>
    </row>
    <row r="20706" spans="4:4">
      <c r="D20706" s="422"/>
    </row>
    <row r="20707" spans="4:4">
      <c r="D20707" s="422"/>
    </row>
    <row r="20708" spans="4:4">
      <c r="D20708" s="422"/>
    </row>
    <row r="20709" spans="4:4">
      <c r="D20709" s="422"/>
    </row>
    <row r="20710" spans="4:4">
      <c r="D20710" s="422"/>
    </row>
    <row r="20711" spans="4:4">
      <c r="D20711" s="422"/>
    </row>
    <row r="20712" spans="4:4">
      <c r="D20712" s="422"/>
    </row>
    <row r="20713" spans="4:4">
      <c r="D20713" s="422"/>
    </row>
    <row r="20714" spans="4:4">
      <c r="D20714" s="422"/>
    </row>
    <row r="20715" spans="4:4">
      <c r="D20715" s="422"/>
    </row>
    <row r="20716" spans="4:4">
      <c r="D20716" s="422"/>
    </row>
    <row r="20717" spans="4:4">
      <c r="D20717" s="422"/>
    </row>
    <row r="20718" spans="4:4">
      <c r="D20718" s="422"/>
    </row>
    <row r="20719" spans="4:4">
      <c r="D20719" s="422"/>
    </row>
    <row r="20720" spans="4:4">
      <c r="D20720" s="422"/>
    </row>
    <row r="20721" spans="4:4">
      <c r="D20721" s="422"/>
    </row>
    <row r="20722" spans="4:4">
      <c r="D20722" s="422"/>
    </row>
    <row r="20723" spans="4:4">
      <c r="D20723" s="422"/>
    </row>
    <row r="20724" spans="4:4">
      <c r="D20724" s="422"/>
    </row>
    <row r="20725" spans="4:4">
      <c r="D20725" s="422"/>
    </row>
    <row r="20726" spans="4:4">
      <c r="D20726" s="422"/>
    </row>
    <row r="20727" spans="4:4">
      <c r="D20727" s="422"/>
    </row>
    <row r="20728" spans="4:4">
      <c r="D20728" s="422"/>
    </row>
    <row r="20729" spans="4:4">
      <c r="D20729" s="422"/>
    </row>
    <row r="20730" spans="4:4">
      <c r="D20730" s="422"/>
    </row>
    <row r="20731" spans="4:4">
      <c r="D20731" s="422"/>
    </row>
    <row r="20732" spans="4:4">
      <c r="D20732" s="422"/>
    </row>
    <row r="20733" spans="4:4">
      <c r="D20733" s="422"/>
    </row>
    <row r="20734" spans="4:4">
      <c r="D20734" s="422"/>
    </row>
    <row r="20735" spans="4:4">
      <c r="D20735" s="422"/>
    </row>
    <row r="20736" spans="4:4">
      <c r="D20736" s="422"/>
    </row>
    <row r="20737" spans="4:4">
      <c r="D20737" s="422"/>
    </row>
    <row r="20738" spans="4:4">
      <c r="D20738" s="422"/>
    </row>
    <row r="20739" spans="4:4">
      <c r="D20739" s="422"/>
    </row>
    <row r="20740" spans="4:4">
      <c r="D20740" s="422"/>
    </row>
    <row r="20741" spans="4:4">
      <c r="D20741" s="422"/>
    </row>
    <row r="20742" spans="4:4">
      <c r="D20742" s="422"/>
    </row>
    <row r="20743" spans="4:4">
      <c r="D20743" s="422"/>
    </row>
    <row r="20744" spans="4:4">
      <c r="D20744" s="422"/>
    </row>
    <row r="20745" spans="4:4">
      <c r="D20745" s="422"/>
    </row>
    <row r="20746" spans="4:4">
      <c r="D20746" s="422"/>
    </row>
    <row r="20747" spans="4:4">
      <c r="D20747" s="422"/>
    </row>
    <row r="20748" spans="4:4">
      <c r="D20748" s="422"/>
    </row>
    <row r="20749" spans="4:4">
      <c r="D20749" s="422"/>
    </row>
    <row r="20750" spans="4:4">
      <c r="D20750" s="422"/>
    </row>
    <row r="20751" spans="4:4">
      <c r="D20751" s="422"/>
    </row>
    <row r="20752" spans="4:4">
      <c r="D20752" s="422"/>
    </row>
    <row r="20753" spans="4:4">
      <c r="D20753" s="422"/>
    </row>
    <row r="20754" spans="4:4">
      <c r="D20754" s="422"/>
    </row>
    <row r="20755" spans="4:4">
      <c r="D20755" s="422"/>
    </row>
    <row r="20756" spans="4:4">
      <c r="D20756" s="422"/>
    </row>
    <row r="20757" spans="4:4">
      <c r="D20757" s="422"/>
    </row>
    <row r="20758" spans="4:4">
      <c r="D20758" s="422"/>
    </row>
    <row r="20759" spans="4:4">
      <c r="D20759" s="422"/>
    </row>
    <row r="20760" spans="4:4">
      <c r="D20760" s="422"/>
    </row>
    <row r="20761" spans="4:4">
      <c r="D20761" s="422"/>
    </row>
    <row r="20762" spans="4:4">
      <c r="D20762" s="422"/>
    </row>
    <row r="20763" spans="4:4">
      <c r="D20763" s="422"/>
    </row>
    <row r="20764" spans="4:4">
      <c r="D20764" s="422"/>
    </row>
    <row r="20765" spans="4:4">
      <c r="D20765" s="422"/>
    </row>
    <row r="20766" spans="4:4">
      <c r="D20766" s="422"/>
    </row>
    <row r="20767" spans="4:4">
      <c r="D20767" s="422"/>
    </row>
    <row r="20768" spans="4:4">
      <c r="D20768" s="422"/>
    </row>
    <row r="20769" spans="4:4">
      <c r="D20769" s="422"/>
    </row>
    <row r="20770" spans="4:4">
      <c r="D20770" s="422"/>
    </row>
    <row r="20771" spans="4:4">
      <c r="D20771" s="422"/>
    </row>
    <row r="20772" spans="4:4">
      <c r="D20772" s="422"/>
    </row>
    <row r="20773" spans="4:4">
      <c r="D20773" s="422"/>
    </row>
    <row r="20774" spans="4:4">
      <c r="D20774" s="422"/>
    </row>
    <row r="20775" spans="4:4">
      <c r="D20775" s="422"/>
    </row>
    <row r="20776" spans="4:4">
      <c r="D20776" s="422"/>
    </row>
    <row r="20777" spans="4:4">
      <c r="D20777" s="422"/>
    </row>
    <row r="20778" spans="4:4">
      <c r="D20778" s="422"/>
    </row>
    <row r="20779" spans="4:4">
      <c r="D20779" s="422"/>
    </row>
    <row r="20780" spans="4:4">
      <c r="D20780" s="422"/>
    </row>
    <row r="20781" spans="4:4">
      <c r="D20781" s="422"/>
    </row>
    <row r="20782" spans="4:4">
      <c r="D20782" s="422"/>
    </row>
    <row r="20783" spans="4:4">
      <c r="D20783" s="422"/>
    </row>
    <row r="20784" spans="4:4">
      <c r="D20784" s="422"/>
    </row>
    <row r="20785" spans="4:4">
      <c r="D20785" s="422"/>
    </row>
    <row r="20786" spans="4:4">
      <c r="D20786" s="422"/>
    </row>
    <row r="20787" spans="4:4">
      <c r="D20787" s="422"/>
    </row>
    <row r="20788" spans="4:4">
      <c r="D20788" s="422"/>
    </row>
    <row r="20789" spans="4:4">
      <c r="D20789" s="422"/>
    </row>
    <row r="20790" spans="4:4">
      <c r="D20790" s="422"/>
    </row>
    <row r="20791" spans="4:4">
      <c r="D20791" s="422"/>
    </row>
    <row r="20792" spans="4:4">
      <c r="D20792" s="422"/>
    </row>
    <row r="20793" spans="4:4">
      <c r="D20793" s="422"/>
    </row>
    <row r="20794" spans="4:4">
      <c r="D20794" s="422"/>
    </row>
    <row r="20795" spans="4:4">
      <c r="D20795" s="422"/>
    </row>
    <row r="20796" spans="4:4">
      <c r="D20796" s="422"/>
    </row>
    <row r="20797" spans="4:4">
      <c r="D20797" s="422"/>
    </row>
    <row r="20798" spans="4:4">
      <c r="D20798" s="422"/>
    </row>
    <row r="20799" spans="4:4">
      <c r="D20799" s="422"/>
    </row>
    <row r="20800" spans="4:4">
      <c r="D20800" s="422"/>
    </row>
    <row r="20801" spans="4:4">
      <c r="D20801" s="422"/>
    </row>
    <row r="20802" spans="4:4">
      <c r="D20802" s="422"/>
    </row>
    <row r="20803" spans="4:4">
      <c r="D20803" s="422"/>
    </row>
    <row r="20804" spans="4:4">
      <c r="D20804" s="422"/>
    </row>
    <row r="20805" spans="4:4">
      <c r="D20805" s="422"/>
    </row>
    <row r="20806" spans="4:4">
      <c r="D20806" s="422"/>
    </row>
    <row r="20807" spans="4:4">
      <c r="D20807" s="422"/>
    </row>
    <row r="20808" spans="4:4">
      <c r="D20808" s="422"/>
    </row>
    <row r="20809" spans="4:4">
      <c r="D20809" s="422"/>
    </row>
    <row r="20810" spans="4:4">
      <c r="D20810" s="422"/>
    </row>
    <row r="20811" spans="4:4">
      <c r="D20811" s="422"/>
    </row>
    <row r="20812" spans="4:4">
      <c r="D20812" s="422"/>
    </row>
    <row r="20813" spans="4:4">
      <c r="D20813" s="422"/>
    </row>
    <row r="20814" spans="4:4">
      <c r="D20814" s="422"/>
    </row>
    <row r="20815" spans="4:4">
      <c r="D20815" s="422"/>
    </row>
    <row r="20816" spans="4:4">
      <c r="D20816" s="422"/>
    </row>
    <row r="20817" spans="4:4">
      <c r="D20817" s="422"/>
    </row>
    <row r="20818" spans="4:4">
      <c r="D20818" s="422"/>
    </row>
    <row r="20819" spans="4:4">
      <c r="D20819" s="422"/>
    </row>
    <row r="20820" spans="4:4">
      <c r="D20820" s="422"/>
    </row>
    <row r="20821" spans="4:4">
      <c r="D20821" s="422"/>
    </row>
    <row r="20822" spans="4:4">
      <c r="D20822" s="422"/>
    </row>
    <row r="20823" spans="4:4">
      <c r="D20823" s="422"/>
    </row>
    <row r="20824" spans="4:4">
      <c r="D20824" s="422"/>
    </row>
    <row r="20825" spans="4:4">
      <c r="D20825" s="422"/>
    </row>
    <row r="20826" spans="4:4">
      <c r="D20826" s="422"/>
    </row>
    <row r="20827" spans="4:4">
      <c r="D20827" s="422"/>
    </row>
    <row r="20828" spans="4:4">
      <c r="D20828" s="422"/>
    </row>
    <row r="20829" spans="4:4">
      <c r="D20829" s="422"/>
    </row>
    <row r="20830" spans="4:4">
      <c r="D20830" s="422"/>
    </row>
    <row r="20831" spans="4:4">
      <c r="D20831" s="422"/>
    </row>
    <row r="20832" spans="4:4">
      <c r="D20832" s="422"/>
    </row>
    <row r="20833" spans="4:4">
      <c r="D20833" s="422"/>
    </row>
    <row r="20834" spans="4:4">
      <c r="D20834" s="422"/>
    </row>
    <row r="20835" spans="4:4">
      <c r="D20835" s="422"/>
    </row>
    <row r="20836" spans="4:4">
      <c r="D20836" s="422"/>
    </row>
    <row r="20837" spans="4:4">
      <c r="D20837" s="422"/>
    </row>
    <row r="20838" spans="4:4">
      <c r="D20838" s="422"/>
    </row>
    <row r="20839" spans="4:4">
      <c r="D20839" s="422"/>
    </row>
    <row r="20840" spans="4:4">
      <c r="D20840" s="422"/>
    </row>
    <row r="20841" spans="4:4">
      <c r="D20841" s="422"/>
    </row>
    <row r="20842" spans="4:4">
      <c r="D20842" s="422"/>
    </row>
    <row r="20843" spans="4:4">
      <c r="D20843" s="422"/>
    </row>
    <row r="20844" spans="4:4">
      <c r="D20844" s="422"/>
    </row>
    <row r="20845" spans="4:4">
      <c r="D20845" s="422"/>
    </row>
    <row r="20846" spans="4:4">
      <c r="D20846" s="422"/>
    </row>
    <row r="20847" spans="4:4">
      <c r="D20847" s="422"/>
    </row>
    <row r="20848" spans="4:4">
      <c r="D20848" s="422"/>
    </row>
    <row r="20849" spans="4:4">
      <c r="D20849" s="422"/>
    </row>
    <row r="20850" spans="4:4">
      <c r="D20850" s="422"/>
    </row>
    <row r="20851" spans="4:4">
      <c r="D20851" s="422"/>
    </row>
    <row r="20852" spans="4:4">
      <c r="D20852" s="422"/>
    </row>
    <row r="20853" spans="4:4">
      <c r="D20853" s="422"/>
    </row>
    <row r="20854" spans="4:4">
      <c r="D20854" s="422"/>
    </row>
    <row r="20855" spans="4:4">
      <c r="D20855" s="422"/>
    </row>
    <row r="20856" spans="4:4">
      <c r="D20856" s="422"/>
    </row>
    <row r="20857" spans="4:4">
      <c r="D20857" s="422"/>
    </row>
    <row r="20858" spans="4:4">
      <c r="D20858" s="422"/>
    </row>
    <row r="20859" spans="4:4">
      <c r="D20859" s="422"/>
    </row>
    <row r="20860" spans="4:4">
      <c r="D20860" s="422"/>
    </row>
    <row r="20861" spans="4:4">
      <c r="D20861" s="422"/>
    </row>
    <row r="20862" spans="4:4">
      <c r="D20862" s="422"/>
    </row>
    <row r="20863" spans="4:4">
      <c r="D20863" s="422"/>
    </row>
    <row r="20864" spans="4:4">
      <c r="D20864" s="422"/>
    </row>
    <row r="20865" spans="4:4">
      <c r="D20865" s="422"/>
    </row>
    <row r="20866" spans="4:4">
      <c r="D20866" s="422"/>
    </row>
    <row r="20867" spans="4:4">
      <c r="D20867" s="422"/>
    </row>
    <row r="20868" spans="4:4">
      <c r="D20868" s="422"/>
    </row>
    <row r="20869" spans="4:4">
      <c r="D20869" s="422"/>
    </row>
    <row r="20870" spans="4:4">
      <c r="D20870" s="422"/>
    </row>
    <row r="20871" spans="4:4">
      <c r="D20871" s="422"/>
    </row>
    <row r="20872" spans="4:4">
      <c r="D20872" s="422"/>
    </row>
    <row r="20873" spans="4:4">
      <c r="D20873" s="422"/>
    </row>
    <row r="20874" spans="4:4">
      <c r="D20874" s="422"/>
    </row>
    <row r="20875" spans="4:4">
      <c r="D20875" s="422"/>
    </row>
    <row r="20876" spans="4:4">
      <c r="D20876" s="422"/>
    </row>
    <row r="20877" spans="4:4">
      <c r="D20877" s="422"/>
    </row>
    <row r="20878" spans="4:4">
      <c r="D20878" s="422"/>
    </row>
    <row r="20879" spans="4:4">
      <c r="D20879" s="422"/>
    </row>
    <row r="20880" spans="4:4">
      <c r="D20880" s="422"/>
    </row>
    <row r="20881" spans="4:4">
      <c r="D20881" s="422"/>
    </row>
    <row r="20882" spans="4:4">
      <c r="D20882" s="422"/>
    </row>
    <row r="20883" spans="4:4">
      <c r="D20883" s="422"/>
    </row>
    <row r="20884" spans="4:4">
      <c r="D20884" s="422"/>
    </row>
    <row r="20885" spans="4:4">
      <c r="D20885" s="422"/>
    </row>
    <row r="20886" spans="4:4">
      <c r="D20886" s="422"/>
    </row>
    <row r="20887" spans="4:4">
      <c r="D20887" s="422"/>
    </row>
    <row r="20888" spans="4:4">
      <c r="D20888" s="422"/>
    </row>
    <row r="20889" spans="4:4">
      <c r="D20889" s="422"/>
    </row>
    <row r="20890" spans="4:4">
      <c r="D20890" s="422"/>
    </row>
    <row r="20891" spans="4:4">
      <c r="D20891" s="422"/>
    </row>
    <row r="20892" spans="4:4">
      <c r="D20892" s="422"/>
    </row>
    <row r="20893" spans="4:4">
      <c r="D20893" s="422"/>
    </row>
    <row r="20894" spans="4:4">
      <c r="D20894" s="422"/>
    </row>
    <row r="20895" spans="4:4">
      <c r="D20895" s="422"/>
    </row>
    <row r="20896" spans="4:4">
      <c r="D20896" s="422"/>
    </row>
    <row r="20897" spans="4:4">
      <c r="D20897" s="422"/>
    </row>
    <row r="20898" spans="4:4">
      <c r="D20898" s="422"/>
    </row>
    <row r="20899" spans="4:4">
      <c r="D20899" s="422"/>
    </row>
    <row r="20900" spans="4:4">
      <c r="D20900" s="422"/>
    </row>
    <row r="20901" spans="4:4">
      <c r="D20901" s="422"/>
    </row>
    <row r="20902" spans="4:4">
      <c r="D20902" s="422"/>
    </row>
    <row r="20903" spans="4:4">
      <c r="D20903" s="422"/>
    </row>
    <row r="20904" spans="4:4">
      <c r="D20904" s="422"/>
    </row>
    <row r="20905" spans="4:4">
      <c r="D20905" s="422"/>
    </row>
    <row r="20906" spans="4:4">
      <c r="D20906" s="422"/>
    </row>
    <row r="20907" spans="4:4">
      <c r="D20907" s="422"/>
    </row>
    <row r="20908" spans="4:4">
      <c r="D20908" s="422"/>
    </row>
    <row r="20909" spans="4:4">
      <c r="D20909" s="422"/>
    </row>
    <row r="20910" spans="4:4">
      <c r="D20910" s="422"/>
    </row>
    <row r="20911" spans="4:4">
      <c r="D20911" s="422"/>
    </row>
    <row r="20912" spans="4:4">
      <c r="D20912" s="422"/>
    </row>
    <row r="20913" spans="4:4">
      <c r="D20913" s="422"/>
    </row>
    <row r="20914" spans="4:4">
      <c r="D20914" s="422"/>
    </row>
    <row r="20915" spans="4:4">
      <c r="D20915" s="422"/>
    </row>
    <row r="20916" spans="4:4">
      <c r="D20916" s="422"/>
    </row>
    <row r="20917" spans="4:4">
      <c r="D20917" s="422"/>
    </row>
    <row r="20918" spans="4:4">
      <c r="D20918" s="422"/>
    </row>
    <row r="20919" spans="4:4">
      <c r="D20919" s="422"/>
    </row>
    <row r="20920" spans="4:4">
      <c r="D20920" s="422"/>
    </row>
    <row r="20921" spans="4:4">
      <c r="D20921" s="422"/>
    </row>
    <row r="20922" spans="4:4">
      <c r="D20922" s="422"/>
    </row>
    <row r="20923" spans="4:4">
      <c r="D20923" s="422"/>
    </row>
    <row r="20924" spans="4:4">
      <c r="D20924" s="422"/>
    </row>
    <row r="20925" spans="4:4">
      <c r="D20925" s="422"/>
    </row>
    <row r="20926" spans="4:4">
      <c r="D20926" s="422"/>
    </row>
    <row r="20927" spans="4:4">
      <c r="D20927" s="422"/>
    </row>
    <row r="20928" spans="4:4">
      <c r="D20928" s="422"/>
    </row>
    <row r="20929" spans="4:4">
      <c r="D20929" s="422"/>
    </row>
    <row r="20930" spans="4:4">
      <c r="D20930" s="422"/>
    </row>
    <row r="20931" spans="4:4">
      <c r="D20931" s="422"/>
    </row>
    <row r="20932" spans="4:4">
      <c r="D20932" s="422"/>
    </row>
    <row r="20933" spans="4:4">
      <c r="D20933" s="422"/>
    </row>
    <row r="20934" spans="4:4">
      <c r="D20934" s="422"/>
    </row>
    <row r="20935" spans="4:4">
      <c r="D20935" s="422"/>
    </row>
    <row r="20936" spans="4:4">
      <c r="D20936" s="422"/>
    </row>
    <row r="20937" spans="4:4">
      <c r="D20937" s="422"/>
    </row>
    <row r="20938" spans="4:4">
      <c r="D20938" s="422"/>
    </row>
    <row r="20939" spans="4:4">
      <c r="D20939" s="422"/>
    </row>
    <row r="20940" spans="4:4">
      <c r="D20940" s="422"/>
    </row>
    <row r="20941" spans="4:4">
      <c r="D20941" s="422"/>
    </row>
    <row r="20942" spans="4:4">
      <c r="D20942" s="422"/>
    </row>
    <row r="20943" spans="4:4">
      <c r="D20943" s="422"/>
    </row>
    <row r="20944" spans="4:4">
      <c r="D20944" s="422"/>
    </row>
    <row r="20945" spans="4:4">
      <c r="D20945" s="422"/>
    </row>
    <row r="20946" spans="4:4">
      <c r="D20946" s="422"/>
    </row>
    <row r="20947" spans="4:4">
      <c r="D20947" s="422"/>
    </row>
    <row r="20948" spans="4:4">
      <c r="D20948" s="422"/>
    </row>
    <row r="20949" spans="4:4">
      <c r="D20949" s="422"/>
    </row>
    <row r="20950" spans="4:4">
      <c r="D20950" s="422"/>
    </row>
    <row r="20951" spans="4:4">
      <c r="D20951" s="422"/>
    </row>
    <row r="20952" spans="4:4">
      <c r="D20952" s="422"/>
    </row>
    <row r="20953" spans="4:4">
      <c r="D20953" s="422"/>
    </row>
    <row r="20954" spans="4:4">
      <c r="D20954" s="422"/>
    </row>
    <row r="20955" spans="4:4">
      <c r="D20955" s="422"/>
    </row>
    <row r="20956" spans="4:4">
      <c r="D20956" s="422"/>
    </row>
    <row r="20957" spans="4:4">
      <c r="D20957" s="422"/>
    </row>
    <row r="20958" spans="4:4">
      <c r="D20958" s="422"/>
    </row>
    <row r="20959" spans="4:4">
      <c r="D20959" s="422"/>
    </row>
    <row r="20960" spans="4:4">
      <c r="D20960" s="422"/>
    </row>
    <row r="20961" spans="4:4">
      <c r="D20961" s="422"/>
    </row>
    <row r="20962" spans="4:4">
      <c r="D20962" s="422"/>
    </row>
    <row r="20963" spans="4:4">
      <c r="D20963" s="422"/>
    </row>
    <row r="20964" spans="4:4">
      <c r="D20964" s="422"/>
    </row>
    <row r="20965" spans="4:4">
      <c r="D20965" s="422"/>
    </row>
    <row r="20966" spans="4:4">
      <c r="D20966" s="422"/>
    </row>
    <row r="20967" spans="4:4">
      <c r="D20967" s="422"/>
    </row>
    <row r="20968" spans="4:4">
      <c r="D20968" s="422"/>
    </row>
    <row r="20969" spans="4:4">
      <c r="D20969" s="422"/>
    </row>
    <row r="20970" spans="4:4">
      <c r="D20970" s="422"/>
    </row>
    <row r="20971" spans="4:4">
      <c r="D20971" s="422"/>
    </row>
    <row r="20972" spans="4:4">
      <c r="D20972" s="422"/>
    </row>
    <row r="20973" spans="4:4">
      <c r="D20973" s="422"/>
    </row>
    <row r="20974" spans="4:4">
      <c r="D20974" s="422"/>
    </row>
    <row r="20975" spans="4:4">
      <c r="D20975" s="422"/>
    </row>
    <row r="20976" spans="4:4">
      <c r="D20976" s="422"/>
    </row>
    <row r="20977" spans="4:4">
      <c r="D20977" s="422"/>
    </row>
    <row r="20978" spans="4:4">
      <c r="D20978" s="422"/>
    </row>
    <row r="20979" spans="4:4">
      <c r="D20979" s="422"/>
    </row>
    <row r="20980" spans="4:4">
      <c r="D20980" s="422"/>
    </row>
    <row r="20981" spans="4:4">
      <c r="D20981" s="422"/>
    </row>
    <row r="20982" spans="4:4">
      <c r="D20982" s="422"/>
    </row>
    <row r="20983" spans="4:4">
      <c r="D20983" s="422"/>
    </row>
    <row r="20984" spans="4:4">
      <c r="D20984" s="422"/>
    </row>
    <row r="20985" spans="4:4">
      <c r="D20985" s="422"/>
    </row>
    <row r="20986" spans="4:4">
      <c r="D20986" s="422"/>
    </row>
    <row r="20987" spans="4:4">
      <c r="D20987" s="422"/>
    </row>
    <row r="20988" spans="4:4">
      <c r="D20988" s="422"/>
    </row>
    <row r="20989" spans="4:4">
      <c r="D20989" s="422"/>
    </row>
    <row r="20990" spans="4:4">
      <c r="D20990" s="422"/>
    </row>
    <row r="20991" spans="4:4">
      <c r="D20991" s="422"/>
    </row>
    <row r="20992" spans="4:4">
      <c r="D20992" s="422"/>
    </row>
    <row r="20993" spans="4:4">
      <c r="D20993" s="422"/>
    </row>
    <row r="20994" spans="4:4">
      <c r="D20994" s="422"/>
    </row>
    <row r="20995" spans="4:4">
      <c r="D20995" s="422"/>
    </row>
    <row r="20996" spans="4:4">
      <c r="D20996" s="422"/>
    </row>
    <row r="20997" spans="4:4">
      <c r="D20997" s="422"/>
    </row>
    <row r="20998" spans="4:4">
      <c r="D20998" s="422"/>
    </row>
    <row r="20999" spans="4:4">
      <c r="D20999" s="422"/>
    </row>
    <row r="21000" spans="4:4">
      <c r="D21000" s="422"/>
    </row>
    <row r="21001" spans="4:4">
      <c r="D21001" s="422"/>
    </row>
    <row r="21002" spans="4:4">
      <c r="D21002" s="422"/>
    </row>
    <row r="21003" spans="4:4">
      <c r="D21003" s="422"/>
    </row>
    <row r="21004" spans="4:4">
      <c r="D21004" s="422"/>
    </row>
    <row r="21005" spans="4:4">
      <c r="D21005" s="422"/>
    </row>
    <row r="21006" spans="4:4">
      <c r="D21006" s="422"/>
    </row>
    <row r="21007" spans="4:4">
      <c r="D21007" s="422"/>
    </row>
    <row r="21008" spans="4:4">
      <c r="D21008" s="422"/>
    </row>
    <row r="21009" spans="4:4">
      <c r="D21009" s="422"/>
    </row>
    <row r="21010" spans="4:4">
      <c r="D21010" s="422"/>
    </row>
    <row r="21011" spans="4:4">
      <c r="D21011" s="422"/>
    </row>
    <row r="21012" spans="4:4">
      <c r="D21012" s="422"/>
    </row>
    <row r="21013" spans="4:4">
      <c r="D21013" s="422"/>
    </row>
    <row r="21014" spans="4:4">
      <c r="D21014" s="422"/>
    </row>
    <row r="21015" spans="4:4">
      <c r="D21015" s="422"/>
    </row>
    <row r="21016" spans="4:4">
      <c r="D21016" s="422"/>
    </row>
    <row r="21017" spans="4:4">
      <c r="D21017" s="422"/>
    </row>
    <row r="21018" spans="4:4">
      <c r="D21018" s="422"/>
    </row>
    <row r="21019" spans="4:4">
      <c r="D21019" s="422"/>
    </row>
    <row r="21020" spans="4:4">
      <c r="D21020" s="422"/>
    </row>
    <row r="21021" spans="4:4">
      <c r="D21021" s="422"/>
    </row>
    <row r="21022" spans="4:4">
      <c r="D21022" s="422"/>
    </row>
    <row r="21023" spans="4:4">
      <c r="D21023" s="422"/>
    </row>
    <row r="21024" spans="4:4">
      <c r="D21024" s="422"/>
    </row>
    <row r="21025" spans="4:4">
      <c r="D21025" s="422"/>
    </row>
    <row r="21026" spans="4:4">
      <c r="D21026" s="422"/>
    </row>
    <row r="21027" spans="4:4">
      <c r="D21027" s="422"/>
    </row>
    <row r="21028" spans="4:4">
      <c r="D21028" s="422"/>
    </row>
    <row r="21029" spans="4:4">
      <c r="D21029" s="422"/>
    </row>
    <row r="21030" spans="4:4">
      <c r="D21030" s="422"/>
    </row>
    <row r="21031" spans="4:4">
      <c r="D21031" s="422"/>
    </row>
    <row r="21032" spans="4:4">
      <c r="D21032" s="422"/>
    </row>
    <row r="21033" spans="4:4">
      <c r="D21033" s="422"/>
    </row>
    <row r="21034" spans="4:4">
      <c r="D21034" s="422"/>
    </row>
    <row r="21035" spans="4:4">
      <c r="D21035" s="422"/>
    </row>
    <row r="21036" spans="4:4">
      <c r="D21036" s="422"/>
    </row>
    <row r="21037" spans="4:4">
      <c r="D21037" s="422"/>
    </row>
    <row r="21038" spans="4:4">
      <c r="D21038" s="422"/>
    </row>
    <row r="21039" spans="4:4">
      <c r="D21039" s="422"/>
    </row>
    <row r="21040" spans="4:4">
      <c r="D21040" s="422"/>
    </row>
    <row r="21041" spans="4:4">
      <c r="D21041" s="422"/>
    </row>
    <row r="21042" spans="4:4">
      <c r="D21042" s="422"/>
    </row>
    <row r="21043" spans="4:4">
      <c r="D21043" s="422"/>
    </row>
    <row r="21044" spans="4:4">
      <c r="D21044" s="422"/>
    </row>
    <row r="21045" spans="4:4">
      <c r="D21045" s="422"/>
    </row>
    <row r="21046" spans="4:4">
      <c r="D21046" s="422"/>
    </row>
    <row r="21047" spans="4:4">
      <c r="D21047" s="422"/>
    </row>
    <row r="21048" spans="4:4">
      <c r="D21048" s="422"/>
    </row>
    <row r="21049" spans="4:4">
      <c r="D21049" s="422"/>
    </row>
    <row r="21050" spans="4:4">
      <c r="D21050" s="422"/>
    </row>
    <row r="21051" spans="4:4">
      <c r="D21051" s="422"/>
    </row>
    <row r="21052" spans="4:4">
      <c r="D21052" s="422"/>
    </row>
    <row r="21053" spans="4:4">
      <c r="D21053" s="422"/>
    </row>
    <row r="21054" spans="4:4">
      <c r="D21054" s="422"/>
    </row>
    <row r="21055" spans="4:4">
      <c r="D21055" s="422"/>
    </row>
    <row r="21056" spans="4:4">
      <c r="D21056" s="422"/>
    </row>
    <row r="21057" spans="4:4">
      <c r="D21057" s="422"/>
    </row>
    <row r="21058" spans="4:4">
      <c r="D21058" s="422"/>
    </row>
    <row r="21059" spans="4:4">
      <c r="D21059" s="422"/>
    </row>
    <row r="21060" spans="4:4">
      <c r="D21060" s="422"/>
    </row>
    <row r="21061" spans="4:4">
      <c r="D21061" s="422"/>
    </row>
    <row r="21062" spans="4:4">
      <c r="D21062" s="422"/>
    </row>
    <row r="21063" spans="4:4">
      <c r="D21063" s="422"/>
    </row>
    <row r="21064" spans="4:4">
      <c r="D21064" s="422"/>
    </row>
    <row r="21065" spans="4:4">
      <c r="D21065" s="422"/>
    </row>
    <row r="21066" spans="4:4">
      <c r="D21066" s="422"/>
    </row>
    <row r="21067" spans="4:4">
      <c r="D21067" s="422"/>
    </row>
    <row r="21068" spans="4:4">
      <c r="D21068" s="422"/>
    </row>
    <row r="21069" spans="4:4">
      <c r="D21069" s="422"/>
    </row>
    <row r="21070" spans="4:4">
      <c r="D21070" s="422"/>
    </row>
    <row r="21071" spans="4:4">
      <c r="D21071" s="422"/>
    </row>
    <row r="21072" spans="4:4">
      <c r="D21072" s="422"/>
    </row>
    <row r="21073" spans="4:4">
      <c r="D21073" s="422"/>
    </row>
    <row r="21074" spans="4:4">
      <c r="D21074" s="422"/>
    </row>
    <row r="21075" spans="4:4">
      <c r="D21075" s="422"/>
    </row>
    <row r="21076" spans="4:4">
      <c r="D21076" s="422"/>
    </row>
    <row r="21077" spans="4:4">
      <c r="D21077" s="422"/>
    </row>
    <row r="21078" spans="4:4">
      <c r="D21078" s="422"/>
    </row>
    <row r="21079" spans="4:4">
      <c r="D21079" s="422"/>
    </row>
    <row r="21080" spans="4:4">
      <c r="D21080" s="422"/>
    </row>
    <row r="21081" spans="4:4">
      <c r="D21081" s="422"/>
    </row>
    <row r="21082" spans="4:4">
      <c r="D21082" s="422"/>
    </row>
    <row r="21083" spans="4:4">
      <c r="D21083" s="422"/>
    </row>
    <row r="21084" spans="4:4">
      <c r="D21084" s="422"/>
    </row>
    <row r="21085" spans="4:4">
      <c r="D21085" s="422"/>
    </row>
    <row r="21086" spans="4:4">
      <c r="D21086" s="422"/>
    </row>
    <row r="21087" spans="4:4">
      <c r="D21087" s="422"/>
    </row>
    <row r="21088" spans="4:4">
      <c r="D21088" s="422"/>
    </row>
    <row r="21089" spans="4:4">
      <c r="D21089" s="422"/>
    </row>
    <row r="21090" spans="4:4">
      <c r="D21090" s="422"/>
    </row>
    <row r="21091" spans="4:4">
      <c r="D21091" s="422"/>
    </row>
    <row r="21092" spans="4:4">
      <c r="D21092" s="422"/>
    </row>
    <row r="21093" spans="4:4">
      <c r="D21093" s="422"/>
    </row>
    <row r="21094" spans="4:4">
      <c r="D21094" s="422"/>
    </row>
    <row r="21095" spans="4:4">
      <c r="D21095" s="422"/>
    </row>
    <row r="21096" spans="4:4">
      <c r="D21096" s="422"/>
    </row>
    <row r="21097" spans="4:4">
      <c r="D21097" s="422"/>
    </row>
    <row r="21098" spans="4:4">
      <c r="D21098" s="422"/>
    </row>
    <row r="21099" spans="4:4">
      <c r="D21099" s="422"/>
    </row>
    <row r="21100" spans="4:4">
      <c r="D21100" s="422"/>
    </row>
    <row r="21101" spans="4:4">
      <c r="D21101" s="422"/>
    </row>
    <row r="21102" spans="4:4">
      <c r="D21102" s="422"/>
    </row>
    <row r="21103" spans="4:4">
      <c r="D21103" s="422"/>
    </row>
    <row r="21104" spans="4:4">
      <c r="D21104" s="422"/>
    </row>
    <row r="21105" spans="4:4">
      <c r="D21105" s="422"/>
    </row>
    <row r="21106" spans="4:4">
      <c r="D21106" s="422"/>
    </row>
    <row r="21107" spans="4:4">
      <c r="D21107" s="422"/>
    </row>
    <row r="21108" spans="4:4">
      <c r="D21108" s="422"/>
    </row>
    <row r="21109" spans="4:4">
      <c r="D21109" s="422"/>
    </row>
    <row r="21110" spans="4:4">
      <c r="D21110" s="422"/>
    </row>
    <row r="21111" spans="4:4">
      <c r="D21111" s="422"/>
    </row>
    <row r="21112" spans="4:4">
      <c r="D21112" s="422"/>
    </row>
    <row r="21113" spans="4:4">
      <c r="D21113" s="422"/>
    </row>
    <row r="21114" spans="4:4">
      <c r="D21114" s="422"/>
    </row>
    <row r="21115" spans="4:4">
      <c r="D21115" s="422"/>
    </row>
    <row r="21116" spans="4:4">
      <c r="D21116" s="422"/>
    </row>
    <row r="21117" spans="4:4">
      <c r="D21117" s="422"/>
    </row>
    <row r="21118" spans="4:4">
      <c r="D21118" s="422"/>
    </row>
    <row r="21119" spans="4:4">
      <c r="D21119" s="422"/>
    </row>
    <row r="21120" spans="4:4">
      <c r="D21120" s="422"/>
    </row>
    <row r="21121" spans="4:4">
      <c r="D21121" s="422"/>
    </row>
    <row r="21122" spans="4:4">
      <c r="D21122" s="422"/>
    </row>
    <row r="21123" spans="4:4">
      <c r="D21123" s="422"/>
    </row>
    <row r="21124" spans="4:4">
      <c r="D21124" s="422"/>
    </row>
    <row r="21125" spans="4:4">
      <c r="D21125" s="422"/>
    </row>
    <row r="21126" spans="4:4">
      <c r="D21126" s="422"/>
    </row>
    <row r="21127" spans="4:4">
      <c r="D21127" s="422"/>
    </row>
    <row r="21128" spans="4:4">
      <c r="D21128" s="422"/>
    </row>
    <row r="21129" spans="4:4">
      <c r="D21129" s="422"/>
    </row>
    <row r="21130" spans="4:4">
      <c r="D21130" s="422"/>
    </row>
    <row r="21131" spans="4:4">
      <c r="D21131" s="422"/>
    </row>
    <row r="21132" spans="4:4">
      <c r="D21132" s="422"/>
    </row>
    <row r="21133" spans="4:4">
      <c r="D21133" s="422"/>
    </row>
    <row r="21134" spans="4:4">
      <c r="D21134" s="422"/>
    </row>
    <row r="21135" spans="4:4">
      <c r="D21135" s="422"/>
    </row>
    <row r="21136" spans="4:4">
      <c r="D21136" s="422"/>
    </row>
    <row r="21137" spans="4:4">
      <c r="D21137" s="422"/>
    </row>
    <row r="21138" spans="4:4">
      <c r="D21138" s="422"/>
    </row>
    <row r="21139" spans="4:4">
      <c r="D21139" s="422"/>
    </row>
    <row r="21140" spans="4:4">
      <c r="D21140" s="422"/>
    </row>
    <row r="21141" spans="4:4">
      <c r="D21141" s="422"/>
    </row>
    <row r="21142" spans="4:4">
      <c r="D21142" s="422"/>
    </row>
    <row r="21143" spans="4:4">
      <c r="D21143" s="422"/>
    </row>
    <row r="21144" spans="4:4">
      <c r="D21144" s="422"/>
    </row>
    <row r="21145" spans="4:4">
      <c r="D21145" s="422"/>
    </row>
    <row r="21146" spans="4:4">
      <c r="D21146" s="422"/>
    </row>
    <row r="21147" spans="4:4">
      <c r="D21147" s="422"/>
    </row>
    <row r="21148" spans="4:4">
      <c r="D21148" s="422"/>
    </row>
    <row r="21149" spans="4:4">
      <c r="D21149" s="422"/>
    </row>
    <row r="21150" spans="4:4">
      <c r="D21150" s="422"/>
    </row>
    <row r="21151" spans="4:4">
      <c r="D21151" s="422"/>
    </row>
    <row r="21152" spans="4:4">
      <c r="D21152" s="422"/>
    </row>
    <row r="21153" spans="4:4">
      <c r="D21153" s="422"/>
    </row>
    <row r="21154" spans="4:4">
      <c r="D21154" s="422"/>
    </row>
    <row r="21155" spans="4:4">
      <c r="D21155" s="422"/>
    </row>
    <row r="21156" spans="4:4">
      <c r="D21156" s="422"/>
    </row>
    <row r="21157" spans="4:4">
      <c r="D21157" s="422"/>
    </row>
    <row r="21158" spans="4:4">
      <c r="D21158" s="422"/>
    </row>
    <row r="21159" spans="4:4">
      <c r="D21159" s="422"/>
    </row>
    <row r="21160" spans="4:4">
      <c r="D21160" s="422"/>
    </row>
    <row r="21161" spans="4:4">
      <c r="D21161" s="422"/>
    </row>
    <row r="21162" spans="4:4">
      <c r="D21162" s="422"/>
    </row>
    <row r="21163" spans="4:4">
      <c r="D21163" s="422"/>
    </row>
    <row r="21164" spans="4:4">
      <c r="D21164" s="422"/>
    </row>
    <row r="21165" spans="4:4">
      <c r="D21165" s="422"/>
    </row>
    <row r="21166" spans="4:4">
      <c r="D21166" s="422"/>
    </row>
    <row r="21167" spans="4:4">
      <c r="D21167" s="422"/>
    </row>
    <row r="21168" spans="4:4">
      <c r="D21168" s="422"/>
    </row>
    <row r="21169" spans="4:4">
      <c r="D21169" s="422"/>
    </row>
    <row r="21170" spans="4:4">
      <c r="D21170" s="422"/>
    </row>
    <row r="21171" spans="4:4">
      <c r="D21171" s="422"/>
    </row>
    <row r="21172" spans="4:4">
      <c r="D21172" s="422"/>
    </row>
    <row r="21173" spans="4:4">
      <c r="D21173" s="422"/>
    </row>
    <row r="21174" spans="4:4">
      <c r="D21174" s="422"/>
    </row>
    <row r="21175" spans="4:4">
      <c r="D21175" s="422"/>
    </row>
    <row r="21176" spans="4:4">
      <c r="D21176" s="422"/>
    </row>
    <row r="21177" spans="4:4">
      <c r="D21177" s="422"/>
    </row>
    <row r="21178" spans="4:4">
      <c r="D21178" s="422"/>
    </row>
    <row r="21179" spans="4:4">
      <c r="D21179" s="422"/>
    </row>
    <row r="21180" spans="4:4">
      <c r="D21180" s="422"/>
    </row>
    <row r="21181" spans="4:4">
      <c r="D21181" s="422"/>
    </row>
    <row r="21182" spans="4:4">
      <c r="D21182" s="422"/>
    </row>
    <row r="21183" spans="4:4">
      <c r="D21183" s="422"/>
    </row>
    <row r="21184" spans="4:4">
      <c r="D21184" s="422"/>
    </row>
    <row r="21185" spans="4:4">
      <c r="D21185" s="422"/>
    </row>
    <row r="21186" spans="4:4">
      <c r="D21186" s="422"/>
    </row>
    <row r="21187" spans="4:4">
      <c r="D21187" s="422"/>
    </row>
    <row r="21188" spans="4:4">
      <c r="D21188" s="422"/>
    </row>
    <row r="21189" spans="4:4">
      <c r="D21189" s="422"/>
    </row>
    <row r="21190" spans="4:4">
      <c r="D21190" s="422"/>
    </row>
    <row r="21191" spans="4:4">
      <c r="D21191" s="422"/>
    </row>
    <row r="21192" spans="4:4">
      <c r="D21192" s="422"/>
    </row>
    <row r="21193" spans="4:4">
      <c r="D21193" s="422"/>
    </row>
    <row r="21194" spans="4:4">
      <c r="D21194" s="422"/>
    </row>
    <row r="21195" spans="4:4">
      <c r="D21195" s="422"/>
    </row>
    <row r="21196" spans="4:4">
      <c r="D21196" s="422"/>
    </row>
    <row r="21197" spans="4:4">
      <c r="D21197" s="422"/>
    </row>
    <row r="21198" spans="4:4">
      <c r="D21198" s="422"/>
    </row>
    <row r="21199" spans="4:4">
      <c r="D21199" s="422"/>
    </row>
    <row r="21200" spans="4:4">
      <c r="D21200" s="422"/>
    </row>
    <row r="21201" spans="4:4">
      <c r="D21201" s="422"/>
    </row>
    <row r="21202" spans="4:4">
      <c r="D21202" s="422"/>
    </row>
    <row r="21203" spans="4:4">
      <c r="D21203" s="422"/>
    </row>
    <row r="21204" spans="4:4">
      <c r="D21204" s="422"/>
    </row>
    <row r="21205" spans="4:4">
      <c r="D21205" s="422"/>
    </row>
    <row r="21206" spans="4:4">
      <c r="D21206" s="422"/>
    </row>
    <row r="21207" spans="4:4">
      <c r="D21207" s="422"/>
    </row>
    <row r="21208" spans="4:4">
      <c r="D21208" s="422"/>
    </row>
    <row r="21209" spans="4:4">
      <c r="D21209" s="422"/>
    </row>
    <row r="21210" spans="4:4">
      <c r="D21210" s="422"/>
    </row>
    <row r="21211" spans="4:4">
      <c r="D21211" s="422"/>
    </row>
    <row r="21212" spans="4:4">
      <c r="D21212" s="422"/>
    </row>
    <row r="21213" spans="4:4">
      <c r="D21213" s="422"/>
    </row>
    <row r="21214" spans="4:4">
      <c r="D21214" s="422"/>
    </row>
    <row r="21215" spans="4:4">
      <c r="D21215" s="422"/>
    </row>
    <row r="21216" spans="4:4">
      <c r="D21216" s="422"/>
    </row>
    <row r="21217" spans="4:4">
      <c r="D21217" s="422"/>
    </row>
    <row r="21218" spans="4:4">
      <c r="D21218" s="422"/>
    </row>
    <row r="21219" spans="4:4">
      <c r="D21219" s="422"/>
    </row>
    <row r="21220" spans="4:4">
      <c r="D21220" s="422"/>
    </row>
    <row r="21221" spans="4:4">
      <c r="D21221" s="422"/>
    </row>
    <row r="21222" spans="4:4">
      <c r="D21222" s="422"/>
    </row>
    <row r="21223" spans="4:4">
      <c r="D21223" s="422"/>
    </row>
    <row r="21224" spans="4:4">
      <c r="D21224" s="422"/>
    </row>
    <row r="21225" spans="4:4">
      <c r="D21225" s="422"/>
    </row>
    <row r="21226" spans="4:4">
      <c r="D21226" s="422"/>
    </row>
    <row r="21227" spans="4:4">
      <c r="D21227" s="422"/>
    </row>
    <row r="21228" spans="4:4">
      <c r="D21228" s="422"/>
    </row>
    <row r="21229" spans="4:4">
      <c r="D21229" s="422"/>
    </row>
    <row r="21230" spans="4:4">
      <c r="D21230" s="422"/>
    </row>
    <row r="21231" spans="4:4">
      <c r="D21231" s="422"/>
    </row>
    <row r="21232" spans="4:4">
      <c r="D21232" s="422"/>
    </row>
    <row r="21233" spans="4:4">
      <c r="D21233" s="422"/>
    </row>
    <row r="21234" spans="4:4">
      <c r="D21234" s="422"/>
    </row>
    <row r="21235" spans="4:4">
      <c r="D21235" s="422"/>
    </row>
    <row r="21236" spans="4:4">
      <c r="D21236" s="422"/>
    </row>
    <row r="21237" spans="4:4">
      <c r="D21237" s="422"/>
    </row>
    <row r="21238" spans="4:4">
      <c r="D21238" s="422"/>
    </row>
    <row r="21239" spans="4:4">
      <c r="D21239" s="422"/>
    </row>
    <row r="21240" spans="4:4">
      <c r="D21240" s="422"/>
    </row>
    <row r="21241" spans="4:4">
      <c r="D21241" s="422"/>
    </row>
    <row r="21242" spans="4:4">
      <c r="D21242" s="422"/>
    </row>
    <row r="21243" spans="4:4">
      <c r="D21243" s="422"/>
    </row>
    <row r="21244" spans="4:4">
      <c r="D21244" s="422"/>
    </row>
    <row r="21245" spans="4:4">
      <c r="D21245" s="422"/>
    </row>
    <row r="21246" spans="4:4">
      <c r="D21246" s="422"/>
    </row>
    <row r="21247" spans="4:4">
      <c r="D21247" s="422"/>
    </row>
    <row r="21248" spans="4:4">
      <c r="D21248" s="422"/>
    </row>
    <row r="21249" spans="4:4">
      <c r="D21249" s="422"/>
    </row>
    <row r="21250" spans="4:4">
      <c r="D21250" s="422"/>
    </row>
    <row r="21251" spans="4:4">
      <c r="D21251" s="422"/>
    </row>
    <row r="21252" spans="4:4">
      <c r="D21252" s="422"/>
    </row>
    <row r="21253" spans="4:4">
      <c r="D21253" s="422"/>
    </row>
    <row r="21254" spans="4:4">
      <c r="D21254" s="422"/>
    </row>
    <row r="21255" spans="4:4">
      <c r="D21255" s="422"/>
    </row>
    <row r="21256" spans="4:4">
      <c r="D21256" s="422"/>
    </row>
    <row r="21257" spans="4:4">
      <c r="D21257" s="422"/>
    </row>
    <row r="21258" spans="4:4">
      <c r="D21258" s="422"/>
    </row>
    <row r="21259" spans="4:4">
      <c r="D21259" s="422"/>
    </row>
    <row r="21260" spans="4:4">
      <c r="D21260" s="422"/>
    </row>
    <row r="21261" spans="4:4">
      <c r="D21261" s="422"/>
    </row>
    <row r="21262" spans="4:4">
      <c r="D21262" s="422"/>
    </row>
    <row r="21263" spans="4:4">
      <c r="D21263" s="422"/>
    </row>
    <row r="21264" spans="4:4">
      <c r="D21264" s="422"/>
    </row>
    <row r="21265" spans="4:4">
      <c r="D21265" s="422"/>
    </row>
    <row r="21266" spans="4:4">
      <c r="D21266" s="422"/>
    </row>
    <row r="21267" spans="4:4">
      <c r="D21267" s="422"/>
    </row>
    <row r="21268" spans="4:4">
      <c r="D21268" s="422"/>
    </row>
    <row r="21269" spans="4:4">
      <c r="D21269" s="422"/>
    </row>
    <row r="21270" spans="4:4">
      <c r="D21270" s="422"/>
    </row>
    <row r="21271" spans="4:4">
      <c r="D21271" s="422"/>
    </row>
    <row r="21272" spans="4:4">
      <c r="D21272" s="422"/>
    </row>
    <row r="21273" spans="4:4">
      <c r="D21273" s="422"/>
    </row>
    <row r="21274" spans="4:4">
      <c r="D21274" s="422"/>
    </row>
    <row r="21275" spans="4:4">
      <c r="D21275" s="422"/>
    </row>
    <row r="21276" spans="4:4">
      <c r="D21276" s="422"/>
    </row>
    <row r="21277" spans="4:4">
      <c r="D21277" s="422"/>
    </row>
    <row r="21278" spans="4:4">
      <c r="D21278" s="422"/>
    </row>
    <row r="21279" spans="4:4">
      <c r="D21279" s="422"/>
    </row>
    <row r="21280" spans="4:4">
      <c r="D21280" s="422"/>
    </row>
    <row r="21281" spans="4:4">
      <c r="D21281" s="422"/>
    </row>
    <row r="21282" spans="4:4">
      <c r="D21282" s="422"/>
    </row>
    <row r="21283" spans="4:4">
      <c r="D21283" s="422"/>
    </row>
    <row r="21284" spans="4:4">
      <c r="D21284" s="422"/>
    </row>
    <row r="21285" spans="4:4">
      <c r="D21285" s="422"/>
    </row>
    <row r="21286" spans="4:4">
      <c r="D21286" s="422"/>
    </row>
    <row r="21287" spans="4:4">
      <c r="D21287" s="422"/>
    </row>
    <row r="21288" spans="4:4">
      <c r="D21288" s="422"/>
    </row>
    <row r="21289" spans="4:4">
      <c r="D21289" s="422"/>
    </row>
    <row r="21290" spans="4:4">
      <c r="D21290" s="422"/>
    </row>
    <row r="21291" spans="4:4">
      <c r="D21291" s="422"/>
    </row>
    <row r="21292" spans="4:4">
      <c r="D21292" s="422"/>
    </row>
    <row r="21293" spans="4:4">
      <c r="D21293" s="422"/>
    </row>
    <row r="21294" spans="4:4">
      <c r="D21294" s="422"/>
    </row>
    <row r="21295" spans="4:4">
      <c r="D21295" s="422"/>
    </row>
    <row r="21296" spans="4:4">
      <c r="D21296" s="422"/>
    </row>
    <row r="21297" spans="4:4">
      <c r="D21297" s="422"/>
    </row>
    <row r="21298" spans="4:4">
      <c r="D21298" s="422"/>
    </row>
    <row r="21299" spans="4:4">
      <c r="D21299" s="422"/>
    </row>
    <row r="21300" spans="4:4">
      <c r="D21300" s="422"/>
    </row>
    <row r="21301" spans="4:4">
      <c r="D21301" s="422"/>
    </row>
    <row r="21302" spans="4:4">
      <c r="D21302" s="422"/>
    </row>
    <row r="21303" spans="4:4">
      <c r="D21303" s="422"/>
    </row>
    <row r="21304" spans="4:4">
      <c r="D21304" s="422"/>
    </row>
    <row r="21305" spans="4:4">
      <c r="D21305" s="422"/>
    </row>
    <row r="21306" spans="4:4">
      <c r="D21306" s="422"/>
    </row>
    <row r="21307" spans="4:4">
      <c r="D21307" s="422"/>
    </row>
    <row r="21308" spans="4:4">
      <c r="D21308" s="422"/>
    </row>
    <row r="21309" spans="4:4">
      <c r="D21309" s="422"/>
    </row>
    <row r="21310" spans="4:4">
      <c r="D21310" s="422"/>
    </row>
    <row r="21311" spans="4:4">
      <c r="D21311" s="422"/>
    </row>
    <row r="21312" spans="4:4">
      <c r="D21312" s="422"/>
    </row>
    <row r="21313" spans="4:4">
      <c r="D21313" s="422"/>
    </row>
    <row r="21314" spans="4:4">
      <c r="D21314" s="422"/>
    </row>
    <row r="21315" spans="4:4">
      <c r="D21315" s="422"/>
    </row>
    <row r="21316" spans="4:4">
      <c r="D21316" s="422"/>
    </row>
    <row r="21317" spans="4:4">
      <c r="D21317" s="422"/>
    </row>
    <row r="21318" spans="4:4">
      <c r="D21318" s="422"/>
    </row>
    <row r="21319" spans="4:4">
      <c r="D21319" s="422"/>
    </row>
    <row r="21320" spans="4:4">
      <c r="D21320" s="422"/>
    </row>
    <row r="21321" spans="4:4">
      <c r="D21321" s="422"/>
    </row>
    <row r="21322" spans="4:4">
      <c r="D21322" s="422"/>
    </row>
    <row r="21323" spans="4:4">
      <c r="D21323" s="422"/>
    </row>
    <row r="21324" spans="4:4">
      <c r="D21324" s="422"/>
    </row>
    <row r="21325" spans="4:4">
      <c r="D21325" s="422"/>
    </row>
    <row r="21326" spans="4:4">
      <c r="D21326" s="422"/>
    </row>
    <row r="21327" spans="4:4">
      <c r="D21327" s="422"/>
    </row>
    <row r="21328" spans="4:4">
      <c r="D21328" s="422"/>
    </row>
    <row r="21329" spans="4:4">
      <c r="D21329" s="422"/>
    </row>
    <row r="21330" spans="4:4">
      <c r="D21330" s="422"/>
    </row>
    <row r="21331" spans="4:4">
      <c r="D21331" s="422"/>
    </row>
    <row r="21332" spans="4:4">
      <c r="D21332" s="422"/>
    </row>
    <row r="21333" spans="4:4">
      <c r="D21333" s="422"/>
    </row>
    <row r="21334" spans="4:4">
      <c r="D21334" s="422"/>
    </row>
    <row r="21335" spans="4:4">
      <c r="D21335" s="422"/>
    </row>
    <row r="21336" spans="4:4">
      <c r="D21336" s="422"/>
    </row>
    <row r="21337" spans="4:4">
      <c r="D21337" s="422"/>
    </row>
    <row r="21338" spans="4:4">
      <c r="D21338" s="422"/>
    </row>
    <row r="21339" spans="4:4">
      <c r="D21339" s="422"/>
    </row>
    <row r="21340" spans="4:4">
      <c r="D21340" s="422"/>
    </row>
    <row r="21341" spans="4:4">
      <c r="D21341" s="422"/>
    </row>
    <row r="21342" spans="4:4">
      <c r="D21342" s="422"/>
    </row>
    <row r="21343" spans="4:4">
      <c r="D21343" s="422"/>
    </row>
    <row r="21344" spans="4:4">
      <c r="D21344" s="422"/>
    </row>
    <row r="21345" spans="4:4">
      <c r="D21345" s="422"/>
    </row>
    <row r="21346" spans="4:4">
      <c r="D21346" s="422"/>
    </row>
    <row r="21347" spans="4:4">
      <c r="D21347" s="422"/>
    </row>
    <row r="21348" spans="4:4">
      <c r="D21348" s="422"/>
    </row>
    <row r="21349" spans="4:4">
      <c r="D21349" s="422"/>
    </row>
    <row r="21350" spans="4:4">
      <c r="D21350" s="422"/>
    </row>
    <row r="21351" spans="4:4">
      <c r="D21351" s="422"/>
    </row>
    <row r="21352" spans="4:4">
      <c r="D21352" s="422"/>
    </row>
    <row r="21353" spans="4:4">
      <c r="D21353" s="422"/>
    </row>
    <row r="21354" spans="4:4">
      <c r="D21354" s="422"/>
    </row>
    <row r="21355" spans="4:4">
      <c r="D21355" s="422"/>
    </row>
    <row r="21356" spans="4:4">
      <c r="D21356" s="422"/>
    </row>
    <row r="21357" spans="4:4">
      <c r="D21357" s="422"/>
    </row>
    <row r="21358" spans="4:4">
      <c r="D21358" s="422"/>
    </row>
    <row r="21359" spans="4:4">
      <c r="D21359" s="422"/>
    </row>
    <row r="21360" spans="4:4">
      <c r="D21360" s="422"/>
    </row>
    <row r="21361" spans="4:4">
      <c r="D21361" s="422"/>
    </row>
    <row r="21362" spans="4:4">
      <c r="D21362" s="422"/>
    </row>
    <row r="21363" spans="4:4">
      <c r="D21363" s="422"/>
    </row>
    <row r="21364" spans="4:4">
      <c r="D21364" s="422"/>
    </row>
    <row r="21365" spans="4:4">
      <c r="D21365" s="422"/>
    </row>
    <row r="21366" spans="4:4">
      <c r="D21366" s="422"/>
    </row>
    <row r="21367" spans="4:4">
      <c r="D21367" s="422"/>
    </row>
    <row r="21368" spans="4:4">
      <c r="D21368" s="422"/>
    </row>
    <row r="21369" spans="4:4">
      <c r="D21369" s="422"/>
    </row>
    <row r="21370" spans="4:4">
      <c r="D21370" s="422"/>
    </row>
    <row r="21371" spans="4:4">
      <c r="D21371" s="422"/>
    </row>
    <row r="21372" spans="4:4">
      <c r="D21372" s="422"/>
    </row>
    <row r="21373" spans="4:4">
      <c r="D21373" s="422"/>
    </row>
    <row r="21374" spans="4:4">
      <c r="D21374" s="422"/>
    </row>
    <row r="21375" spans="4:4">
      <c r="D21375" s="422"/>
    </row>
    <row r="21376" spans="4:4">
      <c r="D21376" s="422"/>
    </row>
    <row r="21377" spans="4:4">
      <c r="D21377" s="422"/>
    </row>
    <row r="21378" spans="4:4">
      <c r="D21378" s="422"/>
    </row>
    <row r="21379" spans="4:4">
      <c r="D21379" s="422"/>
    </row>
    <row r="21380" spans="4:4">
      <c r="D21380" s="422"/>
    </row>
    <row r="21381" spans="4:4">
      <c r="D21381" s="422"/>
    </row>
    <row r="21382" spans="4:4">
      <c r="D21382" s="422"/>
    </row>
    <row r="21383" spans="4:4">
      <c r="D21383" s="422"/>
    </row>
    <row r="21384" spans="4:4">
      <c r="D21384" s="422"/>
    </row>
    <row r="21385" spans="4:4">
      <c r="D21385" s="422"/>
    </row>
    <row r="21386" spans="4:4">
      <c r="D21386" s="422"/>
    </row>
    <row r="21387" spans="4:4">
      <c r="D21387" s="422"/>
    </row>
    <row r="21388" spans="4:4">
      <c r="D21388" s="422"/>
    </row>
    <row r="21389" spans="4:4">
      <c r="D21389" s="422"/>
    </row>
    <row r="21390" spans="4:4">
      <c r="D21390" s="422"/>
    </row>
    <row r="21391" spans="4:4">
      <c r="D21391" s="422"/>
    </row>
    <row r="21392" spans="4:4">
      <c r="D21392" s="422"/>
    </row>
    <row r="21393" spans="4:4">
      <c r="D21393" s="422"/>
    </row>
    <row r="21394" spans="4:4">
      <c r="D21394" s="422"/>
    </row>
    <row r="21395" spans="4:4">
      <c r="D21395" s="422"/>
    </row>
    <row r="21396" spans="4:4">
      <c r="D21396" s="422"/>
    </row>
    <row r="21397" spans="4:4">
      <c r="D21397" s="422"/>
    </row>
    <row r="21398" spans="4:4">
      <c r="D21398" s="422"/>
    </row>
    <row r="21399" spans="4:4">
      <c r="D21399" s="422"/>
    </row>
    <row r="21400" spans="4:4">
      <c r="D21400" s="422"/>
    </row>
    <row r="21401" spans="4:4">
      <c r="D21401" s="422"/>
    </row>
    <row r="21402" spans="4:4">
      <c r="D21402" s="422"/>
    </row>
    <row r="21403" spans="4:4">
      <c r="D21403" s="422"/>
    </row>
    <row r="21404" spans="4:4">
      <c r="D21404" s="422"/>
    </row>
    <row r="21405" spans="4:4">
      <c r="D21405" s="422"/>
    </row>
    <row r="21406" spans="4:4">
      <c r="D21406" s="422"/>
    </row>
    <row r="21407" spans="4:4">
      <c r="D21407" s="422"/>
    </row>
    <row r="21408" spans="4:4">
      <c r="D21408" s="422"/>
    </row>
    <row r="21409" spans="4:4">
      <c r="D21409" s="422"/>
    </row>
    <row r="21410" spans="4:4">
      <c r="D21410" s="422"/>
    </row>
    <row r="21411" spans="4:4">
      <c r="D21411" s="422"/>
    </row>
    <row r="21412" spans="4:4">
      <c r="D21412" s="422"/>
    </row>
    <row r="21413" spans="4:4">
      <c r="D21413" s="422"/>
    </row>
    <row r="21414" spans="4:4">
      <c r="D21414" s="422"/>
    </row>
    <row r="21415" spans="4:4">
      <c r="D21415" s="422"/>
    </row>
    <row r="21416" spans="4:4">
      <c r="D21416" s="422"/>
    </row>
    <row r="21417" spans="4:4">
      <c r="D21417" s="422"/>
    </row>
    <row r="21418" spans="4:4">
      <c r="D21418" s="422"/>
    </row>
    <row r="21419" spans="4:4">
      <c r="D21419" s="422"/>
    </row>
    <row r="21420" spans="4:4">
      <c r="D21420" s="422"/>
    </row>
    <row r="21421" spans="4:4">
      <c r="D21421" s="422"/>
    </row>
    <row r="21422" spans="4:4">
      <c r="D21422" s="422"/>
    </row>
    <row r="21423" spans="4:4">
      <c r="D21423" s="422"/>
    </row>
    <row r="21424" spans="4:4">
      <c r="D21424" s="422"/>
    </row>
    <row r="21425" spans="4:4">
      <c r="D21425" s="422"/>
    </row>
    <row r="21426" spans="4:4">
      <c r="D21426" s="422"/>
    </row>
    <row r="21427" spans="4:4">
      <c r="D21427" s="422"/>
    </row>
    <row r="21428" spans="4:4">
      <c r="D21428" s="422"/>
    </row>
    <row r="21429" spans="4:4">
      <c r="D21429" s="422"/>
    </row>
    <row r="21430" spans="4:4">
      <c r="D21430" s="422"/>
    </row>
    <row r="21431" spans="4:4">
      <c r="D21431" s="422"/>
    </row>
    <row r="21432" spans="4:4">
      <c r="D21432" s="422"/>
    </row>
    <row r="21433" spans="4:4">
      <c r="D21433" s="422"/>
    </row>
    <row r="21434" spans="4:4">
      <c r="D21434" s="422"/>
    </row>
    <row r="21435" spans="4:4">
      <c r="D21435" s="422"/>
    </row>
    <row r="21436" spans="4:4">
      <c r="D21436" s="422"/>
    </row>
    <row r="21437" spans="4:4">
      <c r="D21437" s="422"/>
    </row>
    <row r="21438" spans="4:4">
      <c r="D21438" s="422"/>
    </row>
    <row r="21439" spans="4:4">
      <c r="D21439" s="422"/>
    </row>
    <row r="21440" spans="4:4">
      <c r="D21440" s="422"/>
    </row>
    <row r="21441" spans="4:4">
      <c r="D21441" s="422"/>
    </row>
    <row r="21442" spans="4:4">
      <c r="D21442" s="422"/>
    </row>
    <row r="21443" spans="4:4">
      <c r="D21443" s="422"/>
    </row>
    <row r="21444" spans="4:4">
      <c r="D21444" s="422"/>
    </row>
    <row r="21445" spans="4:4">
      <c r="D21445" s="422"/>
    </row>
    <row r="21446" spans="4:4">
      <c r="D21446" s="422"/>
    </row>
    <row r="21447" spans="4:4">
      <c r="D21447" s="422"/>
    </row>
    <row r="21448" spans="4:4">
      <c r="D21448" s="422"/>
    </row>
    <row r="21449" spans="4:4">
      <c r="D21449" s="422"/>
    </row>
    <row r="21450" spans="4:4">
      <c r="D21450" s="422"/>
    </row>
    <row r="21451" spans="4:4">
      <c r="D21451" s="422"/>
    </row>
    <row r="21452" spans="4:4">
      <c r="D21452" s="422"/>
    </row>
    <row r="21453" spans="4:4">
      <c r="D21453" s="422"/>
    </row>
    <row r="21454" spans="4:4">
      <c r="D21454" s="422"/>
    </row>
    <row r="21455" spans="4:4">
      <c r="D21455" s="422"/>
    </row>
    <row r="21456" spans="4:4">
      <c r="D21456" s="422"/>
    </row>
    <row r="21457" spans="4:4">
      <c r="D21457" s="422"/>
    </row>
    <row r="21458" spans="4:4">
      <c r="D21458" s="422"/>
    </row>
    <row r="21459" spans="4:4">
      <c r="D21459" s="422"/>
    </row>
    <row r="21460" spans="4:4">
      <c r="D21460" s="422"/>
    </row>
    <row r="21461" spans="4:4">
      <c r="D21461" s="422"/>
    </row>
    <row r="21462" spans="4:4">
      <c r="D21462" s="422"/>
    </row>
    <row r="21463" spans="4:4">
      <c r="D21463" s="422"/>
    </row>
    <row r="21464" spans="4:4">
      <c r="D21464" s="422"/>
    </row>
    <row r="21465" spans="4:4">
      <c r="D21465" s="422"/>
    </row>
    <row r="21466" spans="4:4">
      <c r="D21466" s="422"/>
    </row>
    <row r="21467" spans="4:4">
      <c r="D21467" s="422"/>
    </row>
    <row r="21468" spans="4:4">
      <c r="D21468" s="422"/>
    </row>
    <row r="21469" spans="4:4">
      <c r="D21469" s="422"/>
    </row>
    <row r="21470" spans="4:4">
      <c r="D21470" s="422"/>
    </row>
    <row r="21471" spans="4:4">
      <c r="D21471" s="422"/>
    </row>
    <row r="21472" spans="4:4">
      <c r="D21472" s="422"/>
    </row>
    <row r="21473" spans="4:4">
      <c r="D21473" s="422"/>
    </row>
    <row r="21474" spans="4:4">
      <c r="D21474" s="422"/>
    </row>
    <row r="21475" spans="4:4">
      <c r="D21475" s="422"/>
    </row>
    <row r="21476" spans="4:4">
      <c r="D21476" s="422"/>
    </row>
    <row r="21477" spans="4:4">
      <c r="D21477" s="422"/>
    </row>
    <row r="21478" spans="4:4">
      <c r="D21478" s="422"/>
    </row>
    <row r="21479" spans="4:4">
      <c r="D21479" s="422"/>
    </row>
    <row r="21480" spans="4:4">
      <c r="D21480" s="422"/>
    </row>
    <row r="21481" spans="4:4">
      <c r="D21481" s="422"/>
    </row>
    <row r="21482" spans="4:4">
      <c r="D21482" s="422"/>
    </row>
    <row r="21483" spans="4:4">
      <c r="D21483" s="422"/>
    </row>
    <row r="21484" spans="4:4">
      <c r="D21484" s="422"/>
    </row>
    <row r="21485" spans="4:4">
      <c r="D21485" s="422"/>
    </row>
    <row r="21486" spans="4:4">
      <c r="D21486" s="422"/>
    </row>
    <row r="21487" spans="4:4">
      <c r="D21487" s="422"/>
    </row>
    <row r="21488" spans="4:4">
      <c r="D21488" s="422"/>
    </row>
    <row r="21489" spans="4:4">
      <c r="D21489" s="422"/>
    </row>
    <row r="21490" spans="4:4">
      <c r="D21490" s="422"/>
    </row>
    <row r="21491" spans="4:4">
      <c r="D21491" s="422"/>
    </row>
    <row r="21492" spans="4:4">
      <c r="D21492" s="422"/>
    </row>
    <row r="21493" spans="4:4">
      <c r="D21493" s="422"/>
    </row>
    <row r="21494" spans="4:4">
      <c r="D21494" s="422"/>
    </row>
    <row r="21495" spans="4:4">
      <c r="D21495" s="422"/>
    </row>
    <row r="21496" spans="4:4">
      <c r="D21496" s="422"/>
    </row>
    <row r="21497" spans="4:4">
      <c r="D21497" s="422"/>
    </row>
    <row r="21498" spans="4:4">
      <c r="D21498" s="422"/>
    </row>
    <row r="21499" spans="4:4">
      <c r="D21499" s="422"/>
    </row>
    <row r="21500" spans="4:4">
      <c r="D21500" s="422"/>
    </row>
    <row r="21501" spans="4:4">
      <c r="D21501" s="422"/>
    </row>
    <row r="21502" spans="4:4">
      <c r="D21502" s="422"/>
    </row>
    <row r="21503" spans="4:4">
      <c r="D21503" s="422"/>
    </row>
    <row r="21504" spans="4:4">
      <c r="D21504" s="422"/>
    </row>
    <row r="21505" spans="4:4">
      <c r="D21505" s="422"/>
    </row>
    <row r="21506" spans="4:4">
      <c r="D21506" s="422"/>
    </row>
    <row r="21507" spans="4:4">
      <c r="D21507" s="422"/>
    </row>
    <row r="21508" spans="4:4">
      <c r="D21508" s="422"/>
    </row>
    <row r="21509" spans="4:4">
      <c r="D21509" s="422"/>
    </row>
    <row r="21510" spans="4:4">
      <c r="D21510" s="422"/>
    </row>
    <row r="21511" spans="4:4">
      <c r="D21511" s="422"/>
    </row>
    <row r="21512" spans="4:4">
      <c r="D21512" s="422"/>
    </row>
    <row r="21513" spans="4:4">
      <c r="D21513" s="422"/>
    </row>
    <row r="21514" spans="4:4">
      <c r="D21514" s="422"/>
    </row>
    <row r="21515" spans="4:4">
      <c r="D21515" s="422"/>
    </row>
    <row r="21516" spans="4:4">
      <c r="D21516" s="422"/>
    </row>
    <row r="21517" spans="4:4">
      <c r="D21517" s="422"/>
    </row>
    <row r="21518" spans="4:4">
      <c r="D21518" s="422"/>
    </row>
    <row r="21519" spans="4:4">
      <c r="D21519" s="422"/>
    </row>
    <row r="21520" spans="4:4">
      <c r="D21520" s="422"/>
    </row>
    <row r="21521" spans="4:4">
      <c r="D21521" s="422"/>
    </row>
    <row r="21522" spans="4:4">
      <c r="D21522" s="422"/>
    </row>
    <row r="21523" spans="4:4">
      <c r="D21523" s="422"/>
    </row>
    <row r="21524" spans="4:4">
      <c r="D21524" s="422"/>
    </row>
    <row r="21525" spans="4:4">
      <c r="D21525" s="422"/>
    </row>
    <row r="21526" spans="4:4">
      <c r="D21526" s="422"/>
    </row>
    <row r="21527" spans="4:4">
      <c r="D21527" s="422"/>
    </row>
    <row r="21528" spans="4:4">
      <c r="D21528" s="422"/>
    </row>
    <row r="21529" spans="4:4">
      <c r="D21529" s="422"/>
    </row>
    <row r="21530" spans="4:4">
      <c r="D21530" s="422"/>
    </row>
    <row r="21531" spans="4:4">
      <c r="D21531" s="422"/>
    </row>
    <row r="21532" spans="4:4">
      <c r="D21532" s="422"/>
    </row>
    <row r="21533" spans="4:4">
      <c r="D21533" s="422"/>
    </row>
    <row r="21534" spans="4:4">
      <c r="D21534" s="422"/>
    </row>
    <row r="21535" spans="4:4">
      <c r="D21535" s="422"/>
    </row>
    <row r="21536" spans="4:4">
      <c r="D21536" s="422"/>
    </row>
    <row r="21537" spans="4:4">
      <c r="D21537" s="422"/>
    </row>
    <row r="21538" spans="4:4">
      <c r="D21538" s="422"/>
    </row>
    <row r="21539" spans="4:4">
      <c r="D21539" s="422"/>
    </row>
    <row r="21540" spans="4:4">
      <c r="D21540" s="422"/>
    </row>
    <row r="21541" spans="4:4">
      <c r="D21541" s="422"/>
    </row>
    <row r="21542" spans="4:4">
      <c r="D21542" s="422"/>
    </row>
    <row r="21543" spans="4:4">
      <c r="D21543" s="422"/>
    </row>
    <row r="21544" spans="4:4">
      <c r="D21544" s="422"/>
    </row>
    <row r="21545" spans="4:4">
      <c r="D21545" s="422"/>
    </row>
    <row r="21546" spans="4:4">
      <c r="D21546" s="422"/>
    </row>
    <row r="21547" spans="4:4">
      <c r="D21547" s="422"/>
    </row>
    <row r="21548" spans="4:4">
      <c r="D21548" s="422"/>
    </row>
    <row r="21549" spans="4:4">
      <c r="D21549" s="422"/>
    </row>
    <row r="21550" spans="4:4">
      <c r="D21550" s="422"/>
    </row>
    <row r="21551" spans="4:4">
      <c r="D21551" s="422"/>
    </row>
    <row r="21552" spans="4:4">
      <c r="D21552" s="422"/>
    </row>
    <row r="21553" spans="4:4">
      <c r="D21553" s="422"/>
    </row>
    <row r="21554" spans="4:4">
      <c r="D21554" s="422"/>
    </row>
    <row r="21555" spans="4:4">
      <c r="D21555" s="422"/>
    </row>
    <row r="21556" spans="4:4">
      <c r="D21556" s="422"/>
    </row>
    <row r="21557" spans="4:4">
      <c r="D21557" s="422"/>
    </row>
    <row r="21558" spans="4:4">
      <c r="D21558" s="422"/>
    </row>
    <row r="21559" spans="4:4">
      <c r="D21559" s="422"/>
    </row>
    <row r="21560" spans="4:4">
      <c r="D21560" s="422"/>
    </row>
    <row r="21561" spans="4:4">
      <c r="D21561" s="422"/>
    </row>
    <row r="21562" spans="4:4">
      <c r="D21562" s="422"/>
    </row>
    <row r="21563" spans="4:4">
      <c r="D21563" s="422"/>
    </row>
    <row r="21564" spans="4:4">
      <c r="D21564" s="422"/>
    </row>
    <row r="21565" spans="4:4">
      <c r="D21565" s="422"/>
    </row>
    <row r="21566" spans="4:4">
      <c r="D21566" s="422"/>
    </row>
    <row r="21567" spans="4:4">
      <c r="D21567" s="422"/>
    </row>
    <row r="21568" spans="4:4">
      <c r="D21568" s="422"/>
    </row>
    <row r="21569" spans="4:4">
      <c r="D21569" s="422"/>
    </row>
    <row r="21570" spans="4:4">
      <c r="D21570" s="422"/>
    </row>
    <row r="21571" spans="4:4">
      <c r="D21571" s="422"/>
    </row>
    <row r="21572" spans="4:4">
      <c r="D21572" s="422"/>
    </row>
    <row r="21573" spans="4:4">
      <c r="D21573" s="422"/>
    </row>
    <row r="21574" spans="4:4">
      <c r="D21574" s="422"/>
    </row>
    <row r="21575" spans="4:4">
      <c r="D21575" s="422"/>
    </row>
    <row r="21576" spans="4:4">
      <c r="D21576" s="422"/>
    </row>
    <row r="21577" spans="4:4">
      <c r="D21577" s="422"/>
    </row>
    <row r="21578" spans="4:4">
      <c r="D21578" s="422"/>
    </row>
    <row r="21579" spans="4:4">
      <c r="D21579" s="422"/>
    </row>
    <row r="21580" spans="4:4">
      <c r="D21580" s="422"/>
    </row>
    <row r="21581" spans="4:4">
      <c r="D21581" s="422"/>
    </row>
    <row r="21582" spans="4:4">
      <c r="D21582" s="422"/>
    </row>
    <row r="21583" spans="4:4">
      <c r="D21583" s="422"/>
    </row>
    <row r="21584" spans="4:4">
      <c r="D21584" s="422"/>
    </row>
    <row r="21585" spans="4:4">
      <c r="D21585" s="422"/>
    </row>
    <row r="21586" spans="4:4">
      <c r="D21586" s="422"/>
    </row>
    <row r="21587" spans="4:4">
      <c r="D21587" s="422"/>
    </row>
    <row r="21588" spans="4:4">
      <c r="D21588" s="422"/>
    </row>
    <row r="21589" spans="4:4">
      <c r="D21589" s="422"/>
    </row>
    <row r="21590" spans="4:4">
      <c r="D21590" s="422"/>
    </row>
    <row r="21591" spans="4:4">
      <c r="D21591" s="422"/>
    </row>
    <row r="21592" spans="4:4">
      <c r="D21592" s="422"/>
    </row>
    <row r="21593" spans="4:4">
      <c r="D21593" s="422"/>
    </row>
    <row r="21594" spans="4:4">
      <c r="D21594" s="422"/>
    </row>
    <row r="21595" spans="4:4">
      <c r="D21595" s="422"/>
    </row>
    <row r="21596" spans="4:4">
      <c r="D21596" s="422"/>
    </row>
    <row r="21597" spans="4:4">
      <c r="D21597" s="422"/>
    </row>
    <row r="21598" spans="4:4">
      <c r="D21598" s="422"/>
    </row>
    <row r="21599" spans="4:4">
      <c r="D21599" s="422"/>
    </row>
    <row r="21600" spans="4:4">
      <c r="D21600" s="422"/>
    </row>
    <row r="21601" spans="4:4">
      <c r="D21601" s="422"/>
    </row>
    <row r="21602" spans="4:4">
      <c r="D21602" s="422"/>
    </row>
    <row r="21603" spans="4:4">
      <c r="D21603" s="422"/>
    </row>
    <row r="21604" spans="4:4">
      <c r="D21604" s="422"/>
    </row>
    <row r="21605" spans="4:4">
      <c r="D21605" s="422"/>
    </row>
    <row r="21606" spans="4:4">
      <c r="D21606" s="422"/>
    </row>
    <row r="21607" spans="4:4">
      <c r="D21607" s="422"/>
    </row>
    <row r="21608" spans="4:4">
      <c r="D21608" s="422"/>
    </row>
    <row r="21609" spans="4:4">
      <c r="D21609" s="422"/>
    </row>
    <row r="21610" spans="4:4">
      <c r="D21610" s="422"/>
    </row>
    <row r="21611" spans="4:4">
      <c r="D21611" s="422"/>
    </row>
    <row r="21612" spans="4:4">
      <c r="D21612" s="422"/>
    </row>
    <row r="21613" spans="4:4">
      <c r="D21613" s="422"/>
    </row>
    <row r="21614" spans="4:4">
      <c r="D21614" s="422"/>
    </row>
    <row r="21615" spans="4:4">
      <c r="D21615" s="422"/>
    </row>
    <row r="21616" spans="4:4">
      <c r="D21616" s="422"/>
    </row>
    <row r="21617" spans="4:4">
      <c r="D21617" s="422"/>
    </row>
    <row r="21618" spans="4:4">
      <c r="D21618" s="422"/>
    </row>
    <row r="21619" spans="4:4">
      <c r="D21619" s="422"/>
    </row>
    <row r="21620" spans="4:4">
      <c r="D21620" s="422"/>
    </row>
    <row r="21621" spans="4:4">
      <c r="D21621" s="422"/>
    </row>
    <row r="21622" spans="4:4">
      <c r="D21622" s="422"/>
    </row>
    <row r="21623" spans="4:4">
      <c r="D21623" s="422"/>
    </row>
    <row r="21624" spans="4:4">
      <c r="D21624" s="422"/>
    </row>
    <row r="21625" spans="4:4">
      <c r="D21625" s="422"/>
    </row>
    <row r="21626" spans="4:4">
      <c r="D21626" s="422"/>
    </row>
    <row r="21627" spans="4:4">
      <c r="D21627" s="422"/>
    </row>
    <row r="21628" spans="4:4">
      <c r="D21628" s="422"/>
    </row>
    <row r="21629" spans="4:4">
      <c r="D21629" s="422"/>
    </row>
    <row r="21630" spans="4:4">
      <c r="D21630" s="422"/>
    </row>
    <row r="21631" spans="4:4">
      <c r="D21631" s="422"/>
    </row>
    <row r="21632" spans="4:4">
      <c r="D21632" s="422"/>
    </row>
    <row r="21633" spans="4:4">
      <c r="D21633" s="422"/>
    </row>
    <row r="21634" spans="4:4">
      <c r="D21634" s="422"/>
    </row>
    <row r="21635" spans="4:4">
      <c r="D21635" s="422"/>
    </row>
    <row r="21636" spans="4:4">
      <c r="D21636" s="422"/>
    </row>
    <row r="21637" spans="4:4">
      <c r="D21637" s="422"/>
    </row>
    <row r="21638" spans="4:4">
      <c r="D21638" s="422"/>
    </row>
    <row r="21639" spans="4:4">
      <c r="D21639" s="422"/>
    </row>
    <row r="21640" spans="4:4">
      <c r="D21640" s="422"/>
    </row>
    <row r="21641" spans="4:4">
      <c r="D21641" s="422"/>
    </row>
    <row r="21642" spans="4:4">
      <c r="D21642" s="422"/>
    </row>
    <row r="21643" spans="4:4">
      <c r="D21643" s="422"/>
    </row>
    <row r="21644" spans="4:4">
      <c r="D21644" s="422"/>
    </row>
    <row r="21645" spans="4:4">
      <c r="D21645" s="422"/>
    </row>
    <row r="21646" spans="4:4">
      <c r="D21646" s="422"/>
    </row>
    <row r="21647" spans="4:4">
      <c r="D21647" s="422"/>
    </row>
    <row r="21648" spans="4:4">
      <c r="D21648" s="422"/>
    </row>
    <row r="21649" spans="4:4">
      <c r="D21649" s="422"/>
    </row>
    <row r="21650" spans="4:4">
      <c r="D21650" s="422"/>
    </row>
    <row r="21651" spans="4:4">
      <c r="D21651" s="422"/>
    </row>
    <row r="21652" spans="4:4">
      <c r="D21652" s="422"/>
    </row>
    <row r="21653" spans="4:4">
      <c r="D21653" s="422"/>
    </row>
    <row r="21654" spans="4:4">
      <c r="D21654" s="422"/>
    </row>
    <row r="21655" spans="4:4">
      <c r="D21655" s="422"/>
    </row>
    <row r="21656" spans="4:4">
      <c r="D21656" s="422"/>
    </row>
    <row r="21657" spans="4:4">
      <c r="D21657" s="422"/>
    </row>
    <row r="21658" spans="4:4">
      <c r="D21658" s="422"/>
    </row>
    <row r="21659" spans="4:4">
      <c r="D21659" s="422"/>
    </row>
    <row r="21660" spans="4:4">
      <c r="D21660" s="422"/>
    </row>
    <row r="21661" spans="4:4">
      <c r="D21661" s="422"/>
    </row>
    <row r="21662" spans="4:4">
      <c r="D21662" s="422"/>
    </row>
    <row r="21663" spans="4:4">
      <c r="D21663" s="422"/>
    </row>
    <row r="21664" spans="4:4">
      <c r="D21664" s="422"/>
    </row>
    <row r="21665" spans="4:4">
      <c r="D21665" s="422"/>
    </row>
    <row r="21666" spans="4:4">
      <c r="D21666" s="422"/>
    </row>
    <row r="21667" spans="4:4">
      <c r="D21667" s="422"/>
    </row>
    <row r="21668" spans="4:4">
      <c r="D21668" s="422"/>
    </row>
    <row r="21669" spans="4:4">
      <c r="D21669" s="422"/>
    </row>
    <row r="21670" spans="4:4">
      <c r="D21670" s="422"/>
    </row>
    <row r="21671" spans="4:4">
      <c r="D21671" s="422"/>
    </row>
    <row r="21672" spans="4:4">
      <c r="D21672" s="422"/>
    </row>
    <row r="21673" spans="4:4">
      <c r="D21673" s="422"/>
    </row>
    <row r="21674" spans="4:4">
      <c r="D21674" s="422"/>
    </row>
    <row r="21675" spans="4:4">
      <c r="D21675" s="422"/>
    </row>
    <row r="21676" spans="4:4">
      <c r="D21676" s="422"/>
    </row>
    <row r="21677" spans="4:4">
      <c r="D21677" s="422"/>
    </row>
    <row r="21678" spans="4:4">
      <c r="D21678" s="422"/>
    </row>
    <row r="21679" spans="4:4">
      <c r="D21679" s="422"/>
    </row>
    <row r="21680" spans="4:4">
      <c r="D21680" s="422"/>
    </row>
    <row r="21681" spans="4:4">
      <c r="D21681" s="422"/>
    </row>
    <row r="21682" spans="4:4">
      <c r="D21682" s="422"/>
    </row>
    <row r="21683" spans="4:4">
      <c r="D21683" s="422"/>
    </row>
    <row r="21684" spans="4:4">
      <c r="D21684" s="422"/>
    </row>
    <row r="21685" spans="4:4">
      <c r="D21685" s="422"/>
    </row>
    <row r="21686" spans="4:4">
      <c r="D21686" s="422"/>
    </row>
    <row r="21687" spans="4:4">
      <c r="D21687" s="422"/>
    </row>
    <row r="21688" spans="4:4">
      <c r="D21688" s="422"/>
    </row>
    <row r="21689" spans="4:4">
      <c r="D21689" s="422"/>
    </row>
    <row r="21690" spans="4:4">
      <c r="D21690" s="422"/>
    </row>
    <row r="21691" spans="4:4">
      <c r="D21691" s="422"/>
    </row>
    <row r="21692" spans="4:4">
      <c r="D21692" s="422"/>
    </row>
    <row r="21693" spans="4:4">
      <c r="D21693" s="422"/>
    </row>
    <row r="21694" spans="4:4">
      <c r="D21694" s="422"/>
    </row>
    <row r="21695" spans="4:4">
      <c r="D21695" s="422"/>
    </row>
    <row r="21696" spans="4:4">
      <c r="D21696" s="422"/>
    </row>
    <row r="21697" spans="4:4">
      <c r="D21697" s="422"/>
    </row>
    <row r="21698" spans="4:4">
      <c r="D21698" s="422"/>
    </row>
    <row r="21699" spans="4:4">
      <c r="D21699" s="422"/>
    </row>
    <row r="21700" spans="4:4">
      <c r="D21700" s="422"/>
    </row>
    <row r="21701" spans="4:4">
      <c r="D21701" s="422"/>
    </row>
    <row r="21702" spans="4:4">
      <c r="D21702" s="422"/>
    </row>
    <row r="21703" spans="4:4">
      <c r="D21703" s="422"/>
    </row>
    <row r="21704" spans="4:4">
      <c r="D21704" s="422"/>
    </row>
    <row r="21705" spans="4:4">
      <c r="D21705" s="422"/>
    </row>
    <row r="21706" spans="4:4">
      <c r="D21706" s="422"/>
    </row>
    <row r="21707" spans="4:4">
      <c r="D21707" s="422"/>
    </row>
    <row r="21708" spans="4:4">
      <c r="D21708" s="422"/>
    </row>
    <row r="21709" spans="4:4">
      <c r="D21709" s="422"/>
    </row>
    <row r="21710" spans="4:4">
      <c r="D21710" s="422"/>
    </row>
    <row r="21711" spans="4:4">
      <c r="D21711" s="422"/>
    </row>
    <row r="21712" spans="4:4">
      <c r="D21712" s="422"/>
    </row>
    <row r="21713" spans="4:4">
      <c r="D21713" s="422"/>
    </row>
    <row r="21714" spans="4:4">
      <c r="D21714" s="422"/>
    </row>
    <row r="21715" spans="4:4">
      <c r="D21715" s="422"/>
    </row>
    <row r="21716" spans="4:4">
      <c r="D21716" s="422"/>
    </row>
    <row r="21717" spans="4:4">
      <c r="D21717" s="422"/>
    </row>
    <row r="21718" spans="4:4">
      <c r="D21718" s="422"/>
    </row>
    <row r="21719" spans="4:4">
      <c r="D21719" s="422"/>
    </row>
    <row r="21720" spans="4:4">
      <c r="D21720" s="422"/>
    </row>
    <row r="21721" spans="4:4">
      <c r="D21721" s="422"/>
    </row>
    <row r="21722" spans="4:4">
      <c r="D21722" s="422"/>
    </row>
    <row r="21723" spans="4:4">
      <c r="D21723" s="422"/>
    </row>
    <row r="21724" spans="4:4">
      <c r="D21724" s="422"/>
    </row>
    <row r="21725" spans="4:4">
      <c r="D21725" s="422"/>
    </row>
    <row r="21726" spans="4:4">
      <c r="D21726" s="422"/>
    </row>
    <row r="21727" spans="4:4">
      <c r="D21727" s="422"/>
    </row>
    <row r="21728" spans="4:4">
      <c r="D21728" s="422"/>
    </row>
    <row r="21729" spans="4:4">
      <c r="D21729" s="422"/>
    </row>
    <row r="21730" spans="4:4">
      <c r="D21730" s="422"/>
    </row>
    <row r="21731" spans="4:4">
      <c r="D21731" s="422"/>
    </row>
    <row r="21732" spans="4:4">
      <c r="D21732" s="422"/>
    </row>
    <row r="21733" spans="4:4">
      <c r="D21733" s="422"/>
    </row>
    <row r="21734" spans="4:4">
      <c r="D21734" s="422"/>
    </row>
    <row r="21735" spans="4:4">
      <c r="D21735" s="422"/>
    </row>
    <row r="21736" spans="4:4">
      <c r="D21736" s="422"/>
    </row>
    <row r="21737" spans="4:4">
      <c r="D21737" s="422"/>
    </row>
    <row r="21738" spans="4:4">
      <c r="D21738" s="422"/>
    </row>
    <row r="21739" spans="4:4">
      <c r="D21739" s="422"/>
    </row>
    <row r="21740" spans="4:4">
      <c r="D21740" s="422"/>
    </row>
    <row r="21741" spans="4:4">
      <c r="D21741" s="422"/>
    </row>
    <row r="21742" spans="4:4">
      <c r="D21742" s="422"/>
    </row>
    <row r="21743" spans="4:4">
      <c r="D21743" s="422"/>
    </row>
    <row r="21744" spans="4:4">
      <c r="D21744" s="422"/>
    </row>
    <row r="21745" spans="4:4">
      <c r="D21745" s="422"/>
    </row>
    <row r="21746" spans="4:4">
      <c r="D21746" s="422"/>
    </row>
    <row r="21747" spans="4:4">
      <c r="D21747" s="422"/>
    </row>
    <row r="21748" spans="4:4">
      <c r="D21748" s="422"/>
    </row>
    <row r="21749" spans="4:4">
      <c r="D21749" s="422"/>
    </row>
    <row r="21750" spans="4:4">
      <c r="D21750" s="422"/>
    </row>
    <row r="21751" spans="4:4">
      <c r="D21751" s="422"/>
    </row>
    <row r="21752" spans="4:4">
      <c r="D21752" s="422"/>
    </row>
    <row r="21753" spans="4:4">
      <c r="D21753" s="422"/>
    </row>
    <row r="21754" spans="4:4">
      <c r="D21754" s="422"/>
    </row>
    <row r="21755" spans="4:4">
      <c r="D21755" s="422"/>
    </row>
    <row r="21756" spans="4:4">
      <c r="D21756" s="422"/>
    </row>
    <row r="21757" spans="4:4">
      <c r="D21757" s="422"/>
    </row>
    <row r="21758" spans="4:4">
      <c r="D21758" s="422"/>
    </row>
    <row r="21759" spans="4:4">
      <c r="D21759" s="422"/>
    </row>
    <row r="21760" spans="4:4">
      <c r="D21760" s="422"/>
    </row>
    <row r="21761" spans="4:4">
      <c r="D21761" s="422"/>
    </row>
    <row r="21762" spans="4:4">
      <c r="D21762" s="422"/>
    </row>
    <row r="21763" spans="4:4">
      <c r="D21763" s="422"/>
    </row>
    <row r="21764" spans="4:4">
      <c r="D21764" s="422"/>
    </row>
    <row r="21765" spans="4:4">
      <c r="D21765" s="422"/>
    </row>
    <row r="21766" spans="4:4">
      <c r="D21766" s="422"/>
    </row>
    <row r="21767" spans="4:4">
      <c r="D21767" s="422"/>
    </row>
    <row r="21768" spans="4:4">
      <c r="D21768" s="422"/>
    </row>
    <row r="21769" spans="4:4">
      <c r="D21769" s="422"/>
    </row>
    <row r="21770" spans="4:4">
      <c r="D21770" s="422"/>
    </row>
    <row r="21771" spans="4:4">
      <c r="D21771" s="422"/>
    </row>
    <row r="21772" spans="4:4">
      <c r="D21772" s="422"/>
    </row>
    <row r="21773" spans="4:4">
      <c r="D21773" s="422"/>
    </row>
    <row r="21774" spans="4:4">
      <c r="D21774" s="422"/>
    </row>
    <row r="21775" spans="4:4">
      <c r="D21775" s="422"/>
    </row>
    <row r="21776" spans="4:4">
      <c r="D21776" s="422"/>
    </row>
    <row r="21777" spans="4:4">
      <c r="D21777" s="422"/>
    </row>
    <row r="21778" spans="4:4">
      <c r="D21778" s="422"/>
    </row>
    <row r="21779" spans="4:4">
      <c r="D21779" s="422"/>
    </row>
    <row r="21780" spans="4:4">
      <c r="D21780" s="422"/>
    </row>
    <row r="21781" spans="4:4">
      <c r="D21781" s="422"/>
    </row>
    <row r="21782" spans="4:4">
      <c r="D21782" s="422"/>
    </row>
    <row r="21783" spans="4:4">
      <c r="D21783" s="422"/>
    </row>
    <row r="21784" spans="4:4">
      <c r="D21784" s="422"/>
    </row>
    <row r="21785" spans="4:4">
      <c r="D21785" s="422"/>
    </row>
    <row r="21786" spans="4:4">
      <c r="D21786" s="422"/>
    </row>
    <row r="21787" spans="4:4">
      <c r="D21787" s="422"/>
    </row>
    <row r="21788" spans="4:4">
      <c r="D21788" s="422"/>
    </row>
    <row r="21789" spans="4:4">
      <c r="D21789" s="422"/>
    </row>
    <row r="21790" spans="4:4">
      <c r="D21790" s="422"/>
    </row>
    <row r="21791" spans="4:4">
      <c r="D21791" s="422"/>
    </row>
    <row r="21792" spans="4:4">
      <c r="D21792" s="422"/>
    </row>
    <row r="21793" spans="4:4">
      <c r="D21793" s="422"/>
    </row>
    <row r="21794" spans="4:4">
      <c r="D21794" s="422"/>
    </row>
    <row r="21795" spans="4:4">
      <c r="D21795" s="422"/>
    </row>
    <row r="21796" spans="4:4">
      <c r="D21796" s="422"/>
    </row>
    <row r="21797" spans="4:4">
      <c r="D21797" s="422"/>
    </row>
    <row r="21798" spans="4:4">
      <c r="D21798" s="422"/>
    </row>
    <row r="21799" spans="4:4">
      <c r="D21799" s="422"/>
    </row>
    <row r="21800" spans="4:4">
      <c r="D21800" s="422"/>
    </row>
    <row r="21801" spans="4:4">
      <c r="D21801" s="422"/>
    </row>
    <row r="21802" spans="4:4">
      <c r="D21802" s="422"/>
    </row>
    <row r="21803" spans="4:4">
      <c r="D21803" s="422"/>
    </row>
    <row r="21804" spans="4:4">
      <c r="D21804" s="422"/>
    </row>
    <row r="21805" spans="4:4">
      <c r="D21805" s="422"/>
    </row>
    <row r="21806" spans="4:4">
      <c r="D21806" s="422"/>
    </row>
    <row r="21807" spans="4:4">
      <c r="D21807" s="422"/>
    </row>
    <row r="21808" spans="4:4">
      <c r="D21808" s="422"/>
    </row>
    <row r="21809" spans="4:4">
      <c r="D21809" s="422"/>
    </row>
    <row r="21810" spans="4:4">
      <c r="D21810" s="422"/>
    </row>
    <row r="21811" spans="4:4">
      <c r="D21811" s="422"/>
    </row>
    <row r="21812" spans="4:4">
      <c r="D21812" s="422"/>
    </row>
    <row r="21813" spans="4:4">
      <c r="D21813" s="422"/>
    </row>
    <row r="21814" spans="4:4">
      <c r="D21814" s="422"/>
    </row>
    <row r="21815" spans="4:4">
      <c r="D21815" s="422"/>
    </row>
    <row r="21816" spans="4:4">
      <c r="D21816" s="422"/>
    </row>
    <row r="21817" spans="4:4">
      <c r="D21817" s="422"/>
    </row>
    <row r="21818" spans="4:4">
      <c r="D21818" s="422"/>
    </row>
    <row r="21819" spans="4:4">
      <c r="D21819" s="422"/>
    </row>
    <row r="21820" spans="4:4">
      <c r="D21820" s="422"/>
    </row>
    <row r="21821" spans="4:4">
      <c r="D21821" s="422"/>
    </row>
    <row r="21822" spans="4:4">
      <c r="D21822" s="422"/>
    </row>
    <row r="21823" spans="4:4">
      <c r="D21823" s="422"/>
    </row>
    <row r="21824" spans="4:4">
      <c r="D21824" s="422"/>
    </row>
    <row r="21825" spans="4:4">
      <c r="D21825" s="422"/>
    </row>
    <row r="21826" spans="4:4">
      <c r="D21826" s="422"/>
    </row>
    <row r="21827" spans="4:4">
      <c r="D21827" s="422"/>
    </row>
    <row r="21828" spans="4:4">
      <c r="D21828" s="422"/>
    </row>
    <row r="21829" spans="4:4">
      <c r="D21829" s="422"/>
    </row>
    <row r="21830" spans="4:4">
      <c r="D21830" s="422"/>
    </row>
    <row r="21831" spans="4:4">
      <c r="D21831" s="422"/>
    </row>
    <row r="21832" spans="4:4">
      <c r="D21832" s="422"/>
    </row>
    <row r="21833" spans="4:4">
      <c r="D21833" s="422"/>
    </row>
    <row r="21834" spans="4:4">
      <c r="D21834" s="422"/>
    </row>
    <row r="21835" spans="4:4">
      <c r="D21835" s="422"/>
    </row>
    <row r="21836" spans="4:4">
      <c r="D21836" s="422"/>
    </row>
    <row r="21837" spans="4:4">
      <c r="D21837" s="422"/>
    </row>
    <row r="21838" spans="4:4">
      <c r="D21838" s="422"/>
    </row>
    <row r="21839" spans="4:4">
      <c r="D21839" s="422"/>
    </row>
    <row r="21840" spans="4:4">
      <c r="D21840" s="422"/>
    </row>
    <row r="21841" spans="4:4">
      <c r="D21841" s="422"/>
    </row>
    <row r="21842" spans="4:4">
      <c r="D21842" s="422"/>
    </row>
    <row r="21843" spans="4:4">
      <c r="D21843" s="422"/>
    </row>
    <row r="21844" spans="4:4">
      <c r="D21844" s="422"/>
    </row>
    <row r="21845" spans="4:4">
      <c r="D21845" s="422"/>
    </row>
    <row r="21846" spans="4:4">
      <c r="D21846" s="422"/>
    </row>
    <row r="21847" spans="4:4">
      <c r="D21847" s="422"/>
    </row>
    <row r="21848" spans="4:4">
      <c r="D21848" s="422"/>
    </row>
    <row r="21849" spans="4:4">
      <c r="D21849" s="422"/>
    </row>
    <row r="21850" spans="4:4">
      <c r="D21850" s="422"/>
    </row>
    <row r="21851" spans="4:4">
      <c r="D21851" s="422"/>
    </row>
    <row r="21852" spans="4:4">
      <c r="D21852" s="422"/>
    </row>
    <row r="21853" spans="4:4">
      <c r="D21853" s="422"/>
    </row>
    <row r="21854" spans="4:4">
      <c r="D21854" s="422"/>
    </row>
    <row r="21855" spans="4:4">
      <c r="D21855" s="422"/>
    </row>
    <row r="21856" spans="4:4">
      <c r="D21856" s="422"/>
    </row>
    <row r="21857" spans="4:4">
      <c r="D21857" s="422"/>
    </row>
    <row r="21858" spans="4:4">
      <c r="D21858" s="422"/>
    </row>
    <row r="21859" spans="4:4">
      <c r="D21859" s="422"/>
    </row>
    <row r="21860" spans="4:4">
      <c r="D21860" s="422"/>
    </row>
    <row r="21861" spans="4:4">
      <c r="D21861" s="422"/>
    </row>
    <row r="21862" spans="4:4">
      <c r="D21862" s="422"/>
    </row>
    <row r="21863" spans="4:4">
      <c r="D21863" s="422"/>
    </row>
    <row r="21864" spans="4:4">
      <c r="D21864" s="422"/>
    </row>
    <row r="21865" spans="4:4">
      <c r="D21865" s="422"/>
    </row>
    <row r="21866" spans="4:4">
      <c r="D21866" s="422"/>
    </row>
    <row r="21867" spans="4:4">
      <c r="D21867" s="422"/>
    </row>
    <row r="21868" spans="4:4">
      <c r="D21868" s="422"/>
    </row>
    <row r="21869" spans="4:4">
      <c r="D21869" s="422"/>
    </row>
    <row r="21870" spans="4:4">
      <c r="D21870" s="422"/>
    </row>
    <row r="21871" spans="4:4">
      <c r="D21871" s="422"/>
    </row>
    <row r="21872" spans="4:4">
      <c r="D21872" s="422"/>
    </row>
    <row r="21873" spans="4:4">
      <c r="D21873" s="422"/>
    </row>
    <row r="21874" spans="4:4">
      <c r="D21874" s="422"/>
    </row>
    <row r="21875" spans="4:4">
      <c r="D21875" s="422"/>
    </row>
    <row r="21876" spans="4:4">
      <c r="D21876" s="422"/>
    </row>
    <row r="21877" spans="4:4">
      <c r="D21877" s="422"/>
    </row>
    <row r="21878" spans="4:4">
      <c r="D21878" s="422"/>
    </row>
    <row r="21879" spans="4:4">
      <c r="D21879" s="422"/>
    </row>
    <row r="21880" spans="4:4">
      <c r="D21880" s="422"/>
    </row>
    <row r="21881" spans="4:4">
      <c r="D21881" s="422"/>
    </row>
    <row r="21882" spans="4:4">
      <c r="D21882" s="422"/>
    </row>
    <row r="21883" spans="4:4">
      <c r="D21883" s="422"/>
    </row>
    <row r="21884" spans="4:4">
      <c r="D21884" s="422"/>
    </row>
    <row r="21885" spans="4:4">
      <c r="D21885" s="422"/>
    </row>
    <row r="21886" spans="4:4">
      <c r="D21886" s="422"/>
    </row>
    <row r="21887" spans="4:4">
      <c r="D21887" s="422"/>
    </row>
    <row r="21888" spans="4:4">
      <c r="D21888" s="422"/>
    </row>
    <row r="21889" spans="4:4">
      <c r="D21889" s="422"/>
    </row>
    <row r="21890" spans="4:4">
      <c r="D21890" s="422"/>
    </row>
    <row r="21891" spans="4:4">
      <c r="D21891" s="422"/>
    </row>
    <row r="21892" spans="4:4">
      <c r="D21892" s="422"/>
    </row>
    <row r="21893" spans="4:4">
      <c r="D21893" s="422"/>
    </row>
    <row r="21894" spans="4:4">
      <c r="D21894" s="422"/>
    </row>
    <row r="21895" spans="4:4">
      <c r="D21895" s="422"/>
    </row>
    <row r="21896" spans="4:4">
      <c r="D21896" s="422"/>
    </row>
    <row r="21897" spans="4:4">
      <c r="D21897" s="422"/>
    </row>
    <row r="21898" spans="4:4">
      <c r="D21898" s="422"/>
    </row>
    <row r="21899" spans="4:4">
      <c r="D21899" s="422"/>
    </row>
    <row r="21900" spans="4:4">
      <c r="D21900" s="422"/>
    </row>
    <row r="21901" spans="4:4">
      <c r="D21901" s="422"/>
    </row>
    <row r="21902" spans="4:4">
      <c r="D21902" s="422"/>
    </row>
    <row r="21903" spans="4:4">
      <c r="D21903" s="422"/>
    </row>
    <row r="21904" spans="4:4">
      <c r="D21904" s="422"/>
    </row>
    <row r="21905" spans="4:4">
      <c r="D21905" s="422"/>
    </row>
    <row r="21906" spans="4:4">
      <c r="D21906" s="422"/>
    </row>
    <row r="21907" spans="4:4">
      <c r="D21907" s="422"/>
    </row>
    <row r="21908" spans="4:4">
      <c r="D21908" s="422"/>
    </row>
    <row r="21909" spans="4:4">
      <c r="D21909" s="422"/>
    </row>
    <row r="21910" spans="4:4">
      <c r="D21910" s="422"/>
    </row>
    <row r="21911" spans="4:4">
      <c r="D21911" s="422"/>
    </row>
    <row r="21912" spans="4:4">
      <c r="D21912" s="422"/>
    </row>
    <row r="21913" spans="4:4">
      <c r="D21913" s="422"/>
    </row>
    <row r="21914" spans="4:4">
      <c r="D21914" s="422"/>
    </row>
    <row r="21915" spans="4:4">
      <c r="D21915" s="422"/>
    </row>
    <row r="21916" spans="4:4">
      <c r="D21916" s="422"/>
    </row>
    <row r="21917" spans="4:4">
      <c r="D21917" s="422"/>
    </row>
    <row r="21918" spans="4:4">
      <c r="D21918" s="422"/>
    </row>
    <row r="21919" spans="4:4">
      <c r="D21919" s="422"/>
    </row>
    <row r="21920" spans="4:4">
      <c r="D21920" s="422"/>
    </row>
    <row r="21921" spans="4:4">
      <c r="D21921" s="422"/>
    </row>
    <row r="21922" spans="4:4">
      <c r="D21922" s="422"/>
    </row>
    <row r="21923" spans="4:4">
      <c r="D21923" s="422"/>
    </row>
    <row r="21924" spans="4:4">
      <c r="D21924" s="422"/>
    </row>
    <row r="21925" spans="4:4">
      <c r="D21925" s="422"/>
    </row>
    <row r="21926" spans="4:4">
      <c r="D21926" s="422"/>
    </row>
    <row r="21927" spans="4:4">
      <c r="D21927" s="422"/>
    </row>
    <row r="21928" spans="4:4">
      <c r="D21928" s="422"/>
    </row>
    <row r="21929" spans="4:4">
      <c r="D21929" s="422"/>
    </row>
    <row r="21930" spans="4:4">
      <c r="D21930" s="422"/>
    </row>
    <row r="21931" spans="4:4">
      <c r="D21931" s="422"/>
    </row>
    <row r="21932" spans="4:4">
      <c r="D21932" s="422"/>
    </row>
    <row r="21933" spans="4:4">
      <c r="D21933" s="422"/>
    </row>
    <row r="21934" spans="4:4">
      <c r="D21934" s="422"/>
    </row>
    <row r="21935" spans="4:4">
      <c r="D21935" s="422"/>
    </row>
    <row r="21936" spans="4:4">
      <c r="D21936" s="422"/>
    </row>
    <row r="21937" spans="4:4">
      <c r="D21937" s="422"/>
    </row>
    <row r="21938" spans="4:4">
      <c r="D21938" s="422"/>
    </row>
    <row r="21939" spans="4:4">
      <c r="D21939" s="422"/>
    </row>
    <row r="21940" spans="4:4">
      <c r="D21940" s="422"/>
    </row>
    <row r="21941" spans="4:4">
      <c r="D21941" s="422"/>
    </row>
    <row r="21942" spans="4:4">
      <c r="D21942" s="422"/>
    </row>
    <row r="21943" spans="4:4">
      <c r="D21943" s="422"/>
    </row>
    <row r="21944" spans="4:4">
      <c r="D21944" s="422"/>
    </row>
    <row r="21945" spans="4:4">
      <c r="D21945" s="422"/>
    </row>
    <row r="21946" spans="4:4">
      <c r="D21946" s="422"/>
    </row>
    <row r="21947" spans="4:4">
      <c r="D21947" s="422"/>
    </row>
    <row r="21948" spans="4:4">
      <c r="D21948" s="422"/>
    </row>
    <row r="21949" spans="4:4">
      <c r="D21949" s="422"/>
    </row>
    <row r="21950" spans="4:4">
      <c r="D21950" s="422"/>
    </row>
    <row r="21951" spans="4:4">
      <c r="D21951" s="422"/>
    </row>
    <row r="21952" spans="4:4">
      <c r="D21952" s="422"/>
    </row>
    <row r="21953" spans="4:4">
      <c r="D21953" s="422"/>
    </row>
    <row r="21954" spans="4:4">
      <c r="D21954" s="422"/>
    </row>
    <row r="21955" spans="4:4">
      <c r="D21955" s="422"/>
    </row>
    <row r="21956" spans="4:4">
      <c r="D21956" s="422"/>
    </row>
    <row r="21957" spans="4:4">
      <c r="D21957" s="422"/>
    </row>
    <row r="21958" spans="4:4">
      <c r="D21958" s="422"/>
    </row>
    <row r="21959" spans="4:4">
      <c r="D21959" s="422"/>
    </row>
    <row r="21960" spans="4:4">
      <c r="D21960" s="422"/>
    </row>
    <row r="21961" spans="4:4">
      <c r="D21961" s="422"/>
    </row>
    <row r="21962" spans="4:4">
      <c r="D21962" s="422"/>
    </row>
    <row r="21963" spans="4:4">
      <c r="D21963" s="422"/>
    </row>
    <row r="21964" spans="4:4">
      <c r="D21964" s="422"/>
    </row>
    <row r="21965" spans="4:4">
      <c r="D21965" s="422"/>
    </row>
    <row r="21966" spans="4:4">
      <c r="D21966" s="422"/>
    </row>
    <row r="21967" spans="4:4">
      <c r="D21967" s="422"/>
    </row>
    <row r="21968" spans="4:4">
      <c r="D21968" s="422"/>
    </row>
    <row r="21969" spans="4:4">
      <c r="D21969" s="422"/>
    </row>
    <row r="21970" spans="4:4">
      <c r="D21970" s="422"/>
    </row>
    <row r="21971" spans="4:4">
      <c r="D21971" s="422"/>
    </row>
    <row r="21972" spans="4:4">
      <c r="D21972" s="422"/>
    </row>
    <row r="21973" spans="4:4">
      <c r="D21973" s="422"/>
    </row>
    <row r="21974" spans="4:4">
      <c r="D21974" s="422"/>
    </row>
    <row r="21975" spans="4:4">
      <c r="D21975" s="422"/>
    </row>
    <row r="21976" spans="4:4">
      <c r="D21976" s="422"/>
    </row>
    <row r="21977" spans="4:4">
      <c r="D21977" s="422"/>
    </row>
    <row r="21978" spans="4:4">
      <c r="D21978" s="422"/>
    </row>
    <row r="21979" spans="4:4">
      <c r="D21979" s="422"/>
    </row>
    <row r="21980" spans="4:4">
      <c r="D21980" s="422"/>
    </row>
    <row r="21981" spans="4:4">
      <c r="D21981" s="422"/>
    </row>
    <row r="21982" spans="4:4">
      <c r="D21982" s="422"/>
    </row>
    <row r="21983" spans="4:4">
      <c r="D21983" s="422"/>
    </row>
    <row r="21984" spans="4:4">
      <c r="D21984" s="422"/>
    </row>
    <row r="21985" spans="4:4">
      <c r="D21985" s="422"/>
    </row>
    <row r="21986" spans="4:4">
      <c r="D21986" s="422"/>
    </row>
    <row r="21987" spans="4:4">
      <c r="D21987" s="422"/>
    </row>
    <row r="21988" spans="4:4">
      <c r="D21988" s="422"/>
    </row>
    <row r="21989" spans="4:4">
      <c r="D21989" s="422"/>
    </row>
    <row r="21990" spans="4:4">
      <c r="D21990" s="422"/>
    </row>
    <row r="21991" spans="4:4">
      <c r="D21991" s="422"/>
    </row>
    <row r="21992" spans="4:4">
      <c r="D21992" s="422"/>
    </row>
    <row r="21993" spans="4:4">
      <c r="D21993" s="422"/>
    </row>
    <row r="21994" spans="4:4">
      <c r="D21994" s="422"/>
    </row>
    <row r="21995" spans="4:4">
      <c r="D21995" s="422"/>
    </row>
    <row r="21996" spans="4:4">
      <c r="D21996" s="422"/>
    </row>
    <row r="21997" spans="4:4">
      <c r="D21997" s="422"/>
    </row>
    <row r="21998" spans="4:4">
      <c r="D21998" s="422"/>
    </row>
    <row r="21999" spans="4:4">
      <c r="D21999" s="422"/>
    </row>
    <row r="22000" spans="4:4">
      <c r="D22000" s="422"/>
    </row>
    <row r="22001" spans="4:4">
      <c r="D22001" s="422"/>
    </row>
    <row r="22002" spans="4:4">
      <c r="D22002" s="422"/>
    </row>
    <row r="22003" spans="4:4">
      <c r="D22003" s="422"/>
    </row>
    <row r="22004" spans="4:4">
      <c r="D22004" s="422"/>
    </row>
    <row r="22005" spans="4:4">
      <c r="D22005" s="422"/>
    </row>
    <row r="22006" spans="4:4">
      <c r="D22006" s="422"/>
    </row>
    <row r="22007" spans="4:4">
      <c r="D22007" s="422"/>
    </row>
    <row r="22008" spans="4:4">
      <c r="D22008" s="422"/>
    </row>
    <row r="22009" spans="4:4">
      <c r="D22009" s="422"/>
    </row>
    <row r="22010" spans="4:4">
      <c r="D22010" s="422"/>
    </row>
    <row r="22011" spans="4:4">
      <c r="D22011" s="422"/>
    </row>
    <row r="22012" spans="4:4">
      <c r="D22012" s="422"/>
    </row>
    <row r="22013" spans="4:4">
      <c r="D22013" s="422"/>
    </row>
    <row r="22014" spans="4:4">
      <c r="D22014" s="422"/>
    </row>
    <row r="22015" spans="4:4">
      <c r="D22015" s="422"/>
    </row>
    <row r="22016" spans="4:4">
      <c r="D22016" s="422"/>
    </row>
    <row r="22017" spans="4:4">
      <c r="D22017" s="422"/>
    </row>
    <row r="22018" spans="4:4">
      <c r="D22018" s="422"/>
    </row>
    <row r="22019" spans="4:4">
      <c r="D22019" s="422"/>
    </row>
    <row r="22020" spans="4:4">
      <c r="D22020" s="422"/>
    </row>
    <row r="22021" spans="4:4">
      <c r="D22021" s="422"/>
    </row>
    <row r="22022" spans="4:4">
      <c r="D22022" s="422"/>
    </row>
    <row r="22023" spans="4:4">
      <c r="D22023" s="422"/>
    </row>
    <row r="22024" spans="4:4">
      <c r="D22024" s="422"/>
    </row>
    <row r="22025" spans="4:4">
      <c r="D22025" s="422"/>
    </row>
    <row r="22026" spans="4:4">
      <c r="D22026" s="422"/>
    </row>
    <row r="22027" spans="4:4">
      <c r="D22027" s="422"/>
    </row>
    <row r="22028" spans="4:4">
      <c r="D22028" s="422"/>
    </row>
    <row r="22029" spans="4:4">
      <c r="D22029" s="422"/>
    </row>
    <row r="22030" spans="4:4">
      <c r="D22030" s="422"/>
    </row>
    <row r="22031" spans="4:4">
      <c r="D22031" s="422"/>
    </row>
    <row r="22032" spans="4:4">
      <c r="D22032" s="422"/>
    </row>
    <row r="22033" spans="4:4">
      <c r="D22033" s="422"/>
    </row>
    <row r="22034" spans="4:4">
      <c r="D22034" s="422"/>
    </row>
    <row r="22035" spans="4:4">
      <c r="D22035" s="422"/>
    </row>
    <row r="22036" spans="4:4">
      <c r="D22036" s="422"/>
    </row>
    <row r="22037" spans="4:4">
      <c r="D22037" s="422"/>
    </row>
    <row r="22038" spans="4:4">
      <c r="D22038" s="422"/>
    </row>
    <row r="22039" spans="4:4">
      <c r="D22039" s="422"/>
    </row>
    <row r="22040" spans="4:4">
      <c r="D22040" s="422"/>
    </row>
    <row r="22041" spans="4:4">
      <c r="D22041" s="422"/>
    </row>
    <row r="22042" spans="4:4">
      <c r="D22042" s="422"/>
    </row>
    <row r="22043" spans="4:4">
      <c r="D22043" s="422"/>
    </row>
    <row r="22044" spans="4:4">
      <c r="D22044" s="422"/>
    </row>
    <row r="22045" spans="4:4">
      <c r="D22045" s="422"/>
    </row>
    <row r="22046" spans="4:4">
      <c r="D22046" s="422"/>
    </row>
    <row r="22047" spans="4:4">
      <c r="D22047" s="422"/>
    </row>
    <row r="22048" spans="4:4">
      <c r="D22048" s="422"/>
    </row>
    <row r="22049" spans="4:4">
      <c r="D22049" s="422"/>
    </row>
    <row r="22050" spans="4:4">
      <c r="D22050" s="422"/>
    </row>
    <row r="22051" spans="4:4">
      <c r="D22051" s="422"/>
    </row>
    <row r="22052" spans="4:4">
      <c r="D22052" s="422"/>
    </row>
    <row r="22053" spans="4:4">
      <c r="D22053" s="422"/>
    </row>
    <row r="22054" spans="4:4">
      <c r="D22054" s="422"/>
    </row>
    <row r="22055" spans="4:4">
      <c r="D22055" s="422"/>
    </row>
    <row r="22056" spans="4:4">
      <c r="D22056" s="422"/>
    </row>
    <row r="22057" spans="4:4">
      <c r="D22057" s="422"/>
    </row>
    <row r="22058" spans="4:4">
      <c r="D22058" s="422"/>
    </row>
    <row r="22059" spans="4:4">
      <c r="D22059" s="422"/>
    </row>
    <row r="22060" spans="4:4">
      <c r="D22060" s="422"/>
    </row>
    <row r="22061" spans="4:4">
      <c r="D22061" s="422"/>
    </row>
    <row r="22062" spans="4:4">
      <c r="D22062" s="422"/>
    </row>
    <row r="22063" spans="4:4">
      <c r="D22063" s="422"/>
    </row>
    <row r="22064" spans="4:4">
      <c r="D22064" s="422"/>
    </row>
    <row r="22065" spans="4:4">
      <c r="D22065" s="422"/>
    </row>
    <row r="22066" spans="4:4">
      <c r="D22066" s="422"/>
    </row>
    <row r="22067" spans="4:4">
      <c r="D22067" s="422"/>
    </row>
    <row r="22068" spans="4:4">
      <c r="D22068" s="422"/>
    </row>
    <row r="22069" spans="4:4">
      <c r="D22069" s="422"/>
    </row>
    <row r="22070" spans="4:4">
      <c r="D22070" s="422"/>
    </row>
    <row r="22071" spans="4:4">
      <c r="D22071" s="422"/>
    </row>
    <row r="22072" spans="4:4">
      <c r="D22072" s="422"/>
    </row>
    <row r="22073" spans="4:4">
      <c r="D22073" s="422"/>
    </row>
    <row r="22074" spans="4:4">
      <c r="D22074" s="422"/>
    </row>
    <row r="22075" spans="4:4">
      <c r="D22075" s="422"/>
    </row>
    <row r="22076" spans="4:4">
      <c r="D22076" s="422"/>
    </row>
    <row r="22077" spans="4:4">
      <c r="D22077" s="422"/>
    </row>
    <row r="22078" spans="4:4">
      <c r="D22078" s="422"/>
    </row>
    <row r="22079" spans="4:4">
      <c r="D22079" s="422"/>
    </row>
    <row r="22080" spans="4:4">
      <c r="D22080" s="422"/>
    </row>
    <row r="22081" spans="4:4">
      <c r="D22081" s="422"/>
    </row>
    <row r="22082" spans="4:4">
      <c r="D22082" s="422"/>
    </row>
    <row r="22083" spans="4:4">
      <c r="D22083" s="422"/>
    </row>
    <row r="22084" spans="4:4">
      <c r="D22084" s="422"/>
    </row>
    <row r="22085" spans="4:4">
      <c r="D22085" s="422"/>
    </row>
    <row r="22086" spans="4:4">
      <c r="D22086" s="422"/>
    </row>
    <row r="22087" spans="4:4">
      <c r="D22087" s="422"/>
    </row>
    <row r="22088" spans="4:4">
      <c r="D22088" s="422"/>
    </row>
    <row r="22089" spans="4:4">
      <c r="D22089" s="422"/>
    </row>
    <row r="22090" spans="4:4">
      <c r="D22090" s="422"/>
    </row>
    <row r="22091" spans="4:4">
      <c r="D22091" s="422"/>
    </row>
    <row r="22092" spans="4:4">
      <c r="D22092" s="422"/>
    </row>
    <row r="22093" spans="4:4">
      <c r="D22093" s="422"/>
    </row>
    <row r="22094" spans="4:4">
      <c r="D22094" s="422"/>
    </row>
    <row r="22095" spans="4:4">
      <c r="D22095" s="422"/>
    </row>
    <row r="22096" spans="4:4">
      <c r="D22096" s="422"/>
    </row>
    <row r="22097" spans="4:4">
      <c r="D22097" s="422"/>
    </row>
    <row r="22098" spans="4:4">
      <c r="D22098" s="422"/>
    </row>
    <row r="22099" spans="4:4">
      <c r="D22099" s="422"/>
    </row>
    <row r="22100" spans="4:4">
      <c r="D22100" s="422"/>
    </row>
    <row r="22101" spans="4:4">
      <c r="D22101" s="422"/>
    </row>
    <row r="22102" spans="4:4">
      <c r="D22102" s="422"/>
    </row>
    <row r="22103" spans="4:4">
      <c r="D22103" s="422"/>
    </row>
    <row r="22104" spans="4:4">
      <c r="D22104" s="422"/>
    </row>
    <row r="22105" spans="4:4">
      <c r="D22105" s="422"/>
    </row>
    <row r="22106" spans="4:4">
      <c r="D22106" s="422"/>
    </row>
    <row r="22107" spans="4:4">
      <c r="D22107" s="422"/>
    </row>
    <row r="22108" spans="4:4">
      <c r="D22108" s="422"/>
    </row>
    <row r="22109" spans="4:4">
      <c r="D22109" s="422"/>
    </row>
    <row r="22110" spans="4:4">
      <c r="D22110" s="422"/>
    </row>
    <row r="22111" spans="4:4">
      <c r="D22111" s="422"/>
    </row>
    <row r="22112" spans="4:4">
      <c r="D22112" s="422"/>
    </row>
    <row r="22113" spans="4:4">
      <c r="D22113" s="422"/>
    </row>
    <row r="22114" spans="4:4">
      <c r="D22114" s="422"/>
    </row>
    <row r="22115" spans="4:4">
      <c r="D22115" s="422"/>
    </row>
    <row r="22116" spans="4:4">
      <c r="D22116" s="422"/>
    </row>
    <row r="22117" spans="4:4">
      <c r="D22117" s="422"/>
    </row>
    <row r="22118" spans="4:4">
      <c r="D22118" s="422"/>
    </row>
    <row r="22119" spans="4:4">
      <c r="D22119" s="422"/>
    </row>
    <row r="22120" spans="4:4">
      <c r="D22120" s="422"/>
    </row>
    <row r="22121" spans="4:4">
      <c r="D22121" s="422"/>
    </row>
    <row r="22122" spans="4:4">
      <c r="D22122" s="422"/>
    </row>
    <row r="22123" spans="4:4">
      <c r="D22123" s="422"/>
    </row>
    <row r="22124" spans="4:4">
      <c r="D22124" s="422"/>
    </row>
    <row r="22125" spans="4:4">
      <c r="D22125" s="422"/>
    </row>
    <row r="22126" spans="4:4">
      <c r="D22126" s="422"/>
    </row>
    <row r="22127" spans="4:4">
      <c r="D22127" s="422"/>
    </row>
    <row r="22128" spans="4:4">
      <c r="D22128" s="422"/>
    </row>
    <row r="22129" spans="4:4">
      <c r="D22129" s="422"/>
    </row>
    <row r="22130" spans="4:4">
      <c r="D22130" s="422"/>
    </row>
    <row r="22131" spans="4:4">
      <c r="D22131" s="422"/>
    </row>
    <row r="22132" spans="4:4">
      <c r="D22132" s="422"/>
    </row>
    <row r="22133" spans="4:4">
      <c r="D22133" s="422"/>
    </row>
    <row r="22134" spans="4:4">
      <c r="D22134" s="422"/>
    </row>
    <row r="22135" spans="4:4">
      <c r="D22135" s="422"/>
    </row>
    <row r="22136" spans="4:4">
      <c r="D22136" s="422"/>
    </row>
    <row r="22137" spans="4:4">
      <c r="D22137" s="422"/>
    </row>
    <row r="22138" spans="4:4">
      <c r="D22138" s="422"/>
    </row>
    <row r="22139" spans="4:4">
      <c r="D22139" s="422"/>
    </row>
    <row r="22140" spans="4:4">
      <c r="D22140" s="422"/>
    </row>
    <row r="22141" spans="4:4">
      <c r="D22141" s="422"/>
    </row>
    <row r="22142" spans="4:4">
      <c r="D22142" s="422"/>
    </row>
    <row r="22143" spans="4:4">
      <c r="D22143" s="422"/>
    </row>
    <row r="22144" spans="4:4">
      <c r="D22144" s="422"/>
    </row>
    <row r="22145" spans="4:4">
      <c r="D22145" s="422"/>
    </row>
    <row r="22146" spans="4:4">
      <c r="D22146" s="422"/>
    </row>
    <row r="22147" spans="4:4">
      <c r="D22147" s="422"/>
    </row>
    <row r="22148" spans="4:4">
      <c r="D22148" s="422"/>
    </row>
    <row r="22149" spans="4:4">
      <c r="D22149" s="422"/>
    </row>
    <row r="22150" spans="4:4">
      <c r="D22150" s="422"/>
    </row>
    <row r="22151" spans="4:4">
      <c r="D22151" s="422"/>
    </row>
    <row r="22152" spans="4:4">
      <c r="D22152" s="422"/>
    </row>
    <row r="22153" spans="4:4">
      <c r="D22153" s="422"/>
    </row>
    <row r="22154" spans="4:4">
      <c r="D22154" s="422"/>
    </row>
    <row r="22155" spans="4:4">
      <c r="D22155" s="422"/>
    </row>
    <row r="22156" spans="4:4">
      <c r="D22156" s="422"/>
    </row>
    <row r="22157" spans="4:4">
      <c r="D22157" s="422"/>
    </row>
    <row r="22158" spans="4:4">
      <c r="D22158" s="422"/>
    </row>
    <row r="22159" spans="4:4">
      <c r="D22159" s="422"/>
    </row>
    <row r="22160" spans="4:4">
      <c r="D22160" s="422"/>
    </row>
    <row r="22161" spans="4:4">
      <c r="D22161" s="422"/>
    </row>
    <row r="22162" spans="4:4">
      <c r="D22162" s="422"/>
    </row>
    <row r="22163" spans="4:4">
      <c r="D22163" s="422"/>
    </row>
    <row r="22164" spans="4:4">
      <c r="D22164" s="422"/>
    </row>
    <row r="22165" spans="4:4">
      <c r="D22165" s="422"/>
    </row>
    <row r="22166" spans="4:4">
      <c r="D22166" s="422"/>
    </row>
    <row r="22167" spans="4:4">
      <c r="D22167" s="422"/>
    </row>
    <row r="22168" spans="4:4">
      <c r="D22168" s="422"/>
    </row>
    <row r="22169" spans="4:4">
      <c r="D22169" s="422"/>
    </row>
    <row r="22170" spans="4:4">
      <c r="D22170" s="422"/>
    </row>
    <row r="22171" spans="4:4">
      <c r="D22171" s="422"/>
    </row>
    <row r="22172" spans="4:4">
      <c r="D22172" s="422"/>
    </row>
    <row r="22173" spans="4:4">
      <c r="D22173" s="422"/>
    </row>
    <row r="22174" spans="4:4">
      <c r="D22174" s="422"/>
    </row>
    <row r="22175" spans="4:4">
      <c r="D22175" s="422"/>
    </row>
    <row r="22176" spans="4:4">
      <c r="D22176" s="422"/>
    </row>
    <row r="22177" spans="4:4">
      <c r="D22177" s="422"/>
    </row>
    <row r="22178" spans="4:4">
      <c r="D22178" s="422"/>
    </row>
    <row r="22179" spans="4:4">
      <c r="D22179" s="422"/>
    </row>
    <row r="22180" spans="4:4">
      <c r="D22180" s="422"/>
    </row>
    <row r="22181" spans="4:4">
      <c r="D22181" s="422"/>
    </row>
    <row r="22182" spans="4:4">
      <c r="D22182" s="422"/>
    </row>
    <row r="22183" spans="4:4">
      <c r="D22183" s="422"/>
    </row>
    <row r="22184" spans="4:4">
      <c r="D22184" s="422"/>
    </row>
    <row r="22185" spans="4:4">
      <c r="D22185" s="422"/>
    </row>
    <row r="22186" spans="4:4">
      <c r="D22186" s="422"/>
    </row>
    <row r="22187" spans="4:4">
      <c r="D22187" s="422"/>
    </row>
    <row r="22188" spans="4:4">
      <c r="D22188" s="422"/>
    </row>
    <row r="22189" spans="4:4">
      <c r="D22189" s="422"/>
    </row>
    <row r="22190" spans="4:4">
      <c r="D22190" s="422"/>
    </row>
    <row r="22191" spans="4:4">
      <c r="D22191" s="422"/>
    </row>
    <row r="22192" spans="4:4">
      <c r="D22192" s="422"/>
    </row>
    <row r="22193" spans="4:4">
      <c r="D22193" s="422"/>
    </row>
    <row r="22194" spans="4:4">
      <c r="D22194" s="422"/>
    </row>
    <row r="22195" spans="4:4">
      <c r="D22195" s="422"/>
    </row>
    <row r="22196" spans="4:4">
      <c r="D22196" s="422"/>
    </row>
    <row r="22197" spans="4:4">
      <c r="D22197" s="422"/>
    </row>
    <row r="22198" spans="4:4">
      <c r="D22198" s="422"/>
    </row>
    <row r="22199" spans="4:4">
      <c r="D22199" s="422"/>
    </row>
    <row r="22200" spans="4:4">
      <c r="D22200" s="422"/>
    </row>
    <row r="22201" spans="4:4">
      <c r="D22201" s="422"/>
    </row>
    <row r="22202" spans="4:4">
      <c r="D22202" s="422"/>
    </row>
    <row r="22203" spans="4:4">
      <c r="D22203" s="422"/>
    </row>
    <row r="22204" spans="4:4">
      <c r="D22204" s="422"/>
    </row>
    <row r="22205" spans="4:4">
      <c r="D22205" s="422"/>
    </row>
    <row r="22206" spans="4:4">
      <c r="D22206" s="422"/>
    </row>
    <row r="22207" spans="4:4">
      <c r="D22207" s="422"/>
    </row>
    <row r="22208" spans="4:4">
      <c r="D22208" s="422"/>
    </row>
    <row r="22209" spans="4:4">
      <c r="D22209" s="422"/>
    </row>
    <row r="22210" spans="4:4">
      <c r="D22210" s="422"/>
    </row>
    <row r="22211" spans="4:4">
      <c r="D22211" s="422"/>
    </row>
    <row r="22212" spans="4:4">
      <c r="D22212" s="422"/>
    </row>
    <row r="22213" spans="4:4">
      <c r="D22213" s="422"/>
    </row>
    <row r="22214" spans="4:4">
      <c r="D22214" s="422"/>
    </row>
    <row r="22215" spans="4:4">
      <c r="D22215" s="422"/>
    </row>
    <row r="22216" spans="4:4">
      <c r="D22216" s="422"/>
    </row>
    <row r="22217" spans="4:4">
      <c r="D22217" s="422"/>
    </row>
    <row r="22218" spans="4:4">
      <c r="D22218" s="422"/>
    </row>
    <row r="22219" spans="4:4">
      <c r="D22219" s="422"/>
    </row>
    <row r="22220" spans="4:4">
      <c r="D22220" s="422"/>
    </row>
    <row r="22221" spans="4:4">
      <c r="D22221" s="422"/>
    </row>
    <row r="22222" spans="4:4">
      <c r="D22222" s="422"/>
    </row>
    <row r="22223" spans="4:4">
      <c r="D22223" s="422"/>
    </row>
    <row r="22224" spans="4:4">
      <c r="D22224" s="422"/>
    </row>
    <row r="22225" spans="4:4">
      <c r="D22225" s="422"/>
    </row>
    <row r="22226" spans="4:4">
      <c r="D22226" s="422"/>
    </row>
    <row r="22227" spans="4:4">
      <c r="D22227" s="422"/>
    </row>
    <row r="22228" spans="4:4">
      <c r="D22228" s="422"/>
    </row>
    <row r="22229" spans="4:4">
      <c r="D22229" s="422"/>
    </row>
    <row r="22230" spans="4:4">
      <c r="D22230" s="422"/>
    </row>
    <row r="22231" spans="4:4">
      <c r="D22231" s="422"/>
    </row>
    <row r="22232" spans="4:4">
      <c r="D22232" s="422"/>
    </row>
    <row r="22233" spans="4:4">
      <c r="D22233" s="422"/>
    </row>
    <row r="22234" spans="4:4">
      <c r="D22234" s="422"/>
    </row>
    <row r="22235" spans="4:4">
      <c r="D22235" s="422"/>
    </row>
    <row r="22236" spans="4:4">
      <c r="D22236" s="422"/>
    </row>
    <row r="22237" spans="4:4">
      <c r="D22237" s="422"/>
    </row>
    <row r="22238" spans="4:4">
      <c r="D22238" s="422"/>
    </row>
    <row r="22239" spans="4:4">
      <c r="D22239" s="422"/>
    </row>
    <row r="22240" spans="4:4">
      <c r="D22240" s="422"/>
    </row>
    <row r="22241" spans="4:4">
      <c r="D22241" s="422"/>
    </row>
    <row r="22242" spans="4:4">
      <c r="D22242" s="422"/>
    </row>
    <row r="22243" spans="4:4">
      <c r="D22243" s="422"/>
    </row>
    <row r="22244" spans="4:4">
      <c r="D22244" s="422"/>
    </row>
    <row r="22245" spans="4:4">
      <c r="D22245" s="422"/>
    </row>
    <row r="22246" spans="4:4">
      <c r="D22246" s="422"/>
    </row>
    <row r="22247" spans="4:4">
      <c r="D22247" s="422"/>
    </row>
    <row r="22248" spans="4:4">
      <c r="D22248" s="422"/>
    </row>
    <row r="22249" spans="4:4">
      <c r="D22249" s="422"/>
    </row>
    <row r="22250" spans="4:4">
      <c r="D22250" s="422"/>
    </row>
    <row r="22251" spans="4:4">
      <c r="D22251" s="422"/>
    </row>
    <row r="22252" spans="4:4">
      <c r="D22252" s="422"/>
    </row>
    <row r="22253" spans="4:4">
      <c r="D22253" s="422"/>
    </row>
    <row r="22254" spans="4:4">
      <c r="D22254" s="422"/>
    </row>
    <row r="22255" spans="4:4">
      <c r="D22255" s="422"/>
    </row>
    <row r="22256" spans="4:4">
      <c r="D22256" s="422"/>
    </row>
    <row r="22257" spans="4:4">
      <c r="D22257" s="422"/>
    </row>
    <row r="22258" spans="4:4">
      <c r="D22258" s="422"/>
    </row>
    <row r="22259" spans="4:4">
      <c r="D22259" s="422"/>
    </row>
    <row r="22260" spans="4:4">
      <c r="D22260" s="422"/>
    </row>
    <row r="22261" spans="4:4">
      <c r="D22261" s="422"/>
    </row>
    <row r="22262" spans="4:4">
      <c r="D22262" s="422"/>
    </row>
    <row r="22263" spans="4:4">
      <c r="D22263" s="422"/>
    </row>
    <row r="22264" spans="4:4">
      <c r="D22264" s="422"/>
    </row>
    <row r="22265" spans="4:4">
      <c r="D22265" s="422"/>
    </row>
    <row r="22266" spans="4:4">
      <c r="D22266" s="422"/>
    </row>
    <row r="22267" spans="4:4">
      <c r="D22267" s="422"/>
    </row>
    <row r="22268" spans="4:4">
      <c r="D22268" s="422"/>
    </row>
    <row r="22269" spans="4:4">
      <c r="D22269" s="422"/>
    </row>
    <row r="22270" spans="4:4">
      <c r="D22270" s="422"/>
    </row>
    <row r="22271" spans="4:4">
      <c r="D22271" s="422"/>
    </row>
    <row r="22272" spans="4:4">
      <c r="D22272" s="422"/>
    </row>
    <row r="22273" spans="4:4">
      <c r="D22273" s="422"/>
    </row>
    <row r="22274" spans="4:4">
      <c r="D22274" s="422"/>
    </row>
    <row r="22275" spans="4:4">
      <c r="D22275" s="422"/>
    </row>
    <row r="22276" spans="4:4">
      <c r="D22276" s="422"/>
    </row>
    <row r="22277" spans="4:4">
      <c r="D22277" s="422"/>
    </row>
    <row r="22278" spans="4:4">
      <c r="D22278" s="422"/>
    </row>
    <row r="22279" spans="4:4">
      <c r="D22279" s="422"/>
    </row>
    <row r="22280" spans="4:4">
      <c r="D22280" s="422"/>
    </row>
    <row r="22281" spans="4:4">
      <c r="D22281" s="422"/>
    </row>
    <row r="22282" spans="4:4">
      <c r="D22282" s="422"/>
    </row>
    <row r="22283" spans="4:4">
      <c r="D22283" s="422"/>
    </row>
    <row r="22284" spans="4:4">
      <c r="D22284" s="422"/>
    </row>
    <row r="22285" spans="4:4">
      <c r="D22285" s="422"/>
    </row>
    <row r="22286" spans="4:4">
      <c r="D22286" s="422"/>
    </row>
    <row r="22287" spans="4:4">
      <c r="D22287" s="422"/>
    </row>
    <row r="22288" spans="4:4">
      <c r="D22288" s="422"/>
    </row>
    <row r="22289" spans="4:4">
      <c r="D22289" s="422"/>
    </row>
    <row r="22290" spans="4:4">
      <c r="D22290" s="422"/>
    </row>
    <row r="22291" spans="4:4">
      <c r="D22291" s="422"/>
    </row>
    <row r="22292" spans="4:4">
      <c r="D22292" s="422"/>
    </row>
    <row r="22293" spans="4:4">
      <c r="D22293" s="422"/>
    </row>
    <row r="22294" spans="4:4">
      <c r="D22294" s="422"/>
    </row>
    <row r="22295" spans="4:4">
      <c r="D22295" s="422"/>
    </row>
    <row r="22296" spans="4:4">
      <c r="D22296" s="422"/>
    </row>
    <row r="22297" spans="4:4">
      <c r="D22297" s="422"/>
    </row>
    <row r="22298" spans="4:4">
      <c r="D22298" s="422"/>
    </row>
    <row r="22299" spans="4:4">
      <c r="D22299" s="422"/>
    </row>
    <row r="22300" spans="4:4">
      <c r="D22300" s="422"/>
    </row>
    <row r="22301" spans="4:4">
      <c r="D22301" s="422"/>
    </row>
    <row r="22302" spans="4:4">
      <c r="D22302" s="422"/>
    </row>
    <row r="22303" spans="4:4">
      <c r="D22303" s="422"/>
    </row>
    <row r="22304" spans="4:4">
      <c r="D22304" s="422"/>
    </row>
    <row r="22305" spans="4:4">
      <c r="D22305" s="422"/>
    </row>
    <row r="22306" spans="4:4">
      <c r="D22306" s="422"/>
    </row>
    <row r="22307" spans="4:4">
      <c r="D22307" s="422"/>
    </row>
    <row r="22308" spans="4:4">
      <c r="D22308" s="422"/>
    </row>
    <row r="22309" spans="4:4">
      <c r="D22309" s="422"/>
    </row>
    <row r="22310" spans="4:4">
      <c r="D22310" s="422"/>
    </row>
    <row r="22311" spans="4:4">
      <c r="D22311" s="422"/>
    </row>
    <row r="22312" spans="4:4">
      <c r="D22312" s="422"/>
    </row>
    <row r="22313" spans="4:4">
      <c r="D22313" s="422"/>
    </row>
    <row r="22314" spans="4:4">
      <c r="D22314" s="422"/>
    </row>
    <row r="22315" spans="4:4">
      <c r="D22315" s="422"/>
    </row>
    <row r="22316" spans="4:4">
      <c r="D22316" s="422"/>
    </row>
    <row r="22317" spans="4:4">
      <c r="D22317" s="422"/>
    </row>
    <row r="22318" spans="4:4">
      <c r="D22318" s="422"/>
    </row>
    <row r="22319" spans="4:4">
      <c r="D22319" s="422"/>
    </row>
    <row r="22320" spans="4:4">
      <c r="D22320" s="422"/>
    </row>
    <row r="22321" spans="4:4">
      <c r="D22321" s="422"/>
    </row>
    <row r="22322" spans="4:4">
      <c r="D22322" s="422"/>
    </row>
    <row r="22323" spans="4:4">
      <c r="D22323" s="422"/>
    </row>
    <row r="22324" spans="4:4">
      <c r="D22324" s="422"/>
    </row>
    <row r="22325" spans="4:4">
      <c r="D22325" s="422"/>
    </row>
    <row r="22326" spans="4:4">
      <c r="D22326" s="422"/>
    </row>
    <row r="22327" spans="4:4">
      <c r="D22327" s="422"/>
    </row>
    <row r="22328" spans="4:4">
      <c r="D22328" s="422"/>
    </row>
    <row r="22329" spans="4:4">
      <c r="D22329" s="422"/>
    </row>
    <row r="22330" spans="4:4">
      <c r="D22330" s="422"/>
    </row>
    <row r="22331" spans="4:4">
      <c r="D22331" s="422"/>
    </row>
    <row r="22332" spans="4:4">
      <c r="D22332" s="422"/>
    </row>
    <row r="22333" spans="4:4">
      <c r="D22333" s="422"/>
    </row>
    <row r="22334" spans="4:4">
      <c r="D22334" s="422"/>
    </row>
    <row r="22335" spans="4:4">
      <c r="D22335" s="422"/>
    </row>
    <row r="22336" spans="4:4">
      <c r="D22336" s="422"/>
    </row>
    <row r="22337" spans="4:4">
      <c r="D22337" s="422"/>
    </row>
    <row r="22338" spans="4:4">
      <c r="D22338" s="422"/>
    </row>
    <row r="22339" spans="4:4">
      <c r="D22339" s="422"/>
    </row>
    <row r="22340" spans="4:4">
      <c r="D22340" s="422"/>
    </row>
    <row r="22341" spans="4:4">
      <c r="D22341" s="422"/>
    </row>
    <row r="22342" spans="4:4">
      <c r="D22342" s="422"/>
    </row>
    <row r="22343" spans="4:4">
      <c r="D22343" s="422"/>
    </row>
    <row r="22344" spans="4:4">
      <c r="D22344" s="422"/>
    </row>
    <row r="22345" spans="4:4">
      <c r="D22345" s="422"/>
    </row>
    <row r="22346" spans="4:4">
      <c r="D22346" s="422"/>
    </row>
    <row r="22347" spans="4:4">
      <c r="D22347" s="422"/>
    </row>
    <row r="22348" spans="4:4">
      <c r="D22348" s="422"/>
    </row>
    <row r="22349" spans="4:4">
      <c r="D22349" s="422"/>
    </row>
    <row r="22350" spans="4:4">
      <c r="D22350" s="422"/>
    </row>
    <row r="22351" spans="4:4">
      <c r="D22351" s="422"/>
    </row>
    <row r="22352" spans="4:4">
      <c r="D22352" s="422"/>
    </row>
    <row r="22353" spans="4:4">
      <c r="D22353" s="422"/>
    </row>
    <row r="22354" spans="4:4">
      <c r="D22354" s="422"/>
    </row>
    <row r="22355" spans="4:4">
      <c r="D22355" s="422"/>
    </row>
    <row r="22356" spans="4:4">
      <c r="D22356" s="422"/>
    </row>
    <row r="22357" spans="4:4">
      <c r="D22357" s="422"/>
    </row>
    <row r="22358" spans="4:4">
      <c r="D22358" s="422"/>
    </row>
    <row r="22359" spans="4:4">
      <c r="D22359" s="422"/>
    </row>
    <row r="22360" spans="4:4">
      <c r="D22360" s="422"/>
    </row>
    <row r="22361" spans="4:4">
      <c r="D22361" s="422"/>
    </row>
    <row r="22362" spans="4:4">
      <c r="D22362" s="422"/>
    </row>
    <row r="22363" spans="4:4">
      <c r="D22363" s="422"/>
    </row>
    <row r="22364" spans="4:4">
      <c r="D22364" s="422"/>
    </row>
    <row r="22365" spans="4:4">
      <c r="D22365" s="422"/>
    </row>
    <row r="22366" spans="4:4">
      <c r="D22366" s="422"/>
    </row>
    <row r="22367" spans="4:4">
      <c r="D22367" s="422"/>
    </row>
    <row r="22368" spans="4:4">
      <c r="D22368" s="422"/>
    </row>
    <row r="22369" spans="4:4">
      <c r="D22369" s="422"/>
    </row>
    <row r="22370" spans="4:4">
      <c r="D22370" s="422"/>
    </row>
    <row r="22371" spans="4:4">
      <c r="D22371" s="422"/>
    </row>
    <row r="22372" spans="4:4">
      <c r="D22372" s="422"/>
    </row>
    <row r="22373" spans="4:4">
      <c r="D22373" s="422"/>
    </row>
    <row r="22374" spans="4:4">
      <c r="D22374" s="422"/>
    </row>
    <row r="22375" spans="4:4">
      <c r="D22375" s="422"/>
    </row>
    <row r="22376" spans="4:4">
      <c r="D22376" s="422"/>
    </row>
    <row r="22377" spans="4:4">
      <c r="D22377" s="422"/>
    </row>
    <row r="22378" spans="4:4">
      <c r="D22378" s="422"/>
    </row>
    <row r="22379" spans="4:4">
      <c r="D22379" s="422"/>
    </row>
    <row r="22380" spans="4:4">
      <c r="D22380" s="422"/>
    </row>
    <row r="22381" spans="4:4">
      <c r="D22381" s="422"/>
    </row>
    <row r="22382" spans="4:4">
      <c r="D22382" s="422"/>
    </row>
    <row r="22383" spans="4:4">
      <c r="D22383" s="422"/>
    </row>
    <row r="22384" spans="4:4">
      <c r="D22384" s="422"/>
    </row>
    <row r="22385" spans="4:4">
      <c r="D22385" s="422"/>
    </row>
    <row r="22386" spans="4:4">
      <c r="D22386" s="422"/>
    </row>
    <row r="22387" spans="4:4">
      <c r="D22387" s="422"/>
    </row>
    <row r="22388" spans="4:4">
      <c r="D22388" s="422"/>
    </row>
    <row r="22389" spans="4:4">
      <c r="D22389" s="422"/>
    </row>
    <row r="22390" spans="4:4">
      <c r="D22390" s="422"/>
    </row>
    <row r="22391" spans="4:4">
      <c r="D22391" s="422"/>
    </row>
    <row r="22392" spans="4:4">
      <c r="D22392" s="422"/>
    </row>
    <row r="22393" spans="4:4">
      <c r="D22393" s="422"/>
    </row>
    <row r="22394" spans="4:4">
      <c r="D22394" s="422"/>
    </row>
    <row r="22395" spans="4:4">
      <c r="D22395" s="422"/>
    </row>
    <row r="22396" spans="4:4">
      <c r="D22396" s="422"/>
    </row>
    <row r="22397" spans="4:4">
      <c r="D22397" s="422"/>
    </row>
    <row r="22398" spans="4:4">
      <c r="D22398" s="422"/>
    </row>
    <row r="22399" spans="4:4">
      <c r="D22399" s="422"/>
    </row>
    <row r="22400" spans="4:4">
      <c r="D22400" s="422"/>
    </row>
    <row r="22401" spans="4:4">
      <c r="D22401" s="422"/>
    </row>
    <row r="22402" spans="4:4">
      <c r="D22402" s="422"/>
    </row>
    <row r="22403" spans="4:4">
      <c r="D22403" s="422"/>
    </row>
    <row r="22404" spans="4:4">
      <c r="D22404" s="422"/>
    </row>
    <row r="22405" spans="4:4">
      <c r="D22405" s="422"/>
    </row>
    <row r="22406" spans="4:4">
      <c r="D22406" s="422"/>
    </row>
    <row r="22407" spans="4:4">
      <c r="D22407" s="422"/>
    </row>
    <row r="22408" spans="4:4">
      <c r="D22408" s="422"/>
    </row>
    <row r="22409" spans="4:4">
      <c r="D22409" s="422"/>
    </row>
    <row r="22410" spans="4:4">
      <c r="D22410" s="422"/>
    </row>
    <row r="22411" spans="4:4">
      <c r="D22411" s="422"/>
    </row>
    <row r="22412" spans="4:4">
      <c r="D22412" s="422"/>
    </row>
    <row r="22413" spans="4:4">
      <c r="D22413" s="422"/>
    </row>
    <row r="22414" spans="4:4">
      <c r="D22414" s="422"/>
    </row>
    <row r="22415" spans="4:4">
      <c r="D22415" s="422"/>
    </row>
    <row r="22416" spans="4:4">
      <c r="D22416" s="422"/>
    </row>
    <row r="22417" spans="4:4">
      <c r="D22417" s="422"/>
    </row>
    <row r="22418" spans="4:4">
      <c r="D22418" s="422"/>
    </row>
    <row r="22419" spans="4:4">
      <c r="D22419" s="422"/>
    </row>
    <row r="22420" spans="4:4">
      <c r="D22420" s="422"/>
    </row>
    <row r="22421" spans="4:4">
      <c r="D22421" s="422"/>
    </row>
    <row r="22422" spans="4:4">
      <c r="D22422" s="422"/>
    </row>
    <row r="22423" spans="4:4">
      <c r="D22423" s="422"/>
    </row>
    <row r="22424" spans="4:4">
      <c r="D22424" s="422"/>
    </row>
    <row r="22425" spans="4:4">
      <c r="D22425" s="422"/>
    </row>
    <row r="22426" spans="4:4">
      <c r="D22426" s="422"/>
    </row>
    <row r="22427" spans="4:4">
      <c r="D22427" s="422"/>
    </row>
    <row r="22428" spans="4:4">
      <c r="D22428" s="422"/>
    </row>
    <row r="22429" spans="4:4">
      <c r="D22429" s="422"/>
    </row>
    <row r="22430" spans="4:4">
      <c r="D22430" s="422"/>
    </row>
    <row r="22431" spans="4:4">
      <c r="D22431" s="422"/>
    </row>
    <row r="22432" spans="4:4">
      <c r="D22432" s="422"/>
    </row>
    <row r="22433" spans="4:4">
      <c r="D22433" s="422"/>
    </row>
    <row r="22434" spans="4:4">
      <c r="D22434" s="422"/>
    </row>
    <row r="22435" spans="4:4">
      <c r="D22435" s="422"/>
    </row>
    <row r="22436" spans="4:4">
      <c r="D22436" s="422"/>
    </row>
    <row r="22437" spans="4:4">
      <c r="D22437" s="422"/>
    </row>
    <row r="22438" spans="4:4">
      <c r="D22438" s="422"/>
    </row>
    <row r="22439" spans="4:4">
      <c r="D22439" s="422"/>
    </row>
    <row r="22440" spans="4:4">
      <c r="D22440" s="422"/>
    </row>
    <row r="22441" spans="4:4">
      <c r="D22441" s="422"/>
    </row>
    <row r="22442" spans="4:4">
      <c r="D22442" s="422"/>
    </row>
    <row r="22443" spans="4:4">
      <c r="D22443" s="422"/>
    </row>
    <row r="22444" spans="4:4">
      <c r="D22444" s="422"/>
    </row>
    <row r="22445" spans="4:4">
      <c r="D22445" s="422"/>
    </row>
    <row r="22446" spans="4:4">
      <c r="D22446" s="422"/>
    </row>
    <row r="22447" spans="4:4">
      <c r="D22447" s="422"/>
    </row>
    <row r="22448" spans="4:4">
      <c r="D22448" s="422"/>
    </row>
    <row r="22449" spans="4:4">
      <c r="D22449" s="422"/>
    </row>
    <row r="22450" spans="4:4">
      <c r="D22450" s="422"/>
    </row>
    <row r="22451" spans="4:4">
      <c r="D22451" s="422"/>
    </row>
    <row r="22452" spans="4:4">
      <c r="D22452" s="422"/>
    </row>
    <row r="22453" spans="4:4">
      <c r="D22453" s="422"/>
    </row>
    <row r="22454" spans="4:4">
      <c r="D22454" s="422"/>
    </row>
    <row r="22455" spans="4:4">
      <c r="D22455" s="422"/>
    </row>
    <row r="22456" spans="4:4">
      <c r="D22456" s="422"/>
    </row>
    <row r="22457" spans="4:4">
      <c r="D22457" s="422"/>
    </row>
    <row r="22458" spans="4:4">
      <c r="D22458" s="422"/>
    </row>
    <row r="22459" spans="4:4">
      <c r="D22459" s="422"/>
    </row>
    <row r="22460" spans="4:4">
      <c r="D22460" s="422"/>
    </row>
    <row r="22461" spans="4:4">
      <c r="D22461" s="422"/>
    </row>
    <row r="22462" spans="4:4">
      <c r="D22462" s="422"/>
    </row>
    <row r="22463" spans="4:4">
      <c r="D22463" s="422"/>
    </row>
    <row r="22464" spans="4:4">
      <c r="D22464" s="422"/>
    </row>
    <row r="22465" spans="4:4">
      <c r="D22465" s="422"/>
    </row>
    <row r="22466" spans="4:4">
      <c r="D22466" s="422"/>
    </row>
    <row r="22467" spans="4:4">
      <c r="D22467" s="422"/>
    </row>
    <row r="22468" spans="4:4">
      <c r="D22468" s="422"/>
    </row>
    <row r="22469" spans="4:4">
      <c r="D22469" s="422"/>
    </row>
    <row r="22470" spans="4:4">
      <c r="D22470" s="422"/>
    </row>
    <row r="22471" spans="4:4">
      <c r="D22471" s="422"/>
    </row>
    <row r="22472" spans="4:4">
      <c r="D22472" s="422"/>
    </row>
    <row r="22473" spans="4:4">
      <c r="D22473" s="422"/>
    </row>
    <row r="22474" spans="4:4">
      <c r="D22474" s="422"/>
    </row>
    <row r="22475" spans="4:4">
      <c r="D22475" s="422"/>
    </row>
    <row r="22476" spans="4:4">
      <c r="D22476" s="422"/>
    </row>
    <row r="22477" spans="4:4">
      <c r="D22477" s="422"/>
    </row>
    <row r="22478" spans="4:4">
      <c r="D22478" s="422"/>
    </row>
    <row r="22479" spans="4:4">
      <c r="D22479" s="422"/>
    </row>
    <row r="22480" spans="4:4">
      <c r="D22480" s="422"/>
    </row>
    <row r="22481" spans="4:4">
      <c r="D22481" s="422"/>
    </row>
    <row r="22482" spans="4:4">
      <c r="D22482" s="422"/>
    </row>
    <row r="22483" spans="4:4">
      <c r="D22483" s="422"/>
    </row>
    <row r="22484" spans="4:4">
      <c r="D22484" s="422"/>
    </row>
    <row r="22485" spans="4:4">
      <c r="D22485" s="422"/>
    </row>
    <row r="22486" spans="4:4">
      <c r="D22486" s="422"/>
    </row>
    <row r="22487" spans="4:4">
      <c r="D22487" s="422"/>
    </row>
    <row r="22488" spans="4:4">
      <c r="D22488" s="422"/>
    </row>
    <row r="22489" spans="4:4">
      <c r="D22489" s="422"/>
    </row>
    <row r="22490" spans="4:4">
      <c r="D22490" s="422"/>
    </row>
    <row r="22491" spans="4:4">
      <c r="D22491" s="422"/>
    </row>
    <row r="22492" spans="4:4">
      <c r="D22492" s="422"/>
    </row>
    <row r="22493" spans="4:4">
      <c r="D22493" s="422"/>
    </row>
    <row r="22494" spans="4:4">
      <c r="D22494" s="422"/>
    </row>
    <row r="22495" spans="4:4">
      <c r="D22495" s="422"/>
    </row>
    <row r="22496" spans="4:4">
      <c r="D22496" s="422"/>
    </row>
    <row r="22497" spans="4:4">
      <c r="D22497" s="422"/>
    </row>
    <row r="22498" spans="4:4">
      <c r="D22498" s="422"/>
    </row>
    <row r="22499" spans="4:4">
      <c r="D22499" s="422"/>
    </row>
    <row r="22500" spans="4:4">
      <c r="D22500" s="422"/>
    </row>
    <row r="22501" spans="4:4">
      <c r="D22501" s="422"/>
    </row>
    <row r="22502" spans="4:4">
      <c r="D22502" s="422"/>
    </row>
    <row r="22503" spans="4:4">
      <c r="D22503" s="422"/>
    </row>
    <row r="22504" spans="4:4">
      <c r="D22504" s="422"/>
    </row>
    <row r="22505" spans="4:4">
      <c r="D22505" s="422"/>
    </row>
    <row r="22506" spans="4:4">
      <c r="D22506" s="422"/>
    </row>
    <row r="22507" spans="4:4">
      <c r="D22507" s="422"/>
    </row>
    <row r="22508" spans="4:4">
      <c r="D22508" s="422"/>
    </row>
    <row r="22509" spans="4:4">
      <c r="D22509" s="422"/>
    </row>
    <row r="22510" spans="4:4">
      <c r="D22510" s="422"/>
    </row>
    <row r="22511" spans="4:4">
      <c r="D22511" s="422"/>
    </row>
    <row r="22512" spans="4:4">
      <c r="D22512" s="422"/>
    </row>
    <row r="22513" spans="4:4">
      <c r="D22513" s="422"/>
    </row>
    <row r="22514" spans="4:4">
      <c r="D22514" s="422"/>
    </row>
    <row r="22515" spans="4:4">
      <c r="D22515" s="422"/>
    </row>
    <row r="22516" spans="4:4">
      <c r="D22516" s="422"/>
    </row>
    <row r="22517" spans="4:4">
      <c r="D22517" s="422"/>
    </row>
    <row r="22518" spans="4:4">
      <c r="D22518" s="422"/>
    </row>
    <row r="22519" spans="4:4">
      <c r="D22519" s="422"/>
    </row>
    <row r="22520" spans="4:4">
      <c r="D22520" s="422"/>
    </row>
    <row r="22521" spans="4:4">
      <c r="D22521" s="422"/>
    </row>
    <row r="22522" spans="4:4">
      <c r="D22522" s="422"/>
    </row>
    <row r="22523" spans="4:4">
      <c r="D22523" s="422"/>
    </row>
    <row r="22524" spans="4:4">
      <c r="D22524" s="422"/>
    </row>
    <row r="22525" spans="4:4">
      <c r="D22525" s="422"/>
    </row>
    <row r="22526" spans="4:4">
      <c r="D22526" s="422"/>
    </row>
    <row r="22527" spans="4:4">
      <c r="D22527" s="422"/>
    </row>
    <row r="22528" spans="4:4">
      <c r="D22528" s="422"/>
    </row>
    <row r="22529" spans="4:4">
      <c r="D22529" s="422"/>
    </row>
    <row r="22530" spans="4:4">
      <c r="D22530" s="422"/>
    </row>
    <row r="22531" spans="4:4">
      <c r="D22531" s="422"/>
    </row>
    <row r="22532" spans="4:4">
      <c r="D22532" s="422"/>
    </row>
    <row r="22533" spans="4:4">
      <c r="D22533" s="422"/>
    </row>
    <row r="22534" spans="4:4">
      <c r="D22534" s="422"/>
    </row>
    <row r="22535" spans="4:4">
      <c r="D22535" s="422"/>
    </row>
    <row r="22536" spans="4:4">
      <c r="D22536" s="422"/>
    </row>
    <row r="22537" spans="4:4">
      <c r="D22537" s="422"/>
    </row>
    <row r="22538" spans="4:4">
      <c r="D22538" s="422"/>
    </row>
    <row r="22539" spans="4:4">
      <c r="D22539" s="422"/>
    </row>
    <row r="22540" spans="4:4">
      <c r="D22540" s="422"/>
    </row>
    <row r="22541" spans="4:4">
      <c r="D22541" s="422"/>
    </row>
    <row r="22542" spans="4:4">
      <c r="D22542" s="422"/>
    </row>
    <row r="22543" spans="4:4">
      <c r="D22543" s="422"/>
    </row>
    <row r="22544" spans="4:4">
      <c r="D22544" s="422"/>
    </row>
    <row r="22545" spans="4:4">
      <c r="D22545" s="422"/>
    </row>
    <row r="22546" spans="4:4">
      <c r="D22546" s="422"/>
    </row>
    <row r="22547" spans="4:4">
      <c r="D22547" s="422"/>
    </row>
    <row r="22548" spans="4:4">
      <c r="D22548" s="422"/>
    </row>
    <row r="22549" spans="4:4">
      <c r="D22549" s="422"/>
    </row>
    <row r="22550" spans="4:4">
      <c r="D22550" s="422"/>
    </row>
    <row r="22551" spans="4:4">
      <c r="D22551" s="422"/>
    </row>
    <row r="22552" spans="4:4">
      <c r="D22552" s="422"/>
    </row>
    <row r="22553" spans="4:4">
      <c r="D22553" s="422"/>
    </row>
    <row r="22554" spans="4:4">
      <c r="D22554" s="422"/>
    </row>
    <row r="22555" spans="4:4">
      <c r="D22555" s="422"/>
    </row>
    <row r="22556" spans="4:4">
      <c r="D22556" s="422"/>
    </row>
    <row r="22557" spans="4:4">
      <c r="D22557" s="422"/>
    </row>
    <row r="22558" spans="4:4">
      <c r="D22558" s="422"/>
    </row>
    <row r="22559" spans="4:4">
      <c r="D22559" s="422"/>
    </row>
    <row r="22560" spans="4:4">
      <c r="D22560" s="422"/>
    </row>
    <row r="22561" spans="4:4">
      <c r="D22561" s="422"/>
    </row>
    <row r="22562" spans="4:4">
      <c r="D22562" s="422"/>
    </row>
    <row r="22563" spans="4:4">
      <c r="D22563" s="422"/>
    </row>
    <row r="22564" spans="4:4">
      <c r="D22564" s="422"/>
    </row>
    <row r="22565" spans="4:4">
      <c r="D22565" s="422"/>
    </row>
    <row r="22566" spans="4:4">
      <c r="D22566" s="422"/>
    </row>
    <row r="22567" spans="4:4">
      <c r="D22567" s="422"/>
    </row>
    <row r="22568" spans="4:4">
      <c r="D22568" s="422"/>
    </row>
    <row r="22569" spans="4:4">
      <c r="D22569" s="422"/>
    </row>
    <row r="22570" spans="4:4">
      <c r="D22570" s="422"/>
    </row>
    <row r="22571" spans="4:4">
      <c r="D22571" s="422"/>
    </row>
    <row r="22572" spans="4:4">
      <c r="D22572" s="422"/>
    </row>
    <row r="22573" spans="4:4">
      <c r="D22573" s="422"/>
    </row>
    <row r="22574" spans="4:4">
      <c r="D22574" s="422"/>
    </row>
    <row r="22575" spans="4:4">
      <c r="D22575" s="422"/>
    </row>
    <row r="22576" spans="4:4">
      <c r="D22576" s="422"/>
    </row>
    <row r="22577" spans="4:4">
      <c r="D22577" s="422"/>
    </row>
    <row r="22578" spans="4:4">
      <c r="D22578" s="422"/>
    </row>
    <row r="22579" spans="4:4">
      <c r="D22579" s="422"/>
    </row>
    <row r="22580" spans="4:4">
      <c r="D22580" s="422"/>
    </row>
    <row r="22581" spans="4:4">
      <c r="D22581" s="422"/>
    </row>
    <row r="22582" spans="4:4">
      <c r="D22582" s="422"/>
    </row>
    <row r="22583" spans="4:4">
      <c r="D22583" s="422"/>
    </row>
    <row r="22584" spans="4:4">
      <c r="D22584" s="422"/>
    </row>
    <row r="22585" spans="4:4">
      <c r="D22585" s="422"/>
    </row>
    <row r="22586" spans="4:4">
      <c r="D22586" s="422"/>
    </row>
    <row r="22587" spans="4:4">
      <c r="D22587" s="422"/>
    </row>
    <row r="22588" spans="4:4">
      <c r="D22588" s="422"/>
    </row>
    <row r="22589" spans="4:4">
      <c r="D22589" s="422"/>
    </row>
    <row r="22590" spans="4:4">
      <c r="D22590" s="422"/>
    </row>
    <row r="22591" spans="4:4">
      <c r="D22591" s="422"/>
    </row>
    <row r="22592" spans="4:4">
      <c r="D22592" s="422"/>
    </row>
    <row r="22593" spans="4:4">
      <c r="D22593" s="422"/>
    </row>
    <row r="22594" spans="4:4">
      <c r="D22594" s="422"/>
    </row>
    <row r="22595" spans="4:4">
      <c r="D22595" s="422"/>
    </row>
    <row r="22596" spans="4:4">
      <c r="D22596" s="422"/>
    </row>
    <row r="22597" spans="4:4">
      <c r="D22597" s="422"/>
    </row>
    <row r="22598" spans="4:4">
      <c r="D22598" s="422"/>
    </row>
    <row r="22599" spans="4:4">
      <c r="D22599" s="422"/>
    </row>
    <row r="22600" spans="4:4">
      <c r="D22600" s="422"/>
    </row>
    <row r="22601" spans="4:4">
      <c r="D22601" s="422"/>
    </row>
    <row r="22602" spans="4:4">
      <c r="D22602" s="422"/>
    </row>
    <row r="22603" spans="4:4">
      <c r="D22603" s="422"/>
    </row>
    <row r="22604" spans="4:4">
      <c r="D22604" s="422"/>
    </row>
    <row r="22605" spans="4:4">
      <c r="D22605" s="422"/>
    </row>
    <row r="22606" spans="4:4">
      <c r="D22606" s="422"/>
    </row>
    <row r="22607" spans="4:4">
      <c r="D22607" s="422"/>
    </row>
    <row r="22608" spans="4:4">
      <c r="D22608" s="422"/>
    </row>
    <row r="22609" spans="4:4">
      <c r="D22609" s="422"/>
    </row>
    <row r="22610" spans="4:4">
      <c r="D22610" s="422"/>
    </row>
    <row r="22611" spans="4:4">
      <c r="D22611" s="422"/>
    </row>
    <row r="22612" spans="4:4">
      <c r="D22612" s="422"/>
    </row>
    <row r="22613" spans="4:4">
      <c r="D22613" s="422"/>
    </row>
    <row r="22614" spans="4:4">
      <c r="D22614" s="422"/>
    </row>
    <row r="22615" spans="4:4">
      <c r="D22615" s="422"/>
    </row>
    <row r="22616" spans="4:4">
      <c r="D22616" s="422"/>
    </row>
    <row r="22617" spans="4:4">
      <c r="D22617" s="422"/>
    </row>
    <row r="22618" spans="4:4">
      <c r="D22618" s="422"/>
    </row>
    <row r="22619" spans="4:4">
      <c r="D22619" s="422"/>
    </row>
    <row r="22620" spans="4:4">
      <c r="D22620" s="422"/>
    </row>
    <row r="22621" spans="4:4">
      <c r="D22621" s="422"/>
    </row>
    <row r="22622" spans="4:4">
      <c r="D22622" s="422"/>
    </row>
    <row r="22623" spans="4:4">
      <c r="D22623" s="422"/>
    </row>
    <row r="22624" spans="4:4">
      <c r="D22624" s="422"/>
    </row>
    <row r="22625" spans="4:4">
      <c r="D22625" s="422"/>
    </row>
    <row r="22626" spans="4:4">
      <c r="D22626" s="422"/>
    </row>
    <row r="22627" spans="4:4">
      <c r="D22627" s="422"/>
    </row>
    <row r="22628" spans="4:4">
      <c r="D22628" s="422"/>
    </row>
    <row r="22629" spans="4:4">
      <c r="D22629" s="422"/>
    </row>
    <row r="22630" spans="4:4">
      <c r="D22630" s="422"/>
    </row>
    <row r="22631" spans="4:4">
      <c r="D22631" s="422"/>
    </row>
    <row r="22632" spans="4:4">
      <c r="D22632" s="422"/>
    </row>
    <row r="22633" spans="4:4">
      <c r="D22633" s="422"/>
    </row>
    <row r="22634" spans="4:4">
      <c r="D22634" s="422"/>
    </row>
    <row r="22635" spans="4:4">
      <c r="D22635" s="422"/>
    </row>
    <row r="22636" spans="4:4">
      <c r="D22636" s="422"/>
    </row>
    <row r="22637" spans="4:4">
      <c r="D22637" s="422"/>
    </row>
    <row r="22638" spans="4:4">
      <c r="D22638" s="422"/>
    </row>
    <row r="22639" spans="4:4">
      <c r="D22639" s="422"/>
    </row>
    <row r="22640" spans="4:4">
      <c r="D22640" s="422"/>
    </row>
    <row r="22641" spans="4:4">
      <c r="D22641" s="422"/>
    </row>
    <row r="22642" spans="4:4">
      <c r="D22642" s="422"/>
    </row>
    <row r="22643" spans="4:4">
      <c r="D22643" s="422"/>
    </row>
    <row r="22644" spans="4:4">
      <c r="D22644" s="422"/>
    </row>
    <row r="22645" spans="4:4">
      <c r="D22645" s="422"/>
    </row>
    <row r="22646" spans="4:4">
      <c r="D22646" s="422"/>
    </row>
    <row r="22647" spans="4:4">
      <c r="D22647" s="422"/>
    </row>
    <row r="22648" spans="4:4">
      <c r="D22648" s="422"/>
    </row>
    <row r="22649" spans="4:4">
      <c r="D22649" s="422"/>
    </row>
    <row r="22650" spans="4:4">
      <c r="D22650" s="422"/>
    </row>
    <row r="22651" spans="4:4">
      <c r="D22651" s="422"/>
    </row>
    <row r="22652" spans="4:4">
      <c r="D22652" s="422"/>
    </row>
    <row r="22653" spans="4:4">
      <c r="D22653" s="422"/>
    </row>
    <row r="22654" spans="4:4">
      <c r="D22654" s="422"/>
    </row>
    <row r="22655" spans="4:4">
      <c r="D22655" s="422"/>
    </row>
    <row r="22656" spans="4:4">
      <c r="D22656" s="422"/>
    </row>
    <row r="22657" spans="4:4">
      <c r="D22657" s="422"/>
    </row>
    <row r="22658" spans="4:4">
      <c r="D22658" s="422"/>
    </row>
    <row r="22659" spans="4:4">
      <c r="D22659" s="422"/>
    </row>
    <row r="22660" spans="4:4">
      <c r="D22660" s="422"/>
    </row>
    <row r="22661" spans="4:4">
      <c r="D22661" s="422"/>
    </row>
    <row r="22662" spans="4:4">
      <c r="D22662" s="422"/>
    </row>
    <row r="22663" spans="4:4">
      <c r="D22663" s="422"/>
    </row>
    <row r="22664" spans="4:4">
      <c r="D22664" s="422"/>
    </row>
    <row r="22665" spans="4:4">
      <c r="D22665" s="422"/>
    </row>
    <row r="22666" spans="4:4">
      <c r="D22666" s="422"/>
    </row>
    <row r="22667" spans="4:4">
      <c r="D22667" s="422"/>
    </row>
    <row r="22668" spans="4:4">
      <c r="D22668" s="422"/>
    </row>
    <row r="22669" spans="4:4">
      <c r="D22669" s="422"/>
    </row>
    <row r="22670" spans="4:4">
      <c r="D22670" s="422"/>
    </row>
    <row r="22671" spans="4:4">
      <c r="D22671" s="422"/>
    </row>
    <row r="22672" spans="4:4">
      <c r="D22672" s="422"/>
    </row>
    <row r="22673" spans="4:4">
      <c r="D22673" s="422"/>
    </row>
    <row r="22674" spans="4:4">
      <c r="D22674" s="422"/>
    </row>
    <row r="22675" spans="4:4">
      <c r="D22675" s="422"/>
    </row>
    <row r="22676" spans="4:4">
      <c r="D22676" s="422"/>
    </row>
    <row r="22677" spans="4:4">
      <c r="D22677" s="422"/>
    </row>
    <row r="22678" spans="4:4">
      <c r="D22678" s="422"/>
    </row>
    <row r="22679" spans="4:4">
      <c r="D22679" s="422"/>
    </row>
    <row r="22680" spans="4:4">
      <c r="D22680" s="422"/>
    </row>
    <row r="22681" spans="4:4">
      <c r="D22681" s="422"/>
    </row>
    <row r="22682" spans="4:4">
      <c r="D22682" s="422"/>
    </row>
    <row r="22683" spans="4:4">
      <c r="D22683" s="422"/>
    </row>
    <row r="22684" spans="4:4">
      <c r="D22684" s="422"/>
    </row>
    <row r="22685" spans="4:4">
      <c r="D22685" s="422"/>
    </row>
    <row r="22686" spans="4:4">
      <c r="D22686" s="422"/>
    </row>
    <row r="22687" spans="4:4">
      <c r="D22687" s="422"/>
    </row>
    <row r="22688" spans="4:4">
      <c r="D22688" s="422"/>
    </row>
    <row r="22689" spans="4:4">
      <c r="D22689" s="422"/>
    </row>
    <row r="22690" spans="4:4">
      <c r="D22690" s="422"/>
    </row>
    <row r="22691" spans="4:4">
      <c r="D22691" s="422"/>
    </row>
    <row r="22692" spans="4:4">
      <c r="D22692" s="422"/>
    </row>
    <row r="22693" spans="4:4">
      <c r="D22693" s="422"/>
    </row>
    <row r="22694" spans="4:4">
      <c r="D22694" s="422"/>
    </row>
    <row r="22695" spans="4:4">
      <c r="D22695" s="422"/>
    </row>
    <row r="22696" spans="4:4">
      <c r="D22696" s="422"/>
    </row>
    <row r="22697" spans="4:4">
      <c r="D22697" s="422"/>
    </row>
    <row r="22698" spans="4:4">
      <c r="D22698" s="422"/>
    </row>
    <row r="22699" spans="4:4">
      <c r="D22699" s="422"/>
    </row>
    <row r="22700" spans="4:4">
      <c r="D22700" s="422"/>
    </row>
    <row r="22701" spans="4:4">
      <c r="D22701" s="422"/>
    </row>
    <row r="22702" spans="4:4">
      <c r="D22702" s="422"/>
    </row>
    <row r="22703" spans="4:4">
      <c r="D22703" s="422"/>
    </row>
    <row r="22704" spans="4:4">
      <c r="D22704" s="422"/>
    </row>
    <row r="22705" spans="4:4">
      <c r="D22705" s="422"/>
    </row>
    <row r="22706" spans="4:4">
      <c r="D22706" s="422"/>
    </row>
    <row r="22707" spans="4:4">
      <c r="D22707" s="422"/>
    </row>
    <row r="22708" spans="4:4">
      <c r="D22708" s="422"/>
    </row>
    <row r="22709" spans="4:4">
      <c r="D22709" s="422"/>
    </row>
    <row r="22710" spans="4:4">
      <c r="D22710" s="422"/>
    </row>
    <row r="22711" spans="4:4">
      <c r="D22711" s="422"/>
    </row>
    <row r="22712" spans="4:4">
      <c r="D22712" s="422"/>
    </row>
    <row r="22713" spans="4:4">
      <c r="D22713" s="422"/>
    </row>
    <row r="22714" spans="4:4">
      <c r="D22714" s="422"/>
    </row>
    <row r="22715" spans="4:4">
      <c r="D22715" s="422"/>
    </row>
    <row r="22716" spans="4:4">
      <c r="D22716" s="422"/>
    </row>
    <row r="22717" spans="4:4">
      <c r="D22717" s="422"/>
    </row>
    <row r="22718" spans="4:4">
      <c r="D22718" s="422"/>
    </row>
    <row r="22719" spans="4:4">
      <c r="D22719" s="422"/>
    </row>
    <row r="22720" spans="4:4">
      <c r="D22720" s="422"/>
    </row>
    <row r="22721" spans="4:4">
      <c r="D22721" s="422"/>
    </row>
    <row r="22722" spans="4:4">
      <c r="D22722" s="422"/>
    </row>
    <row r="22723" spans="4:4">
      <c r="D22723" s="422"/>
    </row>
    <row r="22724" spans="4:4">
      <c r="D22724" s="422"/>
    </row>
    <row r="22725" spans="4:4">
      <c r="D22725" s="422"/>
    </row>
    <row r="22726" spans="4:4">
      <c r="D22726" s="422"/>
    </row>
    <row r="22727" spans="4:4">
      <c r="D22727" s="422"/>
    </row>
    <row r="22728" spans="4:4">
      <c r="D22728" s="422"/>
    </row>
    <row r="22729" spans="4:4">
      <c r="D22729" s="422"/>
    </row>
    <row r="22730" spans="4:4">
      <c r="D22730" s="422"/>
    </row>
    <row r="22731" spans="4:4">
      <c r="D22731" s="422"/>
    </row>
    <row r="22732" spans="4:4">
      <c r="D22732" s="422"/>
    </row>
    <row r="22733" spans="4:4">
      <c r="D22733" s="422"/>
    </row>
    <row r="22734" spans="4:4">
      <c r="D22734" s="422"/>
    </row>
    <row r="22735" spans="4:4">
      <c r="D22735" s="422"/>
    </row>
    <row r="22736" spans="4:4">
      <c r="D22736" s="422"/>
    </row>
    <row r="22737" spans="4:4">
      <c r="D22737" s="422"/>
    </row>
    <row r="22738" spans="4:4">
      <c r="D22738" s="422"/>
    </row>
    <row r="22739" spans="4:4">
      <c r="D22739" s="422"/>
    </row>
    <row r="22740" spans="4:4">
      <c r="D22740" s="422"/>
    </row>
    <row r="22741" spans="4:4">
      <c r="D22741" s="422"/>
    </row>
    <row r="22742" spans="4:4">
      <c r="D22742" s="422"/>
    </row>
    <row r="22743" spans="4:4">
      <c r="D22743" s="422"/>
    </row>
    <row r="22744" spans="4:4">
      <c r="D22744" s="422"/>
    </row>
    <row r="22745" spans="4:4">
      <c r="D22745" s="422"/>
    </row>
    <row r="22746" spans="4:4">
      <c r="D22746" s="422"/>
    </row>
    <row r="22747" spans="4:4">
      <c r="D22747" s="422"/>
    </row>
    <row r="22748" spans="4:4">
      <c r="D22748" s="422"/>
    </row>
    <row r="22749" spans="4:4">
      <c r="D22749" s="422"/>
    </row>
    <row r="22750" spans="4:4">
      <c r="D22750" s="422"/>
    </row>
    <row r="22751" spans="4:4">
      <c r="D22751" s="422"/>
    </row>
    <row r="22752" spans="4:4">
      <c r="D22752" s="422"/>
    </row>
    <row r="22753" spans="4:4">
      <c r="D22753" s="422"/>
    </row>
    <row r="22754" spans="4:4">
      <c r="D22754" s="422"/>
    </row>
    <row r="22755" spans="4:4">
      <c r="D22755" s="422"/>
    </row>
    <row r="22756" spans="4:4">
      <c r="D22756" s="422"/>
    </row>
    <row r="22757" spans="4:4">
      <c r="D22757" s="422"/>
    </row>
    <row r="22758" spans="4:4">
      <c r="D22758" s="422"/>
    </row>
    <row r="22759" spans="4:4">
      <c r="D22759" s="422"/>
    </row>
    <row r="22760" spans="4:4">
      <c r="D22760" s="422"/>
    </row>
    <row r="22761" spans="4:4">
      <c r="D22761" s="422"/>
    </row>
    <row r="22762" spans="4:4">
      <c r="D22762" s="422"/>
    </row>
    <row r="22763" spans="4:4">
      <c r="D22763" s="422"/>
    </row>
    <row r="22764" spans="4:4">
      <c r="D22764" s="422"/>
    </row>
    <row r="22765" spans="4:4">
      <c r="D22765" s="422"/>
    </row>
    <row r="22766" spans="4:4">
      <c r="D22766" s="422"/>
    </row>
    <row r="22767" spans="4:4">
      <c r="D22767" s="422"/>
    </row>
    <row r="22768" spans="4:4">
      <c r="D22768" s="422"/>
    </row>
    <row r="22769" spans="4:4">
      <c r="D22769" s="422"/>
    </row>
    <row r="22770" spans="4:4">
      <c r="D22770" s="422"/>
    </row>
    <row r="22771" spans="4:4">
      <c r="D22771" s="422"/>
    </row>
    <row r="22772" spans="4:4">
      <c r="D22772" s="422"/>
    </row>
    <row r="22773" spans="4:4">
      <c r="D22773" s="422"/>
    </row>
    <row r="22774" spans="4:4">
      <c r="D22774" s="422"/>
    </row>
    <row r="22775" spans="4:4">
      <c r="D22775" s="422"/>
    </row>
    <row r="22776" spans="4:4">
      <c r="D22776" s="422"/>
    </row>
    <row r="22777" spans="4:4">
      <c r="D22777" s="422"/>
    </row>
    <row r="22778" spans="4:4">
      <c r="D22778" s="422"/>
    </row>
    <row r="22779" spans="4:4">
      <c r="D22779" s="422"/>
    </row>
    <row r="22780" spans="4:4">
      <c r="D22780" s="422"/>
    </row>
    <row r="22781" spans="4:4">
      <c r="D22781" s="422"/>
    </row>
    <row r="22782" spans="4:4">
      <c r="D22782" s="422"/>
    </row>
    <row r="22783" spans="4:4">
      <c r="D22783" s="422"/>
    </row>
    <row r="22784" spans="4:4">
      <c r="D22784" s="422"/>
    </row>
    <row r="22785" spans="4:4">
      <c r="D22785" s="422"/>
    </row>
    <row r="22786" spans="4:4">
      <c r="D22786" s="422"/>
    </row>
    <row r="22787" spans="4:4">
      <c r="D22787" s="422"/>
    </row>
    <row r="22788" spans="4:4">
      <c r="D22788" s="422"/>
    </row>
    <row r="22789" spans="4:4">
      <c r="D22789" s="422"/>
    </row>
    <row r="22790" spans="4:4">
      <c r="D22790" s="422"/>
    </row>
    <row r="22791" spans="4:4">
      <c r="D22791" s="422"/>
    </row>
    <row r="22792" spans="4:4">
      <c r="D22792" s="422"/>
    </row>
    <row r="22793" spans="4:4">
      <c r="D22793" s="422"/>
    </row>
    <row r="22794" spans="4:4">
      <c r="D22794" s="422"/>
    </row>
    <row r="22795" spans="4:4">
      <c r="D22795" s="422"/>
    </row>
    <row r="22796" spans="4:4">
      <c r="D22796" s="422"/>
    </row>
    <row r="22797" spans="4:4">
      <c r="D22797" s="422"/>
    </row>
    <row r="22798" spans="4:4">
      <c r="D22798" s="422"/>
    </row>
    <row r="22799" spans="4:4">
      <c r="D22799" s="422"/>
    </row>
    <row r="22800" spans="4:4">
      <c r="D22800" s="422"/>
    </row>
    <row r="22801" spans="4:4">
      <c r="D22801" s="422"/>
    </row>
    <row r="22802" spans="4:4">
      <c r="D22802" s="422"/>
    </row>
    <row r="22803" spans="4:4">
      <c r="D22803" s="422"/>
    </row>
    <row r="22804" spans="4:4">
      <c r="D22804" s="422"/>
    </row>
    <row r="22805" spans="4:4">
      <c r="D22805" s="422"/>
    </row>
    <row r="22806" spans="4:4">
      <c r="D22806" s="422"/>
    </row>
    <row r="22807" spans="4:4">
      <c r="D22807" s="422"/>
    </row>
    <row r="22808" spans="4:4">
      <c r="D22808" s="422"/>
    </row>
    <row r="22809" spans="4:4">
      <c r="D22809" s="422"/>
    </row>
    <row r="22810" spans="4:4">
      <c r="D22810" s="422"/>
    </row>
    <row r="22811" spans="4:4">
      <c r="D22811" s="422"/>
    </row>
    <row r="22812" spans="4:4">
      <c r="D22812" s="422"/>
    </row>
    <row r="22813" spans="4:4">
      <c r="D22813" s="422"/>
    </row>
    <row r="22814" spans="4:4">
      <c r="D22814" s="422"/>
    </row>
    <row r="22815" spans="4:4">
      <c r="D22815" s="422"/>
    </row>
    <row r="22816" spans="4:4">
      <c r="D22816" s="422"/>
    </row>
    <row r="22817" spans="4:4">
      <c r="D22817" s="422"/>
    </row>
    <row r="22818" spans="4:4">
      <c r="D22818" s="422"/>
    </row>
    <row r="22819" spans="4:4">
      <c r="D22819" s="422"/>
    </row>
    <row r="22820" spans="4:4">
      <c r="D22820" s="422"/>
    </row>
    <row r="22821" spans="4:4">
      <c r="D22821" s="422"/>
    </row>
    <row r="22822" spans="4:4">
      <c r="D22822" s="422"/>
    </row>
    <row r="22823" spans="4:4">
      <c r="D22823" s="422"/>
    </row>
    <row r="22824" spans="4:4">
      <c r="D22824" s="422"/>
    </row>
    <row r="22825" spans="4:4">
      <c r="D22825" s="422"/>
    </row>
    <row r="22826" spans="4:4">
      <c r="D22826" s="422"/>
    </row>
    <row r="22827" spans="4:4">
      <c r="D22827" s="422"/>
    </row>
    <row r="22828" spans="4:4">
      <c r="D22828" s="422"/>
    </row>
    <row r="22829" spans="4:4">
      <c r="D22829" s="422"/>
    </row>
    <row r="22830" spans="4:4">
      <c r="D22830" s="422"/>
    </row>
    <row r="22831" spans="4:4">
      <c r="D22831" s="422"/>
    </row>
    <row r="22832" spans="4:4">
      <c r="D22832" s="422"/>
    </row>
    <row r="22833" spans="4:4">
      <c r="D22833" s="422"/>
    </row>
    <row r="22834" spans="4:4">
      <c r="D22834" s="422"/>
    </row>
    <row r="22835" spans="4:4">
      <c r="D22835" s="422"/>
    </row>
    <row r="22836" spans="4:4">
      <c r="D22836" s="422"/>
    </row>
    <row r="22837" spans="4:4">
      <c r="D22837" s="422"/>
    </row>
    <row r="22838" spans="4:4">
      <c r="D22838" s="422"/>
    </row>
    <row r="22839" spans="4:4">
      <c r="D22839" s="422"/>
    </row>
    <row r="22840" spans="4:4">
      <c r="D22840" s="422"/>
    </row>
    <row r="22841" spans="4:4">
      <c r="D22841" s="422"/>
    </row>
    <row r="22842" spans="4:4">
      <c r="D22842" s="422"/>
    </row>
    <row r="22843" spans="4:4">
      <c r="D22843" s="422"/>
    </row>
    <row r="22844" spans="4:4">
      <c r="D22844" s="422"/>
    </row>
    <row r="22845" spans="4:4">
      <c r="D22845" s="422"/>
    </row>
    <row r="22846" spans="4:4">
      <c r="D22846" s="422"/>
    </row>
    <row r="22847" spans="4:4">
      <c r="D22847" s="422"/>
    </row>
    <row r="22848" spans="4:4">
      <c r="D22848" s="422"/>
    </row>
    <row r="22849" spans="4:4">
      <c r="D22849" s="422"/>
    </row>
    <row r="22850" spans="4:4">
      <c r="D22850" s="422"/>
    </row>
    <row r="22851" spans="4:4">
      <c r="D22851" s="422"/>
    </row>
    <row r="22852" spans="4:4">
      <c r="D22852" s="422"/>
    </row>
    <row r="22853" spans="4:4">
      <c r="D22853" s="422"/>
    </row>
    <row r="22854" spans="4:4">
      <c r="D22854" s="422"/>
    </row>
    <row r="22855" spans="4:4">
      <c r="D22855" s="422"/>
    </row>
    <row r="22856" spans="4:4">
      <c r="D22856" s="422"/>
    </row>
    <row r="22857" spans="4:4">
      <c r="D22857" s="422"/>
    </row>
    <row r="22858" spans="4:4">
      <c r="D22858" s="422"/>
    </row>
    <row r="22859" spans="4:4">
      <c r="D22859" s="422"/>
    </row>
    <row r="22860" spans="4:4">
      <c r="D22860" s="422"/>
    </row>
    <row r="22861" spans="4:4">
      <c r="D22861" s="422"/>
    </row>
    <row r="22862" spans="4:4">
      <c r="D22862" s="422"/>
    </row>
    <row r="22863" spans="4:4">
      <c r="D22863" s="422"/>
    </row>
    <row r="22864" spans="4:4">
      <c r="D22864" s="422"/>
    </row>
    <row r="22865" spans="4:4">
      <c r="D22865" s="422"/>
    </row>
    <row r="22866" spans="4:4">
      <c r="D22866" s="422"/>
    </row>
    <row r="22867" spans="4:4">
      <c r="D22867" s="422"/>
    </row>
    <row r="22868" spans="4:4">
      <c r="D22868" s="422"/>
    </row>
    <row r="22869" spans="4:4">
      <c r="D22869" s="422"/>
    </row>
    <row r="22870" spans="4:4">
      <c r="D22870" s="422"/>
    </row>
    <row r="22871" spans="4:4">
      <c r="D22871" s="422"/>
    </row>
    <row r="22872" spans="4:4">
      <c r="D22872" s="422"/>
    </row>
    <row r="22873" spans="4:4">
      <c r="D22873" s="422"/>
    </row>
    <row r="22874" spans="4:4">
      <c r="D22874" s="422"/>
    </row>
    <row r="22875" spans="4:4">
      <c r="D22875" s="422"/>
    </row>
    <row r="22876" spans="4:4">
      <c r="D22876" s="422"/>
    </row>
    <row r="22877" spans="4:4">
      <c r="D22877" s="422"/>
    </row>
    <row r="22878" spans="4:4">
      <c r="D22878" s="422"/>
    </row>
    <row r="22879" spans="4:4">
      <c r="D22879" s="422"/>
    </row>
    <row r="22880" spans="4:4">
      <c r="D22880" s="422"/>
    </row>
    <row r="22881" spans="4:4">
      <c r="D22881" s="422"/>
    </row>
    <row r="22882" spans="4:4">
      <c r="D22882" s="422"/>
    </row>
    <row r="22883" spans="4:4">
      <c r="D22883" s="422"/>
    </row>
    <row r="22884" spans="4:4">
      <c r="D22884" s="422"/>
    </row>
    <row r="22885" spans="4:4">
      <c r="D22885" s="422"/>
    </row>
    <row r="22886" spans="4:4">
      <c r="D22886" s="422"/>
    </row>
    <row r="22887" spans="4:4">
      <c r="D22887" s="422"/>
    </row>
    <row r="22888" spans="4:4">
      <c r="D22888" s="422"/>
    </row>
    <row r="22889" spans="4:4">
      <c r="D22889" s="422"/>
    </row>
    <row r="22890" spans="4:4">
      <c r="D22890" s="422"/>
    </row>
    <row r="22891" spans="4:4">
      <c r="D22891" s="422"/>
    </row>
    <row r="22892" spans="4:4">
      <c r="D22892" s="422"/>
    </row>
    <row r="22893" spans="4:4">
      <c r="D22893" s="422"/>
    </row>
    <row r="22894" spans="4:4">
      <c r="D22894" s="422"/>
    </row>
    <row r="22895" spans="4:4">
      <c r="D22895" s="422"/>
    </row>
    <row r="22896" spans="4:4">
      <c r="D22896" s="422"/>
    </row>
    <row r="22897" spans="4:4">
      <c r="D22897" s="422"/>
    </row>
    <row r="22898" spans="4:4">
      <c r="D22898" s="422"/>
    </row>
    <row r="22899" spans="4:4">
      <c r="D22899" s="422"/>
    </row>
    <row r="22900" spans="4:4">
      <c r="D22900" s="422"/>
    </row>
    <row r="22901" spans="4:4">
      <c r="D22901" s="422"/>
    </row>
    <row r="22902" spans="4:4">
      <c r="D22902" s="422"/>
    </row>
    <row r="22903" spans="4:4">
      <c r="D22903" s="422"/>
    </row>
    <row r="22904" spans="4:4">
      <c r="D22904" s="422"/>
    </row>
    <row r="22905" spans="4:4">
      <c r="D22905" s="422"/>
    </row>
    <row r="22906" spans="4:4">
      <c r="D22906" s="422"/>
    </row>
    <row r="22907" spans="4:4">
      <c r="D22907" s="422"/>
    </row>
    <row r="22908" spans="4:4">
      <c r="D22908" s="422"/>
    </row>
    <row r="22909" spans="4:4">
      <c r="D22909" s="422"/>
    </row>
    <row r="22910" spans="4:4">
      <c r="D22910" s="422"/>
    </row>
    <row r="22911" spans="4:4">
      <c r="D22911" s="422"/>
    </row>
    <row r="22912" spans="4:4">
      <c r="D22912" s="422"/>
    </row>
    <row r="22913" spans="4:4">
      <c r="D22913" s="422"/>
    </row>
    <row r="22914" spans="4:4">
      <c r="D22914" s="422"/>
    </row>
    <row r="22915" spans="4:4">
      <c r="D22915" s="422"/>
    </row>
    <row r="22916" spans="4:4">
      <c r="D22916" s="422"/>
    </row>
    <row r="22917" spans="4:4">
      <c r="D22917" s="422"/>
    </row>
    <row r="22918" spans="4:4">
      <c r="D22918" s="422"/>
    </row>
    <row r="22919" spans="4:4">
      <c r="D22919" s="422"/>
    </row>
    <row r="22920" spans="4:4">
      <c r="D22920" s="422"/>
    </row>
    <row r="22921" spans="4:4">
      <c r="D22921" s="422"/>
    </row>
    <row r="22922" spans="4:4">
      <c r="D22922" s="422"/>
    </row>
    <row r="22923" spans="4:4">
      <c r="D22923" s="422"/>
    </row>
    <row r="22924" spans="4:4">
      <c r="D22924" s="422"/>
    </row>
    <row r="22925" spans="4:4">
      <c r="D22925" s="422"/>
    </row>
    <row r="22926" spans="4:4">
      <c r="D22926" s="422"/>
    </row>
    <row r="22927" spans="4:4">
      <c r="D22927" s="422"/>
    </row>
    <row r="22928" spans="4:4">
      <c r="D22928" s="422"/>
    </row>
    <row r="22929" spans="4:4">
      <c r="D22929" s="422"/>
    </row>
    <row r="22930" spans="4:4">
      <c r="D22930" s="422"/>
    </row>
    <row r="22931" spans="4:4">
      <c r="D22931" s="422"/>
    </row>
    <row r="22932" spans="4:4">
      <c r="D22932" s="422"/>
    </row>
    <row r="22933" spans="4:4">
      <c r="D22933" s="422"/>
    </row>
    <row r="22934" spans="4:4">
      <c r="D22934" s="422"/>
    </row>
    <row r="22935" spans="4:4">
      <c r="D22935" s="422"/>
    </row>
    <row r="22936" spans="4:4">
      <c r="D22936" s="422"/>
    </row>
    <row r="22937" spans="4:4">
      <c r="D22937" s="422"/>
    </row>
    <row r="22938" spans="4:4">
      <c r="D22938" s="422"/>
    </row>
    <row r="22939" spans="4:4">
      <c r="D22939" s="422"/>
    </row>
    <row r="22940" spans="4:4">
      <c r="D22940" s="422"/>
    </row>
    <row r="22941" spans="4:4">
      <c r="D22941" s="422"/>
    </row>
    <row r="22942" spans="4:4">
      <c r="D22942" s="422"/>
    </row>
    <row r="22943" spans="4:4">
      <c r="D22943" s="422"/>
    </row>
    <row r="22944" spans="4:4">
      <c r="D22944" s="422"/>
    </row>
    <row r="22945" spans="4:4">
      <c r="D22945" s="422"/>
    </row>
    <row r="22946" spans="4:4">
      <c r="D22946" s="422"/>
    </row>
    <row r="22947" spans="4:4">
      <c r="D22947" s="422"/>
    </row>
    <row r="22948" spans="4:4">
      <c r="D22948" s="422"/>
    </row>
    <row r="22949" spans="4:4">
      <c r="D22949" s="422"/>
    </row>
    <row r="22950" spans="4:4">
      <c r="D22950" s="422"/>
    </row>
    <row r="22951" spans="4:4">
      <c r="D22951" s="422"/>
    </row>
    <row r="22952" spans="4:4">
      <c r="D22952" s="422"/>
    </row>
    <row r="22953" spans="4:4">
      <c r="D22953" s="422"/>
    </row>
    <row r="22954" spans="4:4">
      <c r="D22954" s="422"/>
    </row>
    <row r="22955" spans="4:4">
      <c r="D22955" s="422"/>
    </row>
    <row r="22956" spans="4:4">
      <c r="D22956" s="422"/>
    </row>
    <row r="22957" spans="4:4">
      <c r="D22957" s="422"/>
    </row>
    <row r="22958" spans="4:4">
      <c r="D22958" s="422"/>
    </row>
    <row r="22959" spans="4:4">
      <c r="D22959" s="422"/>
    </row>
    <row r="22960" spans="4:4">
      <c r="D22960" s="422"/>
    </row>
    <row r="22961" spans="4:4">
      <c r="D22961" s="422"/>
    </row>
    <row r="22962" spans="4:4">
      <c r="D22962" s="422"/>
    </row>
    <row r="22963" spans="4:4">
      <c r="D22963" s="422"/>
    </row>
    <row r="22964" spans="4:4">
      <c r="D22964" s="422"/>
    </row>
    <row r="22965" spans="4:4">
      <c r="D22965" s="422"/>
    </row>
    <row r="22966" spans="4:4">
      <c r="D22966" s="422"/>
    </row>
    <row r="22967" spans="4:4">
      <c r="D22967" s="422"/>
    </row>
    <row r="22968" spans="4:4">
      <c r="D22968" s="422"/>
    </row>
    <row r="22969" spans="4:4">
      <c r="D22969" s="422"/>
    </row>
    <row r="22970" spans="4:4">
      <c r="D22970" s="422"/>
    </row>
    <row r="22971" spans="4:4">
      <c r="D22971" s="422"/>
    </row>
    <row r="22972" spans="4:4">
      <c r="D22972" s="422"/>
    </row>
    <row r="22973" spans="4:4">
      <c r="D22973" s="422"/>
    </row>
    <row r="22974" spans="4:4">
      <c r="D22974" s="422"/>
    </row>
    <row r="22975" spans="4:4">
      <c r="D22975" s="422"/>
    </row>
    <row r="22976" spans="4:4">
      <c r="D22976" s="422"/>
    </row>
    <row r="22977" spans="4:4">
      <c r="D22977" s="422"/>
    </row>
    <row r="22978" spans="4:4">
      <c r="D22978" s="422"/>
    </row>
    <row r="22979" spans="4:4">
      <c r="D22979" s="422"/>
    </row>
    <row r="22980" spans="4:4">
      <c r="D22980" s="422"/>
    </row>
    <row r="22981" spans="4:4">
      <c r="D22981" s="422"/>
    </row>
    <row r="22982" spans="4:4">
      <c r="D22982" s="422"/>
    </row>
    <row r="22983" spans="4:4">
      <c r="D22983" s="422"/>
    </row>
    <row r="22984" spans="4:4">
      <c r="D22984" s="422"/>
    </row>
    <row r="22985" spans="4:4">
      <c r="D22985" s="422"/>
    </row>
    <row r="22986" spans="4:4">
      <c r="D22986" s="422"/>
    </row>
    <row r="22987" spans="4:4">
      <c r="D22987" s="422"/>
    </row>
    <row r="22988" spans="4:4">
      <c r="D22988" s="422"/>
    </row>
    <row r="22989" spans="4:4">
      <c r="D22989" s="422"/>
    </row>
    <row r="22990" spans="4:4">
      <c r="D22990" s="422"/>
    </row>
    <row r="22991" spans="4:4">
      <c r="D22991" s="422"/>
    </row>
    <row r="22992" spans="4:4">
      <c r="D22992" s="422"/>
    </row>
    <row r="22993" spans="4:4">
      <c r="D22993" s="422"/>
    </row>
    <row r="22994" spans="4:4">
      <c r="D22994" s="422"/>
    </row>
    <row r="22995" spans="4:4">
      <c r="D22995" s="422"/>
    </row>
    <row r="22996" spans="4:4">
      <c r="D22996" s="422"/>
    </row>
    <row r="22997" spans="4:4">
      <c r="D22997" s="422"/>
    </row>
    <row r="22998" spans="4:4">
      <c r="D22998" s="422"/>
    </row>
    <row r="22999" spans="4:4">
      <c r="D22999" s="422"/>
    </row>
    <row r="23000" spans="4:4">
      <c r="D23000" s="422"/>
    </row>
    <row r="23001" spans="4:4">
      <c r="D23001" s="422"/>
    </row>
    <row r="23002" spans="4:4">
      <c r="D23002" s="422"/>
    </row>
    <row r="23003" spans="4:4">
      <c r="D23003" s="422"/>
    </row>
    <row r="23004" spans="4:4">
      <c r="D23004" s="422"/>
    </row>
    <row r="23005" spans="4:4">
      <c r="D23005" s="422"/>
    </row>
    <row r="23006" spans="4:4">
      <c r="D23006" s="422"/>
    </row>
    <row r="23007" spans="4:4">
      <c r="D23007" s="422"/>
    </row>
    <row r="23008" spans="4:4">
      <c r="D23008" s="422"/>
    </row>
    <row r="23009" spans="4:4">
      <c r="D23009" s="422"/>
    </row>
    <row r="23010" spans="4:4">
      <c r="D23010" s="422"/>
    </row>
    <row r="23011" spans="4:4">
      <c r="D23011" s="422"/>
    </row>
    <row r="23012" spans="4:4">
      <c r="D23012" s="422"/>
    </row>
    <row r="23013" spans="4:4">
      <c r="D23013" s="422"/>
    </row>
    <row r="23014" spans="4:4">
      <c r="D23014" s="422"/>
    </row>
    <row r="23015" spans="4:4">
      <c r="D23015" s="422"/>
    </row>
    <row r="23016" spans="4:4">
      <c r="D23016" s="422"/>
    </row>
    <row r="23017" spans="4:4">
      <c r="D23017" s="422"/>
    </row>
    <row r="23018" spans="4:4">
      <c r="D23018" s="422"/>
    </row>
    <row r="23019" spans="4:4">
      <c r="D23019" s="422"/>
    </row>
    <row r="23020" spans="4:4">
      <c r="D23020" s="422"/>
    </row>
    <row r="23021" spans="4:4">
      <c r="D23021" s="422"/>
    </row>
    <row r="23022" spans="4:4">
      <c r="D23022" s="422"/>
    </row>
    <row r="23023" spans="4:4">
      <c r="D23023" s="422"/>
    </row>
    <row r="23024" spans="4:4">
      <c r="D23024" s="422"/>
    </row>
    <row r="23025" spans="4:4">
      <c r="D23025" s="422"/>
    </row>
    <row r="23026" spans="4:4">
      <c r="D23026" s="422"/>
    </row>
    <row r="23027" spans="4:4">
      <c r="D23027" s="422"/>
    </row>
    <row r="23028" spans="4:4">
      <c r="D23028" s="422"/>
    </row>
    <row r="23029" spans="4:4">
      <c r="D23029" s="422"/>
    </row>
    <row r="23030" spans="4:4">
      <c r="D23030" s="422"/>
    </row>
    <row r="23031" spans="4:4">
      <c r="D23031" s="422"/>
    </row>
    <row r="23032" spans="4:4">
      <c r="D23032" s="422"/>
    </row>
    <row r="23033" spans="4:4">
      <c r="D23033" s="422"/>
    </row>
    <row r="23034" spans="4:4">
      <c r="D23034" s="422"/>
    </row>
    <row r="23035" spans="4:4">
      <c r="D23035" s="422"/>
    </row>
    <row r="23036" spans="4:4">
      <c r="D23036" s="422"/>
    </row>
    <row r="23037" spans="4:4">
      <c r="D23037" s="422"/>
    </row>
    <row r="23038" spans="4:4">
      <c r="D23038" s="422"/>
    </row>
    <row r="23039" spans="4:4">
      <c r="D23039" s="422"/>
    </row>
    <row r="23040" spans="4:4">
      <c r="D23040" s="422"/>
    </row>
    <row r="23041" spans="4:4">
      <c r="D23041" s="422"/>
    </row>
    <row r="23042" spans="4:4">
      <c r="D23042" s="422"/>
    </row>
    <row r="23043" spans="4:4">
      <c r="D23043" s="422"/>
    </row>
    <row r="23044" spans="4:4">
      <c r="D23044" s="422"/>
    </row>
    <row r="23045" spans="4:4">
      <c r="D23045" s="422"/>
    </row>
    <row r="23046" spans="4:4">
      <c r="D23046" s="422"/>
    </row>
    <row r="23047" spans="4:4">
      <c r="D23047" s="422"/>
    </row>
    <row r="23048" spans="4:4">
      <c r="D23048" s="422"/>
    </row>
    <row r="23049" spans="4:4">
      <c r="D23049" s="422"/>
    </row>
    <row r="23050" spans="4:4">
      <c r="D23050" s="422"/>
    </row>
    <row r="23051" spans="4:4">
      <c r="D23051" s="422"/>
    </row>
    <row r="23052" spans="4:4">
      <c r="D23052" s="422"/>
    </row>
    <row r="23053" spans="4:4">
      <c r="D23053" s="422"/>
    </row>
    <row r="23054" spans="4:4">
      <c r="D23054" s="422"/>
    </row>
    <row r="23055" spans="4:4">
      <c r="D23055" s="422"/>
    </row>
    <row r="23056" spans="4:4">
      <c r="D23056" s="422"/>
    </row>
    <row r="23057" spans="4:4">
      <c r="D23057" s="422"/>
    </row>
    <row r="23058" spans="4:4">
      <c r="D23058" s="422"/>
    </row>
    <row r="23059" spans="4:4">
      <c r="D23059" s="422"/>
    </row>
    <row r="23060" spans="4:4">
      <c r="D23060" s="422"/>
    </row>
    <row r="23061" spans="4:4">
      <c r="D23061" s="422"/>
    </row>
    <row r="23062" spans="4:4">
      <c r="D23062" s="422"/>
    </row>
    <row r="23063" spans="4:4">
      <c r="D23063" s="422"/>
    </row>
    <row r="23064" spans="4:4">
      <c r="D23064" s="422"/>
    </row>
    <row r="23065" spans="4:4">
      <c r="D23065" s="422"/>
    </row>
    <row r="23066" spans="4:4">
      <c r="D23066" s="422"/>
    </row>
    <row r="23067" spans="4:4">
      <c r="D23067" s="422"/>
    </row>
    <row r="23068" spans="4:4">
      <c r="D23068" s="422"/>
    </row>
    <row r="23069" spans="4:4">
      <c r="D23069" s="422"/>
    </row>
    <row r="23070" spans="4:4">
      <c r="D23070" s="422"/>
    </row>
    <row r="23071" spans="4:4">
      <c r="D23071" s="422"/>
    </row>
    <row r="23072" spans="4:4">
      <c r="D23072" s="422"/>
    </row>
    <row r="23073" spans="4:4">
      <c r="D23073" s="422"/>
    </row>
    <row r="23074" spans="4:4">
      <c r="D23074" s="422"/>
    </row>
    <row r="23075" spans="4:4">
      <c r="D23075" s="422"/>
    </row>
    <row r="23076" spans="4:4">
      <c r="D23076" s="422"/>
    </row>
    <row r="23077" spans="4:4">
      <c r="D23077" s="422"/>
    </row>
    <row r="23078" spans="4:4">
      <c r="D23078" s="422"/>
    </row>
    <row r="23079" spans="4:4">
      <c r="D23079" s="422"/>
    </row>
    <row r="23080" spans="4:4">
      <c r="D23080" s="422"/>
    </row>
    <row r="23081" spans="4:4">
      <c r="D23081" s="422"/>
    </row>
    <row r="23082" spans="4:4">
      <c r="D23082" s="422"/>
    </row>
    <row r="23083" spans="4:4">
      <c r="D23083" s="422"/>
    </row>
    <row r="23084" spans="4:4">
      <c r="D23084" s="422"/>
    </row>
    <row r="23085" spans="4:4">
      <c r="D23085" s="422"/>
    </row>
    <row r="23086" spans="4:4">
      <c r="D23086" s="422"/>
    </row>
    <row r="23087" spans="4:4">
      <c r="D23087" s="422"/>
    </row>
    <row r="23088" spans="4:4">
      <c r="D23088" s="422"/>
    </row>
    <row r="23089" spans="4:4">
      <c r="D23089" s="422"/>
    </row>
    <row r="23090" spans="4:4">
      <c r="D23090" s="422"/>
    </row>
    <row r="23091" spans="4:4">
      <c r="D23091" s="422"/>
    </row>
    <row r="23092" spans="4:4">
      <c r="D23092" s="422"/>
    </row>
    <row r="23093" spans="4:4">
      <c r="D23093" s="422"/>
    </row>
    <row r="23094" spans="4:4">
      <c r="D23094" s="422"/>
    </row>
    <row r="23095" spans="4:4">
      <c r="D23095" s="422"/>
    </row>
    <row r="23096" spans="4:4">
      <c r="D23096" s="422"/>
    </row>
    <row r="23097" spans="4:4">
      <c r="D23097" s="422"/>
    </row>
    <row r="23098" spans="4:4">
      <c r="D23098" s="422"/>
    </row>
    <row r="23099" spans="4:4">
      <c r="D23099" s="422"/>
    </row>
    <row r="23100" spans="4:4">
      <c r="D23100" s="422"/>
    </row>
    <row r="23101" spans="4:4">
      <c r="D23101" s="422"/>
    </row>
    <row r="23102" spans="4:4">
      <c r="D23102" s="422"/>
    </row>
    <row r="23103" spans="4:4">
      <c r="D23103" s="422"/>
    </row>
    <row r="23104" spans="4:4">
      <c r="D23104" s="422"/>
    </row>
    <row r="23105" spans="4:4">
      <c r="D23105" s="422"/>
    </row>
    <row r="23106" spans="4:4">
      <c r="D23106" s="422"/>
    </row>
    <row r="23107" spans="4:4">
      <c r="D23107" s="422"/>
    </row>
    <row r="23108" spans="4:4">
      <c r="D23108" s="422"/>
    </row>
    <row r="23109" spans="4:4">
      <c r="D23109" s="422"/>
    </row>
    <row r="23110" spans="4:4">
      <c r="D23110" s="422"/>
    </row>
    <row r="23111" spans="4:4">
      <c r="D23111" s="422"/>
    </row>
    <row r="23112" spans="4:4">
      <c r="D23112" s="422"/>
    </row>
    <row r="23113" spans="4:4">
      <c r="D23113" s="422"/>
    </row>
    <row r="23114" spans="4:4">
      <c r="D23114" s="422"/>
    </row>
    <row r="23115" spans="4:4">
      <c r="D23115" s="422"/>
    </row>
    <row r="23116" spans="4:4">
      <c r="D23116" s="422"/>
    </row>
    <row r="23117" spans="4:4">
      <c r="D23117" s="422"/>
    </row>
    <row r="23118" spans="4:4">
      <c r="D23118" s="422"/>
    </row>
    <row r="23119" spans="4:4">
      <c r="D23119" s="422"/>
    </row>
    <row r="23120" spans="4:4">
      <c r="D23120" s="422"/>
    </row>
    <row r="23121" spans="4:4">
      <c r="D23121" s="422"/>
    </row>
    <row r="23122" spans="4:4">
      <c r="D23122" s="422"/>
    </row>
    <row r="23123" spans="4:4">
      <c r="D23123" s="422"/>
    </row>
    <row r="23124" spans="4:4">
      <c r="D23124" s="422"/>
    </row>
    <row r="23125" spans="4:4">
      <c r="D23125" s="422"/>
    </row>
    <row r="23126" spans="4:4">
      <c r="D23126" s="422"/>
    </row>
    <row r="23127" spans="4:4">
      <c r="D23127" s="422"/>
    </row>
    <row r="23128" spans="4:4">
      <c r="D23128" s="422"/>
    </row>
    <row r="23129" spans="4:4">
      <c r="D23129" s="422"/>
    </row>
    <row r="23130" spans="4:4">
      <c r="D23130" s="422"/>
    </row>
    <row r="23131" spans="4:4">
      <c r="D23131" s="422"/>
    </row>
    <row r="23132" spans="4:4">
      <c r="D23132" s="422"/>
    </row>
    <row r="23133" spans="4:4">
      <c r="D23133" s="422"/>
    </row>
    <row r="23134" spans="4:4">
      <c r="D23134" s="422"/>
    </row>
    <row r="23135" spans="4:4">
      <c r="D23135" s="422"/>
    </row>
    <row r="23136" spans="4:4">
      <c r="D23136" s="422"/>
    </row>
    <row r="23137" spans="4:4">
      <c r="D23137" s="422"/>
    </row>
    <row r="23138" spans="4:4">
      <c r="D23138" s="422"/>
    </row>
    <row r="23139" spans="4:4">
      <c r="D23139" s="422"/>
    </row>
    <row r="23140" spans="4:4">
      <c r="D23140" s="422"/>
    </row>
    <row r="23141" spans="4:4">
      <c r="D23141" s="422"/>
    </row>
    <row r="23142" spans="4:4">
      <c r="D23142" s="422"/>
    </row>
    <row r="23143" spans="4:4">
      <c r="D23143" s="422"/>
    </row>
    <row r="23144" spans="4:4">
      <c r="D23144" s="422"/>
    </row>
    <row r="23145" spans="4:4">
      <c r="D23145" s="422"/>
    </row>
    <row r="23146" spans="4:4">
      <c r="D23146" s="422"/>
    </row>
    <row r="23147" spans="4:4">
      <c r="D23147" s="422"/>
    </row>
    <row r="23148" spans="4:4">
      <c r="D23148" s="422"/>
    </row>
    <row r="23149" spans="4:4">
      <c r="D23149" s="422"/>
    </row>
    <row r="23150" spans="4:4">
      <c r="D23150" s="422"/>
    </row>
    <row r="23151" spans="4:4">
      <c r="D23151" s="422"/>
    </row>
    <row r="23152" spans="4:4">
      <c r="D23152" s="422"/>
    </row>
    <row r="23153" spans="4:4">
      <c r="D23153" s="422"/>
    </row>
    <row r="23154" spans="4:4">
      <c r="D23154" s="422"/>
    </row>
    <row r="23155" spans="4:4">
      <c r="D23155" s="422"/>
    </row>
    <row r="23156" spans="4:4">
      <c r="D23156" s="422"/>
    </row>
    <row r="23157" spans="4:4">
      <c r="D23157" s="422"/>
    </row>
    <row r="23158" spans="4:4">
      <c r="D23158" s="422"/>
    </row>
    <row r="23159" spans="4:4">
      <c r="D23159" s="422"/>
    </row>
    <row r="23160" spans="4:4">
      <c r="D23160" s="422"/>
    </row>
    <row r="23161" spans="4:4">
      <c r="D23161" s="422"/>
    </row>
    <row r="23162" spans="4:4">
      <c r="D23162" s="422"/>
    </row>
    <row r="23163" spans="4:4">
      <c r="D23163" s="422"/>
    </row>
    <row r="23164" spans="4:4">
      <c r="D23164" s="422"/>
    </row>
    <row r="23165" spans="4:4">
      <c r="D23165" s="422"/>
    </row>
    <row r="23166" spans="4:4">
      <c r="D23166" s="422"/>
    </row>
    <row r="23167" spans="4:4">
      <c r="D23167" s="422"/>
    </row>
    <row r="23168" spans="4:4">
      <c r="D23168" s="422"/>
    </row>
    <row r="23169" spans="4:4">
      <c r="D23169" s="422"/>
    </row>
    <row r="23170" spans="4:4">
      <c r="D23170" s="422"/>
    </row>
    <row r="23171" spans="4:4">
      <c r="D23171" s="422"/>
    </row>
    <row r="23172" spans="4:4">
      <c r="D23172" s="422"/>
    </row>
    <row r="23173" spans="4:4">
      <c r="D23173" s="422"/>
    </row>
    <row r="23174" spans="4:4">
      <c r="D23174" s="422"/>
    </row>
    <row r="23175" spans="4:4">
      <c r="D23175" s="422"/>
    </row>
    <row r="23176" spans="4:4">
      <c r="D23176" s="422"/>
    </row>
    <row r="23177" spans="4:4">
      <c r="D23177" s="422"/>
    </row>
    <row r="23178" spans="4:4">
      <c r="D23178" s="422"/>
    </row>
    <row r="23179" spans="4:4">
      <c r="D23179" s="422"/>
    </row>
    <row r="23180" spans="4:4">
      <c r="D23180" s="422"/>
    </row>
    <row r="23181" spans="4:4">
      <c r="D23181" s="422"/>
    </row>
    <row r="23182" spans="4:4">
      <c r="D23182" s="422"/>
    </row>
    <row r="23183" spans="4:4">
      <c r="D23183" s="422"/>
    </row>
    <row r="23184" spans="4:4">
      <c r="D23184" s="422"/>
    </row>
    <row r="23185" spans="4:4">
      <c r="D23185" s="422"/>
    </row>
    <row r="23186" spans="4:4">
      <c r="D23186" s="422"/>
    </row>
    <row r="23187" spans="4:4">
      <c r="D23187" s="422"/>
    </row>
    <row r="23188" spans="4:4">
      <c r="D23188" s="422"/>
    </row>
    <row r="23189" spans="4:4">
      <c r="D23189" s="422"/>
    </row>
    <row r="23190" spans="4:4">
      <c r="D23190" s="422"/>
    </row>
    <row r="23191" spans="4:4">
      <c r="D23191" s="422"/>
    </row>
    <row r="23192" spans="4:4">
      <c r="D23192" s="422"/>
    </row>
    <row r="23193" spans="4:4">
      <c r="D23193" s="422"/>
    </row>
    <row r="23194" spans="4:4">
      <c r="D23194" s="422"/>
    </row>
    <row r="23195" spans="4:4">
      <c r="D23195" s="422"/>
    </row>
    <row r="23196" spans="4:4">
      <c r="D23196" s="422"/>
    </row>
    <row r="23197" spans="4:4">
      <c r="D23197" s="422"/>
    </row>
    <row r="23198" spans="4:4">
      <c r="D23198" s="422"/>
    </row>
    <row r="23199" spans="4:4">
      <c r="D23199" s="422"/>
    </row>
    <row r="23200" spans="4:4">
      <c r="D23200" s="422"/>
    </row>
    <row r="23201" spans="4:4">
      <c r="D23201" s="422"/>
    </row>
    <row r="23202" spans="4:4">
      <c r="D23202" s="422"/>
    </row>
    <row r="23203" spans="4:4">
      <c r="D23203" s="422"/>
    </row>
    <row r="23204" spans="4:4">
      <c r="D23204" s="422"/>
    </row>
    <row r="23205" spans="4:4">
      <c r="D23205" s="422"/>
    </row>
    <row r="23206" spans="4:4">
      <c r="D23206" s="422"/>
    </row>
    <row r="23207" spans="4:4">
      <c r="D23207" s="422"/>
    </row>
    <row r="23208" spans="4:4">
      <c r="D23208" s="422"/>
    </row>
    <row r="23209" spans="4:4">
      <c r="D23209" s="422"/>
    </row>
    <row r="23210" spans="4:4">
      <c r="D23210" s="422"/>
    </row>
    <row r="23211" spans="4:4">
      <c r="D23211" s="422"/>
    </row>
    <row r="23212" spans="4:4">
      <c r="D23212" s="422"/>
    </row>
    <row r="23213" spans="4:4">
      <c r="D23213" s="422"/>
    </row>
    <row r="23214" spans="4:4">
      <c r="D23214" s="422"/>
    </row>
    <row r="23215" spans="4:4">
      <c r="D23215" s="422"/>
    </row>
    <row r="23216" spans="4:4">
      <c r="D23216" s="422"/>
    </row>
    <row r="23217" spans="4:4">
      <c r="D23217" s="422"/>
    </row>
    <row r="23218" spans="4:4">
      <c r="D23218" s="422"/>
    </row>
    <row r="23219" spans="4:4">
      <c r="D23219" s="422"/>
    </row>
    <row r="23220" spans="4:4">
      <c r="D23220" s="422"/>
    </row>
    <row r="23221" spans="4:4">
      <c r="D23221" s="422"/>
    </row>
    <row r="23222" spans="4:4">
      <c r="D23222" s="422"/>
    </row>
    <row r="23223" spans="4:4">
      <c r="D23223" s="422"/>
    </row>
    <row r="23224" spans="4:4">
      <c r="D23224" s="422"/>
    </row>
    <row r="23225" spans="4:4">
      <c r="D23225" s="422"/>
    </row>
    <row r="23226" spans="4:4">
      <c r="D23226" s="422"/>
    </row>
    <row r="23227" spans="4:4">
      <c r="D23227" s="422"/>
    </row>
    <row r="23228" spans="4:4">
      <c r="D23228" s="422"/>
    </row>
    <row r="23229" spans="4:4">
      <c r="D23229" s="422"/>
    </row>
    <row r="23230" spans="4:4">
      <c r="D23230" s="422"/>
    </row>
    <row r="23231" spans="4:4">
      <c r="D23231" s="422"/>
    </row>
    <row r="23232" spans="4:4">
      <c r="D23232" s="422"/>
    </row>
    <row r="23233" spans="4:4">
      <c r="D23233" s="422"/>
    </row>
    <row r="23234" spans="4:4">
      <c r="D23234" s="422"/>
    </row>
    <row r="23235" spans="4:4">
      <c r="D23235" s="422"/>
    </row>
    <row r="23236" spans="4:4">
      <c r="D23236" s="422"/>
    </row>
    <row r="23237" spans="4:4">
      <c r="D23237" s="422"/>
    </row>
    <row r="23238" spans="4:4">
      <c r="D23238" s="422"/>
    </row>
    <row r="23239" spans="4:4">
      <c r="D23239" s="422"/>
    </row>
    <row r="23240" spans="4:4">
      <c r="D23240" s="422"/>
    </row>
    <row r="23241" spans="4:4">
      <c r="D23241" s="422"/>
    </row>
    <row r="23242" spans="4:4">
      <c r="D23242" s="422"/>
    </row>
    <row r="23243" spans="4:4">
      <c r="D23243" s="422"/>
    </row>
    <row r="23244" spans="4:4">
      <c r="D23244" s="422"/>
    </row>
    <row r="23245" spans="4:4">
      <c r="D23245" s="422"/>
    </row>
    <row r="23246" spans="4:4">
      <c r="D23246" s="422"/>
    </row>
    <row r="23247" spans="4:4">
      <c r="D23247" s="422"/>
    </row>
    <row r="23248" spans="4:4">
      <c r="D23248" s="422"/>
    </row>
    <row r="23249" spans="4:4">
      <c r="D23249" s="422"/>
    </row>
    <row r="23250" spans="4:4">
      <c r="D23250" s="422"/>
    </row>
    <row r="23251" spans="4:4">
      <c r="D23251" s="422"/>
    </row>
    <row r="23252" spans="4:4">
      <c r="D23252" s="422"/>
    </row>
    <row r="23253" spans="4:4">
      <c r="D23253" s="422"/>
    </row>
    <row r="23254" spans="4:4">
      <c r="D23254" s="422"/>
    </row>
    <row r="23255" spans="4:4">
      <c r="D23255" s="422"/>
    </row>
    <row r="23256" spans="4:4">
      <c r="D23256" s="422"/>
    </row>
    <row r="23257" spans="4:4">
      <c r="D23257" s="422"/>
    </row>
    <row r="23258" spans="4:4">
      <c r="D23258" s="422"/>
    </row>
    <row r="23259" spans="4:4">
      <c r="D23259" s="422"/>
    </row>
    <row r="23260" spans="4:4">
      <c r="D23260" s="422"/>
    </row>
    <row r="23261" spans="4:4">
      <c r="D23261" s="422"/>
    </row>
    <row r="23262" spans="4:4">
      <c r="D23262" s="422"/>
    </row>
    <row r="23263" spans="4:4">
      <c r="D23263" s="422"/>
    </row>
    <row r="23264" spans="4:4">
      <c r="D23264" s="422"/>
    </row>
    <row r="23265" spans="4:4">
      <c r="D23265" s="422"/>
    </row>
    <row r="23266" spans="4:4">
      <c r="D23266" s="422"/>
    </row>
    <row r="23267" spans="4:4">
      <c r="D23267" s="422"/>
    </row>
    <row r="23268" spans="4:4">
      <c r="D23268" s="422"/>
    </row>
    <row r="23269" spans="4:4">
      <c r="D23269" s="422"/>
    </row>
    <row r="23270" spans="4:4">
      <c r="D23270" s="422"/>
    </row>
    <row r="23271" spans="4:4">
      <c r="D23271" s="422"/>
    </row>
    <row r="23272" spans="4:4">
      <c r="D23272" s="422"/>
    </row>
    <row r="23273" spans="4:4">
      <c r="D23273" s="422"/>
    </row>
    <row r="23274" spans="4:4">
      <c r="D23274" s="422"/>
    </row>
    <row r="23275" spans="4:4">
      <c r="D23275" s="422"/>
    </row>
    <row r="23276" spans="4:4">
      <c r="D23276" s="422"/>
    </row>
    <row r="23277" spans="4:4">
      <c r="D23277" s="422"/>
    </row>
    <row r="23278" spans="4:4">
      <c r="D23278" s="422"/>
    </row>
    <row r="23279" spans="4:4">
      <c r="D23279" s="422"/>
    </row>
    <row r="23280" spans="4:4">
      <c r="D23280" s="422"/>
    </row>
    <row r="23281" spans="4:4">
      <c r="D23281" s="422"/>
    </row>
    <row r="23282" spans="4:4">
      <c r="D23282" s="422"/>
    </row>
    <row r="23283" spans="4:4">
      <c r="D23283" s="422"/>
    </row>
    <row r="23284" spans="4:4">
      <c r="D23284" s="422"/>
    </row>
    <row r="23285" spans="4:4">
      <c r="D23285" s="422"/>
    </row>
    <row r="23286" spans="4:4">
      <c r="D23286" s="422"/>
    </row>
    <row r="23287" spans="4:4">
      <c r="D23287" s="422"/>
    </row>
    <row r="23288" spans="4:4">
      <c r="D23288" s="422"/>
    </row>
    <row r="23289" spans="4:4">
      <c r="D23289" s="422"/>
    </row>
    <row r="23290" spans="4:4">
      <c r="D23290" s="422"/>
    </row>
    <row r="23291" spans="4:4">
      <c r="D23291" s="422"/>
    </row>
    <row r="23292" spans="4:4">
      <c r="D23292" s="422"/>
    </row>
    <row r="23293" spans="4:4">
      <c r="D23293" s="422"/>
    </row>
    <row r="23294" spans="4:4">
      <c r="D23294" s="422"/>
    </row>
    <row r="23295" spans="4:4">
      <c r="D23295" s="422"/>
    </row>
    <row r="23296" spans="4:4">
      <c r="D23296" s="422"/>
    </row>
    <row r="23297" spans="4:4">
      <c r="D23297" s="422"/>
    </row>
    <row r="23298" spans="4:4">
      <c r="D23298" s="422"/>
    </row>
    <row r="23299" spans="4:4">
      <c r="D23299" s="422"/>
    </row>
    <row r="23300" spans="4:4">
      <c r="D23300" s="422"/>
    </row>
    <row r="23301" spans="4:4">
      <c r="D23301" s="422"/>
    </row>
    <row r="23302" spans="4:4">
      <c r="D23302" s="422"/>
    </row>
    <row r="23303" spans="4:4">
      <c r="D23303" s="422"/>
    </row>
    <row r="23304" spans="4:4">
      <c r="D23304" s="422"/>
    </row>
    <row r="23305" spans="4:4">
      <c r="D23305" s="422"/>
    </row>
    <row r="23306" spans="4:4">
      <c r="D23306" s="422"/>
    </row>
    <row r="23307" spans="4:4">
      <c r="D23307" s="422"/>
    </row>
    <row r="23308" spans="4:4">
      <c r="D23308" s="422"/>
    </row>
    <row r="23309" spans="4:4">
      <c r="D23309" s="422"/>
    </row>
    <row r="23310" spans="4:4">
      <c r="D23310" s="422"/>
    </row>
    <row r="23311" spans="4:4">
      <c r="D23311" s="422"/>
    </row>
    <row r="23312" spans="4:4">
      <c r="D23312" s="422"/>
    </row>
    <row r="23313" spans="4:4">
      <c r="D23313" s="422"/>
    </row>
    <row r="23314" spans="4:4">
      <c r="D23314" s="422"/>
    </row>
    <row r="23315" spans="4:4">
      <c r="D23315" s="422"/>
    </row>
    <row r="23316" spans="4:4">
      <c r="D23316" s="422"/>
    </row>
    <row r="23317" spans="4:4">
      <c r="D23317" s="422"/>
    </row>
    <row r="23318" spans="4:4">
      <c r="D23318" s="422"/>
    </row>
    <row r="23319" spans="4:4">
      <c r="D23319" s="422"/>
    </row>
    <row r="23320" spans="4:4">
      <c r="D23320" s="422"/>
    </row>
    <row r="23321" spans="4:4">
      <c r="D23321" s="422"/>
    </row>
    <row r="23322" spans="4:4">
      <c r="D23322" s="422"/>
    </row>
    <row r="23323" spans="4:4">
      <c r="D23323" s="422"/>
    </row>
    <row r="23324" spans="4:4">
      <c r="D23324" s="422"/>
    </row>
    <row r="23325" spans="4:4">
      <c r="D23325" s="422"/>
    </row>
    <row r="23326" spans="4:4">
      <c r="D23326" s="422"/>
    </row>
    <row r="23327" spans="4:4">
      <c r="D23327" s="422"/>
    </row>
    <row r="23328" spans="4:4">
      <c r="D23328" s="422"/>
    </row>
    <row r="23329" spans="4:4">
      <c r="D23329" s="422"/>
    </row>
    <row r="23330" spans="4:4">
      <c r="D23330" s="422"/>
    </row>
    <row r="23331" spans="4:4">
      <c r="D23331" s="422"/>
    </row>
    <row r="23332" spans="4:4">
      <c r="D23332" s="422"/>
    </row>
    <row r="23333" spans="4:4">
      <c r="D23333" s="422"/>
    </row>
    <row r="23334" spans="4:4">
      <c r="D23334" s="422"/>
    </row>
    <row r="23335" spans="4:4">
      <c r="D23335" s="422"/>
    </row>
    <row r="23336" spans="4:4">
      <c r="D23336" s="422"/>
    </row>
    <row r="23337" spans="4:4">
      <c r="D23337" s="422"/>
    </row>
    <row r="23338" spans="4:4">
      <c r="D23338" s="422"/>
    </row>
    <row r="23339" spans="4:4">
      <c r="D23339" s="422"/>
    </row>
    <row r="23340" spans="4:4">
      <c r="D23340" s="422"/>
    </row>
    <row r="23341" spans="4:4">
      <c r="D23341" s="422"/>
    </row>
    <row r="23342" spans="4:4">
      <c r="D23342" s="422"/>
    </row>
    <row r="23343" spans="4:4">
      <c r="D23343" s="422"/>
    </row>
    <row r="23344" spans="4:4">
      <c r="D23344" s="422"/>
    </row>
    <row r="23345" spans="4:4">
      <c r="D23345" s="422"/>
    </row>
    <row r="23346" spans="4:4">
      <c r="D23346" s="422"/>
    </row>
    <row r="23347" spans="4:4">
      <c r="D23347" s="422"/>
    </row>
    <row r="23348" spans="4:4">
      <c r="D23348" s="422"/>
    </row>
    <row r="23349" spans="4:4">
      <c r="D23349" s="422"/>
    </row>
    <row r="23350" spans="4:4">
      <c r="D23350" s="422"/>
    </row>
    <row r="23351" spans="4:4">
      <c r="D23351" s="422"/>
    </row>
    <row r="23352" spans="4:4">
      <c r="D23352" s="422"/>
    </row>
    <row r="23353" spans="4:4">
      <c r="D23353" s="422"/>
    </row>
    <row r="23354" spans="4:4">
      <c r="D23354" s="422"/>
    </row>
    <row r="23355" spans="4:4">
      <c r="D23355" s="422"/>
    </row>
    <row r="23356" spans="4:4">
      <c r="D23356" s="422"/>
    </row>
    <row r="23357" spans="4:4">
      <c r="D23357" s="422"/>
    </row>
    <row r="23358" spans="4:4">
      <c r="D23358" s="422"/>
    </row>
    <row r="23359" spans="4:4">
      <c r="D23359" s="422"/>
    </row>
    <row r="23360" spans="4:4">
      <c r="D23360" s="422"/>
    </row>
    <row r="23361" spans="4:4">
      <c r="D23361" s="422"/>
    </row>
    <row r="23362" spans="4:4">
      <c r="D23362" s="422"/>
    </row>
    <row r="23363" spans="4:4">
      <c r="D23363" s="422"/>
    </row>
    <row r="23364" spans="4:4">
      <c r="D23364" s="422"/>
    </row>
    <row r="23365" spans="4:4">
      <c r="D23365" s="422"/>
    </row>
    <row r="23366" spans="4:4">
      <c r="D23366" s="422"/>
    </row>
    <row r="23367" spans="4:4">
      <c r="D23367" s="422"/>
    </row>
    <row r="23368" spans="4:4">
      <c r="D23368" s="422"/>
    </row>
    <row r="23369" spans="4:4">
      <c r="D23369" s="422"/>
    </row>
    <row r="23370" spans="4:4">
      <c r="D23370" s="422"/>
    </row>
    <row r="23371" spans="4:4">
      <c r="D23371" s="422"/>
    </row>
    <row r="23372" spans="4:4">
      <c r="D23372" s="422"/>
    </row>
    <row r="23373" spans="4:4">
      <c r="D23373" s="422"/>
    </row>
    <row r="23374" spans="4:4">
      <c r="D23374" s="422"/>
    </row>
    <row r="23375" spans="4:4">
      <c r="D23375" s="422"/>
    </row>
    <row r="23376" spans="4:4">
      <c r="D23376" s="422"/>
    </row>
    <row r="23377" spans="4:4">
      <c r="D23377" s="422"/>
    </row>
    <row r="23378" spans="4:4">
      <c r="D23378" s="422"/>
    </row>
    <row r="23379" spans="4:4">
      <c r="D23379" s="422"/>
    </row>
    <row r="23380" spans="4:4">
      <c r="D23380" s="422"/>
    </row>
    <row r="23381" spans="4:4">
      <c r="D23381" s="422"/>
    </row>
    <row r="23382" spans="4:4">
      <c r="D23382" s="422"/>
    </row>
    <row r="23383" spans="4:4">
      <c r="D23383" s="422"/>
    </row>
    <row r="23384" spans="4:4">
      <c r="D23384" s="422"/>
    </row>
    <row r="23385" spans="4:4">
      <c r="D23385" s="422"/>
    </row>
    <row r="23386" spans="4:4">
      <c r="D23386" s="422"/>
    </row>
    <row r="23387" spans="4:4">
      <c r="D23387" s="422"/>
    </row>
    <row r="23388" spans="4:4">
      <c r="D23388" s="422"/>
    </row>
    <row r="23389" spans="4:4">
      <c r="D23389" s="422"/>
    </row>
    <row r="23390" spans="4:4">
      <c r="D23390" s="422"/>
    </row>
    <row r="23391" spans="4:4">
      <c r="D23391" s="422"/>
    </row>
    <row r="23392" spans="4:4">
      <c r="D23392" s="422"/>
    </row>
    <row r="23393" spans="4:4">
      <c r="D23393" s="422"/>
    </row>
    <row r="23394" spans="4:4">
      <c r="D23394" s="422"/>
    </row>
    <row r="23395" spans="4:4">
      <c r="D23395" s="422"/>
    </row>
    <row r="23396" spans="4:4">
      <c r="D23396" s="422"/>
    </row>
    <row r="23397" spans="4:4">
      <c r="D23397" s="422"/>
    </row>
    <row r="23398" spans="4:4">
      <c r="D23398" s="422"/>
    </row>
    <row r="23399" spans="4:4">
      <c r="D23399" s="422"/>
    </row>
    <row r="23400" spans="4:4">
      <c r="D23400" s="422"/>
    </row>
    <row r="23401" spans="4:4">
      <c r="D23401" s="422"/>
    </row>
    <row r="23402" spans="4:4">
      <c r="D23402" s="422"/>
    </row>
    <row r="23403" spans="4:4">
      <c r="D23403" s="422"/>
    </row>
    <row r="23404" spans="4:4">
      <c r="D23404" s="422"/>
    </row>
    <row r="23405" spans="4:4">
      <c r="D23405" s="422"/>
    </row>
    <row r="23406" spans="4:4">
      <c r="D23406" s="422"/>
    </row>
    <row r="23407" spans="4:4">
      <c r="D23407" s="422"/>
    </row>
    <row r="23408" spans="4:4">
      <c r="D23408" s="422"/>
    </row>
    <row r="23409" spans="4:4">
      <c r="D23409" s="422"/>
    </row>
    <row r="23410" spans="4:4">
      <c r="D23410" s="422"/>
    </row>
    <row r="23411" spans="4:4">
      <c r="D23411" s="422"/>
    </row>
    <row r="23412" spans="4:4">
      <c r="D23412" s="422"/>
    </row>
    <row r="23413" spans="4:4">
      <c r="D23413" s="422"/>
    </row>
    <row r="23414" spans="4:4">
      <c r="D23414" s="422"/>
    </row>
    <row r="23415" spans="4:4">
      <c r="D23415" s="422"/>
    </row>
    <row r="23416" spans="4:4">
      <c r="D23416" s="422"/>
    </row>
    <row r="23417" spans="4:4">
      <c r="D23417" s="422"/>
    </row>
    <row r="23418" spans="4:4">
      <c r="D23418" s="422"/>
    </row>
    <row r="23419" spans="4:4">
      <c r="D23419" s="422"/>
    </row>
    <row r="23420" spans="4:4">
      <c r="D23420" s="422"/>
    </row>
    <row r="23421" spans="4:4">
      <c r="D23421" s="422"/>
    </row>
    <row r="23422" spans="4:4">
      <c r="D23422" s="422"/>
    </row>
    <row r="23423" spans="4:4">
      <c r="D23423" s="422"/>
    </row>
    <row r="23424" spans="4:4">
      <c r="D23424" s="422"/>
    </row>
    <row r="23425" spans="4:4">
      <c r="D23425" s="422"/>
    </row>
    <row r="23426" spans="4:4">
      <c r="D23426" s="422"/>
    </row>
    <row r="23427" spans="4:4">
      <c r="D23427" s="422"/>
    </row>
    <row r="23428" spans="4:4">
      <c r="D23428" s="422"/>
    </row>
    <row r="23429" spans="4:4">
      <c r="D23429" s="422"/>
    </row>
    <row r="23430" spans="4:4">
      <c r="D23430" s="422"/>
    </row>
    <row r="23431" spans="4:4">
      <c r="D23431" s="422"/>
    </row>
    <row r="23432" spans="4:4">
      <c r="D23432" s="422"/>
    </row>
    <row r="23433" spans="4:4">
      <c r="D23433" s="422"/>
    </row>
    <row r="23434" spans="4:4">
      <c r="D23434" s="422"/>
    </row>
    <row r="23435" spans="4:4">
      <c r="D23435" s="422"/>
    </row>
    <row r="23436" spans="4:4">
      <c r="D23436" s="422"/>
    </row>
    <row r="23437" spans="4:4">
      <c r="D23437" s="422"/>
    </row>
    <row r="23438" spans="4:4">
      <c r="D23438" s="422"/>
    </row>
    <row r="23439" spans="4:4">
      <c r="D23439" s="422"/>
    </row>
    <row r="23440" spans="4:4">
      <c r="D23440" s="422"/>
    </row>
    <row r="23441" spans="4:4">
      <c r="D23441" s="422"/>
    </row>
    <row r="23442" spans="4:4">
      <c r="D23442" s="422"/>
    </row>
    <row r="23443" spans="4:4">
      <c r="D23443" s="422"/>
    </row>
    <row r="23444" spans="4:4">
      <c r="D23444" s="422"/>
    </row>
    <row r="23445" spans="4:4">
      <c r="D23445" s="422"/>
    </row>
    <row r="23446" spans="4:4">
      <c r="D23446" s="422"/>
    </row>
    <row r="23447" spans="4:4">
      <c r="D23447" s="422"/>
    </row>
    <row r="23448" spans="4:4">
      <c r="D23448" s="422"/>
    </row>
    <row r="23449" spans="4:4">
      <c r="D23449" s="422"/>
    </row>
    <row r="23450" spans="4:4">
      <c r="D23450" s="422"/>
    </row>
    <row r="23451" spans="4:4">
      <c r="D23451" s="422"/>
    </row>
    <row r="23452" spans="4:4">
      <c r="D23452" s="422"/>
    </row>
    <row r="23453" spans="4:4">
      <c r="D23453" s="422"/>
    </row>
    <row r="23454" spans="4:4">
      <c r="D23454" s="422"/>
    </row>
    <row r="23455" spans="4:4">
      <c r="D23455" s="422"/>
    </row>
    <row r="23456" spans="4:4">
      <c r="D23456" s="422"/>
    </row>
    <row r="23457" spans="4:4">
      <c r="D23457" s="422"/>
    </row>
    <row r="23458" spans="4:4">
      <c r="D23458" s="422"/>
    </row>
    <row r="23459" spans="4:4">
      <c r="D23459" s="422"/>
    </row>
    <row r="23460" spans="4:4">
      <c r="D23460" s="422"/>
    </row>
    <row r="23461" spans="4:4">
      <c r="D23461" s="422"/>
    </row>
    <row r="23462" spans="4:4">
      <c r="D23462" s="422"/>
    </row>
    <row r="23463" spans="4:4">
      <c r="D23463" s="422"/>
    </row>
    <row r="23464" spans="4:4">
      <c r="D23464" s="422"/>
    </row>
    <row r="23465" spans="4:4">
      <c r="D23465" s="422"/>
    </row>
    <row r="23466" spans="4:4">
      <c r="D23466" s="422"/>
    </row>
    <row r="23467" spans="4:4">
      <c r="D23467" s="422"/>
    </row>
    <row r="23468" spans="4:4">
      <c r="D23468" s="422"/>
    </row>
    <row r="23469" spans="4:4">
      <c r="D23469" s="422"/>
    </row>
    <row r="23470" spans="4:4">
      <c r="D23470" s="422"/>
    </row>
    <row r="23471" spans="4:4">
      <c r="D23471" s="422"/>
    </row>
    <row r="23472" spans="4:4">
      <c r="D23472" s="422"/>
    </row>
    <row r="23473" spans="4:4">
      <c r="D23473" s="422"/>
    </row>
    <row r="23474" spans="4:4">
      <c r="D23474" s="422"/>
    </row>
    <row r="23475" spans="4:4">
      <c r="D23475" s="422"/>
    </row>
    <row r="23476" spans="4:4">
      <c r="D23476" s="422"/>
    </row>
    <row r="23477" spans="4:4">
      <c r="D23477" s="422"/>
    </row>
    <row r="23478" spans="4:4">
      <c r="D23478" s="422"/>
    </row>
    <row r="23479" spans="4:4">
      <c r="D23479" s="422"/>
    </row>
    <row r="23480" spans="4:4">
      <c r="D23480" s="422"/>
    </row>
    <row r="23481" spans="4:4">
      <c r="D23481" s="422"/>
    </row>
    <row r="23482" spans="4:4">
      <c r="D23482" s="422"/>
    </row>
    <row r="23483" spans="4:4">
      <c r="D23483" s="422"/>
    </row>
    <row r="23484" spans="4:4">
      <c r="D23484" s="422"/>
    </row>
    <row r="23485" spans="4:4">
      <c r="D23485" s="422"/>
    </row>
    <row r="23486" spans="4:4">
      <c r="D23486" s="422"/>
    </row>
    <row r="23487" spans="4:4">
      <c r="D23487" s="422"/>
    </row>
    <row r="23488" spans="4:4">
      <c r="D23488" s="422"/>
    </row>
    <row r="23489" spans="4:4">
      <c r="D23489" s="422"/>
    </row>
    <row r="23490" spans="4:4">
      <c r="D23490" s="422"/>
    </row>
    <row r="23491" spans="4:4">
      <c r="D23491" s="422"/>
    </row>
    <row r="23492" spans="4:4">
      <c r="D23492" s="422"/>
    </row>
    <row r="23493" spans="4:4">
      <c r="D23493" s="422"/>
    </row>
    <row r="23494" spans="4:4">
      <c r="D23494" s="422"/>
    </row>
    <row r="23495" spans="4:4">
      <c r="D23495" s="422"/>
    </row>
    <row r="23496" spans="4:4">
      <c r="D23496" s="422"/>
    </row>
    <row r="23497" spans="4:4">
      <c r="D23497" s="422"/>
    </row>
    <row r="23498" spans="4:4">
      <c r="D23498" s="422"/>
    </row>
    <row r="23499" spans="4:4">
      <c r="D23499" s="422"/>
    </row>
    <row r="23500" spans="4:4">
      <c r="D23500" s="422"/>
    </row>
    <row r="23501" spans="4:4">
      <c r="D23501" s="422"/>
    </row>
    <row r="23502" spans="4:4">
      <c r="D23502" s="422"/>
    </row>
    <row r="23503" spans="4:4">
      <c r="D23503" s="422"/>
    </row>
    <row r="23504" spans="4:4">
      <c r="D23504" s="422"/>
    </row>
    <row r="23505" spans="4:4">
      <c r="D23505" s="422"/>
    </row>
    <row r="23506" spans="4:4">
      <c r="D23506" s="422"/>
    </row>
    <row r="23507" spans="4:4">
      <c r="D23507" s="422"/>
    </row>
    <row r="23508" spans="4:4">
      <c r="D23508" s="422"/>
    </row>
    <row r="23509" spans="4:4">
      <c r="D23509" s="422"/>
    </row>
    <row r="23510" spans="4:4">
      <c r="D23510" s="422"/>
    </row>
    <row r="23511" spans="4:4">
      <c r="D23511" s="422"/>
    </row>
    <row r="23512" spans="4:4">
      <c r="D23512" s="422"/>
    </row>
    <row r="23513" spans="4:4">
      <c r="D23513" s="422"/>
    </row>
    <row r="23514" spans="4:4">
      <c r="D23514" s="422"/>
    </row>
    <row r="23515" spans="4:4">
      <c r="D23515" s="422"/>
    </row>
    <row r="23516" spans="4:4">
      <c r="D23516" s="422"/>
    </row>
    <row r="23517" spans="4:4">
      <c r="D23517" s="422"/>
    </row>
    <row r="23518" spans="4:4">
      <c r="D23518" s="422"/>
    </row>
    <row r="23519" spans="4:4">
      <c r="D23519" s="422"/>
    </row>
    <row r="23520" spans="4:4">
      <c r="D23520" s="422"/>
    </row>
    <row r="23521" spans="4:4">
      <c r="D23521" s="422"/>
    </row>
    <row r="23522" spans="4:4">
      <c r="D23522" s="422"/>
    </row>
    <row r="23523" spans="4:4">
      <c r="D23523" s="422"/>
    </row>
    <row r="23524" spans="4:4">
      <c r="D23524" s="422"/>
    </row>
    <row r="23525" spans="4:4">
      <c r="D23525" s="422"/>
    </row>
    <row r="23526" spans="4:4">
      <c r="D23526" s="422"/>
    </row>
    <row r="23527" spans="4:4">
      <c r="D23527" s="422"/>
    </row>
    <row r="23528" spans="4:4">
      <c r="D23528" s="422"/>
    </row>
    <row r="23529" spans="4:4">
      <c r="D23529" s="422"/>
    </row>
    <row r="23530" spans="4:4">
      <c r="D23530" s="422"/>
    </row>
    <row r="23531" spans="4:4">
      <c r="D23531" s="422"/>
    </row>
    <row r="23532" spans="4:4">
      <c r="D23532" s="422"/>
    </row>
    <row r="23533" spans="4:4">
      <c r="D23533" s="422"/>
    </row>
    <row r="23534" spans="4:4">
      <c r="D23534" s="422"/>
    </row>
    <row r="23535" spans="4:4">
      <c r="D23535" s="422"/>
    </row>
    <row r="23536" spans="4:4">
      <c r="D23536" s="422"/>
    </row>
    <row r="23537" spans="4:4">
      <c r="D23537" s="422"/>
    </row>
    <row r="23538" spans="4:4">
      <c r="D23538" s="422"/>
    </row>
    <row r="23539" spans="4:4">
      <c r="D23539" s="422"/>
    </row>
    <row r="23540" spans="4:4">
      <c r="D23540" s="422"/>
    </row>
    <row r="23541" spans="4:4">
      <c r="D23541" s="422"/>
    </row>
    <row r="23542" spans="4:4">
      <c r="D23542" s="422"/>
    </row>
    <row r="23543" spans="4:4">
      <c r="D23543" s="422"/>
    </row>
    <row r="23544" spans="4:4">
      <c r="D23544" s="422"/>
    </row>
    <row r="23545" spans="4:4">
      <c r="D23545" s="422"/>
    </row>
    <row r="23546" spans="4:4">
      <c r="D23546" s="422"/>
    </row>
    <row r="23547" spans="4:4">
      <c r="D23547" s="422"/>
    </row>
    <row r="23548" spans="4:4">
      <c r="D23548" s="422"/>
    </row>
    <row r="23549" spans="4:4">
      <c r="D23549" s="422"/>
    </row>
    <row r="23550" spans="4:4">
      <c r="D23550" s="422"/>
    </row>
    <row r="23551" spans="4:4">
      <c r="D23551" s="422"/>
    </row>
    <row r="23552" spans="4:4">
      <c r="D23552" s="422"/>
    </row>
    <row r="23553" spans="4:4">
      <c r="D23553" s="422"/>
    </row>
    <row r="23554" spans="4:4">
      <c r="D23554" s="422"/>
    </row>
    <row r="23555" spans="4:4">
      <c r="D23555" s="422"/>
    </row>
    <row r="23556" spans="4:4">
      <c r="D23556" s="422"/>
    </row>
    <row r="23557" spans="4:4">
      <c r="D23557" s="422"/>
    </row>
    <row r="23558" spans="4:4">
      <c r="D23558" s="422"/>
    </row>
    <row r="23559" spans="4:4">
      <c r="D23559" s="422"/>
    </row>
    <row r="23560" spans="4:4">
      <c r="D23560" s="422"/>
    </row>
    <row r="23561" spans="4:4">
      <c r="D23561" s="422"/>
    </row>
    <row r="23562" spans="4:4">
      <c r="D23562" s="422"/>
    </row>
    <row r="23563" spans="4:4">
      <c r="D23563" s="422"/>
    </row>
    <row r="23564" spans="4:4">
      <c r="D23564" s="422"/>
    </row>
    <row r="23565" spans="4:4">
      <c r="D23565" s="422"/>
    </row>
    <row r="23566" spans="4:4">
      <c r="D23566" s="422"/>
    </row>
    <row r="23567" spans="4:4">
      <c r="D23567" s="422"/>
    </row>
    <row r="23568" spans="4:4">
      <c r="D23568" s="422"/>
    </row>
    <row r="23569" spans="4:4">
      <c r="D23569" s="422"/>
    </row>
    <row r="23570" spans="4:4">
      <c r="D23570" s="422"/>
    </row>
    <row r="23571" spans="4:4">
      <c r="D23571" s="422"/>
    </row>
    <row r="23572" spans="4:4">
      <c r="D23572" s="422"/>
    </row>
    <row r="23573" spans="4:4">
      <c r="D23573" s="422"/>
    </row>
    <row r="23574" spans="4:4">
      <c r="D23574" s="422"/>
    </row>
    <row r="23575" spans="4:4">
      <c r="D23575" s="422"/>
    </row>
    <row r="23576" spans="4:4">
      <c r="D23576" s="422"/>
    </row>
    <row r="23577" spans="4:4">
      <c r="D23577" s="422"/>
    </row>
    <row r="23578" spans="4:4">
      <c r="D23578" s="422"/>
    </row>
    <row r="23579" spans="4:4">
      <c r="D23579" s="422"/>
    </row>
    <row r="23580" spans="4:4">
      <c r="D23580" s="422"/>
    </row>
    <row r="23581" spans="4:4">
      <c r="D23581" s="422"/>
    </row>
    <row r="23582" spans="4:4">
      <c r="D23582" s="422"/>
    </row>
    <row r="23583" spans="4:4">
      <c r="D23583" s="422"/>
    </row>
    <row r="23584" spans="4:4">
      <c r="D23584" s="422"/>
    </row>
    <row r="23585" spans="4:4">
      <c r="D23585" s="422"/>
    </row>
    <row r="23586" spans="4:4">
      <c r="D23586" s="422"/>
    </row>
    <row r="23587" spans="4:4">
      <c r="D23587" s="422"/>
    </row>
    <row r="23588" spans="4:4">
      <c r="D23588" s="422"/>
    </row>
    <row r="23589" spans="4:4">
      <c r="D23589" s="422"/>
    </row>
    <row r="23590" spans="4:4">
      <c r="D23590" s="422"/>
    </row>
    <row r="23591" spans="4:4">
      <c r="D23591" s="422"/>
    </row>
    <row r="23592" spans="4:4">
      <c r="D23592" s="422"/>
    </row>
    <row r="23593" spans="4:4">
      <c r="D23593" s="422"/>
    </row>
    <row r="23594" spans="4:4">
      <c r="D23594" s="422"/>
    </row>
    <row r="23595" spans="4:4">
      <c r="D23595" s="422"/>
    </row>
    <row r="23596" spans="4:4">
      <c r="D23596" s="422"/>
    </row>
    <row r="23597" spans="4:4">
      <c r="D23597" s="422"/>
    </row>
    <row r="23598" spans="4:4">
      <c r="D23598" s="422"/>
    </row>
    <row r="23599" spans="4:4">
      <c r="D23599" s="422"/>
    </row>
    <row r="23600" spans="4:4">
      <c r="D23600" s="422"/>
    </row>
    <row r="23601" spans="4:4">
      <c r="D23601" s="422"/>
    </row>
    <row r="23602" spans="4:4">
      <c r="D23602" s="422"/>
    </row>
    <row r="23603" spans="4:4">
      <c r="D23603" s="422"/>
    </row>
    <row r="23604" spans="4:4">
      <c r="D23604" s="422"/>
    </row>
    <row r="23605" spans="4:4">
      <c r="D23605" s="422"/>
    </row>
    <row r="23606" spans="4:4">
      <c r="D23606" s="422"/>
    </row>
    <row r="23607" spans="4:4">
      <c r="D23607" s="422"/>
    </row>
    <row r="23608" spans="4:4">
      <c r="D23608" s="422"/>
    </row>
    <row r="23609" spans="4:4">
      <c r="D23609" s="422"/>
    </row>
    <row r="23610" spans="4:4">
      <c r="D23610" s="422"/>
    </row>
    <row r="23611" spans="4:4">
      <c r="D23611" s="422"/>
    </row>
    <row r="23612" spans="4:4">
      <c r="D23612" s="422"/>
    </row>
    <row r="23613" spans="4:4">
      <c r="D23613" s="422"/>
    </row>
    <row r="23614" spans="4:4">
      <c r="D23614" s="422"/>
    </row>
    <row r="23615" spans="4:4">
      <c r="D23615" s="422"/>
    </row>
    <row r="23616" spans="4:4">
      <c r="D23616" s="422"/>
    </row>
    <row r="23617" spans="4:4">
      <c r="D23617" s="422"/>
    </row>
    <row r="23618" spans="4:4">
      <c r="D23618" s="422"/>
    </row>
    <row r="23619" spans="4:4">
      <c r="D23619" s="422"/>
    </row>
    <row r="23620" spans="4:4">
      <c r="D23620" s="422"/>
    </row>
    <row r="23621" spans="4:4">
      <c r="D23621" s="422"/>
    </row>
    <row r="23622" spans="4:4">
      <c r="D23622" s="422"/>
    </row>
    <row r="23623" spans="4:4">
      <c r="D23623" s="422"/>
    </row>
    <row r="23624" spans="4:4">
      <c r="D23624" s="422"/>
    </row>
    <row r="23625" spans="4:4">
      <c r="D23625" s="422"/>
    </row>
    <row r="23626" spans="4:4">
      <c r="D23626" s="422"/>
    </row>
    <row r="23627" spans="4:4">
      <c r="D23627" s="422"/>
    </row>
    <row r="23628" spans="4:4">
      <c r="D23628" s="422"/>
    </row>
    <row r="23629" spans="4:4">
      <c r="D23629" s="422"/>
    </row>
    <row r="23630" spans="4:4">
      <c r="D23630" s="422"/>
    </row>
    <row r="23631" spans="4:4">
      <c r="D23631" s="422"/>
    </row>
    <row r="23632" spans="4:4">
      <c r="D23632" s="422"/>
    </row>
    <row r="23633" spans="4:4">
      <c r="D23633" s="422"/>
    </row>
    <row r="23634" spans="4:4">
      <c r="D23634" s="422"/>
    </row>
    <row r="23635" spans="4:4">
      <c r="D23635" s="422"/>
    </row>
    <row r="23636" spans="4:4">
      <c r="D23636" s="422"/>
    </row>
    <row r="23637" spans="4:4">
      <c r="D23637" s="422"/>
    </row>
    <row r="23638" spans="4:4">
      <c r="D23638" s="422"/>
    </row>
    <row r="23639" spans="4:4">
      <c r="D23639" s="422"/>
    </row>
    <row r="23640" spans="4:4">
      <c r="D23640" s="422"/>
    </row>
    <row r="23641" spans="4:4">
      <c r="D23641" s="422"/>
    </row>
    <row r="23642" spans="4:4">
      <c r="D23642" s="422"/>
    </row>
    <row r="23643" spans="4:4">
      <c r="D23643" s="422"/>
    </row>
    <row r="23644" spans="4:4">
      <c r="D23644" s="422"/>
    </row>
    <row r="23645" spans="4:4">
      <c r="D23645" s="422"/>
    </row>
    <row r="23646" spans="4:4">
      <c r="D23646" s="422"/>
    </row>
    <row r="23647" spans="4:4">
      <c r="D23647" s="422"/>
    </row>
    <row r="23648" spans="4:4">
      <c r="D23648" s="422"/>
    </row>
    <row r="23649" spans="4:4">
      <c r="D23649" s="422"/>
    </row>
    <row r="23650" spans="4:4">
      <c r="D23650" s="422"/>
    </row>
    <row r="23651" spans="4:4">
      <c r="D23651" s="422"/>
    </row>
    <row r="23652" spans="4:4">
      <c r="D23652" s="422"/>
    </row>
    <row r="23653" spans="4:4">
      <c r="D23653" s="422"/>
    </row>
    <row r="23654" spans="4:4">
      <c r="D23654" s="422"/>
    </row>
    <row r="23655" spans="4:4">
      <c r="D23655" s="422"/>
    </row>
    <row r="23656" spans="4:4">
      <c r="D23656" s="422"/>
    </row>
    <row r="23657" spans="4:4">
      <c r="D23657" s="422"/>
    </row>
    <row r="23658" spans="4:4">
      <c r="D23658" s="422"/>
    </row>
    <row r="23659" spans="4:4">
      <c r="D23659" s="422"/>
    </row>
    <row r="23660" spans="4:4">
      <c r="D23660" s="422"/>
    </row>
    <row r="23661" spans="4:4">
      <c r="D23661" s="422"/>
    </row>
    <row r="23662" spans="4:4">
      <c r="D23662" s="422"/>
    </row>
    <row r="23663" spans="4:4">
      <c r="D23663" s="422"/>
    </row>
    <row r="23664" spans="4:4">
      <c r="D23664" s="422"/>
    </row>
    <row r="23665" spans="4:4">
      <c r="D23665" s="422"/>
    </row>
    <row r="23666" spans="4:4">
      <c r="D23666" s="422"/>
    </row>
    <row r="23667" spans="4:4">
      <c r="D23667" s="422"/>
    </row>
    <row r="23668" spans="4:4">
      <c r="D23668" s="422"/>
    </row>
    <row r="23669" spans="4:4">
      <c r="D23669" s="422"/>
    </row>
    <row r="23670" spans="4:4">
      <c r="D23670" s="422"/>
    </row>
    <row r="23671" spans="4:4">
      <c r="D23671" s="422"/>
    </row>
    <row r="23672" spans="4:4">
      <c r="D23672" s="422"/>
    </row>
    <row r="23673" spans="4:4">
      <c r="D23673" s="422"/>
    </row>
    <row r="23674" spans="4:4">
      <c r="D23674" s="422"/>
    </row>
    <row r="23675" spans="4:4">
      <c r="D23675" s="422"/>
    </row>
    <row r="23676" spans="4:4">
      <c r="D23676" s="422"/>
    </row>
    <row r="23677" spans="4:4">
      <c r="D23677" s="422"/>
    </row>
    <row r="23678" spans="4:4">
      <c r="D23678" s="422"/>
    </row>
    <row r="23679" spans="4:4">
      <c r="D23679" s="422"/>
    </row>
    <row r="23680" spans="4:4">
      <c r="D23680" s="422"/>
    </row>
    <row r="23681" spans="4:4">
      <c r="D23681" s="422"/>
    </row>
    <row r="23682" spans="4:4">
      <c r="D23682" s="422"/>
    </row>
    <row r="23683" spans="4:4">
      <c r="D23683" s="422"/>
    </row>
    <row r="23684" spans="4:4">
      <c r="D23684" s="422"/>
    </row>
    <row r="23685" spans="4:4">
      <c r="D23685" s="422"/>
    </row>
    <row r="23686" spans="4:4">
      <c r="D23686" s="422"/>
    </row>
    <row r="23687" spans="4:4">
      <c r="D23687" s="422"/>
    </row>
    <row r="23688" spans="4:4">
      <c r="D23688" s="422"/>
    </row>
    <row r="23689" spans="4:4">
      <c r="D23689" s="422"/>
    </row>
    <row r="23690" spans="4:4">
      <c r="D23690" s="422"/>
    </row>
    <row r="23691" spans="4:4">
      <c r="D23691" s="422"/>
    </row>
    <row r="23692" spans="4:4">
      <c r="D23692" s="422"/>
    </row>
    <row r="23693" spans="4:4">
      <c r="D23693" s="422"/>
    </row>
    <row r="23694" spans="4:4">
      <c r="D23694" s="422"/>
    </row>
    <row r="23695" spans="4:4">
      <c r="D23695" s="422"/>
    </row>
    <row r="23696" spans="4:4">
      <c r="D23696" s="422"/>
    </row>
    <row r="23697" spans="4:4">
      <c r="D23697" s="422"/>
    </row>
    <row r="23698" spans="4:4">
      <c r="D23698" s="422"/>
    </row>
    <row r="23699" spans="4:4">
      <c r="D23699" s="422"/>
    </row>
    <row r="23700" spans="4:4">
      <c r="D23700" s="422"/>
    </row>
    <row r="23701" spans="4:4">
      <c r="D23701" s="422"/>
    </row>
    <row r="23702" spans="4:4">
      <c r="D23702" s="422"/>
    </row>
    <row r="23703" spans="4:4">
      <c r="D23703" s="422"/>
    </row>
    <row r="23704" spans="4:4">
      <c r="D23704" s="422"/>
    </row>
    <row r="23705" spans="4:4">
      <c r="D23705" s="422"/>
    </row>
    <row r="23706" spans="4:4">
      <c r="D23706" s="422"/>
    </row>
    <row r="23707" spans="4:4">
      <c r="D23707" s="422"/>
    </row>
    <row r="23708" spans="4:4">
      <c r="D23708" s="422"/>
    </row>
    <row r="23709" spans="4:4">
      <c r="D23709" s="422"/>
    </row>
    <row r="23710" spans="4:4">
      <c r="D23710" s="422"/>
    </row>
    <row r="23711" spans="4:4">
      <c r="D23711" s="422"/>
    </row>
    <row r="23712" spans="4:4">
      <c r="D23712" s="422"/>
    </row>
    <row r="23713" spans="4:4">
      <c r="D23713" s="422"/>
    </row>
    <row r="23714" spans="4:4">
      <c r="D23714" s="422"/>
    </row>
    <row r="23715" spans="4:4">
      <c r="D23715" s="422"/>
    </row>
    <row r="23716" spans="4:4">
      <c r="D23716" s="422"/>
    </row>
    <row r="23717" spans="4:4">
      <c r="D23717" s="422"/>
    </row>
    <row r="23718" spans="4:4">
      <c r="D23718" s="422"/>
    </row>
    <row r="23719" spans="4:4">
      <c r="D23719" s="422"/>
    </row>
    <row r="23720" spans="4:4">
      <c r="D23720" s="422"/>
    </row>
    <row r="23721" spans="4:4">
      <c r="D23721" s="422"/>
    </row>
    <row r="23722" spans="4:4">
      <c r="D23722" s="422"/>
    </row>
    <row r="23723" spans="4:4">
      <c r="D23723" s="422"/>
    </row>
    <row r="23724" spans="4:4">
      <c r="D23724" s="422"/>
    </row>
    <row r="23725" spans="4:4">
      <c r="D23725" s="422"/>
    </row>
    <row r="23726" spans="4:4">
      <c r="D23726" s="422"/>
    </row>
    <row r="23727" spans="4:4">
      <c r="D23727" s="422"/>
    </row>
    <row r="23728" spans="4:4">
      <c r="D23728" s="422"/>
    </row>
    <row r="23729" spans="4:4">
      <c r="D23729" s="422"/>
    </row>
    <row r="23730" spans="4:4">
      <c r="D23730" s="422"/>
    </row>
    <row r="23731" spans="4:4">
      <c r="D23731" s="422"/>
    </row>
    <row r="23732" spans="4:4">
      <c r="D23732" s="422"/>
    </row>
    <row r="23733" spans="4:4">
      <c r="D23733" s="422"/>
    </row>
    <row r="23734" spans="4:4">
      <c r="D23734" s="422"/>
    </row>
    <row r="23735" spans="4:4">
      <c r="D23735" s="422"/>
    </row>
    <row r="23736" spans="4:4">
      <c r="D23736" s="422"/>
    </row>
    <row r="23737" spans="4:4">
      <c r="D23737" s="422"/>
    </row>
    <row r="23738" spans="4:4">
      <c r="D23738" s="422"/>
    </row>
    <row r="23739" spans="4:4">
      <c r="D23739" s="422"/>
    </row>
    <row r="23740" spans="4:4">
      <c r="D23740" s="422"/>
    </row>
    <row r="23741" spans="4:4">
      <c r="D23741" s="422"/>
    </row>
    <row r="23742" spans="4:4">
      <c r="D23742" s="422"/>
    </row>
    <row r="23743" spans="4:4">
      <c r="D23743" s="422"/>
    </row>
    <row r="23744" spans="4:4">
      <c r="D23744" s="422"/>
    </row>
    <row r="23745" spans="4:4">
      <c r="D23745" s="422"/>
    </row>
    <row r="23746" spans="4:4">
      <c r="D23746" s="422"/>
    </row>
    <row r="23747" spans="4:4">
      <c r="D23747" s="422"/>
    </row>
    <row r="23748" spans="4:4">
      <c r="D23748" s="422"/>
    </row>
    <row r="23749" spans="4:4">
      <c r="D23749" s="422"/>
    </row>
    <row r="23750" spans="4:4">
      <c r="D23750" s="422"/>
    </row>
    <row r="23751" spans="4:4">
      <c r="D23751" s="422"/>
    </row>
    <row r="23752" spans="4:4">
      <c r="D23752" s="422"/>
    </row>
    <row r="23753" spans="4:4">
      <c r="D23753" s="422"/>
    </row>
    <row r="23754" spans="4:4">
      <c r="D23754" s="422"/>
    </row>
    <row r="23755" spans="4:4">
      <c r="D23755" s="422"/>
    </row>
    <row r="23756" spans="4:4">
      <c r="D23756" s="422"/>
    </row>
    <row r="23757" spans="4:4">
      <c r="D23757" s="422"/>
    </row>
    <row r="23758" spans="4:4">
      <c r="D23758" s="422"/>
    </row>
    <row r="23759" spans="4:4">
      <c r="D23759" s="422"/>
    </row>
    <row r="23760" spans="4:4">
      <c r="D23760" s="422"/>
    </row>
    <row r="23761" spans="4:4">
      <c r="D23761" s="422"/>
    </row>
    <row r="23762" spans="4:4">
      <c r="D23762" s="422"/>
    </row>
    <row r="23763" spans="4:4">
      <c r="D23763" s="422"/>
    </row>
    <row r="23764" spans="4:4">
      <c r="D23764" s="422"/>
    </row>
    <row r="23765" spans="4:4">
      <c r="D23765" s="422"/>
    </row>
    <row r="23766" spans="4:4">
      <c r="D23766" s="422"/>
    </row>
    <row r="23767" spans="4:4">
      <c r="D23767" s="422"/>
    </row>
    <row r="23768" spans="4:4">
      <c r="D23768" s="422"/>
    </row>
    <row r="23769" spans="4:4">
      <c r="D23769" s="422"/>
    </row>
    <row r="23770" spans="4:4">
      <c r="D23770" s="422"/>
    </row>
    <row r="23771" spans="4:4">
      <c r="D23771" s="422"/>
    </row>
    <row r="23772" spans="4:4">
      <c r="D23772" s="422"/>
    </row>
    <row r="23773" spans="4:4">
      <c r="D23773" s="422"/>
    </row>
    <row r="23774" spans="4:4">
      <c r="D23774" s="422"/>
    </row>
    <row r="23775" spans="4:4">
      <c r="D23775" s="422"/>
    </row>
    <row r="23776" spans="4:4">
      <c r="D23776" s="422"/>
    </row>
    <row r="23777" spans="4:4">
      <c r="D23777" s="422"/>
    </row>
    <row r="23778" spans="4:4">
      <c r="D23778" s="422"/>
    </row>
    <row r="23779" spans="4:4">
      <c r="D23779" s="422"/>
    </row>
    <row r="23780" spans="4:4">
      <c r="D23780" s="422"/>
    </row>
    <row r="23781" spans="4:4">
      <c r="D23781" s="422"/>
    </row>
    <row r="23782" spans="4:4">
      <c r="D23782" s="422"/>
    </row>
    <row r="23783" spans="4:4">
      <c r="D23783" s="422"/>
    </row>
    <row r="23784" spans="4:4">
      <c r="D23784" s="422"/>
    </row>
    <row r="23785" spans="4:4">
      <c r="D23785" s="422"/>
    </row>
    <row r="23786" spans="4:4">
      <c r="D23786" s="422"/>
    </row>
    <row r="23787" spans="4:4">
      <c r="D23787" s="422"/>
    </row>
    <row r="23788" spans="4:4">
      <c r="D23788" s="422"/>
    </row>
    <row r="23789" spans="4:4">
      <c r="D23789" s="422"/>
    </row>
    <row r="23790" spans="4:4">
      <c r="D23790" s="422"/>
    </row>
    <row r="23791" spans="4:4">
      <c r="D23791" s="422"/>
    </row>
    <row r="23792" spans="4:4">
      <c r="D23792" s="422"/>
    </row>
    <row r="23793" spans="4:4">
      <c r="D23793" s="422"/>
    </row>
    <row r="23794" spans="4:4">
      <c r="D23794" s="422"/>
    </row>
    <row r="23795" spans="4:4">
      <c r="D23795" s="422"/>
    </row>
    <row r="23796" spans="4:4">
      <c r="D23796" s="422"/>
    </row>
    <row r="23797" spans="4:4">
      <c r="D23797" s="422"/>
    </row>
    <row r="23798" spans="4:4">
      <c r="D23798" s="422"/>
    </row>
    <row r="23799" spans="4:4">
      <c r="D23799" s="422"/>
    </row>
    <row r="23800" spans="4:4">
      <c r="D23800" s="422"/>
    </row>
    <row r="23801" spans="4:4">
      <c r="D23801" s="422"/>
    </row>
    <row r="23802" spans="4:4">
      <c r="D23802" s="422"/>
    </row>
    <row r="23803" spans="4:4">
      <c r="D23803" s="422"/>
    </row>
    <row r="23804" spans="4:4">
      <c r="D23804" s="422"/>
    </row>
    <row r="23805" spans="4:4">
      <c r="D23805" s="422"/>
    </row>
    <row r="23806" spans="4:4">
      <c r="D23806" s="422"/>
    </row>
    <row r="23807" spans="4:4">
      <c r="D23807" s="422"/>
    </row>
    <row r="23808" spans="4:4">
      <c r="D23808" s="422"/>
    </row>
    <row r="23809" spans="4:4">
      <c r="D23809" s="422"/>
    </row>
    <row r="23810" spans="4:4">
      <c r="D23810" s="422"/>
    </row>
    <row r="23811" spans="4:4">
      <c r="D23811" s="422"/>
    </row>
    <row r="23812" spans="4:4">
      <c r="D23812" s="422"/>
    </row>
    <row r="23813" spans="4:4">
      <c r="D23813" s="422"/>
    </row>
    <row r="23814" spans="4:4">
      <c r="D23814" s="422"/>
    </row>
    <row r="23815" spans="4:4">
      <c r="D23815" s="422"/>
    </row>
    <row r="23816" spans="4:4">
      <c r="D23816" s="422"/>
    </row>
    <row r="23817" spans="4:4">
      <c r="D23817" s="422"/>
    </row>
    <row r="23818" spans="4:4">
      <c r="D23818" s="422"/>
    </row>
    <row r="23819" spans="4:4">
      <c r="D23819" s="422"/>
    </row>
    <row r="23820" spans="4:4">
      <c r="D23820" s="422"/>
    </row>
    <row r="23821" spans="4:4">
      <c r="D23821" s="422"/>
    </row>
    <row r="23822" spans="4:4">
      <c r="D23822" s="422"/>
    </row>
    <row r="23823" spans="4:4">
      <c r="D23823" s="422"/>
    </row>
    <row r="23824" spans="4:4">
      <c r="D23824" s="422"/>
    </row>
    <row r="23825" spans="4:4">
      <c r="D23825" s="422"/>
    </row>
    <row r="23826" spans="4:4">
      <c r="D23826" s="422"/>
    </row>
    <row r="23827" spans="4:4">
      <c r="D23827" s="422"/>
    </row>
    <row r="23828" spans="4:4">
      <c r="D23828" s="422"/>
    </row>
    <row r="23829" spans="4:4">
      <c r="D23829" s="422"/>
    </row>
    <row r="23830" spans="4:4">
      <c r="D23830" s="422"/>
    </row>
    <row r="23831" spans="4:4">
      <c r="D23831" s="422"/>
    </row>
    <row r="23832" spans="4:4">
      <c r="D23832" s="422"/>
    </row>
    <row r="23833" spans="4:4">
      <c r="D23833" s="422"/>
    </row>
    <row r="23834" spans="4:4">
      <c r="D23834" s="422"/>
    </row>
    <row r="23835" spans="4:4">
      <c r="D23835" s="422"/>
    </row>
    <row r="23836" spans="4:4">
      <c r="D23836" s="422"/>
    </row>
    <row r="23837" spans="4:4">
      <c r="D23837" s="422"/>
    </row>
    <row r="23838" spans="4:4">
      <c r="D23838" s="422"/>
    </row>
    <row r="23839" spans="4:4">
      <c r="D23839" s="422"/>
    </row>
    <row r="23840" spans="4:4">
      <c r="D23840" s="422"/>
    </row>
    <row r="23841" spans="4:4">
      <c r="D23841" s="422"/>
    </row>
    <row r="23842" spans="4:4">
      <c r="D23842" s="422"/>
    </row>
    <row r="23843" spans="4:4">
      <c r="D23843" s="422"/>
    </row>
    <row r="23844" spans="4:4">
      <c r="D23844" s="422"/>
    </row>
    <row r="23845" spans="4:4">
      <c r="D23845" s="422"/>
    </row>
    <row r="23846" spans="4:4">
      <c r="D23846" s="422"/>
    </row>
    <row r="23847" spans="4:4">
      <c r="D23847" s="422"/>
    </row>
    <row r="23848" spans="4:4">
      <c r="D23848" s="422"/>
    </row>
    <row r="23849" spans="4:4">
      <c r="D23849" s="422"/>
    </row>
    <row r="23850" spans="4:4">
      <c r="D23850" s="422"/>
    </row>
    <row r="23851" spans="4:4">
      <c r="D23851" s="422"/>
    </row>
    <row r="23852" spans="4:4">
      <c r="D23852" s="422"/>
    </row>
    <row r="23853" spans="4:4">
      <c r="D23853" s="422"/>
    </row>
    <row r="23854" spans="4:4">
      <c r="D23854" s="422"/>
    </row>
    <row r="23855" spans="4:4">
      <c r="D23855" s="422"/>
    </row>
    <row r="23856" spans="4:4">
      <c r="D23856" s="422"/>
    </row>
    <row r="23857" spans="4:4">
      <c r="D23857" s="422"/>
    </row>
    <row r="23858" spans="4:4">
      <c r="D23858" s="422"/>
    </row>
    <row r="23859" spans="4:4">
      <c r="D23859" s="422"/>
    </row>
    <row r="23860" spans="4:4">
      <c r="D23860" s="422"/>
    </row>
    <row r="23861" spans="4:4">
      <c r="D23861" s="422"/>
    </row>
    <row r="23862" spans="4:4">
      <c r="D23862" s="422"/>
    </row>
    <row r="23863" spans="4:4">
      <c r="D23863" s="422"/>
    </row>
    <row r="23864" spans="4:4">
      <c r="D23864" s="422"/>
    </row>
    <row r="23865" spans="4:4">
      <c r="D23865" s="422"/>
    </row>
    <row r="23866" spans="4:4">
      <c r="D23866" s="422"/>
    </row>
    <row r="23867" spans="4:4">
      <c r="D23867" s="422"/>
    </row>
    <row r="23868" spans="4:4">
      <c r="D23868" s="422"/>
    </row>
    <row r="23869" spans="4:4">
      <c r="D23869" s="422"/>
    </row>
    <row r="23870" spans="4:4">
      <c r="D23870" s="422"/>
    </row>
    <row r="23871" spans="4:4">
      <c r="D23871" s="422"/>
    </row>
    <row r="23872" spans="4:4">
      <c r="D23872" s="422"/>
    </row>
    <row r="23873" spans="4:4">
      <c r="D23873" s="422"/>
    </row>
    <row r="23874" spans="4:4">
      <c r="D23874" s="422"/>
    </row>
    <row r="23875" spans="4:4">
      <c r="D23875" s="422"/>
    </row>
    <row r="23876" spans="4:4">
      <c r="D23876" s="422"/>
    </row>
    <row r="23877" spans="4:4">
      <c r="D23877" s="422"/>
    </row>
    <row r="23878" spans="4:4">
      <c r="D23878" s="422"/>
    </row>
    <row r="23879" spans="4:4">
      <c r="D23879" s="422"/>
    </row>
    <row r="23880" spans="4:4">
      <c r="D23880" s="422"/>
    </row>
    <row r="23881" spans="4:4">
      <c r="D23881" s="422"/>
    </row>
    <row r="23882" spans="4:4">
      <c r="D23882" s="422"/>
    </row>
    <row r="23883" spans="4:4">
      <c r="D23883" s="422"/>
    </row>
    <row r="23884" spans="4:4">
      <c r="D23884" s="422"/>
    </row>
    <row r="23885" spans="4:4">
      <c r="D23885" s="422"/>
    </row>
    <row r="23886" spans="4:4">
      <c r="D23886" s="422"/>
    </row>
    <row r="23887" spans="4:4">
      <c r="D23887" s="422"/>
    </row>
    <row r="23888" spans="4:4">
      <c r="D23888" s="422"/>
    </row>
    <row r="23889" spans="4:4">
      <c r="D23889" s="422"/>
    </row>
    <row r="23890" spans="4:4">
      <c r="D23890" s="422"/>
    </row>
    <row r="23891" spans="4:4">
      <c r="D23891" s="422"/>
    </row>
    <row r="23892" spans="4:4">
      <c r="D23892" s="422"/>
    </row>
    <row r="23893" spans="4:4">
      <c r="D23893" s="422"/>
    </row>
    <row r="23894" spans="4:4">
      <c r="D23894" s="422"/>
    </row>
    <row r="23895" spans="4:4">
      <c r="D23895" s="422"/>
    </row>
    <row r="23896" spans="4:4">
      <c r="D23896" s="422"/>
    </row>
    <row r="23897" spans="4:4">
      <c r="D23897" s="422"/>
    </row>
    <row r="23898" spans="4:4">
      <c r="D23898" s="422"/>
    </row>
    <row r="23899" spans="4:4">
      <c r="D23899" s="422"/>
    </row>
    <row r="23900" spans="4:4">
      <c r="D23900" s="422"/>
    </row>
    <row r="23901" spans="4:4">
      <c r="D23901" s="422"/>
    </row>
    <row r="23902" spans="4:4">
      <c r="D23902" s="422"/>
    </row>
    <row r="23903" spans="4:4">
      <c r="D23903" s="422"/>
    </row>
    <row r="23904" spans="4:4">
      <c r="D23904" s="422"/>
    </row>
    <row r="23905" spans="4:4">
      <c r="D23905" s="422"/>
    </row>
    <row r="23906" spans="4:4">
      <c r="D23906" s="422"/>
    </row>
    <row r="23907" spans="4:4">
      <c r="D23907" s="422"/>
    </row>
    <row r="23908" spans="4:4">
      <c r="D23908" s="422"/>
    </row>
    <row r="23909" spans="4:4">
      <c r="D23909" s="422"/>
    </row>
    <row r="23910" spans="4:4">
      <c r="D23910" s="422"/>
    </row>
    <row r="23911" spans="4:4">
      <c r="D23911" s="422"/>
    </row>
    <row r="23912" spans="4:4">
      <c r="D23912" s="422"/>
    </row>
    <row r="23913" spans="4:4">
      <c r="D23913" s="422"/>
    </row>
    <row r="23914" spans="4:4">
      <c r="D23914" s="422"/>
    </row>
    <row r="23915" spans="4:4">
      <c r="D23915" s="422"/>
    </row>
    <row r="23916" spans="4:4">
      <c r="D23916" s="422"/>
    </row>
    <row r="23917" spans="4:4">
      <c r="D23917" s="422"/>
    </row>
    <row r="23918" spans="4:4">
      <c r="D23918" s="422"/>
    </row>
    <row r="23919" spans="4:4">
      <c r="D23919" s="422"/>
    </row>
    <row r="23920" spans="4:4">
      <c r="D23920" s="422"/>
    </row>
    <row r="23921" spans="4:4">
      <c r="D23921" s="422"/>
    </row>
    <row r="23922" spans="4:4">
      <c r="D23922" s="422"/>
    </row>
    <row r="23923" spans="4:4">
      <c r="D23923" s="422"/>
    </row>
    <row r="23924" spans="4:4">
      <c r="D23924" s="422"/>
    </row>
    <row r="23925" spans="4:4">
      <c r="D23925" s="422"/>
    </row>
    <row r="23926" spans="4:4">
      <c r="D23926" s="422"/>
    </row>
    <row r="23927" spans="4:4">
      <c r="D23927" s="422"/>
    </row>
    <row r="23928" spans="4:4">
      <c r="D23928" s="422"/>
    </row>
    <row r="23929" spans="4:4">
      <c r="D23929" s="422"/>
    </row>
    <row r="23930" spans="4:4">
      <c r="D23930" s="422"/>
    </row>
    <row r="23931" spans="4:4">
      <c r="D23931" s="422"/>
    </row>
    <row r="23932" spans="4:4">
      <c r="D23932" s="422"/>
    </row>
    <row r="23933" spans="4:4">
      <c r="D23933" s="422"/>
    </row>
    <row r="23934" spans="4:4">
      <c r="D23934" s="422"/>
    </row>
    <row r="23935" spans="4:4">
      <c r="D23935" s="422"/>
    </row>
    <row r="23936" spans="4:4">
      <c r="D23936" s="422"/>
    </row>
    <row r="23937" spans="4:4">
      <c r="D23937" s="422"/>
    </row>
    <row r="23938" spans="4:4">
      <c r="D23938" s="422"/>
    </row>
    <row r="23939" spans="4:4">
      <c r="D23939" s="422"/>
    </row>
    <row r="23940" spans="4:4">
      <c r="D23940" s="422"/>
    </row>
    <row r="23941" spans="4:4">
      <c r="D23941" s="422"/>
    </row>
    <row r="23942" spans="4:4">
      <c r="D23942" s="422"/>
    </row>
    <row r="23943" spans="4:4">
      <c r="D23943" s="422"/>
    </row>
    <row r="23944" spans="4:4">
      <c r="D23944" s="422"/>
    </row>
    <row r="23945" spans="4:4">
      <c r="D23945" s="422"/>
    </row>
    <row r="23946" spans="4:4">
      <c r="D23946" s="422"/>
    </row>
    <row r="23947" spans="4:4">
      <c r="D23947" s="422"/>
    </row>
    <row r="23948" spans="4:4">
      <c r="D23948" s="422"/>
    </row>
    <row r="23949" spans="4:4">
      <c r="D23949" s="422"/>
    </row>
    <row r="23950" spans="4:4">
      <c r="D23950" s="422"/>
    </row>
    <row r="23951" spans="4:4">
      <c r="D23951" s="422"/>
    </row>
    <row r="23952" spans="4:4">
      <c r="D23952" s="422"/>
    </row>
    <row r="23953" spans="4:4">
      <c r="D23953" s="422"/>
    </row>
    <row r="23954" spans="4:4">
      <c r="D23954" s="422"/>
    </row>
    <row r="23955" spans="4:4">
      <c r="D23955" s="422"/>
    </row>
    <row r="23956" spans="4:4">
      <c r="D23956" s="422"/>
    </row>
    <row r="23957" spans="4:4">
      <c r="D23957" s="422"/>
    </row>
    <row r="23958" spans="4:4">
      <c r="D23958" s="422"/>
    </row>
    <row r="23959" spans="4:4">
      <c r="D23959" s="422"/>
    </row>
    <row r="23960" spans="4:4">
      <c r="D23960" s="422"/>
    </row>
    <row r="23961" spans="4:4">
      <c r="D23961" s="422"/>
    </row>
    <row r="23962" spans="4:4">
      <c r="D23962" s="422"/>
    </row>
    <row r="23963" spans="4:4">
      <c r="D23963" s="422"/>
    </row>
    <row r="23964" spans="4:4">
      <c r="D23964" s="422"/>
    </row>
    <row r="23965" spans="4:4">
      <c r="D23965" s="422"/>
    </row>
    <row r="23966" spans="4:4">
      <c r="D23966" s="422"/>
    </row>
    <row r="23967" spans="4:4">
      <c r="D23967" s="422"/>
    </row>
    <row r="23968" spans="4:4">
      <c r="D23968" s="422"/>
    </row>
    <row r="23969" spans="4:4">
      <c r="D23969" s="422"/>
    </row>
    <row r="23970" spans="4:4">
      <c r="D23970" s="422"/>
    </row>
    <row r="23971" spans="4:4">
      <c r="D23971" s="422"/>
    </row>
    <row r="23972" spans="4:4">
      <c r="D23972" s="422"/>
    </row>
    <row r="23973" spans="4:4">
      <c r="D23973" s="422"/>
    </row>
    <row r="23974" spans="4:4">
      <c r="D23974" s="422"/>
    </row>
    <row r="23975" spans="4:4">
      <c r="D23975" s="422"/>
    </row>
    <row r="23976" spans="4:4">
      <c r="D23976" s="422"/>
    </row>
    <row r="23977" spans="4:4">
      <c r="D23977" s="422"/>
    </row>
    <row r="23978" spans="4:4">
      <c r="D23978" s="422"/>
    </row>
    <row r="23979" spans="4:4">
      <c r="D23979" s="422"/>
    </row>
    <row r="23980" spans="4:4">
      <c r="D23980" s="422"/>
    </row>
    <row r="23981" spans="4:4">
      <c r="D23981" s="422"/>
    </row>
    <row r="23982" spans="4:4">
      <c r="D23982" s="422"/>
    </row>
    <row r="23983" spans="4:4">
      <c r="D23983" s="422"/>
    </row>
    <row r="23984" spans="4:4">
      <c r="D23984" s="422"/>
    </row>
    <row r="23985" spans="4:4">
      <c r="D23985" s="422"/>
    </row>
    <row r="23986" spans="4:4">
      <c r="D23986" s="422"/>
    </row>
    <row r="23987" spans="4:4">
      <c r="D23987" s="422"/>
    </row>
    <row r="23988" spans="4:4">
      <c r="D23988" s="422"/>
    </row>
    <row r="23989" spans="4:4">
      <c r="D23989" s="422"/>
    </row>
    <row r="23990" spans="4:4">
      <c r="D23990" s="422"/>
    </row>
    <row r="23991" spans="4:4">
      <c r="D23991" s="422"/>
    </row>
    <row r="23992" spans="4:4">
      <c r="D23992" s="422"/>
    </row>
    <row r="23993" spans="4:4">
      <c r="D23993" s="422"/>
    </row>
    <row r="23994" spans="4:4">
      <c r="D23994" s="422"/>
    </row>
    <row r="23995" spans="4:4">
      <c r="D23995" s="422"/>
    </row>
    <row r="23996" spans="4:4">
      <c r="D23996" s="422"/>
    </row>
    <row r="23997" spans="4:4">
      <c r="D23997" s="422"/>
    </row>
    <row r="23998" spans="4:4">
      <c r="D23998" s="422"/>
    </row>
    <row r="23999" spans="4:4">
      <c r="D23999" s="422"/>
    </row>
    <row r="24000" spans="4:4">
      <c r="D24000" s="422"/>
    </row>
    <row r="24001" spans="4:4">
      <c r="D24001" s="422"/>
    </row>
    <row r="24002" spans="4:4">
      <c r="D24002" s="422"/>
    </row>
    <row r="24003" spans="4:4">
      <c r="D24003" s="422"/>
    </row>
    <row r="24004" spans="4:4">
      <c r="D24004" s="422"/>
    </row>
    <row r="24005" spans="4:4">
      <c r="D24005" s="422"/>
    </row>
    <row r="24006" spans="4:4">
      <c r="D24006" s="422"/>
    </row>
    <row r="24007" spans="4:4">
      <c r="D24007" s="422"/>
    </row>
    <row r="24008" spans="4:4">
      <c r="D24008" s="422"/>
    </row>
    <row r="24009" spans="4:4">
      <c r="D24009" s="422"/>
    </row>
    <row r="24010" spans="4:4">
      <c r="D24010" s="422"/>
    </row>
    <row r="24011" spans="4:4">
      <c r="D24011" s="422"/>
    </row>
    <row r="24012" spans="4:4">
      <c r="D24012" s="422"/>
    </row>
    <row r="24013" spans="4:4">
      <c r="D24013" s="422"/>
    </row>
    <row r="24014" spans="4:4">
      <c r="D24014" s="422"/>
    </row>
    <row r="24015" spans="4:4">
      <c r="D24015" s="422"/>
    </row>
    <row r="24016" spans="4:4">
      <c r="D24016" s="422"/>
    </row>
    <row r="24017" spans="4:4">
      <c r="D24017" s="422"/>
    </row>
    <row r="24018" spans="4:4">
      <c r="D24018" s="422"/>
    </row>
    <row r="24019" spans="4:4">
      <c r="D24019" s="422"/>
    </row>
    <row r="24020" spans="4:4">
      <c r="D24020" s="422"/>
    </row>
    <row r="24021" spans="4:4">
      <c r="D24021" s="422"/>
    </row>
    <row r="24022" spans="4:4">
      <c r="D24022" s="422"/>
    </row>
    <row r="24023" spans="4:4">
      <c r="D24023" s="422"/>
    </row>
    <row r="24024" spans="4:4">
      <c r="D24024" s="422"/>
    </row>
    <row r="24025" spans="4:4">
      <c r="D24025" s="422"/>
    </row>
    <row r="24026" spans="4:4">
      <c r="D24026" s="422"/>
    </row>
    <row r="24027" spans="4:4">
      <c r="D24027" s="422"/>
    </row>
    <row r="24028" spans="4:4">
      <c r="D24028" s="422"/>
    </row>
    <row r="24029" spans="4:4">
      <c r="D24029" s="422"/>
    </row>
    <row r="24030" spans="4:4">
      <c r="D24030" s="422"/>
    </row>
    <row r="24031" spans="4:4">
      <c r="D24031" s="422"/>
    </row>
    <row r="24032" spans="4:4">
      <c r="D24032" s="422"/>
    </row>
    <row r="24033" spans="4:4">
      <c r="D24033" s="422"/>
    </row>
    <row r="24034" spans="4:4">
      <c r="D24034" s="422"/>
    </row>
    <row r="24035" spans="4:4">
      <c r="D24035" s="422"/>
    </row>
    <row r="24036" spans="4:4">
      <c r="D24036" s="422"/>
    </row>
    <row r="24037" spans="4:4">
      <c r="D24037" s="422"/>
    </row>
    <row r="24038" spans="4:4">
      <c r="D24038" s="422"/>
    </row>
    <row r="24039" spans="4:4">
      <c r="D24039" s="422"/>
    </row>
    <row r="24040" spans="4:4">
      <c r="D24040" s="422"/>
    </row>
    <row r="24041" spans="4:4">
      <c r="D24041" s="422"/>
    </row>
    <row r="24042" spans="4:4">
      <c r="D24042" s="422"/>
    </row>
    <row r="24043" spans="4:4">
      <c r="D24043" s="422"/>
    </row>
    <row r="24044" spans="4:4">
      <c r="D24044" s="422"/>
    </row>
    <row r="24045" spans="4:4">
      <c r="D24045" s="422"/>
    </row>
    <row r="24046" spans="4:4">
      <c r="D24046" s="422"/>
    </row>
    <row r="24047" spans="4:4">
      <c r="D24047" s="422"/>
    </row>
    <row r="24048" spans="4:4">
      <c r="D24048" s="422"/>
    </row>
    <row r="24049" spans="4:4">
      <c r="D24049" s="422"/>
    </row>
    <row r="24050" spans="4:4">
      <c r="D24050" s="422"/>
    </row>
    <row r="24051" spans="4:4">
      <c r="D24051" s="422"/>
    </row>
    <row r="24052" spans="4:4">
      <c r="D24052" s="422"/>
    </row>
    <row r="24053" spans="4:4">
      <c r="D24053" s="422"/>
    </row>
    <row r="24054" spans="4:4">
      <c r="D24054" s="422"/>
    </row>
    <row r="24055" spans="4:4">
      <c r="D24055" s="422"/>
    </row>
    <row r="24056" spans="4:4">
      <c r="D24056" s="422"/>
    </row>
    <row r="24057" spans="4:4">
      <c r="D24057" s="422"/>
    </row>
    <row r="24058" spans="4:4">
      <c r="D24058" s="422"/>
    </row>
    <row r="24059" spans="4:4">
      <c r="D24059" s="422"/>
    </row>
    <row r="24060" spans="4:4">
      <c r="D24060" s="422"/>
    </row>
    <row r="24061" spans="4:4">
      <c r="D24061" s="422"/>
    </row>
    <row r="24062" spans="4:4">
      <c r="D24062" s="422"/>
    </row>
    <row r="24063" spans="4:4">
      <c r="D24063" s="422"/>
    </row>
    <row r="24064" spans="4:4">
      <c r="D24064" s="422"/>
    </row>
    <row r="24065" spans="4:4">
      <c r="D24065" s="422"/>
    </row>
    <row r="24066" spans="4:4">
      <c r="D24066" s="422"/>
    </row>
    <row r="24067" spans="4:4">
      <c r="D24067" s="422"/>
    </row>
    <row r="24068" spans="4:4">
      <c r="D24068" s="422"/>
    </row>
    <row r="24069" spans="4:4">
      <c r="D24069" s="422"/>
    </row>
    <row r="24070" spans="4:4">
      <c r="D24070" s="422"/>
    </row>
    <row r="24071" spans="4:4">
      <c r="D24071" s="422"/>
    </row>
    <row r="24072" spans="4:4">
      <c r="D24072" s="422"/>
    </row>
    <row r="24073" spans="4:4">
      <c r="D24073" s="422"/>
    </row>
    <row r="24074" spans="4:4">
      <c r="D24074" s="422"/>
    </row>
    <row r="24075" spans="4:4">
      <c r="D24075" s="422"/>
    </row>
    <row r="24076" spans="4:4">
      <c r="D24076" s="422"/>
    </row>
    <row r="24077" spans="4:4">
      <c r="D24077" s="422"/>
    </row>
    <row r="24078" spans="4:4">
      <c r="D24078" s="422"/>
    </row>
    <row r="24079" spans="4:4">
      <c r="D24079" s="422"/>
    </row>
    <row r="24080" spans="4:4">
      <c r="D24080" s="422"/>
    </row>
    <row r="24081" spans="4:4">
      <c r="D24081" s="422"/>
    </row>
    <row r="24082" spans="4:4">
      <c r="D24082" s="422"/>
    </row>
    <row r="24083" spans="4:4">
      <c r="D24083" s="422"/>
    </row>
    <row r="24084" spans="4:4">
      <c r="D24084" s="422"/>
    </row>
    <row r="24085" spans="4:4">
      <c r="D24085" s="422"/>
    </row>
    <row r="24086" spans="4:4">
      <c r="D24086" s="422"/>
    </row>
    <row r="24087" spans="4:4">
      <c r="D24087" s="422"/>
    </row>
    <row r="24088" spans="4:4">
      <c r="D24088" s="422"/>
    </row>
    <row r="24089" spans="4:4">
      <c r="D24089" s="422"/>
    </row>
    <row r="24090" spans="4:4">
      <c r="D24090" s="422"/>
    </row>
    <row r="24091" spans="4:4">
      <c r="D24091" s="422"/>
    </row>
    <row r="24092" spans="4:4">
      <c r="D24092" s="422"/>
    </row>
    <row r="24093" spans="4:4">
      <c r="D24093" s="422"/>
    </row>
    <row r="24094" spans="4:4">
      <c r="D24094" s="422"/>
    </row>
    <row r="24095" spans="4:4">
      <c r="D24095" s="422"/>
    </row>
    <row r="24096" spans="4:4">
      <c r="D24096" s="422"/>
    </row>
    <row r="24097" spans="4:4">
      <c r="D24097" s="422"/>
    </row>
    <row r="24098" spans="4:4">
      <c r="D24098" s="422"/>
    </row>
    <row r="24099" spans="4:4">
      <c r="D24099" s="422"/>
    </row>
    <row r="24100" spans="4:4">
      <c r="D24100" s="422"/>
    </row>
    <row r="24101" spans="4:4">
      <c r="D24101" s="422"/>
    </row>
    <row r="24102" spans="4:4">
      <c r="D24102" s="422"/>
    </row>
    <row r="24103" spans="4:4">
      <c r="D24103" s="422"/>
    </row>
    <row r="24104" spans="4:4">
      <c r="D24104" s="422"/>
    </row>
    <row r="24105" spans="4:4">
      <c r="D24105" s="422"/>
    </row>
    <row r="24106" spans="4:4">
      <c r="D24106" s="422"/>
    </row>
    <row r="24107" spans="4:4">
      <c r="D24107" s="422"/>
    </row>
    <row r="24108" spans="4:4">
      <c r="D24108" s="422"/>
    </row>
    <row r="24109" spans="4:4">
      <c r="D24109" s="422"/>
    </row>
    <row r="24110" spans="4:4">
      <c r="D24110" s="422"/>
    </row>
    <row r="24111" spans="4:4">
      <c r="D24111" s="422"/>
    </row>
    <row r="24112" spans="4:4">
      <c r="D24112" s="422"/>
    </row>
    <row r="24113" spans="4:4">
      <c r="D24113" s="422"/>
    </row>
    <row r="24114" spans="4:4">
      <c r="D24114" s="422"/>
    </row>
    <row r="24115" spans="4:4">
      <c r="D24115" s="422"/>
    </row>
    <row r="24116" spans="4:4">
      <c r="D24116" s="422"/>
    </row>
    <row r="24117" spans="4:4">
      <c r="D24117" s="422"/>
    </row>
    <row r="24118" spans="4:4">
      <c r="D24118" s="422"/>
    </row>
    <row r="24119" spans="4:4">
      <c r="D24119" s="422"/>
    </row>
    <row r="24120" spans="4:4">
      <c r="D24120" s="422"/>
    </row>
    <row r="24121" spans="4:4">
      <c r="D24121" s="422"/>
    </row>
    <row r="24122" spans="4:4">
      <c r="D24122" s="422"/>
    </row>
    <row r="24123" spans="4:4">
      <c r="D24123" s="422"/>
    </row>
    <row r="24124" spans="4:4">
      <c r="D24124" s="422"/>
    </row>
    <row r="24125" spans="4:4">
      <c r="D24125" s="422"/>
    </row>
    <row r="24126" spans="4:4">
      <c r="D24126" s="422"/>
    </row>
    <row r="24127" spans="4:4">
      <c r="D24127" s="422"/>
    </row>
    <row r="24128" spans="4:4">
      <c r="D24128" s="422"/>
    </row>
    <row r="24129" spans="4:4">
      <c r="D24129" s="422"/>
    </row>
    <row r="24130" spans="4:4">
      <c r="D24130" s="422"/>
    </row>
    <row r="24131" spans="4:4">
      <c r="D24131" s="422"/>
    </row>
    <row r="24132" spans="4:4">
      <c r="D24132" s="422"/>
    </row>
    <row r="24133" spans="4:4">
      <c r="D24133" s="422"/>
    </row>
    <row r="24134" spans="4:4">
      <c r="D24134" s="422"/>
    </row>
    <row r="24135" spans="4:4">
      <c r="D24135" s="422"/>
    </row>
    <row r="24136" spans="4:4">
      <c r="D24136" s="422"/>
    </row>
    <row r="24137" spans="4:4">
      <c r="D24137" s="422"/>
    </row>
    <row r="24138" spans="4:4">
      <c r="D24138" s="422"/>
    </row>
    <row r="24139" spans="4:4">
      <c r="D24139" s="422"/>
    </row>
    <row r="24140" spans="4:4">
      <c r="D24140" s="422"/>
    </row>
    <row r="24141" spans="4:4">
      <c r="D24141" s="422"/>
    </row>
    <row r="24142" spans="4:4">
      <c r="D24142" s="422"/>
    </row>
    <row r="24143" spans="4:4">
      <c r="D24143" s="422"/>
    </row>
    <row r="24144" spans="4:4">
      <c r="D24144" s="422"/>
    </row>
    <row r="24145" spans="4:4">
      <c r="D24145" s="422"/>
    </row>
    <row r="24146" spans="4:4">
      <c r="D24146" s="422"/>
    </row>
    <row r="24147" spans="4:4">
      <c r="D24147" s="422"/>
    </row>
    <row r="24148" spans="4:4">
      <c r="D24148" s="422"/>
    </row>
    <row r="24149" spans="4:4">
      <c r="D24149" s="422"/>
    </row>
    <row r="24150" spans="4:4">
      <c r="D24150" s="422"/>
    </row>
    <row r="24151" spans="4:4">
      <c r="D24151" s="422"/>
    </row>
    <row r="24152" spans="4:4">
      <c r="D24152" s="422"/>
    </row>
    <row r="24153" spans="4:4">
      <c r="D24153" s="422"/>
    </row>
    <row r="24154" spans="4:4">
      <c r="D24154" s="422"/>
    </row>
    <row r="24155" spans="4:4">
      <c r="D24155" s="422"/>
    </row>
    <row r="24156" spans="4:4">
      <c r="D24156" s="422"/>
    </row>
    <row r="24157" spans="4:4">
      <c r="D24157" s="422"/>
    </row>
    <row r="24158" spans="4:4">
      <c r="D24158" s="422"/>
    </row>
    <row r="24159" spans="4:4">
      <c r="D24159" s="422"/>
    </row>
    <row r="24160" spans="4:4">
      <c r="D24160" s="422"/>
    </row>
    <row r="24161" spans="4:4">
      <c r="D24161" s="422"/>
    </row>
    <row r="24162" spans="4:4">
      <c r="D24162" s="422"/>
    </row>
    <row r="24163" spans="4:4">
      <c r="D24163" s="422"/>
    </row>
    <row r="24164" spans="4:4">
      <c r="D24164" s="422"/>
    </row>
    <row r="24165" spans="4:4">
      <c r="D24165" s="422"/>
    </row>
    <row r="24166" spans="4:4">
      <c r="D24166" s="422"/>
    </row>
    <row r="24167" spans="4:4">
      <c r="D24167" s="422"/>
    </row>
    <row r="24168" spans="4:4">
      <c r="D24168" s="422"/>
    </row>
    <row r="24169" spans="4:4">
      <c r="D24169" s="422"/>
    </row>
    <row r="24170" spans="4:4">
      <c r="D24170" s="422"/>
    </row>
    <row r="24171" spans="4:4">
      <c r="D24171" s="422"/>
    </row>
    <row r="24172" spans="4:4">
      <c r="D24172" s="422"/>
    </row>
    <row r="24173" spans="4:4">
      <c r="D24173" s="422"/>
    </row>
    <row r="24174" spans="4:4">
      <c r="D24174" s="422"/>
    </row>
    <row r="24175" spans="4:4">
      <c r="D24175" s="422"/>
    </row>
    <row r="24176" spans="4:4">
      <c r="D24176" s="422"/>
    </row>
    <row r="24177" spans="4:4">
      <c r="D24177" s="422"/>
    </row>
    <row r="24178" spans="4:4">
      <c r="D24178" s="422"/>
    </row>
    <row r="24179" spans="4:4">
      <c r="D24179" s="422"/>
    </row>
    <row r="24180" spans="4:4">
      <c r="D24180" s="422"/>
    </row>
    <row r="24181" spans="4:4">
      <c r="D24181" s="422"/>
    </row>
    <row r="24182" spans="4:4">
      <c r="D24182" s="422"/>
    </row>
    <row r="24183" spans="4:4">
      <c r="D24183" s="422"/>
    </row>
    <row r="24184" spans="4:4">
      <c r="D24184" s="422"/>
    </row>
    <row r="24185" spans="4:4">
      <c r="D24185" s="422"/>
    </row>
    <row r="24186" spans="4:4">
      <c r="D24186" s="422"/>
    </row>
    <row r="24187" spans="4:4">
      <c r="D24187" s="422"/>
    </row>
    <row r="24188" spans="4:4">
      <c r="D24188" s="422"/>
    </row>
    <row r="24189" spans="4:4">
      <c r="D24189" s="422"/>
    </row>
    <row r="24190" spans="4:4">
      <c r="D24190" s="422"/>
    </row>
    <row r="24191" spans="4:4">
      <c r="D24191" s="422"/>
    </row>
    <row r="24192" spans="4:4">
      <c r="D24192" s="422"/>
    </row>
    <row r="24193" spans="4:4">
      <c r="D24193" s="422"/>
    </row>
    <row r="24194" spans="4:4">
      <c r="D24194" s="422"/>
    </row>
    <row r="24195" spans="4:4">
      <c r="D24195" s="422"/>
    </row>
    <row r="24196" spans="4:4">
      <c r="D24196" s="422"/>
    </row>
    <row r="24197" spans="4:4">
      <c r="D24197" s="422"/>
    </row>
    <row r="24198" spans="4:4">
      <c r="D24198" s="422"/>
    </row>
    <row r="24199" spans="4:4">
      <c r="D24199" s="422"/>
    </row>
    <row r="24200" spans="4:4">
      <c r="D24200" s="422"/>
    </row>
    <row r="24201" spans="4:4">
      <c r="D24201" s="422"/>
    </row>
    <row r="24202" spans="4:4">
      <c r="D24202" s="422"/>
    </row>
    <row r="24203" spans="4:4">
      <c r="D24203" s="422"/>
    </row>
    <row r="24204" spans="4:4">
      <c r="D24204" s="422"/>
    </row>
    <row r="24205" spans="4:4">
      <c r="D24205" s="422"/>
    </row>
    <row r="24206" spans="4:4">
      <c r="D24206" s="422"/>
    </row>
    <row r="24207" spans="4:4">
      <c r="D24207" s="422"/>
    </row>
    <row r="24208" spans="4:4">
      <c r="D24208" s="422"/>
    </row>
    <row r="24209" spans="4:4">
      <c r="D24209" s="422"/>
    </row>
    <row r="24210" spans="4:4">
      <c r="D24210" s="422"/>
    </row>
    <row r="24211" spans="4:4">
      <c r="D24211" s="422"/>
    </row>
    <row r="24212" spans="4:4">
      <c r="D24212" s="422"/>
    </row>
    <row r="24213" spans="4:4">
      <c r="D24213" s="422"/>
    </row>
    <row r="24214" spans="4:4">
      <c r="D24214" s="422"/>
    </row>
    <row r="24215" spans="4:4">
      <c r="D24215" s="422"/>
    </row>
    <row r="24216" spans="4:4">
      <c r="D24216" s="422"/>
    </row>
    <row r="24217" spans="4:4">
      <c r="D24217" s="422"/>
    </row>
    <row r="24218" spans="4:4">
      <c r="D24218" s="422"/>
    </row>
    <row r="24219" spans="4:4">
      <c r="D24219" s="422"/>
    </row>
    <row r="24220" spans="4:4">
      <c r="D24220" s="422"/>
    </row>
    <row r="24221" spans="4:4">
      <c r="D24221" s="422"/>
    </row>
    <row r="24222" spans="4:4">
      <c r="D24222" s="422"/>
    </row>
    <row r="24223" spans="4:4">
      <c r="D24223" s="422"/>
    </row>
    <row r="24224" spans="4:4">
      <c r="D24224" s="422"/>
    </row>
    <row r="24225" spans="4:4">
      <c r="D24225" s="422"/>
    </row>
    <row r="24226" spans="4:4">
      <c r="D24226" s="422"/>
    </row>
    <row r="24227" spans="4:4">
      <c r="D24227" s="422"/>
    </row>
    <row r="24228" spans="4:4">
      <c r="D24228" s="422"/>
    </row>
    <row r="24229" spans="4:4">
      <c r="D24229" s="422"/>
    </row>
    <row r="24230" spans="4:4">
      <c r="D24230" s="422"/>
    </row>
    <row r="24231" spans="4:4">
      <c r="D24231" s="422"/>
    </row>
    <row r="24232" spans="4:4">
      <c r="D24232" s="422"/>
    </row>
    <row r="24233" spans="4:4">
      <c r="D24233" s="422"/>
    </row>
    <row r="24234" spans="4:4">
      <c r="D24234" s="422"/>
    </row>
    <row r="24235" spans="4:4">
      <c r="D24235" s="422"/>
    </row>
    <row r="24236" spans="4:4">
      <c r="D24236" s="422"/>
    </row>
    <row r="24237" spans="4:4">
      <c r="D24237" s="422"/>
    </row>
    <row r="24238" spans="4:4">
      <c r="D24238" s="422"/>
    </row>
    <row r="24239" spans="4:4">
      <c r="D24239" s="422"/>
    </row>
    <row r="24240" spans="4:4">
      <c r="D24240" s="422"/>
    </row>
    <row r="24241" spans="4:4">
      <c r="D24241" s="422"/>
    </row>
    <row r="24242" spans="4:4">
      <c r="D24242" s="422"/>
    </row>
    <row r="24243" spans="4:4">
      <c r="D24243" s="422"/>
    </row>
    <row r="24244" spans="4:4">
      <c r="D24244" s="422"/>
    </row>
    <row r="24245" spans="4:4">
      <c r="D24245" s="422"/>
    </row>
    <row r="24246" spans="4:4">
      <c r="D24246" s="422"/>
    </row>
    <row r="24247" spans="4:4">
      <c r="D24247" s="422"/>
    </row>
    <row r="24248" spans="4:4">
      <c r="D24248" s="422"/>
    </row>
    <row r="24249" spans="4:4">
      <c r="D24249" s="422"/>
    </row>
    <row r="24250" spans="4:4">
      <c r="D24250" s="422"/>
    </row>
    <row r="24251" spans="4:4">
      <c r="D24251" s="422"/>
    </row>
    <row r="24252" spans="4:4">
      <c r="D24252" s="422"/>
    </row>
    <row r="24253" spans="4:4">
      <c r="D24253" s="422"/>
    </row>
    <row r="24254" spans="4:4">
      <c r="D24254" s="422"/>
    </row>
    <row r="24255" spans="4:4">
      <c r="D24255" s="422"/>
    </row>
    <row r="24256" spans="4:4">
      <c r="D24256" s="422"/>
    </row>
    <row r="24257" spans="4:4">
      <c r="D24257" s="422"/>
    </row>
    <row r="24258" spans="4:4">
      <c r="D24258" s="422"/>
    </row>
    <row r="24259" spans="4:4">
      <c r="D24259" s="422"/>
    </row>
    <row r="24260" spans="4:4">
      <c r="D24260" s="422"/>
    </row>
    <row r="24261" spans="4:4">
      <c r="D24261" s="422"/>
    </row>
    <row r="24262" spans="4:4">
      <c r="D24262" s="422"/>
    </row>
    <row r="24263" spans="4:4">
      <c r="D24263" s="422"/>
    </row>
    <row r="24264" spans="4:4">
      <c r="D24264" s="422"/>
    </row>
    <row r="24265" spans="4:4">
      <c r="D24265" s="422"/>
    </row>
    <row r="24266" spans="4:4">
      <c r="D24266" s="422"/>
    </row>
    <row r="24267" spans="4:4">
      <c r="D24267" s="422"/>
    </row>
    <row r="24268" spans="4:4">
      <c r="D24268" s="422"/>
    </row>
    <row r="24269" spans="4:4">
      <c r="D24269" s="422"/>
    </row>
    <row r="24270" spans="4:4">
      <c r="D24270" s="422"/>
    </row>
    <row r="24271" spans="4:4">
      <c r="D24271" s="422"/>
    </row>
    <row r="24272" spans="4:4">
      <c r="D24272" s="422"/>
    </row>
    <row r="24273" spans="4:4">
      <c r="D24273" s="422"/>
    </row>
    <row r="24274" spans="4:4">
      <c r="D24274" s="422"/>
    </row>
    <row r="24275" spans="4:4">
      <c r="D24275" s="422"/>
    </row>
    <row r="24276" spans="4:4">
      <c r="D24276" s="422"/>
    </row>
    <row r="24277" spans="4:4">
      <c r="D24277" s="422"/>
    </row>
    <row r="24278" spans="4:4">
      <c r="D24278" s="422"/>
    </row>
    <row r="24279" spans="4:4">
      <c r="D24279" s="422"/>
    </row>
    <row r="24280" spans="4:4">
      <c r="D24280" s="422"/>
    </row>
    <row r="24281" spans="4:4">
      <c r="D24281" s="422"/>
    </row>
    <row r="24282" spans="4:4">
      <c r="D24282" s="422"/>
    </row>
    <row r="24283" spans="4:4">
      <c r="D24283" s="422"/>
    </row>
    <row r="24284" spans="4:4">
      <c r="D24284" s="422"/>
    </row>
    <row r="24285" spans="4:4">
      <c r="D24285" s="422"/>
    </row>
    <row r="24286" spans="4:4">
      <c r="D24286" s="422"/>
    </row>
    <row r="24287" spans="4:4">
      <c r="D24287" s="422"/>
    </row>
    <row r="24288" spans="4:4">
      <c r="D24288" s="422"/>
    </row>
    <row r="24289" spans="4:4">
      <c r="D24289" s="422"/>
    </row>
    <row r="24290" spans="4:4">
      <c r="D24290" s="422"/>
    </row>
    <row r="24291" spans="4:4">
      <c r="D24291" s="422"/>
    </row>
    <row r="24292" spans="4:4">
      <c r="D24292" s="422"/>
    </row>
    <row r="24293" spans="4:4">
      <c r="D24293" s="422"/>
    </row>
    <row r="24294" spans="4:4">
      <c r="D24294" s="422"/>
    </row>
    <row r="24295" spans="4:4">
      <c r="D24295" s="422"/>
    </row>
    <row r="24296" spans="4:4">
      <c r="D24296" s="422"/>
    </row>
    <row r="24297" spans="4:4">
      <c r="D24297" s="422"/>
    </row>
    <row r="24298" spans="4:4">
      <c r="D24298" s="422"/>
    </row>
    <row r="24299" spans="4:4">
      <c r="D24299" s="422"/>
    </row>
    <row r="24300" spans="4:4">
      <c r="D24300" s="422"/>
    </row>
    <row r="24301" spans="4:4">
      <c r="D24301" s="422"/>
    </row>
    <row r="24302" spans="4:4">
      <c r="D24302" s="422"/>
    </row>
    <row r="24303" spans="4:4">
      <c r="D24303" s="422"/>
    </row>
    <row r="24304" spans="4:4">
      <c r="D24304" s="422"/>
    </row>
    <row r="24305" spans="4:4">
      <c r="D24305" s="422"/>
    </row>
    <row r="24306" spans="4:4">
      <c r="D24306" s="422"/>
    </row>
    <row r="24307" spans="4:4">
      <c r="D24307" s="422"/>
    </row>
    <row r="24308" spans="4:4">
      <c r="D24308" s="422"/>
    </row>
    <row r="24309" spans="4:4">
      <c r="D24309" s="422"/>
    </row>
    <row r="24310" spans="4:4">
      <c r="D24310" s="422"/>
    </row>
    <row r="24311" spans="4:4">
      <c r="D24311" s="422"/>
    </row>
    <row r="24312" spans="4:4">
      <c r="D24312" s="422"/>
    </row>
    <row r="24313" spans="4:4">
      <c r="D24313" s="422"/>
    </row>
    <row r="24314" spans="4:4">
      <c r="D24314" s="422"/>
    </row>
    <row r="24315" spans="4:4">
      <c r="D24315" s="422"/>
    </row>
    <row r="24316" spans="4:4">
      <c r="D24316" s="422"/>
    </row>
    <row r="24317" spans="4:4">
      <c r="D24317" s="422"/>
    </row>
    <row r="24318" spans="4:4">
      <c r="D24318" s="422"/>
    </row>
    <row r="24319" spans="4:4">
      <c r="D24319" s="422"/>
    </row>
    <row r="24320" spans="4:4">
      <c r="D24320" s="422"/>
    </row>
    <row r="24321" spans="4:4">
      <c r="D24321" s="422"/>
    </row>
    <row r="24322" spans="4:4">
      <c r="D24322" s="422"/>
    </row>
    <row r="24323" spans="4:4">
      <c r="D24323" s="422"/>
    </row>
    <row r="24324" spans="4:4">
      <c r="D24324" s="422"/>
    </row>
    <row r="24325" spans="4:4">
      <c r="D24325" s="422"/>
    </row>
    <row r="24326" spans="4:4">
      <c r="D24326" s="422"/>
    </row>
    <row r="24327" spans="4:4">
      <c r="D24327" s="422"/>
    </row>
    <row r="24328" spans="4:4">
      <c r="D24328" s="422"/>
    </row>
    <row r="24329" spans="4:4">
      <c r="D24329" s="422"/>
    </row>
    <row r="24330" spans="4:4">
      <c r="D24330" s="422"/>
    </row>
    <row r="24331" spans="4:4">
      <c r="D24331" s="422"/>
    </row>
    <row r="24332" spans="4:4">
      <c r="D24332" s="422"/>
    </row>
    <row r="24333" spans="4:4">
      <c r="D24333" s="422"/>
    </row>
    <row r="24334" spans="4:4">
      <c r="D24334" s="422"/>
    </row>
    <row r="24335" spans="4:4">
      <c r="D24335" s="422"/>
    </row>
    <row r="24336" spans="4:4">
      <c r="D24336" s="422"/>
    </row>
    <row r="24337" spans="4:4">
      <c r="D24337" s="422"/>
    </row>
    <row r="24338" spans="4:4">
      <c r="D24338" s="422"/>
    </row>
    <row r="24339" spans="4:4">
      <c r="D24339" s="422"/>
    </row>
    <row r="24340" spans="4:4">
      <c r="D24340" s="422"/>
    </row>
    <row r="24341" spans="4:4">
      <c r="D24341" s="422"/>
    </row>
    <row r="24342" spans="4:4">
      <c r="D24342" s="422"/>
    </row>
    <row r="24343" spans="4:4">
      <c r="D24343" s="422"/>
    </row>
    <row r="24344" spans="4:4">
      <c r="D24344" s="422"/>
    </row>
    <row r="24345" spans="4:4">
      <c r="D24345" s="422"/>
    </row>
    <row r="24346" spans="4:4">
      <c r="D24346" s="422"/>
    </row>
    <row r="24347" spans="4:4">
      <c r="D24347" s="422"/>
    </row>
    <row r="24348" spans="4:4">
      <c r="D24348" s="422"/>
    </row>
    <row r="24349" spans="4:4">
      <c r="D24349" s="422"/>
    </row>
    <row r="24350" spans="4:4">
      <c r="D24350" s="422"/>
    </row>
    <row r="24351" spans="4:4">
      <c r="D24351" s="422"/>
    </row>
    <row r="24352" spans="4:4">
      <c r="D24352" s="422"/>
    </row>
    <row r="24353" spans="4:4">
      <c r="D24353" s="422"/>
    </row>
    <row r="24354" spans="4:4">
      <c r="D24354" s="422"/>
    </row>
    <row r="24355" spans="4:4">
      <c r="D24355" s="422"/>
    </row>
    <row r="24356" spans="4:4">
      <c r="D24356" s="422"/>
    </row>
    <row r="24357" spans="4:4">
      <c r="D24357" s="422"/>
    </row>
    <row r="24358" spans="4:4">
      <c r="D24358" s="422"/>
    </row>
    <row r="24359" spans="4:4">
      <c r="D24359" s="422"/>
    </row>
    <row r="24360" spans="4:4">
      <c r="D24360" s="422"/>
    </row>
    <row r="24361" spans="4:4">
      <c r="D24361" s="422"/>
    </row>
    <row r="24362" spans="4:4">
      <c r="D24362" s="422"/>
    </row>
    <row r="24363" spans="4:4">
      <c r="D24363" s="422"/>
    </row>
    <row r="24364" spans="4:4">
      <c r="D24364" s="422"/>
    </row>
    <row r="24365" spans="4:4">
      <c r="D24365" s="422"/>
    </row>
    <row r="24366" spans="4:4">
      <c r="D24366" s="422"/>
    </row>
    <row r="24367" spans="4:4">
      <c r="D24367" s="422"/>
    </row>
    <row r="24368" spans="4:4">
      <c r="D24368" s="422"/>
    </row>
    <row r="24369" spans="4:4">
      <c r="D24369" s="422"/>
    </row>
    <row r="24370" spans="4:4">
      <c r="D24370" s="422"/>
    </row>
    <row r="24371" spans="4:4">
      <c r="D24371" s="422"/>
    </row>
    <row r="24372" spans="4:4">
      <c r="D24372" s="422"/>
    </row>
    <row r="24373" spans="4:4">
      <c r="D24373" s="422"/>
    </row>
    <row r="24374" spans="4:4">
      <c r="D24374" s="422"/>
    </row>
    <row r="24375" spans="4:4">
      <c r="D24375" s="422"/>
    </row>
    <row r="24376" spans="4:4">
      <c r="D24376" s="422"/>
    </row>
    <row r="24377" spans="4:4">
      <c r="D24377" s="422"/>
    </row>
    <row r="24378" spans="4:4">
      <c r="D24378" s="422"/>
    </row>
    <row r="24379" spans="4:4">
      <c r="D24379" s="422"/>
    </row>
    <row r="24380" spans="4:4">
      <c r="D24380" s="422"/>
    </row>
    <row r="24381" spans="4:4">
      <c r="D24381" s="422"/>
    </row>
    <row r="24382" spans="4:4">
      <c r="D24382" s="422"/>
    </row>
    <row r="24383" spans="4:4">
      <c r="D24383" s="422"/>
    </row>
    <row r="24384" spans="4:4">
      <c r="D24384" s="422"/>
    </row>
    <row r="24385" spans="4:4">
      <c r="D24385" s="422"/>
    </row>
    <row r="24386" spans="4:4">
      <c r="D24386" s="422"/>
    </row>
    <row r="24387" spans="4:4">
      <c r="D24387" s="422"/>
    </row>
    <row r="24388" spans="4:4">
      <c r="D24388" s="422"/>
    </row>
    <row r="24389" spans="4:4">
      <c r="D24389" s="422"/>
    </row>
    <row r="24390" spans="4:4">
      <c r="D24390" s="422"/>
    </row>
    <row r="24391" spans="4:4">
      <c r="D24391" s="422"/>
    </row>
    <row r="24392" spans="4:4">
      <c r="D24392" s="422"/>
    </row>
    <row r="24393" spans="4:4">
      <c r="D24393" s="422"/>
    </row>
    <row r="24394" spans="4:4">
      <c r="D24394" s="422"/>
    </row>
    <row r="24395" spans="4:4">
      <c r="D24395" s="422"/>
    </row>
    <row r="24396" spans="4:4">
      <c r="D24396" s="422"/>
    </row>
    <row r="24397" spans="4:4">
      <c r="D24397" s="422"/>
    </row>
    <row r="24398" spans="4:4">
      <c r="D24398" s="422"/>
    </row>
    <row r="24399" spans="4:4">
      <c r="D24399" s="422"/>
    </row>
    <row r="24400" spans="4:4">
      <c r="D24400" s="422"/>
    </row>
    <row r="24401" spans="4:4">
      <c r="D24401" s="422"/>
    </row>
    <row r="24402" spans="4:4">
      <c r="D24402" s="422"/>
    </row>
    <row r="24403" spans="4:4">
      <c r="D24403" s="422"/>
    </row>
    <row r="24404" spans="4:4">
      <c r="D24404" s="422"/>
    </row>
    <row r="24405" spans="4:4">
      <c r="D24405" s="422"/>
    </row>
    <row r="24406" spans="4:4">
      <c r="D24406" s="422"/>
    </row>
    <row r="24407" spans="4:4">
      <c r="D24407" s="422"/>
    </row>
    <row r="24408" spans="4:4">
      <c r="D24408" s="422"/>
    </row>
    <row r="24409" spans="4:4">
      <c r="D24409" s="422"/>
    </row>
    <row r="24410" spans="4:4">
      <c r="D24410" s="422"/>
    </row>
    <row r="24411" spans="4:4">
      <c r="D24411" s="422"/>
    </row>
    <row r="24412" spans="4:4">
      <c r="D24412" s="422"/>
    </row>
    <row r="24413" spans="4:4">
      <c r="D24413" s="422"/>
    </row>
    <row r="24414" spans="4:4">
      <c r="D24414" s="422"/>
    </row>
    <row r="24415" spans="4:4">
      <c r="D24415" s="422"/>
    </row>
    <row r="24416" spans="4:4">
      <c r="D24416" s="422"/>
    </row>
    <row r="24417" spans="4:4">
      <c r="D24417" s="422"/>
    </row>
    <row r="24418" spans="4:4">
      <c r="D24418" s="422"/>
    </row>
    <row r="24419" spans="4:4">
      <c r="D24419" s="422"/>
    </row>
    <row r="24420" spans="4:4">
      <c r="D24420" s="422"/>
    </row>
    <row r="24421" spans="4:4">
      <c r="D24421" s="422"/>
    </row>
    <row r="24422" spans="4:4">
      <c r="D24422" s="422"/>
    </row>
    <row r="24423" spans="4:4">
      <c r="D24423" s="422"/>
    </row>
    <row r="24424" spans="4:4">
      <c r="D24424" s="422"/>
    </row>
    <row r="24425" spans="4:4">
      <c r="D24425" s="422"/>
    </row>
    <row r="24426" spans="4:4">
      <c r="D24426" s="422"/>
    </row>
    <row r="24427" spans="4:4">
      <c r="D24427" s="422"/>
    </row>
    <row r="24428" spans="4:4">
      <c r="D24428" s="422"/>
    </row>
    <row r="24429" spans="4:4">
      <c r="D24429" s="422"/>
    </row>
    <row r="24430" spans="4:4">
      <c r="D24430" s="422"/>
    </row>
    <row r="24431" spans="4:4">
      <c r="D24431" s="422"/>
    </row>
    <row r="24432" spans="4:4">
      <c r="D24432" s="422"/>
    </row>
    <row r="24433" spans="4:4">
      <c r="D24433" s="422"/>
    </row>
    <row r="24434" spans="4:4">
      <c r="D24434" s="422"/>
    </row>
    <row r="24435" spans="4:4">
      <c r="D24435" s="422"/>
    </row>
    <row r="24436" spans="4:4">
      <c r="D24436" s="422"/>
    </row>
    <row r="24437" spans="4:4">
      <c r="D24437" s="422"/>
    </row>
    <row r="24438" spans="4:4">
      <c r="D24438" s="422"/>
    </row>
    <row r="24439" spans="4:4">
      <c r="D24439" s="422"/>
    </row>
    <row r="24440" spans="4:4">
      <c r="D24440" s="422"/>
    </row>
    <row r="24441" spans="4:4">
      <c r="D24441" s="422"/>
    </row>
    <row r="24442" spans="4:4">
      <c r="D24442" s="422"/>
    </row>
    <row r="24443" spans="4:4">
      <c r="D24443" s="422"/>
    </row>
    <row r="24444" spans="4:4">
      <c r="D24444" s="422"/>
    </row>
    <row r="24445" spans="4:4">
      <c r="D24445" s="422"/>
    </row>
    <row r="24446" spans="4:4">
      <c r="D24446" s="422"/>
    </row>
    <row r="24447" spans="4:4">
      <c r="D24447" s="422"/>
    </row>
    <row r="24448" spans="4:4">
      <c r="D24448" s="422"/>
    </row>
    <row r="24449" spans="4:4">
      <c r="D24449" s="422"/>
    </row>
    <row r="24450" spans="4:4">
      <c r="D24450" s="422"/>
    </row>
    <row r="24451" spans="4:4">
      <c r="D24451" s="422"/>
    </row>
    <row r="24452" spans="4:4">
      <c r="D24452" s="422"/>
    </row>
    <row r="24453" spans="4:4">
      <c r="D24453" s="422"/>
    </row>
    <row r="24454" spans="4:4">
      <c r="D24454" s="422"/>
    </row>
    <row r="24455" spans="4:4">
      <c r="D24455" s="422"/>
    </row>
    <row r="24456" spans="4:4">
      <c r="D24456" s="422"/>
    </row>
    <row r="24457" spans="4:4">
      <c r="D24457" s="422"/>
    </row>
    <row r="24458" spans="4:4">
      <c r="D24458" s="422"/>
    </row>
    <row r="24459" spans="4:4">
      <c r="D24459" s="422"/>
    </row>
    <row r="24460" spans="4:4">
      <c r="D24460" s="422"/>
    </row>
    <row r="24461" spans="4:4">
      <c r="D24461" s="422"/>
    </row>
    <row r="24462" spans="4:4">
      <c r="D24462" s="422"/>
    </row>
    <row r="24463" spans="4:4">
      <c r="D24463" s="422"/>
    </row>
    <row r="24464" spans="4:4">
      <c r="D24464" s="422"/>
    </row>
    <row r="24465" spans="4:4">
      <c r="D24465" s="422"/>
    </row>
    <row r="24466" spans="4:4">
      <c r="D24466" s="422"/>
    </row>
    <row r="24467" spans="4:4">
      <c r="D24467" s="422"/>
    </row>
    <row r="24468" spans="4:4">
      <c r="D24468" s="422"/>
    </row>
    <row r="24469" spans="4:4">
      <c r="D24469" s="422"/>
    </row>
    <row r="24470" spans="4:4">
      <c r="D24470" s="422"/>
    </row>
    <row r="24471" spans="4:4">
      <c r="D24471" s="422"/>
    </row>
    <row r="24472" spans="4:4">
      <c r="D24472" s="422"/>
    </row>
    <row r="24473" spans="4:4">
      <c r="D24473" s="422"/>
    </row>
    <row r="24474" spans="4:4">
      <c r="D24474" s="422"/>
    </row>
    <row r="24475" spans="4:4">
      <c r="D24475" s="422"/>
    </row>
    <row r="24476" spans="4:4">
      <c r="D24476" s="422"/>
    </row>
    <row r="24477" spans="4:4">
      <c r="D24477" s="422"/>
    </row>
    <row r="24478" spans="4:4">
      <c r="D24478" s="422"/>
    </row>
    <row r="24479" spans="4:4">
      <c r="D24479" s="422"/>
    </row>
    <row r="24480" spans="4:4">
      <c r="D24480" s="422"/>
    </row>
    <row r="24481" spans="4:4">
      <c r="D24481" s="422"/>
    </row>
    <row r="24482" spans="4:4">
      <c r="D24482" s="422"/>
    </row>
    <row r="24483" spans="4:4">
      <c r="D24483" s="422"/>
    </row>
    <row r="24484" spans="4:4">
      <c r="D24484" s="422"/>
    </row>
    <row r="24485" spans="4:4">
      <c r="D24485" s="422"/>
    </row>
    <row r="24486" spans="4:4">
      <c r="D24486" s="422"/>
    </row>
    <row r="24487" spans="4:4">
      <c r="D24487" s="422"/>
    </row>
    <row r="24488" spans="4:4">
      <c r="D24488" s="422"/>
    </row>
    <row r="24489" spans="4:4">
      <c r="D24489" s="422"/>
    </row>
    <row r="24490" spans="4:4">
      <c r="D24490" s="422"/>
    </row>
    <row r="24491" spans="4:4">
      <c r="D24491" s="422"/>
    </row>
    <row r="24492" spans="4:4">
      <c r="D24492" s="422"/>
    </row>
    <row r="24493" spans="4:4">
      <c r="D24493" s="422"/>
    </row>
    <row r="24494" spans="4:4">
      <c r="D24494" s="422"/>
    </row>
    <row r="24495" spans="4:4">
      <c r="D24495" s="422"/>
    </row>
    <row r="24496" spans="4:4">
      <c r="D24496" s="422"/>
    </row>
    <row r="24497" spans="4:4">
      <c r="D24497" s="422"/>
    </row>
    <row r="24498" spans="4:4">
      <c r="D24498" s="422"/>
    </row>
    <row r="24499" spans="4:4">
      <c r="D24499" s="422"/>
    </row>
    <row r="24500" spans="4:4">
      <c r="D24500" s="422"/>
    </row>
    <row r="24501" spans="4:4">
      <c r="D24501" s="422"/>
    </row>
    <row r="24502" spans="4:4">
      <c r="D24502" s="422"/>
    </row>
    <row r="24503" spans="4:4">
      <c r="D24503" s="422"/>
    </row>
    <row r="24504" spans="4:4">
      <c r="D24504" s="422"/>
    </row>
    <row r="24505" spans="4:4">
      <c r="D24505" s="422"/>
    </row>
    <row r="24506" spans="4:4">
      <c r="D24506" s="422"/>
    </row>
    <row r="24507" spans="4:4">
      <c r="D24507" s="422"/>
    </row>
    <row r="24508" spans="4:4">
      <c r="D24508" s="422"/>
    </row>
    <row r="24509" spans="4:4">
      <c r="D24509" s="422"/>
    </row>
    <row r="24510" spans="4:4">
      <c r="D24510" s="422"/>
    </row>
    <row r="24511" spans="4:4">
      <c r="D24511" s="422"/>
    </row>
    <row r="24512" spans="4:4">
      <c r="D24512" s="422"/>
    </row>
    <row r="24513" spans="4:4">
      <c r="D24513" s="422"/>
    </row>
    <row r="24514" spans="4:4">
      <c r="D24514" s="422"/>
    </row>
    <row r="24515" spans="4:4">
      <c r="D24515" s="422"/>
    </row>
    <row r="24516" spans="4:4">
      <c r="D24516" s="422"/>
    </row>
    <row r="24517" spans="4:4">
      <c r="D24517" s="422"/>
    </row>
    <row r="24518" spans="4:4">
      <c r="D24518" s="422"/>
    </row>
    <row r="24519" spans="4:4">
      <c r="D24519" s="422"/>
    </row>
    <row r="24520" spans="4:4">
      <c r="D24520" s="422"/>
    </row>
    <row r="24521" spans="4:4">
      <c r="D24521" s="422"/>
    </row>
    <row r="24522" spans="4:4">
      <c r="D24522" s="422"/>
    </row>
    <row r="24523" spans="4:4">
      <c r="D24523" s="422"/>
    </row>
    <row r="24524" spans="4:4">
      <c r="D24524" s="422"/>
    </row>
    <row r="24525" spans="4:4">
      <c r="D24525" s="422"/>
    </row>
    <row r="24526" spans="4:4">
      <c r="D24526" s="422"/>
    </row>
    <row r="24527" spans="4:4">
      <c r="D24527" s="422"/>
    </row>
    <row r="24528" spans="4:4">
      <c r="D24528" s="422"/>
    </row>
    <row r="24529" spans="4:4">
      <c r="D24529" s="422"/>
    </row>
    <row r="24530" spans="4:4">
      <c r="D24530" s="422"/>
    </row>
    <row r="24531" spans="4:4">
      <c r="D24531" s="422"/>
    </row>
    <row r="24532" spans="4:4">
      <c r="D24532" s="422"/>
    </row>
    <row r="24533" spans="4:4">
      <c r="D24533" s="422"/>
    </row>
    <row r="24534" spans="4:4">
      <c r="D24534" s="422"/>
    </row>
    <row r="24535" spans="4:4">
      <c r="D24535" s="422"/>
    </row>
    <row r="24536" spans="4:4">
      <c r="D24536" s="422"/>
    </row>
    <row r="24537" spans="4:4">
      <c r="D24537" s="422"/>
    </row>
    <row r="24538" spans="4:4">
      <c r="D24538" s="422"/>
    </row>
    <row r="24539" spans="4:4">
      <c r="D24539" s="422"/>
    </row>
    <row r="24540" spans="4:4">
      <c r="D24540" s="422"/>
    </row>
    <row r="24541" spans="4:4">
      <c r="D24541" s="422"/>
    </row>
    <row r="24542" spans="4:4">
      <c r="D24542" s="422"/>
    </row>
    <row r="24543" spans="4:4">
      <c r="D24543" s="422"/>
    </row>
    <row r="24544" spans="4:4">
      <c r="D24544" s="422"/>
    </row>
    <row r="24545" spans="4:4">
      <c r="D24545" s="422"/>
    </row>
    <row r="24546" spans="4:4">
      <c r="D24546" s="422"/>
    </row>
    <row r="24547" spans="4:4">
      <c r="D24547" s="422"/>
    </row>
    <row r="24548" spans="4:4">
      <c r="D24548" s="422"/>
    </row>
    <row r="24549" spans="4:4">
      <c r="D24549" s="422"/>
    </row>
    <row r="24550" spans="4:4">
      <c r="D24550" s="422"/>
    </row>
    <row r="24551" spans="4:4">
      <c r="D24551" s="422"/>
    </row>
    <row r="24552" spans="4:4">
      <c r="D24552" s="422"/>
    </row>
    <row r="24553" spans="4:4">
      <c r="D24553" s="422"/>
    </row>
    <row r="24554" spans="4:4">
      <c r="D24554" s="422"/>
    </row>
    <row r="24555" spans="4:4">
      <c r="D24555" s="422"/>
    </row>
    <row r="24556" spans="4:4">
      <c r="D24556" s="422"/>
    </row>
    <row r="24557" spans="4:4">
      <c r="D24557" s="422"/>
    </row>
    <row r="24558" spans="4:4">
      <c r="D24558" s="422"/>
    </row>
    <row r="24559" spans="4:4">
      <c r="D24559" s="422"/>
    </row>
    <row r="24560" spans="4:4">
      <c r="D24560" s="422"/>
    </row>
    <row r="24561" spans="4:4">
      <c r="D24561" s="422"/>
    </row>
    <row r="24562" spans="4:4">
      <c r="D24562" s="422"/>
    </row>
    <row r="24563" spans="4:4">
      <c r="D24563" s="422"/>
    </row>
    <row r="24564" spans="4:4">
      <c r="D24564" s="422"/>
    </row>
    <row r="24565" spans="4:4">
      <c r="D24565" s="422"/>
    </row>
    <row r="24566" spans="4:4">
      <c r="D24566" s="422"/>
    </row>
    <row r="24567" spans="4:4">
      <c r="D24567" s="422"/>
    </row>
    <row r="24568" spans="4:4">
      <c r="D24568" s="422"/>
    </row>
    <row r="24569" spans="4:4">
      <c r="D24569" s="422"/>
    </row>
    <row r="24570" spans="4:4">
      <c r="D24570" s="422"/>
    </row>
    <row r="24571" spans="4:4">
      <c r="D24571" s="422"/>
    </row>
    <row r="24572" spans="4:4">
      <c r="D24572" s="422"/>
    </row>
    <row r="24573" spans="4:4">
      <c r="D24573" s="422"/>
    </row>
    <row r="24574" spans="4:4">
      <c r="D24574" s="422"/>
    </row>
    <row r="24575" spans="4:4">
      <c r="D24575" s="422"/>
    </row>
    <row r="24576" spans="4:4">
      <c r="D24576" s="422"/>
    </row>
    <row r="24577" spans="4:4">
      <c r="D24577" s="422"/>
    </row>
    <row r="24578" spans="4:4">
      <c r="D24578" s="422"/>
    </row>
    <row r="24579" spans="4:4">
      <c r="D24579" s="422"/>
    </row>
    <row r="24580" spans="4:4">
      <c r="D24580" s="422"/>
    </row>
    <row r="24581" spans="4:4">
      <c r="D24581" s="422"/>
    </row>
    <row r="24582" spans="4:4">
      <c r="D24582" s="422"/>
    </row>
    <row r="24583" spans="4:4">
      <c r="D24583" s="422"/>
    </row>
    <row r="24584" spans="4:4">
      <c r="D24584" s="422"/>
    </row>
    <row r="24585" spans="4:4">
      <c r="D24585" s="422"/>
    </row>
    <row r="24586" spans="4:4">
      <c r="D24586" s="422"/>
    </row>
    <row r="24587" spans="4:4">
      <c r="D24587" s="422"/>
    </row>
    <row r="24588" spans="4:4">
      <c r="D24588" s="422"/>
    </row>
    <row r="24589" spans="4:4">
      <c r="D24589" s="422"/>
    </row>
    <row r="24590" spans="4:4">
      <c r="D24590" s="422"/>
    </row>
    <row r="24591" spans="4:4">
      <c r="D24591" s="422"/>
    </row>
    <row r="24592" spans="4:4">
      <c r="D24592" s="422"/>
    </row>
    <row r="24593" spans="4:4">
      <c r="D24593" s="422"/>
    </row>
    <row r="24594" spans="4:4">
      <c r="D24594" s="422"/>
    </row>
    <row r="24595" spans="4:4">
      <c r="D24595" s="422"/>
    </row>
    <row r="24596" spans="4:4">
      <c r="D24596" s="422"/>
    </row>
    <row r="24597" spans="4:4">
      <c r="D24597" s="422"/>
    </row>
    <row r="24598" spans="4:4">
      <c r="D24598" s="422"/>
    </row>
    <row r="24599" spans="4:4">
      <c r="D24599" s="422"/>
    </row>
    <row r="24600" spans="4:4">
      <c r="D24600" s="422"/>
    </row>
    <row r="24601" spans="4:4">
      <c r="D24601" s="422"/>
    </row>
    <row r="24602" spans="4:4">
      <c r="D24602" s="422"/>
    </row>
    <row r="24603" spans="4:4">
      <c r="D24603" s="422"/>
    </row>
    <row r="24604" spans="4:4">
      <c r="D24604" s="422"/>
    </row>
    <row r="24605" spans="4:4">
      <c r="D24605" s="422"/>
    </row>
    <row r="24606" spans="4:4">
      <c r="D24606" s="422"/>
    </row>
    <row r="24607" spans="4:4">
      <c r="D24607" s="422"/>
    </row>
    <row r="24608" spans="4:4">
      <c r="D24608" s="422"/>
    </row>
    <row r="24609" spans="4:4">
      <c r="D24609" s="422"/>
    </row>
    <row r="24610" spans="4:4">
      <c r="D24610" s="422"/>
    </row>
    <row r="24611" spans="4:4">
      <c r="D24611" s="422"/>
    </row>
    <row r="24612" spans="4:4">
      <c r="D24612" s="422"/>
    </row>
    <row r="24613" spans="4:4">
      <c r="D24613" s="422"/>
    </row>
    <row r="24614" spans="4:4">
      <c r="D24614" s="422"/>
    </row>
    <row r="24615" spans="4:4">
      <c r="D24615" s="422"/>
    </row>
    <row r="24616" spans="4:4">
      <c r="D24616" s="422"/>
    </row>
    <row r="24617" spans="4:4">
      <c r="D24617" s="422"/>
    </row>
    <row r="24618" spans="4:4">
      <c r="D24618" s="422"/>
    </row>
    <row r="24619" spans="4:4">
      <c r="D24619" s="422"/>
    </row>
    <row r="24620" spans="4:4">
      <c r="D24620" s="422"/>
    </row>
    <row r="24621" spans="4:4">
      <c r="D24621" s="422"/>
    </row>
    <row r="24622" spans="4:4">
      <c r="D24622" s="422"/>
    </row>
    <row r="24623" spans="4:4">
      <c r="D24623" s="422"/>
    </row>
    <row r="24624" spans="4:4">
      <c r="D24624" s="422"/>
    </row>
    <row r="24625" spans="4:4">
      <c r="D24625" s="422"/>
    </row>
    <row r="24626" spans="4:4">
      <c r="D24626" s="422"/>
    </row>
    <row r="24627" spans="4:4">
      <c r="D24627" s="422"/>
    </row>
    <row r="24628" spans="4:4">
      <c r="D24628" s="422"/>
    </row>
    <row r="24629" spans="4:4">
      <c r="D24629" s="422"/>
    </row>
    <row r="24630" spans="4:4">
      <c r="D24630" s="422"/>
    </row>
    <row r="24631" spans="4:4">
      <c r="D24631" s="422"/>
    </row>
    <row r="24632" spans="4:4">
      <c r="D24632" s="422"/>
    </row>
    <row r="24633" spans="4:4">
      <c r="D24633" s="422"/>
    </row>
    <row r="24634" spans="4:4">
      <c r="D24634" s="422"/>
    </row>
    <row r="24635" spans="4:4">
      <c r="D24635" s="422"/>
    </row>
    <row r="24636" spans="4:4">
      <c r="D24636" s="422"/>
    </row>
    <row r="24637" spans="4:4">
      <c r="D24637" s="422"/>
    </row>
    <row r="24638" spans="4:4">
      <c r="D24638" s="422"/>
    </row>
    <row r="24639" spans="4:4">
      <c r="D24639" s="422"/>
    </row>
    <row r="24640" spans="4:4">
      <c r="D24640" s="422"/>
    </row>
    <row r="24641" spans="4:4">
      <c r="D24641" s="422"/>
    </row>
    <row r="24642" spans="4:4">
      <c r="D24642" s="422"/>
    </row>
    <row r="24643" spans="4:4">
      <c r="D24643" s="422"/>
    </row>
    <row r="24644" spans="4:4">
      <c r="D24644" s="422"/>
    </row>
    <row r="24645" spans="4:4">
      <c r="D24645" s="422"/>
    </row>
    <row r="24646" spans="4:4">
      <c r="D24646" s="422"/>
    </row>
    <row r="24647" spans="4:4">
      <c r="D24647" s="422"/>
    </row>
    <row r="24648" spans="4:4">
      <c r="D24648" s="422"/>
    </row>
    <row r="24649" spans="4:4">
      <c r="D24649" s="422"/>
    </row>
    <row r="24650" spans="4:4">
      <c r="D24650" s="422"/>
    </row>
    <row r="24651" spans="4:4">
      <c r="D24651" s="422"/>
    </row>
    <row r="24652" spans="4:4">
      <c r="D24652" s="422"/>
    </row>
    <row r="24653" spans="4:4">
      <c r="D24653" s="422"/>
    </row>
    <row r="24654" spans="4:4">
      <c r="D24654" s="422"/>
    </row>
    <row r="24655" spans="4:4">
      <c r="D24655" s="422"/>
    </row>
    <row r="24656" spans="4:4">
      <c r="D24656" s="422"/>
    </row>
    <row r="24657" spans="4:4">
      <c r="D24657" s="422"/>
    </row>
    <row r="24658" spans="4:4">
      <c r="D24658" s="422"/>
    </row>
    <row r="24659" spans="4:4">
      <c r="D24659" s="422"/>
    </row>
    <row r="24660" spans="4:4">
      <c r="D24660" s="422"/>
    </row>
    <row r="24661" spans="4:4">
      <c r="D24661" s="422"/>
    </row>
    <row r="24662" spans="4:4">
      <c r="D24662" s="422"/>
    </row>
    <row r="24663" spans="4:4">
      <c r="D24663" s="422"/>
    </row>
    <row r="24664" spans="4:4">
      <c r="D24664" s="422"/>
    </row>
    <row r="24665" spans="4:4">
      <c r="D24665" s="422"/>
    </row>
    <row r="24666" spans="4:4">
      <c r="D24666" s="422"/>
    </row>
    <row r="24667" spans="4:4">
      <c r="D24667" s="422"/>
    </row>
    <row r="24668" spans="4:4">
      <c r="D24668" s="422"/>
    </row>
    <row r="24669" spans="4:4">
      <c r="D24669" s="422"/>
    </row>
    <row r="24670" spans="4:4">
      <c r="D24670" s="422"/>
    </row>
    <row r="24671" spans="4:4">
      <c r="D24671" s="422"/>
    </row>
    <row r="24672" spans="4:4">
      <c r="D24672" s="422"/>
    </row>
    <row r="24673" spans="4:4">
      <c r="D24673" s="422"/>
    </row>
    <row r="24674" spans="4:4">
      <c r="D24674" s="422"/>
    </row>
    <row r="24675" spans="4:4">
      <c r="D24675" s="422"/>
    </row>
    <row r="24676" spans="4:4">
      <c r="D24676" s="422"/>
    </row>
    <row r="24677" spans="4:4">
      <c r="D24677" s="422"/>
    </row>
    <row r="24678" spans="4:4">
      <c r="D24678" s="422"/>
    </row>
    <row r="24679" spans="4:4">
      <c r="D24679" s="422"/>
    </row>
    <row r="24680" spans="4:4">
      <c r="D24680" s="422"/>
    </row>
    <row r="24681" spans="4:4">
      <c r="D24681" s="422"/>
    </row>
    <row r="24682" spans="4:4">
      <c r="D24682" s="422"/>
    </row>
    <row r="24683" spans="4:4">
      <c r="D24683" s="422"/>
    </row>
    <row r="24684" spans="4:4">
      <c r="D24684" s="422"/>
    </row>
    <row r="24685" spans="4:4">
      <c r="D24685" s="422"/>
    </row>
    <row r="24686" spans="4:4">
      <c r="D24686" s="422"/>
    </row>
    <row r="24687" spans="4:4">
      <c r="D24687" s="422"/>
    </row>
    <row r="24688" spans="4:4">
      <c r="D24688" s="422"/>
    </row>
    <row r="24689" spans="4:4">
      <c r="D24689" s="422"/>
    </row>
    <row r="24690" spans="4:4">
      <c r="D24690" s="422"/>
    </row>
    <row r="24691" spans="4:4">
      <c r="D24691" s="422"/>
    </row>
    <row r="24692" spans="4:4">
      <c r="D24692" s="422"/>
    </row>
    <row r="24693" spans="4:4">
      <c r="D24693" s="422"/>
    </row>
    <row r="24694" spans="4:4">
      <c r="D24694" s="422"/>
    </row>
    <row r="24695" spans="4:4">
      <c r="D24695" s="422"/>
    </row>
    <row r="24696" spans="4:4">
      <c r="D24696" s="422"/>
    </row>
    <row r="24697" spans="4:4">
      <c r="D24697" s="422"/>
    </row>
    <row r="24698" spans="4:4">
      <c r="D24698" s="422"/>
    </row>
    <row r="24699" spans="4:4">
      <c r="D24699" s="422"/>
    </row>
    <row r="24700" spans="4:4">
      <c r="D24700" s="422"/>
    </row>
    <row r="24701" spans="4:4">
      <c r="D24701" s="422"/>
    </row>
    <row r="24702" spans="4:4">
      <c r="D24702" s="422"/>
    </row>
    <row r="24703" spans="4:4">
      <c r="D24703" s="422"/>
    </row>
    <row r="24704" spans="4:4">
      <c r="D24704" s="422"/>
    </row>
    <row r="24705" spans="4:4">
      <c r="D24705" s="422"/>
    </row>
    <row r="24706" spans="4:4">
      <c r="D24706" s="422"/>
    </row>
    <row r="24707" spans="4:4">
      <c r="D24707" s="422"/>
    </row>
    <row r="24708" spans="4:4">
      <c r="D24708" s="422"/>
    </row>
    <row r="24709" spans="4:4">
      <c r="D24709" s="422"/>
    </row>
    <row r="24710" spans="4:4">
      <c r="D24710" s="422"/>
    </row>
    <row r="24711" spans="4:4">
      <c r="D24711" s="422"/>
    </row>
    <row r="24712" spans="4:4">
      <c r="D24712" s="422"/>
    </row>
    <row r="24713" spans="4:4">
      <c r="D24713" s="422"/>
    </row>
    <row r="24714" spans="4:4">
      <c r="D24714" s="422"/>
    </row>
    <row r="24715" spans="4:4">
      <c r="D24715" s="422"/>
    </row>
    <row r="24716" spans="4:4">
      <c r="D24716" s="422"/>
    </row>
    <row r="24717" spans="4:4">
      <c r="D24717" s="422"/>
    </row>
    <row r="24718" spans="4:4">
      <c r="D24718" s="422"/>
    </row>
    <row r="24719" spans="4:4">
      <c r="D24719" s="422"/>
    </row>
    <row r="24720" spans="4:4">
      <c r="D24720" s="422"/>
    </row>
    <row r="24721" spans="4:4">
      <c r="D24721" s="422"/>
    </row>
    <row r="24722" spans="4:4">
      <c r="D24722" s="422"/>
    </row>
    <row r="24723" spans="4:4">
      <c r="D24723" s="422"/>
    </row>
    <row r="24724" spans="4:4">
      <c r="D24724" s="422"/>
    </row>
    <row r="24725" spans="4:4">
      <c r="D24725" s="422"/>
    </row>
    <row r="24726" spans="4:4">
      <c r="D24726" s="422"/>
    </row>
    <row r="24727" spans="4:4">
      <c r="D24727" s="422"/>
    </row>
    <row r="24728" spans="4:4">
      <c r="D24728" s="422"/>
    </row>
    <row r="24729" spans="4:4">
      <c r="D24729" s="422"/>
    </row>
    <row r="24730" spans="4:4">
      <c r="D24730" s="422"/>
    </row>
    <row r="24731" spans="4:4">
      <c r="D24731" s="422"/>
    </row>
    <row r="24732" spans="4:4">
      <c r="D24732" s="422"/>
    </row>
    <row r="24733" spans="4:4">
      <c r="D24733" s="422"/>
    </row>
    <row r="24734" spans="4:4">
      <c r="D24734" s="422"/>
    </row>
    <row r="24735" spans="4:4">
      <c r="D24735" s="422"/>
    </row>
    <row r="24736" spans="4:4">
      <c r="D24736" s="422"/>
    </row>
    <row r="24737" spans="4:4">
      <c r="D24737" s="422"/>
    </row>
    <row r="24738" spans="4:4">
      <c r="D24738" s="422"/>
    </row>
    <row r="24739" spans="4:4">
      <c r="D24739" s="422"/>
    </row>
    <row r="24740" spans="4:4">
      <c r="D24740" s="422"/>
    </row>
    <row r="24741" spans="4:4">
      <c r="D24741" s="422"/>
    </row>
    <row r="24742" spans="4:4">
      <c r="D24742" s="422"/>
    </row>
    <row r="24743" spans="4:4">
      <c r="D24743" s="422"/>
    </row>
    <row r="24744" spans="4:4">
      <c r="D24744" s="422"/>
    </row>
    <row r="24745" spans="4:4">
      <c r="D24745" s="422"/>
    </row>
    <row r="24746" spans="4:4">
      <c r="D24746" s="422"/>
    </row>
    <row r="24747" spans="4:4">
      <c r="D24747" s="422"/>
    </row>
    <row r="24748" spans="4:4">
      <c r="D24748" s="422"/>
    </row>
    <row r="24749" spans="4:4">
      <c r="D24749" s="422"/>
    </row>
    <row r="24750" spans="4:4">
      <c r="D24750" s="422"/>
    </row>
    <row r="24751" spans="4:4">
      <c r="D24751" s="422"/>
    </row>
    <row r="24752" spans="4:4">
      <c r="D24752" s="422"/>
    </row>
    <row r="24753" spans="4:4">
      <c r="D24753" s="422"/>
    </row>
    <row r="24754" spans="4:4">
      <c r="D24754" s="422"/>
    </row>
    <row r="24755" spans="4:4">
      <c r="D24755" s="422"/>
    </row>
    <row r="24756" spans="4:4">
      <c r="D24756" s="422"/>
    </row>
    <row r="24757" spans="4:4">
      <c r="D24757" s="422"/>
    </row>
    <row r="24758" spans="4:4">
      <c r="D24758" s="422"/>
    </row>
    <row r="24759" spans="4:4">
      <c r="D24759" s="422"/>
    </row>
    <row r="24760" spans="4:4">
      <c r="D24760" s="422"/>
    </row>
    <row r="24761" spans="4:4">
      <c r="D24761" s="422"/>
    </row>
    <row r="24762" spans="4:4">
      <c r="D24762" s="422"/>
    </row>
    <row r="24763" spans="4:4">
      <c r="D24763" s="422"/>
    </row>
    <row r="24764" spans="4:4">
      <c r="D24764" s="422"/>
    </row>
    <row r="24765" spans="4:4">
      <c r="D24765" s="422"/>
    </row>
    <row r="24766" spans="4:4">
      <c r="D24766" s="422"/>
    </row>
    <row r="24767" spans="4:4">
      <c r="D24767" s="422"/>
    </row>
    <row r="24768" spans="4:4">
      <c r="D24768" s="422"/>
    </row>
    <row r="24769" spans="4:4">
      <c r="D24769" s="422"/>
    </row>
    <row r="24770" spans="4:4">
      <c r="D24770" s="422"/>
    </row>
    <row r="24771" spans="4:4">
      <c r="D24771" s="422"/>
    </row>
    <row r="24772" spans="4:4">
      <c r="D24772" s="422"/>
    </row>
    <row r="24773" spans="4:4">
      <c r="D24773" s="422"/>
    </row>
    <row r="24774" spans="4:4">
      <c r="D24774" s="422"/>
    </row>
    <row r="24775" spans="4:4">
      <c r="D24775" s="422"/>
    </row>
    <row r="24776" spans="4:4">
      <c r="D24776" s="422"/>
    </row>
    <row r="24777" spans="4:4">
      <c r="D24777" s="422"/>
    </row>
    <row r="24778" spans="4:4">
      <c r="D24778" s="422"/>
    </row>
    <row r="24779" spans="4:4">
      <c r="D24779" s="422"/>
    </row>
    <row r="24780" spans="4:4">
      <c r="D24780" s="422"/>
    </row>
    <row r="24781" spans="4:4">
      <c r="D24781" s="422"/>
    </row>
    <row r="24782" spans="4:4">
      <c r="D24782" s="422"/>
    </row>
    <row r="24783" spans="4:4">
      <c r="D24783" s="422"/>
    </row>
    <row r="24784" spans="4:4">
      <c r="D24784" s="422"/>
    </row>
    <row r="24785" spans="4:4">
      <c r="D24785" s="422"/>
    </row>
    <row r="24786" spans="4:4">
      <c r="D24786" s="422"/>
    </row>
    <row r="24787" spans="4:4">
      <c r="D24787" s="422"/>
    </row>
    <row r="24788" spans="4:4">
      <c r="D24788" s="422"/>
    </row>
    <row r="24789" spans="4:4">
      <c r="D24789" s="422"/>
    </row>
    <row r="24790" spans="4:4">
      <c r="D24790" s="422"/>
    </row>
    <row r="24791" spans="4:4">
      <c r="D24791" s="422"/>
    </row>
    <row r="24792" spans="4:4">
      <c r="D24792" s="422"/>
    </row>
    <row r="24793" spans="4:4">
      <c r="D24793" s="422"/>
    </row>
    <row r="24794" spans="4:4">
      <c r="D24794" s="422"/>
    </row>
    <row r="24795" spans="4:4">
      <c r="D24795" s="422"/>
    </row>
    <row r="24796" spans="4:4">
      <c r="D24796" s="422"/>
    </row>
    <row r="24797" spans="4:4">
      <c r="D24797" s="422"/>
    </row>
    <row r="24798" spans="4:4">
      <c r="D24798" s="422"/>
    </row>
    <row r="24799" spans="4:4">
      <c r="D24799" s="422"/>
    </row>
    <row r="24800" spans="4:4">
      <c r="D24800" s="422"/>
    </row>
    <row r="24801" spans="4:4">
      <c r="D24801" s="422"/>
    </row>
    <row r="24802" spans="4:4">
      <c r="D24802" s="422"/>
    </row>
    <row r="24803" spans="4:4">
      <c r="D24803" s="422"/>
    </row>
    <row r="24804" spans="4:4">
      <c r="D24804" s="422"/>
    </row>
    <row r="24805" spans="4:4">
      <c r="D24805" s="422"/>
    </row>
    <row r="24806" spans="4:4">
      <c r="D24806" s="422"/>
    </row>
    <row r="24807" spans="4:4">
      <c r="D24807" s="422"/>
    </row>
    <row r="24808" spans="4:4">
      <c r="D24808" s="422"/>
    </row>
    <row r="24809" spans="4:4">
      <c r="D24809" s="422"/>
    </row>
    <row r="24810" spans="4:4">
      <c r="D24810" s="422"/>
    </row>
    <row r="24811" spans="4:4">
      <c r="D24811" s="422"/>
    </row>
    <row r="24812" spans="4:4">
      <c r="D24812" s="422"/>
    </row>
    <row r="24813" spans="4:4">
      <c r="D24813" s="422"/>
    </row>
    <row r="24814" spans="4:4">
      <c r="D24814" s="422"/>
    </row>
    <row r="24815" spans="4:4">
      <c r="D24815" s="422"/>
    </row>
    <row r="24816" spans="4:4">
      <c r="D24816" s="422"/>
    </row>
    <row r="24817" spans="4:4">
      <c r="D24817" s="422"/>
    </row>
    <row r="24818" spans="4:4">
      <c r="D24818" s="422"/>
    </row>
    <row r="24819" spans="4:4">
      <c r="D24819" s="422"/>
    </row>
    <row r="24820" spans="4:4">
      <c r="D24820" s="422"/>
    </row>
    <row r="24821" spans="4:4">
      <c r="D24821" s="422"/>
    </row>
    <row r="24822" spans="4:4">
      <c r="D24822" s="422"/>
    </row>
    <row r="24823" spans="4:4">
      <c r="D24823" s="422"/>
    </row>
    <row r="24824" spans="4:4">
      <c r="D24824" s="422"/>
    </row>
    <row r="24825" spans="4:4">
      <c r="D24825" s="422"/>
    </row>
    <row r="24826" spans="4:4">
      <c r="D24826" s="422"/>
    </row>
    <row r="24827" spans="4:4">
      <c r="D24827" s="422"/>
    </row>
    <row r="24828" spans="4:4">
      <c r="D24828" s="422"/>
    </row>
    <row r="24829" spans="4:4">
      <c r="D24829" s="422"/>
    </row>
    <row r="24830" spans="4:4">
      <c r="D24830" s="422"/>
    </row>
    <row r="24831" spans="4:4">
      <c r="D24831" s="422"/>
    </row>
    <row r="24832" spans="4:4">
      <c r="D24832" s="422"/>
    </row>
    <row r="24833" spans="4:4">
      <c r="D24833" s="422"/>
    </row>
    <row r="24834" spans="4:4">
      <c r="D24834" s="422"/>
    </row>
    <row r="24835" spans="4:4">
      <c r="D24835" s="422"/>
    </row>
    <row r="24836" spans="4:4">
      <c r="D24836" s="422"/>
    </row>
    <row r="24837" spans="4:4">
      <c r="D24837" s="422"/>
    </row>
    <row r="24838" spans="4:4">
      <c r="D24838" s="422"/>
    </row>
    <row r="24839" spans="4:4">
      <c r="D24839" s="422"/>
    </row>
    <row r="24840" spans="4:4">
      <c r="D24840" s="422"/>
    </row>
    <row r="24841" spans="4:4">
      <c r="D24841" s="422"/>
    </row>
    <row r="24842" spans="4:4">
      <c r="D24842" s="422"/>
    </row>
    <row r="24843" spans="4:4">
      <c r="D24843" s="422"/>
    </row>
    <row r="24844" spans="4:4">
      <c r="D24844" s="422"/>
    </row>
    <row r="24845" spans="4:4">
      <c r="D24845" s="422"/>
    </row>
    <row r="24846" spans="4:4">
      <c r="D24846" s="422"/>
    </row>
    <row r="24847" spans="4:4">
      <c r="D24847" s="422"/>
    </row>
    <row r="24848" spans="4:4">
      <c r="D24848" s="422"/>
    </row>
    <row r="24849" spans="4:4">
      <c r="D24849" s="422"/>
    </row>
    <row r="24850" spans="4:4">
      <c r="D24850" s="422"/>
    </row>
    <row r="24851" spans="4:4">
      <c r="D24851" s="422"/>
    </row>
    <row r="24852" spans="4:4">
      <c r="D24852" s="422"/>
    </row>
    <row r="24853" spans="4:4">
      <c r="D24853" s="422"/>
    </row>
    <row r="24854" spans="4:4">
      <c r="D24854" s="422"/>
    </row>
    <row r="24855" spans="4:4">
      <c r="D24855" s="422"/>
    </row>
    <row r="24856" spans="4:4">
      <c r="D24856" s="422"/>
    </row>
    <row r="24857" spans="4:4">
      <c r="D24857" s="422"/>
    </row>
    <row r="24858" spans="4:4">
      <c r="D24858" s="422"/>
    </row>
    <row r="24859" spans="4:4">
      <c r="D24859" s="422"/>
    </row>
    <row r="24860" spans="4:4">
      <c r="D24860" s="422"/>
    </row>
    <row r="24861" spans="4:4">
      <c r="D24861" s="422"/>
    </row>
    <row r="24862" spans="4:4">
      <c r="D24862" s="422"/>
    </row>
    <row r="24863" spans="4:4">
      <c r="D24863" s="422"/>
    </row>
    <row r="24864" spans="4:4">
      <c r="D24864" s="422"/>
    </row>
    <row r="24865" spans="4:4">
      <c r="D24865" s="422"/>
    </row>
    <row r="24866" spans="4:4">
      <c r="D24866" s="422"/>
    </row>
    <row r="24867" spans="4:4">
      <c r="D24867" s="422"/>
    </row>
    <row r="24868" spans="4:4">
      <c r="D24868" s="422"/>
    </row>
    <row r="24869" spans="4:4">
      <c r="D24869" s="422"/>
    </row>
    <row r="24870" spans="4:4">
      <c r="D24870" s="422"/>
    </row>
    <row r="24871" spans="4:4">
      <c r="D24871" s="422"/>
    </row>
    <row r="24872" spans="4:4">
      <c r="D24872" s="422"/>
    </row>
    <row r="24873" spans="4:4">
      <c r="D24873" s="422"/>
    </row>
    <row r="24874" spans="4:4">
      <c r="D24874" s="422"/>
    </row>
    <row r="24875" spans="4:4">
      <c r="D24875" s="422"/>
    </row>
    <row r="24876" spans="4:4">
      <c r="D24876" s="422"/>
    </row>
    <row r="24877" spans="4:4">
      <c r="D24877" s="422"/>
    </row>
    <row r="24878" spans="4:4">
      <c r="D24878" s="422"/>
    </row>
    <row r="24879" spans="4:4">
      <c r="D24879" s="422"/>
    </row>
    <row r="24880" spans="4:4">
      <c r="D24880" s="422"/>
    </row>
    <row r="24881" spans="4:4">
      <c r="D24881" s="422"/>
    </row>
    <row r="24882" spans="4:4">
      <c r="D24882" s="422"/>
    </row>
    <row r="24883" spans="4:4">
      <c r="D24883" s="422"/>
    </row>
    <row r="24884" spans="4:4">
      <c r="D24884" s="422"/>
    </row>
    <row r="24885" spans="4:4">
      <c r="D24885" s="422"/>
    </row>
    <row r="24886" spans="4:4">
      <c r="D24886" s="422"/>
    </row>
    <row r="24887" spans="4:4">
      <c r="D24887" s="422"/>
    </row>
    <row r="24888" spans="4:4">
      <c r="D24888" s="422"/>
    </row>
    <row r="24889" spans="4:4">
      <c r="D24889" s="422"/>
    </row>
    <row r="24890" spans="4:4">
      <c r="D24890" s="422"/>
    </row>
    <row r="24891" spans="4:4">
      <c r="D24891" s="422"/>
    </row>
    <row r="24892" spans="4:4">
      <c r="D24892" s="422"/>
    </row>
    <row r="24893" spans="4:4">
      <c r="D24893" s="422"/>
    </row>
    <row r="24894" spans="4:4">
      <c r="D24894" s="422"/>
    </row>
    <row r="24895" spans="4:4">
      <c r="D24895" s="422"/>
    </row>
    <row r="24896" spans="4:4">
      <c r="D24896" s="422"/>
    </row>
    <row r="24897" spans="4:4">
      <c r="D24897" s="422"/>
    </row>
    <row r="24898" spans="4:4">
      <c r="D24898" s="422"/>
    </row>
    <row r="24899" spans="4:4">
      <c r="D24899" s="422"/>
    </row>
    <row r="24900" spans="4:4">
      <c r="D24900" s="422"/>
    </row>
    <row r="24901" spans="4:4">
      <c r="D24901" s="422"/>
    </row>
    <row r="24902" spans="4:4">
      <c r="D24902" s="422"/>
    </row>
    <row r="24903" spans="4:4">
      <c r="D24903" s="422"/>
    </row>
    <row r="24904" spans="4:4">
      <c r="D24904" s="422"/>
    </row>
    <row r="24905" spans="4:4">
      <c r="D24905" s="422"/>
    </row>
    <row r="24906" spans="4:4">
      <c r="D24906" s="422"/>
    </row>
    <row r="24907" spans="4:4">
      <c r="D24907" s="422"/>
    </row>
    <row r="24908" spans="4:4">
      <c r="D24908" s="422"/>
    </row>
    <row r="24909" spans="4:4">
      <c r="D24909" s="422"/>
    </row>
    <row r="24910" spans="4:4">
      <c r="D24910" s="422"/>
    </row>
    <row r="24911" spans="4:4">
      <c r="D24911" s="422"/>
    </row>
    <row r="24912" spans="4:4">
      <c r="D24912" s="422"/>
    </row>
    <row r="24913" spans="4:4">
      <c r="D24913" s="422"/>
    </row>
    <row r="24914" spans="4:4">
      <c r="D24914" s="422"/>
    </row>
    <row r="24915" spans="4:4">
      <c r="D24915" s="422"/>
    </row>
    <row r="24916" spans="4:4">
      <c r="D24916" s="422"/>
    </row>
    <row r="24917" spans="4:4">
      <c r="D24917" s="422"/>
    </row>
    <row r="24918" spans="4:4">
      <c r="D24918" s="422"/>
    </row>
    <row r="24919" spans="4:4">
      <c r="D24919" s="422"/>
    </row>
    <row r="24920" spans="4:4">
      <c r="D24920" s="422"/>
    </row>
    <row r="24921" spans="4:4">
      <c r="D24921" s="422"/>
    </row>
    <row r="24922" spans="4:4">
      <c r="D24922" s="422"/>
    </row>
    <row r="24923" spans="4:4">
      <c r="D24923" s="422"/>
    </row>
    <row r="24924" spans="4:4">
      <c r="D24924" s="422"/>
    </row>
    <row r="24925" spans="4:4">
      <c r="D24925" s="422"/>
    </row>
    <row r="24926" spans="4:4">
      <c r="D24926" s="422"/>
    </row>
    <row r="24927" spans="4:4">
      <c r="D24927" s="422"/>
    </row>
    <row r="24928" spans="4:4">
      <c r="D24928" s="422"/>
    </row>
    <row r="24929" spans="4:4">
      <c r="D24929" s="422"/>
    </row>
    <row r="24930" spans="4:4">
      <c r="D24930" s="422"/>
    </row>
    <row r="24931" spans="4:4">
      <c r="D24931" s="422"/>
    </row>
    <row r="24932" spans="4:4">
      <c r="D24932" s="422"/>
    </row>
    <row r="24933" spans="4:4">
      <c r="D24933" s="422"/>
    </row>
    <row r="24934" spans="4:4">
      <c r="D24934" s="422"/>
    </row>
    <row r="24935" spans="4:4">
      <c r="D24935" s="422"/>
    </row>
    <row r="24936" spans="4:4">
      <c r="D24936" s="422"/>
    </row>
    <row r="24937" spans="4:4">
      <c r="D24937" s="422"/>
    </row>
    <row r="24938" spans="4:4">
      <c r="D24938" s="422"/>
    </row>
    <row r="24939" spans="4:4">
      <c r="D24939" s="422"/>
    </row>
    <row r="24940" spans="4:4">
      <c r="D24940" s="422"/>
    </row>
    <row r="24941" spans="4:4">
      <c r="D24941" s="422"/>
    </row>
    <row r="24942" spans="4:4">
      <c r="D24942" s="422"/>
    </row>
    <row r="24943" spans="4:4">
      <c r="D24943" s="422"/>
    </row>
    <row r="24944" spans="4:4">
      <c r="D24944" s="422"/>
    </row>
    <row r="24945" spans="4:4">
      <c r="D24945" s="422"/>
    </row>
    <row r="24946" spans="4:4">
      <c r="D24946" s="422"/>
    </row>
    <row r="24947" spans="4:4">
      <c r="D24947" s="422"/>
    </row>
    <row r="24948" spans="4:4">
      <c r="D24948" s="422"/>
    </row>
    <row r="24949" spans="4:4">
      <c r="D24949" s="422"/>
    </row>
    <row r="24950" spans="4:4">
      <c r="D24950" s="422"/>
    </row>
    <row r="24951" spans="4:4">
      <c r="D24951" s="422"/>
    </row>
    <row r="24952" spans="4:4">
      <c r="D24952" s="422"/>
    </row>
    <row r="24953" spans="4:4">
      <c r="D24953" s="422"/>
    </row>
    <row r="24954" spans="4:4">
      <c r="D24954" s="422"/>
    </row>
    <row r="24955" spans="4:4">
      <c r="D24955" s="422"/>
    </row>
    <row r="24956" spans="4:4">
      <c r="D24956" s="422"/>
    </row>
    <row r="24957" spans="4:4">
      <c r="D24957" s="422"/>
    </row>
    <row r="24958" spans="4:4">
      <c r="D24958" s="422"/>
    </row>
    <row r="24959" spans="4:4">
      <c r="D24959" s="422"/>
    </row>
    <row r="24960" spans="4:4">
      <c r="D24960" s="422"/>
    </row>
    <row r="24961" spans="4:4">
      <c r="D24961" s="422"/>
    </row>
    <row r="24962" spans="4:4">
      <c r="D24962" s="422"/>
    </row>
    <row r="24963" spans="4:4">
      <c r="D24963" s="422"/>
    </row>
    <row r="24964" spans="4:4">
      <c r="D24964" s="422"/>
    </row>
    <row r="24965" spans="4:4">
      <c r="D24965" s="422"/>
    </row>
    <row r="24966" spans="4:4">
      <c r="D24966" s="422"/>
    </row>
    <row r="24967" spans="4:4">
      <c r="D24967" s="422"/>
    </row>
    <row r="24968" spans="4:4">
      <c r="D24968" s="422"/>
    </row>
    <row r="24969" spans="4:4">
      <c r="D24969" s="422"/>
    </row>
    <row r="24970" spans="4:4">
      <c r="D24970" s="422"/>
    </row>
    <row r="24971" spans="4:4">
      <c r="D24971" s="422"/>
    </row>
    <row r="24972" spans="4:4">
      <c r="D24972" s="422"/>
    </row>
    <row r="24973" spans="4:4">
      <c r="D24973" s="422"/>
    </row>
    <row r="24974" spans="4:4">
      <c r="D24974" s="422"/>
    </row>
    <row r="24975" spans="4:4">
      <c r="D24975" s="422"/>
    </row>
    <row r="24976" spans="4:4">
      <c r="D24976" s="422"/>
    </row>
    <row r="24977" spans="4:4">
      <c r="D24977" s="422"/>
    </row>
    <row r="24978" spans="4:4">
      <c r="D24978" s="422"/>
    </row>
    <row r="24979" spans="4:4">
      <c r="D24979" s="422"/>
    </row>
    <row r="24980" spans="4:4">
      <c r="D24980" s="422"/>
    </row>
    <row r="24981" spans="4:4">
      <c r="D24981" s="422"/>
    </row>
    <row r="24982" spans="4:4">
      <c r="D24982" s="422"/>
    </row>
    <row r="24983" spans="4:4">
      <c r="D24983" s="422"/>
    </row>
    <row r="24984" spans="4:4">
      <c r="D24984" s="422"/>
    </row>
    <row r="24985" spans="4:4">
      <c r="D24985" s="422"/>
    </row>
    <row r="24986" spans="4:4">
      <c r="D24986" s="422"/>
    </row>
    <row r="24987" spans="4:4">
      <c r="D24987" s="422"/>
    </row>
    <row r="24988" spans="4:4">
      <c r="D24988" s="422"/>
    </row>
    <row r="24989" spans="4:4">
      <c r="D24989" s="422"/>
    </row>
    <row r="24990" spans="4:4">
      <c r="D24990" s="422"/>
    </row>
    <row r="24991" spans="4:4">
      <c r="D24991" s="422"/>
    </row>
    <row r="24992" spans="4:4">
      <c r="D24992" s="422"/>
    </row>
    <row r="24993" spans="4:4">
      <c r="D24993" s="422"/>
    </row>
    <row r="24994" spans="4:4">
      <c r="D24994" s="422"/>
    </row>
    <row r="24995" spans="4:4">
      <c r="D24995" s="422"/>
    </row>
    <row r="24996" spans="4:4">
      <c r="D24996" s="422"/>
    </row>
    <row r="24997" spans="4:4">
      <c r="D24997" s="422"/>
    </row>
    <row r="24998" spans="4:4">
      <c r="D24998" s="422"/>
    </row>
    <row r="24999" spans="4:4">
      <c r="D24999" s="422"/>
    </row>
    <row r="25000" spans="4:4">
      <c r="D25000" s="422"/>
    </row>
    <row r="25001" spans="4:4">
      <c r="D25001" s="422"/>
    </row>
    <row r="25002" spans="4:4">
      <c r="D25002" s="422"/>
    </row>
    <row r="25003" spans="4:4">
      <c r="D25003" s="422"/>
    </row>
    <row r="25004" spans="4:4">
      <c r="D25004" s="422"/>
    </row>
    <row r="25005" spans="4:4">
      <c r="D25005" s="422"/>
    </row>
    <row r="25006" spans="4:4">
      <c r="D25006" s="422"/>
    </row>
    <row r="25007" spans="4:4">
      <c r="D25007" s="422"/>
    </row>
    <row r="25008" spans="4:4">
      <c r="D25008" s="422"/>
    </row>
    <row r="25009" spans="4:4">
      <c r="D25009" s="422"/>
    </row>
    <row r="25010" spans="4:4">
      <c r="D25010" s="422"/>
    </row>
    <row r="25011" spans="4:4">
      <c r="D25011" s="422"/>
    </row>
    <row r="25012" spans="4:4">
      <c r="D25012" s="422"/>
    </row>
    <row r="25013" spans="4:4">
      <c r="D25013" s="422"/>
    </row>
    <row r="25014" spans="4:4">
      <c r="D25014" s="422"/>
    </row>
    <row r="25015" spans="4:4">
      <c r="D25015" s="422"/>
    </row>
    <row r="25016" spans="4:4">
      <c r="D25016" s="422"/>
    </row>
    <row r="25017" spans="4:4">
      <c r="D25017" s="422"/>
    </row>
    <row r="25018" spans="4:4">
      <c r="D25018" s="422"/>
    </row>
    <row r="25019" spans="4:4">
      <c r="D25019" s="422"/>
    </row>
    <row r="25020" spans="4:4">
      <c r="D25020" s="422"/>
    </row>
    <row r="25021" spans="4:4">
      <c r="D25021" s="422"/>
    </row>
    <row r="25022" spans="4:4">
      <c r="D25022" s="422"/>
    </row>
    <row r="25023" spans="4:4">
      <c r="D25023" s="422"/>
    </row>
    <row r="25024" spans="4:4">
      <c r="D25024" s="422"/>
    </row>
    <row r="25025" spans="4:4">
      <c r="D25025" s="422"/>
    </row>
    <row r="25026" spans="4:4">
      <c r="D25026" s="422"/>
    </row>
    <row r="25027" spans="4:4">
      <c r="D25027" s="422"/>
    </row>
    <row r="25028" spans="4:4">
      <c r="D25028" s="422"/>
    </row>
    <row r="25029" spans="4:4">
      <c r="D25029" s="422"/>
    </row>
    <row r="25030" spans="4:4">
      <c r="D25030" s="422"/>
    </row>
    <row r="25031" spans="4:4">
      <c r="D25031" s="422"/>
    </row>
    <row r="25032" spans="4:4">
      <c r="D25032" s="422"/>
    </row>
    <row r="25033" spans="4:4">
      <c r="D25033" s="422"/>
    </row>
    <row r="25034" spans="4:4">
      <c r="D25034" s="422"/>
    </row>
    <row r="25035" spans="4:4">
      <c r="D25035" s="422"/>
    </row>
    <row r="25036" spans="4:4">
      <c r="D25036" s="422"/>
    </row>
    <row r="25037" spans="4:4">
      <c r="D25037" s="422"/>
    </row>
    <row r="25038" spans="4:4">
      <c r="D25038" s="422"/>
    </row>
    <row r="25039" spans="4:4">
      <c r="D25039" s="422"/>
    </row>
    <row r="25040" spans="4:4">
      <c r="D25040" s="422"/>
    </row>
    <row r="25041" spans="4:4">
      <c r="D25041" s="422"/>
    </row>
    <row r="25042" spans="4:4">
      <c r="D25042" s="422"/>
    </row>
    <row r="25043" spans="4:4">
      <c r="D25043" s="422"/>
    </row>
    <row r="25044" spans="4:4">
      <c r="D25044" s="422"/>
    </row>
    <row r="25045" spans="4:4">
      <c r="D25045" s="422"/>
    </row>
    <row r="25046" spans="4:4">
      <c r="D25046" s="422"/>
    </row>
    <row r="25047" spans="4:4">
      <c r="D25047" s="422"/>
    </row>
    <row r="25048" spans="4:4">
      <c r="D25048" s="422"/>
    </row>
    <row r="25049" spans="4:4">
      <c r="D25049" s="422"/>
    </row>
    <row r="25050" spans="4:4">
      <c r="D25050" s="422"/>
    </row>
    <row r="25051" spans="4:4">
      <c r="D25051" s="422"/>
    </row>
    <row r="25052" spans="4:4">
      <c r="D25052" s="422"/>
    </row>
    <row r="25053" spans="4:4">
      <c r="D25053" s="422"/>
    </row>
    <row r="25054" spans="4:4">
      <c r="D25054" s="422"/>
    </row>
    <row r="25055" spans="4:4">
      <c r="D25055" s="422"/>
    </row>
    <row r="25056" spans="4:4">
      <c r="D25056" s="422"/>
    </row>
    <row r="25057" spans="4:4">
      <c r="D25057" s="422"/>
    </row>
    <row r="25058" spans="4:4">
      <c r="D25058" s="422"/>
    </row>
    <row r="25059" spans="4:4">
      <c r="D25059" s="422"/>
    </row>
    <row r="25060" spans="4:4">
      <c r="D25060" s="422"/>
    </row>
    <row r="25061" spans="4:4">
      <c r="D25061" s="422"/>
    </row>
    <row r="25062" spans="4:4">
      <c r="D25062" s="422"/>
    </row>
    <row r="25063" spans="4:4">
      <c r="D25063" s="422"/>
    </row>
    <row r="25064" spans="4:4">
      <c r="D25064" s="422"/>
    </row>
    <row r="25065" spans="4:4">
      <c r="D25065" s="422"/>
    </row>
    <row r="25066" spans="4:4">
      <c r="D25066" s="422"/>
    </row>
    <row r="25067" spans="4:4">
      <c r="D25067" s="422"/>
    </row>
    <row r="25068" spans="4:4">
      <c r="D25068" s="422"/>
    </row>
    <row r="25069" spans="4:4">
      <c r="D25069" s="422"/>
    </row>
    <row r="25070" spans="4:4">
      <c r="D25070" s="422"/>
    </row>
    <row r="25071" spans="4:4">
      <c r="D25071" s="422"/>
    </row>
    <row r="25072" spans="4:4">
      <c r="D25072" s="422"/>
    </row>
    <row r="25073" spans="4:4">
      <c r="D25073" s="422"/>
    </row>
    <row r="25074" spans="4:4">
      <c r="D25074" s="422"/>
    </row>
    <row r="25075" spans="4:4">
      <c r="D25075" s="422"/>
    </row>
    <row r="25076" spans="4:4">
      <c r="D25076" s="422"/>
    </row>
    <row r="25077" spans="4:4">
      <c r="D25077" s="422"/>
    </row>
    <row r="25078" spans="4:4">
      <c r="D25078" s="422"/>
    </row>
    <row r="25079" spans="4:4">
      <c r="D25079" s="422"/>
    </row>
    <row r="25080" spans="4:4">
      <c r="D25080" s="422"/>
    </row>
    <row r="25081" spans="4:4">
      <c r="D25081" s="422"/>
    </row>
    <row r="25082" spans="4:4">
      <c r="D25082" s="422"/>
    </row>
    <row r="25083" spans="4:4">
      <c r="D25083" s="422"/>
    </row>
    <row r="25084" spans="4:4">
      <c r="D25084" s="422"/>
    </row>
    <row r="25085" spans="4:4">
      <c r="D25085" s="422"/>
    </row>
    <row r="25086" spans="4:4">
      <c r="D25086" s="422"/>
    </row>
    <row r="25087" spans="4:4">
      <c r="D25087" s="422"/>
    </row>
    <row r="25088" spans="4:4">
      <c r="D25088" s="422"/>
    </row>
    <row r="25089" spans="4:4">
      <c r="D25089" s="422"/>
    </row>
    <row r="25090" spans="4:4">
      <c r="D25090" s="422"/>
    </row>
    <row r="25091" spans="4:4">
      <c r="D25091" s="422"/>
    </row>
    <row r="25092" spans="4:4">
      <c r="D25092" s="422"/>
    </row>
    <row r="25093" spans="4:4">
      <c r="D25093" s="422"/>
    </row>
    <row r="25094" spans="4:4">
      <c r="D25094" s="422"/>
    </row>
    <row r="25095" spans="4:4">
      <c r="D25095" s="422"/>
    </row>
    <row r="25096" spans="4:4">
      <c r="D25096" s="422"/>
    </row>
    <row r="25097" spans="4:4">
      <c r="D25097" s="422"/>
    </row>
    <row r="25098" spans="4:4">
      <c r="D25098" s="422"/>
    </row>
    <row r="25099" spans="4:4">
      <c r="D25099" s="422"/>
    </row>
    <row r="25100" spans="4:4">
      <c r="D25100" s="422"/>
    </row>
    <row r="25101" spans="4:4">
      <c r="D25101" s="422"/>
    </row>
    <row r="25102" spans="4:4">
      <c r="D25102" s="422"/>
    </row>
    <row r="25103" spans="4:4">
      <c r="D25103" s="422"/>
    </row>
    <row r="25104" spans="4:4">
      <c r="D25104" s="422"/>
    </row>
    <row r="25105" spans="4:4">
      <c r="D25105" s="422"/>
    </row>
    <row r="25106" spans="4:4">
      <c r="D25106" s="422"/>
    </row>
    <row r="25107" spans="4:4">
      <c r="D25107" s="422"/>
    </row>
    <row r="25108" spans="4:4">
      <c r="D25108" s="422"/>
    </row>
    <row r="25109" spans="4:4">
      <c r="D25109" s="422"/>
    </row>
    <row r="25110" spans="4:4">
      <c r="D25110" s="422"/>
    </row>
    <row r="25111" spans="4:4">
      <c r="D25111" s="422"/>
    </row>
    <row r="25112" spans="4:4">
      <c r="D25112" s="422"/>
    </row>
    <row r="25113" spans="4:4">
      <c r="D25113" s="422"/>
    </row>
    <row r="25114" spans="4:4">
      <c r="D25114" s="422"/>
    </row>
    <row r="25115" spans="4:4">
      <c r="D25115" s="422"/>
    </row>
    <row r="25116" spans="4:4">
      <c r="D25116" s="422"/>
    </row>
    <row r="25117" spans="4:4">
      <c r="D25117" s="422"/>
    </row>
    <row r="25118" spans="4:4">
      <c r="D25118" s="422"/>
    </row>
    <row r="25119" spans="4:4">
      <c r="D25119" s="422"/>
    </row>
    <row r="25120" spans="4:4">
      <c r="D25120" s="422"/>
    </row>
    <row r="25121" spans="4:4">
      <c r="D25121" s="422"/>
    </row>
    <row r="25122" spans="4:4">
      <c r="D25122" s="422"/>
    </row>
    <row r="25123" spans="4:4">
      <c r="D25123" s="422"/>
    </row>
    <row r="25124" spans="4:4">
      <c r="D25124" s="422"/>
    </row>
    <row r="25125" spans="4:4">
      <c r="D25125" s="422"/>
    </row>
    <row r="25126" spans="4:4">
      <c r="D25126" s="422"/>
    </row>
    <row r="25127" spans="4:4">
      <c r="D25127" s="422"/>
    </row>
    <row r="25128" spans="4:4">
      <c r="D25128" s="422"/>
    </row>
    <row r="25129" spans="4:4">
      <c r="D25129" s="422"/>
    </row>
    <row r="25130" spans="4:4">
      <c r="D25130" s="422"/>
    </row>
    <row r="25131" spans="4:4">
      <c r="D25131" s="422"/>
    </row>
    <row r="25132" spans="4:4">
      <c r="D25132" s="422"/>
    </row>
    <row r="25133" spans="4:4">
      <c r="D25133" s="422"/>
    </row>
    <row r="25134" spans="4:4">
      <c r="D25134" s="422"/>
    </row>
    <row r="25135" spans="4:4">
      <c r="D25135" s="422"/>
    </row>
    <row r="25136" spans="4:4">
      <c r="D25136" s="422"/>
    </row>
    <row r="25137" spans="4:4">
      <c r="D25137" s="422"/>
    </row>
    <row r="25138" spans="4:4">
      <c r="D25138" s="422"/>
    </row>
    <row r="25139" spans="4:4">
      <c r="D25139" s="422"/>
    </row>
    <row r="25140" spans="4:4">
      <c r="D25140" s="422"/>
    </row>
    <row r="25141" spans="4:4">
      <c r="D25141" s="422"/>
    </row>
    <row r="25142" spans="4:4">
      <c r="D25142" s="422"/>
    </row>
    <row r="25143" spans="4:4">
      <c r="D25143" s="422"/>
    </row>
    <row r="25144" spans="4:4">
      <c r="D25144" s="422"/>
    </row>
    <row r="25145" spans="4:4">
      <c r="D25145" s="422"/>
    </row>
    <row r="25146" spans="4:4">
      <c r="D25146" s="422"/>
    </row>
    <row r="25147" spans="4:4">
      <c r="D25147" s="422"/>
    </row>
    <row r="25148" spans="4:4">
      <c r="D25148" s="422"/>
    </row>
    <row r="25149" spans="4:4">
      <c r="D25149" s="422"/>
    </row>
    <row r="25150" spans="4:4">
      <c r="D25150" s="422"/>
    </row>
    <row r="25151" spans="4:4">
      <c r="D25151" s="422"/>
    </row>
    <row r="25152" spans="4:4">
      <c r="D25152" s="422"/>
    </row>
    <row r="25153" spans="4:4">
      <c r="D25153" s="422"/>
    </row>
    <row r="25154" spans="4:4">
      <c r="D25154" s="422"/>
    </row>
    <row r="25155" spans="4:4">
      <c r="D25155" s="422"/>
    </row>
    <row r="25156" spans="4:4">
      <c r="D25156" s="422"/>
    </row>
    <row r="25157" spans="4:4">
      <c r="D25157" s="422"/>
    </row>
    <row r="25158" spans="4:4">
      <c r="D25158" s="422"/>
    </row>
    <row r="25159" spans="4:4">
      <c r="D25159" s="422"/>
    </row>
    <row r="25160" spans="4:4">
      <c r="D25160" s="422"/>
    </row>
    <row r="25161" spans="4:4">
      <c r="D25161" s="422"/>
    </row>
    <row r="25162" spans="4:4">
      <c r="D25162" s="422"/>
    </row>
    <row r="25163" spans="4:4">
      <c r="D25163" s="422"/>
    </row>
    <row r="25164" spans="4:4">
      <c r="D25164" s="422"/>
    </row>
    <row r="25165" spans="4:4">
      <c r="D25165" s="422"/>
    </row>
    <row r="25166" spans="4:4">
      <c r="D25166" s="422"/>
    </row>
    <row r="25167" spans="4:4">
      <c r="D25167" s="422"/>
    </row>
    <row r="25168" spans="4:4">
      <c r="D25168" s="422"/>
    </row>
    <row r="25169" spans="4:4">
      <c r="D25169" s="422"/>
    </row>
    <row r="25170" spans="4:4">
      <c r="D25170" s="422"/>
    </row>
    <row r="25171" spans="4:4">
      <c r="D25171" s="422"/>
    </row>
    <row r="25172" spans="4:4">
      <c r="D25172" s="422"/>
    </row>
    <row r="25173" spans="4:4">
      <c r="D25173" s="422"/>
    </row>
    <row r="25174" spans="4:4">
      <c r="D25174" s="422"/>
    </row>
    <row r="25175" spans="4:4">
      <c r="D25175" s="422"/>
    </row>
    <row r="25176" spans="4:4">
      <c r="D25176" s="422"/>
    </row>
    <row r="25177" spans="4:4">
      <c r="D25177" s="422"/>
    </row>
    <row r="25178" spans="4:4">
      <c r="D25178" s="422"/>
    </row>
    <row r="25179" spans="4:4">
      <c r="D25179" s="422"/>
    </row>
    <row r="25180" spans="4:4">
      <c r="D25180" s="422"/>
    </row>
    <row r="25181" spans="4:4">
      <c r="D25181" s="422"/>
    </row>
    <row r="25182" spans="4:4">
      <c r="D25182" s="422"/>
    </row>
    <row r="25183" spans="4:4">
      <c r="D25183" s="422"/>
    </row>
    <row r="25184" spans="4:4">
      <c r="D25184" s="422"/>
    </row>
    <row r="25185" spans="4:4">
      <c r="D25185" s="422"/>
    </row>
    <row r="25186" spans="4:4">
      <c r="D25186" s="422"/>
    </row>
    <row r="25187" spans="4:4">
      <c r="D25187" s="422"/>
    </row>
    <row r="25188" spans="4:4">
      <c r="D25188" s="422"/>
    </row>
    <row r="25189" spans="4:4">
      <c r="D25189" s="422"/>
    </row>
    <row r="25190" spans="4:4">
      <c r="D25190" s="422"/>
    </row>
    <row r="25191" spans="4:4">
      <c r="D25191" s="422"/>
    </row>
    <row r="25192" spans="4:4">
      <c r="D25192" s="422"/>
    </row>
    <row r="25193" spans="4:4">
      <c r="D25193" s="422"/>
    </row>
    <row r="25194" spans="4:4">
      <c r="D25194" s="422"/>
    </row>
    <row r="25195" spans="4:4">
      <c r="D25195" s="422"/>
    </row>
    <row r="25196" spans="4:4">
      <c r="D25196" s="422"/>
    </row>
    <row r="25197" spans="4:4">
      <c r="D25197" s="422"/>
    </row>
    <row r="25198" spans="4:4">
      <c r="D25198" s="422"/>
    </row>
    <row r="25199" spans="4:4">
      <c r="D25199" s="422"/>
    </row>
    <row r="25200" spans="4:4">
      <c r="D25200" s="422"/>
    </row>
    <row r="25201" spans="4:4">
      <c r="D25201" s="422"/>
    </row>
    <row r="25202" spans="4:4">
      <c r="D25202" s="422"/>
    </row>
    <row r="25203" spans="4:4">
      <c r="D25203" s="422"/>
    </row>
    <row r="25204" spans="4:4">
      <c r="D25204" s="422"/>
    </row>
    <row r="25205" spans="4:4">
      <c r="D25205" s="422"/>
    </row>
    <row r="25206" spans="4:4">
      <c r="D25206" s="422"/>
    </row>
    <row r="25207" spans="4:4">
      <c r="D25207" s="422"/>
    </row>
    <row r="25208" spans="4:4">
      <c r="D25208" s="422"/>
    </row>
    <row r="25209" spans="4:4">
      <c r="D25209" s="422"/>
    </row>
    <row r="25210" spans="4:4">
      <c r="D25210" s="422"/>
    </row>
    <row r="25211" spans="4:4">
      <c r="D25211" s="422"/>
    </row>
    <row r="25212" spans="4:4">
      <c r="D25212" s="422"/>
    </row>
    <row r="25213" spans="4:4">
      <c r="D25213" s="422"/>
    </row>
    <row r="25214" spans="4:4">
      <c r="D25214" s="422"/>
    </row>
    <row r="25215" spans="4:4">
      <c r="D25215" s="422"/>
    </row>
    <row r="25216" spans="4:4">
      <c r="D25216" s="422"/>
    </row>
    <row r="25217" spans="4:4">
      <c r="D25217" s="422"/>
    </row>
    <row r="25218" spans="4:4">
      <c r="D25218" s="422"/>
    </row>
    <row r="25219" spans="4:4">
      <c r="D25219" s="422"/>
    </row>
    <row r="25220" spans="4:4">
      <c r="D25220" s="422"/>
    </row>
    <row r="25221" spans="4:4">
      <c r="D25221" s="422"/>
    </row>
    <row r="25222" spans="4:4">
      <c r="D25222" s="422"/>
    </row>
    <row r="25223" spans="4:4">
      <c r="D25223" s="422"/>
    </row>
    <row r="25224" spans="4:4">
      <c r="D25224" s="422"/>
    </row>
    <row r="25225" spans="4:4">
      <c r="D25225" s="422"/>
    </row>
    <row r="25226" spans="4:4">
      <c r="D25226" s="422"/>
    </row>
    <row r="25227" spans="4:4">
      <c r="D25227" s="422"/>
    </row>
    <row r="25228" spans="4:4">
      <c r="D25228" s="422"/>
    </row>
    <row r="25229" spans="4:4">
      <c r="D25229" s="422"/>
    </row>
    <row r="25230" spans="4:4">
      <c r="D25230" s="422"/>
    </row>
    <row r="25231" spans="4:4">
      <c r="D25231" s="422"/>
    </row>
    <row r="25232" spans="4:4">
      <c r="D25232" s="422"/>
    </row>
    <row r="25233" spans="4:4">
      <c r="D25233" s="422"/>
    </row>
    <row r="25234" spans="4:4">
      <c r="D25234" s="422"/>
    </row>
    <row r="25235" spans="4:4">
      <c r="D25235" s="422"/>
    </row>
    <row r="25236" spans="4:4">
      <c r="D25236" s="422"/>
    </row>
    <row r="25237" spans="4:4">
      <c r="D25237" s="422"/>
    </row>
    <row r="25238" spans="4:4">
      <c r="D25238" s="422"/>
    </row>
    <row r="25239" spans="4:4">
      <c r="D25239" s="422"/>
    </row>
    <row r="25240" spans="4:4">
      <c r="D25240" s="422"/>
    </row>
    <row r="25241" spans="4:4">
      <c r="D25241" s="422"/>
    </row>
    <row r="25242" spans="4:4">
      <c r="D25242" s="422"/>
    </row>
    <row r="25243" spans="4:4">
      <c r="D25243" s="422"/>
    </row>
    <row r="25244" spans="4:4">
      <c r="D25244" s="422"/>
    </row>
    <row r="25245" spans="4:4">
      <c r="D25245" s="422"/>
    </row>
    <row r="25246" spans="4:4">
      <c r="D25246" s="422"/>
    </row>
    <row r="25247" spans="4:4">
      <c r="D25247" s="422"/>
    </row>
    <row r="25248" spans="4:4">
      <c r="D25248" s="422"/>
    </row>
    <row r="25249" spans="4:4">
      <c r="D25249" s="422"/>
    </row>
    <row r="25250" spans="4:4">
      <c r="D25250" s="422"/>
    </row>
    <row r="25251" spans="4:4">
      <c r="D25251" s="422"/>
    </row>
    <row r="25252" spans="4:4">
      <c r="D25252" s="422"/>
    </row>
    <row r="25253" spans="4:4">
      <c r="D25253" s="422"/>
    </row>
    <row r="25254" spans="4:4">
      <c r="D25254" s="422"/>
    </row>
    <row r="25255" spans="4:4">
      <c r="D25255" s="422"/>
    </row>
    <row r="25256" spans="4:4">
      <c r="D25256" s="422"/>
    </row>
    <row r="25257" spans="4:4">
      <c r="D25257" s="422"/>
    </row>
    <row r="25258" spans="4:4">
      <c r="D25258" s="422"/>
    </row>
    <row r="25259" spans="4:4">
      <c r="D25259" s="422"/>
    </row>
    <row r="25260" spans="4:4">
      <c r="D25260" s="422"/>
    </row>
    <row r="25261" spans="4:4">
      <c r="D25261" s="422"/>
    </row>
    <row r="25262" spans="4:4">
      <c r="D25262" s="422"/>
    </row>
    <row r="25263" spans="4:4">
      <c r="D25263" s="422"/>
    </row>
    <row r="25264" spans="4:4">
      <c r="D25264" s="422"/>
    </row>
    <row r="25265" spans="4:4">
      <c r="D25265" s="422"/>
    </row>
    <row r="25266" spans="4:4">
      <c r="D25266" s="422"/>
    </row>
    <row r="25267" spans="4:4">
      <c r="D25267" s="422"/>
    </row>
    <row r="25268" spans="4:4">
      <c r="D25268" s="422"/>
    </row>
    <row r="25269" spans="4:4">
      <c r="D25269" s="422"/>
    </row>
    <row r="25270" spans="4:4">
      <c r="D25270" s="422"/>
    </row>
    <row r="25271" spans="4:4">
      <c r="D25271" s="422"/>
    </row>
    <row r="25272" spans="4:4">
      <c r="D25272" s="422"/>
    </row>
    <row r="25273" spans="4:4">
      <c r="D25273" s="422"/>
    </row>
    <row r="25274" spans="4:4">
      <c r="D25274" s="422"/>
    </row>
    <row r="25275" spans="4:4">
      <c r="D25275" s="422"/>
    </row>
    <row r="25276" spans="4:4">
      <c r="D25276" s="422"/>
    </row>
    <row r="25277" spans="4:4">
      <c r="D25277" s="422"/>
    </row>
    <row r="25278" spans="4:4">
      <c r="D25278" s="422"/>
    </row>
    <row r="25279" spans="4:4">
      <c r="D25279" s="422"/>
    </row>
    <row r="25280" spans="4:4">
      <c r="D25280" s="422"/>
    </row>
    <row r="25281" spans="4:4">
      <c r="D25281" s="422"/>
    </row>
    <row r="25282" spans="4:4">
      <c r="D25282" s="422"/>
    </row>
    <row r="25283" spans="4:4">
      <c r="D25283" s="422"/>
    </row>
    <row r="25284" spans="4:4">
      <c r="D25284" s="422"/>
    </row>
    <row r="25285" spans="4:4">
      <c r="D25285" s="422"/>
    </row>
    <row r="25286" spans="4:4">
      <c r="D25286" s="422"/>
    </row>
    <row r="25287" spans="4:4">
      <c r="D25287" s="422"/>
    </row>
    <row r="25288" spans="4:4">
      <c r="D25288" s="422"/>
    </row>
    <row r="25289" spans="4:4">
      <c r="D25289" s="422"/>
    </row>
    <row r="25290" spans="4:4">
      <c r="D25290" s="422"/>
    </row>
    <row r="25291" spans="4:4">
      <c r="D25291" s="422"/>
    </row>
    <row r="25292" spans="4:4">
      <c r="D25292" s="422"/>
    </row>
    <row r="25293" spans="4:4">
      <c r="D25293" s="422"/>
    </row>
    <row r="25294" spans="4:4">
      <c r="D25294" s="422"/>
    </row>
    <row r="25295" spans="4:4">
      <c r="D25295" s="422"/>
    </row>
    <row r="25296" spans="4:4">
      <c r="D25296" s="422"/>
    </row>
    <row r="25297" spans="4:4">
      <c r="D25297" s="422"/>
    </row>
    <row r="25298" spans="4:4">
      <c r="D25298" s="422"/>
    </row>
    <row r="25299" spans="4:4">
      <c r="D25299" s="422"/>
    </row>
    <row r="25300" spans="4:4">
      <c r="D25300" s="422"/>
    </row>
    <row r="25301" spans="4:4">
      <c r="D25301" s="422"/>
    </row>
    <row r="25302" spans="4:4">
      <c r="D25302" s="422"/>
    </row>
    <row r="25303" spans="4:4">
      <c r="D25303" s="422"/>
    </row>
    <row r="25304" spans="4:4">
      <c r="D25304" s="422"/>
    </row>
    <row r="25305" spans="4:4">
      <c r="D25305" s="422"/>
    </row>
    <row r="25306" spans="4:4">
      <c r="D25306" s="422"/>
    </row>
    <row r="25307" spans="4:4">
      <c r="D25307" s="422"/>
    </row>
    <row r="25308" spans="4:4">
      <c r="D25308" s="422"/>
    </row>
    <row r="25309" spans="4:4">
      <c r="D25309" s="422"/>
    </row>
    <row r="25310" spans="4:4">
      <c r="D25310" s="422"/>
    </row>
    <row r="25311" spans="4:4">
      <c r="D25311" s="422"/>
    </row>
    <row r="25312" spans="4:4">
      <c r="D25312" s="422"/>
    </row>
    <row r="25313" spans="4:4">
      <c r="D25313" s="422"/>
    </row>
    <row r="25314" spans="4:4">
      <c r="D25314" s="422"/>
    </row>
    <row r="25315" spans="4:4">
      <c r="D25315" s="422"/>
    </row>
    <row r="25316" spans="4:4">
      <c r="D25316" s="422"/>
    </row>
    <row r="25317" spans="4:4">
      <c r="D25317" s="422"/>
    </row>
    <row r="25318" spans="4:4">
      <c r="D25318" s="422"/>
    </row>
    <row r="25319" spans="4:4">
      <c r="D25319" s="422"/>
    </row>
    <row r="25320" spans="4:4">
      <c r="D25320" s="422"/>
    </row>
    <row r="25321" spans="4:4">
      <c r="D25321" s="422"/>
    </row>
    <row r="25322" spans="4:4">
      <c r="D25322" s="422"/>
    </row>
    <row r="25323" spans="4:4">
      <c r="D25323" s="422"/>
    </row>
    <row r="25324" spans="4:4">
      <c r="D25324" s="422"/>
    </row>
    <row r="25325" spans="4:4">
      <c r="D25325" s="422"/>
    </row>
    <row r="25326" spans="4:4">
      <c r="D25326" s="422"/>
    </row>
    <row r="25327" spans="4:4">
      <c r="D25327" s="422"/>
    </row>
    <row r="25328" spans="4:4">
      <c r="D25328" s="422"/>
    </row>
    <row r="25329" spans="4:4">
      <c r="D25329" s="422"/>
    </row>
    <row r="25330" spans="4:4">
      <c r="D25330" s="422"/>
    </row>
    <row r="25331" spans="4:4">
      <c r="D25331" s="422"/>
    </row>
    <row r="25332" spans="4:4">
      <c r="D25332" s="422"/>
    </row>
    <row r="25333" spans="4:4">
      <c r="D25333" s="422"/>
    </row>
    <row r="25334" spans="4:4">
      <c r="D25334" s="422"/>
    </row>
    <row r="25335" spans="4:4">
      <c r="D25335" s="422"/>
    </row>
    <row r="25336" spans="4:4">
      <c r="D25336" s="422"/>
    </row>
    <row r="25337" spans="4:4">
      <c r="D25337" s="422"/>
    </row>
    <row r="25338" spans="4:4">
      <c r="D25338" s="422"/>
    </row>
    <row r="25339" spans="4:4">
      <c r="D25339" s="422"/>
    </row>
    <row r="25340" spans="4:4">
      <c r="D25340" s="422"/>
    </row>
    <row r="25341" spans="4:4">
      <c r="D25341" s="422"/>
    </row>
    <row r="25342" spans="4:4">
      <c r="D25342" s="422"/>
    </row>
    <row r="25343" spans="4:4">
      <c r="D25343" s="422"/>
    </row>
    <row r="25344" spans="4:4">
      <c r="D25344" s="422"/>
    </row>
    <row r="25345" spans="4:4">
      <c r="D25345" s="422"/>
    </row>
    <row r="25346" spans="4:4">
      <c r="D25346" s="422"/>
    </row>
    <row r="25347" spans="4:4">
      <c r="D25347" s="422"/>
    </row>
    <row r="25348" spans="4:4">
      <c r="D25348" s="422"/>
    </row>
    <row r="25349" spans="4:4">
      <c r="D25349" s="422"/>
    </row>
    <row r="25350" spans="4:4">
      <c r="D25350" s="422"/>
    </row>
    <row r="25351" spans="4:4">
      <c r="D25351" s="422"/>
    </row>
    <row r="25352" spans="4:4">
      <c r="D25352" s="422"/>
    </row>
    <row r="25353" spans="4:4">
      <c r="D25353" s="422"/>
    </row>
    <row r="25354" spans="4:4">
      <c r="D25354" s="422"/>
    </row>
    <row r="25355" spans="4:4">
      <c r="D25355" s="422"/>
    </row>
    <row r="25356" spans="4:4">
      <c r="D25356" s="422"/>
    </row>
    <row r="25357" spans="4:4">
      <c r="D25357" s="422"/>
    </row>
    <row r="25358" spans="4:4">
      <c r="D25358" s="422"/>
    </row>
    <row r="25359" spans="4:4">
      <c r="D25359" s="422"/>
    </row>
    <row r="25360" spans="4:4">
      <c r="D25360" s="422"/>
    </row>
    <row r="25361" spans="4:4">
      <c r="D25361" s="422"/>
    </row>
    <row r="25362" spans="4:4">
      <c r="D25362" s="422"/>
    </row>
    <row r="25363" spans="4:4">
      <c r="D25363" s="422"/>
    </row>
    <row r="25364" spans="4:4">
      <c r="D25364" s="422"/>
    </row>
    <row r="25365" spans="4:4">
      <c r="D25365" s="422"/>
    </row>
    <row r="25366" spans="4:4">
      <c r="D25366" s="422"/>
    </row>
    <row r="25367" spans="4:4">
      <c r="D25367" s="422"/>
    </row>
    <row r="25368" spans="4:4">
      <c r="D25368" s="422"/>
    </row>
    <row r="25369" spans="4:4">
      <c r="D25369" s="422"/>
    </row>
    <row r="25370" spans="4:4">
      <c r="D25370" s="422"/>
    </row>
    <row r="25371" spans="4:4">
      <c r="D25371" s="422"/>
    </row>
    <row r="25372" spans="4:4">
      <c r="D25372" s="422"/>
    </row>
    <row r="25373" spans="4:4">
      <c r="D25373" s="422"/>
    </row>
    <row r="25374" spans="4:4">
      <c r="D25374" s="422"/>
    </row>
    <row r="25375" spans="4:4">
      <c r="D25375" s="422"/>
    </row>
    <row r="25376" spans="4:4">
      <c r="D25376" s="422"/>
    </row>
    <row r="25377" spans="4:4">
      <c r="D25377" s="422"/>
    </row>
    <row r="25378" spans="4:4">
      <c r="D25378" s="422"/>
    </row>
    <row r="25379" spans="4:4">
      <c r="D25379" s="422"/>
    </row>
    <row r="25380" spans="4:4">
      <c r="D25380" s="422"/>
    </row>
    <row r="25381" spans="4:4">
      <c r="D25381" s="422"/>
    </row>
    <row r="25382" spans="4:4">
      <c r="D25382" s="422"/>
    </row>
    <row r="25383" spans="4:4">
      <c r="D25383" s="422"/>
    </row>
    <row r="25384" spans="4:4">
      <c r="D25384" s="422"/>
    </row>
    <row r="25385" spans="4:4">
      <c r="D25385" s="422"/>
    </row>
    <row r="25386" spans="4:4">
      <c r="D25386" s="422"/>
    </row>
    <row r="25387" spans="4:4">
      <c r="D25387" s="422"/>
    </row>
    <row r="25388" spans="4:4">
      <c r="D25388" s="422"/>
    </row>
    <row r="25389" spans="4:4">
      <c r="D25389" s="422"/>
    </row>
    <row r="25390" spans="4:4">
      <c r="D25390" s="422"/>
    </row>
    <row r="25391" spans="4:4">
      <c r="D25391" s="422"/>
    </row>
    <row r="25392" spans="4:4">
      <c r="D25392" s="422"/>
    </row>
    <row r="25393" spans="4:4">
      <c r="D25393" s="422"/>
    </row>
    <row r="25394" spans="4:4">
      <c r="D25394" s="422"/>
    </row>
    <row r="25395" spans="4:4">
      <c r="D25395" s="422"/>
    </row>
    <row r="25396" spans="4:4">
      <c r="D25396" s="422"/>
    </row>
    <row r="25397" spans="4:4">
      <c r="D25397" s="422"/>
    </row>
    <row r="25398" spans="4:4">
      <c r="D25398" s="422"/>
    </row>
    <row r="25399" spans="4:4">
      <c r="D25399" s="422"/>
    </row>
    <row r="25400" spans="4:4">
      <c r="D25400" s="422"/>
    </row>
    <row r="25401" spans="4:4">
      <c r="D25401" s="422"/>
    </row>
    <row r="25402" spans="4:4">
      <c r="D25402" s="422"/>
    </row>
    <row r="25403" spans="4:4">
      <c r="D25403" s="422"/>
    </row>
    <row r="25404" spans="4:4">
      <c r="D25404" s="422"/>
    </row>
    <row r="25405" spans="4:4">
      <c r="D25405" s="422"/>
    </row>
    <row r="25406" spans="4:4">
      <c r="D25406" s="422"/>
    </row>
    <row r="25407" spans="4:4">
      <c r="D25407" s="422"/>
    </row>
    <row r="25408" spans="4:4">
      <c r="D25408" s="422"/>
    </row>
    <row r="25409" spans="4:4">
      <c r="D25409" s="422"/>
    </row>
    <row r="25410" spans="4:4">
      <c r="D25410" s="422"/>
    </row>
    <row r="25411" spans="4:4">
      <c r="D25411" s="422"/>
    </row>
    <row r="25412" spans="4:4">
      <c r="D25412" s="422"/>
    </row>
    <row r="25413" spans="4:4">
      <c r="D25413" s="422"/>
    </row>
    <row r="25414" spans="4:4">
      <c r="D25414" s="422"/>
    </row>
    <row r="25415" spans="4:4">
      <c r="D25415" s="422"/>
    </row>
    <row r="25416" spans="4:4">
      <c r="D25416" s="422"/>
    </row>
    <row r="25417" spans="4:4">
      <c r="D25417" s="422"/>
    </row>
    <row r="25418" spans="4:4">
      <c r="D25418" s="422"/>
    </row>
    <row r="25419" spans="4:4">
      <c r="D25419" s="422"/>
    </row>
    <row r="25420" spans="4:4">
      <c r="D25420" s="422"/>
    </row>
    <row r="25421" spans="4:4">
      <c r="D25421" s="422"/>
    </row>
    <row r="25422" spans="4:4">
      <c r="D25422" s="422"/>
    </row>
    <row r="25423" spans="4:4">
      <c r="D25423" s="422"/>
    </row>
    <row r="25424" spans="4:4">
      <c r="D25424" s="422"/>
    </row>
    <row r="25425" spans="4:4">
      <c r="D25425" s="422"/>
    </row>
    <row r="25426" spans="4:4">
      <c r="D25426" s="422"/>
    </row>
    <row r="25427" spans="4:4">
      <c r="D25427" s="422"/>
    </row>
    <row r="25428" spans="4:4">
      <c r="D25428" s="422"/>
    </row>
    <row r="25429" spans="4:4">
      <c r="D25429" s="422"/>
    </row>
    <row r="25430" spans="4:4">
      <c r="D25430" s="422"/>
    </row>
    <row r="25431" spans="4:4">
      <c r="D25431" s="422"/>
    </row>
    <row r="25432" spans="4:4">
      <c r="D25432" s="422"/>
    </row>
    <row r="25433" spans="4:4">
      <c r="D25433" s="422"/>
    </row>
    <row r="25434" spans="4:4">
      <c r="D25434" s="422"/>
    </row>
    <row r="25435" spans="4:4">
      <c r="D25435" s="422"/>
    </row>
    <row r="25436" spans="4:4">
      <c r="D25436" s="422"/>
    </row>
    <row r="25437" spans="4:4">
      <c r="D25437" s="422"/>
    </row>
    <row r="25438" spans="4:4">
      <c r="D25438" s="422"/>
    </row>
    <row r="25439" spans="4:4">
      <c r="D25439" s="422"/>
    </row>
    <row r="25440" spans="4:4">
      <c r="D25440" s="422"/>
    </row>
    <row r="25441" spans="4:4">
      <c r="D25441" s="422"/>
    </row>
    <row r="25442" spans="4:4">
      <c r="D25442" s="422"/>
    </row>
    <row r="25443" spans="4:4">
      <c r="D25443" s="422"/>
    </row>
    <row r="25444" spans="4:4">
      <c r="D25444" s="422"/>
    </row>
    <row r="25445" spans="4:4">
      <c r="D25445" s="422"/>
    </row>
    <row r="25446" spans="4:4">
      <c r="D25446" s="422"/>
    </row>
    <row r="25447" spans="4:4">
      <c r="D25447" s="422"/>
    </row>
    <row r="25448" spans="4:4">
      <c r="D25448" s="422"/>
    </row>
    <row r="25449" spans="4:4">
      <c r="D25449" s="422"/>
    </row>
    <row r="25450" spans="4:4">
      <c r="D25450" s="422"/>
    </row>
    <row r="25451" spans="4:4">
      <c r="D25451" s="422"/>
    </row>
    <row r="25452" spans="4:4">
      <c r="D25452" s="422"/>
    </row>
    <row r="25453" spans="4:4">
      <c r="D25453" s="422"/>
    </row>
    <row r="25454" spans="4:4">
      <c r="D25454" s="422"/>
    </row>
    <row r="25455" spans="4:4">
      <c r="D25455" s="422"/>
    </row>
    <row r="25456" spans="4:4">
      <c r="D25456" s="422"/>
    </row>
    <row r="25457" spans="4:4">
      <c r="D25457" s="422"/>
    </row>
    <row r="25458" spans="4:4">
      <c r="D25458" s="422"/>
    </row>
    <row r="25459" spans="4:4">
      <c r="D25459" s="422"/>
    </row>
    <row r="25460" spans="4:4">
      <c r="D25460" s="422"/>
    </row>
    <row r="25461" spans="4:4">
      <c r="D25461" s="422"/>
    </row>
    <row r="25462" spans="4:4">
      <c r="D25462" s="422"/>
    </row>
    <row r="25463" spans="4:4">
      <c r="D25463" s="422"/>
    </row>
    <row r="25464" spans="4:4">
      <c r="D25464" s="422"/>
    </row>
    <row r="25465" spans="4:4">
      <c r="D25465" s="422"/>
    </row>
    <row r="25466" spans="4:4">
      <c r="D25466" s="422"/>
    </row>
    <row r="25467" spans="4:4">
      <c r="D25467" s="422"/>
    </row>
    <row r="25468" spans="4:4">
      <c r="D25468" s="422"/>
    </row>
    <row r="25469" spans="4:4">
      <c r="D25469" s="422"/>
    </row>
    <row r="25470" spans="4:4">
      <c r="D25470" s="422"/>
    </row>
    <row r="25471" spans="4:4">
      <c r="D25471" s="422"/>
    </row>
    <row r="25472" spans="4:4">
      <c r="D25472" s="422"/>
    </row>
    <row r="25473" spans="4:4">
      <c r="D25473" s="422"/>
    </row>
    <row r="25474" spans="4:4">
      <c r="D25474" s="422"/>
    </row>
    <row r="25475" spans="4:4">
      <c r="D25475" s="422"/>
    </row>
    <row r="25476" spans="4:4">
      <c r="D25476" s="422"/>
    </row>
    <row r="25477" spans="4:4">
      <c r="D25477" s="422"/>
    </row>
    <row r="25478" spans="4:4">
      <c r="D25478" s="422"/>
    </row>
    <row r="25479" spans="4:4">
      <c r="D25479" s="422"/>
    </row>
    <row r="25480" spans="4:4">
      <c r="D25480" s="422"/>
    </row>
    <row r="25481" spans="4:4">
      <c r="D25481" s="422"/>
    </row>
    <row r="25482" spans="4:4">
      <c r="D25482" s="422"/>
    </row>
    <row r="25483" spans="4:4">
      <c r="D25483" s="422"/>
    </row>
    <row r="25484" spans="4:4">
      <c r="D25484" s="422"/>
    </row>
    <row r="25485" spans="4:4">
      <c r="D25485" s="422"/>
    </row>
    <row r="25486" spans="4:4">
      <c r="D25486" s="422"/>
    </row>
    <row r="25487" spans="4:4">
      <c r="D25487" s="422"/>
    </row>
    <row r="25488" spans="4:4">
      <c r="D25488" s="422"/>
    </row>
    <row r="25489" spans="4:4">
      <c r="D25489" s="422"/>
    </row>
    <row r="25490" spans="4:4">
      <c r="D25490" s="422"/>
    </row>
    <row r="25491" spans="4:4">
      <c r="D25491" s="422"/>
    </row>
    <row r="25492" spans="4:4">
      <c r="D25492" s="422"/>
    </row>
    <row r="25493" spans="4:4">
      <c r="D25493" s="422"/>
    </row>
    <row r="25494" spans="4:4">
      <c r="D25494" s="422"/>
    </row>
    <row r="25495" spans="4:4">
      <c r="D25495" s="422"/>
    </row>
    <row r="25496" spans="4:4">
      <c r="D25496" s="422"/>
    </row>
    <row r="25497" spans="4:4">
      <c r="D25497" s="422"/>
    </row>
    <row r="25498" spans="4:4">
      <c r="D25498" s="422"/>
    </row>
    <row r="25499" spans="4:4">
      <c r="D25499" s="422"/>
    </row>
    <row r="25500" spans="4:4">
      <c r="D25500" s="422"/>
    </row>
    <row r="25501" spans="4:4">
      <c r="D25501" s="422"/>
    </row>
    <row r="25502" spans="4:4">
      <c r="D25502" s="422"/>
    </row>
    <row r="25503" spans="4:4">
      <c r="D25503" s="422"/>
    </row>
    <row r="25504" spans="4:4">
      <c r="D25504" s="422"/>
    </row>
    <row r="25505" spans="4:4">
      <c r="D25505" s="422"/>
    </row>
    <row r="25506" spans="4:4">
      <c r="D25506" s="422"/>
    </row>
    <row r="25507" spans="4:4">
      <c r="D25507" s="422"/>
    </row>
    <row r="25508" spans="4:4">
      <c r="D25508" s="422"/>
    </row>
    <row r="25509" spans="4:4">
      <c r="D25509" s="422"/>
    </row>
    <row r="25510" spans="4:4">
      <c r="D25510" s="422"/>
    </row>
    <row r="25511" spans="4:4">
      <c r="D25511" s="422"/>
    </row>
    <row r="25512" spans="4:4">
      <c r="D25512" s="422"/>
    </row>
    <row r="25513" spans="4:4">
      <c r="D25513" s="422"/>
    </row>
    <row r="25514" spans="4:4">
      <c r="D25514" s="422"/>
    </row>
    <row r="25515" spans="4:4">
      <c r="D25515" s="422"/>
    </row>
    <row r="25516" spans="4:4">
      <c r="D25516" s="422"/>
    </row>
    <row r="25517" spans="4:4">
      <c r="D25517" s="422"/>
    </row>
    <row r="25518" spans="4:4">
      <c r="D25518" s="422"/>
    </row>
    <row r="25519" spans="4:4">
      <c r="D25519" s="422"/>
    </row>
    <row r="25520" spans="4:4">
      <c r="D25520" s="422"/>
    </row>
    <row r="25521" spans="4:4">
      <c r="D25521" s="422"/>
    </row>
    <row r="25522" spans="4:4">
      <c r="D25522" s="422"/>
    </row>
    <row r="25523" spans="4:4">
      <c r="D25523" s="422"/>
    </row>
    <row r="25524" spans="4:4">
      <c r="D25524" s="422"/>
    </row>
    <row r="25525" spans="4:4">
      <c r="D25525" s="422"/>
    </row>
    <row r="25526" spans="4:4">
      <c r="D25526" s="422"/>
    </row>
    <row r="25527" spans="4:4">
      <c r="D25527" s="422"/>
    </row>
    <row r="25528" spans="4:4">
      <c r="D25528" s="422"/>
    </row>
    <row r="25529" spans="4:4">
      <c r="D25529" s="422"/>
    </row>
    <row r="25530" spans="4:4">
      <c r="D25530" s="422"/>
    </row>
    <row r="25531" spans="4:4">
      <c r="D25531" s="422"/>
    </row>
    <row r="25532" spans="4:4">
      <c r="D25532" s="422"/>
    </row>
    <row r="25533" spans="4:4">
      <c r="D25533" s="422"/>
    </row>
    <row r="25534" spans="4:4">
      <c r="D25534" s="422"/>
    </row>
    <row r="25535" spans="4:4">
      <c r="D25535" s="422"/>
    </row>
    <row r="25536" spans="4:4">
      <c r="D25536" s="422"/>
    </row>
    <row r="25537" spans="4:4">
      <c r="D25537" s="422"/>
    </row>
    <row r="25538" spans="4:4">
      <c r="D25538" s="422"/>
    </row>
    <row r="25539" spans="4:4">
      <c r="D25539" s="422"/>
    </row>
    <row r="25540" spans="4:4">
      <c r="D25540" s="422"/>
    </row>
    <row r="25541" spans="4:4">
      <c r="D25541" s="422"/>
    </row>
    <row r="25542" spans="4:4">
      <c r="D25542" s="422"/>
    </row>
    <row r="25543" spans="4:4">
      <c r="D25543" s="422"/>
    </row>
    <row r="25544" spans="4:4">
      <c r="D25544" s="422"/>
    </row>
    <row r="25545" spans="4:4">
      <c r="D25545" s="422"/>
    </row>
    <row r="25546" spans="4:4">
      <c r="D25546" s="422"/>
    </row>
    <row r="25547" spans="4:4">
      <c r="D25547" s="422"/>
    </row>
    <row r="25548" spans="4:4">
      <c r="D25548" s="422"/>
    </row>
    <row r="25549" spans="4:4">
      <c r="D25549" s="422"/>
    </row>
    <row r="25550" spans="4:4">
      <c r="D25550" s="422"/>
    </row>
    <row r="25551" spans="4:4">
      <c r="D25551" s="422"/>
    </row>
    <row r="25552" spans="4:4">
      <c r="D25552" s="422"/>
    </row>
    <row r="25553" spans="4:4">
      <c r="D25553" s="422"/>
    </row>
    <row r="25554" spans="4:4">
      <c r="D25554" s="422"/>
    </row>
    <row r="25555" spans="4:4">
      <c r="D25555" s="422"/>
    </row>
    <row r="25556" spans="4:4">
      <c r="D25556" s="422"/>
    </row>
    <row r="25557" spans="4:4">
      <c r="D25557" s="422"/>
    </row>
    <row r="25558" spans="4:4">
      <c r="D25558" s="422"/>
    </row>
    <row r="25559" spans="4:4">
      <c r="D25559" s="422"/>
    </row>
    <row r="25560" spans="4:4">
      <c r="D25560" s="422"/>
    </row>
    <row r="25561" spans="4:4">
      <c r="D25561" s="422"/>
    </row>
    <row r="25562" spans="4:4">
      <c r="D25562" s="422"/>
    </row>
    <row r="25563" spans="4:4">
      <c r="D25563" s="422"/>
    </row>
    <row r="25564" spans="4:4">
      <c r="D25564" s="422"/>
    </row>
    <row r="25565" spans="4:4">
      <c r="D25565" s="422"/>
    </row>
    <row r="25566" spans="4:4">
      <c r="D25566" s="422"/>
    </row>
    <row r="25567" spans="4:4">
      <c r="D25567" s="422"/>
    </row>
    <row r="25568" spans="4:4">
      <c r="D25568" s="422"/>
    </row>
    <row r="25569" spans="4:4">
      <c r="D25569" s="422"/>
    </row>
    <row r="25570" spans="4:4">
      <c r="D25570" s="422"/>
    </row>
    <row r="25571" spans="4:4">
      <c r="D25571" s="422"/>
    </row>
    <row r="25572" spans="4:4">
      <c r="D25572" s="422"/>
    </row>
    <row r="25573" spans="4:4">
      <c r="D25573" s="422"/>
    </row>
    <row r="25574" spans="4:4">
      <c r="D25574" s="422"/>
    </row>
    <row r="25575" spans="4:4">
      <c r="D25575" s="422"/>
    </row>
    <row r="25576" spans="4:4">
      <c r="D25576" s="422"/>
    </row>
    <row r="25577" spans="4:4">
      <c r="D25577" s="422"/>
    </row>
    <row r="25578" spans="4:4">
      <c r="D25578" s="422"/>
    </row>
    <row r="25579" spans="4:4">
      <c r="D25579" s="422"/>
    </row>
    <row r="25580" spans="4:4">
      <c r="D25580" s="422"/>
    </row>
    <row r="25581" spans="4:4">
      <c r="D25581" s="422"/>
    </row>
    <row r="25582" spans="4:4">
      <c r="D25582" s="422"/>
    </row>
    <row r="25583" spans="4:4">
      <c r="D25583" s="422"/>
    </row>
    <row r="25584" spans="4:4">
      <c r="D25584" s="422"/>
    </row>
    <row r="25585" spans="4:4">
      <c r="D25585" s="422"/>
    </row>
    <row r="25586" spans="4:4">
      <c r="D25586" s="422"/>
    </row>
    <row r="25587" spans="4:4">
      <c r="D25587" s="422"/>
    </row>
    <row r="25588" spans="4:4">
      <c r="D25588" s="422"/>
    </row>
    <row r="25589" spans="4:4">
      <c r="D25589" s="422"/>
    </row>
    <row r="25590" spans="4:4">
      <c r="D25590" s="422"/>
    </row>
    <row r="25591" spans="4:4">
      <c r="D25591" s="422"/>
    </row>
    <row r="25592" spans="4:4">
      <c r="D25592" s="422"/>
    </row>
    <row r="25593" spans="4:4">
      <c r="D25593" s="422"/>
    </row>
    <row r="25594" spans="4:4">
      <c r="D25594" s="422"/>
    </row>
    <row r="25595" spans="4:4">
      <c r="D25595" s="422"/>
    </row>
    <row r="25596" spans="4:4">
      <c r="D25596" s="422"/>
    </row>
    <row r="25597" spans="4:4">
      <c r="D25597" s="422"/>
    </row>
    <row r="25598" spans="4:4">
      <c r="D25598" s="422"/>
    </row>
    <row r="25599" spans="4:4">
      <c r="D25599" s="422"/>
    </row>
    <row r="25600" spans="4:4">
      <c r="D25600" s="422"/>
    </row>
    <row r="25601" spans="4:4">
      <c r="D25601" s="422"/>
    </row>
    <row r="25602" spans="4:4">
      <c r="D25602" s="422"/>
    </row>
    <row r="25603" spans="4:4">
      <c r="D25603" s="422"/>
    </row>
    <row r="25604" spans="4:4">
      <c r="D25604" s="422"/>
    </row>
    <row r="25605" spans="4:4">
      <c r="D25605" s="422"/>
    </row>
    <row r="25606" spans="4:4">
      <c r="D25606" s="422"/>
    </row>
    <row r="25607" spans="4:4">
      <c r="D25607" s="422"/>
    </row>
    <row r="25608" spans="4:4">
      <c r="D25608" s="422"/>
    </row>
    <row r="25609" spans="4:4">
      <c r="D25609" s="422"/>
    </row>
    <row r="25610" spans="4:4">
      <c r="D25610" s="422"/>
    </row>
    <row r="25611" spans="4:4">
      <c r="D25611" s="422"/>
    </row>
    <row r="25612" spans="4:4">
      <c r="D25612" s="422"/>
    </row>
    <row r="25613" spans="4:4">
      <c r="D25613" s="422"/>
    </row>
    <row r="25614" spans="4:4">
      <c r="D25614" s="422"/>
    </row>
    <row r="25615" spans="4:4">
      <c r="D25615" s="422"/>
    </row>
    <row r="25616" spans="4:4">
      <c r="D25616" s="422"/>
    </row>
    <row r="25617" spans="4:4">
      <c r="D25617" s="422"/>
    </row>
    <row r="25618" spans="4:4">
      <c r="D25618" s="422"/>
    </row>
    <row r="25619" spans="4:4">
      <c r="D25619" s="422"/>
    </row>
    <row r="25620" spans="4:4">
      <c r="D25620" s="422"/>
    </row>
    <row r="25621" spans="4:4">
      <c r="D25621" s="422"/>
    </row>
    <row r="25622" spans="4:4">
      <c r="D25622" s="422"/>
    </row>
    <row r="25623" spans="4:4">
      <c r="D25623" s="422"/>
    </row>
    <row r="25624" spans="4:4">
      <c r="D25624" s="422"/>
    </row>
    <row r="25625" spans="4:4">
      <c r="D25625" s="422"/>
    </row>
    <row r="25626" spans="4:4">
      <c r="D25626" s="422"/>
    </row>
    <row r="25627" spans="4:4">
      <c r="D25627" s="422"/>
    </row>
    <row r="25628" spans="4:4">
      <c r="D25628" s="422"/>
    </row>
    <row r="25629" spans="4:4">
      <c r="D25629" s="422"/>
    </row>
    <row r="25630" spans="4:4">
      <c r="D25630" s="422"/>
    </row>
    <row r="25631" spans="4:4">
      <c r="D25631" s="422"/>
    </row>
    <row r="25632" spans="4:4">
      <c r="D25632" s="422"/>
    </row>
    <row r="25633" spans="4:4">
      <c r="D25633" s="422"/>
    </row>
    <row r="25634" spans="4:4">
      <c r="D25634" s="422"/>
    </row>
    <row r="25635" spans="4:4">
      <c r="D25635" s="422"/>
    </row>
    <row r="25636" spans="4:4">
      <c r="D25636" s="422"/>
    </row>
    <row r="25637" spans="4:4">
      <c r="D25637" s="422"/>
    </row>
    <row r="25638" spans="4:4">
      <c r="D25638" s="422"/>
    </row>
    <row r="25639" spans="4:4">
      <c r="D25639" s="422"/>
    </row>
    <row r="25640" spans="4:4">
      <c r="D25640" s="422"/>
    </row>
    <row r="25641" spans="4:4">
      <c r="D25641" s="422"/>
    </row>
    <row r="25642" spans="4:4">
      <c r="D25642" s="422"/>
    </row>
    <row r="25643" spans="4:4">
      <c r="D25643" s="422"/>
    </row>
    <row r="25644" spans="4:4">
      <c r="D25644" s="422"/>
    </row>
    <row r="25645" spans="4:4">
      <c r="D25645" s="422"/>
    </row>
    <row r="25646" spans="4:4">
      <c r="D25646" s="422"/>
    </row>
    <row r="25647" spans="4:4">
      <c r="D25647" s="422"/>
    </row>
    <row r="25648" spans="4:4">
      <c r="D25648" s="422"/>
    </row>
    <row r="25649" spans="4:4">
      <c r="D25649" s="422"/>
    </row>
    <row r="25650" spans="4:4">
      <c r="D25650" s="422"/>
    </row>
    <row r="25651" spans="4:4">
      <c r="D25651" s="422"/>
    </row>
    <row r="25652" spans="4:4">
      <c r="D25652" s="422"/>
    </row>
    <row r="25653" spans="4:4">
      <c r="D25653" s="422"/>
    </row>
    <row r="25654" spans="4:4">
      <c r="D25654" s="422"/>
    </row>
    <row r="25655" spans="4:4">
      <c r="D25655" s="422"/>
    </row>
    <row r="25656" spans="4:4">
      <c r="D25656" s="422"/>
    </row>
    <row r="25657" spans="4:4">
      <c r="D25657" s="422"/>
    </row>
    <row r="25658" spans="4:4">
      <c r="D25658" s="422"/>
    </row>
    <row r="25659" spans="4:4">
      <c r="D25659" s="422"/>
    </row>
    <row r="25660" spans="4:4">
      <c r="D25660" s="422"/>
    </row>
    <row r="25661" spans="4:4">
      <c r="D25661" s="422"/>
    </row>
    <row r="25662" spans="4:4">
      <c r="D25662" s="422"/>
    </row>
    <row r="25663" spans="4:4">
      <c r="D25663" s="422"/>
    </row>
    <row r="25664" spans="4:4">
      <c r="D25664" s="422"/>
    </row>
    <row r="25665" spans="4:4">
      <c r="D25665" s="422"/>
    </row>
    <row r="25666" spans="4:4">
      <c r="D25666" s="422"/>
    </row>
    <row r="25667" spans="4:4">
      <c r="D25667" s="422"/>
    </row>
    <row r="25668" spans="4:4">
      <c r="D25668" s="422"/>
    </row>
    <row r="25669" spans="4:4">
      <c r="D25669" s="422"/>
    </row>
    <row r="25670" spans="4:4">
      <c r="D25670" s="422"/>
    </row>
    <row r="25671" spans="4:4">
      <c r="D25671" s="422"/>
    </row>
    <row r="25672" spans="4:4">
      <c r="D25672" s="422"/>
    </row>
    <row r="25673" spans="4:4">
      <c r="D25673" s="422"/>
    </row>
    <row r="25674" spans="4:4">
      <c r="D25674" s="422"/>
    </row>
    <row r="25675" spans="4:4">
      <c r="D25675" s="422"/>
    </row>
    <row r="25676" spans="4:4">
      <c r="D25676" s="422"/>
    </row>
    <row r="25677" spans="4:4">
      <c r="D25677" s="422"/>
    </row>
    <row r="25678" spans="4:4">
      <c r="D25678" s="422"/>
    </row>
    <row r="25679" spans="4:4">
      <c r="D25679" s="422"/>
    </row>
    <row r="25680" spans="4:4">
      <c r="D25680" s="422"/>
    </row>
    <row r="25681" spans="4:4">
      <c r="D25681" s="422"/>
    </row>
    <row r="25682" spans="4:4">
      <c r="D25682" s="422"/>
    </row>
    <row r="25683" spans="4:4">
      <c r="D25683" s="422"/>
    </row>
    <row r="25684" spans="4:4">
      <c r="D25684" s="422"/>
    </row>
    <row r="25685" spans="4:4">
      <c r="D25685" s="422"/>
    </row>
    <row r="25686" spans="4:4">
      <c r="D25686" s="422"/>
    </row>
    <row r="25687" spans="4:4">
      <c r="D25687" s="422"/>
    </row>
    <row r="25688" spans="4:4">
      <c r="D25688" s="422"/>
    </row>
    <row r="25689" spans="4:4">
      <c r="D25689" s="422"/>
    </row>
    <row r="25690" spans="4:4">
      <c r="D25690" s="422"/>
    </row>
    <row r="25691" spans="4:4">
      <c r="D25691" s="422"/>
    </row>
    <row r="25692" spans="4:4">
      <c r="D25692" s="422"/>
    </row>
    <row r="25693" spans="4:4">
      <c r="D25693" s="422"/>
    </row>
    <row r="25694" spans="4:4">
      <c r="D25694" s="422"/>
    </row>
    <row r="25695" spans="4:4">
      <c r="D25695" s="422"/>
    </row>
    <row r="25696" spans="4:4">
      <c r="D25696" s="422"/>
    </row>
    <row r="25697" spans="4:4">
      <c r="D25697" s="422"/>
    </row>
    <row r="25698" spans="4:4">
      <c r="D25698" s="422"/>
    </row>
    <row r="25699" spans="4:4">
      <c r="D25699" s="422"/>
    </row>
    <row r="25700" spans="4:4">
      <c r="D25700" s="422"/>
    </row>
    <row r="25701" spans="4:4">
      <c r="D25701" s="422"/>
    </row>
    <row r="25702" spans="4:4">
      <c r="D25702" s="422"/>
    </row>
    <row r="25703" spans="4:4">
      <c r="D25703" s="422"/>
    </row>
    <row r="25704" spans="4:4">
      <c r="D25704" s="422"/>
    </row>
    <row r="25705" spans="4:4">
      <c r="D25705" s="422"/>
    </row>
    <row r="25706" spans="4:4">
      <c r="D25706" s="422"/>
    </row>
    <row r="25707" spans="4:4">
      <c r="D25707" s="422"/>
    </row>
    <row r="25708" spans="4:4">
      <c r="D25708" s="422"/>
    </row>
    <row r="25709" spans="4:4">
      <c r="D25709" s="422"/>
    </row>
    <row r="25710" spans="4:4">
      <c r="D25710" s="422"/>
    </row>
    <row r="25711" spans="4:4">
      <c r="D25711" s="422"/>
    </row>
    <row r="25712" spans="4:4">
      <c r="D25712" s="422"/>
    </row>
    <row r="25713" spans="4:4">
      <c r="D25713" s="422"/>
    </row>
    <row r="25714" spans="4:4">
      <c r="D25714" s="422"/>
    </row>
    <row r="25715" spans="4:4">
      <c r="D25715" s="422"/>
    </row>
    <row r="25716" spans="4:4">
      <c r="D25716" s="422"/>
    </row>
    <row r="25717" spans="4:4">
      <c r="D25717" s="422"/>
    </row>
    <row r="25718" spans="4:4">
      <c r="D25718" s="422"/>
    </row>
    <row r="25719" spans="4:4">
      <c r="D25719" s="422"/>
    </row>
    <row r="25720" spans="4:4">
      <c r="D25720" s="422"/>
    </row>
    <row r="25721" spans="4:4">
      <c r="D25721" s="422"/>
    </row>
    <row r="25722" spans="4:4">
      <c r="D25722" s="422"/>
    </row>
    <row r="25723" spans="4:4">
      <c r="D25723" s="422"/>
    </row>
    <row r="25724" spans="4:4">
      <c r="D25724" s="422"/>
    </row>
    <row r="25725" spans="4:4">
      <c r="D25725" s="422"/>
    </row>
    <row r="25726" spans="4:4">
      <c r="D25726" s="422"/>
    </row>
    <row r="25727" spans="4:4">
      <c r="D25727" s="422"/>
    </row>
    <row r="25728" spans="4:4">
      <c r="D25728" s="422"/>
    </row>
    <row r="25729" spans="4:4">
      <c r="D25729" s="422"/>
    </row>
    <row r="25730" spans="4:4">
      <c r="D25730" s="422"/>
    </row>
    <row r="25731" spans="4:4">
      <c r="D25731" s="422"/>
    </row>
    <row r="25732" spans="4:4">
      <c r="D25732" s="422"/>
    </row>
    <row r="25733" spans="4:4">
      <c r="D25733" s="422"/>
    </row>
    <row r="25734" spans="4:4">
      <c r="D25734" s="422"/>
    </row>
    <row r="25735" spans="4:4">
      <c r="D25735" s="422"/>
    </row>
    <row r="25736" spans="4:4">
      <c r="D25736" s="422"/>
    </row>
    <row r="25737" spans="4:4">
      <c r="D25737" s="422"/>
    </row>
    <row r="25738" spans="4:4">
      <c r="D25738" s="422"/>
    </row>
    <row r="25739" spans="4:4">
      <c r="D25739" s="422"/>
    </row>
    <row r="25740" spans="4:4">
      <c r="D25740" s="422"/>
    </row>
    <row r="25741" spans="4:4">
      <c r="D25741" s="422"/>
    </row>
    <row r="25742" spans="4:4">
      <c r="D25742" s="422"/>
    </row>
    <row r="25743" spans="4:4">
      <c r="D25743" s="422"/>
    </row>
    <row r="25744" spans="4:4">
      <c r="D25744" s="422"/>
    </row>
    <row r="25745" spans="4:4">
      <c r="D25745" s="422"/>
    </row>
    <row r="25746" spans="4:4">
      <c r="D25746" s="422"/>
    </row>
    <row r="25747" spans="4:4">
      <c r="D25747" s="422"/>
    </row>
    <row r="25748" spans="4:4">
      <c r="D25748" s="422"/>
    </row>
    <row r="25749" spans="4:4">
      <c r="D25749" s="422"/>
    </row>
    <row r="25750" spans="4:4">
      <c r="D25750" s="422"/>
    </row>
    <row r="25751" spans="4:4">
      <c r="D25751" s="422"/>
    </row>
    <row r="25752" spans="4:4">
      <c r="D25752" s="422"/>
    </row>
    <row r="25753" spans="4:4">
      <c r="D25753" s="422"/>
    </row>
    <row r="25754" spans="4:4">
      <c r="D25754" s="422"/>
    </row>
    <row r="25755" spans="4:4">
      <c r="D25755" s="422"/>
    </row>
    <row r="25756" spans="4:4">
      <c r="D25756" s="422"/>
    </row>
    <row r="25757" spans="4:4">
      <c r="D25757" s="422"/>
    </row>
    <row r="25758" spans="4:4">
      <c r="D25758" s="422"/>
    </row>
    <row r="25759" spans="4:4">
      <c r="D25759" s="422"/>
    </row>
    <row r="25760" spans="4:4">
      <c r="D25760" s="422"/>
    </row>
    <row r="25761" spans="4:4">
      <c r="D25761" s="422"/>
    </row>
    <row r="25762" spans="4:4">
      <c r="D25762" s="422"/>
    </row>
    <row r="25763" spans="4:4">
      <c r="D25763" s="422"/>
    </row>
    <row r="25764" spans="4:4">
      <c r="D25764" s="422"/>
    </row>
    <row r="25765" spans="4:4">
      <c r="D25765" s="422"/>
    </row>
    <row r="25766" spans="4:4">
      <c r="D25766" s="422"/>
    </row>
    <row r="25767" spans="4:4">
      <c r="D25767" s="422"/>
    </row>
    <row r="25768" spans="4:4">
      <c r="D25768" s="422"/>
    </row>
    <row r="25769" spans="4:4">
      <c r="D25769" s="422"/>
    </row>
    <row r="25770" spans="4:4">
      <c r="D25770" s="422"/>
    </row>
    <row r="25771" spans="4:4">
      <c r="D25771" s="422"/>
    </row>
    <row r="25772" spans="4:4">
      <c r="D25772" s="422"/>
    </row>
    <row r="25773" spans="4:4">
      <c r="D25773" s="422"/>
    </row>
    <row r="25774" spans="4:4">
      <c r="D25774" s="422"/>
    </row>
    <row r="25775" spans="4:4">
      <c r="D25775" s="422"/>
    </row>
    <row r="25776" spans="4:4">
      <c r="D25776" s="422"/>
    </row>
    <row r="25777" spans="4:4">
      <c r="D25777" s="422"/>
    </row>
    <row r="25778" spans="4:4">
      <c r="D25778" s="422"/>
    </row>
    <row r="25779" spans="4:4">
      <c r="D25779" s="422"/>
    </row>
    <row r="25780" spans="4:4">
      <c r="D25780" s="422"/>
    </row>
    <row r="25781" spans="4:4">
      <c r="D25781" s="422"/>
    </row>
    <row r="25782" spans="4:4">
      <c r="D25782" s="422"/>
    </row>
    <row r="25783" spans="4:4">
      <c r="D25783" s="422"/>
    </row>
    <row r="25784" spans="4:4">
      <c r="D25784" s="422"/>
    </row>
    <row r="25785" spans="4:4">
      <c r="D25785" s="422"/>
    </row>
    <row r="25786" spans="4:4">
      <c r="D25786" s="422"/>
    </row>
    <row r="25787" spans="4:4">
      <c r="D25787" s="422"/>
    </row>
    <row r="25788" spans="4:4">
      <c r="D25788" s="422"/>
    </row>
    <row r="25789" spans="4:4">
      <c r="D25789" s="422"/>
    </row>
    <row r="25790" spans="4:4">
      <c r="D25790" s="422"/>
    </row>
    <row r="25791" spans="4:4">
      <c r="D25791" s="422"/>
    </row>
    <row r="25792" spans="4:4">
      <c r="D25792" s="422"/>
    </row>
    <row r="25793" spans="4:4">
      <c r="D25793" s="422"/>
    </row>
    <row r="25794" spans="4:4">
      <c r="D25794" s="422"/>
    </row>
    <row r="25795" spans="4:4">
      <c r="D25795" s="422"/>
    </row>
    <row r="25796" spans="4:4">
      <c r="D25796" s="422"/>
    </row>
    <row r="25797" spans="4:4">
      <c r="D25797" s="422"/>
    </row>
    <row r="25798" spans="4:4">
      <c r="D25798" s="422"/>
    </row>
    <row r="25799" spans="4:4">
      <c r="D25799" s="422"/>
    </row>
    <row r="25800" spans="4:4">
      <c r="D25800" s="422"/>
    </row>
    <row r="25801" spans="4:4">
      <c r="D25801" s="422"/>
    </row>
    <row r="25802" spans="4:4">
      <c r="D25802" s="422"/>
    </row>
    <row r="25803" spans="4:4">
      <c r="D25803" s="422"/>
    </row>
    <row r="25804" spans="4:4">
      <c r="D25804" s="422"/>
    </row>
    <row r="25805" spans="4:4">
      <c r="D25805" s="422"/>
    </row>
    <row r="25806" spans="4:4">
      <c r="D25806" s="422"/>
    </row>
    <row r="25807" spans="4:4">
      <c r="D25807" s="422"/>
    </row>
    <row r="25808" spans="4:4">
      <c r="D25808" s="422"/>
    </row>
    <row r="25809" spans="4:4">
      <c r="D25809" s="422"/>
    </row>
    <row r="25810" spans="4:4">
      <c r="D25810" s="422"/>
    </row>
    <row r="25811" spans="4:4">
      <c r="D25811" s="422"/>
    </row>
    <row r="25812" spans="4:4">
      <c r="D25812" s="422"/>
    </row>
    <row r="25813" spans="4:4">
      <c r="D25813" s="422"/>
    </row>
    <row r="25814" spans="4:4">
      <c r="D25814" s="422"/>
    </row>
    <row r="25815" spans="4:4">
      <c r="D25815" s="422"/>
    </row>
    <row r="25816" spans="4:4">
      <c r="D25816" s="422"/>
    </row>
    <row r="25817" spans="4:4">
      <c r="D25817" s="422"/>
    </row>
    <row r="25818" spans="4:4">
      <c r="D25818" s="422"/>
    </row>
    <row r="25819" spans="4:4">
      <c r="D25819" s="422"/>
    </row>
    <row r="25820" spans="4:4">
      <c r="D25820" s="422"/>
    </row>
    <row r="25821" spans="4:4">
      <c r="D25821" s="422"/>
    </row>
    <row r="25822" spans="4:4">
      <c r="D25822" s="422"/>
    </row>
    <row r="25823" spans="4:4">
      <c r="D25823" s="422"/>
    </row>
    <row r="25824" spans="4:4">
      <c r="D25824" s="422"/>
    </row>
    <row r="25825" spans="4:4">
      <c r="D25825" s="422"/>
    </row>
    <row r="25826" spans="4:4">
      <c r="D25826" s="422"/>
    </row>
    <row r="25827" spans="4:4">
      <c r="D25827" s="422"/>
    </row>
    <row r="25828" spans="4:4">
      <c r="D25828" s="422"/>
    </row>
    <row r="25829" spans="4:4">
      <c r="D25829" s="422"/>
    </row>
    <row r="25830" spans="4:4">
      <c r="D25830" s="422"/>
    </row>
    <row r="25831" spans="4:4">
      <c r="D25831" s="422"/>
    </row>
    <row r="25832" spans="4:4">
      <c r="D25832" s="422"/>
    </row>
    <row r="25833" spans="4:4">
      <c r="D25833" s="422"/>
    </row>
    <row r="25834" spans="4:4">
      <c r="D25834" s="422"/>
    </row>
    <row r="25835" spans="4:4">
      <c r="D25835" s="422"/>
    </row>
    <row r="25836" spans="4:4">
      <c r="D25836" s="422"/>
    </row>
    <row r="25837" spans="4:4">
      <c r="D25837" s="422"/>
    </row>
    <row r="25838" spans="4:4">
      <c r="D25838" s="422"/>
    </row>
    <row r="25839" spans="4:4">
      <c r="D25839" s="422"/>
    </row>
    <row r="25840" spans="4:4">
      <c r="D25840" s="422"/>
    </row>
    <row r="25841" spans="4:4">
      <c r="D25841" s="422"/>
    </row>
    <row r="25842" spans="4:4">
      <c r="D25842" s="422"/>
    </row>
    <row r="25843" spans="4:4">
      <c r="D25843" s="422"/>
    </row>
    <row r="25844" spans="4:4">
      <c r="D25844" s="422"/>
    </row>
    <row r="25845" spans="4:4">
      <c r="D25845" s="422"/>
    </row>
    <row r="25846" spans="4:4">
      <c r="D25846" s="422"/>
    </row>
    <row r="25847" spans="4:4">
      <c r="D25847" s="422"/>
    </row>
    <row r="25848" spans="4:4">
      <c r="D25848" s="422"/>
    </row>
    <row r="25849" spans="4:4">
      <c r="D25849" s="422"/>
    </row>
    <row r="25850" spans="4:4">
      <c r="D25850" s="422"/>
    </row>
    <row r="25851" spans="4:4">
      <c r="D25851" s="422"/>
    </row>
    <row r="25852" spans="4:4">
      <c r="D25852" s="422"/>
    </row>
    <row r="25853" spans="4:4">
      <c r="D25853" s="422"/>
    </row>
    <row r="25854" spans="4:4">
      <c r="D25854" s="422"/>
    </row>
    <row r="25855" spans="4:4">
      <c r="D25855" s="422"/>
    </row>
    <row r="25856" spans="4:4">
      <c r="D25856" s="422"/>
    </row>
    <row r="25857" spans="4:4">
      <c r="D25857" s="422"/>
    </row>
    <row r="25858" spans="4:4">
      <c r="D25858" s="422"/>
    </row>
    <row r="25859" spans="4:4">
      <c r="D25859" s="422"/>
    </row>
    <row r="25860" spans="4:4">
      <c r="D25860" s="422"/>
    </row>
    <row r="25861" spans="4:4">
      <c r="D25861" s="422"/>
    </row>
    <row r="25862" spans="4:4">
      <c r="D25862" s="422"/>
    </row>
    <row r="25863" spans="4:4">
      <c r="D25863" s="422"/>
    </row>
    <row r="25864" spans="4:4">
      <c r="D25864" s="422"/>
    </row>
    <row r="25865" spans="4:4">
      <c r="D25865" s="422"/>
    </row>
    <row r="25866" spans="4:4">
      <c r="D25866" s="422"/>
    </row>
    <row r="25867" spans="4:4">
      <c r="D25867" s="422"/>
    </row>
    <row r="25868" spans="4:4">
      <c r="D25868" s="422"/>
    </row>
    <row r="25869" spans="4:4">
      <c r="D25869" s="422"/>
    </row>
    <row r="25870" spans="4:4">
      <c r="D25870" s="422"/>
    </row>
    <row r="25871" spans="4:4">
      <c r="D25871" s="422"/>
    </row>
    <row r="25872" spans="4:4">
      <c r="D25872" s="422"/>
    </row>
    <row r="25873" spans="4:4">
      <c r="D25873" s="422"/>
    </row>
    <row r="25874" spans="4:4">
      <c r="D25874" s="422"/>
    </row>
    <row r="25875" spans="4:4">
      <c r="D25875" s="422"/>
    </row>
    <row r="25876" spans="4:4">
      <c r="D25876" s="422"/>
    </row>
    <row r="25877" spans="4:4">
      <c r="D25877" s="422"/>
    </row>
    <row r="25878" spans="4:4">
      <c r="D25878" s="422"/>
    </row>
    <row r="25879" spans="4:4">
      <c r="D25879" s="422"/>
    </row>
    <row r="25880" spans="4:4">
      <c r="D25880" s="422"/>
    </row>
    <row r="25881" spans="4:4">
      <c r="D25881" s="422"/>
    </row>
    <row r="25882" spans="4:4">
      <c r="D25882" s="422"/>
    </row>
    <row r="25883" spans="4:4">
      <c r="D25883" s="422"/>
    </row>
    <row r="25884" spans="4:4">
      <c r="D25884" s="422"/>
    </row>
    <row r="25885" spans="4:4">
      <c r="D25885" s="422"/>
    </row>
    <row r="25886" spans="4:4">
      <c r="D25886" s="422"/>
    </row>
    <row r="25887" spans="4:4">
      <c r="D25887" s="422"/>
    </row>
    <row r="25888" spans="4:4">
      <c r="D25888" s="422"/>
    </row>
    <row r="25889" spans="4:4">
      <c r="D25889" s="422"/>
    </row>
    <row r="25890" spans="4:4">
      <c r="D25890" s="422"/>
    </row>
    <row r="25891" spans="4:4">
      <c r="D25891" s="422"/>
    </row>
    <row r="25892" spans="4:4">
      <c r="D25892" s="422"/>
    </row>
    <row r="25893" spans="4:4">
      <c r="D25893" s="422"/>
    </row>
    <row r="25894" spans="4:4">
      <c r="D25894" s="422"/>
    </row>
    <row r="25895" spans="4:4">
      <c r="D25895" s="422"/>
    </row>
    <row r="25896" spans="4:4">
      <c r="D25896" s="422"/>
    </row>
    <row r="25897" spans="4:4">
      <c r="D25897" s="422"/>
    </row>
    <row r="25898" spans="4:4">
      <c r="D25898" s="422"/>
    </row>
    <row r="25899" spans="4:4">
      <c r="D25899" s="422"/>
    </row>
    <row r="25900" spans="4:4">
      <c r="D25900" s="422"/>
    </row>
    <row r="25901" spans="4:4">
      <c r="D25901" s="422"/>
    </row>
    <row r="25902" spans="4:4">
      <c r="D25902" s="422"/>
    </row>
    <row r="25903" spans="4:4">
      <c r="D25903" s="422"/>
    </row>
    <row r="25904" spans="4:4">
      <c r="D25904" s="422"/>
    </row>
    <row r="25905" spans="4:4">
      <c r="D25905" s="422"/>
    </row>
    <row r="25906" spans="4:4">
      <c r="D25906" s="422"/>
    </row>
    <row r="25907" spans="4:4">
      <c r="D25907" s="422"/>
    </row>
    <row r="25908" spans="4:4">
      <c r="D25908" s="422"/>
    </row>
    <row r="25909" spans="4:4">
      <c r="D25909" s="422"/>
    </row>
    <row r="25910" spans="4:4">
      <c r="D25910" s="422"/>
    </row>
    <row r="25911" spans="4:4">
      <c r="D25911" s="422"/>
    </row>
    <row r="25912" spans="4:4">
      <c r="D25912" s="422"/>
    </row>
    <row r="25913" spans="4:4">
      <c r="D25913" s="422"/>
    </row>
    <row r="25914" spans="4:4">
      <c r="D25914" s="422"/>
    </row>
    <row r="25915" spans="4:4">
      <c r="D25915" s="422"/>
    </row>
    <row r="25916" spans="4:4">
      <c r="D25916" s="422"/>
    </row>
    <row r="25917" spans="4:4">
      <c r="D25917" s="422"/>
    </row>
    <row r="25918" spans="4:4">
      <c r="D25918" s="422"/>
    </row>
    <row r="25919" spans="4:4">
      <c r="D25919" s="422"/>
    </row>
    <row r="25920" spans="4:4">
      <c r="D25920" s="422"/>
    </row>
    <row r="25921" spans="4:4">
      <c r="D25921" s="422"/>
    </row>
    <row r="25922" spans="4:4">
      <c r="D25922" s="422"/>
    </row>
    <row r="25923" spans="4:4">
      <c r="D25923" s="422"/>
    </row>
    <row r="25924" spans="4:4">
      <c r="D25924" s="422"/>
    </row>
    <row r="25925" spans="4:4">
      <c r="D25925" s="422"/>
    </row>
    <row r="25926" spans="4:4">
      <c r="D25926" s="422"/>
    </row>
    <row r="25927" spans="4:4">
      <c r="D25927" s="422"/>
    </row>
    <row r="25928" spans="4:4">
      <c r="D25928" s="422"/>
    </row>
    <row r="25929" spans="4:4">
      <c r="D25929" s="422"/>
    </row>
    <row r="25930" spans="4:4">
      <c r="D25930" s="422"/>
    </row>
    <row r="25931" spans="4:4">
      <c r="D25931" s="422"/>
    </row>
    <row r="25932" spans="4:4">
      <c r="D25932" s="422"/>
    </row>
    <row r="25933" spans="4:4">
      <c r="D25933" s="422"/>
    </row>
    <row r="25934" spans="4:4">
      <c r="D25934" s="422"/>
    </row>
    <row r="25935" spans="4:4">
      <c r="D25935" s="422"/>
    </row>
    <row r="25936" spans="4:4">
      <c r="D25936" s="422"/>
    </row>
    <row r="25937" spans="4:4">
      <c r="D25937" s="422"/>
    </row>
    <row r="25938" spans="4:4">
      <c r="D25938" s="422"/>
    </row>
    <row r="25939" spans="4:4">
      <c r="D25939" s="422"/>
    </row>
    <row r="25940" spans="4:4">
      <c r="D25940" s="422"/>
    </row>
    <row r="25941" spans="4:4">
      <c r="D25941" s="422"/>
    </row>
    <row r="25942" spans="4:4">
      <c r="D25942" s="422"/>
    </row>
    <row r="25943" spans="4:4">
      <c r="D25943" s="422"/>
    </row>
    <row r="25944" spans="4:4">
      <c r="D25944" s="422"/>
    </row>
    <row r="25945" spans="4:4">
      <c r="D25945" s="422"/>
    </row>
    <row r="25946" spans="4:4">
      <c r="D25946" s="422"/>
    </row>
    <row r="25947" spans="4:4">
      <c r="D25947" s="422"/>
    </row>
    <row r="25948" spans="4:4">
      <c r="D25948" s="422"/>
    </row>
    <row r="25949" spans="4:4">
      <c r="D25949" s="422"/>
    </row>
    <row r="25950" spans="4:4">
      <c r="D25950" s="422"/>
    </row>
    <row r="25951" spans="4:4">
      <c r="D25951" s="422"/>
    </row>
    <row r="25952" spans="4:4">
      <c r="D25952" s="422"/>
    </row>
    <row r="25953" spans="4:4">
      <c r="D25953" s="422"/>
    </row>
    <row r="25954" spans="4:4">
      <c r="D25954" s="422"/>
    </row>
    <row r="25955" spans="4:4">
      <c r="D25955" s="422"/>
    </row>
    <row r="25956" spans="4:4">
      <c r="D25956" s="422"/>
    </row>
    <row r="25957" spans="4:4">
      <c r="D25957" s="422"/>
    </row>
    <row r="25958" spans="4:4">
      <c r="D25958" s="422"/>
    </row>
    <row r="25959" spans="4:4">
      <c r="D25959" s="422"/>
    </row>
    <row r="25960" spans="4:4">
      <c r="D25960" s="422"/>
    </row>
    <row r="25961" spans="4:4">
      <c r="D25961" s="422"/>
    </row>
    <row r="25962" spans="4:4">
      <c r="D25962" s="422"/>
    </row>
    <row r="25963" spans="4:4">
      <c r="D25963" s="422"/>
    </row>
    <row r="25964" spans="4:4">
      <c r="D25964" s="422"/>
    </row>
    <row r="25965" spans="4:4">
      <c r="D25965" s="422"/>
    </row>
    <row r="25966" spans="4:4">
      <c r="D25966" s="422"/>
    </row>
    <row r="25967" spans="4:4">
      <c r="D25967" s="422"/>
    </row>
    <row r="25968" spans="4:4">
      <c r="D25968" s="422"/>
    </row>
    <row r="25969" spans="4:4">
      <c r="D25969" s="422"/>
    </row>
    <row r="25970" spans="4:4">
      <c r="D25970" s="422"/>
    </row>
    <row r="25971" spans="4:4">
      <c r="D25971" s="422"/>
    </row>
    <row r="25972" spans="4:4">
      <c r="D25972" s="422"/>
    </row>
    <row r="25973" spans="4:4">
      <c r="D25973" s="422"/>
    </row>
    <row r="25974" spans="4:4">
      <c r="D25974" s="422"/>
    </row>
    <row r="25975" spans="4:4">
      <c r="D25975" s="422"/>
    </row>
    <row r="25976" spans="4:4">
      <c r="D25976" s="422"/>
    </row>
    <row r="25977" spans="4:4">
      <c r="D25977" s="422"/>
    </row>
    <row r="25978" spans="4:4">
      <c r="D25978" s="422"/>
    </row>
    <row r="25979" spans="4:4">
      <c r="D25979" s="422"/>
    </row>
    <row r="25980" spans="4:4">
      <c r="D25980" s="422"/>
    </row>
    <row r="25981" spans="4:4">
      <c r="D25981" s="422"/>
    </row>
    <row r="25982" spans="4:4">
      <c r="D25982" s="422"/>
    </row>
    <row r="25983" spans="4:4">
      <c r="D25983" s="422"/>
    </row>
    <row r="25984" spans="4:4">
      <c r="D25984" s="422"/>
    </row>
    <row r="25985" spans="4:4">
      <c r="D25985" s="422"/>
    </row>
    <row r="25986" spans="4:4">
      <c r="D25986" s="422"/>
    </row>
    <row r="25987" spans="4:4">
      <c r="D25987" s="422"/>
    </row>
    <row r="25988" spans="4:4">
      <c r="D25988" s="422"/>
    </row>
    <row r="25989" spans="4:4">
      <c r="D25989" s="422"/>
    </row>
    <row r="25990" spans="4:4">
      <c r="D25990" s="422"/>
    </row>
    <row r="25991" spans="4:4">
      <c r="D25991" s="422"/>
    </row>
    <row r="25992" spans="4:4">
      <c r="D25992" s="422"/>
    </row>
    <row r="25993" spans="4:4">
      <c r="D25993" s="422"/>
    </row>
    <row r="25994" spans="4:4">
      <c r="D25994" s="422"/>
    </row>
    <row r="25995" spans="4:4">
      <c r="D25995" s="422"/>
    </row>
    <row r="25996" spans="4:4">
      <c r="D25996" s="422"/>
    </row>
    <row r="25997" spans="4:4">
      <c r="D25997" s="422"/>
    </row>
    <row r="25998" spans="4:4">
      <c r="D25998" s="422"/>
    </row>
    <row r="25999" spans="4:4">
      <c r="D25999" s="422"/>
    </row>
    <row r="26000" spans="4:4">
      <c r="D26000" s="422"/>
    </row>
    <row r="26001" spans="4:4">
      <c r="D26001" s="422"/>
    </row>
    <row r="26002" spans="4:4">
      <c r="D26002" s="422"/>
    </row>
    <row r="26003" spans="4:4">
      <c r="D26003" s="422"/>
    </row>
    <row r="26004" spans="4:4">
      <c r="D26004" s="422"/>
    </row>
    <row r="26005" spans="4:4">
      <c r="D26005" s="422"/>
    </row>
    <row r="26006" spans="4:4">
      <c r="D26006" s="422"/>
    </row>
    <row r="26007" spans="4:4">
      <c r="D26007" s="422"/>
    </row>
    <row r="26008" spans="4:4">
      <c r="D26008" s="422"/>
    </row>
    <row r="26009" spans="4:4">
      <c r="D26009" s="422"/>
    </row>
    <row r="26010" spans="4:4">
      <c r="D26010" s="422"/>
    </row>
    <row r="26011" spans="4:4">
      <c r="D26011" s="422"/>
    </row>
    <row r="26012" spans="4:4">
      <c r="D26012" s="422"/>
    </row>
    <row r="26013" spans="4:4">
      <c r="D26013" s="422"/>
    </row>
    <row r="26014" spans="4:4">
      <c r="D26014" s="422"/>
    </row>
    <row r="26015" spans="4:4">
      <c r="D26015" s="422"/>
    </row>
    <row r="26016" spans="4:4">
      <c r="D26016" s="422"/>
    </row>
    <row r="26017" spans="4:4">
      <c r="D26017" s="422"/>
    </row>
    <row r="26018" spans="4:4">
      <c r="D26018" s="422"/>
    </row>
    <row r="26019" spans="4:4">
      <c r="D26019" s="422"/>
    </row>
    <row r="26020" spans="4:4">
      <c r="D26020" s="422"/>
    </row>
    <row r="26021" spans="4:4">
      <c r="D26021" s="422"/>
    </row>
    <row r="26022" spans="4:4">
      <c r="D26022" s="422"/>
    </row>
    <row r="26023" spans="4:4">
      <c r="D26023" s="422"/>
    </row>
    <row r="26024" spans="4:4">
      <c r="D26024" s="422"/>
    </row>
    <row r="26025" spans="4:4">
      <c r="D26025" s="422"/>
    </row>
    <row r="26026" spans="4:4">
      <c r="D26026" s="422"/>
    </row>
    <row r="26027" spans="4:4">
      <c r="D26027" s="422"/>
    </row>
    <row r="26028" spans="4:4">
      <c r="D26028" s="422"/>
    </row>
    <row r="26029" spans="4:4">
      <c r="D26029" s="422"/>
    </row>
    <row r="26030" spans="4:4">
      <c r="D26030" s="422"/>
    </row>
    <row r="26031" spans="4:4">
      <c r="D26031" s="422"/>
    </row>
    <row r="26032" spans="4:4">
      <c r="D26032" s="422"/>
    </row>
    <row r="26033" spans="4:4">
      <c r="D26033" s="422"/>
    </row>
    <row r="26034" spans="4:4">
      <c r="D26034" s="422"/>
    </row>
    <row r="26035" spans="4:4">
      <c r="D26035" s="422"/>
    </row>
    <row r="26036" spans="4:4">
      <c r="D26036" s="422"/>
    </row>
    <row r="26037" spans="4:4">
      <c r="D26037" s="422"/>
    </row>
    <row r="26038" spans="4:4">
      <c r="D26038" s="422"/>
    </row>
    <row r="26039" spans="4:4">
      <c r="D26039" s="422"/>
    </row>
    <row r="26040" spans="4:4">
      <c r="D26040" s="422"/>
    </row>
    <row r="26041" spans="4:4">
      <c r="D26041" s="422"/>
    </row>
    <row r="26042" spans="4:4">
      <c r="D26042" s="422"/>
    </row>
    <row r="26043" spans="4:4">
      <c r="D26043" s="422"/>
    </row>
    <row r="26044" spans="4:4">
      <c r="D26044" s="422"/>
    </row>
    <row r="26045" spans="4:4">
      <c r="D26045" s="422"/>
    </row>
    <row r="26046" spans="4:4">
      <c r="D26046" s="422"/>
    </row>
    <row r="26047" spans="4:4">
      <c r="D26047" s="422"/>
    </row>
    <row r="26048" spans="4:4">
      <c r="D26048" s="422"/>
    </row>
    <row r="26049" spans="4:4">
      <c r="D26049" s="422"/>
    </row>
    <row r="26050" spans="4:4">
      <c r="D26050" s="422"/>
    </row>
    <row r="26051" spans="4:4">
      <c r="D26051" s="422"/>
    </row>
    <row r="26052" spans="4:4">
      <c r="D26052" s="422"/>
    </row>
    <row r="26053" spans="4:4">
      <c r="D26053" s="422"/>
    </row>
    <row r="26054" spans="4:4">
      <c r="D26054" s="422"/>
    </row>
    <row r="26055" spans="4:4">
      <c r="D26055" s="422"/>
    </row>
    <row r="26056" spans="4:4">
      <c r="D26056" s="422"/>
    </row>
    <row r="26057" spans="4:4">
      <c r="D26057" s="422"/>
    </row>
    <row r="26058" spans="4:4">
      <c r="D26058" s="422"/>
    </row>
    <row r="26059" spans="4:4">
      <c r="D26059" s="422"/>
    </row>
    <row r="26060" spans="4:4">
      <c r="D26060" s="422"/>
    </row>
    <row r="26061" spans="4:4">
      <c r="D26061" s="422"/>
    </row>
    <row r="26062" spans="4:4">
      <c r="D26062" s="422"/>
    </row>
    <row r="26063" spans="4:4">
      <c r="D26063" s="422"/>
    </row>
    <row r="26064" spans="4:4">
      <c r="D26064" s="422"/>
    </row>
    <row r="26065" spans="4:4">
      <c r="D26065" s="422"/>
    </row>
    <row r="26066" spans="4:4">
      <c r="D26066" s="422"/>
    </row>
    <row r="26067" spans="4:4">
      <c r="D26067" s="422"/>
    </row>
    <row r="26068" spans="4:4">
      <c r="D26068" s="422"/>
    </row>
    <row r="26069" spans="4:4">
      <c r="D26069" s="422"/>
    </row>
    <row r="26070" spans="4:4">
      <c r="D26070" s="422"/>
    </row>
    <row r="26071" spans="4:4">
      <c r="D26071" s="422"/>
    </row>
    <row r="26072" spans="4:4">
      <c r="D26072" s="422"/>
    </row>
    <row r="26073" spans="4:4">
      <c r="D26073" s="422"/>
    </row>
    <row r="26074" spans="4:4">
      <c r="D26074" s="422"/>
    </row>
    <row r="26075" spans="4:4">
      <c r="D26075" s="422"/>
    </row>
    <row r="26076" spans="4:4">
      <c r="D26076" s="422"/>
    </row>
    <row r="26077" spans="4:4">
      <c r="D26077" s="422"/>
    </row>
    <row r="26078" spans="4:4">
      <c r="D26078" s="422"/>
    </row>
    <row r="26079" spans="4:4">
      <c r="D26079" s="422"/>
    </row>
    <row r="26080" spans="4:4">
      <c r="D26080" s="422"/>
    </row>
    <row r="26081" spans="4:4">
      <c r="D26081" s="422"/>
    </row>
    <row r="26082" spans="4:4">
      <c r="D26082" s="422"/>
    </row>
    <row r="26083" spans="4:4">
      <c r="D26083" s="422"/>
    </row>
    <row r="26084" spans="4:4">
      <c r="D26084" s="422"/>
    </row>
    <row r="26085" spans="4:4">
      <c r="D26085" s="422"/>
    </row>
    <row r="26086" spans="4:4">
      <c r="D26086" s="422"/>
    </row>
    <row r="26087" spans="4:4">
      <c r="D26087" s="422"/>
    </row>
    <row r="26088" spans="4:4">
      <c r="D26088" s="422"/>
    </row>
    <row r="26089" spans="4:4">
      <c r="D26089" s="422"/>
    </row>
    <row r="26090" spans="4:4">
      <c r="D26090" s="422"/>
    </row>
    <row r="26091" spans="4:4">
      <c r="D26091" s="422"/>
    </row>
    <row r="26092" spans="4:4">
      <c r="D26092" s="422"/>
    </row>
    <row r="26093" spans="4:4">
      <c r="D26093" s="422"/>
    </row>
    <row r="26094" spans="4:4">
      <c r="D26094" s="422"/>
    </row>
    <row r="26095" spans="4:4">
      <c r="D26095" s="422"/>
    </row>
    <row r="26096" spans="4:4">
      <c r="D26096" s="422"/>
    </row>
    <row r="26097" spans="4:4">
      <c r="D26097" s="422"/>
    </row>
    <row r="26098" spans="4:4">
      <c r="D26098" s="422"/>
    </row>
    <row r="26099" spans="4:4">
      <c r="D26099" s="422"/>
    </row>
    <row r="26100" spans="4:4">
      <c r="D26100" s="422"/>
    </row>
    <row r="26101" spans="4:4">
      <c r="D26101" s="422"/>
    </row>
    <row r="26102" spans="4:4">
      <c r="D26102" s="422"/>
    </row>
    <row r="26103" spans="4:4">
      <c r="D26103" s="422"/>
    </row>
    <row r="26104" spans="4:4">
      <c r="D26104" s="422"/>
    </row>
    <row r="26105" spans="4:4">
      <c r="D26105" s="422"/>
    </row>
    <row r="26106" spans="4:4">
      <c r="D26106" s="422"/>
    </row>
    <row r="26107" spans="4:4">
      <c r="D26107" s="422"/>
    </row>
    <row r="26108" spans="4:4">
      <c r="D26108" s="422"/>
    </row>
    <row r="26109" spans="4:4">
      <c r="D26109" s="422"/>
    </row>
    <row r="26110" spans="4:4">
      <c r="D26110" s="422"/>
    </row>
    <row r="26111" spans="4:4">
      <c r="D26111" s="422"/>
    </row>
    <row r="26112" spans="4:4">
      <c r="D26112" s="422"/>
    </row>
    <row r="26113" spans="4:4">
      <c r="D26113" s="422"/>
    </row>
    <row r="26114" spans="4:4">
      <c r="D26114" s="422"/>
    </row>
    <row r="26115" spans="4:4">
      <c r="D26115" s="422"/>
    </row>
    <row r="26116" spans="4:4">
      <c r="D26116" s="422"/>
    </row>
    <row r="26117" spans="4:4">
      <c r="D26117" s="422"/>
    </row>
    <row r="26118" spans="4:4">
      <c r="D26118" s="422"/>
    </row>
    <row r="26119" spans="4:4">
      <c r="D26119" s="422"/>
    </row>
    <row r="26120" spans="4:4">
      <c r="D26120" s="422"/>
    </row>
    <row r="26121" spans="4:4">
      <c r="D26121" s="422"/>
    </row>
    <row r="26122" spans="4:4">
      <c r="D26122" s="422"/>
    </row>
    <row r="26123" spans="4:4">
      <c r="D26123" s="422"/>
    </row>
    <row r="26124" spans="4:4">
      <c r="D26124" s="422"/>
    </row>
    <row r="26125" spans="4:4">
      <c r="D26125" s="422"/>
    </row>
    <row r="26126" spans="4:4">
      <c r="D26126" s="422"/>
    </row>
    <row r="26127" spans="4:4">
      <c r="D26127" s="422"/>
    </row>
    <row r="26128" spans="4:4">
      <c r="D26128" s="422"/>
    </row>
    <row r="26129" spans="4:4">
      <c r="D26129" s="422"/>
    </row>
    <row r="26130" spans="4:4">
      <c r="D26130" s="422"/>
    </row>
    <row r="26131" spans="4:4">
      <c r="D26131" s="422"/>
    </row>
    <row r="26132" spans="4:4">
      <c r="D26132" s="422"/>
    </row>
    <row r="26133" spans="4:4">
      <c r="D26133" s="422"/>
    </row>
    <row r="26134" spans="4:4">
      <c r="D26134" s="422"/>
    </row>
    <row r="26135" spans="4:4">
      <c r="D26135" s="422"/>
    </row>
    <row r="26136" spans="4:4">
      <c r="D26136" s="422"/>
    </row>
    <row r="26137" spans="4:4">
      <c r="D26137" s="422"/>
    </row>
    <row r="26138" spans="4:4">
      <c r="D26138" s="422"/>
    </row>
    <row r="26139" spans="4:4">
      <c r="D26139" s="422"/>
    </row>
    <row r="26140" spans="4:4">
      <c r="D26140" s="422"/>
    </row>
    <row r="26141" spans="4:4">
      <c r="D26141" s="422"/>
    </row>
    <row r="26142" spans="4:4">
      <c r="D26142" s="422"/>
    </row>
    <row r="26143" spans="4:4">
      <c r="D26143" s="422"/>
    </row>
    <row r="26144" spans="4:4">
      <c r="D26144" s="422"/>
    </row>
    <row r="26145" spans="4:4">
      <c r="D26145" s="422"/>
    </row>
    <row r="26146" spans="4:4">
      <c r="D26146" s="422"/>
    </row>
    <row r="26147" spans="4:4">
      <c r="D26147" s="422"/>
    </row>
    <row r="26148" spans="4:4">
      <c r="D26148" s="422"/>
    </row>
    <row r="26149" spans="4:4">
      <c r="D26149" s="422"/>
    </row>
    <row r="26150" spans="4:4">
      <c r="D26150" s="422"/>
    </row>
    <row r="26151" spans="4:4">
      <c r="D26151" s="422"/>
    </row>
    <row r="26152" spans="4:4">
      <c r="D26152" s="422"/>
    </row>
    <row r="26153" spans="4:4">
      <c r="D26153" s="422"/>
    </row>
    <row r="26154" spans="4:4">
      <c r="D26154" s="422"/>
    </row>
    <row r="26155" spans="4:4">
      <c r="D26155" s="422"/>
    </row>
    <row r="26156" spans="4:4">
      <c r="D26156" s="422"/>
    </row>
    <row r="26157" spans="4:4">
      <c r="D26157" s="422"/>
    </row>
    <row r="26158" spans="4:4">
      <c r="D26158" s="422"/>
    </row>
    <row r="26159" spans="4:4">
      <c r="D26159" s="422"/>
    </row>
    <row r="26160" spans="4:4">
      <c r="D26160" s="422"/>
    </row>
    <row r="26161" spans="4:4">
      <c r="D26161" s="422"/>
    </row>
    <row r="26162" spans="4:4">
      <c r="D26162" s="422"/>
    </row>
    <row r="26163" spans="4:4">
      <c r="D26163" s="422"/>
    </row>
    <row r="26164" spans="4:4">
      <c r="D26164" s="422"/>
    </row>
    <row r="26165" spans="4:4">
      <c r="D26165" s="422"/>
    </row>
    <row r="26166" spans="4:4">
      <c r="D26166" s="422"/>
    </row>
    <row r="26167" spans="4:4">
      <c r="D26167" s="422"/>
    </row>
    <row r="26168" spans="4:4">
      <c r="D26168" s="422"/>
    </row>
    <row r="26169" spans="4:4">
      <c r="D26169" s="422"/>
    </row>
    <row r="26170" spans="4:4">
      <c r="D26170" s="422"/>
    </row>
    <row r="26171" spans="4:4">
      <c r="D26171" s="422"/>
    </row>
    <row r="26172" spans="4:4">
      <c r="D26172" s="422"/>
    </row>
    <row r="26173" spans="4:4">
      <c r="D26173" s="422"/>
    </row>
    <row r="26174" spans="4:4">
      <c r="D26174" s="422"/>
    </row>
    <row r="26175" spans="4:4">
      <c r="D26175" s="422"/>
    </row>
    <row r="26176" spans="4:4">
      <c r="D26176" s="422"/>
    </row>
    <row r="26177" spans="4:4">
      <c r="D26177" s="422"/>
    </row>
    <row r="26178" spans="4:4">
      <c r="D26178" s="422"/>
    </row>
    <row r="26179" spans="4:4">
      <c r="D26179" s="422"/>
    </row>
    <row r="26180" spans="4:4">
      <c r="D26180" s="422"/>
    </row>
    <row r="26181" spans="4:4">
      <c r="D26181" s="422"/>
    </row>
    <row r="26182" spans="4:4">
      <c r="D26182" s="422"/>
    </row>
    <row r="26183" spans="4:4">
      <c r="D26183" s="422"/>
    </row>
    <row r="26184" spans="4:4">
      <c r="D26184" s="422"/>
    </row>
    <row r="26185" spans="4:4">
      <c r="D26185" s="422"/>
    </row>
    <row r="26186" spans="4:4">
      <c r="D26186" s="422"/>
    </row>
    <row r="26187" spans="4:4">
      <c r="D26187" s="422"/>
    </row>
    <row r="26188" spans="4:4">
      <c r="D26188" s="422"/>
    </row>
    <row r="26189" spans="4:4">
      <c r="D26189" s="422"/>
    </row>
    <row r="26190" spans="4:4">
      <c r="D26190" s="422"/>
    </row>
    <row r="26191" spans="4:4">
      <c r="D26191" s="422"/>
    </row>
    <row r="26192" spans="4:4">
      <c r="D26192" s="422"/>
    </row>
    <row r="26193" spans="4:4">
      <c r="D26193" s="422"/>
    </row>
    <row r="26194" spans="4:4">
      <c r="D26194" s="422"/>
    </row>
    <row r="26195" spans="4:4">
      <c r="D26195" s="422"/>
    </row>
    <row r="26196" spans="4:4">
      <c r="D26196" s="422"/>
    </row>
    <row r="26197" spans="4:4">
      <c r="D26197" s="422"/>
    </row>
    <row r="26198" spans="4:4">
      <c r="D26198" s="422"/>
    </row>
    <row r="26199" spans="4:4">
      <c r="D26199" s="422"/>
    </row>
    <row r="26200" spans="4:4">
      <c r="D26200" s="422"/>
    </row>
    <row r="26201" spans="4:4">
      <c r="D26201" s="422"/>
    </row>
    <row r="26202" spans="4:4">
      <c r="D26202" s="422"/>
    </row>
    <row r="26203" spans="4:4">
      <c r="D26203" s="422"/>
    </row>
    <row r="26204" spans="4:4">
      <c r="D26204" s="422"/>
    </row>
    <row r="26205" spans="4:4">
      <c r="D26205" s="422"/>
    </row>
    <row r="26206" spans="4:4">
      <c r="D26206" s="422"/>
    </row>
    <row r="26207" spans="4:4">
      <c r="D26207" s="422"/>
    </row>
    <row r="26208" spans="4:4">
      <c r="D26208" s="422"/>
    </row>
    <row r="26209" spans="4:4">
      <c r="D26209" s="422"/>
    </row>
    <row r="26210" spans="4:4">
      <c r="D26210" s="422"/>
    </row>
    <row r="26211" spans="4:4">
      <c r="D26211" s="422"/>
    </row>
    <row r="26212" spans="4:4">
      <c r="D26212" s="422"/>
    </row>
    <row r="26213" spans="4:4">
      <c r="D26213" s="422"/>
    </row>
    <row r="26214" spans="4:4">
      <c r="D26214" s="422"/>
    </row>
    <row r="26215" spans="4:4">
      <c r="D26215" s="422"/>
    </row>
    <row r="26216" spans="4:4">
      <c r="D26216" s="422"/>
    </row>
    <row r="26217" spans="4:4">
      <c r="D26217" s="422"/>
    </row>
    <row r="26218" spans="4:4">
      <c r="D26218" s="422"/>
    </row>
    <row r="26219" spans="4:4">
      <c r="D26219" s="422"/>
    </row>
    <row r="26220" spans="4:4">
      <c r="D26220" s="422"/>
    </row>
    <row r="26221" spans="4:4">
      <c r="D26221" s="422"/>
    </row>
    <row r="26222" spans="4:4">
      <c r="D26222" s="422"/>
    </row>
    <row r="26223" spans="4:4">
      <c r="D26223" s="422"/>
    </row>
    <row r="26224" spans="4:4">
      <c r="D26224" s="422"/>
    </row>
    <row r="26225" spans="4:4">
      <c r="D26225" s="422"/>
    </row>
    <row r="26226" spans="4:4">
      <c r="D26226" s="422"/>
    </row>
    <row r="26227" spans="4:4">
      <c r="D26227" s="422"/>
    </row>
    <row r="26228" spans="4:4">
      <c r="D26228" s="422"/>
    </row>
    <row r="26229" spans="4:4">
      <c r="D26229" s="422"/>
    </row>
    <row r="26230" spans="4:4">
      <c r="D26230" s="422"/>
    </row>
    <row r="26231" spans="4:4">
      <c r="D26231" s="422"/>
    </row>
    <row r="26232" spans="4:4">
      <c r="D26232" s="422"/>
    </row>
    <row r="26233" spans="4:4">
      <c r="D26233" s="422"/>
    </row>
    <row r="26234" spans="4:4">
      <c r="D26234" s="422"/>
    </row>
    <row r="26235" spans="4:4">
      <c r="D26235" s="422"/>
    </row>
    <row r="26236" spans="4:4">
      <c r="D26236" s="422"/>
    </row>
    <row r="26237" spans="4:4">
      <c r="D26237" s="422"/>
    </row>
    <row r="26238" spans="4:4">
      <c r="D26238" s="422"/>
    </row>
    <row r="26239" spans="4:4">
      <c r="D26239" s="422"/>
    </row>
    <row r="26240" spans="4:4">
      <c r="D26240" s="422"/>
    </row>
    <row r="26241" spans="4:4">
      <c r="D26241" s="422"/>
    </row>
    <row r="26242" spans="4:4">
      <c r="D26242" s="422"/>
    </row>
    <row r="26243" spans="4:4">
      <c r="D26243" s="422"/>
    </row>
    <row r="26244" spans="4:4">
      <c r="D26244" s="422"/>
    </row>
    <row r="26245" spans="4:4">
      <c r="D26245" s="422"/>
    </row>
    <row r="26246" spans="4:4">
      <c r="D26246" s="422"/>
    </row>
    <row r="26247" spans="4:4">
      <c r="D26247" s="422"/>
    </row>
    <row r="26248" spans="4:4">
      <c r="D26248" s="422"/>
    </row>
    <row r="26249" spans="4:4">
      <c r="D26249" s="422"/>
    </row>
    <row r="26250" spans="4:4">
      <c r="D26250" s="422"/>
    </row>
    <row r="26251" spans="4:4">
      <c r="D26251" s="422"/>
    </row>
    <row r="26252" spans="4:4">
      <c r="D26252" s="422"/>
    </row>
    <row r="26253" spans="4:4">
      <c r="D26253" s="422"/>
    </row>
    <row r="26254" spans="4:4">
      <c r="D26254" s="422"/>
    </row>
    <row r="26255" spans="4:4">
      <c r="D26255" s="422"/>
    </row>
    <row r="26256" spans="4:4">
      <c r="D26256" s="422"/>
    </row>
    <row r="26257" spans="4:4">
      <c r="D26257" s="422"/>
    </row>
    <row r="26258" spans="4:4">
      <c r="D26258" s="422"/>
    </row>
    <row r="26259" spans="4:4">
      <c r="D26259" s="422"/>
    </row>
    <row r="26260" spans="4:4">
      <c r="D26260" s="422"/>
    </row>
    <row r="26261" spans="4:4">
      <c r="D26261" s="422"/>
    </row>
    <row r="26262" spans="4:4">
      <c r="D26262" s="422"/>
    </row>
    <row r="26263" spans="4:4">
      <c r="D26263" s="422"/>
    </row>
    <row r="26264" spans="4:4">
      <c r="D26264" s="422"/>
    </row>
    <row r="26265" spans="4:4">
      <c r="D26265" s="422"/>
    </row>
    <row r="26266" spans="4:4">
      <c r="D26266" s="422"/>
    </row>
    <row r="26267" spans="4:4">
      <c r="D26267" s="422"/>
    </row>
    <row r="26268" spans="4:4">
      <c r="D26268" s="422"/>
    </row>
    <row r="26269" spans="4:4">
      <c r="D26269" s="422"/>
    </row>
    <row r="26270" spans="4:4">
      <c r="D26270" s="422"/>
    </row>
    <row r="26271" spans="4:4">
      <c r="D26271" s="422"/>
    </row>
    <row r="26272" spans="4:4">
      <c r="D26272" s="422"/>
    </row>
    <row r="26273" spans="4:4">
      <c r="D26273" s="422"/>
    </row>
    <row r="26274" spans="4:4">
      <c r="D26274" s="422"/>
    </row>
    <row r="26275" spans="4:4">
      <c r="D26275" s="422"/>
    </row>
    <row r="26276" spans="4:4">
      <c r="D26276" s="422"/>
    </row>
    <row r="26277" spans="4:4">
      <c r="D26277" s="422"/>
    </row>
    <row r="26278" spans="4:4">
      <c r="D26278" s="422"/>
    </row>
    <row r="26279" spans="4:4">
      <c r="D26279" s="422"/>
    </row>
    <row r="26280" spans="4:4">
      <c r="D26280" s="422"/>
    </row>
    <row r="26281" spans="4:4">
      <c r="D26281" s="422"/>
    </row>
    <row r="26282" spans="4:4">
      <c r="D26282" s="422"/>
    </row>
    <row r="26283" spans="4:4">
      <c r="D26283" s="422"/>
    </row>
    <row r="26284" spans="4:4">
      <c r="D26284" s="422"/>
    </row>
    <row r="26285" spans="4:4">
      <c r="D26285" s="422"/>
    </row>
    <row r="26286" spans="4:4">
      <c r="D26286" s="422"/>
    </row>
    <row r="26287" spans="4:4">
      <c r="D26287" s="422"/>
    </row>
    <row r="26288" spans="4:4">
      <c r="D26288" s="422"/>
    </row>
    <row r="26289" spans="4:4">
      <c r="D26289" s="422"/>
    </row>
    <row r="26290" spans="4:4">
      <c r="D26290" s="422"/>
    </row>
    <row r="26291" spans="4:4">
      <c r="D26291" s="422"/>
    </row>
    <row r="26292" spans="4:4">
      <c r="D26292" s="422"/>
    </row>
    <row r="26293" spans="4:4">
      <c r="D26293" s="422"/>
    </row>
    <row r="26294" spans="4:4">
      <c r="D26294" s="422"/>
    </row>
    <row r="26295" spans="4:4">
      <c r="D26295" s="422"/>
    </row>
    <row r="26296" spans="4:4">
      <c r="D26296" s="422"/>
    </row>
    <row r="26297" spans="4:4">
      <c r="D26297" s="422"/>
    </row>
    <row r="26298" spans="4:4">
      <c r="D26298" s="422"/>
    </row>
    <row r="26299" spans="4:4">
      <c r="D26299" s="422"/>
    </row>
    <row r="26300" spans="4:4">
      <c r="D26300" s="422"/>
    </row>
    <row r="26301" spans="4:4">
      <c r="D26301" s="422"/>
    </row>
    <row r="26302" spans="4:4">
      <c r="D26302" s="422"/>
    </row>
    <row r="26303" spans="4:4">
      <c r="D26303" s="422"/>
    </row>
    <row r="26304" spans="4:4">
      <c r="D26304" s="422"/>
    </row>
    <row r="26305" spans="4:4">
      <c r="D26305" s="422"/>
    </row>
    <row r="26306" spans="4:4">
      <c r="D26306" s="422"/>
    </row>
    <row r="26307" spans="4:4">
      <c r="D26307" s="422"/>
    </row>
    <row r="26308" spans="4:4">
      <c r="D26308" s="422"/>
    </row>
    <row r="26309" spans="4:4">
      <c r="D26309" s="422"/>
    </row>
    <row r="26310" spans="4:4">
      <c r="D26310" s="422"/>
    </row>
    <row r="26311" spans="4:4">
      <c r="D26311" s="422"/>
    </row>
    <row r="26312" spans="4:4">
      <c r="D26312" s="422"/>
    </row>
    <row r="26313" spans="4:4">
      <c r="D26313" s="422"/>
    </row>
    <row r="26314" spans="4:4">
      <c r="D26314" s="422"/>
    </row>
    <row r="26315" spans="4:4">
      <c r="D26315" s="422"/>
    </row>
    <row r="26316" spans="4:4">
      <c r="D26316" s="422"/>
    </row>
    <row r="26317" spans="4:4">
      <c r="D26317" s="422"/>
    </row>
    <row r="26318" spans="4:4">
      <c r="D26318" s="422"/>
    </row>
    <row r="26319" spans="4:4">
      <c r="D26319" s="422"/>
    </row>
    <row r="26320" spans="4:4">
      <c r="D26320" s="422"/>
    </row>
    <row r="26321" spans="4:4">
      <c r="D26321" s="422"/>
    </row>
    <row r="26322" spans="4:4">
      <c r="D26322" s="422"/>
    </row>
    <row r="26323" spans="4:4">
      <c r="D26323" s="422"/>
    </row>
    <row r="26324" spans="4:4">
      <c r="D26324" s="422"/>
    </row>
    <row r="26325" spans="4:4">
      <c r="D26325" s="422"/>
    </row>
    <row r="26326" spans="4:4">
      <c r="D26326" s="422"/>
    </row>
    <row r="26327" spans="4:4">
      <c r="D26327" s="422"/>
    </row>
    <row r="26328" spans="4:4">
      <c r="D26328" s="422"/>
    </row>
    <row r="26329" spans="4:4">
      <c r="D26329" s="422"/>
    </row>
    <row r="26330" spans="4:4">
      <c r="D26330" s="422"/>
    </row>
    <row r="26331" spans="4:4">
      <c r="D26331" s="422"/>
    </row>
    <row r="26332" spans="4:4">
      <c r="D26332" s="422"/>
    </row>
    <row r="26333" spans="4:4">
      <c r="D26333" s="422"/>
    </row>
    <row r="26334" spans="4:4">
      <c r="D26334" s="422"/>
    </row>
    <row r="26335" spans="4:4">
      <c r="D26335" s="422"/>
    </row>
    <row r="26336" spans="4:4">
      <c r="D26336" s="422"/>
    </row>
    <row r="26337" spans="4:4">
      <c r="D26337" s="422"/>
    </row>
    <row r="26338" spans="4:4">
      <c r="D26338" s="422"/>
    </row>
    <row r="26339" spans="4:4">
      <c r="D26339" s="422"/>
    </row>
    <row r="26340" spans="4:4">
      <c r="D26340" s="422"/>
    </row>
    <row r="26341" spans="4:4">
      <c r="D26341" s="422"/>
    </row>
    <row r="26342" spans="4:4">
      <c r="D26342" s="422"/>
    </row>
    <row r="26343" spans="4:4">
      <c r="D26343" s="422"/>
    </row>
    <row r="26344" spans="4:4">
      <c r="D26344" s="422"/>
    </row>
    <row r="26345" spans="4:4">
      <c r="D26345" s="422"/>
    </row>
    <row r="26346" spans="4:4">
      <c r="D26346" s="422"/>
    </row>
    <row r="26347" spans="4:4">
      <c r="D26347" s="422"/>
    </row>
    <row r="26348" spans="4:4">
      <c r="D26348" s="422"/>
    </row>
    <row r="26349" spans="4:4">
      <c r="D26349" s="422"/>
    </row>
    <row r="26350" spans="4:4">
      <c r="D26350" s="422"/>
    </row>
    <row r="26351" spans="4:4">
      <c r="D26351" s="422"/>
    </row>
    <row r="26352" spans="4:4">
      <c r="D26352" s="422"/>
    </row>
    <row r="26353" spans="4:4">
      <c r="D26353" s="422"/>
    </row>
    <row r="26354" spans="4:4">
      <c r="D26354" s="422"/>
    </row>
    <row r="26355" spans="4:4">
      <c r="D26355" s="422"/>
    </row>
    <row r="26356" spans="4:4">
      <c r="D26356" s="422"/>
    </row>
    <row r="26357" spans="4:4">
      <c r="D26357" s="422"/>
    </row>
    <row r="26358" spans="4:4">
      <c r="D26358" s="422"/>
    </row>
    <row r="26359" spans="4:4">
      <c r="D26359" s="422"/>
    </row>
    <row r="26360" spans="4:4">
      <c r="D26360" s="422"/>
    </row>
    <row r="26361" spans="4:4">
      <c r="D26361" s="422"/>
    </row>
    <row r="26362" spans="4:4">
      <c r="D26362" s="422"/>
    </row>
    <row r="26363" spans="4:4">
      <c r="D26363" s="422"/>
    </row>
    <row r="26364" spans="4:4">
      <c r="D26364" s="422"/>
    </row>
    <row r="26365" spans="4:4">
      <c r="D26365" s="422"/>
    </row>
    <row r="26366" spans="4:4">
      <c r="D26366" s="422"/>
    </row>
    <row r="26367" spans="4:4">
      <c r="D26367" s="422"/>
    </row>
    <row r="26368" spans="4:4">
      <c r="D26368" s="422"/>
    </row>
    <row r="26369" spans="4:4">
      <c r="D26369" s="422"/>
    </row>
    <row r="26370" spans="4:4">
      <c r="D26370" s="422"/>
    </row>
    <row r="26371" spans="4:4">
      <c r="D26371" s="422"/>
    </row>
    <row r="26372" spans="4:4">
      <c r="D26372" s="422"/>
    </row>
    <row r="26373" spans="4:4">
      <c r="D26373" s="422"/>
    </row>
    <row r="26374" spans="4:4">
      <c r="D26374" s="422"/>
    </row>
    <row r="26375" spans="4:4">
      <c r="D26375" s="422"/>
    </row>
    <row r="26376" spans="4:4">
      <c r="D26376" s="422"/>
    </row>
    <row r="26377" spans="4:4">
      <c r="D26377" s="422"/>
    </row>
    <row r="26378" spans="4:4">
      <c r="D26378" s="422"/>
    </row>
    <row r="26379" spans="4:4">
      <c r="D26379" s="422"/>
    </row>
    <row r="26380" spans="4:4">
      <c r="D26380" s="422"/>
    </row>
    <row r="26381" spans="4:4">
      <c r="D26381" s="422"/>
    </row>
    <row r="26382" spans="4:4">
      <c r="D26382" s="422"/>
    </row>
    <row r="26383" spans="4:4">
      <c r="D26383" s="422"/>
    </row>
    <row r="26384" spans="4:4">
      <c r="D26384" s="422"/>
    </row>
    <row r="26385" spans="4:4">
      <c r="D26385" s="422"/>
    </row>
    <row r="26386" spans="4:4">
      <c r="D26386" s="422"/>
    </row>
    <row r="26387" spans="4:4">
      <c r="D26387" s="422"/>
    </row>
    <row r="26388" spans="4:4">
      <c r="D26388" s="422"/>
    </row>
    <row r="26389" spans="4:4">
      <c r="D26389" s="422"/>
    </row>
    <row r="26390" spans="4:4">
      <c r="D26390" s="422"/>
    </row>
    <row r="26391" spans="4:4">
      <c r="D26391" s="422"/>
    </row>
    <row r="26392" spans="4:4">
      <c r="D26392" s="422"/>
    </row>
    <row r="26393" spans="4:4">
      <c r="D26393" s="422"/>
    </row>
    <row r="26394" spans="4:4">
      <c r="D26394" s="422"/>
    </row>
    <row r="26395" spans="4:4">
      <c r="D26395" s="422"/>
    </row>
    <row r="26396" spans="4:4">
      <c r="D26396" s="422"/>
    </row>
    <row r="26397" spans="4:4">
      <c r="D26397" s="422"/>
    </row>
    <row r="26398" spans="4:4">
      <c r="D26398" s="422"/>
    </row>
    <row r="26399" spans="4:4">
      <c r="D26399" s="422"/>
    </row>
    <row r="26400" spans="4:4">
      <c r="D26400" s="422"/>
    </row>
    <row r="26401" spans="4:4">
      <c r="D26401" s="422"/>
    </row>
    <row r="26402" spans="4:4">
      <c r="D26402" s="422"/>
    </row>
    <row r="26403" spans="4:4">
      <c r="D26403" s="422"/>
    </row>
    <row r="26404" spans="4:4">
      <c r="D26404" s="422"/>
    </row>
    <row r="26405" spans="4:4">
      <c r="D26405" s="422"/>
    </row>
    <row r="26406" spans="4:4">
      <c r="D26406" s="422"/>
    </row>
    <row r="26407" spans="4:4">
      <c r="D26407" s="422"/>
    </row>
    <row r="26408" spans="4:4">
      <c r="D26408" s="422"/>
    </row>
    <row r="26409" spans="4:4">
      <c r="D26409" s="422"/>
    </row>
    <row r="26410" spans="4:4">
      <c r="D26410" s="422"/>
    </row>
    <row r="26411" spans="4:4">
      <c r="D26411" s="422"/>
    </row>
    <row r="26412" spans="4:4">
      <c r="D26412" s="422"/>
    </row>
    <row r="26413" spans="4:4">
      <c r="D26413" s="422"/>
    </row>
    <row r="26414" spans="4:4">
      <c r="D26414" s="422"/>
    </row>
    <row r="26415" spans="4:4">
      <c r="D26415" s="422"/>
    </row>
    <row r="26416" spans="4:4">
      <c r="D26416" s="422"/>
    </row>
    <row r="26417" spans="4:4">
      <c r="D26417" s="422"/>
    </row>
    <row r="26418" spans="4:4">
      <c r="D26418" s="422"/>
    </row>
    <row r="26419" spans="4:4">
      <c r="D26419" s="422"/>
    </row>
    <row r="26420" spans="4:4">
      <c r="D26420" s="422"/>
    </row>
    <row r="26421" spans="4:4">
      <c r="D26421" s="422"/>
    </row>
    <row r="26422" spans="4:4">
      <c r="D26422" s="422"/>
    </row>
    <row r="26423" spans="4:4">
      <c r="D26423" s="422"/>
    </row>
    <row r="26424" spans="4:4">
      <c r="D26424" s="422"/>
    </row>
    <row r="26425" spans="4:4">
      <c r="D26425" s="422"/>
    </row>
    <row r="26426" spans="4:4">
      <c r="D26426" s="422"/>
    </row>
    <row r="26427" spans="4:4">
      <c r="D26427" s="422"/>
    </row>
    <row r="26428" spans="4:4">
      <c r="D26428" s="422"/>
    </row>
    <row r="26429" spans="4:4">
      <c r="D26429" s="422"/>
    </row>
    <row r="26430" spans="4:4">
      <c r="D26430" s="422"/>
    </row>
    <row r="26431" spans="4:4">
      <c r="D26431" s="422"/>
    </row>
    <row r="26432" spans="4:4">
      <c r="D26432" s="422"/>
    </row>
    <row r="26433" spans="4:4">
      <c r="D26433" s="422"/>
    </row>
    <row r="26434" spans="4:4">
      <c r="D26434" s="422"/>
    </row>
    <row r="26435" spans="4:4">
      <c r="D26435" s="422"/>
    </row>
    <row r="26436" spans="4:4">
      <c r="D26436" s="422"/>
    </row>
    <row r="26437" spans="4:4">
      <c r="D26437" s="422"/>
    </row>
    <row r="26438" spans="4:4">
      <c r="D26438" s="422"/>
    </row>
    <row r="26439" spans="4:4">
      <c r="D26439" s="422"/>
    </row>
    <row r="26440" spans="4:4">
      <c r="D26440" s="422"/>
    </row>
    <row r="26441" spans="4:4">
      <c r="D26441" s="422"/>
    </row>
    <row r="26442" spans="4:4">
      <c r="D26442" s="422"/>
    </row>
    <row r="26443" spans="4:4">
      <c r="D26443" s="422"/>
    </row>
    <row r="26444" spans="4:4">
      <c r="D26444" s="422"/>
    </row>
    <row r="26445" spans="4:4">
      <c r="D26445" s="422"/>
    </row>
    <row r="26446" spans="4:4">
      <c r="D26446" s="422"/>
    </row>
    <row r="26447" spans="4:4">
      <c r="D26447" s="422"/>
    </row>
    <row r="26448" spans="4:4">
      <c r="D26448" s="422"/>
    </row>
    <row r="26449" spans="4:4">
      <c r="D26449" s="422"/>
    </row>
    <row r="26450" spans="4:4">
      <c r="D26450" s="422"/>
    </row>
    <row r="26451" spans="4:4">
      <c r="D26451" s="422"/>
    </row>
    <row r="26452" spans="4:4">
      <c r="D26452" s="422"/>
    </row>
    <row r="26453" spans="4:4">
      <c r="D26453" s="422"/>
    </row>
    <row r="26454" spans="4:4">
      <c r="D26454" s="422"/>
    </row>
    <row r="26455" spans="4:4">
      <c r="D26455" s="422"/>
    </row>
    <row r="26456" spans="4:4">
      <c r="D26456" s="422"/>
    </row>
    <row r="26457" spans="4:4">
      <c r="D26457" s="422"/>
    </row>
    <row r="26458" spans="4:4">
      <c r="D26458" s="422"/>
    </row>
    <row r="26459" spans="4:4">
      <c r="D26459" s="422"/>
    </row>
    <row r="26460" spans="4:4">
      <c r="D26460" s="422"/>
    </row>
    <row r="26461" spans="4:4">
      <c r="D26461" s="422"/>
    </row>
    <row r="26462" spans="4:4">
      <c r="D26462" s="422"/>
    </row>
    <row r="26463" spans="4:4">
      <c r="D26463" s="422"/>
    </row>
    <row r="26464" spans="4:4">
      <c r="D26464" s="422"/>
    </row>
    <row r="26465" spans="4:4">
      <c r="D26465" s="422"/>
    </row>
    <row r="26466" spans="4:4">
      <c r="D26466" s="422"/>
    </row>
    <row r="26467" spans="4:4">
      <c r="D26467" s="422"/>
    </row>
    <row r="26468" spans="4:4">
      <c r="D26468" s="422"/>
    </row>
    <row r="26469" spans="4:4">
      <c r="D26469" s="422"/>
    </row>
    <row r="26470" spans="4:4">
      <c r="D26470" s="422"/>
    </row>
    <row r="26471" spans="4:4">
      <c r="D26471" s="422"/>
    </row>
    <row r="26472" spans="4:4">
      <c r="D26472" s="422"/>
    </row>
    <row r="26473" spans="4:4">
      <c r="D26473" s="422"/>
    </row>
    <row r="26474" spans="4:4">
      <c r="D26474" s="422"/>
    </row>
    <row r="26475" spans="4:4">
      <c r="D26475" s="422"/>
    </row>
    <row r="26476" spans="4:4">
      <c r="D26476" s="422"/>
    </row>
    <row r="26477" spans="4:4">
      <c r="D26477" s="422"/>
    </row>
    <row r="26478" spans="4:4">
      <c r="D26478" s="422"/>
    </row>
    <row r="26479" spans="4:4">
      <c r="D26479" s="422"/>
    </row>
    <row r="26480" spans="4:4">
      <c r="D26480" s="422"/>
    </row>
    <row r="26481" spans="4:4">
      <c r="D26481" s="422"/>
    </row>
    <row r="26482" spans="4:4">
      <c r="D26482" s="422"/>
    </row>
    <row r="26483" spans="4:4">
      <c r="D26483" s="422"/>
    </row>
    <row r="26484" spans="4:4">
      <c r="D26484" s="422"/>
    </row>
    <row r="26485" spans="4:4">
      <c r="D26485" s="422"/>
    </row>
    <row r="26486" spans="4:4">
      <c r="D26486" s="422"/>
    </row>
    <row r="26487" spans="4:4">
      <c r="D26487" s="422"/>
    </row>
    <row r="26488" spans="4:4">
      <c r="D26488" s="422"/>
    </row>
    <row r="26489" spans="4:4">
      <c r="D26489" s="422"/>
    </row>
    <row r="26490" spans="4:4">
      <c r="D26490" s="422"/>
    </row>
    <row r="26491" spans="4:4">
      <c r="D26491" s="422"/>
    </row>
    <row r="26492" spans="4:4">
      <c r="D26492" s="422"/>
    </row>
    <row r="26493" spans="4:4">
      <c r="D26493" s="422"/>
    </row>
    <row r="26494" spans="4:4">
      <c r="D26494" s="422"/>
    </row>
    <row r="26495" spans="4:4">
      <c r="D26495" s="422"/>
    </row>
    <row r="26496" spans="4:4">
      <c r="D26496" s="422"/>
    </row>
    <row r="26497" spans="4:4">
      <c r="D26497" s="422"/>
    </row>
    <row r="26498" spans="4:4">
      <c r="D26498" s="422"/>
    </row>
    <row r="26499" spans="4:4">
      <c r="D26499" s="422"/>
    </row>
    <row r="26500" spans="4:4">
      <c r="D26500" s="422"/>
    </row>
    <row r="26501" spans="4:4">
      <c r="D26501" s="422"/>
    </row>
    <row r="26502" spans="4:4">
      <c r="D26502" s="422"/>
    </row>
    <row r="26503" spans="4:4">
      <c r="D26503" s="422"/>
    </row>
    <row r="26504" spans="4:4">
      <c r="D26504" s="422"/>
    </row>
    <row r="26505" spans="4:4">
      <c r="D26505" s="422"/>
    </row>
    <row r="26506" spans="4:4">
      <c r="D26506" s="422"/>
    </row>
    <row r="26507" spans="4:4">
      <c r="D26507" s="422"/>
    </row>
    <row r="26508" spans="4:4">
      <c r="D26508" s="422"/>
    </row>
    <row r="26509" spans="4:4">
      <c r="D26509" s="422"/>
    </row>
    <row r="26510" spans="4:4">
      <c r="D26510" s="422"/>
    </row>
    <row r="26511" spans="4:4">
      <c r="D26511" s="422"/>
    </row>
    <row r="26512" spans="4:4">
      <c r="D26512" s="422"/>
    </row>
    <row r="26513" spans="4:4">
      <c r="D26513" s="422"/>
    </row>
    <row r="26514" spans="4:4">
      <c r="D26514" s="422"/>
    </row>
    <row r="26515" spans="4:4">
      <c r="D26515" s="422"/>
    </row>
    <row r="26516" spans="4:4">
      <c r="D26516" s="422"/>
    </row>
    <row r="26517" spans="4:4">
      <c r="D26517" s="422"/>
    </row>
    <row r="26518" spans="4:4">
      <c r="D26518" s="422"/>
    </row>
    <row r="26519" spans="4:4">
      <c r="D26519" s="422"/>
    </row>
    <row r="26520" spans="4:4">
      <c r="D26520" s="422"/>
    </row>
    <row r="26521" spans="4:4">
      <c r="D26521" s="422"/>
    </row>
    <row r="26522" spans="4:4">
      <c r="D26522" s="422"/>
    </row>
    <row r="26523" spans="4:4">
      <c r="D26523" s="422"/>
    </row>
    <row r="26524" spans="4:4">
      <c r="D26524" s="422"/>
    </row>
    <row r="26525" spans="4:4">
      <c r="D26525" s="422"/>
    </row>
    <row r="26526" spans="4:4">
      <c r="D26526" s="422"/>
    </row>
    <row r="26527" spans="4:4">
      <c r="D26527" s="422"/>
    </row>
    <row r="26528" spans="4:4">
      <c r="D26528" s="422"/>
    </row>
    <row r="26529" spans="4:4">
      <c r="D26529" s="422"/>
    </row>
    <row r="26530" spans="4:4">
      <c r="D26530" s="422"/>
    </row>
    <row r="26531" spans="4:4">
      <c r="D26531" s="422"/>
    </row>
    <row r="26532" spans="4:4">
      <c r="D26532" s="422"/>
    </row>
    <row r="26533" spans="4:4">
      <c r="D26533" s="422"/>
    </row>
    <row r="26534" spans="4:4">
      <c r="D26534" s="422"/>
    </row>
    <row r="26535" spans="4:4">
      <c r="D26535" s="422"/>
    </row>
    <row r="26536" spans="4:4">
      <c r="D26536" s="422"/>
    </row>
    <row r="26537" spans="4:4">
      <c r="D26537" s="422"/>
    </row>
    <row r="26538" spans="4:4">
      <c r="D26538" s="422"/>
    </row>
    <row r="26539" spans="4:4">
      <c r="D26539" s="422"/>
    </row>
    <row r="26540" spans="4:4">
      <c r="D26540" s="422"/>
    </row>
    <row r="26541" spans="4:4">
      <c r="D26541" s="422"/>
    </row>
    <row r="26542" spans="4:4">
      <c r="D26542" s="422"/>
    </row>
    <row r="26543" spans="4:4">
      <c r="D26543" s="422"/>
    </row>
    <row r="26544" spans="4:4">
      <c r="D26544" s="422"/>
    </row>
    <row r="26545" spans="4:4">
      <c r="D26545" s="422"/>
    </row>
    <row r="26546" spans="4:4">
      <c r="D26546" s="422"/>
    </row>
    <row r="26547" spans="4:4">
      <c r="D26547" s="422"/>
    </row>
    <row r="26548" spans="4:4">
      <c r="D26548" s="422"/>
    </row>
    <row r="26549" spans="4:4">
      <c r="D26549" s="422"/>
    </row>
    <row r="26550" spans="4:4">
      <c r="D26550" s="422"/>
    </row>
    <row r="26551" spans="4:4">
      <c r="D26551" s="422"/>
    </row>
    <row r="26552" spans="4:4">
      <c r="D26552" s="422"/>
    </row>
    <row r="26553" spans="4:4">
      <c r="D26553" s="422"/>
    </row>
    <row r="26554" spans="4:4">
      <c r="D26554" s="422"/>
    </row>
    <row r="26555" spans="4:4">
      <c r="D26555" s="422"/>
    </row>
    <row r="26556" spans="4:4">
      <c r="D26556" s="422"/>
    </row>
    <row r="26557" spans="4:4">
      <c r="D26557" s="422"/>
    </row>
    <row r="26558" spans="4:4">
      <c r="D26558" s="422"/>
    </row>
    <row r="26559" spans="4:4">
      <c r="D26559" s="422"/>
    </row>
    <row r="26560" spans="4:4">
      <c r="D26560" s="422"/>
    </row>
    <row r="26561" spans="4:4">
      <c r="D26561" s="422"/>
    </row>
    <row r="26562" spans="4:4">
      <c r="D26562" s="422"/>
    </row>
    <row r="26563" spans="4:4">
      <c r="D26563" s="422"/>
    </row>
    <row r="26564" spans="4:4">
      <c r="D26564" s="422"/>
    </row>
    <row r="26565" spans="4:4">
      <c r="D26565" s="422"/>
    </row>
    <row r="26566" spans="4:4">
      <c r="D26566" s="422"/>
    </row>
    <row r="26567" spans="4:4">
      <c r="D26567" s="422"/>
    </row>
    <row r="26568" spans="4:4">
      <c r="D26568" s="422"/>
    </row>
    <row r="26569" spans="4:4">
      <c r="D26569" s="422"/>
    </row>
    <row r="26570" spans="4:4">
      <c r="D26570" s="422"/>
    </row>
    <row r="26571" spans="4:4">
      <c r="D26571" s="422"/>
    </row>
    <row r="26572" spans="4:4">
      <c r="D26572" s="422"/>
    </row>
    <row r="26573" spans="4:4">
      <c r="D26573" s="422"/>
    </row>
    <row r="26574" spans="4:4">
      <c r="D26574" s="422"/>
    </row>
    <row r="26575" spans="4:4">
      <c r="D26575" s="422"/>
    </row>
    <row r="26576" spans="4:4">
      <c r="D26576" s="422"/>
    </row>
    <row r="26577" spans="4:4">
      <c r="D26577" s="422"/>
    </row>
    <row r="26578" spans="4:4">
      <c r="D26578" s="422"/>
    </row>
    <row r="26579" spans="4:4">
      <c r="D26579" s="422"/>
    </row>
    <row r="26580" spans="4:4">
      <c r="D26580" s="422"/>
    </row>
    <row r="26581" spans="4:4">
      <c r="D26581" s="422"/>
    </row>
    <row r="26582" spans="4:4">
      <c r="D26582" s="422"/>
    </row>
    <row r="26583" spans="4:4">
      <c r="D26583" s="422"/>
    </row>
    <row r="26584" spans="4:4">
      <c r="D26584" s="422"/>
    </row>
    <row r="26585" spans="4:4">
      <c r="D26585" s="422"/>
    </row>
    <row r="26586" spans="4:4">
      <c r="D26586" s="422"/>
    </row>
    <row r="26587" spans="4:4">
      <c r="D26587" s="422"/>
    </row>
    <row r="26588" spans="4:4">
      <c r="D26588" s="422"/>
    </row>
    <row r="26589" spans="4:4">
      <c r="D26589" s="422"/>
    </row>
    <row r="26590" spans="4:4">
      <c r="D26590" s="422"/>
    </row>
    <row r="26591" spans="4:4">
      <c r="D26591" s="422"/>
    </row>
    <row r="26592" spans="4:4">
      <c r="D26592" s="422"/>
    </row>
    <row r="26593" spans="4:4">
      <c r="D26593" s="422"/>
    </row>
    <row r="26594" spans="4:4">
      <c r="D26594" s="422"/>
    </row>
    <row r="26595" spans="4:4">
      <c r="D26595" s="422"/>
    </row>
    <row r="26596" spans="4:4">
      <c r="D26596" s="422"/>
    </row>
    <row r="26597" spans="4:4">
      <c r="D26597" s="422"/>
    </row>
    <row r="26598" spans="4:4">
      <c r="D26598" s="422"/>
    </row>
    <row r="26599" spans="4:4">
      <c r="D26599" s="422"/>
    </row>
    <row r="26600" spans="4:4">
      <c r="D26600" s="422"/>
    </row>
    <row r="26601" spans="4:4">
      <c r="D26601" s="422"/>
    </row>
    <row r="26602" spans="4:4">
      <c r="D26602" s="422"/>
    </row>
    <row r="26603" spans="4:4">
      <c r="D26603" s="422"/>
    </row>
    <row r="26604" spans="4:4">
      <c r="D26604" s="422"/>
    </row>
    <row r="26605" spans="4:4">
      <c r="D26605" s="422"/>
    </row>
    <row r="26606" spans="4:4">
      <c r="D26606" s="422"/>
    </row>
    <row r="26607" spans="4:4">
      <c r="D26607" s="422"/>
    </row>
    <row r="26608" spans="4:4">
      <c r="D26608" s="422"/>
    </row>
    <row r="26609" spans="4:4">
      <c r="D26609" s="422"/>
    </row>
    <row r="26610" spans="4:4">
      <c r="D26610" s="422"/>
    </row>
    <row r="26611" spans="4:4">
      <c r="D26611" s="422"/>
    </row>
    <row r="26612" spans="4:4">
      <c r="D26612" s="422"/>
    </row>
    <row r="26613" spans="4:4">
      <c r="D26613" s="422"/>
    </row>
    <row r="26614" spans="4:4">
      <c r="D26614" s="422"/>
    </row>
    <row r="26615" spans="4:4">
      <c r="D26615" s="422"/>
    </row>
    <row r="26616" spans="4:4">
      <c r="D26616" s="422"/>
    </row>
    <row r="26617" spans="4:4">
      <c r="D26617" s="422"/>
    </row>
    <row r="26618" spans="4:4">
      <c r="D26618" s="422"/>
    </row>
    <row r="26619" spans="4:4">
      <c r="D26619" s="422"/>
    </row>
    <row r="26620" spans="4:4">
      <c r="D26620" s="422"/>
    </row>
    <row r="26621" spans="4:4">
      <c r="D26621" s="422"/>
    </row>
    <row r="26622" spans="4:4">
      <c r="D26622" s="422"/>
    </row>
    <row r="26623" spans="4:4">
      <c r="D26623" s="422"/>
    </row>
    <row r="26624" spans="4:4">
      <c r="D26624" s="422"/>
    </row>
    <row r="26625" spans="4:4">
      <c r="D26625" s="422"/>
    </row>
    <row r="26626" spans="4:4">
      <c r="D26626" s="422"/>
    </row>
    <row r="26627" spans="4:4">
      <c r="D26627" s="422"/>
    </row>
    <row r="26628" spans="4:4">
      <c r="D26628" s="422"/>
    </row>
    <row r="26629" spans="4:4">
      <c r="D26629" s="422"/>
    </row>
    <row r="26630" spans="4:4">
      <c r="D26630" s="422"/>
    </row>
    <row r="26631" spans="4:4">
      <c r="D26631" s="422"/>
    </row>
    <row r="26632" spans="4:4">
      <c r="D26632" s="422"/>
    </row>
    <row r="26633" spans="4:4">
      <c r="D26633" s="422"/>
    </row>
    <row r="26634" spans="4:4">
      <c r="D26634" s="422"/>
    </row>
    <row r="26635" spans="4:4">
      <c r="D26635" s="422"/>
    </row>
    <row r="26636" spans="4:4">
      <c r="D26636" s="422"/>
    </row>
    <row r="26637" spans="4:4">
      <c r="D26637" s="422"/>
    </row>
    <row r="26638" spans="4:4">
      <c r="D26638" s="422"/>
    </row>
    <row r="26639" spans="4:4">
      <c r="D26639" s="422"/>
    </row>
    <row r="26640" spans="4:4">
      <c r="D26640" s="422"/>
    </row>
    <row r="26641" spans="4:4">
      <c r="D26641" s="422"/>
    </row>
    <row r="26642" spans="4:4">
      <c r="D26642" s="422"/>
    </row>
    <row r="26643" spans="4:4">
      <c r="D26643" s="422"/>
    </row>
    <row r="26644" spans="4:4">
      <c r="D26644" s="422"/>
    </row>
    <row r="26645" spans="4:4">
      <c r="D26645" s="422"/>
    </row>
    <row r="26646" spans="4:4">
      <c r="D26646" s="422"/>
    </row>
    <row r="26647" spans="4:4">
      <c r="D26647" s="422"/>
    </row>
    <row r="26648" spans="4:4">
      <c r="D26648" s="422"/>
    </row>
    <row r="26649" spans="4:4">
      <c r="D26649" s="422"/>
    </row>
    <row r="26650" spans="4:4">
      <c r="D26650" s="422"/>
    </row>
    <row r="26651" spans="4:4">
      <c r="D26651" s="422"/>
    </row>
    <row r="26652" spans="4:4">
      <c r="D26652" s="422"/>
    </row>
    <row r="26653" spans="4:4">
      <c r="D26653" s="422"/>
    </row>
    <row r="26654" spans="4:4">
      <c r="D26654" s="422"/>
    </row>
    <row r="26655" spans="4:4">
      <c r="D26655" s="422"/>
    </row>
    <row r="26656" spans="4:4">
      <c r="D26656" s="422"/>
    </row>
    <row r="26657" spans="4:4">
      <c r="D26657" s="422"/>
    </row>
    <row r="26658" spans="4:4">
      <c r="D26658" s="422"/>
    </row>
    <row r="26659" spans="4:4">
      <c r="D26659" s="422"/>
    </row>
    <row r="26660" spans="4:4">
      <c r="D26660" s="422"/>
    </row>
    <row r="26661" spans="4:4">
      <c r="D26661" s="422"/>
    </row>
    <row r="26662" spans="4:4">
      <c r="D26662" s="422"/>
    </row>
    <row r="26663" spans="4:4">
      <c r="D26663" s="422"/>
    </row>
    <row r="26664" spans="4:4">
      <c r="D26664" s="422"/>
    </row>
    <row r="26665" spans="4:4">
      <c r="D26665" s="422"/>
    </row>
    <row r="26666" spans="4:4">
      <c r="D26666" s="422"/>
    </row>
    <row r="26667" spans="4:4">
      <c r="D26667" s="422"/>
    </row>
    <row r="26668" spans="4:4">
      <c r="D26668" s="422"/>
    </row>
    <row r="26669" spans="4:4">
      <c r="D26669" s="422"/>
    </row>
    <row r="26670" spans="4:4">
      <c r="D26670" s="422"/>
    </row>
    <row r="26671" spans="4:4">
      <c r="D26671" s="422"/>
    </row>
    <row r="26672" spans="4:4">
      <c r="D26672" s="422"/>
    </row>
    <row r="26673" spans="4:4">
      <c r="D26673" s="422"/>
    </row>
    <row r="26674" spans="4:4">
      <c r="D26674" s="422"/>
    </row>
    <row r="26675" spans="4:4">
      <c r="D26675" s="422"/>
    </row>
    <row r="26676" spans="4:4">
      <c r="D26676" s="422"/>
    </row>
    <row r="26677" spans="4:4">
      <c r="D26677" s="422"/>
    </row>
    <row r="26678" spans="4:4">
      <c r="D26678" s="422"/>
    </row>
    <row r="26679" spans="4:4">
      <c r="D26679" s="422"/>
    </row>
    <row r="26680" spans="4:4">
      <c r="D26680" s="422"/>
    </row>
    <row r="26681" spans="4:4">
      <c r="D26681" s="422"/>
    </row>
    <row r="26682" spans="4:4">
      <c r="D26682" s="422"/>
    </row>
    <row r="26683" spans="4:4">
      <c r="D26683" s="422"/>
    </row>
    <row r="26684" spans="4:4">
      <c r="D26684" s="422"/>
    </row>
    <row r="26685" spans="4:4">
      <c r="D26685" s="422"/>
    </row>
    <row r="26686" spans="4:4">
      <c r="D26686" s="422"/>
    </row>
    <row r="26687" spans="4:4">
      <c r="D26687" s="422"/>
    </row>
    <row r="26688" spans="4:4">
      <c r="D26688" s="422"/>
    </row>
    <row r="26689" spans="4:4">
      <c r="D26689" s="422"/>
    </row>
    <row r="26690" spans="4:4">
      <c r="D26690" s="422"/>
    </row>
    <row r="26691" spans="4:4">
      <c r="D26691" s="422"/>
    </row>
    <row r="26692" spans="4:4">
      <c r="D26692" s="422"/>
    </row>
    <row r="26693" spans="4:4">
      <c r="D26693" s="422"/>
    </row>
    <row r="26694" spans="4:4">
      <c r="D26694" s="422"/>
    </row>
    <row r="26695" spans="4:4">
      <c r="D26695" s="422"/>
    </row>
    <row r="26696" spans="4:4">
      <c r="D26696" s="422"/>
    </row>
    <row r="26697" spans="4:4">
      <c r="D26697" s="422"/>
    </row>
    <row r="26698" spans="4:4">
      <c r="D26698" s="422"/>
    </row>
    <row r="26699" spans="4:4">
      <c r="D26699" s="422"/>
    </row>
    <row r="26700" spans="4:4">
      <c r="D26700" s="422"/>
    </row>
    <row r="26701" spans="4:4">
      <c r="D26701" s="422"/>
    </row>
    <row r="26702" spans="4:4">
      <c r="D26702" s="422"/>
    </row>
    <row r="26703" spans="4:4">
      <c r="D26703" s="422"/>
    </row>
    <row r="26704" spans="4:4">
      <c r="D26704" s="422"/>
    </row>
    <row r="26705" spans="4:4">
      <c r="D26705" s="422"/>
    </row>
    <row r="26706" spans="4:4">
      <c r="D26706" s="422"/>
    </row>
    <row r="26707" spans="4:4">
      <c r="D26707" s="422"/>
    </row>
    <row r="26708" spans="4:4">
      <c r="D26708" s="422"/>
    </row>
    <row r="26709" spans="4:4">
      <c r="D26709" s="422"/>
    </row>
    <row r="26710" spans="4:4">
      <c r="D26710" s="422"/>
    </row>
    <row r="26711" spans="4:4">
      <c r="D26711" s="422"/>
    </row>
    <row r="26712" spans="4:4">
      <c r="D26712" s="422"/>
    </row>
    <row r="26713" spans="4:4">
      <c r="D26713" s="422"/>
    </row>
    <row r="26714" spans="4:4">
      <c r="D26714" s="422"/>
    </row>
    <row r="26715" spans="4:4">
      <c r="D26715" s="422"/>
    </row>
    <row r="26716" spans="4:4">
      <c r="D26716" s="422"/>
    </row>
    <row r="26717" spans="4:4">
      <c r="D26717" s="422"/>
    </row>
    <row r="26718" spans="4:4">
      <c r="D26718" s="422"/>
    </row>
    <row r="26719" spans="4:4">
      <c r="D26719" s="422"/>
    </row>
    <row r="26720" spans="4:4">
      <c r="D26720" s="422"/>
    </row>
    <row r="26721" spans="4:4">
      <c r="D26721" s="422"/>
    </row>
    <row r="26722" spans="4:4">
      <c r="D26722" s="422"/>
    </row>
    <row r="26723" spans="4:4">
      <c r="D26723" s="422"/>
    </row>
    <row r="26724" spans="4:4">
      <c r="D26724" s="422"/>
    </row>
    <row r="26725" spans="4:4">
      <c r="D26725" s="422"/>
    </row>
    <row r="26726" spans="4:4">
      <c r="D26726" s="422"/>
    </row>
    <row r="26727" spans="4:4">
      <c r="D26727" s="422"/>
    </row>
    <row r="26728" spans="4:4">
      <c r="D26728" s="422"/>
    </row>
    <row r="26729" spans="4:4">
      <c r="D26729" s="422"/>
    </row>
    <row r="26730" spans="4:4">
      <c r="D26730" s="422"/>
    </row>
    <row r="26731" spans="4:4">
      <c r="D26731" s="422"/>
    </row>
    <row r="26732" spans="4:4">
      <c r="D26732" s="422"/>
    </row>
    <row r="26733" spans="4:4">
      <c r="D26733" s="422"/>
    </row>
    <row r="26734" spans="4:4">
      <c r="D26734" s="422"/>
    </row>
    <row r="26735" spans="4:4">
      <c r="D26735" s="422"/>
    </row>
    <row r="26736" spans="4:4">
      <c r="D26736" s="422"/>
    </row>
    <row r="26737" spans="4:4">
      <c r="D26737" s="422"/>
    </row>
    <row r="26738" spans="4:4">
      <c r="D26738" s="422"/>
    </row>
    <row r="26739" spans="4:4">
      <c r="D26739" s="422"/>
    </row>
    <row r="26740" spans="4:4">
      <c r="D26740" s="422"/>
    </row>
    <row r="26741" spans="4:4">
      <c r="D26741" s="422"/>
    </row>
    <row r="26742" spans="4:4">
      <c r="D26742" s="422"/>
    </row>
    <row r="26743" spans="4:4">
      <c r="D26743" s="422"/>
    </row>
    <row r="26744" spans="4:4">
      <c r="D26744" s="422"/>
    </row>
    <row r="26745" spans="4:4">
      <c r="D26745" s="422"/>
    </row>
    <row r="26746" spans="4:4">
      <c r="D26746" s="422"/>
    </row>
    <row r="26747" spans="4:4">
      <c r="D26747" s="422"/>
    </row>
    <row r="26748" spans="4:4">
      <c r="D26748" s="422"/>
    </row>
    <row r="26749" spans="4:4">
      <c r="D26749" s="422"/>
    </row>
    <row r="26750" spans="4:4">
      <c r="D26750" s="422"/>
    </row>
    <row r="26751" spans="4:4">
      <c r="D26751" s="422"/>
    </row>
    <row r="26752" spans="4:4">
      <c r="D26752" s="422"/>
    </row>
    <row r="26753" spans="4:4">
      <c r="D26753" s="422"/>
    </row>
    <row r="26754" spans="4:4">
      <c r="D26754" s="422"/>
    </row>
    <row r="26755" spans="4:4">
      <c r="D26755" s="422"/>
    </row>
    <row r="26756" spans="4:4">
      <c r="D26756" s="422"/>
    </row>
    <row r="26757" spans="4:4">
      <c r="D26757" s="422"/>
    </row>
    <row r="26758" spans="4:4">
      <c r="D26758" s="422"/>
    </row>
    <row r="26759" spans="4:4">
      <c r="D26759" s="422"/>
    </row>
    <row r="26760" spans="4:4">
      <c r="D26760" s="422"/>
    </row>
    <row r="26761" spans="4:4">
      <c r="D26761" s="422"/>
    </row>
    <row r="26762" spans="4:4">
      <c r="D26762" s="422"/>
    </row>
    <row r="26763" spans="4:4">
      <c r="D26763" s="422"/>
    </row>
    <row r="26764" spans="4:4">
      <c r="D26764" s="422"/>
    </row>
    <row r="26765" spans="4:4">
      <c r="D26765" s="422"/>
    </row>
    <row r="26766" spans="4:4">
      <c r="D26766" s="422"/>
    </row>
    <row r="26767" spans="4:4">
      <c r="D26767" s="422"/>
    </row>
    <row r="26768" spans="4:4">
      <c r="D26768" s="422"/>
    </row>
    <row r="26769" spans="4:4">
      <c r="D26769" s="422"/>
    </row>
    <row r="26770" spans="4:4">
      <c r="D26770" s="422"/>
    </row>
    <row r="26771" spans="4:4">
      <c r="D26771" s="422"/>
    </row>
    <row r="26772" spans="4:4">
      <c r="D26772" s="422"/>
    </row>
    <row r="26773" spans="4:4">
      <c r="D26773" s="422"/>
    </row>
    <row r="26774" spans="4:4">
      <c r="D26774" s="422"/>
    </row>
    <row r="26775" spans="4:4">
      <c r="D26775" s="422"/>
    </row>
    <row r="26776" spans="4:4">
      <c r="D26776" s="422"/>
    </row>
    <row r="26777" spans="4:4">
      <c r="D26777" s="422"/>
    </row>
    <row r="26778" spans="4:4">
      <c r="D26778" s="422"/>
    </row>
    <row r="26779" spans="4:4">
      <c r="D26779" s="422"/>
    </row>
    <row r="26780" spans="4:4">
      <c r="D26780" s="422"/>
    </row>
    <row r="26781" spans="4:4">
      <c r="D26781" s="422"/>
    </row>
    <row r="26782" spans="4:4">
      <c r="D26782" s="422"/>
    </row>
    <row r="26783" spans="4:4">
      <c r="D26783" s="422"/>
    </row>
    <row r="26784" spans="4:4">
      <c r="D26784" s="422"/>
    </row>
    <row r="26785" spans="4:4">
      <c r="D26785" s="422"/>
    </row>
    <row r="26786" spans="4:4">
      <c r="D26786" s="422"/>
    </row>
    <row r="26787" spans="4:4">
      <c r="D26787" s="422"/>
    </row>
    <row r="26788" spans="4:4">
      <c r="D26788" s="422"/>
    </row>
    <row r="26789" spans="4:4">
      <c r="D26789" s="422"/>
    </row>
    <row r="26790" spans="4:4">
      <c r="D26790" s="422"/>
    </row>
    <row r="26791" spans="4:4">
      <c r="D26791" s="422"/>
    </row>
    <row r="26792" spans="4:4">
      <c r="D26792" s="422"/>
    </row>
    <row r="26793" spans="4:4">
      <c r="D26793" s="422"/>
    </row>
    <row r="26794" spans="4:4">
      <c r="D26794" s="422"/>
    </row>
    <row r="26795" spans="4:4">
      <c r="D26795" s="422"/>
    </row>
    <row r="26796" spans="4:4">
      <c r="D26796" s="422"/>
    </row>
    <row r="26797" spans="4:4">
      <c r="D26797" s="422"/>
    </row>
    <row r="26798" spans="4:4">
      <c r="D26798" s="422"/>
    </row>
    <row r="26799" spans="4:4">
      <c r="D26799" s="422"/>
    </row>
    <row r="26800" spans="4:4">
      <c r="D26800" s="422"/>
    </row>
    <row r="26801" spans="4:4">
      <c r="D26801" s="422"/>
    </row>
    <row r="26802" spans="4:4">
      <c r="D26802" s="422"/>
    </row>
    <row r="26803" spans="4:4">
      <c r="D26803" s="422"/>
    </row>
    <row r="26804" spans="4:4">
      <c r="D26804" s="422"/>
    </row>
    <row r="26805" spans="4:4">
      <c r="D26805" s="422"/>
    </row>
    <row r="26806" spans="4:4">
      <c r="D26806" s="422"/>
    </row>
    <row r="26807" spans="4:4">
      <c r="D26807" s="422"/>
    </row>
    <row r="26808" spans="4:4">
      <c r="D26808" s="422"/>
    </row>
    <row r="26809" spans="4:4">
      <c r="D26809" s="422"/>
    </row>
    <row r="26810" spans="4:4">
      <c r="D26810" s="422"/>
    </row>
    <row r="26811" spans="4:4">
      <c r="D26811" s="422"/>
    </row>
    <row r="26812" spans="4:4">
      <c r="D26812" s="422"/>
    </row>
    <row r="26813" spans="4:4">
      <c r="D26813" s="422"/>
    </row>
    <row r="26814" spans="4:4">
      <c r="D26814" s="422"/>
    </row>
    <row r="26815" spans="4:4">
      <c r="D26815" s="422"/>
    </row>
    <row r="26816" spans="4:4">
      <c r="D26816" s="422"/>
    </row>
    <row r="26817" spans="4:4">
      <c r="D26817" s="422"/>
    </row>
    <row r="26818" spans="4:4">
      <c r="D26818" s="422"/>
    </row>
    <row r="26819" spans="4:4">
      <c r="D26819" s="422"/>
    </row>
    <row r="26820" spans="4:4">
      <c r="D26820" s="422"/>
    </row>
    <row r="26821" spans="4:4">
      <c r="D26821" s="422"/>
    </row>
    <row r="26822" spans="4:4">
      <c r="D26822" s="422"/>
    </row>
    <row r="26823" spans="4:4">
      <c r="D26823" s="422"/>
    </row>
    <row r="26824" spans="4:4">
      <c r="D26824" s="422"/>
    </row>
    <row r="26825" spans="4:4">
      <c r="D26825" s="422"/>
    </row>
    <row r="26826" spans="4:4">
      <c r="D26826" s="422"/>
    </row>
    <row r="26827" spans="4:4">
      <c r="D26827" s="422"/>
    </row>
    <row r="26828" spans="4:4">
      <c r="D26828" s="422"/>
    </row>
    <row r="26829" spans="4:4">
      <c r="D26829" s="422"/>
    </row>
    <row r="26830" spans="4:4">
      <c r="D26830" s="422"/>
    </row>
    <row r="26831" spans="4:4">
      <c r="D26831" s="422"/>
    </row>
    <row r="26832" spans="4:4">
      <c r="D26832" s="422"/>
    </row>
    <row r="26833" spans="4:4">
      <c r="D26833" s="422"/>
    </row>
    <row r="26834" spans="4:4">
      <c r="D26834" s="422"/>
    </row>
    <row r="26835" spans="4:4">
      <c r="D26835" s="422"/>
    </row>
    <row r="26836" spans="4:4">
      <c r="D26836" s="422"/>
    </row>
    <row r="26837" spans="4:4">
      <c r="D26837" s="422"/>
    </row>
    <row r="26838" spans="4:4">
      <c r="D26838" s="422"/>
    </row>
    <row r="26839" spans="4:4">
      <c r="D26839" s="422"/>
    </row>
    <row r="26840" spans="4:4">
      <c r="D26840" s="422"/>
    </row>
    <row r="26841" spans="4:4">
      <c r="D26841" s="422"/>
    </row>
    <row r="26842" spans="4:4">
      <c r="D26842" s="422"/>
    </row>
    <row r="26843" spans="4:4">
      <c r="D26843" s="422"/>
    </row>
    <row r="26844" spans="4:4">
      <c r="D26844" s="422"/>
    </row>
    <row r="26845" spans="4:4">
      <c r="D26845" s="422"/>
    </row>
    <row r="26846" spans="4:4">
      <c r="D26846" s="422"/>
    </row>
    <row r="26847" spans="4:4">
      <c r="D26847" s="422"/>
    </row>
    <row r="26848" spans="4:4">
      <c r="D26848" s="422"/>
    </row>
    <row r="26849" spans="4:4">
      <c r="D26849" s="422"/>
    </row>
    <row r="26850" spans="4:4">
      <c r="D26850" s="422"/>
    </row>
    <row r="26851" spans="4:4">
      <c r="D26851" s="422"/>
    </row>
    <row r="26852" spans="4:4">
      <c r="D26852" s="422"/>
    </row>
    <row r="26853" spans="4:4">
      <c r="D26853" s="422"/>
    </row>
    <row r="26854" spans="4:4">
      <c r="D26854" s="422"/>
    </row>
    <row r="26855" spans="4:4">
      <c r="D26855" s="422"/>
    </row>
    <row r="26856" spans="4:4">
      <c r="D26856" s="422"/>
    </row>
    <row r="26857" spans="4:4">
      <c r="D26857" s="422"/>
    </row>
    <row r="26858" spans="4:4">
      <c r="D26858" s="422"/>
    </row>
    <row r="26859" spans="4:4">
      <c r="D26859" s="422"/>
    </row>
    <row r="26860" spans="4:4">
      <c r="D26860" s="422"/>
    </row>
    <row r="26861" spans="4:4">
      <c r="D26861" s="422"/>
    </row>
    <row r="26862" spans="4:4">
      <c r="D26862" s="422"/>
    </row>
    <row r="26863" spans="4:4">
      <c r="D26863" s="422"/>
    </row>
    <row r="26864" spans="4:4">
      <c r="D26864" s="422"/>
    </row>
    <row r="26865" spans="4:4">
      <c r="D26865" s="422"/>
    </row>
    <row r="26866" spans="4:4">
      <c r="D26866" s="422"/>
    </row>
    <row r="26867" spans="4:4">
      <c r="D26867" s="422"/>
    </row>
    <row r="26868" spans="4:4">
      <c r="D26868" s="422"/>
    </row>
    <row r="26869" spans="4:4">
      <c r="D26869" s="422"/>
    </row>
    <row r="26870" spans="4:4">
      <c r="D26870" s="422"/>
    </row>
    <row r="26871" spans="4:4">
      <c r="D26871" s="422"/>
    </row>
    <row r="26872" spans="4:4">
      <c r="D26872" s="422"/>
    </row>
    <row r="26873" spans="4:4">
      <c r="D26873" s="422"/>
    </row>
    <row r="26874" spans="4:4">
      <c r="D26874" s="422"/>
    </row>
    <row r="26875" spans="4:4">
      <c r="D26875" s="422"/>
    </row>
    <row r="26876" spans="4:4">
      <c r="D26876" s="422"/>
    </row>
    <row r="26877" spans="4:4">
      <c r="D26877" s="422"/>
    </row>
    <row r="26878" spans="4:4">
      <c r="D26878" s="422"/>
    </row>
    <row r="26879" spans="4:4">
      <c r="D26879" s="422"/>
    </row>
    <row r="26880" spans="4:4">
      <c r="D26880" s="422"/>
    </row>
    <row r="26881" spans="4:4">
      <c r="D26881" s="422"/>
    </row>
    <row r="26882" spans="4:4">
      <c r="D26882" s="422"/>
    </row>
    <row r="26883" spans="4:4">
      <c r="D26883" s="422"/>
    </row>
    <row r="26884" spans="4:4">
      <c r="D26884" s="422"/>
    </row>
    <row r="26885" spans="4:4">
      <c r="D26885" s="422"/>
    </row>
    <row r="26886" spans="4:4">
      <c r="D26886" s="422"/>
    </row>
    <row r="26887" spans="4:4">
      <c r="D26887" s="422"/>
    </row>
    <row r="26888" spans="4:4">
      <c r="D26888" s="422"/>
    </row>
    <row r="26889" spans="4:4">
      <c r="D26889" s="422"/>
    </row>
    <row r="26890" spans="4:4">
      <c r="D26890" s="422"/>
    </row>
    <row r="26891" spans="4:4">
      <c r="D26891" s="422"/>
    </row>
    <row r="26892" spans="4:4">
      <c r="D26892" s="422"/>
    </row>
    <row r="26893" spans="4:4">
      <c r="D26893" s="422"/>
    </row>
    <row r="26894" spans="4:4">
      <c r="D26894" s="422"/>
    </row>
    <row r="26895" spans="4:4">
      <c r="D26895" s="422"/>
    </row>
    <row r="26896" spans="4:4">
      <c r="D26896" s="422"/>
    </row>
    <row r="26897" spans="4:4">
      <c r="D26897" s="422"/>
    </row>
    <row r="26898" spans="4:4">
      <c r="D26898" s="422"/>
    </row>
    <row r="26899" spans="4:4">
      <c r="D26899" s="422"/>
    </row>
    <row r="26900" spans="4:4">
      <c r="D26900" s="422"/>
    </row>
    <row r="26901" spans="4:4">
      <c r="D26901" s="422"/>
    </row>
    <row r="26902" spans="4:4">
      <c r="D26902" s="422"/>
    </row>
    <row r="26903" spans="4:4">
      <c r="D26903" s="422"/>
    </row>
    <row r="26904" spans="4:4">
      <c r="D26904" s="422"/>
    </row>
    <row r="26905" spans="4:4">
      <c r="D26905" s="422"/>
    </row>
    <row r="26906" spans="4:4">
      <c r="D26906" s="422"/>
    </row>
    <row r="26907" spans="4:4">
      <c r="D26907" s="422"/>
    </row>
    <row r="26908" spans="4:4">
      <c r="D26908" s="422"/>
    </row>
    <row r="26909" spans="4:4">
      <c r="D26909" s="422"/>
    </row>
    <row r="26910" spans="4:4">
      <c r="D26910" s="422"/>
    </row>
    <row r="26911" spans="4:4">
      <c r="D26911" s="422"/>
    </row>
    <row r="26912" spans="4:4">
      <c r="D26912" s="422"/>
    </row>
    <row r="26913" spans="4:4">
      <c r="D26913" s="422"/>
    </row>
    <row r="26914" spans="4:4">
      <c r="D26914" s="422"/>
    </row>
    <row r="26915" spans="4:4">
      <c r="D26915" s="422"/>
    </row>
    <row r="26916" spans="4:4">
      <c r="D26916" s="422"/>
    </row>
    <row r="26917" spans="4:4">
      <c r="D26917" s="422"/>
    </row>
    <row r="26918" spans="4:4">
      <c r="D26918" s="422"/>
    </row>
    <row r="26919" spans="4:4">
      <c r="D26919" s="422"/>
    </row>
    <row r="26920" spans="4:4">
      <c r="D26920" s="422"/>
    </row>
    <row r="26921" spans="4:4">
      <c r="D26921" s="422"/>
    </row>
    <row r="26922" spans="4:4">
      <c r="D26922" s="422"/>
    </row>
    <row r="26923" spans="4:4">
      <c r="D26923" s="422"/>
    </row>
    <row r="26924" spans="4:4">
      <c r="D26924" s="422"/>
    </row>
    <row r="26925" spans="4:4">
      <c r="D26925" s="422"/>
    </row>
    <row r="26926" spans="4:4">
      <c r="D26926" s="422"/>
    </row>
    <row r="26927" spans="4:4">
      <c r="D26927" s="422"/>
    </row>
    <row r="26928" spans="4:4">
      <c r="D26928" s="422"/>
    </row>
    <row r="26929" spans="4:4">
      <c r="D26929" s="422"/>
    </row>
    <row r="26930" spans="4:4">
      <c r="D26930" s="422"/>
    </row>
    <row r="26931" spans="4:4">
      <c r="D26931" s="422"/>
    </row>
    <row r="26932" spans="4:4">
      <c r="D26932" s="422"/>
    </row>
    <row r="26933" spans="4:4">
      <c r="D26933" s="422"/>
    </row>
    <row r="26934" spans="4:4">
      <c r="D26934" s="422"/>
    </row>
    <row r="26935" spans="4:4">
      <c r="D26935" s="422"/>
    </row>
    <row r="26936" spans="4:4">
      <c r="D26936" s="422"/>
    </row>
    <row r="26937" spans="4:4">
      <c r="D26937" s="422"/>
    </row>
    <row r="26938" spans="4:4">
      <c r="D26938" s="422"/>
    </row>
    <row r="26939" spans="4:4">
      <c r="D26939" s="422"/>
    </row>
    <row r="26940" spans="4:4">
      <c r="D26940" s="422"/>
    </row>
    <row r="26941" spans="4:4">
      <c r="D26941" s="422"/>
    </row>
    <row r="26942" spans="4:4">
      <c r="D26942" s="422"/>
    </row>
    <row r="26943" spans="4:4">
      <c r="D26943" s="422"/>
    </row>
    <row r="26944" spans="4:4">
      <c r="D26944" s="422"/>
    </row>
    <row r="26945" spans="4:4">
      <c r="D26945" s="422"/>
    </row>
    <row r="26946" spans="4:4">
      <c r="D26946" s="422"/>
    </row>
    <row r="26947" spans="4:4">
      <c r="D26947" s="422"/>
    </row>
    <row r="26948" spans="4:4">
      <c r="D26948" s="422"/>
    </row>
    <row r="26949" spans="4:4">
      <c r="D26949" s="422"/>
    </row>
    <row r="26950" spans="4:4">
      <c r="D26950" s="422"/>
    </row>
    <row r="26951" spans="4:4">
      <c r="D26951" s="422"/>
    </row>
    <row r="26952" spans="4:4">
      <c r="D26952" s="422"/>
    </row>
    <row r="26953" spans="4:4">
      <c r="D26953" s="422"/>
    </row>
    <row r="26954" spans="4:4">
      <c r="D26954" s="422"/>
    </row>
    <row r="26955" spans="4:4">
      <c r="D26955" s="422"/>
    </row>
    <row r="26956" spans="4:4">
      <c r="D26956" s="422"/>
    </row>
    <row r="26957" spans="4:4">
      <c r="D26957" s="422"/>
    </row>
    <row r="26958" spans="4:4">
      <c r="D26958" s="422"/>
    </row>
    <row r="26959" spans="4:4">
      <c r="D26959" s="422"/>
    </row>
    <row r="26960" spans="4:4">
      <c r="D26960" s="422"/>
    </row>
    <row r="26961" spans="4:4">
      <c r="D26961" s="422"/>
    </row>
    <row r="26962" spans="4:4">
      <c r="D26962" s="422"/>
    </row>
    <row r="26963" spans="4:4">
      <c r="D26963" s="422"/>
    </row>
    <row r="26964" spans="4:4">
      <c r="D26964" s="422"/>
    </row>
    <row r="26965" spans="4:4">
      <c r="D26965" s="422"/>
    </row>
    <row r="26966" spans="4:4">
      <c r="D26966" s="422"/>
    </row>
    <row r="26967" spans="4:4">
      <c r="D26967" s="422"/>
    </row>
    <row r="26968" spans="4:4">
      <c r="D26968" s="422"/>
    </row>
    <row r="26969" spans="4:4">
      <c r="D26969" s="422"/>
    </row>
    <row r="26970" spans="4:4">
      <c r="D26970" s="422"/>
    </row>
    <row r="26971" spans="4:4">
      <c r="D26971" s="422"/>
    </row>
    <row r="26972" spans="4:4">
      <c r="D26972" s="422"/>
    </row>
    <row r="26973" spans="4:4">
      <c r="D26973" s="422"/>
    </row>
    <row r="26974" spans="4:4">
      <c r="D26974" s="422"/>
    </row>
    <row r="26975" spans="4:4">
      <c r="D26975" s="422"/>
    </row>
    <row r="26976" spans="4:4">
      <c r="D26976" s="422"/>
    </row>
    <row r="26977" spans="4:4">
      <c r="D26977" s="422"/>
    </row>
    <row r="26978" spans="4:4">
      <c r="D26978" s="422"/>
    </row>
    <row r="26979" spans="4:4">
      <c r="D26979" s="422"/>
    </row>
    <row r="26980" spans="4:4">
      <c r="D26980" s="422"/>
    </row>
    <row r="26981" spans="4:4">
      <c r="D26981" s="422"/>
    </row>
    <row r="26982" spans="4:4">
      <c r="D26982" s="422"/>
    </row>
    <row r="26983" spans="4:4">
      <c r="D26983" s="422"/>
    </row>
    <row r="26984" spans="4:4">
      <c r="D26984" s="422"/>
    </row>
    <row r="26985" spans="4:4">
      <c r="D26985" s="422"/>
    </row>
    <row r="26986" spans="4:4">
      <c r="D26986" s="422"/>
    </row>
    <row r="26987" spans="4:4">
      <c r="D26987" s="422"/>
    </row>
    <row r="26988" spans="4:4">
      <c r="D26988" s="422"/>
    </row>
    <row r="26989" spans="4:4">
      <c r="D26989" s="422"/>
    </row>
    <row r="26990" spans="4:4">
      <c r="D26990" s="422"/>
    </row>
    <row r="26991" spans="4:4">
      <c r="D26991" s="422"/>
    </row>
    <row r="26992" spans="4:4">
      <c r="D26992" s="422"/>
    </row>
    <row r="26993" spans="4:4">
      <c r="D26993" s="422"/>
    </row>
    <row r="26994" spans="4:4">
      <c r="D26994" s="422"/>
    </row>
    <row r="26995" spans="4:4">
      <c r="D26995" s="422"/>
    </row>
    <row r="26996" spans="4:4">
      <c r="D26996" s="422"/>
    </row>
    <row r="26997" spans="4:4">
      <c r="D26997" s="422"/>
    </row>
    <row r="26998" spans="4:4">
      <c r="D26998" s="422"/>
    </row>
    <row r="26999" spans="4:4">
      <c r="D26999" s="422"/>
    </row>
    <row r="27000" spans="4:4">
      <c r="D27000" s="422"/>
    </row>
    <row r="27001" spans="4:4">
      <c r="D27001" s="422"/>
    </row>
    <row r="27002" spans="4:4">
      <c r="D27002" s="422"/>
    </row>
    <row r="27003" spans="4:4">
      <c r="D27003" s="422"/>
    </row>
    <row r="27004" spans="4:4">
      <c r="D27004" s="422"/>
    </row>
    <row r="27005" spans="4:4">
      <c r="D27005" s="422"/>
    </row>
    <row r="27006" spans="4:4">
      <c r="D27006" s="422"/>
    </row>
    <row r="27007" spans="4:4">
      <c r="D27007" s="422"/>
    </row>
    <row r="27008" spans="4:4">
      <c r="D27008" s="422"/>
    </row>
    <row r="27009" spans="4:4">
      <c r="D27009" s="422"/>
    </row>
    <row r="27010" spans="4:4">
      <c r="D27010" s="422"/>
    </row>
    <row r="27011" spans="4:4">
      <c r="D27011" s="422"/>
    </row>
    <row r="27012" spans="4:4">
      <c r="D27012" s="422"/>
    </row>
    <row r="27013" spans="4:4">
      <c r="D27013" s="422"/>
    </row>
    <row r="27014" spans="4:4">
      <c r="D27014" s="422"/>
    </row>
    <row r="27015" spans="4:4">
      <c r="D27015" s="422"/>
    </row>
    <row r="27016" spans="4:4">
      <c r="D27016" s="422"/>
    </row>
    <row r="27017" spans="4:4">
      <c r="D27017" s="422"/>
    </row>
    <row r="27018" spans="4:4">
      <c r="D27018" s="422"/>
    </row>
    <row r="27019" spans="4:4">
      <c r="D27019" s="422"/>
    </row>
    <row r="27020" spans="4:4">
      <c r="D27020" s="422"/>
    </row>
    <row r="27021" spans="4:4">
      <c r="D27021" s="422"/>
    </row>
    <row r="27022" spans="4:4">
      <c r="D27022" s="422"/>
    </row>
    <row r="27023" spans="4:4">
      <c r="D27023" s="422"/>
    </row>
    <row r="27024" spans="4:4">
      <c r="D27024" s="422"/>
    </row>
    <row r="27025" spans="4:4">
      <c r="D27025" s="422"/>
    </row>
    <row r="27026" spans="4:4">
      <c r="D27026" s="422"/>
    </row>
    <row r="27027" spans="4:4">
      <c r="D27027" s="422"/>
    </row>
    <row r="27028" spans="4:4">
      <c r="D27028" s="422"/>
    </row>
    <row r="27029" spans="4:4">
      <c r="D27029" s="422"/>
    </row>
    <row r="27030" spans="4:4">
      <c r="D27030" s="422"/>
    </row>
    <row r="27031" spans="4:4">
      <c r="D27031" s="422"/>
    </row>
    <row r="27032" spans="4:4">
      <c r="D27032" s="422"/>
    </row>
    <row r="27033" spans="4:4">
      <c r="D27033" s="422"/>
    </row>
    <row r="27034" spans="4:4">
      <c r="D27034" s="422"/>
    </row>
    <row r="27035" spans="4:4">
      <c r="D27035" s="422"/>
    </row>
    <row r="27036" spans="4:4">
      <c r="D27036" s="422"/>
    </row>
    <row r="27037" spans="4:4">
      <c r="D27037" s="422"/>
    </row>
    <row r="27038" spans="4:4">
      <c r="D27038" s="422"/>
    </row>
    <row r="27039" spans="4:4">
      <c r="D27039" s="422"/>
    </row>
    <row r="27040" spans="4:4">
      <c r="D27040" s="422"/>
    </row>
    <row r="27041" spans="4:4">
      <c r="D27041" s="422"/>
    </row>
    <row r="27042" spans="4:4">
      <c r="D27042" s="422"/>
    </row>
    <row r="27043" spans="4:4">
      <c r="D27043" s="422"/>
    </row>
    <row r="27044" spans="4:4">
      <c r="D27044" s="422"/>
    </row>
    <row r="27045" spans="4:4">
      <c r="D27045" s="422"/>
    </row>
    <row r="27046" spans="4:4">
      <c r="D27046" s="422"/>
    </row>
    <row r="27047" spans="4:4">
      <c r="D27047" s="422"/>
    </row>
    <row r="27048" spans="4:4">
      <c r="D27048" s="422"/>
    </row>
    <row r="27049" spans="4:4">
      <c r="D27049" s="422"/>
    </row>
    <row r="27050" spans="4:4">
      <c r="D27050" s="422"/>
    </row>
    <row r="27051" spans="4:4">
      <c r="D27051" s="422"/>
    </row>
    <row r="27052" spans="4:4">
      <c r="D27052" s="422"/>
    </row>
    <row r="27053" spans="4:4">
      <c r="D27053" s="422"/>
    </row>
    <row r="27054" spans="4:4">
      <c r="D27054" s="422"/>
    </row>
    <row r="27055" spans="4:4">
      <c r="D27055" s="422"/>
    </row>
    <row r="27056" spans="4:4">
      <c r="D27056" s="422"/>
    </row>
    <row r="27057" spans="4:4">
      <c r="D27057" s="422"/>
    </row>
    <row r="27058" spans="4:4">
      <c r="D27058" s="422"/>
    </row>
    <row r="27059" spans="4:4">
      <c r="D27059" s="422"/>
    </row>
    <row r="27060" spans="4:4">
      <c r="D27060" s="422"/>
    </row>
    <row r="27061" spans="4:4">
      <c r="D27061" s="422"/>
    </row>
    <row r="27062" spans="4:4">
      <c r="D27062" s="422"/>
    </row>
    <row r="27063" spans="4:4">
      <c r="D27063" s="422"/>
    </row>
    <row r="27064" spans="4:4">
      <c r="D27064" s="422"/>
    </row>
    <row r="27065" spans="4:4">
      <c r="D27065" s="422"/>
    </row>
    <row r="27066" spans="4:4">
      <c r="D27066" s="422"/>
    </row>
    <row r="27067" spans="4:4">
      <c r="D27067" s="422"/>
    </row>
    <row r="27068" spans="4:4">
      <c r="D27068" s="422"/>
    </row>
    <row r="27069" spans="4:4">
      <c r="D27069" s="422"/>
    </row>
    <row r="27070" spans="4:4">
      <c r="D27070" s="422"/>
    </row>
    <row r="27071" spans="4:4">
      <c r="D27071" s="422"/>
    </row>
    <row r="27072" spans="4:4">
      <c r="D27072" s="422"/>
    </row>
    <row r="27073" spans="4:4">
      <c r="D27073" s="422"/>
    </row>
    <row r="27074" spans="4:4">
      <c r="D27074" s="422"/>
    </row>
    <row r="27075" spans="4:4">
      <c r="D27075" s="422"/>
    </row>
    <row r="27076" spans="4:4">
      <c r="D27076" s="422"/>
    </row>
    <row r="27077" spans="4:4">
      <c r="D27077" s="422"/>
    </row>
    <row r="27078" spans="4:4">
      <c r="D27078" s="422"/>
    </row>
    <row r="27079" spans="4:4">
      <c r="D27079" s="422"/>
    </row>
    <row r="27080" spans="4:4">
      <c r="D27080" s="422"/>
    </row>
    <row r="27081" spans="4:4">
      <c r="D27081" s="422"/>
    </row>
    <row r="27082" spans="4:4">
      <c r="D27082" s="422"/>
    </row>
    <row r="27083" spans="4:4">
      <c r="D27083" s="422"/>
    </row>
    <row r="27084" spans="4:4">
      <c r="D27084" s="422"/>
    </row>
    <row r="27085" spans="4:4">
      <c r="D27085" s="422"/>
    </row>
    <row r="27086" spans="4:4">
      <c r="D27086" s="422"/>
    </row>
    <row r="27087" spans="4:4">
      <c r="D27087" s="422"/>
    </row>
    <row r="27088" spans="4:4">
      <c r="D27088" s="422"/>
    </row>
    <row r="27089" spans="4:4">
      <c r="D27089" s="422"/>
    </row>
    <row r="27090" spans="4:4">
      <c r="D27090" s="422"/>
    </row>
    <row r="27091" spans="4:4">
      <c r="D27091" s="422"/>
    </row>
    <row r="27092" spans="4:4">
      <c r="D27092" s="422"/>
    </row>
    <row r="27093" spans="4:4">
      <c r="D27093" s="422"/>
    </row>
    <row r="27094" spans="4:4">
      <c r="D27094" s="422"/>
    </row>
    <row r="27095" spans="4:4">
      <c r="D27095" s="422"/>
    </row>
    <row r="27096" spans="4:4">
      <c r="D27096" s="422"/>
    </row>
    <row r="27097" spans="4:4">
      <c r="D27097" s="422"/>
    </row>
    <row r="27098" spans="4:4">
      <c r="D27098" s="422"/>
    </row>
    <row r="27099" spans="4:4">
      <c r="D27099" s="422"/>
    </row>
    <row r="27100" spans="4:4">
      <c r="D27100" s="422"/>
    </row>
    <row r="27101" spans="4:4">
      <c r="D27101" s="422"/>
    </row>
    <row r="27102" spans="4:4">
      <c r="D27102" s="422"/>
    </row>
    <row r="27103" spans="4:4">
      <c r="D27103" s="422"/>
    </row>
    <row r="27104" spans="4:4">
      <c r="D27104" s="422"/>
    </row>
    <row r="27105" spans="4:4">
      <c r="D27105" s="422"/>
    </row>
    <row r="27106" spans="4:4">
      <c r="D27106" s="422"/>
    </row>
    <row r="27107" spans="4:4">
      <c r="D27107" s="422"/>
    </row>
    <row r="27108" spans="4:4">
      <c r="D27108" s="422"/>
    </row>
    <row r="27109" spans="4:4">
      <c r="D27109" s="422"/>
    </row>
    <row r="27110" spans="4:4">
      <c r="D27110" s="422"/>
    </row>
    <row r="27111" spans="4:4">
      <c r="D27111" s="422"/>
    </row>
    <row r="27112" spans="4:4">
      <c r="D27112" s="422"/>
    </row>
    <row r="27113" spans="4:4">
      <c r="D27113" s="422"/>
    </row>
    <row r="27114" spans="4:4">
      <c r="D27114" s="422"/>
    </row>
    <row r="27115" spans="4:4">
      <c r="D27115" s="422"/>
    </row>
    <row r="27116" spans="4:4">
      <c r="D27116" s="422"/>
    </row>
    <row r="27117" spans="4:4">
      <c r="D27117" s="422"/>
    </row>
    <row r="27118" spans="4:4">
      <c r="D27118" s="422"/>
    </row>
    <row r="27119" spans="4:4">
      <c r="D27119" s="422"/>
    </row>
    <row r="27120" spans="4:4">
      <c r="D27120" s="422"/>
    </row>
    <row r="27121" spans="4:4">
      <c r="D27121" s="422"/>
    </row>
    <row r="27122" spans="4:4">
      <c r="D27122" s="422"/>
    </row>
    <row r="27123" spans="4:4">
      <c r="D27123" s="422"/>
    </row>
    <row r="27124" spans="4:4">
      <c r="D27124" s="422"/>
    </row>
    <row r="27125" spans="4:4">
      <c r="D27125" s="422"/>
    </row>
    <row r="27126" spans="4:4">
      <c r="D27126" s="422"/>
    </row>
    <row r="27127" spans="4:4">
      <c r="D27127" s="422"/>
    </row>
    <row r="27128" spans="4:4">
      <c r="D27128" s="422"/>
    </row>
    <row r="27129" spans="4:4">
      <c r="D27129" s="422"/>
    </row>
    <row r="27130" spans="4:4">
      <c r="D27130" s="422"/>
    </row>
    <row r="27131" spans="4:4">
      <c r="D27131" s="422"/>
    </row>
    <row r="27132" spans="4:4">
      <c r="D27132" s="422"/>
    </row>
    <row r="27133" spans="4:4">
      <c r="D27133" s="422"/>
    </row>
    <row r="27134" spans="4:4">
      <c r="D27134" s="422"/>
    </row>
    <row r="27135" spans="4:4">
      <c r="D27135" s="422"/>
    </row>
    <row r="27136" spans="4:4">
      <c r="D27136" s="422"/>
    </row>
    <row r="27137" spans="4:4">
      <c r="D27137" s="422"/>
    </row>
    <row r="27138" spans="4:4">
      <c r="D27138" s="422"/>
    </row>
    <row r="27139" spans="4:4">
      <c r="D27139" s="422"/>
    </row>
    <row r="27140" spans="4:4">
      <c r="D27140" s="422"/>
    </row>
    <row r="27141" spans="4:4">
      <c r="D27141" s="422"/>
    </row>
    <row r="27142" spans="4:4">
      <c r="D27142" s="422"/>
    </row>
    <row r="27143" spans="4:4">
      <c r="D27143" s="422"/>
    </row>
    <row r="27144" spans="4:4">
      <c r="D27144" s="422"/>
    </row>
    <row r="27145" spans="4:4">
      <c r="D27145" s="422"/>
    </row>
    <row r="27146" spans="4:4">
      <c r="D27146" s="422"/>
    </row>
    <row r="27147" spans="4:4">
      <c r="D27147" s="422"/>
    </row>
    <row r="27148" spans="4:4">
      <c r="D27148" s="422"/>
    </row>
    <row r="27149" spans="4:4">
      <c r="D27149" s="422"/>
    </row>
    <row r="27150" spans="4:4">
      <c r="D27150" s="422"/>
    </row>
    <row r="27151" spans="4:4">
      <c r="D27151" s="422"/>
    </row>
    <row r="27152" spans="4:4">
      <c r="D27152" s="422"/>
    </row>
    <row r="27153" spans="4:4">
      <c r="D27153" s="422"/>
    </row>
    <row r="27154" spans="4:4">
      <c r="D27154" s="422"/>
    </row>
    <row r="27155" spans="4:4">
      <c r="D27155" s="422"/>
    </row>
    <row r="27156" spans="4:4">
      <c r="D27156" s="422"/>
    </row>
    <row r="27157" spans="4:4">
      <c r="D27157" s="422"/>
    </row>
    <row r="27158" spans="4:4">
      <c r="D27158" s="422"/>
    </row>
    <row r="27159" spans="4:4">
      <c r="D27159" s="422"/>
    </row>
    <row r="27160" spans="4:4">
      <c r="D27160" s="422"/>
    </row>
    <row r="27161" spans="4:4">
      <c r="D27161" s="422"/>
    </row>
    <row r="27162" spans="4:4">
      <c r="D27162" s="422"/>
    </row>
    <row r="27163" spans="4:4">
      <c r="D27163" s="422"/>
    </row>
    <row r="27164" spans="4:4">
      <c r="D27164" s="422"/>
    </row>
    <row r="27165" spans="4:4">
      <c r="D27165" s="422"/>
    </row>
    <row r="27166" spans="4:4">
      <c r="D27166" s="422"/>
    </row>
    <row r="27167" spans="4:4">
      <c r="D27167" s="422"/>
    </row>
    <row r="27168" spans="4:4">
      <c r="D27168" s="422"/>
    </row>
    <row r="27169" spans="4:4">
      <c r="D27169" s="422"/>
    </row>
    <row r="27170" spans="4:4">
      <c r="D27170" s="422"/>
    </row>
    <row r="27171" spans="4:4">
      <c r="D27171" s="422"/>
    </row>
    <row r="27172" spans="4:4">
      <c r="D27172" s="422"/>
    </row>
    <row r="27173" spans="4:4">
      <c r="D27173" s="422"/>
    </row>
    <row r="27174" spans="4:4">
      <c r="D27174" s="422"/>
    </row>
    <row r="27175" spans="4:4">
      <c r="D27175" s="422"/>
    </row>
    <row r="27176" spans="4:4">
      <c r="D27176" s="422"/>
    </row>
    <row r="27177" spans="4:4">
      <c r="D27177" s="422"/>
    </row>
    <row r="27178" spans="4:4">
      <c r="D27178" s="422"/>
    </row>
    <row r="27179" spans="4:4">
      <c r="D27179" s="422"/>
    </row>
    <row r="27180" spans="4:4">
      <c r="D27180" s="422"/>
    </row>
    <row r="27181" spans="4:4">
      <c r="D27181" s="422"/>
    </row>
    <row r="27182" spans="4:4">
      <c r="D27182" s="422"/>
    </row>
    <row r="27183" spans="4:4">
      <c r="D27183" s="422"/>
    </row>
    <row r="27184" spans="4:4">
      <c r="D27184" s="422"/>
    </row>
    <row r="27185" spans="4:4">
      <c r="D27185" s="422"/>
    </row>
    <row r="27186" spans="4:4">
      <c r="D27186" s="422"/>
    </row>
    <row r="27187" spans="4:4">
      <c r="D27187" s="422"/>
    </row>
    <row r="27188" spans="4:4">
      <c r="D27188" s="422"/>
    </row>
    <row r="27189" spans="4:4">
      <c r="D27189" s="422"/>
    </row>
    <row r="27190" spans="4:4">
      <c r="D27190" s="422"/>
    </row>
    <row r="27191" spans="4:4">
      <c r="D27191" s="422"/>
    </row>
    <row r="27192" spans="4:4">
      <c r="D27192" s="422"/>
    </row>
    <row r="27193" spans="4:4">
      <c r="D27193" s="422"/>
    </row>
    <row r="27194" spans="4:4">
      <c r="D27194" s="422"/>
    </row>
    <row r="27195" spans="4:4">
      <c r="D27195" s="422"/>
    </row>
    <row r="27196" spans="4:4">
      <c r="D27196" s="422"/>
    </row>
    <row r="27197" spans="4:4">
      <c r="D27197" s="422"/>
    </row>
    <row r="27198" spans="4:4">
      <c r="D27198" s="422"/>
    </row>
    <row r="27199" spans="4:4">
      <c r="D27199" s="422"/>
    </row>
    <row r="27200" spans="4:4">
      <c r="D27200" s="422"/>
    </row>
    <row r="27201" spans="4:4">
      <c r="D27201" s="422"/>
    </row>
    <row r="27202" spans="4:4">
      <c r="D27202" s="422"/>
    </row>
    <row r="27203" spans="4:4">
      <c r="D27203" s="422"/>
    </row>
    <row r="27204" spans="4:4">
      <c r="D27204" s="422"/>
    </row>
    <row r="27205" spans="4:4">
      <c r="D27205" s="422"/>
    </row>
    <row r="27206" spans="4:4">
      <c r="D27206" s="422"/>
    </row>
    <row r="27207" spans="4:4">
      <c r="D27207" s="422"/>
    </row>
    <row r="27208" spans="4:4">
      <c r="D27208" s="422"/>
    </row>
    <row r="27209" spans="4:4">
      <c r="D27209" s="422"/>
    </row>
    <row r="27210" spans="4:4">
      <c r="D27210" s="422"/>
    </row>
    <row r="27211" spans="4:4">
      <c r="D27211" s="422"/>
    </row>
    <row r="27212" spans="4:4">
      <c r="D27212" s="422"/>
    </row>
    <row r="27213" spans="4:4">
      <c r="D27213" s="422"/>
    </row>
    <row r="27214" spans="4:4">
      <c r="D27214" s="422"/>
    </row>
    <row r="27215" spans="4:4">
      <c r="D27215" s="422"/>
    </row>
    <row r="27216" spans="4:4">
      <c r="D27216" s="422"/>
    </row>
    <row r="27217" spans="4:4">
      <c r="D27217" s="422"/>
    </row>
    <row r="27218" spans="4:4">
      <c r="D27218" s="422"/>
    </row>
    <row r="27219" spans="4:4">
      <c r="D27219" s="422"/>
    </row>
    <row r="27220" spans="4:4">
      <c r="D27220" s="422"/>
    </row>
    <row r="27221" spans="4:4">
      <c r="D27221" s="422"/>
    </row>
    <row r="27222" spans="4:4">
      <c r="D27222" s="422"/>
    </row>
    <row r="27223" spans="4:4">
      <c r="D27223" s="422"/>
    </row>
    <row r="27224" spans="4:4">
      <c r="D27224" s="422"/>
    </row>
    <row r="27225" spans="4:4">
      <c r="D27225" s="422"/>
    </row>
    <row r="27226" spans="4:4">
      <c r="D27226" s="422"/>
    </row>
    <row r="27227" spans="4:4">
      <c r="D27227" s="422"/>
    </row>
    <row r="27228" spans="4:4">
      <c r="D27228" s="422"/>
    </row>
    <row r="27229" spans="4:4">
      <c r="D27229" s="422"/>
    </row>
    <row r="27230" spans="4:4">
      <c r="D27230" s="422"/>
    </row>
    <row r="27231" spans="4:4">
      <c r="D27231" s="422"/>
    </row>
    <row r="27232" spans="4:4">
      <c r="D27232" s="422"/>
    </row>
    <row r="27233" spans="4:4">
      <c r="D27233" s="422"/>
    </row>
    <row r="27234" spans="4:4">
      <c r="D27234" s="422"/>
    </row>
    <row r="27235" spans="4:4">
      <c r="D27235" s="422"/>
    </row>
    <row r="27236" spans="4:4">
      <c r="D27236" s="422"/>
    </row>
    <row r="27237" spans="4:4">
      <c r="D27237" s="422"/>
    </row>
    <row r="27238" spans="4:4">
      <c r="D27238" s="422"/>
    </row>
    <row r="27239" spans="4:4">
      <c r="D27239" s="422"/>
    </row>
    <row r="27240" spans="4:4">
      <c r="D27240" s="422"/>
    </row>
    <row r="27241" spans="4:4">
      <c r="D27241" s="422"/>
    </row>
    <row r="27242" spans="4:4">
      <c r="D27242" s="422"/>
    </row>
    <row r="27243" spans="4:4">
      <c r="D27243" s="422"/>
    </row>
    <row r="27244" spans="4:4">
      <c r="D27244" s="422"/>
    </row>
    <row r="27245" spans="4:4">
      <c r="D27245" s="422"/>
    </row>
    <row r="27246" spans="4:4">
      <c r="D27246" s="422"/>
    </row>
    <row r="27247" spans="4:4">
      <c r="D27247" s="422"/>
    </row>
    <row r="27248" spans="4:4">
      <c r="D27248" s="422"/>
    </row>
    <row r="27249" spans="4:4">
      <c r="D27249" s="422"/>
    </row>
    <row r="27250" spans="4:4">
      <c r="D27250" s="422"/>
    </row>
    <row r="27251" spans="4:4">
      <c r="D27251" s="422"/>
    </row>
    <row r="27252" spans="4:4">
      <c r="D27252" s="422"/>
    </row>
    <row r="27253" spans="4:4">
      <c r="D27253" s="422"/>
    </row>
    <row r="27254" spans="4:4">
      <c r="D27254" s="422"/>
    </row>
    <row r="27255" spans="4:4">
      <c r="D27255" s="422"/>
    </row>
    <row r="27256" spans="4:4">
      <c r="D27256" s="422"/>
    </row>
    <row r="27257" spans="4:4">
      <c r="D27257" s="422"/>
    </row>
    <row r="27258" spans="4:4">
      <c r="D27258" s="422"/>
    </row>
    <row r="27259" spans="4:4">
      <c r="D27259" s="422"/>
    </row>
    <row r="27260" spans="4:4">
      <c r="D27260" s="422"/>
    </row>
    <row r="27261" spans="4:4">
      <c r="D27261" s="422"/>
    </row>
    <row r="27262" spans="4:4">
      <c r="D27262" s="422"/>
    </row>
    <row r="27263" spans="4:4">
      <c r="D27263" s="422"/>
    </row>
    <row r="27264" spans="4:4">
      <c r="D27264" s="422"/>
    </row>
    <row r="27265" spans="4:4">
      <c r="D27265" s="422"/>
    </row>
    <row r="27266" spans="4:4">
      <c r="D27266" s="422"/>
    </row>
    <row r="27267" spans="4:4">
      <c r="D27267" s="422"/>
    </row>
    <row r="27268" spans="4:4">
      <c r="D27268" s="422"/>
    </row>
    <row r="27269" spans="4:4">
      <c r="D27269" s="422"/>
    </row>
    <row r="27270" spans="4:4">
      <c r="D27270" s="422"/>
    </row>
    <row r="27271" spans="4:4">
      <c r="D27271" s="422"/>
    </row>
    <row r="27272" spans="4:4">
      <c r="D27272" s="422"/>
    </row>
    <row r="27273" spans="4:4">
      <c r="D27273" s="422"/>
    </row>
    <row r="27274" spans="4:4">
      <c r="D27274" s="422"/>
    </row>
    <row r="27275" spans="4:4">
      <c r="D27275" s="422"/>
    </row>
    <row r="27276" spans="4:4">
      <c r="D27276" s="422"/>
    </row>
    <row r="27277" spans="4:4">
      <c r="D27277" s="422"/>
    </row>
    <row r="27278" spans="4:4">
      <c r="D27278" s="422"/>
    </row>
    <row r="27279" spans="4:4">
      <c r="D27279" s="422"/>
    </row>
    <row r="27280" spans="4:4">
      <c r="D27280" s="422"/>
    </row>
    <row r="27281" spans="4:4">
      <c r="D27281" s="422"/>
    </row>
    <row r="27282" spans="4:4">
      <c r="D27282" s="422"/>
    </row>
    <row r="27283" spans="4:4">
      <c r="D27283" s="422"/>
    </row>
    <row r="27284" spans="4:4">
      <c r="D27284" s="422"/>
    </row>
    <row r="27285" spans="4:4">
      <c r="D27285" s="422"/>
    </row>
    <row r="27286" spans="4:4">
      <c r="D27286" s="422"/>
    </row>
    <row r="27287" spans="4:4">
      <c r="D27287" s="422"/>
    </row>
    <row r="27288" spans="4:4">
      <c r="D27288" s="422"/>
    </row>
    <row r="27289" spans="4:4">
      <c r="D27289" s="422"/>
    </row>
    <row r="27290" spans="4:4">
      <c r="D27290" s="422"/>
    </row>
    <row r="27291" spans="4:4">
      <c r="D27291" s="422"/>
    </row>
    <row r="27292" spans="4:4">
      <c r="D27292" s="422"/>
    </row>
    <row r="27293" spans="4:4">
      <c r="D27293" s="422"/>
    </row>
    <row r="27294" spans="4:4">
      <c r="D27294" s="422"/>
    </row>
    <row r="27295" spans="4:4">
      <c r="D27295" s="422"/>
    </row>
    <row r="27296" spans="4:4">
      <c r="D27296" s="422"/>
    </row>
    <row r="27297" spans="4:4">
      <c r="D27297" s="422"/>
    </row>
    <row r="27298" spans="4:4">
      <c r="D27298" s="422"/>
    </row>
    <row r="27299" spans="4:4">
      <c r="D27299" s="422"/>
    </row>
    <row r="27300" spans="4:4">
      <c r="D27300" s="422"/>
    </row>
    <row r="27301" spans="4:4">
      <c r="D27301" s="422"/>
    </row>
    <row r="27302" spans="4:4">
      <c r="D27302" s="422"/>
    </row>
    <row r="27303" spans="4:4">
      <c r="D27303" s="422"/>
    </row>
    <row r="27304" spans="4:4">
      <c r="D27304" s="422"/>
    </row>
    <row r="27305" spans="4:4">
      <c r="D27305" s="422"/>
    </row>
    <row r="27306" spans="4:4">
      <c r="D27306" s="422"/>
    </row>
    <row r="27307" spans="4:4">
      <c r="D27307" s="422"/>
    </row>
    <row r="27308" spans="4:4">
      <c r="D27308" s="422"/>
    </row>
    <row r="27309" spans="4:4">
      <c r="D27309" s="422"/>
    </row>
    <row r="27310" spans="4:4">
      <c r="D27310" s="422"/>
    </row>
    <row r="27311" spans="4:4">
      <c r="D27311" s="422"/>
    </row>
    <row r="27312" spans="4:4">
      <c r="D27312" s="422"/>
    </row>
    <row r="27313" spans="4:4">
      <c r="D27313" s="422"/>
    </row>
    <row r="27314" spans="4:4">
      <c r="D27314" s="422"/>
    </row>
    <row r="27315" spans="4:4">
      <c r="D27315" s="422"/>
    </row>
    <row r="27316" spans="4:4">
      <c r="D27316" s="422"/>
    </row>
    <row r="27317" spans="4:4">
      <c r="D27317" s="422"/>
    </row>
    <row r="27318" spans="4:4">
      <c r="D27318" s="422"/>
    </row>
    <row r="27319" spans="4:4">
      <c r="D27319" s="422"/>
    </row>
    <row r="27320" spans="4:4">
      <c r="D27320" s="422"/>
    </row>
    <row r="27321" spans="4:4">
      <c r="D27321" s="422"/>
    </row>
    <row r="27322" spans="4:4">
      <c r="D27322" s="422"/>
    </row>
    <row r="27323" spans="4:4">
      <c r="D27323" s="422"/>
    </row>
    <row r="27324" spans="4:4">
      <c r="D27324" s="422"/>
    </row>
    <row r="27325" spans="4:4">
      <c r="D27325" s="422"/>
    </row>
    <row r="27326" spans="4:4">
      <c r="D27326" s="422"/>
    </row>
    <row r="27327" spans="4:4">
      <c r="D27327" s="422"/>
    </row>
    <row r="27328" spans="4:4">
      <c r="D27328" s="422"/>
    </row>
    <row r="27329" spans="4:4">
      <c r="D27329" s="422"/>
    </row>
    <row r="27330" spans="4:4">
      <c r="D27330" s="422"/>
    </row>
    <row r="27331" spans="4:4">
      <c r="D27331" s="422"/>
    </row>
    <row r="27332" spans="4:4">
      <c r="D27332" s="422"/>
    </row>
    <row r="27333" spans="4:4">
      <c r="D27333" s="422"/>
    </row>
    <row r="27334" spans="4:4">
      <c r="D27334" s="422"/>
    </row>
    <row r="27335" spans="4:4">
      <c r="D27335" s="422"/>
    </row>
    <row r="27336" spans="4:4">
      <c r="D27336" s="422"/>
    </row>
    <row r="27337" spans="4:4">
      <c r="D27337" s="422"/>
    </row>
    <row r="27338" spans="4:4">
      <c r="D27338" s="422"/>
    </row>
    <row r="27339" spans="4:4">
      <c r="D27339" s="422"/>
    </row>
    <row r="27340" spans="4:4">
      <c r="D27340" s="422"/>
    </row>
    <row r="27341" spans="4:4">
      <c r="D27341" s="422"/>
    </row>
    <row r="27342" spans="4:4">
      <c r="D27342" s="422"/>
    </row>
    <row r="27343" spans="4:4">
      <c r="D27343" s="422"/>
    </row>
    <row r="27344" spans="4:4">
      <c r="D27344" s="422"/>
    </row>
    <row r="27345" spans="4:4">
      <c r="D27345" s="422"/>
    </row>
    <row r="27346" spans="4:4">
      <c r="D27346" s="422"/>
    </row>
    <row r="27347" spans="4:4">
      <c r="D27347" s="422"/>
    </row>
    <row r="27348" spans="4:4">
      <c r="D27348" s="422"/>
    </row>
    <row r="27349" spans="4:4">
      <c r="D27349" s="422"/>
    </row>
    <row r="27350" spans="4:4">
      <c r="D27350" s="422"/>
    </row>
    <row r="27351" spans="4:4">
      <c r="D27351" s="422"/>
    </row>
    <row r="27352" spans="4:4">
      <c r="D27352" s="422"/>
    </row>
    <row r="27353" spans="4:4">
      <c r="D27353" s="422"/>
    </row>
    <row r="27354" spans="4:4">
      <c r="D27354" s="422"/>
    </row>
    <row r="27355" spans="4:4">
      <c r="D27355" s="422"/>
    </row>
    <row r="27356" spans="4:4">
      <c r="D27356" s="422"/>
    </row>
    <row r="27357" spans="4:4">
      <c r="D27357" s="422"/>
    </row>
    <row r="27358" spans="4:4">
      <c r="D27358" s="422"/>
    </row>
    <row r="27359" spans="4:4">
      <c r="D27359" s="422"/>
    </row>
    <row r="27360" spans="4:4">
      <c r="D27360" s="422"/>
    </row>
    <row r="27361" spans="4:4">
      <c r="D27361" s="422"/>
    </row>
    <row r="27362" spans="4:4">
      <c r="D27362" s="422"/>
    </row>
    <row r="27363" spans="4:4">
      <c r="D27363" s="422"/>
    </row>
    <row r="27364" spans="4:4">
      <c r="D27364" s="422"/>
    </row>
    <row r="27365" spans="4:4">
      <c r="D27365" s="422"/>
    </row>
    <row r="27366" spans="4:4">
      <c r="D27366" s="422"/>
    </row>
    <row r="27367" spans="4:4">
      <c r="D27367" s="422"/>
    </row>
    <row r="27368" spans="4:4">
      <c r="D27368" s="422"/>
    </row>
    <row r="27369" spans="4:4">
      <c r="D27369" s="422"/>
    </row>
    <row r="27370" spans="4:4">
      <c r="D27370" s="422"/>
    </row>
    <row r="27371" spans="4:4">
      <c r="D27371" s="422"/>
    </row>
    <row r="27372" spans="4:4">
      <c r="D27372" s="422"/>
    </row>
    <row r="27373" spans="4:4">
      <c r="D27373" s="422"/>
    </row>
    <row r="27374" spans="4:4">
      <c r="D27374" s="422"/>
    </row>
    <row r="27375" spans="4:4">
      <c r="D27375" s="422"/>
    </row>
    <row r="27376" spans="4:4">
      <c r="D27376" s="422"/>
    </row>
    <row r="27377" spans="4:4">
      <c r="D27377" s="422"/>
    </row>
    <row r="27378" spans="4:4">
      <c r="D27378" s="422"/>
    </row>
    <row r="27379" spans="4:4">
      <c r="D27379" s="422"/>
    </row>
    <row r="27380" spans="4:4">
      <c r="D27380" s="422"/>
    </row>
    <row r="27381" spans="4:4">
      <c r="D27381" s="422"/>
    </row>
    <row r="27382" spans="4:4">
      <c r="D27382" s="422"/>
    </row>
    <row r="27383" spans="4:4">
      <c r="D27383" s="422"/>
    </row>
    <row r="27384" spans="4:4">
      <c r="D27384" s="422"/>
    </row>
    <row r="27385" spans="4:4">
      <c r="D27385" s="422"/>
    </row>
    <row r="27386" spans="4:4">
      <c r="D27386" s="422"/>
    </row>
    <row r="27387" spans="4:4">
      <c r="D27387" s="422"/>
    </row>
    <row r="27388" spans="4:4">
      <c r="D27388" s="422"/>
    </row>
    <row r="27389" spans="4:4">
      <c r="D27389" s="422"/>
    </row>
    <row r="27390" spans="4:4">
      <c r="D27390" s="422"/>
    </row>
    <row r="27391" spans="4:4">
      <c r="D27391" s="422"/>
    </row>
    <row r="27392" spans="4:4">
      <c r="D27392" s="422"/>
    </row>
    <row r="27393" spans="4:4">
      <c r="D27393" s="422"/>
    </row>
    <row r="27394" spans="4:4">
      <c r="D27394" s="422"/>
    </row>
    <row r="27395" spans="4:4">
      <c r="D27395" s="422"/>
    </row>
    <row r="27396" spans="4:4">
      <c r="D27396" s="422"/>
    </row>
    <row r="27397" spans="4:4">
      <c r="D27397" s="422"/>
    </row>
    <row r="27398" spans="4:4">
      <c r="D27398" s="422"/>
    </row>
    <row r="27399" spans="4:4">
      <c r="D27399" s="422"/>
    </row>
    <row r="27400" spans="4:4">
      <c r="D27400" s="422"/>
    </row>
    <row r="27401" spans="4:4">
      <c r="D27401" s="422"/>
    </row>
    <row r="27402" spans="4:4">
      <c r="D27402" s="422"/>
    </row>
    <row r="27403" spans="4:4">
      <c r="D27403" s="422"/>
    </row>
    <row r="27404" spans="4:4">
      <c r="D27404" s="422"/>
    </row>
    <row r="27405" spans="4:4">
      <c r="D27405" s="422"/>
    </row>
    <row r="27406" spans="4:4">
      <c r="D27406" s="422"/>
    </row>
    <row r="27407" spans="4:4">
      <c r="D27407" s="422"/>
    </row>
    <row r="27408" spans="4:4">
      <c r="D27408" s="422"/>
    </row>
    <row r="27409" spans="4:4">
      <c r="D27409" s="422"/>
    </row>
    <row r="27410" spans="4:4">
      <c r="D27410" s="422"/>
    </row>
    <row r="27411" spans="4:4">
      <c r="D27411" s="422"/>
    </row>
    <row r="27412" spans="4:4">
      <c r="D27412" s="422"/>
    </row>
    <row r="27413" spans="4:4">
      <c r="D27413" s="422"/>
    </row>
    <row r="27414" spans="4:4">
      <c r="D27414" s="422"/>
    </row>
    <row r="27415" spans="4:4">
      <c r="D27415" s="422"/>
    </row>
    <row r="27416" spans="4:4">
      <c r="D27416" s="422"/>
    </row>
    <row r="27417" spans="4:4">
      <c r="D27417" s="422"/>
    </row>
    <row r="27418" spans="4:4">
      <c r="D27418" s="422"/>
    </row>
    <row r="27419" spans="4:4">
      <c r="D27419" s="422"/>
    </row>
    <row r="27420" spans="4:4">
      <c r="D27420" s="422"/>
    </row>
    <row r="27421" spans="4:4">
      <c r="D27421" s="422"/>
    </row>
    <row r="27422" spans="4:4">
      <c r="D27422" s="422"/>
    </row>
    <row r="27423" spans="4:4">
      <c r="D27423" s="422"/>
    </row>
    <row r="27424" spans="4:4">
      <c r="D27424" s="422"/>
    </row>
    <row r="27425" spans="4:4">
      <c r="D27425" s="422"/>
    </row>
    <row r="27426" spans="4:4">
      <c r="D27426" s="422"/>
    </row>
    <row r="27427" spans="4:4">
      <c r="D27427" s="422"/>
    </row>
    <row r="27428" spans="4:4">
      <c r="D27428" s="422"/>
    </row>
    <row r="27429" spans="4:4">
      <c r="D27429" s="422"/>
    </row>
    <row r="27430" spans="4:4">
      <c r="D27430" s="422"/>
    </row>
    <row r="27431" spans="4:4">
      <c r="D27431" s="422"/>
    </row>
    <row r="27432" spans="4:4">
      <c r="D27432" s="422"/>
    </row>
    <row r="27433" spans="4:4">
      <c r="D27433" s="422"/>
    </row>
    <row r="27434" spans="4:4">
      <c r="D27434" s="422"/>
    </row>
    <row r="27435" spans="4:4">
      <c r="D27435" s="422"/>
    </row>
    <row r="27436" spans="4:4">
      <c r="D27436" s="422"/>
    </row>
    <row r="27437" spans="4:4">
      <c r="D27437" s="422"/>
    </row>
    <row r="27438" spans="4:4">
      <c r="D27438" s="422"/>
    </row>
    <row r="27439" spans="4:4">
      <c r="D27439" s="422"/>
    </row>
    <row r="27440" spans="4:4">
      <c r="D27440" s="422"/>
    </row>
    <row r="27441" spans="4:4">
      <c r="D27441" s="422"/>
    </row>
    <row r="27442" spans="4:4">
      <c r="D27442" s="422"/>
    </row>
    <row r="27443" spans="4:4">
      <c r="D27443" s="422"/>
    </row>
    <row r="27444" spans="4:4">
      <c r="D27444" s="422"/>
    </row>
    <row r="27445" spans="4:4">
      <c r="D27445" s="422"/>
    </row>
    <row r="27446" spans="4:4">
      <c r="D27446" s="422"/>
    </row>
    <row r="27447" spans="4:4">
      <c r="D27447" s="422"/>
    </row>
    <row r="27448" spans="4:4">
      <c r="D27448" s="422"/>
    </row>
    <row r="27449" spans="4:4">
      <c r="D27449" s="422"/>
    </row>
    <row r="27450" spans="4:4">
      <c r="D27450" s="422"/>
    </row>
    <row r="27451" spans="4:4">
      <c r="D27451" s="422"/>
    </row>
    <row r="27452" spans="4:4">
      <c r="D27452" s="422"/>
    </row>
    <row r="27453" spans="4:4">
      <c r="D27453" s="422"/>
    </row>
    <row r="27454" spans="4:4">
      <c r="D27454" s="422"/>
    </row>
    <row r="27455" spans="4:4">
      <c r="D27455" s="422"/>
    </row>
    <row r="27456" spans="4:4">
      <c r="D27456" s="422"/>
    </row>
    <row r="27457" spans="4:4">
      <c r="D27457" s="422"/>
    </row>
    <row r="27458" spans="4:4">
      <c r="D27458" s="422"/>
    </row>
    <row r="27459" spans="4:4">
      <c r="D27459" s="422"/>
    </row>
    <row r="27460" spans="4:4">
      <c r="D27460" s="422"/>
    </row>
    <row r="27461" spans="4:4">
      <c r="D27461" s="422"/>
    </row>
    <row r="27462" spans="4:4">
      <c r="D27462" s="422"/>
    </row>
    <row r="27463" spans="4:4">
      <c r="D27463" s="422"/>
    </row>
    <row r="27464" spans="4:4">
      <c r="D27464" s="422"/>
    </row>
    <row r="27465" spans="4:4">
      <c r="D27465" s="422"/>
    </row>
    <row r="27466" spans="4:4">
      <c r="D27466" s="422"/>
    </row>
    <row r="27467" spans="4:4">
      <c r="D27467" s="422"/>
    </row>
    <row r="27468" spans="4:4">
      <c r="D27468" s="422"/>
    </row>
    <row r="27469" spans="4:4">
      <c r="D27469" s="422"/>
    </row>
    <row r="27470" spans="4:4">
      <c r="D27470" s="422"/>
    </row>
    <row r="27471" spans="4:4">
      <c r="D27471" s="422"/>
    </row>
    <row r="27472" spans="4:4">
      <c r="D27472" s="422"/>
    </row>
    <row r="27473" spans="4:4">
      <c r="D27473" s="422"/>
    </row>
    <row r="27474" spans="4:4">
      <c r="D27474" s="422"/>
    </row>
    <row r="27475" spans="4:4">
      <c r="D27475" s="422"/>
    </row>
    <row r="27476" spans="4:4">
      <c r="D27476" s="422"/>
    </row>
    <row r="27477" spans="4:4">
      <c r="D27477" s="422"/>
    </row>
    <row r="27478" spans="4:4">
      <c r="D27478" s="422"/>
    </row>
    <row r="27479" spans="4:4">
      <c r="D27479" s="422"/>
    </row>
    <row r="27480" spans="4:4">
      <c r="D27480" s="422"/>
    </row>
    <row r="27481" spans="4:4">
      <c r="D27481" s="422"/>
    </row>
    <row r="27482" spans="4:4">
      <c r="D27482" s="422"/>
    </row>
    <row r="27483" spans="4:4">
      <c r="D27483" s="422"/>
    </row>
    <row r="27484" spans="4:4">
      <c r="D27484" s="422"/>
    </row>
    <row r="27485" spans="4:4">
      <c r="D27485" s="422"/>
    </row>
    <row r="27486" spans="4:4">
      <c r="D27486" s="422"/>
    </row>
    <row r="27487" spans="4:4">
      <c r="D27487" s="422"/>
    </row>
    <row r="27488" spans="4:4">
      <c r="D27488" s="422"/>
    </row>
    <row r="27489" spans="4:4">
      <c r="D27489" s="422"/>
    </row>
    <row r="27490" spans="4:4">
      <c r="D27490" s="422"/>
    </row>
    <row r="27491" spans="4:4">
      <c r="D27491" s="422"/>
    </row>
    <row r="27492" spans="4:4">
      <c r="D27492" s="422"/>
    </row>
    <row r="27493" spans="4:4">
      <c r="D27493" s="422"/>
    </row>
    <row r="27494" spans="4:4">
      <c r="D27494" s="422"/>
    </row>
    <row r="27495" spans="4:4">
      <c r="D27495" s="422"/>
    </row>
    <row r="27496" spans="4:4">
      <c r="D27496" s="422"/>
    </row>
    <row r="27497" spans="4:4">
      <c r="D27497" s="422"/>
    </row>
    <row r="27498" spans="4:4">
      <c r="D27498" s="422"/>
    </row>
    <row r="27499" spans="4:4">
      <c r="D27499" s="422"/>
    </row>
    <row r="27500" spans="4:4">
      <c r="D27500" s="422"/>
    </row>
    <row r="27501" spans="4:4">
      <c r="D27501" s="422"/>
    </row>
    <row r="27502" spans="4:4">
      <c r="D27502" s="422"/>
    </row>
    <row r="27503" spans="4:4">
      <c r="D27503" s="422"/>
    </row>
    <row r="27504" spans="4:4">
      <c r="D27504" s="422"/>
    </row>
    <row r="27505" spans="4:4">
      <c r="D27505" s="422"/>
    </row>
    <row r="27506" spans="4:4">
      <c r="D27506" s="422"/>
    </row>
    <row r="27507" spans="4:4">
      <c r="D27507" s="422"/>
    </row>
    <row r="27508" spans="4:4">
      <c r="D27508" s="422"/>
    </row>
    <row r="27509" spans="4:4">
      <c r="D27509" s="422"/>
    </row>
    <row r="27510" spans="4:4">
      <c r="D27510" s="422"/>
    </row>
    <row r="27511" spans="4:4">
      <c r="D27511" s="422"/>
    </row>
    <row r="27512" spans="4:4">
      <c r="D27512" s="422"/>
    </row>
    <row r="27513" spans="4:4">
      <c r="D27513" s="422"/>
    </row>
    <row r="27514" spans="4:4">
      <c r="D27514" s="422"/>
    </row>
    <row r="27515" spans="4:4">
      <c r="D27515" s="422"/>
    </row>
    <row r="27516" spans="4:4">
      <c r="D27516" s="422"/>
    </row>
    <row r="27517" spans="4:4">
      <c r="D27517" s="422"/>
    </row>
    <row r="27518" spans="4:4">
      <c r="D27518" s="422"/>
    </row>
    <row r="27519" spans="4:4">
      <c r="D27519" s="422"/>
    </row>
    <row r="27520" spans="4:4">
      <c r="D27520" s="422"/>
    </row>
    <row r="27521" spans="4:4">
      <c r="D27521" s="422"/>
    </row>
    <row r="27522" spans="4:4">
      <c r="D27522" s="422"/>
    </row>
    <row r="27523" spans="4:4">
      <c r="D27523" s="422"/>
    </row>
    <row r="27524" spans="4:4">
      <c r="D27524" s="422"/>
    </row>
    <row r="27525" spans="4:4">
      <c r="D27525" s="422"/>
    </row>
    <row r="27526" spans="4:4">
      <c r="D27526" s="422"/>
    </row>
    <row r="27527" spans="4:4">
      <c r="D27527" s="422"/>
    </row>
    <row r="27528" spans="4:4">
      <c r="D27528" s="422"/>
    </row>
    <row r="27529" spans="4:4">
      <c r="D27529" s="422"/>
    </row>
    <row r="27530" spans="4:4">
      <c r="D27530" s="422"/>
    </row>
    <row r="27531" spans="4:4">
      <c r="D27531" s="422"/>
    </row>
    <row r="27532" spans="4:4">
      <c r="D27532" s="422"/>
    </row>
    <row r="27533" spans="4:4">
      <c r="D27533" s="422"/>
    </row>
    <row r="27534" spans="4:4">
      <c r="D27534" s="422"/>
    </row>
    <row r="27535" spans="4:4">
      <c r="D27535" s="422"/>
    </row>
    <row r="27536" spans="4:4">
      <c r="D27536" s="422"/>
    </row>
    <row r="27537" spans="4:4">
      <c r="D27537" s="422"/>
    </row>
    <row r="27538" spans="4:4">
      <c r="D27538" s="422"/>
    </row>
    <row r="27539" spans="4:4">
      <c r="D27539" s="422"/>
    </row>
    <row r="27540" spans="4:4">
      <c r="D27540" s="422"/>
    </row>
    <row r="27541" spans="4:4">
      <c r="D27541" s="422"/>
    </row>
    <row r="27542" spans="4:4">
      <c r="D27542" s="422"/>
    </row>
    <row r="27543" spans="4:4">
      <c r="D27543" s="422"/>
    </row>
    <row r="27544" spans="4:4">
      <c r="D27544" s="422"/>
    </row>
    <row r="27545" spans="4:4">
      <c r="D27545" s="422"/>
    </row>
    <row r="27546" spans="4:4">
      <c r="D27546" s="422"/>
    </row>
    <row r="27547" spans="4:4">
      <c r="D27547" s="422"/>
    </row>
    <row r="27548" spans="4:4">
      <c r="D27548" s="422"/>
    </row>
    <row r="27549" spans="4:4">
      <c r="D27549" s="422"/>
    </row>
    <row r="27550" spans="4:4">
      <c r="D27550" s="422"/>
    </row>
    <row r="27551" spans="4:4">
      <c r="D27551" s="422"/>
    </row>
    <row r="27552" spans="4:4">
      <c r="D27552" s="422"/>
    </row>
    <row r="27553" spans="4:4">
      <c r="D27553" s="422"/>
    </row>
    <row r="27554" spans="4:4">
      <c r="D27554" s="422"/>
    </row>
    <row r="27555" spans="4:4">
      <c r="D27555" s="422"/>
    </row>
    <row r="27556" spans="4:4">
      <c r="D27556" s="422"/>
    </row>
    <row r="27557" spans="4:4">
      <c r="D27557" s="422"/>
    </row>
    <row r="27558" spans="4:4">
      <c r="D27558" s="422"/>
    </row>
    <row r="27559" spans="4:4">
      <c r="D27559" s="422"/>
    </row>
    <row r="27560" spans="4:4">
      <c r="D27560" s="422"/>
    </row>
    <row r="27561" spans="4:4">
      <c r="D27561" s="422"/>
    </row>
    <row r="27562" spans="4:4">
      <c r="D27562" s="422"/>
    </row>
    <row r="27563" spans="4:4">
      <c r="D27563" s="422"/>
    </row>
    <row r="27564" spans="4:4">
      <c r="D27564" s="422"/>
    </row>
    <row r="27565" spans="4:4">
      <c r="D27565" s="422"/>
    </row>
    <row r="27566" spans="4:4">
      <c r="D27566" s="422"/>
    </row>
    <row r="27567" spans="4:4">
      <c r="D27567" s="422"/>
    </row>
    <row r="27568" spans="4:4">
      <c r="D27568" s="422"/>
    </row>
    <row r="27569" spans="4:4">
      <c r="D27569" s="422"/>
    </row>
    <row r="27570" spans="4:4">
      <c r="D27570" s="422"/>
    </row>
    <row r="27571" spans="4:4">
      <c r="D27571" s="422"/>
    </row>
    <row r="27572" spans="4:4">
      <c r="D27572" s="422"/>
    </row>
    <row r="27573" spans="4:4">
      <c r="D27573" s="422"/>
    </row>
    <row r="27574" spans="4:4">
      <c r="D27574" s="422"/>
    </row>
    <row r="27575" spans="4:4">
      <c r="D27575" s="422"/>
    </row>
    <row r="27576" spans="4:4">
      <c r="D27576" s="422"/>
    </row>
    <row r="27577" spans="4:4">
      <c r="D27577" s="422"/>
    </row>
    <row r="27578" spans="4:4">
      <c r="D27578" s="422"/>
    </row>
    <row r="27579" spans="4:4">
      <c r="D27579" s="422"/>
    </row>
    <row r="27580" spans="4:4">
      <c r="D27580" s="422"/>
    </row>
    <row r="27581" spans="4:4">
      <c r="D27581" s="422"/>
    </row>
    <row r="27582" spans="4:4">
      <c r="D27582" s="422"/>
    </row>
    <row r="27583" spans="4:4">
      <c r="D27583" s="422"/>
    </row>
    <row r="27584" spans="4:4">
      <c r="D27584" s="422"/>
    </row>
    <row r="27585" spans="4:4">
      <c r="D27585" s="422"/>
    </row>
    <row r="27586" spans="4:4">
      <c r="D27586" s="422"/>
    </row>
    <row r="27587" spans="4:4">
      <c r="D27587" s="422"/>
    </row>
    <row r="27588" spans="4:4">
      <c r="D27588" s="422"/>
    </row>
    <row r="27589" spans="4:4">
      <c r="D27589" s="422"/>
    </row>
    <row r="27590" spans="4:4">
      <c r="D27590" s="422"/>
    </row>
    <row r="27591" spans="4:4">
      <c r="D27591" s="422"/>
    </row>
    <row r="27592" spans="4:4">
      <c r="D27592" s="422"/>
    </row>
    <row r="27593" spans="4:4">
      <c r="D27593" s="422"/>
    </row>
    <row r="27594" spans="4:4">
      <c r="D27594" s="422"/>
    </row>
    <row r="27595" spans="4:4">
      <c r="D27595" s="422"/>
    </row>
    <row r="27596" spans="4:4">
      <c r="D27596" s="422"/>
    </row>
    <row r="27597" spans="4:4">
      <c r="D27597" s="422"/>
    </row>
    <row r="27598" spans="4:4">
      <c r="D27598" s="422"/>
    </row>
    <row r="27599" spans="4:4">
      <c r="D27599" s="422"/>
    </row>
    <row r="27600" spans="4:4">
      <c r="D27600" s="422"/>
    </row>
    <row r="27601" spans="4:4">
      <c r="D27601" s="422"/>
    </row>
    <row r="27602" spans="4:4">
      <c r="D27602" s="422"/>
    </row>
    <row r="27603" spans="4:4">
      <c r="D27603" s="422"/>
    </row>
    <row r="27604" spans="4:4">
      <c r="D27604" s="422"/>
    </row>
    <row r="27605" spans="4:4">
      <c r="D27605" s="422"/>
    </row>
    <row r="27606" spans="4:4">
      <c r="D27606" s="422"/>
    </row>
    <row r="27607" spans="4:4">
      <c r="D27607" s="422"/>
    </row>
    <row r="27608" spans="4:4">
      <c r="D27608" s="422"/>
    </row>
    <row r="27609" spans="4:4">
      <c r="D27609" s="422"/>
    </row>
    <row r="27610" spans="4:4">
      <c r="D27610" s="422"/>
    </row>
    <row r="27611" spans="4:4">
      <c r="D27611" s="422"/>
    </row>
    <row r="27612" spans="4:4">
      <c r="D27612" s="422"/>
    </row>
    <row r="27613" spans="4:4">
      <c r="D27613" s="422"/>
    </row>
    <row r="27614" spans="4:4">
      <c r="D27614" s="422"/>
    </row>
    <row r="27615" spans="4:4">
      <c r="D27615" s="422"/>
    </row>
    <row r="27616" spans="4:4">
      <c r="D27616" s="422"/>
    </row>
    <row r="27617" spans="4:4">
      <c r="D27617" s="422"/>
    </row>
    <row r="27618" spans="4:4">
      <c r="D27618" s="422"/>
    </row>
    <row r="27619" spans="4:4">
      <c r="D27619" s="422"/>
    </row>
    <row r="27620" spans="4:4">
      <c r="D27620" s="422"/>
    </row>
    <row r="27621" spans="4:4">
      <c r="D27621" s="422"/>
    </row>
    <row r="27622" spans="4:4">
      <c r="D27622" s="422"/>
    </row>
    <row r="27623" spans="4:4">
      <c r="D27623" s="422"/>
    </row>
    <row r="27624" spans="4:4">
      <c r="D27624" s="422"/>
    </row>
    <row r="27625" spans="4:4">
      <c r="D27625" s="422"/>
    </row>
    <row r="27626" spans="4:4">
      <c r="D27626" s="422"/>
    </row>
    <row r="27627" spans="4:4">
      <c r="D27627" s="422"/>
    </row>
    <row r="27628" spans="4:4">
      <c r="D27628" s="422"/>
    </row>
    <row r="27629" spans="4:4">
      <c r="D27629" s="422"/>
    </row>
    <row r="27630" spans="4:4">
      <c r="D27630" s="422"/>
    </row>
    <row r="27631" spans="4:4">
      <c r="D27631" s="422"/>
    </row>
    <row r="27632" spans="4:4">
      <c r="D27632" s="422"/>
    </row>
    <row r="27633" spans="4:4">
      <c r="D27633" s="422"/>
    </row>
    <row r="27634" spans="4:4">
      <c r="D27634" s="422"/>
    </row>
    <row r="27635" spans="4:4">
      <c r="D27635" s="422"/>
    </row>
    <row r="27636" spans="4:4">
      <c r="D27636" s="422"/>
    </row>
    <row r="27637" spans="4:4">
      <c r="D27637" s="422"/>
    </row>
    <row r="27638" spans="4:4">
      <c r="D27638" s="422"/>
    </row>
    <row r="27639" spans="4:4">
      <c r="D27639" s="422"/>
    </row>
    <row r="27640" spans="4:4">
      <c r="D27640" s="422"/>
    </row>
    <row r="27641" spans="4:4">
      <c r="D27641" s="422"/>
    </row>
    <row r="27642" spans="4:4">
      <c r="D27642" s="422"/>
    </row>
    <row r="27643" spans="4:4">
      <c r="D27643" s="422"/>
    </row>
    <row r="27644" spans="4:4">
      <c r="D27644" s="422"/>
    </row>
    <row r="27645" spans="4:4">
      <c r="D27645" s="422"/>
    </row>
    <row r="27646" spans="4:4">
      <c r="D27646" s="422"/>
    </row>
    <row r="27647" spans="4:4">
      <c r="D27647" s="422"/>
    </row>
    <row r="27648" spans="4:4">
      <c r="D27648" s="422"/>
    </row>
    <row r="27649" spans="4:4">
      <c r="D27649" s="422"/>
    </row>
    <row r="27650" spans="4:4">
      <c r="D27650" s="422"/>
    </row>
    <row r="27651" spans="4:4">
      <c r="D27651" s="422"/>
    </row>
    <row r="27652" spans="4:4">
      <c r="D27652" s="422"/>
    </row>
    <row r="27653" spans="4:4">
      <c r="D27653" s="422"/>
    </row>
    <row r="27654" spans="4:4">
      <c r="D27654" s="422"/>
    </row>
    <row r="27655" spans="4:4">
      <c r="D27655" s="422"/>
    </row>
    <row r="27656" spans="4:4">
      <c r="D27656" s="422"/>
    </row>
    <row r="27657" spans="4:4">
      <c r="D27657" s="422"/>
    </row>
    <row r="27658" spans="4:4">
      <c r="D27658" s="422"/>
    </row>
    <row r="27659" spans="4:4">
      <c r="D27659" s="422"/>
    </row>
    <row r="27660" spans="4:4">
      <c r="D27660" s="422"/>
    </row>
    <row r="27661" spans="4:4">
      <c r="D27661" s="422"/>
    </row>
    <row r="27662" spans="4:4">
      <c r="D27662" s="422"/>
    </row>
    <row r="27663" spans="4:4">
      <c r="D27663" s="422"/>
    </row>
    <row r="27664" spans="4:4">
      <c r="D27664" s="422"/>
    </row>
    <row r="27665" spans="4:4">
      <c r="D27665" s="422"/>
    </row>
    <row r="27666" spans="4:4">
      <c r="D27666" s="422"/>
    </row>
    <row r="27667" spans="4:4">
      <c r="D27667" s="422"/>
    </row>
    <row r="27668" spans="4:4">
      <c r="D27668" s="422"/>
    </row>
    <row r="27669" spans="4:4">
      <c r="D27669" s="422"/>
    </row>
    <row r="27670" spans="4:4">
      <c r="D27670" s="422"/>
    </row>
    <row r="27671" spans="4:4">
      <c r="D27671" s="422"/>
    </row>
    <row r="27672" spans="4:4">
      <c r="D27672" s="422"/>
    </row>
    <row r="27673" spans="4:4">
      <c r="D27673" s="422"/>
    </row>
    <row r="27674" spans="4:4">
      <c r="D27674" s="422"/>
    </row>
    <row r="27675" spans="4:4">
      <c r="D27675" s="422"/>
    </row>
    <row r="27676" spans="4:4">
      <c r="D27676" s="422"/>
    </row>
    <row r="27677" spans="4:4">
      <c r="D27677" s="422"/>
    </row>
    <row r="27678" spans="4:4">
      <c r="D27678" s="422"/>
    </row>
    <row r="27679" spans="4:4">
      <c r="D27679" s="422"/>
    </row>
    <row r="27680" spans="4:4">
      <c r="D27680" s="422"/>
    </row>
    <row r="27681" spans="4:4">
      <c r="D27681" s="422"/>
    </row>
    <row r="27682" spans="4:4">
      <c r="D27682" s="422"/>
    </row>
    <row r="27683" spans="4:4">
      <c r="D27683" s="422"/>
    </row>
    <row r="27684" spans="4:4">
      <c r="D27684" s="422"/>
    </row>
    <row r="27685" spans="4:4">
      <c r="D27685" s="422"/>
    </row>
    <row r="27686" spans="4:4">
      <c r="D27686" s="422"/>
    </row>
    <row r="27687" spans="4:4">
      <c r="D27687" s="422"/>
    </row>
    <row r="27688" spans="4:4">
      <c r="D27688" s="422"/>
    </row>
    <row r="27689" spans="4:4">
      <c r="D27689" s="422"/>
    </row>
    <row r="27690" spans="4:4">
      <c r="D27690" s="422"/>
    </row>
    <row r="27691" spans="4:4">
      <c r="D27691" s="422"/>
    </row>
    <row r="27692" spans="4:4">
      <c r="D27692" s="422"/>
    </row>
    <row r="27693" spans="4:4">
      <c r="D27693" s="422"/>
    </row>
    <row r="27694" spans="4:4">
      <c r="D27694" s="422"/>
    </row>
    <row r="27695" spans="4:4">
      <c r="D27695" s="422"/>
    </row>
    <row r="27696" spans="4:4">
      <c r="D27696" s="422"/>
    </row>
    <row r="27697" spans="4:4">
      <c r="D27697" s="422"/>
    </row>
    <row r="27698" spans="4:4">
      <c r="D27698" s="422"/>
    </row>
    <row r="27699" spans="4:4">
      <c r="D27699" s="422"/>
    </row>
    <row r="27700" spans="4:4">
      <c r="D27700" s="422"/>
    </row>
    <row r="27701" spans="4:4">
      <c r="D27701" s="422"/>
    </row>
    <row r="27702" spans="4:4">
      <c r="D27702" s="422"/>
    </row>
    <row r="27703" spans="4:4">
      <c r="D27703" s="422"/>
    </row>
    <row r="27704" spans="4:4">
      <c r="D27704" s="422"/>
    </row>
    <row r="27705" spans="4:4">
      <c r="D27705" s="422"/>
    </row>
    <row r="27706" spans="4:4">
      <c r="D27706" s="422"/>
    </row>
    <row r="27707" spans="4:4">
      <c r="D27707" s="422"/>
    </row>
    <row r="27708" spans="4:4">
      <c r="D27708" s="422"/>
    </row>
    <row r="27709" spans="4:4">
      <c r="D27709" s="422"/>
    </row>
    <row r="27710" spans="4:4">
      <c r="D27710" s="422"/>
    </row>
    <row r="27711" spans="4:4">
      <c r="D27711" s="422"/>
    </row>
    <row r="27712" spans="4:4">
      <c r="D27712" s="422"/>
    </row>
    <row r="27713" spans="4:4">
      <c r="D27713" s="422"/>
    </row>
    <row r="27714" spans="4:4">
      <c r="D27714" s="422"/>
    </row>
    <row r="27715" spans="4:4">
      <c r="D27715" s="422"/>
    </row>
    <row r="27716" spans="4:4">
      <c r="D27716" s="422"/>
    </row>
    <row r="27717" spans="4:4">
      <c r="D27717" s="422"/>
    </row>
    <row r="27718" spans="4:4">
      <c r="D27718" s="422"/>
    </row>
    <row r="27719" spans="4:4">
      <c r="D27719" s="422"/>
    </row>
    <row r="27720" spans="4:4">
      <c r="D27720" s="422"/>
    </row>
    <row r="27721" spans="4:4">
      <c r="D27721" s="422"/>
    </row>
    <row r="27722" spans="4:4">
      <c r="D27722" s="422"/>
    </row>
    <row r="27723" spans="4:4">
      <c r="D27723" s="422"/>
    </row>
    <row r="27724" spans="4:4">
      <c r="D27724" s="422"/>
    </row>
    <row r="27725" spans="4:4">
      <c r="D27725" s="422"/>
    </row>
    <row r="27726" spans="4:4">
      <c r="D27726" s="422"/>
    </row>
    <row r="27727" spans="4:4">
      <c r="D27727" s="422"/>
    </row>
    <row r="27728" spans="4:4">
      <c r="D27728" s="422"/>
    </row>
    <row r="27729" spans="4:4">
      <c r="D27729" s="422"/>
    </row>
    <row r="27730" spans="4:4">
      <c r="D27730" s="422"/>
    </row>
    <row r="27731" spans="4:4">
      <c r="D27731" s="422"/>
    </row>
    <row r="27732" spans="4:4">
      <c r="D27732" s="422"/>
    </row>
    <row r="27733" spans="4:4">
      <c r="D27733" s="422"/>
    </row>
    <row r="27734" spans="4:4">
      <c r="D27734" s="422"/>
    </row>
    <row r="27735" spans="4:4">
      <c r="D27735" s="422"/>
    </row>
    <row r="27736" spans="4:4">
      <c r="D27736" s="422"/>
    </row>
    <row r="27737" spans="4:4">
      <c r="D27737" s="422"/>
    </row>
    <row r="27738" spans="4:4">
      <c r="D27738" s="422"/>
    </row>
    <row r="27739" spans="4:4">
      <c r="D27739" s="422"/>
    </row>
    <row r="27740" spans="4:4">
      <c r="D27740" s="422"/>
    </row>
    <row r="27741" spans="4:4">
      <c r="D27741" s="422"/>
    </row>
    <row r="27742" spans="4:4">
      <c r="D27742" s="422"/>
    </row>
    <row r="27743" spans="4:4">
      <c r="D27743" s="422"/>
    </row>
    <row r="27744" spans="4:4">
      <c r="D27744" s="422"/>
    </row>
    <row r="27745" spans="4:4">
      <c r="D27745" s="422"/>
    </row>
    <row r="27746" spans="4:4">
      <c r="D27746" s="422"/>
    </row>
    <row r="27747" spans="4:4">
      <c r="D27747" s="422"/>
    </row>
    <row r="27748" spans="4:4">
      <c r="D27748" s="422"/>
    </row>
    <row r="27749" spans="4:4">
      <c r="D27749" s="422"/>
    </row>
    <row r="27750" spans="4:4">
      <c r="D27750" s="422"/>
    </row>
    <row r="27751" spans="4:4">
      <c r="D27751" s="422"/>
    </row>
    <row r="27752" spans="4:4">
      <c r="D27752" s="422"/>
    </row>
    <row r="27753" spans="4:4">
      <c r="D27753" s="422"/>
    </row>
    <row r="27754" spans="4:4">
      <c r="D27754" s="422"/>
    </row>
    <row r="27755" spans="4:4">
      <c r="D27755" s="422"/>
    </row>
    <row r="27756" spans="4:4">
      <c r="D27756" s="422"/>
    </row>
    <row r="27757" spans="4:4">
      <c r="D27757" s="422"/>
    </row>
    <row r="27758" spans="4:4">
      <c r="D27758" s="422"/>
    </row>
    <row r="27759" spans="4:4">
      <c r="D27759" s="422"/>
    </row>
    <row r="27760" spans="4:4">
      <c r="D27760" s="422"/>
    </row>
    <row r="27761" spans="4:4">
      <c r="D27761" s="422"/>
    </row>
    <row r="27762" spans="4:4">
      <c r="D27762" s="422"/>
    </row>
    <row r="27763" spans="4:4">
      <c r="D27763" s="422"/>
    </row>
    <row r="27764" spans="4:4">
      <c r="D27764" s="422"/>
    </row>
    <row r="27765" spans="4:4">
      <c r="D27765" s="422"/>
    </row>
    <row r="27766" spans="4:4">
      <c r="D27766" s="422"/>
    </row>
    <row r="27767" spans="4:4">
      <c r="D27767" s="422"/>
    </row>
    <row r="27768" spans="4:4">
      <c r="D27768" s="422"/>
    </row>
    <row r="27769" spans="4:4">
      <c r="D27769" s="422"/>
    </row>
    <row r="27770" spans="4:4">
      <c r="D27770" s="422"/>
    </row>
    <row r="27771" spans="4:4">
      <c r="D27771" s="422"/>
    </row>
    <row r="27772" spans="4:4">
      <c r="D27772" s="422"/>
    </row>
    <row r="27773" spans="4:4">
      <c r="D27773" s="422"/>
    </row>
    <row r="27774" spans="4:4">
      <c r="D27774" s="422"/>
    </row>
    <row r="27775" spans="4:4">
      <c r="D27775" s="422"/>
    </row>
    <row r="27776" spans="4:4">
      <c r="D27776" s="422"/>
    </row>
    <row r="27777" spans="4:4">
      <c r="D27777" s="422"/>
    </row>
    <row r="27778" spans="4:4">
      <c r="D27778" s="422"/>
    </row>
    <row r="27779" spans="4:4">
      <c r="D27779" s="422"/>
    </row>
    <row r="27780" spans="4:4">
      <c r="D27780" s="422"/>
    </row>
    <row r="27781" spans="4:4">
      <c r="D27781" s="422"/>
    </row>
    <row r="27782" spans="4:4">
      <c r="D27782" s="422"/>
    </row>
    <row r="27783" spans="4:4">
      <c r="D27783" s="422"/>
    </row>
    <row r="27784" spans="4:4">
      <c r="D27784" s="422"/>
    </row>
    <row r="27785" spans="4:4">
      <c r="D27785" s="422"/>
    </row>
    <row r="27786" spans="4:4">
      <c r="D27786" s="422"/>
    </row>
    <row r="27787" spans="4:4">
      <c r="D27787" s="422"/>
    </row>
    <row r="27788" spans="4:4">
      <c r="D27788" s="422"/>
    </row>
    <row r="27789" spans="4:4">
      <c r="D27789" s="422"/>
    </row>
    <row r="27790" spans="4:4">
      <c r="D27790" s="422"/>
    </row>
    <row r="27791" spans="4:4">
      <c r="D27791" s="422"/>
    </row>
    <row r="27792" spans="4:4">
      <c r="D27792" s="422"/>
    </row>
    <row r="27793" spans="4:4">
      <c r="D27793" s="422"/>
    </row>
    <row r="27794" spans="4:4">
      <c r="D27794" s="422"/>
    </row>
    <row r="27795" spans="4:4">
      <c r="D27795" s="422"/>
    </row>
    <row r="27796" spans="4:4">
      <c r="D27796" s="422"/>
    </row>
    <row r="27797" spans="4:4">
      <c r="D27797" s="422"/>
    </row>
    <row r="27798" spans="4:4">
      <c r="D27798" s="422"/>
    </row>
    <row r="27799" spans="4:4">
      <c r="D27799" s="422"/>
    </row>
    <row r="27800" spans="4:4">
      <c r="D27800" s="422"/>
    </row>
    <row r="27801" spans="4:4">
      <c r="D27801" s="422"/>
    </row>
    <row r="27802" spans="4:4">
      <c r="D27802" s="422"/>
    </row>
    <row r="27803" spans="4:4">
      <c r="D27803" s="422"/>
    </row>
    <row r="27804" spans="4:4">
      <c r="D27804" s="422"/>
    </row>
    <row r="27805" spans="4:4">
      <c r="D27805" s="422"/>
    </row>
    <row r="27806" spans="4:4">
      <c r="D27806" s="422"/>
    </row>
    <row r="27807" spans="4:4">
      <c r="D27807" s="422"/>
    </row>
    <row r="27808" spans="4:4">
      <c r="D27808" s="422"/>
    </row>
    <row r="27809" spans="4:4">
      <c r="D27809" s="422"/>
    </row>
    <row r="27810" spans="4:4">
      <c r="D27810" s="422"/>
    </row>
    <row r="27811" spans="4:4">
      <c r="D27811" s="422"/>
    </row>
    <row r="27812" spans="4:4">
      <c r="D27812" s="422"/>
    </row>
    <row r="27813" spans="4:4">
      <c r="D27813" s="422"/>
    </row>
    <row r="27814" spans="4:4">
      <c r="D27814" s="422"/>
    </row>
    <row r="27815" spans="4:4">
      <c r="D27815" s="422"/>
    </row>
    <row r="27816" spans="4:4">
      <c r="D27816" s="422"/>
    </row>
    <row r="27817" spans="4:4">
      <c r="D27817" s="422"/>
    </row>
    <row r="27818" spans="4:4">
      <c r="D27818" s="422"/>
    </row>
    <row r="27819" spans="4:4">
      <c r="D27819" s="422"/>
    </row>
    <row r="27820" spans="4:4">
      <c r="D27820" s="422"/>
    </row>
    <row r="27821" spans="4:4">
      <c r="D27821" s="422"/>
    </row>
    <row r="27822" spans="4:4">
      <c r="D27822" s="422"/>
    </row>
    <row r="27823" spans="4:4">
      <c r="D27823" s="422"/>
    </row>
    <row r="27824" spans="4:4">
      <c r="D27824" s="422"/>
    </row>
    <row r="27825" spans="4:4">
      <c r="D27825" s="422"/>
    </row>
    <row r="27826" spans="4:4">
      <c r="D27826" s="422"/>
    </row>
    <row r="27827" spans="4:4">
      <c r="D27827" s="422"/>
    </row>
    <row r="27828" spans="4:4">
      <c r="D27828" s="422"/>
    </row>
    <row r="27829" spans="4:4">
      <c r="D27829" s="422"/>
    </row>
    <row r="27830" spans="4:4">
      <c r="D27830" s="422"/>
    </row>
    <row r="27831" spans="4:4">
      <c r="D27831" s="422"/>
    </row>
    <row r="27832" spans="4:4">
      <c r="D27832" s="422"/>
    </row>
    <row r="27833" spans="4:4">
      <c r="D27833" s="422"/>
    </row>
    <row r="27834" spans="4:4">
      <c r="D27834" s="422"/>
    </row>
    <row r="27835" spans="4:4">
      <c r="D27835" s="422"/>
    </row>
    <row r="27836" spans="4:4">
      <c r="D27836" s="422"/>
    </row>
    <row r="27837" spans="4:4">
      <c r="D27837" s="422"/>
    </row>
    <row r="27838" spans="4:4">
      <c r="D27838" s="422"/>
    </row>
    <row r="27839" spans="4:4">
      <c r="D27839" s="422"/>
    </row>
    <row r="27840" spans="4:4">
      <c r="D27840" s="422"/>
    </row>
    <row r="27841" spans="4:4">
      <c r="D27841" s="422"/>
    </row>
    <row r="27842" spans="4:4">
      <c r="D27842" s="422"/>
    </row>
    <row r="27843" spans="4:4">
      <c r="D27843" s="422"/>
    </row>
    <row r="27844" spans="4:4">
      <c r="D27844" s="422"/>
    </row>
    <row r="27845" spans="4:4">
      <c r="D27845" s="422"/>
    </row>
    <row r="27846" spans="4:4">
      <c r="D27846" s="422"/>
    </row>
    <row r="27847" spans="4:4">
      <c r="D27847" s="422"/>
    </row>
    <row r="27848" spans="4:4">
      <c r="D27848" s="422"/>
    </row>
    <row r="27849" spans="4:4">
      <c r="D27849" s="422"/>
    </row>
    <row r="27850" spans="4:4">
      <c r="D27850" s="422"/>
    </row>
    <row r="27851" spans="4:4">
      <c r="D27851" s="422"/>
    </row>
    <row r="27852" spans="4:4">
      <c r="D27852" s="422"/>
    </row>
    <row r="27853" spans="4:4">
      <c r="D27853" s="422"/>
    </row>
    <row r="27854" spans="4:4">
      <c r="D27854" s="422"/>
    </row>
    <row r="27855" spans="4:4">
      <c r="D27855" s="422"/>
    </row>
    <row r="27856" spans="4:4">
      <c r="D27856" s="422"/>
    </row>
    <row r="27857" spans="4:4">
      <c r="D27857" s="422"/>
    </row>
    <row r="27858" spans="4:4">
      <c r="D27858" s="422"/>
    </row>
    <row r="27859" spans="4:4">
      <c r="D27859" s="422"/>
    </row>
    <row r="27860" spans="4:4">
      <c r="D27860" s="422"/>
    </row>
    <row r="27861" spans="4:4">
      <c r="D27861" s="422"/>
    </row>
    <row r="27862" spans="4:4">
      <c r="D27862" s="422"/>
    </row>
    <row r="27863" spans="4:4">
      <c r="D27863" s="422"/>
    </row>
    <row r="27864" spans="4:4">
      <c r="D27864" s="422"/>
    </row>
    <row r="27865" spans="4:4">
      <c r="D27865" s="422"/>
    </row>
    <row r="27866" spans="4:4">
      <c r="D27866" s="422"/>
    </row>
    <row r="27867" spans="4:4">
      <c r="D27867" s="422"/>
    </row>
    <row r="27868" spans="4:4">
      <c r="D27868" s="422"/>
    </row>
    <row r="27869" spans="4:4">
      <c r="D27869" s="422"/>
    </row>
    <row r="27870" spans="4:4">
      <c r="D27870" s="422"/>
    </row>
    <row r="27871" spans="4:4">
      <c r="D27871" s="422"/>
    </row>
    <row r="27872" spans="4:4">
      <c r="D27872" s="422"/>
    </row>
    <row r="27873" spans="4:4">
      <c r="D27873" s="422"/>
    </row>
    <row r="27874" spans="4:4">
      <c r="D27874" s="422"/>
    </row>
    <row r="27875" spans="4:4">
      <c r="D27875" s="422"/>
    </row>
    <row r="27876" spans="4:4">
      <c r="D27876" s="422"/>
    </row>
    <row r="27877" spans="4:4">
      <c r="D27877" s="422"/>
    </row>
    <row r="27878" spans="4:4">
      <c r="D27878" s="422"/>
    </row>
    <row r="27879" spans="4:4">
      <c r="D27879" s="422"/>
    </row>
    <row r="27880" spans="4:4">
      <c r="D27880" s="422"/>
    </row>
    <row r="27881" spans="4:4">
      <c r="D27881" s="422"/>
    </row>
    <row r="27882" spans="4:4">
      <c r="D27882" s="422"/>
    </row>
    <row r="27883" spans="4:4">
      <c r="D27883" s="422"/>
    </row>
    <row r="27884" spans="4:4">
      <c r="D27884" s="422"/>
    </row>
    <row r="27885" spans="4:4">
      <c r="D27885" s="422"/>
    </row>
    <row r="27886" spans="4:4">
      <c r="D27886" s="422"/>
    </row>
    <row r="27887" spans="4:4">
      <c r="D27887" s="422"/>
    </row>
    <row r="27888" spans="4:4">
      <c r="D27888" s="422"/>
    </row>
    <row r="27889" spans="4:4">
      <c r="D27889" s="422"/>
    </row>
    <row r="27890" spans="4:4">
      <c r="D27890" s="422"/>
    </row>
    <row r="27891" spans="4:4">
      <c r="D27891" s="422"/>
    </row>
    <row r="27892" spans="4:4">
      <c r="D27892" s="422"/>
    </row>
    <row r="27893" spans="4:4">
      <c r="D27893" s="422"/>
    </row>
    <row r="27894" spans="4:4">
      <c r="D27894" s="422"/>
    </row>
    <row r="27895" spans="4:4">
      <c r="D27895" s="422"/>
    </row>
    <row r="27896" spans="4:4">
      <c r="D27896" s="422"/>
    </row>
    <row r="27897" spans="4:4">
      <c r="D27897" s="422"/>
    </row>
    <row r="27898" spans="4:4">
      <c r="D27898" s="422"/>
    </row>
    <row r="27899" spans="4:4">
      <c r="D27899" s="422"/>
    </row>
    <row r="27900" spans="4:4">
      <c r="D27900" s="422"/>
    </row>
    <row r="27901" spans="4:4">
      <c r="D27901" s="422"/>
    </row>
    <row r="27902" spans="4:4">
      <c r="D27902" s="422"/>
    </row>
    <row r="27903" spans="4:4">
      <c r="D27903" s="422"/>
    </row>
    <row r="27904" spans="4:4">
      <c r="D27904" s="422"/>
    </row>
    <row r="27905" spans="4:4">
      <c r="D27905" s="422"/>
    </row>
    <row r="27906" spans="4:4">
      <c r="D27906" s="422"/>
    </row>
    <row r="27907" spans="4:4">
      <c r="D27907" s="422"/>
    </row>
    <row r="27908" spans="4:4">
      <c r="D27908" s="422"/>
    </row>
    <row r="27909" spans="4:4">
      <c r="D27909" s="422"/>
    </row>
    <row r="27910" spans="4:4">
      <c r="D27910" s="422"/>
    </row>
    <row r="27911" spans="4:4">
      <c r="D27911" s="422"/>
    </row>
    <row r="27912" spans="4:4">
      <c r="D27912" s="422"/>
    </row>
    <row r="27913" spans="4:4">
      <c r="D27913" s="422"/>
    </row>
    <row r="27914" spans="4:4">
      <c r="D27914" s="422"/>
    </row>
    <row r="27915" spans="4:4">
      <c r="D27915" s="422"/>
    </row>
    <row r="27916" spans="4:4">
      <c r="D27916" s="422"/>
    </row>
    <row r="27917" spans="4:4">
      <c r="D27917" s="422"/>
    </row>
    <row r="27918" spans="4:4">
      <c r="D27918" s="422"/>
    </row>
    <row r="27919" spans="4:4">
      <c r="D27919" s="422"/>
    </row>
    <row r="27920" spans="4:4">
      <c r="D27920" s="422"/>
    </row>
    <row r="27921" spans="4:4">
      <c r="D27921" s="422"/>
    </row>
    <row r="27922" spans="4:4">
      <c r="D27922" s="422"/>
    </row>
    <row r="27923" spans="4:4">
      <c r="D27923" s="422"/>
    </row>
    <row r="27924" spans="4:4">
      <c r="D27924" s="422"/>
    </row>
    <row r="27925" spans="4:4">
      <c r="D27925" s="422"/>
    </row>
    <row r="27926" spans="4:4">
      <c r="D27926" s="422"/>
    </row>
    <row r="27927" spans="4:4">
      <c r="D27927" s="422"/>
    </row>
    <row r="27928" spans="4:4">
      <c r="D27928" s="422"/>
    </row>
    <row r="27929" spans="4:4">
      <c r="D27929" s="422"/>
    </row>
    <row r="27930" spans="4:4">
      <c r="D27930" s="422"/>
    </row>
    <row r="27931" spans="4:4">
      <c r="D27931" s="422"/>
    </row>
    <row r="27932" spans="4:4">
      <c r="D27932" s="422"/>
    </row>
    <row r="27933" spans="4:4">
      <c r="D27933" s="422"/>
    </row>
    <row r="27934" spans="4:4">
      <c r="D27934" s="422"/>
    </row>
    <row r="27935" spans="4:4">
      <c r="D27935" s="422"/>
    </row>
    <row r="27936" spans="4:4">
      <c r="D27936" s="422"/>
    </row>
    <row r="27937" spans="4:4">
      <c r="D27937" s="422"/>
    </row>
    <row r="27938" spans="4:4">
      <c r="D27938" s="422"/>
    </row>
    <row r="27939" spans="4:4">
      <c r="D27939" s="422"/>
    </row>
    <row r="27940" spans="4:4">
      <c r="D27940" s="422"/>
    </row>
    <row r="27941" spans="4:4">
      <c r="D27941" s="422"/>
    </row>
    <row r="27942" spans="4:4">
      <c r="D27942" s="422"/>
    </row>
    <row r="27943" spans="4:4">
      <c r="D27943" s="422"/>
    </row>
    <row r="27944" spans="4:4">
      <c r="D27944" s="422"/>
    </row>
    <row r="27945" spans="4:4">
      <c r="D27945" s="422"/>
    </row>
    <row r="27946" spans="4:4">
      <c r="D27946" s="422"/>
    </row>
    <row r="27947" spans="4:4">
      <c r="D27947" s="422"/>
    </row>
    <row r="27948" spans="4:4">
      <c r="D27948" s="422"/>
    </row>
    <row r="27949" spans="4:4">
      <c r="D27949" s="422"/>
    </row>
    <row r="27950" spans="4:4">
      <c r="D27950" s="422"/>
    </row>
    <row r="27951" spans="4:4">
      <c r="D27951" s="422"/>
    </row>
    <row r="27952" spans="4:4">
      <c r="D27952" s="422"/>
    </row>
    <row r="27953" spans="4:4">
      <c r="D27953" s="422"/>
    </row>
    <row r="27954" spans="4:4">
      <c r="D27954" s="422"/>
    </row>
    <row r="27955" spans="4:4">
      <c r="D27955" s="422"/>
    </row>
    <row r="27956" spans="4:4">
      <c r="D27956" s="422"/>
    </row>
    <row r="27957" spans="4:4">
      <c r="D27957" s="422"/>
    </row>
    <row r="27958" spans="4:4">
      <c r="D27958" s="422"/>
    </row>
    <row r="27959" spans="4:4">
      <c r="D27959" s="422"/>
    </row>
    <row r="27960" spans="4:4">
      <c r="D27960" s="422"/>
    </row>
    <row r="27961" spans="4:4">
      <c r="D27961" s="422"/>
    </row>
    <row r="27962" spans="4:4">
      <c r="D27962" s="422"/>
    </row>
    <row r="27963" spans="4:4">
      <c r="D27963" s="422"/>
    </row>
    <row r="27964" spans="4:4">
      <c r="D27964" s="422"/>
    </row>
    <row r="27965" spans="4:4">
      <c r="D27965" s="422"/>
    </row>
    <row r="27966" spans="4:4">
      <c r="D27966" s="422"/>
    </row>
    <row r="27967" spans="4:4">
      <c r="D27967" s="422"/>
    </row>
    <row r="27968" spans="4:4">
      <c r="D27968" s="422"/>
    </row>
    <row r="27969" spans="4:4">
      <c r="D27969" s="422"/>
    </row>
    <row r="27970" spans="4:4">
      <c r="D27970" s="422"/>
    </row>
    <row r="27971" spans="4:4">
      <c r="D27971" s="422"/>
    </row>
    <row r="27972" spans="4:4">
      <c r="D27972" s="422"/>
    </row>
    <row r="27973" spans="4:4">
      <c r="D27973" s="422"/>
    </row>
    <row r="27974" spans="4:4">
      <c r="D27974" s="422"/>
    </row>
    <row r="27975" spans="4:4">
      <c r="D27975" s="422"/>
    </row>
    <row r="27976" spans="4:4">
      <c r="D27976" s="422"/>
    </row>
    <row r="27977" spans="4:4">
      <c r="D27977" s="422"/>
    </row>
    <row r="27978" spans="4:4">
      <c r="D27978" s="422"/>
    </row>
    <row r="27979" spans="4:4">
      <c r="D27979" s="422"/>
    </row>
    <row r="27980" spans="4:4">
      <c r="D27980" s="422"/>
    </row>
    <row r="27981" spans="4:4">
      <c r="D27981" s="422"/>
    </row>
    <row r="27982" spans="4:4">
      <c r="D27982" s="422"/>
    </row>
    <row r="27983" spans="4:4">
      <c r="D27983" s="422"/>
    </row>
    <row r="27984" spans="4:4">
      <c r="D27984" s="422"/>
    </row>
    <row r="27985" spans="4:4">
      <c r="D27985" s="422"/>
    </row>
    <row r="27986" spans="4:4">
      <c r="D27986" s="422"/>
    </row>
    <row r="27987" spans="4:4">
      <c r="D27987" s="422"/>
    </row>
    <row r="27988" spans="4:4">
      <c r="D27988" s="422"/>
    </row>
    <row r="27989" spans="4:4">
      <c r="D27989" s="422"/>
    </row>
    <row r="27990" spans="4:4">
      <c r="D27990" s="422"/>
    </row>
    <row r="27991" spans="4:4">
      <c r="D27991" s="422"/>
    </row>
    <row r="27992" spans="4:4">
      <c r="D27992" s="422"/>
    </row>
    <row r="27993" spans="4:4">
      <c r="D27993" s="422"/>
    </row>
    <row r="27994" spans="4:4">
      <c r="D27994" s="422"/>
    </row>
    <row r="27995" spans="4:4">
      <c r="D27995" s="422"/>
    </row>
    <row r="27996" spans="4:4">
      <c r="D27996" s="422"/>
    </row>
    <row r="27997" spans="4:4">
      <c r="D27997" s="422"/>
    </row>
    <row r="27998" spans="4:4">
      <c r="D27998" s="422"/>
    </row>
    <row r="27999" spans="4:4">
      <c r="D27999" s="422"/>
    </row>
    <row r="28000" spans="4:4">
      <c r="D28000" s="422"/>
    </row>
    <row r="28001" spans="4:4">
      <c r="D28001" s="422"/>
    </row>
    <row r="28002" spans="4:4">
      <c r="D28002" s="422"/>
    </row>
    <row r="28003" spans="4:4">
      <c r="D28003" s="422"/>
    </row>
    <row r="28004" spans="4:4">
      <c r="D28004" s="422"/>
    </row>
    <row r="28005" spans="4:4">
      <c r="D28005" s="422"/>
    </row>
    <row r="28006" spans="4:4">
      <c r="D28006" s="422"/>
    </row>
    <row r="28007" spans="4:4">
      <c r="D28007" s="422"/>
    </row>
    <row r="28008" spans="4:4">
      <c r="D28008" s="422"/>
    </row>
    <row r="28009" spans="4:4">
      <c r="D28009" s="422"/>
    </row>
    <row r="28010" spans="4:4">
      <c r="D28010" s="422"/>
    </row>
    <row r="28011" spans="4:4">
      <c r="D28011" s="422"/>
    </row>
    <row r="28012" spans="4:4">
      <c r="D28012" s="422"/>
    </row>
    <row r="28013" spans="4:4">
      <c r="D28013" s="422"/>
    </row>
    <row r="28014" spans="4:4">
      <c r="D28014" s="422"/>
    </row>
    <row r="28015" spans="4:4">
      <c r="D28015" s="422"/>
    </row>
    <row r="28016" spans="4:4">
      <c r="D28016" s="422"/>
    </row>
    <row r="28017" spans="4:4">
      <c r="D28017" s="422"/>
    </row>
    <row r="28018" spans="4:4">
      <c r="D28018" s="422"/>
    </row>
    <row r="28019" spans="4:4">
      <c r="D28019" s="422"/>
    </row>
    <row r="28020" spans="4:4">
      <c r="D28020" s="422"/>
    </row>
    <row r="28021" spans="4:4">
      <c r="D28021" s="422"/>
    </row>
    <row r="28022" spans="4:4">
      <c r="D28022" s="422"/>
    </row>
    <row r="28023" spans="4:4">
      <c r="D28023" s="422"/>
    </row>
    <row r="28024" spans="4:4">
      <c r="D28024" s="422"/>
    </row>
    <row r="28025" spans="4:4">
      <c r="D28025" s="422"/>
    </row>
    <row r="28026" spans="4:4">
      <c r="D28026" s="422"/>
    </row>
    <row r="28027" spans="4:4">
      <c r="D28027" s="422"/>
    </row>
    <row r="28028" spans="4:4">
      <c r="D28028" s="422"/>
    </row>
    <row r="28029" spans="4:4">
      <c r="D28029" s="422"/>
    </row>
    <row r="28030" spans="4:4">
      <c r="D28030" s="422"/>
    </row>
    <row r="28031" spans="4:4">
      <c r="D28031" s="422"/>
    </row>
    <row r="28032" spans="4:4">
      <c r="D28032" s="422"/>
    </row>
    <row r="28033" spans="4:4">
      <c r="D28033" s="422"/>
    </row>
    <row r="28034" spans="4:4">
      <c r="D28034" s="422"/>
    </row>
    <row r="28035" spans="4:4">
      <c r="D28035" s="422"/>
    </row>
    <row r="28036" spans="4:4">
      <c r="D28036" s="422"/>
    </row>
    <row r="28037" spans="4:4">
      <c r="D28037" s="422"/>
    </row>
    <row r="28038" spans="4:4">
      <c r="D28038" s="422"/>
    </row>
    <row r="28039" spans="4:4">
      <c r="D28039" s="422"/>
    </row>
    <row r="28040" spans="4:4">
      <c r="D28040" s="422"/>
    </row>
    <row r="28041" spans="4:4">
      <c r="D28041" s="422"/>
    </row>
    <row r="28042" spans="4:4">
      <c r="D28042" s="422"/>
    </row>
    <row r="28043" spans="4:4">
      <c r="D28043" s="422"/>
    </row>
    <row r="28044" spans="4:4">
      <c r="D28044" s="422"/>
    </row>
    <row r="28045" spans="4:4">
      <c r="D28045" s="422"/>
    </row>
    <row r="28046" spans="4:4">
      <c r="D28046" s="422"/>
    </row>
    <row r="28047" spans="4:4">
      <c r="D28047" s="422"/>
    </row>
    <row r="28048" spans="4:4">
      <c r="D28048" s="422"/>
    </row>
    <row r="28049" spans="4:4">
      <c r="D28049" s="422"/>
    </row>
    <row r="28050" spans="4:4">
      <c r="D28050" s="422"/>
    </row>
    <row r="28051" spans="4:4">
      <c r="D28051" s="422"/>
    </row>
    <row r="28052" spans="4:4">
      <c r="D28052" s="422"/>
    </row>
    <row r="28053" spans="4:4">
      <c r="D28053" s="422"/>
    </row>
    <row r="28054" spans="4:4">
      <c r="D28054" s="422"/>
    </row>
    <row r="28055" spans="4:4">
      <c r="D28055" s="422"/>
    </row>
    <row r="28056" spans="4:4">
      <c r="D28056" s="422"/>
    </row>
    <row r="28057" spans="4:4">
      <c r="D28057" s="422"/>
    </row>
    <row r="28058" spans="4:4">
      <c r="D28058" s="422"/>
    </row>
    <row r="28059" spans="4:4">
      <c r="D28059" s="422"/>
    </row>
    <row r="28060" spans="4:4">
      <c r="D28060" s="422"/>
    </row>
    <row r="28061" spans="4:4">
      <c r="D28061" s="422"/>
    </row>
    <row r="28062" spans="4:4">
      <c r="D28062" s="422"/>
    </row>
    <row r="28063" spans="4:4">
      <c r="D28063" s="422"/>
    </row>
    <row r="28064" spans="4:4">
      <c r="D28064" s="422"/>
    </row>
    <row r="28065" spans="4:4">
      <c r="D28065" s="422"/>
    </row>
    <row r="28066" spans="4:4">
      <c r="D28066" s="422"/>
    </row>
    <row r="28067" spans="4:4">
      <c r="D28067" s="422"/>
    </row>
    <row r="28068" spans="4:4">
      <c r="D28068" s="422"/>
    </row>
    <row r="28069" spans="4:4">
      <c r="D28069" s="422"/>
    </row>
    <row r="28070" spans="4:4">
      <c r="D28070" s="422"/>
    </row>
    <row r="28071" spans="4:4">
      <c r="D28071" s="422"/>
    </row>
    <row r="28072" spans="4:4">
      <c r="D28072" s="422"/>
    </row>
    <row r="28073" spans="4:4">
      <c r="D28073" s="422"/>
    </row>
    <row r="28074" spans="4:4">
      <c r="D28074" s="422"/>
    </row>
    <row r="28075" spans="4:4">
      <c r="D28075" s="422"/>
    </row>
    <row r="28076" spans="4:4">
      <c r="D28076" s="422"/>
    </row>
    <row r="28077" spans="4:4">
      <c r="D28077" s="422"/>
    </row>
    <row r="28078" spans="4:4">
      <c r="D28078" s="422"/>
    </row>
    <row r="28079" spans="4:4">
      <c r="D28079" s="422"/>
    </row>
    <row r="28080" spans="4:4">
      <c r="D28080" s="422"/>
    </row>
    <row r="28081" spans="4:4">
      <c r="D28081" s="422"/>
    </row>
    <row r="28082" spans="4:4">
      <c r="D28082" s="422"/>
    </row>
    <row r="28083" spans="4:4">
      <c r="D28083" s="422"/>
    </row>
    <row r="28084" spans="4:4">
      <c r="D28084" s="422"/>
    </row>
    <row r="28085" spans="4:4">
      <c r="D28085" s="422"/>
    </row>
    <row r="28086" spans="4:4">
      <c r="D28086" s="422"/>
    </row>
    <row r="28087" spans="4:4">
      <c r="D28087" s="422"/>
    </row>
    <row r="28088" spans="4:4">
      <c r="D28088" s="422"/>
    </row>
    <row r="28089" spans="4:4">
      <c r="D28089" s="422"/>
    </row>
    <row r="28090" spans="4:4">
      <c r="D28090" s="422"/>
    </row>
    <row r="28091" spans="4:4">
      <c r="D28091" s="422"/>
    </row>
    <row r="28092" spans="4:4">
      <c r="D28092" s="422"/>
    </row>
    <row r="28093" spans="4:4">
      <c r="D28093" s="422"/>
    </row>
    <row r="28094" spans="4:4">
      <c r="D28094" s="422"/>
    </row>
    <row r="28095" spans="4:4">
      <c r="D28095" s="422"/>
    </row>
    <row r="28096" spans="4:4">
      <c r="D28096" s="422"/>
    </row>
    <row r="28097" spans="4:4">
      <c r="D28097" s="422"/>
    </row>
    <row r="28098" spans="4:4">
      <c r="D28098" s="422"/>
    </row>
    <row r="28099" spans="4:4">
      <c r="D28099" s="422"/>
    </row>
    <row r="28100" spans="4:4">
      <c r="D28100" s="422"/>
    </row>
    <row r="28101" spans="4:4">
      <c r="D28101" s="422"/>
    </row>
    <row r="28102" spans="4:4">
      <c r="D28102" s="422"/>
    </row>
    <row r="28103" spans="4:4">
      <c r="D28103" s="422"/>
    </row>
    <row r="28104" spans="4:4">
      <c r="D28104" s="422"/>
    </row>
    <row r="28105" spans="4:4">
      <c r="D28105" s="422"/>
    </row>
    <row r="28106" spans="4:4">
      <c r="D28106" s="422"/>
    </row>
    <row r="28107" spans="4:4">
      <c r="D28107" s="422"/>
    </row>
    <row r="28108" spans="4:4">
      <c r="D28108" s="422"/>
    </row>
    <row r="28109" spans="4:4">
      <c r="D28109" s="422"/>
    </row>
    <row r="28110" spans="4:4">
      <c r="D28110" s="422"/>
    </row>
    <row r="28111" spans="4:4">
      <c r="D28111" s="422"/>
    </row>
    <row r="28112" spans="4:4">
      <c r="D28112" s="422"/>
    </row>
    <row r="28113" spans="4:4">
      <c r="D28113" s="422"/>
    </row>
    <row r="28114" spans="4:4">
      <c r="D28114" s="422"/>
    </row>
    <row r="28115" spans="4:4">
      <c r="D28115" s="422"/>
    </row>
    <row r="28116" spans="4:4">
      <c r="D28116" s="422"/>
    </row>
    <row r="28117" spans="4:4">
      <c r="D28117" s="422"/>
    </row>
    <row r="28118" spans="4:4">
      <c r="D28118" s="422"/>
    </row>
    <row r="28119" spans="4:4">
      <c r="D28119" s="422"/>
    </row>
    <row r="28120" spans="4:4">
      <c r="D28120" s="422"/>
    </row>
    <row r="28121" spans="4:4">
      <c r="D28121" s="422"/>
    </row>
    <row r="28122" spans="4:4">
      <c r="D28122" s="422"/>
    </row>
    <row r="28123" spans="4:4">
      <c r="D28123" s="422"/>
    </row>
    <row r="28124" spans="4:4">
      <c r="D28124" s="422"/>
    </row>
    <row r="28125" spans="4:4">
      <c r="D28125" s="422"/>
    </row>
    <row r="28126" spans="4:4">
      <c r="D28126" s="422"/>
    </row>
    <row r="28127" spans="4:4">
      <c r="D28127" s="422"/>
    </row>
    <row r="28128" spans="4:4">
      <c r="D28128" s="422"/>
    </row>
    <row r="28129" spans="4:4">
      <c r="D28129" s="422"/>
    </row>
    <row r="28130" spans="4:4">
      <c r="D28130" s="422"/>
    </row>
    <row r="28131" spans="4:4">
      <c r="D28131" s="422"/>
    </row>
    <row r="28132" spans="4:4">
      <c r="D28132" s="422"/>
    </row>
    <row r="28133" spans="4:4">
      <c r="D28133" s="422"/>
    </row>
    <row r="28134" spans="4:4">
      <c r="D28134" s="422"/>
    </row>
    <row r="28135" spans="4:4">
      <c r="D28135" s="422"/>
    </row>
    <row r="28136" spans="4:4">
      <c r="D28136" s="422"/>
    </row>
    <row r="28137" spans="4:4">
      <c r="D28137" s="422"/>
    </row>
    <row r="28138" spans="4:4">
      <c r="D28138" s="422"/>
    </row>
    <row r="28139" spans="4:4">
      <c r="D28139" s="422"/>
    </row>
    <row r="28140" spans="4:4">
      <c r="D28140" s="422"/>
    </row>
    <row r="28141" spans="4:4">
      <c r="D28141" s="422"/>
    </row>
    <row r="28142" spans="4:4">
      <c r="D28142" s="422"/>
    </row>
    <row r="28143" spans="4:4">
      <c r="D28143" s="422"/>
    </row>
    <row r="28144" spans="4:4">
      <c r="D28144" s="422"/>
    </row>
    <row r="28145" spans="4:4">
      <c r="D28145" s="422"/>
    </row>
    <row r="28146" spans="4:4">
      <c r="D28146" s="422"/>
    </row>
    <row r="28147" spans="4:4">
      <c r="D28147" s="422"/>
    </row>
    <row r="28148" spans="4:4">
      <c r="D28148" s="422"/>
    </row>
    <row r="28149" spans="4:4">
      <c r="D28149" s="422"/>
    </row>
    <row r="28150" spans="4:4">
      <c r="D28150" s="422"/>
    </row>
    <row r="28151" spans="4:4">
      <c r="D28151" s="422"/>
    </row>
    <row r="28152" spans="4:4">
      <c r="D28152" s="422"/>
    </row>
    <row r="28153" spans="4:4">
      <c r="D28153" s="422"/>
    </row>
    <row r="28154" spans="4:4">
      <c r="D28154" s="422"/>
    </row>
    <row r="28155" spans="4:4">
      <c r="D28155" s="422"/>
    </row>
    <row r="28156" spans="4:4">
      <c r="D28156" s="422"/>
    </row>
    <row r="28157" spans="4:4">
      <c r="D28157" s="422"/>
    </row>
    <row r="28158" spans="4:4">
      <c r="D28158" s="422"/>
    </row>
    <row r="28159" spans="4:4">
      <c r="D28159" s="422"/>
    </row>
    <row r="28160" spans="4:4">
      <c r="D28160" s="422"/>
    </row>
    <row r="28161" spans="4:4">
      <c r="D28161" s="422"/>
    </row>
    <row r="28162" spans="4:4">
      <c r="D28162" s="422"/>
    </row>
    <row r="28163" spans="4:4">
      <c r="D28163" s="422"/>
    </row>
    <row r="28164" spans="4:4">
      <c r="D28164" s="422"/>
    </row>
    <row r="28165" spans="4:4">
      <c r="D28165" s="422"/>
    </row>
    <row r="28166" spans="4:4">
      <c r="D28166" s="422"/>
    </row>
    <row r="28167" spans="4:4">
      <c r="D28167" s="422"/>
    </row>
    <row r="28168" spans="4:4">
      <c r="D28168" s="422"/>
    </row>
    <row r="28169" spans="4:4">
      <c r="D28169" s="422"/>
    </row>
    <row r="28170" spans="4:4">
      <c r="D28170" s="422"/>
    </row>
    <row r="28171" spans="4:4">
      <c r="D28171" s="422"/>
    </row>
    <row r="28172" spans="4:4">
      <c r="D28172" s="422"/>
    </row>
    <row r="28173" spans="4:4">
      <c r="D28173" s="422"/>
    </row>
    <row r="28174" spans="4:4">
      <c r="D28174" s="422"/>
    </row>
    <row r="28175" spans="4:4">
      <c r="D28175" s="422"/>
    </row>
    <row r="28176" spans="4:4">
      <c r="D28176" s="422"/>
    </row>
    <row r="28177" spans="4:4">
      <c r="D28177" s="422"/>
    </row>
    <row r="28178" spans="4:4">
      <c r="D28178" s="422"/>
    </row>
    <row r="28179" spans="4:4">
      <c r="D28179" s="422"/>
    </row>
    <row r="28180" spans="4:4">
      <c r="D28180" s="422"/>
    </row>
    <row r="28181" spans="4:4">
      <c r="D28181" s="422"/>
    </row>
    <row r="28182" spans="4:4">
      <c r="D28182" s="422"/>
    </row>
    <row r="28183" spans="4:4">
      <c r="D28183" s="422"/>
    </row>
    <row r="28184" spans="4:4">
      <c r="D28184" s="422"/>
    </row>
    <row r="28185" spans="4:4">
      <c r="D28185" s="422"/>
    </row>
    <row r="28186" spans="4:4">
      <c r="D28186" s="422"/>
    </row>
    <row r="28187" spans="4:4">
      <c r="D28187" s="422"/>
    </row>
    <row r="28188" spans="4:4">
      <c r="D28188" s="422"/>
    </row>
    <row r="28189" spans="4:4">
      <c r="D28189" s="422"/>
    </row>
    <row r="28190" spans="4:4">
      <c r="D28190" s="422"/>
    </row>
    <row r="28191" spans="4:4">
      <c r="D28191" s="422"/>
    </row>
    <row r="28192" spans="4:4">
      <c r="D28192" s="422"/>
    </row>
    <row r="28193" spans="4:4">
      <c r="D28193" s="422"/>
    </row>
    <row r="28194" spans="4:4">
      <c r="D28194" s="422"/>
    </row>
    <row r="28195" spans="4:4">
      <c r="D28195" s="422"/>
    </row>
    <row r="28196" spans="4:4">
      <c r="D28196" s="422"/>
    </row>
    <row r="28197" spans="4:4">
      <c r="D28197" s="422"/>
    </row>
    <row r="28198" spans="4:4">
      <c r="D28198" s="422"/>
    </row>
    <row r="28199" spans="4:4">
      <c r="D28199" s="422"/>
    </row>
    <row r="28200" spans="4:4">
      <c r="D28200" s="422"/>
    </row>
    <row r="28201" spans="4:4">
      <c r="D28201" s="422"/>
    </row>
    <row r="28202" spans="4:4">
      <c r="D28202" s="422"/>
    </row>
    <row r="28203" spans="4:4">
      <c r="D28203" s="422"/>
    </row>
    <row r="28204" spans="4:4">
      <c r="D28204" s="422"/>
    </row>
    <row r="28205" spans="4:4">
      <c r="D28205" s="422"/>
    </row>
    <row r="28206" spans="4:4">
      <c r="D28206" s="422"/>
    </row>
    <row r="28207" spans="4:4">
      <c r="D28207" s="422"/>
    </row>
    <row r="28208" spans="4:4">
      <c r="D28208" s="422"/>
    </row>
    <row r="28209" spans="4:4">
      <c r="D28209" s="422"/>
    </row>
    <row r="28210" spans="4:4">
      <c r="D28210" s="422"/>
    </row>
    <row r="28211" spans="4:4">
      <c r="D28211" s="422"/>
    </row>
    <row r="28212" spans="4:4">
      <c r="D28212" s="422"/>
    </row>
    <row r="28213" spans="4:4">
      <c r="D28213" s="422"/>
    </row>
    <row r="28214" spans="4:4">
      <c r="D28214" s="422"/>
    </row>
    <row r="28215" spans="4:4">
      <c r="D28215" s="422"/>
    </row>
    <row r="28216" spans="4:4">
      <c r="D28216" s="422"/>
    </row>
    <row r="28217" spans="4:4">
      <c r="D28217" s="422"/>
    </row>
    <row r="28218" spans="4:4">
      <c r="D28218" s="422"/>
    </row>
    <row r="28219" spans="4:4">
      <c r="D28219" s="422"/>
    </row>
    <row r="28220" spans="4:4">
      <c r="D28220" s="422"/>
    </row>
    <row r="28221" spans="4:4">
      <c r="D28221" s="422"/>
    </row>
    <row r="28222" spans="4:4">
      <c r="D28222" s="422"/>
    </row>
    <row r="28223" spans="4:4">
      <c r="D28223" s="422"/>
    </row>
    <row r="28224" spans="4:4">
      <c r="D28224" s="422"/>
    </row>
    <row r="28225" spans="4:4">
      <c r="D28225" s="422"/>
    </row>
    <row r="28226" spans="4:4">
      <c r="D28226" s="422"/>
    </row>
    <row r="28227" spans="4:4">
      <c r="D28227" s="422"/>
    </row>
    <row r="28228" spans="4:4">
      <c r="D28228" s="422"/>
    </row>
    <row r="28229" spans="4:4">
      <c r="D28229" s="422"/>
    </row>
    <row r="28230" spans="4:4">
      <c r="D28230" s="422"/>
    </row>
    <row r="28231" spans="4:4">
      <c r="D28231" s="422"/>
    </row>
    <row r="28232" spans="4:4">
      <c r="D28232" s="422"/>
    </row>
    <row r="28233" spans="4:4">
      <c r="D28233" s="422"/>
    </row>
    <row r="28234" spans="4:4">
      <c r="D28234" s="422"/>
    </row>
    <row r="28235" spans="4:4">
      <c r="D28235" s="422"/>
    </row>
    <row r="28236" spans="4:4">
      <c r="D28236" s="422"/>
    </row>
    <row r="28237" spans="4:4">
      <c r="D28237" s="422"/>
    </row>
    <row r="28238" spans="4:4">
      <c r="D28238" s="422"/>
    </row>
    <row r="28239" spans="4:4">
      <c r="D28239" s="422"/>
    </row>
    <row r="28240" spans="4:4">
      <c r="D28240" s="422"/>
    </row>
    <row r="28241" spans="4:4">
      <c r="D28241" s="422"/>
    </row>
    <row r="28242" spans="4:4">
      <c r="D28242" s="422"/>
    </row>
    <row r="28243" spans="4:4">
      <c r="D28243" s="422"/>
    </row>
    <row r="28244" spans="4:4">
      <c r="D28244" s="422"/>
    </row>
    <row r="28245" spans="4:4">
      <c r="D28245" s="422"/>
    </row>
    <row r="28246" spans="4:4">
      <c r="D28246" s="422"/>
    </row>
    <row r="28247" spans="4:4">
      <c r="D28247" s="422"/>
    </row>
    <row r="28248" spans="4:4">
      <c r="D28248" s="422"/>
    </row>
    <row r="28249" spans="4:4">
      <c r="D28249" s="422"/>
    </row>
    <row r="28250" spans="4:4">
      <c r="D28250" s="422"/>
    </row>
    <row r="28251" spans="4:4">
      <c r="D28251" s="422"/>
    </row>
    <row r="28252" spans="4:4">
      <c r="D28252" s="422"/>
    </row>
    <row r="28253" spans="4:4">
      <c r="D28253" s="422"/>
    </row>
    <row r="28254" spans="4:4">
      <c r="D28254" s="422"/>
    </row>
    <row r="28255" spans="4:4">
      <c r="D28255" s="422"/>
    </row>
    <row r="28256" spans="4:4">
      <c r="D28256" s="422"/>
    </row>
    <row r="28257" spans="4:4">
      <c r="D28257" s="422"/>
    </row>
    <row r="28258" spans="4:4">
      <c r="D28258" s="422"/>
    </row>
    <row r="28259" spans="4:4">
      <c r="D28259" s="422"/>
    </row>
    <row r="28260" spans="4:4">
      <c r="D28260" s="422"/>
    </row>
    <row r="28261" spans="4:4">
      <c r="D28261" s="422"/>
    </row>
    <row r="28262" spans="4:4">
      <c r="D28262" s="422"/>
    </row>
    <row r="28263" spans="4:4">
      <c r="D28263" s="422"/>
    </row>
    <row r="28264" spans="4:4">
      <c r="D28264" s="422"/>
    </row>
    <row r="28265" spans="4:4">
      <c r="D28265" s="422"/>
    </row>
    <row r="28266" spans="4:4">
      <c r="D28266" s="422"/>
    </row>
    <row r="28267" spans="4:4">
      <c r="D28267" s="422"/>
    </row>
    <row r="28268" spans="4:4">
      <c r="D28268" s="422"/>
    </row>
    <row r="28269" spans="4:4">
      <c r="D28269" s="422"/>
    </row>
    <row r="28270" spans="4:4">
      <c r="D28270" s="422"/>
    </row>
    <row r="28271" spans="4:4">
      <c r="D28271" s="422"/>
    </row>
    <row r="28272" spans="4:4">
      <c r="D28272" s="422"/>
    </row>
    <row r="28273" spans="4:4">
      <c r="D28273" s="422"/>
    </row>
    <row r="28274" spans="4:4">
      <c r="D28274" s="422"/>
    </row>
    <row r="28275" spans="4:4">
      <c r="D28275" s="422"/>
    </row>
    <row r="28276" spans="4:4">
      <c r="D28276" s="422"/>
    </row>
    <row r="28277" spans="4:4">
      <c r="D28277" s="422"/>
    </row>
    <row r="28278" spans="4:4">
      <c r="D28278" s="422"/>
    </row>
    <row r="28279" spans="4:4">
      <c r="D28279" s="422"/>
    </row>
    <row r="28280" spans="4:4">
      <c r="D28280" s="422"/>
    </row>
    <row r="28281" spans="4:4">
      <c r="D28281" s="422"/>
    </row>
    <row r="28282" spans="4:4">
      <c r="D28282" s="422"/>
    </row>
    <row r="28283" spans="4:4">
      <c r="D28283" s="422"/>
    </row>
    <row r="28284" spans="4:4">
      <c r="D28284" s="422"/>
    </row>
    <row r="28285" spans="4:4">
      <c r="D28285" s="422"/>
    </row>
    <row r="28286" spans="4:4">
      <c r="D28286" s="422"/>
    </row>
    <row r="28287" spans="4:4">
      <c r="D28287" s="422"/>
    </row>
    <row r="28288" spans="4:4">
      <c r="D28288" s="422"/>
    </row>
    <row r="28289" spans="4:4">
      <c r="D28289" s="422"/>
    </row>
    <row r="28290" spans="4:4">
      <c r="D28290" s="422"/>
    </row>
    <row r="28291" spans="4:4">
      <c r="D28291" s="422"/>
    </row>
    <row r="28292" spans="4:4">
      <c r="D28292" s="422"/>
    </row>
    <row r="28293" spans="4:4">
      <c r="D28293" s="422"/>
    </row>
    <row r="28294" spans="4:4">
      <c r="D28294" s="422"/>
    </row>
    <row r="28295" spans="4:4">
      <c r="D28295" s="422"/>
    </row>
    <row r="28296" spans="4:4">
      <c r="D28296" s="422"/>
    </row>
    <row r="28297" spans="4:4">
      <c r="D28297" s="422"/>
    </row>
    <row r="28298" spans="4:4">
      <c r="D28298" s="422"/>
    </row>
    <row r="28299" spans="4:4">
      <c r="D28299" s="422"/>
    </row>
    <row r="28300" spans="4:4">
      <c r="D28300" s="422"/>
    </row>
    <row r="28301" spans="4:4">
      <c r="D28301" s="422"/>
    </row>
    <row r="28302" spans="4:4">
      <c r="D28302" s="422"/>
    </row>
    <row r="28303" spans="4:4">
      <c r="D28303" s="422"/>
    </row>
    <row r="28304" spans="4:4">
      <c r="D28304" s="422"/>
    </row>
    <row r="28305" spans="4:4">
      <c r="D28305" s="422"/>
    </row>
    <row r="28306" spans="4:4">
      <c r="D28306" s="422"/>
    </row>
    <row r="28307" spans="4:4">
      <c r="D28307" s="422"/>
    </row>
    <row r="28308" spans="4:4">
      <c r="D28308" s="422"/>
    </row>
    <row r="28309" spans="4:4">
      <c r="D28309" s="422"/>
    </row>
    <row r="28310" spans="4:4">
      <c r="D28310" s="422"/>
    </row>
    <row r="28311" spans="4:4">
      <c r="D28311" s="422"/>
    </row>
    <row r="28312" spans="4:4">
      <c r="D28312" s="422"/>
    </row>
    <row r="28313" spans="4:4">
      <c r="D28313" s="422"/>
    </row>
    <row r="28314" spans="4:4">
      <c r="D28314" s="422"/>
    </row>
    <row r="28315" spans="4:4">
      <c r="D28315" s="422"/>
    </row>
    <row r="28316" spans="4:4">
      <c r="D28316" s="422"/>
    </row>
    <row r="28317" spans="4:4">
      <c r="D28317" s="422"/>
    </row>
    <row r="28318" spans="4:4">
      <c r="D28318" s="422"/>
    </row>
    <row r="28319" spans="4:4">
      <c r="D28319" s="422"/>
    </row>
    <row r="28320" spans="4:4">
      <c r="D28320" s="422"/>
    </row>
    <row r="28321" spans="4:4">
      <c r="D28321" s="422"/>
    </row>
    <row r="28322" spans="4:4">
      <c r="D28322" s="422"/>
    </row>
    <row r="28323" spans="4:4">
      <c r="D28323" s="422"/>
    </row>
    <row r="28324" spans="4:4">
      <c r="D28324" s="422"/>
    </row>
    <row r="28325" spans="4:4">
      <c r="D28325" s="422"/>
    </row>
    <row r="28326" spans="4:4">
      <c r="D28326" s="422"/>
    </row>
    <row r="28327" spans="4:4">
      <c r="D28327" s="422"/>
    </row>
    <row r="28328" spans="4:4">
      <c r="D28328" s="422"/>
    </row>
    <row r="28329" spans="4:4">
      <c r="D28329" s="422"/>
    </row>
    <row r="28330" spans="4:4">
      <c r="D28330" s="422"/>
    </row>
    <row r="28331" spans="4:4">
      <c r="D28331" s="422"/>
    </row>
    <row r="28332" spans="4:4">
      <c r="D28332" s="422"/>
    </row>
    <row r="28333" spans="4:4">
      <c r="D28333" s="422"/>
    </row>
    <row r="28334" spans="4:4">
      <c r="D28334" s="422"/>
    </row>
    <row r="28335" spans="4:4">
      <c r="D28335" s="422"/>
    </row>
    <row r="28336" spans="4:4">
      <c r="D28336" s="422"/>
    </row>
    <row r="28337" spans="4:4">
      <c r="D28337" s="422"/>
    </row>
    <row r="28338" spans="4:4">
      <c r="D28338" s="422"/>
    </row>
    <row r="28339" spans="4:4">
      <c r="D28339" s="422"/>
    </row>
    <row r="28340" spans="4:4">
      <c r="D28340" s="422"/>
    </row>
    <row r="28341" spans="4:4">
      <c r="D28341" s="422"/>
    </row>
    <row r="28342" spans="4:4">
      <c r="D28342" s="422"/>
    </row>
    <row r="28343" spans="4:4">
      <c r="D28343" s="422"/>
    </row>
    <row r="28344" spans="4:4">
      <c r="D28344" s="422"/>
    </row>
    <row r="28345" spans="4:4">
      <c r="D28345" s="422"/>
    </row>
    <row r="28346" spans="4:4">
      <c r="D28346" s="422"/>
    </row>
    <row r="28347" spans="4:4">
      <c r="D28347" s="422"/>
    </row>
    <row r="28348" spans="4:4">
      <c r="D28348" s="422"/>
    </row>
    <row r="28349" spans="4:4">
      <c r="D28349" s="422"/>
    </row>
    <row r="28350" spans="4:4">
      <c r="D28350" s="422"/>
    </row>
    <row r="28351" spans="4:4">
      <c r="D28351" s="422"/>
    </row>
    <row r="28352" spans="4:4">
      <c r="D28352" s="422"/>
    </row>
    <row r="28353" spans="4:4">
      <c r="D28353" s="422"/>
    </row>
    <row r="28354" spans="4:4">
      <c r="D28354" s="422"/>
    </row>
    <row r="28355" spans="4:4">
      <c r="D28355" s="422"/>
    </row>
    <row r="28356" spans="4:4">
      <c r="D28356" s="422"/>
    </row>
    <row r="28357" spans="4:4">
      <c r="D28357" s="422"/>
    </row>
    <row r="28358" spans="4:4">
      <c r="D28358" s="422"/>
    </row>
    <row r="28359" spans="4:4">
      <c r="D28359" s="422"/>
    </row>
    <row r="28360" spans="4:4">
      <c r="D28360" s="422"/>
    </row>
    <row r="28361" spans="4:4">
      <c r="D28361" s="422"/>
    </row>
    <row r="28362" spans="4:4">
      <c r="D28362" s="422"/>
    </row>
    <row r="28363" spans="4:4">
      <c r="D28363" s="422"/>
    </row>
    <row r="28364" spans="4:4">
      <c r="D28364" s="422"/>
    </row>
    <row r="28365" spans="4:4">
      <c r="D28365" s="422"/>
    </row>
    <row r="28366" spans="4:4">
      <c r="D28366" s="422"/>
    </row>
    <row r="28367" spans="4:4">
      <c r="D28367" s="422"/>
    </row>
    <row r="28368" spans="4:4">
      <c r="D28368" s="422"/>
    </row>
    <row r="28369" spans="4:4">
      <c r="D28369" s="422"/>
    </row>
    <row r="28370" spans="4:4">
      <c r="D28370" s="422"/>
    </row>
    <row r="28371" spans="4:4">
      <c r="D28371" s="422"/>
    </row>
    <row r="28372" spans="4:4">
      <c r="D28372" s="422"/>
    </row>
    <row r="28373" spans="4:4">
      <c r="D28373" s="422"/>
    </row>
    <row r="28374" spans="4:4">
      <c r="D28374" s="422"/>
    </row>
    <row r="28375" spans="4:4">
      <c r="D28375" s="422"/>
    </row>
    <row r="28376" spans="4:4">
      <c r="D28376" s="422"/>
    </row>
    <row r="28377" spans="4:4">
      <c r="D28377" s="422"/>
    </row>
    <row r="28378" spans="4:4">
      <c r="D28378" s="422"/>
    </row>
    <row r="28379" spans="4:4">
      <c r="D28379" s="422"/>
    </row>
    <row r="28380" spans="4:4">
      <c r="D28380" s="422"/>
    </row>
    <row r="28381" spans="4:4">
      <c r="D28381" s="422"/>
    </row>
    <row r="28382" spans="4:4">
      <c r="D28382" s="422"/>
    </row>
    <row r="28383" spans="4:4">
      <c r="D28383" s="422"/>
    </row>
    <row r="28384" spans="4:4">
      <c r="D28384" s="422"/>
    </row>
    <row r="28385" spans="4:4">
      <c r="D28385" s="422"/>
    </row>
    <row r="28386" spans="4:4">
      <c r="D28386" s="422"/>
    </row>
    <row r="28387" spans="4:4">
      <c r="D28387" s="422"/>
    </row>
    <row r="28388" spans="4:4">
      <c r="D28388" s="422"/>
    </row>
    <row r="28389" spans="4:4">
      <c r="D28389" s="422"/>
    </row>
    <row r="28390" spans="4:4">
      <c r="D28390" s="422"/>
    </row>
    <row r="28391" spans="4:4">
      <c r="D28391" s="422"/>
    </row>
    <row r="28392" spans="4:4">
      <c r="D28392" s="422"/>
    </row>
    <row r="28393" spans="4:4">
      <c r="D28393" s="422"/>
    </row>
    <row r="28394" spans="4:4">
      <c r="D28394" s="422"/>
    </row>
    <row r="28395" spans="4:4">
      <c r="D28395" s="422"/>
    </row>
    <row r="28396" spans="4:4">
      <c r="D28396" s="422"/>
    </row>
    <row r="28397" spans="4:4">
      <c r="D28397" s="422"/>
    </row>
    <row r="28398" spans="4:4">
      <c r="D28398" s="422"/>
    </row>
    <row r="28399" spans="4:4">
      <c r="D28399" s="422"/>
    </row>
    <row r="28400" spans="4:4">
      <c r="D28400" s="422"/>
    </row>
    <row r="28401" spans="4:4">
      <c r="D28401" s="422"/>
    </row>
    <row r="28402" spans="4:4">
      <c r="D28402" s="422"/>
    </row>
    <row r="28403" spans="4:4">
      <c r="D28403" s="422"/>
    </row>
    <row r="28404" spans="4:4">
      <c r="D28404" s="422"/>
    </row>
    <row r="28405" spans="4:4">
      <c r="D28405" s="422"/>
    </row>
    <row r="28406" spans="4:4">
      <c r="D28406" s="422"/>
    </row>
    <row r="28407" spans="4:4">
      <c r="D28407" s="422"/>
    </row>
    <row r="28408" spans="4:4">
      <c r="D28408" s="422"/>
    </row>
    <row r="28409" spans="4:4">
      <c r="D28409" s="422"/>
    </row>
    <row r="28410" spans="4:4">
      <c r="D28410" s="422"/>
    </row>
    <row r="28411" spans="4:4">
      <c r="D28411" s="422"/>
    </row>
    <row r="28412" spans="4:4">
      <c r="D28412" s="422"/>
    </row>
    <row r="28413" spans="4:4">
      <c r="D28413" s="422"/>
    </row>
    <row r="28414" spans="4:4">
      <c r="D28414" s="422"/>
    </row>
    <row r="28415" spans="4:4">
      <c r="D28415" s="422"/>
    </row>
    <row r="28416" spans="4:4">
      <c r="D28416" s="422"/>
    </row>
    <row r="28417" spans="4:4">
      <c r="D28417" s="422"/>
    </row>
    <row r="28418" spans="4:4">
      <c r="D28418" s="422"/>
    </row>
    <row r="28419" spans="4:4">
      <c r="D28419" s="422"/>
    </row>
    <row r="28420" spans="4:4">
      <c r="D28420" s="422"/>
    </row>
    <row r="28421" spans="4:4">
      <c r="D28421" s="422"/>
    </row>
    <row r="28422" spans="4:4">
      <c r="D28422" s="422"/>
    </row>
    <row r="28423" spans="4:4">
      <c r="D28423" s="422"/>
    </row>
    <row r="28424" spans="4:4">
      <c r="D28424" s="422"/>
    </row>
    <row r="28425" spans="4:4">
      <c r="D28425" s="422"/>
    </row>
    <row r="28426" spans="4:4">
      <c r="D28426" s="422"/>
    </row>
    <row r="28427" spans="4:4">
      <c r="D28427" s="422"/>
    </row>
    <row r="28428" spans="4:4">
      <c r="D28428" s="422"/>
    </row>
    <row r="28429" spans="4:4">
      <c r="D28429" s="422"/>
    </row>
    <row r="28430" spans="4:4">
      <c r="D28430" s="422"/>
    </row>
    <row r="28431" spans="4:4">
      <c r="D28431" s="422"/>
    </row>
    <row r="28432" spans="4:4">
      <c r="D28432" s="422"/>
    </row>
    <row r="28433" spans="4:4">
      <c r="D28433" s="422"/>
    </row>
    <row r="28434" spans="4:4">
      <c r="D28434" s="422"/>
    </row>
    <row r="28435" spans="4:4">
      <c r="D28435" s="422"/>
    </row>
    <row r="28436" spans="4:4">
      <c r="D28436" s="422"/>
    </row>
    <row r="28437" spans="4:4">
      <c r="D28437" s="422"/>
    </row>
    <row r="28438" spans="4:4">
      <c r="D28438" s="422"/>
    </row>
    <row r="28439" spans="4:4">
      <c r="D28439" s="422"/>
    </row>
    <row r="28440" spans="4:4">
      <c r="D28440" s="422"/>
    </row>
    <row r="28441" spans="4:4">
      <c r="D28441" s="422"/>
    </row>
    <row r="28442" spans="4:4">
      <c r="D28442" s="422"/>
    </row>
    <row r="28443" spans="4:4">
      <c r="D28443" s="422"/>
    </row>
    <row r="28444" spans="4:4">
      <c r="D28444" s="422"/>
    </row>
    <row r="28445" spans="4:4">
      <c r="D28445" s="422"/>
    </row>
    <row r="28446" spans="4:4">
      <c r="D28446" s="422"/>
    </row>
    <row r="28447" spans="4:4">
      <c r="D28447" s="422"/>
    </row>
    <row r="28448" spans="4:4">
      <c r="D28448" s="422"/>
    </row>
    <row r="28449" spans="4:4">
      <c r="D28449" s="422"/>
    </row>
    <row r="28450" spans="4:4">
      <c r="D28450" s="422"/>
    </row>
    <row r="28451" spans="4:4">
      <c r="D28451" s="422"/>
    </row>
    <row r="28452" spans="4:4">
      <c r="D28452" s="422"/>
    </row>
    <row r="28453" spans="4:4">
      <c r="D28453" s="422"/>
    </row>
    <row r="28454" spans="4:4">
      <c r="D28454" s="422"/>
    </row>
    <row r="28455" spans="4:4">
      <c r="D28455" s="422"/>
    </row>
    <row r="28456" spans="4:4">
      <c r="D28456" s="422"/>
    </row>
    <row r="28457" spans="4:4">
      <c r="D28457" s="422"/>
    </row>
    <row r="28458" spans="4:4">
      <c r="D28458" s="422"/>
    </row>
    <row r="28459" spans="4:4">
      <c r="D28459" s="422"/>
    </row>
    <row r="28460" spans="4:4">
      <c r="D28460" s="422"/>
    </row>
    <row r="28461" spans="4:4">
      <c r="D28461" s="422"/>
    </row>
    <row r="28462" spans="4:4">
      <c r="D28462" s="422"/>
    </row>
    <row r="28463" spans="4:4">
      <c r="D28463" s="422"/>
    </row>
    <row r="28464" spans="4:4">
      <c r="D28464" s="422"/>
    </row>
    <row r="28465" spans="4:4">
      <c r="D28465" s="422"/>
    </row>
    <row r="28466" spans="4:4">
      <c r="D28466" s="422"/>
    </row>
    <row r="28467" spans="4:4">
      <c r="D28467" s="422"/>
    </row>
    <row r="28468" spans="4:4">
      <c r="D28468" s="422"/>
    </row>
    <row r="28469" spans="4:4">
      <c r="D28469" s="422"/>
    </row>
    <row r="28470" spans="4:4">
      <c r="D28470" s="422"/>
    </row>
    <row r="28471" spans="4:4">
      <c r="D28471" s="422"/>
    </row>
    <row r="28472" spans="4:4">
      <c r="D28472" s="422"/>
    </row>
    <row r="28473" spans="4:4">
      <c r="D28473" s="422"/>
    </row>
    <row r="28474" spans="4:4">
      <c r="D28474" s="422"/>
    </row>
    <row r="28475" spans="4:4">
      <c r="D28475" s="422"/>
    </row>
    <row r="28476" spans="4:4">
      <c r="D28476" s="422"/>
    </row>
    <row r="28477" spans="4:4">
      <c r="D28477" s="422"/>
    </row>
    <row r="28478" spans="4:4">
      <c r="D28478" s="422"/>
    </row>
    <row r="28479" spans="4:4">
      <c r="D28479" s="422"/>
    </row>
    <row r="28480" spans="4:4">
      <c r="D28480" s="422"/>
    </row>
    <row r="28481" spans="4:4">
      <c r="D28481" s="422"/>
    </row>
    <row r="28482" spans="4:4">
      <c r="D28482" s="422"/>
    </row>
    <row r="28483" spans="4:4">
      <c r="D28483" s="422"/>
    </row>
    <row r="28484" spans="4:4">
      <c r="D28484" s="422"/>
    </row>
    <row r="28485" spans="4:4">
      <c r="D28485" s="422"/>
    </row>
    <row r="28486" spans="4:4">
      <c r="D28486" s="422"/>
    </row>
    <row r="28487" spans="4:4">
      <c r="D28487" s="422"/>
    </row>
    <row r="28488" spans="4:4">
      <c r="D28488" s="422"/>
    </row>
    <row r="28489" spans="4:4">
      <c r="D28489" s="422"/>
    </row>
    <row r="28490" spans="4:4">
      <c r="D28490" s="422"/>
    </row>
    <row r="28491" spans="4:4">
      <c r="D28491" s="422"/>
    </row>
    <row r="28492" spans="4:4">
      <c r="D28492" s="422"/>
    </row>
    <row r="28493" spans="4:4">
      <c r="D28493" s="422"/>
    </row>
    <row r="28494" spans="4:4">
      <c r="D28494" s="422"/>
    </row>
    <row r="28495" spans="4:4">
      <c r="D28495" s="422"/>
    </row>
    <row r="28496" spans="4:4">
      <c r="D28496" s="422"/>
    </row>
    <row r="28497" spans="4:4">
      <c r="D28497" s="422"/>
    </row>
    <row r="28498" spans="4:4">
      <c r="D28498" s="422"/>
    </row>
    <row r="28499" spans="4:4">
      <c r="D28499" s="422"/>
    </row>
    <row r="28500" spans="4:4">
      <c r="D28500" s="422"/>
    </row>
    <row r="28501" spans="4:4">
      <c r="D28501" s="422"/>
    </row>
    <row r="28502" spans="4:4">
      <c r="D28502" s="422"/>
    </row>
    <row r="28503" spans="4:4">
      <c r="D28503" s="422"/>
    </row>
    <row r="28504" spans="4:4">
      <c r="D28504" s="422"/>
    </row>
    <row r="28505" spans="4:4">
      <c r="D28505" s="422"/>
    </row>
    <row r="28506" spans="4:4">
      <c r="D28506" s="422"/>
    </row>
    <row r="28507" spans="4:4">
      <c r="D28507" s="422"/>
    </row>
    <row r="28508" spans="4:4">
      <c r="D28508" s="422"/>
    </row>
    <row r="28509" spans="4:4">
      <c r="D28509" s="422"/>
    </row>
    <row r="28510" spans="4:4">
      <c r="D28510" s="422"/>
    </row>
    <row r="28511" spans="4:4">
      <c r="D28511" s="422"/>
    </row>
    <row r="28512" spans="4:4">
      <c r="D28512" s="422"/>
    </row>
    <row r="28513" spans="4:4">
      <c r="D28513" s="422"/>
    </row>
    <row r="28514" spans="4:4">
      <c r="D28514" s="422"/>
    </row>
    <row r="28515" spans="4:4">
      <c r="D28515" s="422"/>
    </row>
    <row r="28516" spans="4:4">
      <c r="D28516" s="422"/>
    </row>
    <row r="28517" spans="4:4">
      <c r="D28517" s="422"/>
    </row>
    <row r="28518" spans="4:4">
      <c r="D28518" s="422"/>
    </row>
    <row r="28519" spans="4:4">
      <c r="D28519" s="422"/>
    </row>
    <row r="28520" spans="4:4">
      <c r="D28520" s="422"/>
    </row>
    <row r="28521" spans="4:4">
      <c r="D28521" s="422"/>
    </row>
    <row r="28522" spans="4:4">
      <c r="D28522" s="422"/>
    </row>
    <row r="28523" spans="4:4">
      <c r="D28523" s="422"/>
    </row>
    <row r="28524" spans="4:4">
      <c r="D28524" s="422"/>
    </row>
    <row r="28525" spans="4:4">
      <c r="D28525" s="422"/>
    </row>
    <row r="28526" spans="4:4">
      <c r="D28526" s="422"/>
    </row>
    <row r="28527" spans="4:4">
      <c r="D28527" s="422"/>
    </row>
    <row r="28528" spans="4:4">
      <c r="D28528" s="422"/>
    </row>
    <row r="28529" spans="4:4">
      <c r="D28529" s="422"/>
    </row>
    <row r="28530" spans="4:4">
      <c r="D28530" s="422"/>
    </row>
    <row r="28531" spans="4:4">
      <c r="D28531" s="422"/>
    </row>
    <row r="28532" spans="4:4">
      <c r="D28532" s="422"/>
    </row>
    <row r="28533" spans="4:4">
      <c r="D28533" s="422"/>
    </row>
    <row r="28534" spans="4:4">
      <c r="D28534" s="422"/>
    </row>
    <row r="28535" spans="4:4">
      <c r="D28535" s="422"/>
    </row>
    <row r="28536" spans="4:4">
      <c r="D28536" s="422"/>
    </row>
    <row r="28537" spans="4:4">
      <c r="D28537" s="422"/>
    </row>
    <row r="28538" spans="4:4">
      <c r="D28538" s="422"/>
    </row>
    <row r="28539" spans="4:4">
      <c r="D28539" s="422"/>
    </row>
    <row r="28540" spans="4:4">
      <c r="D28540" s="422"/>
    </row>
    <row r="28541" spans="4:4">
      <c r="D28541" s="422"/>
    </row>
    <row r="28542" spans="4:4">
      <c r="D28542" s="422"/>
    </row>
    <row r="28543" spans="4:4">
      <c r="D28543" s="422"/>
    </row>
    <row r="28544" spans="4:4">
      <c r="D28544" s="422"/>
    </row>
    <row r="28545" spans="4:4">
      <c r="D28545" s="422"/>
    </row>
    <row r="28546" spans="4:4">
      <c r="D28546" s="422"/>
    </row>
    <row r="28547" spans="4:4">
      <c r="D28547" s="422"/>
    </row>
    <row r="28548" spans="4:4">
      <c r="D28548" s="422"/>
    </row>
    <row r="28549" spans="4:4">
      <c r="D28549" s="422"/>
    </row>
    <row r="28550" spans="4:4">
      <c r="D28550" s="422"/>
    </row>
    <row r="28551" spans="4:4">
      <c r="D28551" s="422"/>
    </row>
    <row r="28552" spans="4:4">
      <c r="D28552" s="422"/>
    </row>
    <row r="28553" spans="4:4">
      <c r="D28553" s="422"/>
    </row>
    <row r="28554" spans="4:4">
      <c r="D28554" s="422"/>
    </row>
    <row r="28555" spans="4:4">
      <c r="D28555" s="422"/>
    </row>
    <row r="28556" spans="4:4">
      <c r="D28556" s="422"/>
    </row>
    <row r="28557" spans="4:4">
      <c r="D28557" s="422"/>
    </row>
    <row r="28558" spans="4:4">
      <c r="D28558" s="422"/>
    </row>
    <row r="28559" spans="4:4">
      <c r="D28559" s="422"/>
    </row>
    <row r="28560" spans="4:4">
      <c r="D28560" s="422"/>
    </row>
    <row r="28561" spans="4:4">
      <c r="D28561" s="422"/>
    </row>
    <row r="28562" spans="4:4">
      <c r="D28562" s="422"/>
    </row>
    <row r="28563" spans="4:4">
      <c r="D28563" s="422"/>
    </row>
    <row r="28564" spans="4:4">
      <c r="D28564" s="422"/>
    </row>
    <row r="28565" spans="4:4">
      <c r="D28565" s="422"/>
    </row>
    <row r="28566" spans="4:4">
      <c r="D28566" s="422"/>
    </row>
    <row r="28567" spans="4:4">
      <c r="D28567" s="422"/>
    </row>
    <row r="28568" spans="4:4">
      <c r="D28568" s="422"/>
    </row>
    <row r="28569" spans="4:4">
      <c r="D28569" s="422"/>
    </row>
    <row r="28570" spans="4:4">
      <c r="D28570" s="422"/>
    </row>
    <row r="28571" spans="4:4">
      <c r="D28571" s="422"/>
    </row>
    <row r="28572" spans="4:4">
      <c r="D28572" s="422"/>
    </row>
    <row r="28573" spans="4:4">
      <c r="D28573" s="422"/>
    </row>
    <row r="28574" spans="4:4">
      <c r="D28574" s="422"/>
    </row>
    <row r="28575" spans="4:4">
      <c r="D28575" s="422"/>
    </row>
    <row r="28576" spans="4:4">
      <c r="D28576" s="422"/>
    </row>
    <row r="28577" spans="4:4">
      <c r="D28577" s="422"/>
    </row>
    <row r="28578" spans="4:4">
      <c r="D28578" s="422"/>
    </row>
    <row r="28579" spans="4:4">
      <c r="D28579" s="422"/>
    </row>
    <row r="28580" spans="4:4">
      <c r="D28580" s="422"/>
    </row>
    <row r="28581" spans="4:4">
      <c r="D28581" s="422"/>
    </row>
    <row r="28582" spans="4:4">
      <c r="D28582" s="422"/>
    </row>
    <row r="28583" spans="4:4">
      <c r="D28583" s="422"/>
    </row>
    <row r="28584" spans="4:4">
      <c r="D28584" s="422"/>
    </row>
    <row r="28585" spans="4:4">
      <c r="D28585" s="422"/>
    </row>
    <row r="28586" spans="4:4">
      <c r="D28586" s="422"/>
    </row>
    <row r="28587" spans="4:4">
      <c r="D28587" s="422"/>
    </row>
    <row r="28588" spans="4:4">
      <c r="D28588" s="422"/>
    </row>
    <row r="28589" spans="4:4">
      <c r="D28589" s="422"/>
    </row>
    <row r="28590" spans="4:4">
      <c r="D28590" s="422"/>
    </row>
    <row r="28591" spans="4:4">
      <c r="D28591" s="422"/>
    </row>
    <row r="28592" spans="4:4">
      <c r="D28592" s="422"/>
    </row>
    <row r="28593" spans="4:4">
      <c r="D28593" s="422"/>
    </row>
    <row r="28594" spans="4:4">
      <c r="D28594" s="422"/>
    </row>
    <row r="28595" spans="4:4">
      <c r="D28595" s="422"/>
    </row>
    <row r="28596" spans="4:4">
      <c r="D28596" s="422"/>
    </row>
    <row r="28597" spans="4:4">
      <c r="D28597" s="422"/>
    </row>
    <row r="28598" spans="4:4">
      <c r="D28598" s="422"/>
    </row>
    <row r="28599" spans="4:4">
      <c r="D28599" s="422"/>
    </row>
    <row r="28600" spans="4:4">
      <c r="D28600" s="422"/>
    </row>
    <row r="28601" spans="4:4">
      <c r="D28601" s="422"/>
    </row>
    <row r="28602" spans="4:4">
      <c r="D28602" s="422"/>
    </row>
    <row r="28603" spans="4:4">
      <c r="D28603" s="422"/>
    </row>
    <row r="28604" spans="4:4">
      <c r="D28604" s="422"/>
    </row>
    <row r="28605" spans="4:4">
      <c r="D28605" s="422"/>
    </row>
    <row r="28606" spans="4:4">
      <c r="D28606" s="422"/>
    </row>
    <row r="28607" spans="4:4">
      <c r="D28607" s="422"/>
    </row>
    <row r="28608" spans="4:4">
      <c r="D28608" s="422"/>
    </row>
    <row r="28609" spans="4:4">
      <c r="D28609" s="422"/>
    </row>
    <row r="28610" spans="4:4">
      <c r="D28610" s="422"/>
    </row>
    <row r="28611" spans="4:4">
      <c r="D28611" s="422"/>
    </row>
    <row r="28612" spans="4:4">
      <c r="D28612" s="422"/>
    </row>
    <row r="28613" spans="4:4">
      <c r="D28613" s="422"/>
    </row>
    <row r="28614" spans="4:4">
      <c r="D28614" s="422"/>
    </row>
    <row r="28615" spans="4:4">
      <c r="D28615" s="422"/>
    </row>
    <row r="28616" spans="4:4">
      <c r="D28616" s="422"/>
    </row>
    <row r="28617" spans="4:4">
      <c r="D28617" s="422"/>
    </row>
    <row r="28618" spans="4:4">
      <c r="D28618" s="422"/>
    </row>
    <row r="28619" spans="4:4">
      <c r="D28619" s="422"/>
    </row>
    <row r="28620" spans="4:4">
      <c r="D28620" s="422"/>
    </row>
    <row r="28621" spans="4:4">
      <c r="D28621" s="422"/>
    </row>
    <row r="28622" spans="4:4">
      <c r="D28622" s="422"/>
    </row>
    <row r="28623" spans="4:4">
      <c r="D28623" s="422"/>
    </row>
    <row r="28624" spans="4:4">
      <c r="D28624" s="422"/>
    </row>
    <row r="28625" spans="4:4">
      <c r="D28625" s="422"/>
    </row>
    <row r="28626" spans="4:4">
      <c r="D28626" s="422"/>
    </row>
    <row r="28627" spans="4:4">
      <c r="D28627" s="422"/>
    </row>
    <row r="28628" spans="4:4">
      <c r="D28628" s="422"/>
    </row>
    <row r="28629" spans="4:4">
      <c r="D28629" s="422"/>
    </row>
    <row r="28630" spans="4:4">
      <c r="D28630" s="422"/>
    </row>
    <row r="28631" spans="4:4">
      <c r="D28631" s="422"/>
    </row>
    <row r="28632" spans="4:4">
      <c r="D28632" s="422"/>
    </row>
    <row r="28633" spans="4:4">
      <c r="D28633" s="422"/>
    </row>
    <row r="28634" spans="4:4">
      <c r="D28634" s="422"/>
    </row>
    <row r="28635" spans="4:4">
      <c r="D28635" s="422"/>
    </row>
    <row r="28636" spans="4:4">
      <c r="D28636" s="422"/>
    </row>
    <row r="28637" spans="4:4">
      <c r="D28637" s="422"/>
    </row>
    <row r="28638" spans="4:4">
      <c r="D28638" s="422"/>
    </row>
    <row r="28639" spans="4:4">
      <c r="D28639" s="422"/>
    </row>
    <row r="28640" spans="4:4">
      <c r="D28640" s="422"/>
    </row>
    <row r="28641" spans="4:4">
      <c r="D28641" s="422"/>
    </row>
    <row r="28642" spans="4:4">
      <c r="D28642" s="422"/>
    </row>
    <row r="28643" spans="4:4">
      <c r="D28643" s="422"/>
    </row>
    <row r="28644" spans="4:4">
      <c r="D28644" s="422"/>
    </row>
    <row r="28645" spans="4:4">
      <c r="D28645" s="422"/>
    </row>
    <row r="28646" spans="4:4">
      <c r="D28646" s="422"/>
    </row>
    <row r="28647" spans="4:4">
      <c r="D28647" s="422"/>
    </row>
    <row r="28648" spans="4:4">
      <c r="D28648" s="422"/>
    </row>
    <row r="28649" spans="4:4">
      <c r="D28649" s="422"/>
    </row>
    <row r="28650" spans="4:4">
      <c r="D28650" s="422"/>
    </row>
    <row r="28651" spans="4:4">
      <c r="D28651" s="422"/>
    </row>
    <row r="28652" spans="4:4">
      <c r="D28652" s="422"/>
    </row>
    <row r="28653" spans="4:4">
      <c r="D28653" s="422"/>
    </row>
    <row r="28654" spans="4:4">
      <c r="D28654" s="422"/>
    </row>
    <row r="28655" spans="4:4">
      <c r="D28655" s="422"/>
    </row>
    <row r="28656" spans="4:4">
      <c r="D28656" s="422"/>
    </row>
    <row r="28657" spans="4:4">
      <c r="D28657" s="422"/>
    </row>
    <row r="28658" spans="4:4">
      <c r="D28658" s="422"/>
    </row>
    <row r="28659" spans="4:4">
      <c r="D28659" s="422"/>
    </row>
    <row r="28660" spans="4:4">
      <c r="D28660" s="422"/>
    </row>
    <row r="28661" spans="4:4">
      <c r="D28661" s="422"/>
    </row>
    <row r="28662" spans="4:4">
      <c r="D28662" s="422"/>
    </row>
    <row r="28663" spans="4:4">
      <c r="D28663" s="422"/>
    </row>
    <row r="28664" spans="4:4">
      <c r="D28664" s="422"/>
    </row>
    <row r="28665" spans="4:4">
      <c r="D28665" s="422"/>
    </row>
    <row r="28666" spans="4:4">
      <c r="D28666" s="422"/>
    </row>
    <row r="28667" spans="4:4">
      <c r="D28667" s="422"/>
    </row>
    <row r="28668" spans="4:4">
      <c r="D28668" s="422"/>
    </row>
    <row r="28669" spans="4:4">
      <c r="D28669" s="422"/>
    </row>
    <row r="28670" spans="4:4">
      <c r="D28670" s="422"/>
    </row>
    <row r="28671" spans="4:4">
      <c r="D28671" s="422"/>
    </row>
    <row r="28672" spans="4:4">
      <c r="D28672" s="422"/>
    </row>
    <row r="28673" spans="4:4">
      <c r="D28673" s="422"/>
    </row>
    <row r="28674" spans="4:4">
      <c r="D28674" s="422"/>
    </row>
    <row r="28675" spans="4:4">
      <c r="D28675" s="422"/>
    </row>
    <row r="28676" spans="4:4">
      <c r="D28676" s="422"/>
    </row>
    <row r="28677" spans="4:4">
      <c r="D28677" s="422"/>
    </row>
    <row r="28678" spans="4:4">
      <c r="D28678" s="422"/>
    </row>
    <row r="28679" spans="4:4">
      <c r="D28679" s="422"/>
    </row>
    <row r="28680" spans="4:4">
      <c r="D28680" s="422"/>
    </row>
    <row r="28681" spans="4:4">
      <c r="D28681" s="422"/>
    </row>
    <row r="28682" spans="4:4">
      <c r="D28682" s="422"/>
    </row>
    <row r="28683" spans="4:4">
      <c r="D28683" s="422"/>
    </row>
    <row r="28684" spans="4:4">
      <c r="D28684" s="422"/>
    </row>
    <row r="28685" spans="4:4">
      <c r="D28685" s="422"/>
    </row>
    <row r="28686" spans="4:4">
      <c r="D28686" s="422"/>
    </row>
    <row r="28687" spans="4:4">
      <c r="D28687" s="422"/>
    </row>
    <row r="28688" spans="4:4">
      <c r="D28688" s="422"/>
    </row>
    <row r="28689" spans="4:4">
      <c r="D28689" s="422"/>
    </row>
    <row r="28690" spans="4:4">
      <c r="D28690" s="422"/>
    </row>
    <row r="28691" spans="4:4">
      <c r="D28691" s="422"/>
    </row>
    <row r="28692" spans="4:4">
      <c r="D28692" s="422"/>
    </row>
    <row r="28693" spans="4:4">
      <c r="D28693" s="422"/>
    </row>
    <row r="28694" spans="4:4">
      <c r="D28694" s="422"/>
    </row>
    <row r="28695" spans="4:4">
      <c r="D28695" s="422"/>
    </row>
    <row r="28696" spans="4:4">
      <c r="D28696" s="422"/>
    </row>
    <row r="28697" spans="4:4">
      <c r="D28697" s="422"/>
    </row>
    <row r="28698" spans="4:4">
      <c r="D28698" s="422"/>
    </row>
    <row r="28699" spans="4:4">
      <c r="D28699" s="422"/>
    </row>
    <row r="28700" spans="4:4">
      <c r="D28700" s="422"/>
    </row>
    <row r="28701" spans="4:4">
      <c r="D28701" s="422"/>
    </row>
    <row r="28702" spans="4:4">
      <c r="D28702" s="422"/>
    </row>
    <row r="28703" spans="4:4">
      <c r="D28703" s="422"/>
    </row>
    <row r="28704" spans="4:4">
      <c r="D28704" s="422"/>
    </row>
    <row r="28705" spans="4:4">
      <c r="D28705" s="422"/>
    </row>
    <row r="28706" spans="4:4">
      <c r="D28706" s="422"/>
    </row>
    <row r="28707" spans="4:4">
      <c r="D28707" s="422"/>
    </row>
    <row r="28708" spans="4:4">
      <c r="D28708" s="422"/>
    </row>
    <row r="28709" spans="4:4">
      <c r="D28709" s="422"/>
    </row>
    <row r="28710" spans="4:4">
      <c r="D28710" s="422"/>
    </row>
    <row r="28711" spans="4:4">
      <c r="D28711" s="422"/>
    </row>
    <row r="28712" spans="4:4">
      <c r="D28712" s="422"/>
    </row>
    <row r="28713" spans="4:4">
      <c r="D28713" s="422"/>
    </row>
    <row r="28714" spans="4:4">
      <c r="D28714" s="422"/>
    </row>
    <row r="28715" spans="4:4">
      <c r="D28715" s="422"/>
    </row>
    <row r="28716" spans="4:4">
      <c r="D28716" s="422"/>
    </row>
    <row r="28717" spans="4:4">
      <c r="D28717" s="422"/>
    </row>
    <row r="28718" spans="4:4">
      <c r="D28718" s="422"/>
    </row>
    <row r="28719" spans="4:4">
      <c r="D28719" s="422"/>
    </row>
    <row r="28720" spans="4:4">
      <c r="D28720" s="422"/>
    </row>
    <row r="28721" spans="4:4">
      <c r="D28721" s="422"/>
    </row>
    <row r="28722" spans="4:4">
      <c r="D28722" s="422"/>
    </row>
    <row r="28723" spans="4:4">
      <c r="D28723" s="422"/>
    </row>
    <row r="28724" spans="4:4">
      <c r="D28724" s="422"/>
    </row>
    <row r="28725" spans="4:4">
      <c r="D28725" s="422"/>
    </row>
    <row r="28726" spans="4:4">
      <c r="D28726" s="422"/>
    </row>
    <row r="28727" spans="4:4">
      <c r="D28727" s="422"/>
    </row>
    <row r="28728" spans="4:4">
      <c r="D28728" s="422"/>
    </row>
    <row r="28729" spans="4:4">
      <c r="D28729" s="422"/>
    </row>
    <row r="28730" spans="4:4">
      <c r="D28730" s="422"/>
    </row>
    <row r="28731" spans="4:4">
      <c r="D28731" s="422"/>
    </row>
    <row r="28732" spans="4:4">
      <c r="D28732" s="422"/>
    </row>
    <row r="28733" spans="4:4">
      <c r="D28733" s="422"/>
    </row>
    <row r="28734" spans="4:4">
      <c r="D28734" s="422"/>
    </row>
    <row r="28735" spans="4:4">
      <c r="D28735" s="422"/>
    </row>
    <row r="28736" spans="4:4">
      <c r="D28736" s="422"/>
    </row>
    <row r="28737" spans="4:4">
      <c r="D28737" s="422"/>
    </row>
    <row r="28738" spans="4:4">
      <c r="D28738" s="422"/>
    </row>
    <row r="28739" spans="4:4">
      <c r="D28739" s="422"/>
    </row>
    <row r="28740" spans="4:4">
      <c r="D28740" s="422"/>
    </row>
    <row r="28741" spans="4:4">
      <c r="D28741" s="422"/>
    </row>
    <row r="28742" spans="4:4">
      <c r="D28742" s="422"/>
    </row>
    <row r="28743" spans="4:4">
      <c r="D28743" s="422"/>
    </row>
    <row r="28744" spans="4:4">
      <c r="D28744" s="422"/>
    </row>
    <row r="28745" spans="4:4">
      <c r="D28745" s="422"/>
    </row>
    <row r="28746" spans="4:4">
      <c r="D28746" s="422"/>
    </row>
    <row r="28747" spans="4:4">
      <c r="D28747" s="422"/>
    </row>
    <row r="28748" spans="4:4">
      <c r="D28748" s="422"/>
    </row>
    <row r="28749" spans="4:4">
      <c r="D28749" s="422"/>
    </row>
    <row r="28750" spans="4:4">
      <c r="D28750" s="422"/>
    </row>
    <row r="28751" spans="4:4">
      <c r="D28751" s="422"/>
    </row>
    <row r="28752" spans="4:4">
      <c r="D28752" s="422"/>
    </row>
    <row r="28753" spans="4:4">
      <c r="D28753" s="422"/>
    </row>
    <row r="28754" spans="4:4">
      <c r="D28754" s="422"/>
    </row>
    <row r="28755" spans="4:4">
      <c r="D28755" s="422"/>
    </row>
    <row r="28756" spans="4:4">
      <c r="D28756" s="422"/>
    </row>
    <row r="28757" spans="4:4">
      <c r="D28757" s="422"/>
    </row>
    <row r="28758" spans="4:4">
      <c r="D28758" s="422"/>
    </row>
    <row r="28759" spans="4:4">
      <c r="D28759" s="422"/>
    </row>
    <row r="28760" spans="4:4">
      <c r="D28760" s="422"/>
    </row>
    <row r="28761" spans="4:4">
      <c r="D28761" s="422"/>
    </row>
    <row r="28762" spans="4:4">
      <c r="D28762" s="422"/>
    </row>
    <row r="28763" spans="4:4">
      <c r="D28763" s="422"/>
    </row>
    <row r="28764" spans="4:4">
      <c r="D28764" s="422"/>
    </row>
    <row r="28765" spans="4:4">
      <c r="D28765" s="422"/>
    </row>
    <row r="28766" spans="4:4">
      <c r="D28766" s="422"/>
    </row>
    <row r="28767" spans="4:4">
      <c r="D28767" s="422"/>
    </row>
    <row r="28768" spans="4:4">
      <c r="D28768" s="422"/>
    </row>
    <row r="28769" spans="4:4">
      <c r="D28769" s="422"/>
    </row>
    <row r="28770" spans="4:4">
      <c r="D28770" s="422"/>
    </row>
    <row r="28771" spans="4:4">
      <c r="D28771" s="422"/>
    </row>
    <row r="28772" spans="4:4">
      <c r="D28772" s="422"/>
    </row>
    <row r="28773" spans="4:4">
      <c r="D28773" s="422"/>
    </row>
    <row r="28774" spans="4:4">
      <c r="D28774" s="422"/>
    </row>
    <row r="28775" spans="4:4">
      <c r="D28775" s="422"/>
    </row>
    <row r="28776" spans="4:4">
      <c r="D28776" s="422"/>
    </row>
    <row r="28777" spans="4:4">
      <c r="D28777" s="422"/>
    </row>
    <row r="28778" spans="4:4">
      <c r="D28778" s="422"/>
    </row>
    <row r="28779" spans="4:4">
      <c r="D28779" s="422"/>
    </row>
    <row r="28780" spans="4:4">
      <c r="D28780" s="422"/>
    </row>
    <row r="28781" spans="4:4">
      <c r="D28781" s="422"/>
    </row>
    <row r="28782" spans="4:4">
      <c r="D28782" s="422"/>
    </row>
    <row r="28783" spans="4:4">
      <c r="D28783" s="422"/>
    </row>
    <row r="28784" spans="4:4">
      <c r="D28784" s="422"/>
    </row>
    <row r="28785" spans="4:4">
      <c r="D28785" s="422"/>
    </row>
    <row r="28786" spans="4:4">
      <c r="D28786" s="422"/>
    </row>
    <row r="28787" spans="4:4">
      <c r="D28787" s="422"/>
    </row>
    <row r="28788" spans="4:4">
      <c r="D28788" s="422"/>
    </row>
    <row r="28789" spans="4:4">
      <c r="D28789" s="422"/>
    </row>
    <row r="28790" spans="4:4">
      <c r="D28790" s="422"/>
    </row>
    <row r="28791" spans="4:4">
      <c r="D28791" s="422"/>
    </row>
    <row r="28792" spans="4:4">
      <c r="D28792" s="422"/>
    </row>
    <row r="28793" spans="4:4">
      <c r="D28793" s="422"/>
    </row>
    <row r="28794" spans="4:4">
      <c r="D28794" s="422"/>
    </row>
    <row r="28795" spans="4:4">
      <c r="D28795" s="422"/>
    </row>
    <row r="28796" spans="4:4">
      <c r="D28796" s="422"/>
    </row>
    <row r="28797" spans="4:4">
      <c r="D28797" s="422"/>
    </row>
    <row r="28798" spans="4:4">
      <c r="D28798" s="422"/>
    </row>
    <row r="28799" spans="4:4">
      <c r="D28799" s="422"/>
    </row>
    <row r="28800" spans="4:4">
      <c r="D28800" s="422"/>
    </row>
    <row r="28801" spans="4:4">
      <c r="D28801" s="422"/>
    </row>
    <row r="28802" spans="4:4">
      <c r="D28802" s="422"/>
    </row>
    <row r="28803" spans="4:4">
      <c r="D28803" s="422"/>
    </row>
    <row r="28804" spans="4:4">
      <c r="D28804" s="422"/>
    </row>
    <row r="28805" spans="4:4">
      <c r="D28805" s="422"/>
    </row>
    <row r="28806" spans="4:4">
      <c r="D28806" s="422"/>
    </row>
    <row r="28807" spans="4:4">
      <c r="D28807" s="422"/>
    </row>
    <row r="28808" spans="4:4">
      <c r="D28808" s="422"/>
    </row>
    <row r="28809" spans="4:4">
      <c r="D28809" s="422"/>
    </row>
    <row r="28810" spans="4:4">
      <c r="D28810" s="422"/>
    </row>
    <row r="28811" spans="4:4">
      <c r="D28811" s="422"/>
    </row>
    <row r="28812" spans="4:4">
      <c r="D28812" s="422"/>
    </row>
    <row r="28813" spans="4:4">
      <c r="D28813" s="422"/>
    </row>
    <row r="28814" spans="4:4">
      <c r="D28814" s="422"/>
    </row>
    <row r="28815" spans="4:4">
      <c r="D28815" s="422"/>
    </row>
    <row r="28816" spans="4:4">
      <c r="D28816" s="422"/>
    </row>
    <row r="28817" spans="4:4">
      <c r="D28817" s="422"/>
    </row>
    <row r="28818" spans="4:4">
      <c r="D28818" s="422"/>
    </row>
    <row r="28819" spans="4:4">
      <c r="D28819" s="422"/>
    </row>
    <row r="28820" spans="4:4">
      <c r="D28820" s="422"/>
    </row>
    <row r="28821" spans="4:4">
      <c r="D28821" s="422"/>
    </row>
    <row r="28822" spans="4:4">
      <c r="D28822" s="422"/>
    </row>
    <row r="28823" spans="4:4">
      <c r="D28823" s="422"/>
    </row>
    <row r="28824" spans="4:4">
      <c r="D28824" s="422"/>
    </row>
    <row r="28825" spans="4:4">
      <c r="D28825" s="422"/>
    </row>
    <row r="28826" spans="4:4">
      <c r="D28826" s="422"/>
    </row>
    <row r="28827" spans="4:4">
      <c r="D28827" s="422"/>
    </row>
    <row r="28828" spans="4:4">
      <c r="D28828" s="422"/>
    </row>
    <row r="28829" spans="4:4">
      <c r="D28829" s="422"/>
    </row>
    <row r="28830" spans="4:4">
      <c r="D28830" s="422"/>
    </row>
    <row r="28831" spans="4:4">
      <c r="D28831" s="422"/>
    </row>
    <row r="28832" spans="4:4">
      <c r="D28832" s="422"/>
    </row>
    <row r="28833" spans="4:4">
      <c r="D28833" s="422"/>
    </row>
    <row r="28834" spans="4:4">
      <c r="D28834" s="422"/>
    </row>
    <row r="28835" spans="4:4">
      <c r="D28835" s="422"/>
    </row>
    <row r="28836" spans="4:4">
      <c r="D28836" s="422"/>
    </row>
    <row r="28837" spans="4:4">
      <c r="D28837" s="422"/>
    </row>
    <row r="28838" spans="4:4">
      <c r="D28838" s="422"/>
    </row>
    <row r="28839" spans="4:4">
      <c r="D28839" s="422"/>
    </row>
    <row r="28840" spans="4:4">
      <c r="D28840" s="422"/>
    </row>
    <row r="28841" spans="4:4">
      <c r="D28841" s="422"/>
    </row>
    <row r="28842" spans="4:4">
      <c r="D28842" s="422"/>
    </row>
    <row r="28843" spans="4:4">
      <c r="D28843" s="422"/>
    </row>
    <row r="28844" spans="4:4">
      <c r="D28844" s="422"/>
    </row>
    <row r="28845" spans="4:4">
      <c r="D28845" s="422"/>
    </row>
    <row r="28846" spans="4:4">
      <c r="D28846" s="422"/>
    </row>
    <row r="28847" spans="4:4">
      <c r="D28847" s="422"/>
    </row>
    <row r="28848" spans="4:4">
      <c r="D28848" s="422"/>
    </row>
    <row r="28849" spans="4:4">
      <c r="D28849" s="422"/>
    </row>
    <row r="28850" spans="4:4">
      <c r="D28850" s="422"/>
    </row>
    <row r="28851" spans="4:4">
      <c r="D28851" s="422"/>
    </row>
    <row r="28852" spans="4:4">
      <c r="D28852" s="422"/>
    </row>
    <row r="28853" spans="4:4">
      <c r="D28853" s="422"/>
    </row>
    <row r="28854" spans="4:4">
      <c r="D28854" s="422"/>
    </row>
    <row r="28855" spans="4:4">
      <c r="D28855" s="422"/>
    </row>
    <row r="28856" spans="4:4">
      <c r="D28856" s="422"/>
    </row>
    <row r="28857" spans="4:4">
      <c r="D28857" s="422"/>
    </row>
    <row r="28858" spans="4:4">
      <c r="D28858" s="422"/>
    </row>
    <row r="28859" spans="4:4">
      <c r="D28859" s="422"/>
    </row>
    <row r="28860" spans="4:4">
      <c r="D28860" s="422"/>
    </row>
    <row r="28861" spans="4:4">
      <c r="D28861" s="422"/>
    </row>
    <row r="28862" spans="4:4">
      <c r="D28862" s="422"/>
    </row>
    <row r="28863" spans="4:4">
      <c r="D28863" s="422"/>
    </row>
    <row r="28864" spans="4:4">
      <c r="D28864" s="422"/>
    </row>
    <row r="28865" spans="4:4">
      <c r="D28865" s="422"/>
    </row>
    <row r="28866" spans="4:4">
      <c r="D28866" s="422"/>
    </row>
    <row r="28867" spans="4:4">
      <c r="D28867" s="422"/>
    </row>
    <row r="28868" spans="4:4">
      <c r="D28868" s="422"/>
    </row>
    <row r="28869" spans="4:4">
      <c r="D28869" s="422"/>
    </row>
    <row r="28870" spans="4:4">
      <c r="D28870" s="422"/>
    </row>
    <row r="28871" spans="4:4">
      <c r="D28871" s="422"/>
    </row>
    <row r="28872" spans="4:4">
      <c r="D28872" s="422"/>
    </row>
    <row r="28873" spans="4:4">
      <c r="D28873" s="422"/>
    </row>
    <row r="28874" spans="4:4">
      <c r="D28874" s="422"/>
    </row>
    <row r="28875" spans="4:4">
      <c r="D28875" s="422"/>
    </row>
    <row r="28876" spans="4:4">
      <c r="D28876" s="422"/>
    </row>
    <row r="28877" spans="4:4">
      <c r="D28877" s="422"/>
    </row>
    <row r="28878" spans="4:4">
      <c r="D28878" s="422"/>
    </row>
    <row r="28879" spans="4:4">
      <c r="D28879" s="422"/>
    </row>
    <row r="28880" spans="4:4">
      <c r="D28880" s="422"/>
    </row>
    <row r="28881" spans="4:4">
      <c r="D28881" s="422"/>
    </row>
    <row r="28882" spans="4:4">
      <c r="D28882" s="422"/>
    </row>
    <row r="28883" spans="4:4">
      <c r="D28883" s="422"/>
    </row>
    <row r="28884" spans="4:4">
      <c r="D28884" s="422"/>
    </row>
    <row r="28885" spans="4:4">
      <c r="D28885" s="422"/>
    </row>
    <row r="28886" spans="4:4">
      <c r="D28886" s="422"/>
    </row>
    <row r="28887" spans="4:4">
      <c r="D28887" s="422"/>
    </row>
    <row r="28888" spans="4:4">
      <c r="D28888" s="422"/>
    </row>
    <row r="28889" spans="4:4">
      <c r="D28889" s="422"/>
    </row>
    <row r="28890" spans="4:4">
      <c r="D28890" s="422"/>
    </row>
    <row r="28891" spans="4:4">
      <c r="D28891" s="422"/>
    </row>
    <row r="28892" spans="4:4">
      <c r="D28892" s="422"/>
    </row>
    <row r="28893" spans="4:4">
      <c r="D28893" s="422"/>
    </row>
    <row r="28894" spans="4:4">
      <c r="D28894" s="422"/>
    </row>
    <row r="28895" spans="4:4">
      <c r="D28895" s="422"/>
    </row>
    <row r="28896" spans="4:4">
      <c r="D28896" s="422"/>
    </row>
    <row r="28897" spans="4:4">
      <c r="D28897" s="422"/>
    </row>
    <row r="28898" spans="4:4">
      <c r="D28898" s="422"/>
    </row>
    <row r="28899" spans="4:4">
      <c r="D28899" s="422"/>
    </row>
    <row r="28900" spans="4:4">
      <c r="D28900" s="422"/>
    </row>
    <row r="28901" spans="4:4">
      <c r="D28901" s="422"/>
    </row>
    <row r="28902" spans="4:4">
      <c r="D28902" s="422"/>
    </row>
    <row r="28903" spans="4:4">
      <c r="D28903" s="422"/>
    </row>
    <row r="28904" spans="4:4">
      <c r="D28904" s="422"/>
    </row>
    <row r="28905" spans="4:4">
      <c r="D28905" s="422"/>
    </row>
    <row r="28906" spans="4:4">
      <c r="D28906" s="422"/>
    </row>
    <row r="28907" spans="4:4">
      <c r="D28907" s="422"/>
    </row>
    <row r="28908" spans="4:4">
      <c r="D28908" s="422"/>
    </row>
    <row r="28909" spans="4:4">
      <c r="D28909" s="422"/>
    </row>
    <row r="28910" spans="4:4">
      <c r="D28910" s="422"/>
    </row>
    <row r="28911" spans="4:4">
      <c r="D28911" s="422"/>
    </row>
    <row r="28912" spans="4:4">
      <c r="D28912" s="422"/>
    </row>
    <row r="28913" spans="4:4">
      <c r="D28913" s="422"/>
    </row>
    <row r="28914" spans="4:4">
      <c r="D28914" s="422"/>
    </row>
    <row r="28915" spans="4:4">
      <c r="D28915" s="422"/>
    </row>
    <row r="28916" spans="4:4">
      <c r="D28916" s="422"/>
    </row>
    <row r="28917" spans="4:4">
      <c r="D28917" s="422"/>
    </row>
    <row r="28918" spans="4:4">
      <c r="D28918" s="422"/>
    </row>
    <row r="28919" spans="4:4">
      <c r="D28919" s="422"/>
    </row>
    <row r="28920" spans="4:4">
      <c r="D28920" s="422"/>
    </row>
    <row r="28921" spans="4:4">
      <c r="D28921" s="422"/>
    </row>
    <row r="28922" spans="4:4">
      <c r="D28922" s="422"/>
    </row>
    <row r="28923" spans="4:4">
      <c r="D28923" s="422"/>
    </row>
    <row r="28924" spans="4:4">
      <c r="D28924" s="422"/>
    </row>
    <row r="28925" spans="4:4">
      <c r="D28925" s="422"/>
    </row>
    <row r="28926" spans="4:4">
      <c r="D28926" s="422"/>
    </row>
    <row r="28927" spans="4:4">
      <c r="D28927" s="422"/>
    </row>
    <row r="28928" spans="4:4">
      <c r="D28928" s="422"/>
    </row>
    <row r="28929" spans="4:4">
      <c r="D28929" s="422"/>
    </row>
    <row r="28930" spans="4:4">
      <c r="D28930" s="422"/>
    </row>
    <row r="28931" spans="4:4">
      <c r="D28931" s="422"/>
    </row>
    <row r="28932" spans="4:4">
      <c r="D28932" s="422"/>
    </row>
    <row r="28933" spans="4:4">
      <c r="D28933" s="422"/>
    </row>
    <row r="28934" spans="4:4">
      <c r="D28934" s="422"/>
    </row>
    <row r="28935" spans="4:4">
      <c r="D28935" s="422"/>
    </row>
    <row r="28936" spans="4:4">
      <c r="D28936" s="422"/>
    </row>
    <row r="28937" spans="4:4">
      <c r="D28937" s="422"/>
    </row>
    <row r="28938" spans="4:4">
      <c r="D28938" s="422"/>
    </row>
    <row r="28939" spans="4:4">
      <c r="D28939" s="422"/>
    </row>
    <row r="28940" spans="4:4">
      <c r="D28940" s="422"/>
    </row>
    <row r="28941" spans="4:4">
      <c r="D28941" s="422"/>
    </row>
    <row r="28942" spans="4:4">
      <c r="D28942" s="422"/>
    </row>
    <row r="28943" spans="4:4">
      <c r="D28943" s="422"/>
    </row>
    <row r="28944" spans="4:4">
      <c r="D28944" s="422"/>
    </row>
    <row r="28945" spans="4:4">
      <c r="D28945" s="422"/>
    </row>
    <row r="28946" spans="4:4">
      <c r="D28946" s="422"/>
    </row>
    <row r="28947" spans="4:4">
      <c r="D28947" s="422"/>
    </row>
    <row r="28948" spans="4:4">
      <c r="D28948" s="422"/>
    </row>
    <row r="28949" spans="4:4">
      <c r="D28949" s="422"/>
    </row>
    <row r="28950" spans="4:4">
      <c r="D28950" s="422"/>
    </row>
    <row r="28951" spans="4:4">
      <c r="D28951" s="422"/>
    </row>
    <row r="28952" spans="4:4">
      <c r="D28952" s="422"/>
    </row>
    <row r="28953" spans="4:4">
      <c r="D28953" s="422"/>
    </row>
    <row r="28954" spans="4:4">
      <c r="D28954" s="422"/>
    </row>
    <row r="28955" spans="4:4">
      <c r="D28955" s="422"/>
    </row>
    <row r="28956" spans="4:4">
      <c r="D28956" s="422"/>
    </row>
    <row r="28957" spans="4:4">
      <c r="D28957" s="422"/>
    </row>
    <row r="28958" spans="4:4">
      <c r="D28958" s="422"/>
    </row>
    <row r="28959" spans="4:4">
      <c r="D28959" s="422"/>
    </row>
    <row r="28960" spans="4:4">
      <c r="D28960" s="422"/>
    </row>
    <row r="28961" spans="4:4">
      <c r="D28961" s="422"/>
    </row>
    <row r="28962" spans="4:4">
      <c r="D28962" s="422"/>
    </row>
    <row r="28963" spans="4:4">
      <c r="D28963" s="422"/>
    </row>
    <row r="28964" spans="4:4">
      <c r="D28964" s="422"/>
    </row>
    <row r="28965" spans="4:4">
      <c r="D28965" s="422"/>
    </row>
    <row r="28966" spans="4:4">
      <c r="D28966" s="422"/>
    </row>
    <row r="28967" spans="4:4">
      <c r="D28967" s="422"/>
    </row>
    <row r="28968" spans="4:4">
      <c r="D28968" s="422"/>
    </row>
    <row r="28969" spans="4:4">
      <c r="D28969" s="422"/>
    </row>
    <row r="28970" spans="4:4">
      <c r="D28970" s="422"/>
    </row>
    <row r="28971" spans="4:4">
      <c r="D28971" s="422"/>
    </row>
    <row r="28972" spans="4:4">
      <c r="D28972" s="422"/>
    </row>
    <row r="28973" spans="4:4">
      <c r="D28973" s="422"/>
    </row>
    <row r="28974" spans="4:4">
      <c r="D28974" s="422"/>
    </row>
    <row r="28975" spans="4:4">
      <c r="D28975" s="422"/>
    </row>
    <row r="28976" spans="4:4">
      <c r="D28976" s="422"/>
    </row>
    <row r="28977" spans="4:4">
      <c r="D28977" s="422"/>
    </row>
    <row r="28978" spans="4:4">
      <c r="D28978" s="422"/>
    </row>
    <row r="28979" spans="4:4">
      <c r="D28979" s="422"/>
    </row>
    <row r="28980" spans="4:4">
      <c r="D28980" s="422"/>
    </row>
    <row r="28981" spans="4:4">
      <c r="D28981" s="422"/>
    </row>
    <row r="28982" spans="4:4">
      <c r="D28982" s="422"/>
    </row>
    <row r="28983" spans="4:4">
      <c r="D28983" s="422"/>
    </row>
    <row r="28984" spans="4:4">
      <c r="D28984" s="422"/>
    </row>
    <row r="28985" spans="4:4">
      <c r="D28985" s="422"/>
    </row>
    <row r="28986" spans="4:4">
      <c r="D28986" s="422"/>
    </row>
    <row r="28987" spans="4:4">
      <c r="D28987" s="422"/>
    </row>
    <row r="28988" spans="4:4">
      <c r="D28988" s="422"/>
    </row>
    <row r="28989" spans="4:4">
      <c r="D28989" s="422"/>
    </row>
    <row r="28990" spans="4:4">
      <c r="D28990" s="422"/>
    </row>
    <row r="28991" spans="4:4">
      <c r="D28991" s="422"/>
    </row>
    <row r="28992" spans="4:4">
      <c r="D28992" s="422"/>
    </row>
    <row r="28993" spans="4:4">
      <c r="D28993" s="422"/>
    </row>
    <row r="28994" spans="4:4">
      <c r="D28994" s="422"/>
    </row>
    <row r="28995" spans="4:4">
      <c r="D28995" s="422"/>
    </row>
    <row r="28996" spans="4:4">
      <c r="D28996" s="422"/>
    </row>
    <row r="28997" spans="4:4">
      <c r="D28997" s="422"/>
    </row>
    <row r="28998" spans="4:4">
      <c r="D28998" s="422"/>
    </row>
    <row r="28999" spans="4:4">
      <c r="D28999" s="422"/>
    </row>
    <row r="29000" spans="4:4">
      <c r="D29000" s="422"/>
    </row>
    <row r="29001" spans="4:4">
      <c r="D29001" s="422"/>
    </row>
    <row r="29002" spans="4:4">
      <c r="D29002" s="422"/>
    </row>
    <row r="29003" spans="4:4">
      <c r="D29003" s="422"/>
    </row>
    <row r="29004" spans="4:4">
      <c r="D29004" s="422"/>
    </row>
    <row r="29005" spans="4:4">
      <c r="D29005" s="422"/>
    </row>
    <row r="29006" spans="4:4">
      <c r="D29006" s="422"/>
    </row>
    <row r="29007" spans="4:4">
      <c r="D29007" s="422"/>
    </row>
    <row r="29008" spans="4:4">
      <c r="D29008" s="422"/>
    </row>
    <row r="29009" spans="4:4">
      <c r="D29009" s="422"/>
    </row>
    <row r="29010" spans="4:4">
      <c r="D29010" s="422"/>
    </row>
    <row r="29011" spans="4:4">
      <c r="D29011" s="422"/>
    </row>
    <row r="29012" spans="4:4">
      <c r="D29012" s="422"/>
    </row>
    <row r="29013" spans="4:4">
      <c r="D29013" s="422"/>
    </row>
    <row r="29014" spans="4:4">
      <c r="D29014" s="422"/>
    </row>
    <row r="29015" spans="4:4">
      <c r="D29015" s="422"/>
    </row>
    <row r="29016" spans="4:4">
      <c r="D29016" s="422"/>
    </row>
    <row r="29017" spans="4:4">
      <c r="D29017" s="422"/>
    </row>
    <row r="29018" spans="4:4">
      <c r="D29018" s="422"/>
    </row>
    <row r="29019" spans="4:4">
      <c r="D29019" s="422"/>
    </row>
    <row r="29020" spans="4:4">
      <c r="D29020" s="422"/>
    </row>
    <row r="29021" spans="4:4">
      <c r="D29021" s="422"/>
    </row>
    <row r="29022" spans="4:4">
      <c r="D29022" s="422"/>
    </row>
    <row r="29023" spans="4:4">
      <c r="D29023" s="422"/>
    </row>
    <row r="29024" spans="4:4">
      <c r="D29024" s="422"/>
    </row>
    <row r="29025" spans="4:4">
      <c r="D29025" s="422"/>
    </row>
    <row r="29026" spans="4:4">
      <c r="D29026" s="422"/>
    </row>
    <row r="29027" spans="4:4">
      <c r="D29027" s="422"/>
    </row>
    <row r="29028" spans="4:4">
      <c r="D29028" s="422"/>
    </row>
    <row r="29029" spans="4:4">
      <c r="D29029" s="422"/>
    </row>
    <row r="29030" spans="4:4">
      <c r="D29030" s="422"/>
    </row>
    <row r="29031" spans="4:4">
      <c r="D29031" s="422"/>
    </row>
    <row r="29032" spans="4:4">
      <c r="D29032" s="422"/>
    </row>
    <row r="29033" spans="4:4">
      <c r="D29033" s="422"/>
    </row>
    <row r="29034" spans="4:4">
      <c r="D29034" s="422"/>
    </row>
    <row r="29035" spans="4:4">
      <c r="D29035" s="422"/>
    </row>
    <row r="29036" spans="4:4">
      <c r="D29036" s="422"/>
    </row>
    <row r="29037" spans="4:4">
      <c r="D29037" s="422"/>
    </row>
    <row r="29038" spans="4:4">
      <c r="D29038" s="422"/>
    </row>
    <row r="29039" spans="4:4">
      <c r="D29039" s="422"/>
    </row>
    <row r="29040" spans="4:4">
      <c r="D29040" s="422"/>
    </row>
    <row r="29041" spans="4:4">
      <c r="D29041" s="422"/>
    </row>
    <row r="29042" spans="4:4">
      <c r="D29042" s="422"/>
    </row>
    <row r="29043" spans="4:4">
      <c r="D29043" s="422"/>
    </row>
    <row r="29044" spans="4:4">
      <c r="D29044" s="422"/>
    </row>
    <row r="29045" spans="4:4">
      <c r="D29045" s="422"/>
    </row>
    <row r="29046" spans="4:4">
      <c r="D29046" s="422"/>
    </row>
    <row r="29047" spans="4:4">
      <c r="D29047" s="422"/>
    </row>
    <row r="29048" spans="4:4">
      <c r="D29048" s="422"/>
    </row>
    <row r="29049" spans="4:4">
      <c r="D29049" s="422"/>
    </row>
    <row r="29050" spans="4:4">
      <c r="D29050" s="422"/>
    </row>
    <row r="29051" spans="4:4">
      <c r="D29051" s="422"/>
    </row>
    <row r="29052" spans="4:4">
      <c r="D29052" s="422"/>
    </row>
    <row r="29053" spans="4:4">
      <c r="D29053" s="422"/>
    </row>
    <row r="29054" spans="4:4">
      <c r="D29054" s="422"/>
    </row>
    <row r="29055" spans="4:4">
      <c r="D29055" s="422"/>
    </row>
    <row r="29056" spans="4:4">
      <c r="D29056" s="422"/>
    </row>
    <row r="29057" spans="4:4">
      <c r="D29057" s="422"/>
    </row>
    <row r="29058" spans="4:4">
      <c r="D29058" s="422"/>
    </row>
    <row r="29059" spans="4:4">
      <c r="D29059" s="422"/>
    </row>
    <row r="29060" spans="4:4">
      <c r="D29060" s="422"/>
    </row>
    <row r="29061" spans="4:4">
      <c r="D29061" s="422"/>
    </row>
    <row r="29062" spans="4:4">
      <c r="D29062" s="422"/>
    </row>
    <row r="29063" spans="4:4">
      <c r="D29063" s="422"/>
    </row>
    <row r="29064" spans="4:4">
      <c r="D29064" s="422"/>
    </row>
    <row r="29065" spans="4:4">
      <c r="D29065" s="422"/>
    </row>
    <row r="29066" spans="4:4">
      <c r="D29066" s="422"/>
    </row>
    <row r="29067" spans="4:4">
      <c r="D29067" s="422"/>
    </row>
    <row r="29068" spans="4:4">
      <c r="D29068" s="422"/>
    </row>
    <row r="29069" spans="4:4">
      <c r="D29069" s="422"/>
    </row>
    <row r="29070" spans="4:4">
      <c r="D29070" s="422"/>
    </row>
    <row r="29071" spans="4:4">
      <c r="D29071" s="422"/>
    </row>
    <row r="29072" spans="4:4">
      <c r="D29072" s="422"/>
    </row>
    <row r="29073" spans="4:4">
      <c r="D29073" s="422"/>
    </row>
    <row r="29074" spans="4:4">
      <c r="D29074" s="422"/>
    </row>
    <row r="29075" spans="4:4">
      <c r="D29075" s="422"/>
    </row>
    <row r="29076" spans="4:4">
      <c r="D29076" s="422"/>
    </row>
    <row r="29077" spans="4:4">
      <c r="D29077" s="422"/>
    </row>
    <row r="29078" spans="4:4">
      <c r="D29078" s="422"/>
    </row>
    <row r="29079" spans="4:4">
      <c r="D29079" s="422"/>
    </row>
    <row r="29080" spans="4:4">
      <c r="D29080" s="422"/>
    </row>
    <row r="29081" spans="4:4">
      <c r="D29081" s="422"/>
    </row>
    <row r="29082" spans="4:4">
      <c r="D29082" s="422"/>
    </row>
    <row r="29083" spans="4:4">
      <c r="D29083" s="422"/>
    </row>
    <row r="29084" spans="4:4">
      <c r="D29084" s="422"/>
    </row>
    <row r="29085" spans="4:4">
      <c r="D29085" s="422"/>
    </row>
    <row r="29086" spans="4:4">
      <c r="D29086" s="422"/>
    </row>
    <row r="29087" spans="4:4">
      <c r="D29087" s="422"/>
    </row>
    <row r="29088" spans="4:4">
      <c r="D29088" s="422"/>
    </row>
    <row r="29089" spans="4:4">
      <c r="D29089" s="422"/>
    </row>
    <row r="29090" spans="4:4">
      <c r="D29090" s="422"/>
    </row>
    <row r="29091" spans="4:4">
      <c r="D29091" s="422"/>
    </row>
    <row r="29092" spans="4:4">
      <c r="D29092" s="422"/>
    </row>
    <row r="29093" spans="4:4">
      <c r="D29093" s="422"/>
    </row>
    <row r="29094" spans="4:4">
      <c r="D29094" s="422"/>
    </row>
    <row r="29095" spans="4:4">
      <c r="D29095" s="422"/>
    </row>
    <row r="29096" spans="4:4">
      <c r="D29096" s="422"/>
    </row>
    <row r="29097" spans="4:4">
      <c r="D29097" s="422"/>
    </row>
    <row r="29098" spans="4:4">
      <c r="D29098" s="422"/>
    </row>
    <row r="29099" spans="4:4">
      <c r="D29099" s="422"/>
    </row>
    <row r="29100" spans="4:4">
      <c r="D29100" s="422"/>
    </row>
    <row r="29101" spans="4:4">
      <c r="D29101" s="422"/>
    </row>
    <row r="29102" spans="4:4">
      <c r="D29102" s="422"/>
    </row>
    <row r="29103" spans="4:4">
      <c r="D29103" s="422"/>
    </row>
    <row r="29104" spans="4:4">
      <c r="D29104" s="422"/>
    </row>
    <row r="29105" spans="4:4">
      <c r="D29105" s="422"/>
    </row>
    <row r="29106" spans="4:4">
      <c r="D29106" s="422"/>
    </row>
    <row r="29107" spans="4:4">
      <c r="D29107" s="422"/>
    </row>
    <row r="29108" spans="4:4">
      <c r="D29108" s="422"/>
    </row>
    <row r="29109" spans="4:4">
      <c r="D29109" s="422"/>
    </row>
    <row r="29110" spans="4:4">
      <c r="D29110" s="422"/>
    </row>
    <row r="29111" spans="4:4">
      <c r="D29111" s="422"/>
    </row>
    <row r="29112" spans="4:4">
      <c r="D29112" s="422"/>
    </row>
    <row r="29113" spans="4:4">
      <c r="D29113" s="422"/>
    </row>
    <row r="29114" spans="4:4">
      <c r="D29114" s="422"/>
    </row>
    <row r="29115" spans="4:4">
      <c r="D29115" s="422"/>
    </row>
    <row r="29116" spans="4:4">
      <c r="D29116" s="422"/>
    </row>
    <row r="29117" spans="4:4">
      <c r="D29117" s="422"/>
    </row>
    <row r="29118" spans="4:4">
      <c r="D29118" s="422"/>
    </row>
    <row r="29119" spans="4:4">
      <c r="D29119" s="422"/>
    </row>
    <row r="29120" spans="4:4">
      <c r="D29120" s="422"/>
    </row>
    <row r="29121" spans="4:4">
      <c r="D29121" s="422"/>
    </row>
    <row r="29122" spans="4:4">
      <c r="D29122" s="422"/>
    </row>
    <row r="29123" spans="4:4">
      <c r="D29123" s="422"/>
    </row>
    <row r="29124" spans="4:4">
      <c r="D29124" s="422"/>
    </row>
    <row r="29125" spans="4:4">
      <c r="D29125" s="422"/>
    </row>
    <row r="29126" spans="4:4">
      <c r="D29126" s="422"/>
    </row>
    <row r="29127" spans="4:4">
      <c r="D29127" s="422"/>
    </row>
    <row r="29128" spans="4:4">
      <c r="D29128" s="422"/>
    </row>
    <row r="29129" spans="4:4">
      <c r="D29129" s="422"/>
    </row>
    <row r="29130" spans="4:4">
      <c r="D29130" s="422"/>
    </row>
    <row r="29131" spans="4:4">
      <c r="D29131" s="422"/>
    </row>
    <row r="29132" spans="4:4">
      <c r="D29132" s="422"/>
    </row>
    <row r="29133" spans="4:4">
      <c r="D29133" s="422"/>
    </row>
    <row r="29134" spans="4:4">
      <c r="D29134" s="422"/>
    </row>
    <row r="29135" spans="4:4">
      <c r="D29135" s="422"/>
    </row>
    <row r="29136" spans="4:4">
      <c r="D29136" s="422"/>
    </row>
    <row r="29137" spans="4:4">
      <c r="D29137" s="422"/>
    </row>
    <row r="29138" spans="4:4">
      <c r="D29138" s="422"/>
    </row>
    <row r="29139" spans="4:4">
      <c r="D29139" s="422"/>
    </row>
    <row r="29140" spans="4:4">
      <c r="D29140" s="422"/>
    </row>
    <row r="29141" spans="4:4">
      <c r="D29141" s="422"/>
    </row>
    <row r="29142" spans="4:4">
      <c r="D29142" s="422"/>
    </row>
    <row r="29143" spans="4:4">
      <c r="D29143" s="422"/>
    </row>
    <row r="29144" spans="4:4">
      <c r="D29144" s="422"/>
    </row>
    <row r="29145" spans="4:4">
      <c r="D29145" s="422"/>
    </row>
    <row r="29146" spans="4:4">
      <c r="D29146" s="422"/>
    </row>
    <row r="29147" spans="4:4">
      <c r="D29147" s="422"/>
    </row>
    <row r="29148" spans="4:4">
      <c r="D29148" s="422"/>
    </row>
    <row r="29149" spans="4:4">
      <c r="D29149" s="422"/>
    </row>
    <row r="29150" spans="4:4">
      <c r="D29150" s="422"/>
    </row>
    <row r="29151" spans="4:4">
      <c r="D29151" s="422"/>
    </row>
    <row r="29152" spans="4:4">
      <c r="D29152" s="422"/>
    </row>
    <row r="29153" spans="4:4">
      <c r="D29153" s="422"/>
    </row>
    <row r="29154" spans="4:4">
      <c r="D29154" s="422"/>
    </row>
    <row r="29155" spans="4:4">
      <c r="D29155" s="422"/>
    </row>
    <row r="29156" spans="4:4">
      <c r="D29156" s="422"/>
    </row>
    <row r="29157" spans="4:4">
      <c r="D29157" s="422"/>
    </row>
    <row r="29158" spans="4:4">
      <c r="D29158" s="422"/>
    </row>
    <row r="29159" spans="4:4">
      <c r="D29159" s="422"/>
    </row>
    <row r="29160" spans="4:4">
      <c r="D29160" s="422"/>
    </row>
    <row r="29161" spans="4:4">
      <c r="D29161" s="422"/>
    </row>
    <row r="29162" spans="4:4">
      <c r="D29162" s="422"/>
    </row>
    <row r="29163" spans="4:4">
      <c r="D29163" s="422"/>
    </row>
    <row r="29164" spans="4:4">
      <c r="D29164" s="422"/>
    </row>
    <row r="29165" spans="4:4">
      <c r="D29165" s="422"/>
    </row>
    <row r="29166" spans="4:4">
      <c r="D29166" s="422"/>
    </row>
    <row r="29167" spans="4:4">
      <c r="D29167" s="422"/>
    </row>
    <row r="29168" spans="4:4">
      <c r="D29168" s="422"/>
    </row>
    <row r="29169" spans="4:4">
      <c r="D29169" s="422"/>
    </row>
    <row r="29170" spans="4:4">
      <c r="D29170" s="422"/>
    </row>
    <row r="29171" spans="4:4">
      <c r="D29171" s="422"/>
    </row>
    <row r="29172" spans="4:4">
      <c r="D29172" s="422"/>
    </row>
    <row r="29173" spans="4:4">
      <c r="D29173" s="422"/>
    </row>
    <row r="29174" spans="4:4">
      <c r="D29174" s="422"/>
    </row>
    <row r="29175" spans="4:4">
      <c r="D29175" s="422"/>
    </row>
    <row r="29176" spans="4:4">
      <c r="D29176" s="422"/>
    </row>
    <row r="29177" spans="4:4">
      <c r="D29177" s="422"/>
    </row>
    <row r="29178" spans="4:4">
      <c r="D29178" s="422"/>
    </row>
    <row r="29179" spans="4:4">
      <c r="D29179" s="422"/>
    </row>
    <row r="29180" spans="4:4">
      <c r="D29180" s="422"/>
    </row>
    <row r="29181" spans="4:4">
      <c r="D29181" s="422"/>
    </row>
    <row r="29182" spans="4:4">
      <c r="D29182" s="422"/>
    </row>
    <row r="29183" spans="4:4">
      <c r="D29183" s="422"/>
    </row>
    <row r="29184" spans="4:4">
      <c r="D29184" s="422"/>
    </row>
    <row r="29185" spans="4:4">
      <c r="D29185" s="422"/>
    </row>
    <row r="29186" spans="4:4">
      <c r="D29186" s="422"/>
    </row>
    <row r="29187" spans="4:4">
      <c r="D29187" s="422"/>
    </row>
    <row r="29188" spans="4:4">
      <c r="D29188" s="422"/>
    </row>
    <row r="29189" spans="4:4">
      <c r="D29189" s="422"/>
    </row>
    <row r="29190" spans="4:4">
      <c r="D29190" s="422"/>
    </row>
    <row r="29191" spans="4:4">
      <c r="D29191" s="422"/>
    </row>
    <row r="29192" spans="4:4">
      <c r="D29192" s="422"/>
    </row>
    <row r="29193" spans="4:4">
      <c r="D29193" s="422"/>
    </row>
    <row r="29194" spans="4:4">
      <c r="D29194" s="422"/>
    </row>
    <row r="29195" spans="4:4">
      <c r="D29195" s="422"/>
    </row>
    <row r="29196" spans="4:4">
      <c r="D29196" s="422"/>
    </row>
    <row r="29197" spans="4:4">
      <c r="D29197" s="422"/>
    </row>
    <row r="29198" spans="4:4">
      <c r="D29198" s="422"/>
    </row>
    <row r="29199" spans="4:4">
      <c r="D29199" s="422"/>
    </row>
    <row r="29200" spans="4:4">
      <c r="D29200" s="422"/>
    </row>
    <row r="29201" spans="4:4">
      <c r="D29201" s="422"/>
    </row>
    <row r="29202" spans="4:4">
      <c r="D29202" s="422"/>
    </row>
    <row r="29203" spans="4:4">
      <c r="D29203" s="422"/>
    </row>
    <row r="29204" spans="4:4">
      <c r="D29204" s="422"/>
    </row>
    <row r="29205" spans="4:4">
      <c r="D29205" s="422"/>
    </row>
    <row r="29206" spans="4:4">
      <c r="D29206" s="422"/>
    </row>
    <row r="29207" spans="4:4">
      <c r="D29207" s="422"/>
    </row>
    <row r="29208" spans="4:4">
      <c r="D29208" s="422"/>
    </row>
    <row r="29209" spans="4:4">
      <c r="D29209" s="422"/>
    </row>
    <row r="29210" spans="4:4">
      <c r="D29210" s="422"/>
    </row>
    <row r="29211" spans="4:4">
      <c r="D29211" s="422"/>
    </row>
    <row r="29212" spans="4:4">
      <c r="D29212" s="422"/>
    </row>
    <row r="29213" spans="4:4">
      <c r="D29213" s="422"/>
    </row>
    <row r="29214" spans="4:4">
      <c r="D29214" s="422"/>
    </row>
    <row r="29215" spans="4:4">
      <c r="D29215" s="422"/>
    </row>
    <row r="29216" spans="4:4">
      <c r="D29216" s="422"/>
    </row>
    <row r="29217" spans="4:4">
      <c r="D29217" s="422"/>
    </row>
    <row r="29218" spans="4:4">
      <c r="D29218" s="422"/>
    </row>
    <row r="29219" spans="4:4">
      <c r="D29219" s="422"/>
    </row>
    <row r="29220" spans="4:4">
      <c r="D29220" s="422"/>
    </row>
    <row r="29221" spans="4:4">
      <c r="D29221" s="422"/>
    </row>
    <row r="29222" spans="4:4">
      <c r="D29222" s="422"/>
    </row>
    <row r="29223" spans="4:4">
      <c r="D29223" s="422"/>
    </row>
    <row r="29224" spans="4:4">
      <c r="D29224" s="422"/>
    </row>
    <row r="29225" spans="4:4">
      <c r="D29225" s="422"/>
    </row>
    <row r="29226" spans="4:4">
      <c r="D29226" s="422"/>
    </row>
    <row r="29227" spans="4:4">
      <c r="D29227" s="422"/>
    </row>
    <row r="29228" spans="4:4">
      <c r="D29228" s="422"/>
    </row>
    <row r="29229" spans="4:4">
      <c r="D29229" s="422"/>
    </row>
    <row r="29230" spans="4:4">
      <c r="D29230" s="422"/>
    </row>
    <row r="29231" spans="4:4">
      <c r="D29231" s="422"/>
    </row>
    <row r="29232" spans="4:4">
      <c r="D29232" s="422"/>
    </row>
    <row r="29233" spans="4:4">
      <c r="D29233" s="422"/>
    </row>
    <row r="29234" spans="4:4">
      <c r="D29234" s="422"/>
    </row>
    <row r="29235" spans="4:4">
      <c r="D29235" s="422"/>
    </row>
    <row r="29236" spans="4:4">
      <c r="D29236" s="422"/>
    </row>
    <row r="29237" spans="4:4">
      <c r="D29237" s="422"/>
    </row>
    <row r="29238" spans="4:4">
      <c r="D29238" s="422"/>
    </row>
    <row r="29239" spans="4:4">
      <c r="D29239" s="422"/>
    </row>
    <row r="29240" spans="4:4">
      <c r="D29240" s="422"/>
    </row>
    <row r="29241" spans="4:4">
      <c r="D29241" s="422"/>
    </row>
    <row r="29242" spans="4:4">
      <c r="D29242" s="422"/>
    </row>
    <row r="29243" spans="4:4">
      <c r="D29243" s="422"/>
    </row>
    <row r="29244" spans="4:4">
      <c r="D29244" s="422"/>
    </row>
    <row r="29245" spans="4:4">
      <c r="D29245" s="422"/>
    </row>
    <row r="29246" spans="4:4">
      <c r="D29246" s="422"/>
    </row>
    <row r="29247" spans="4:4">
      <c r="D29247" s="422"/>
    </row>
    <row r="29248" spans="4:4">
      <c r="D29248" s="422"/>
    </row>
    <row r="29249" spans="4:4">
      <c r="D29249" s="422"/>
    </row>
    <row r="29250" spans="4:4">
      <c r="D29250" s="422"/>
    </row>
    <row r="29251" spans="4:4">
      <c r="D29251" s="422"/>
    </row>
    <row r="29252" spans="4:4">
      <c r="D29252" s="422"/>
    </row>
    <row r="29253" spans="4:4">
      <c r="D29253" s="422"/>
    </row>
    <row r="29254" spans="4:4">
      <c r="D29254" s="422"/>
    </row>
    <row r="29255" spans="4:4">
      <c r="D29255" s="422"/>
    </row>
    <row r="29256" spans="4:4">
      <c r="D29256" s="422"/>
    </row>
    <row r="29257" spans="4:4">
      <c r="D29257" s="422"/>
    </row>
    <row r="29258" spans="4:4">
      <c r="D29258" s="422"/>
    </row>
    <row r="29259" spans="4:4">
      <c r="D29259" s="422"/>
    </row>
    <row r="29260" spans="4:4">
      <c r="D29260" s="422"/>
    </row>
    <row r="29261" spans="4:4">
      <c r="D29261" s="422"/>
    </row>
    <row r="29262" spans="4:4">
      <c r="D29262" s="422"/>
    </row>
    <row r="29263" spans="4:4">
      <c r="D29263" s="422"/>
    </row>
    <row r="29264" spans="4:4">
      <c r="D29264" s="422"/>
    </row>
    <row r="29265" spans="4:4">
      <c r="D29265" s="422"/>
    </row>
    <row r="29266" spans="4:4">
      <c r="D29266" s="422"/>
    </row>
    <row r="29267" spans="4:4">
      <c r="D29267" s="422"/>
    </row>
    <row r="29268" spans="4:4">
      <c r="D29268" s="422"/>
    </row>
    <row r="29269" spans="4:4">
      <c r="D29269" s="422"/>
    </row>
    <row r="29270" spans="4:4">
      <c r="D29270" s="422"/>
    </row>
    <row r="29271" spans="4:4">
      <c r="D29271" s="422"/>
    </row>
    <row r="29272" spans="4:4">
      <c r="D29272" s="422"/>
    </row>
    <row r="29273" spans="4:4">
      <c r="D29273" s="422"/>
    </row>
    <row r="29274" spans="4:4">
      <c r="D29274" s="422"/>
    </row>
    <row r="29275" spans="4:4">
      <c r="D29275" s="422"/>
    </row>
    <row r="29276" spans="4:4">
      <c r="D29276" s="422"/>
    </row>
    <row r="29277" spans="4:4">
      <c r="D29277" s="422"/>
    </row>
    <row r="29278" spans="4:4">
      <c r="D29278" s="422"/>
    </row>
    <row r="29279" spans="4:4">
      <c r="D29279" s="422"/>
    </row>
    <row r="29280" spans="4:4">
      <c r="D29280" s="422"/>
    </row>
    <row r="29281" spans="4:4">
      <c r="D29281" s="422"/>
    </row>
    <row r="29282" spans="4:4">
      <c r="D29282" s="422"/>
    </row>
    <row r="29283" spans="4:4">
      <c r="D29283" s="422"/>
    </row>
    <row r="29284" spans="4:4">
      <c r="D29284" s="422"/>
    </row>
    <row r="29285" spans="4:4">
      <c r="D29285" s="422"/>
    </row>
    <row r="29286" spans="4:4">
      <c r="D29286" s="422"/>
    </row>
    <row r="29287" spans="4:4">
      <c r="D29287" s="422"/>
    </row>
    <row r="29288" spans="4:4">
      <c r="D29288" s="422"/>
    </row>
    <row r="29289" spans="4:4">
      <c r="D29289" s="422"/>
    </row>
    <row r="29290" spans="4:4">
      <c r="D29290" s="422"/>
    </row>
    <row r="29291" spans="4:4">
      <c r="D29291" s="422"/>
    </row>
    <row r="29292" spans="4:4">
      <c r="D29292" s="422"/>
    </row>
    <row r="29293" spans="4:4">
      <c r="D29293" s="422"/>
    </row>
    <row r="29294" spans="4:4">
      <c r="D29294" s="422"/>
    </row>
    <row r="29295" spans="4:4">
      <c r="D29295" s="422"/>
    </row>
    <row r="29296" spans="4:4">
      <c r="D29296" s="422"/>
    </row>
    <row r="29297" spans="4:4">
      <c r="D29297" s="422"/>
    </row>
    <row r="29298" spans="4:4">
      <c r="D29298" s="422"/>
    </row>
    <row r="29299" spans="4:4">
      <c r="D29299" s="422"/>
    </row>
    <row r="29300" spans="4:4">
      <c r="D29300" s="422"/>
    </row>
    <row r="29301" spans="4:4">
      <c r="D29301" s="422"/>
    </row>
    <row r="29302" spans="4:4">
      <c r="D29302" s="422"/>
    </row>
    <row r="29303" spans="4:4">
      <c r="D29303" s="422"/>
    </row>
    <row r="29304" spans="4:4">
      <c r="D29304" s="422"/>
    </row>
    <row r="29305" spans="4:4">
      <c r="D29305" s="422"/>
    </row>
    <row r="29306" spans="4:4">
      <c r="D29306" s="422"/>
    </row>
    <row r="29307" spans="4:4">
      <c r="D29307" s="422"/>
    </row>
    <row r="29308" spans="4:4">
      <c r="D29308" s="422"/>
    </row>
    <row r="29309" spans="4:4">
      <c r="D29309" s="422"/>
    </row>
    <row r="29310" spans="4:4">
      <c r="D29310" s="422"/>
    </row>
    <row r="29311" spans="4:4">
      <c r="D29311" s="422"/>
    </row>
    <row r="29312" spans="4:4">
      <c r="D29312" s="422"/>
    </row>
    <row r="29313" spans="4:4">
      <c r="D29313" s="422"/>
    </row>
    <row r="29314" spans="4:4">
      <c r="D29314" s="422"/>
    </row>
    <row r="29315" spans="4:4">
      <c r="D29315" s="422"/>
    </row>
    <row r="29316" spans="4:4">
      <c r="D29316" s="422"/>
    </row>
    <row r="29317" spans="4:4">
      <c r="D29317" s="422"/>
    </row>
    <row r="29318" spans="4:4">
      <c r="D29318" s="422"/>
    </row>
    <row r="29319" spans="4:4">
      <c r="D29319" s="422"/>
    </row>
    <row r="29320" spans="4:4">
      <c r="D29320" s="422"/>
    </row>
    <row r="29321" spans="4:4">
      <c r="D29321" s="422"/>
    </row>
    <row r="29322" spans="4:4">
      <c r="D29322" s="422"/>
    </row>
    <row r="29323" spans="4:4">
      <c r="D29323" s="422"/>
    </row>
    <row r="29324" spans="4:4">
      <c r="D29324" s="422"/>
    </row>
    <row r="29325" spans="4:4">
      <c r="D29325" s="422"/>
    </row>
    <row r="29326" spans="4:4">
      <c r="D29326" s="422"/>
    </row>
    <row r="29327" spans="4:4">
      <c r="D29327" s="422"/>
    </row>
    <row r="29328" spans="4:4">
      <c r="D29328" s="422"/>
    </row>
    <row r="29329" spans="4:4">
      <c r="D29329" s="422"/>
    </row>
    <row r="29330" spans="4:4">
      <c r="D29330" s="422"/>
    </row>
    <row r="29331" spans="4:4">
      <c r="D29331" s="422"/>
    </row>
    <row r="29332" spans="4:4">
      <c r="D29332" s="422"/>
    </row>
    <row r="29333" spans="4:4">
      <c r="D29333" s="422"/>
    </row>
    <row r="29334" spans="4:4">
      <c r="D29334" s="422"/>
    </row>
    <row r="29335" spans="4:4">
      <c r="D29335" s="422"/>
    </row>
    <row r="29336" spans="4:4">
      <c r="D29336" s="422"/>
    </row>
    <row r="29337" spans="4:4">
      <c r="D29337" s="422"/>
    </row>
    <row r="29338" spans="4:4">
      <c r="D29338" s="422"/>
    </row>
    <row r="29339" spans="4:4">
      <c r="D29339" s="422"/>
    </row>
    <row r="29340" spans="4:4">
      <c r="D29340" s="422"/>
    </row>
    <row r="29341" spans="4:4">
      <c r="D29341" s="422"/>
    </row>
    <row r="29342" spans="4:4">
      <c r="D29342" s="422"/>
    </row>
    <row r="29343" spans="4:4">
      <c r="D29343" s="422"/>
    </row>
    <row r="29344" spans="4:4">
      <c r="D29344" s="422"/>
    </row>
    <row r="29345" spans="4:4">
      <c r="D29345" s="422"/>
    </row>
    <row r="29346" spans="4:4">
      <c r="D29346" s="422"/>
    </row>
    <row r="29347" spans="4:4">
      <c r="D29347" s="422"/>
    </row>
    <row r="29348" spans="4:4">
      <c r="D29348" s="422"/>
    </row>
    <row r="29349" spans="4:4">
      <c r="D29349" s="422"/>
    </row>
    <row r="29350" spans="4:4">
      <c r="D29350" s="422"/>
    </row>
    <row r="29351" spans="4:4">
      <c r="D29351" s="422"/>
    </row>
    <row r="29352" spans="4:4">
      <c r="D29352" s="422"/>
    </row>
    <row r="29353" spans="4:4">
      <c r="D29353" s="422"/>
    </row>
    <row r="29354" spans="4:4">
      <c r="D29354" s="422"/>
    </row>
    <row r="29355" spans="4:4">
      <c r="D29355" s="422"/>
    </row>
    <row r="29356" spans="4:4">
      <c r="D29356" s="422"/>
    </row>
    <row r="29357" spans="4:4">
      <c r="D29357" s="422"/>
    </row>
    <row r="29358" spans="4:4">
      <c r="D29358" s="422"/>
    </row>
    <row r="29359" spans="4:4">
      <c r="D29359" s="422"/>
    </row>
    <row r="29360" spans="4:4">
      <c r="D29360" s="422"/>
    </row>
    <row r="29361" spans="4:4">
      <c r="D29361" s="422"/>
    </row>
    <row r="29362" spans="4:4">
      <c r="D29362" s="422"/>
    </row>
    <row r="29363" spans="4:4">
      <c r="D29363" s="422"/>
    </row>
    <row r="29364" spans="4:4">
      <c r="D29364" s="422"/>
    </row>
    <row r="29365" spans="4:4">
      <c r="D29365" s="422"/>
    </row>
    <row r="29366" spans="4:4">
      <c r="D29366" s="422"/>
    </row>
    <row r="29367" spans="4:4">
      <c r="D29367" s="422"/>
    </row>
    <row r="29368" spans="4:4">
      <c r="D29368" s="422"/>
    </row>
    <row r="29369" spans="4:4">
      <c r="D29369" s="422"/>
    </row>
    <row r="29370" spans="4:4">
      <c r="D29370" s="422"/>
    </row>
    <row r="29371" spans="4:4">
      <c r="D29371" s="422"/>
    </row>
    <row r="29372" spans="4:4">
      <c r="D29372" s="422"/>
    </row>
    <row r="29373" spans="4:4">
      <c r="D29373" s="422"/>
    </row>
    <row r="29374" spans="4:4">
      <c r="D29374" s="422"/>
    </row>
    <row r="29375" spans="4:4">
      <c r="D29375" s="422"/>
    </row>
    <row r="29376" spans="4:4">
      <c r="D29376" s="422"/>
    </row>
    <row r="29377" spans="4:4">
      <c r="D29377" s="422"/>
    </row>
    <row r="29378" spans="4:4">
      <c r="D29378" s="422"/>
    </row>
    <row r="29379" spans="4:4">
      <c r="D29379" s="422"/>
    </row>
    <row r="29380" spans="4:4">
      <c r="D29380" s="422"/>
    </row>
    <row r="29381" spans="4:4">
      <c r="D29381" s="422"/>
    </row>
    <row r="29382" spans="4:4">
      <c r="D29382" s="422"/>
    </row>
    <row r="29383" spans="4:4">
      <c r="D29383" s="422"/>
    </row>
    <row r="29384" spans="4:4">
      <c r="D29384" s="422"/>
    </row>
    <row r="29385" spans="4:4">
      <c r="D29385" s="422"/>
    </row>
    <row r="29386" spans="4:4">
      <c r="D29386" s="422"/>
    </row>
    <row r="29387" spans="4:4">
      <c r="D29387" s="422"/>
    </row>
    <row r="29388" spans="4:4">
      <c r="D29388" s="422"/>
    </row>
    <row r="29389" spans="4:4">
      <c r="D29389" s="422"/>
    </row>
    <row r="29390" spans="4:4">
      <c r="D29390" s="422"/>
    </row>
    <row r="29391" spans="4:4">
      <c r="D29391" s="422"/>
    </row>
    <row r="29392" spans="4:4">
      <c r="D29392" s="422"/>
    </row>
    <row r="29393" spans="4:4">
      <c r="D29393" s="422"/>
    </row>
    <row r="29394" spans="4:4">
      <c r="D29394" s="422"/>
    </row>
    <row r="29395" spans="4:4">
      <c r="D29395" s="422"/>
    </row>
    <row r="29396" spans="4:4">
      <c r="D29396" s="422"/>
    </row>
    <row r="29397" spans="4:4">
      <c r="D29397" s="422"/>
    </row>
    <row r="29398" spans="4:4">
      <c r="D29398" s="422"/>
    </row>
    <row r="29399" spans="4:4">
      <c r="D29399" s="422"/>
    </row>
    <row r="29400" spans="4:4">
      <c r="D29400" s="422"/>
    </row>
    <row r="29401" spans="4:4">
      <c r="D29401" s="422"/>
    </row>
    <row r="29402" spans="4:4">
      <c r="D29402" s="422"/>
    </row>
    <row r="29403" spans="4:4">
      <c r="D29403" s="422"/>
    </row>
    <row r="29404" spans="4:4">
      <c r="D29404" s="422"/>
    </row>
    <row r="29405" spans="4:4">
      <c r="D29405" s="422"/>
    </row>
    <row r="29406" spans="4:4">
      <c r="D29406" s="422"/>
    </row>
    <row r="29407" spans="4:4">
      <c r="D29407" s="422"/>
    </row>
    <row r="29408" spans="4:4">
      <c r="D29408" s="422"/>
    </row>
    <row r="29409" spans="4:4">
      <c r="D29409" s="422"/>
    </row>
    <row r="29410" spans="4:4">
      <c r="D29410" s="422"/>
    </row>
    <row r="29411" spans="4:4">
      <c r="D29411" s="422"/>
    </row>
    <row r="29412" spans="4:4">
      <c r="D29412" s="422"/>
    </row>
    <row r="29413" spans="4:4">
      <c r="D29413" s="422"/>
    </row>
    <row r="29414" spans="4:4">
      <c r="D29414" s="422"/>
    </row>
    <row r="29415" spans="4:4">
      <c r="D29415" s="422"/>
    </row>
    <row r="29416" spans="4:4">
      <c r="D29416" s="422"/>
    </row>
    <row r="29417" spans="4:4">
      <c r="D29417" s="422"/>
    </row>
    <row r="29418" spans="4:4">
      <c r="D29418" s="422"/>
    </row>
    <row r="29419" spans="4:4">
      <c r="D29419" s="422"/>
    </row>
    <row r="29420" spans="4:4">
      <c r="D29420" s="422"/>
    </row>
    <row r="29421" spans="4:4">
      <c r="D29421" s="422"/>
    </row>
    <row r="29422" spans="4:4">
      <c r="D29422" s="422"/>
    </row>
    <row r="29423" spans="4:4">
      <c r="D29423" s="422"/>
    </row>
    <row r="29424" spans="4:4">
      <c r="D29424" s="422"/>
    </row>
    <row r="29425" spans="4:4">
      <c r="D29425" s="422"/>
    </row>
    <row r="29426" spans="4:4">
      <c r="D29426" s="422"/>
    </row>
    <row r="29427" spans="4:4">
      <c r="D29427" s="422"/>
    </row>
    <row r="29428" spans="4:4">
      <c r="D29428" s="422"/>
    </row>
    <row r="29429" spans="4:4">
      <c r="D29429" s="422"/>
    </row>
    <row r="29430" spans="4:4">
      <c r="D29430" s="422"/>
    </row>
    <row r="29431" spans="4:4">
      <c r="D29431" s="422"/>
    </row>
    <row r="29432" spans="4:4">
      <c r="D29432" s="422"/>
    </row>
    <row r="29433" spans="4:4">
      <c r="D29433" s="422"/>
    </row>
    <row r="29434" spans="4:4">
      <c r="D29434" s="422"/>
    </row>
    <row r="29435" spans="4:4">
      <c r="D29435" s="422"/>
    </row>
    <row r="29436" spans="4:4">
      <c r="D29436" s="422"/>
    </row>
    <row r="29437" spans="4:4">
      <c r="D29437" s="422"/>
    </row>
    <row r="29438" spans="4:4">
      <c r="D29438" s="422"/>
    </row>
    <row r="29439" spans="4:4">
      <c r="D29439" s="422"/>
    </row>
    <row r="29440" spans="4:4">
      <c r="D29440" s="422"/>
    </row>
    <row r="29441" spans="4:4">
      <c r="D29441" s="422"/>
    </row>
    <row r="29442" spans="4:4">
      <c r="D29442" s="422"/>
    </row>
    <row r="29443" spans="4:4">
      <c r="D29443" s="422"/>
    </row>
    <row r="29444" spans="4:4">
      <c r="D29444" s="422"/>
    </row>
    <row r="29445" spans="4:4">
      <c r="D29445" s="422"/>
    </row>
    <row r="29446" spans="4:4">
      <c r="D29446" s="422"/>
    </row>
    <row r="29447" spans="4:4">
      <c r="D29447" s="422"/>
    </row>
    <row r="29448" spans="4:4">
      <c r="D29448" s="422"/>
    </row>
    <row r="29449" spans="4:4">
      <c r="D29449" s="422"/>
    </row>
    <row r="29450" spans="4:4">
      <c r="D29450" s="422"/>
    </row>
    <row r="29451" spans="4:4">
      <c r="D29451" s="422"/>
    </row>
    <row r="29452" spans="4:4">
      <c r="D29452" s="422"/>
    </row>
    <row r="29453" spans="4:4">
      <c r="D29453" s="422"/>
    </row>
    <row r="29454" spans="4:4">
      <c r="D29454" s="422"/>
    </row>
    <row r="29455" spans="4:4">
      <c r="D29455" s="422"/>
    </row>
    <row r="29456" spans="4:4">
      <c r="D29456" s="422"/>
    </row>
    <row r="29457" spans="4:4">
      <c r="D29457" s="422"/>
    </row>
    <row r="29458" spans="4:4">
      <c r="D29458" s="422"/>
    </row>
    <row r="29459" spans="4:4">
      <c r="D29459" s="422"/>
    </row>
    <row r="29460" spans="4:4">
      <c r="D29460" s="422"/>
    </row>
    <row r="29461" spans="4:4">
      <c r="D29461" s="422"/>
    </row>
    <row r="29462" spans="4:4">
      <c r="D29462" s="422"/>
    </row>
    <row r="29463" spans="4:4">
      <c r="D29463" s="422"/>
    </row>
    <row r="29464" spans="4:4">
      <c r="D29464" s="422"/>
    </row>
    <row r="29465" spans="4:4">
      <c r="D29465" s="422"/>
    </row>
    <row r="29466" spans="4:4">
      <c r="D29466" s="422"/>
    </row>
    <row r="29467" spans="4:4">
      <c r="D29467" s="422"/>
    </row>
    <row r="29468" spans="4:4">
      <c r="D29468" s="422"/>
    </row>
    <row r="29469" spans="4:4">
      <c r="D29469" s="422"/>
    </row>
    <row r="29470" spans="4:4">
      <c r="D29470" s="422"/>
    </row>
    <row r="29471" spans="4:4">
      <c r="D29471" s="422"/>
    </row>
    <row r="29472" spans="4:4">
      <c r="D29472" s="422"/>
    </row>
    <row r="29473" spans="4:4">
      <c r="D29473" s="422"/>
    </row>
    <row r="29474" spans="4:4">
      <c r="D29474" s="422"/>
    </row>
    <row r="29475" spans="4:4">
      <c r="D29475" s="422"/>
    </row>
    <row r="29476" spans="4:4">
      <c r="D29476" s="422"/>
    </row>
    <row r="29477" spans="4:4">
      <c r="D29477" s="422"/>
    </row>
    <row r="29478" spans="4:4">
      <c r="D29478" s="422"/>
    </row>
    <row r="29479" spans="4:4">
      <c r="D29479" s="422"/>
    </row>
    <row r="29480" spans="4:4">
      <c r="D29480" s="422"/>
    </row>
    <row r="29481" spans="4:4">
      <c r="D29481" s="422"/>
    </row>
    <row r="29482" spans="4:4">
      <c r="D29482" s="422"/>
    </row>
    <row r="29483" spans="4:4">
      <c r="D29483" s="422"/>
    </row>
    <row r="29484" spans="4:4">
      <c r="D29484" s="422"/>
    </row>
    <row r="29485" spans="4:4">
      <c r="D29485" s="422"/>
    </row>
    <row r="29486" spans="4:4">
      <c r="D29486" s="422"/>
    </row>
    <row r="29487" spans="4:4">
      <c r="D29487" s="422"/>
    </row>
    <row r="29488" spans="4:4">
      <c r="D29488" s="422"/>
    </row>
    <row r="29489" spans="4:4">
      <c r="D29489" s="422"/>
    </row>
    <row r="29490" spans="4:4">
      <c r="D29490" s="422"/>
    </row>
    <row r="29491" spans="4:4">
      <c r="D29491" s="422"/>
    </row>
    <row r="29492" spans="4:4">
      <c r="D29492" s="422"/>
    </row>
    <row r="29493" spans="4:4">
      <c r="D29493" s="422"/>
    </row>
    <row r="29494" spans="4:4">
      <c r="D29494" s="422"/>
    </row>
    <row r="29495" spans="4:4">
      <c r="D29495" s="422"/>
    </row>
    <row r="29496" spans="4:4">
      <c r="D29496" s="422"/>
    </row>
    <row r="29497" spans="4:4">
      <c r="D29497" s="422"/>
    </row>
    <row r="29498" spans="4:4">
      <c r="D29498" s="422"/>
    </row>
    <row r="29499" spans="4:4">
      <c r="D29499" s="422"/>
    </row>
    <row r="29500" spans="4:4">
      <c r="D29500" s="422"/>
    </row>
    <row r="29501" spans="4:4">
      <c r="D29501" s="422"/>
    </row>
    <row r="29502" spans="4:4">
      <c r="D29502" s="422"/>
    </row>
    <row r="29503" spans="4:4">
      <c r="D29503" s="422"/>
    </row>
    <row r="29504" spans="4:4">
      <c r="D29504" s="422"/>
    </row>
    <row r="29505" spans="4:4">
      <c r="D29505" s="422"/>
    </row>
    <row r="29506" spans="4:4">
      <c r="D29506" s="422"/>
    </row>
    <row r="29507" spans="4:4">
      <c r="D29507" s="422"/>
    </row>
    <row r="29508" spans="4:4">
      <c r="D29508" s="422"/>
    </row>
    <row r="29509" spans="4:4">
      <c r="D29509" s="422"/>
    </row>
    <row r="29510" spans="4:4">
      <c r="D29510" s="422"/>
    </row>
    <row r="29511" spans="4:4">
      <c r="D29511" s="422"/>
    </row>
    <row r="29512" spans="4:4">
      <c r="D29512" s="422"/>
    </row>
    <row r="29513" spans="4:4">
      <c r="D29513" s="422"/>
    </row>
    <row r="29514" spans="4:4">
      <c r="D29514" s="422"/>
    </row>
    <row r="29515" spans="4:4">
      <c r="D29515" s="422"/>
    </row>
    <row r="29516" spans="4:4">
      <c r="D29516" s="422"/>
    </row>
    <row r="29517" spans="4:4">
      <c r="D29517" s="422"/>
    </row>
    <row r="29518" spans="4:4">
      <c r="D29518" s="422"/>
    </row>
    <row r="29519" spans="4:4">
      <c r="D29519" s="422"/>
    </row>
    <row r="29520" spans="4:4">
      <c r="D29520" s="422"/>
    </row>
    <row r="29521" spans="4:4">
      <c r="D29521" s="422"/>
    </row>
    <row r="29522" spans="4:4">
      <c r="D29522" s="422"/>
    </row>
    <row r="29523" spans="4:4">
      <c r="D29523" s="422"/>
    </row>
    <row r="29524" spans="4:4">
      <c r="D29524" s="422"/>
    </row>
    <row r="29525" spans="4:4">
      <c r="D29525" s="422"/>
    </row>
    <row r="29526" spans="4:4">
      <c r="D29526" s="422"/>
    </row>
    <row r="29527" spans="4:4">
      <c r="D29527" s="422"/>
    </row>
    <row r="29528" spans="4:4">
      <c r="D29528" s="422"/>
    </row>
    <row r="29529" spans="4:4">
      <c r="D29529" s="422"/>
    </row>
    <row r="29530" spans="4:4">
      <c r="D29530" s="422"/>
    </row>
    <row r="29531" spans="4:4">
      <c r="D29531" s="422"/>
    </row>
    <row r="29532" spans="4:4">
      <c r="D29532" s="422"/>
    </row>
    <row r="29533" spans="4:4">
      <c r="D29533" s="422"/>
    </row>
    <row r="29534" spans="4:4">
      <c r="D29534" s="422"/>
    </row>
    <row r="29535" spans="4:4">
      <c r="D29535" s="422"/>
    </row>
    <row r="29536" spans="4:4">
      <c r="D29536" s="422"/>
    </row>
    <row r="29537" spans="4:4">
      <c r="D29537" s="422"/>
    </row>
    <row r="29538" spans="4:4">
      <c r="D29538" s="422"/>
    </row>
    <row r="29539" spans="4:4">
      <c r="D29539" s="422"/>
    </row>
    <row r="29540" spans="4:4">
      <c r="D29540" s="422"/>
    </row>
    <row r="29541" spans="4:4">
      <c r="D29541" s="422"/>
    </row>
    <row r="29542" spans="4:4">
      <c r="D29542" s="422"/>
    </row>
    <row r="29543" spans="4:4">
      <c r="D29543" s="422"/>
    </row>
    <row r="29544" spans="4:4">
      <c r="D29544" s="422"/>
    </row>
    <row r="29545" spans="4:4">
      <c r="D29545" s="422"/>
    </row>
    <row r="29546" spans="4:4">
      <c r="D29546" s="422"/>
    </row>
    <row r="29547" spans="4:4">
      <c r="D29547" s="422"/>
    </row>
    <row r="29548" spans="4:4">
      <c r="D29548" s="422"/>
    </row>
    <row r="29549" spans="4:4">
      <c r="D29549" s="422"/>
    </row>
    <row r="29550" spans="4:4">
      <c r="D29550" s="422"/>
    </row>
    <row r="29551" spans="4:4">
      <c r="D29551" s="422"/>
    </row>
    <row r="29552" spans="4:4">
      <c r="D29552" s="422"/>
    </row>
    <row r="29553" spans="4:4">
      <c r="D29553" s="422"/>
    </row>
    <row r="29554" spans="4:4">
      <c r="D29554" s="422"/>
    </row>
    <row r="29555" spans="4:4">
      <c r="D29555" s="422"/>
    </row>
    <row r="29556" spans="4:4">
      <c r="D29556" s="422"/>
    </row>
    <row r="29557" spans="4:4">
      <c r="D29557" s="422"/>
    </row>
    <row r="29558" spans="4:4">
      <c r="D29558" s="422"/>
    </row>
    <row r="29559" spans="4:4">
      <c r="D29559" s="422"/>
    </row>
    <row r="29560" spans="4:4">
      <c r="D29560" s="422"/>
    </row>
    <row r="29561" spans="4:4">
      <c r="D29561" s="422"/>
    </row>
    <row r="29562" spans="4:4">
      <c r="D29562" s="422"/>
    </row>
    <row r="29563" spans="4:4">
      <c r="D29563" s="422"/>
    </row>
    <row r="29564" spans="4:4">
      <c r="D29564" s="422"/>
    </row>
    <row r="29565" spans="4:4">
      <c r="D29565" s="422"/>
    </row>
    <row r="29566" spans="4:4">
      <c r="D29566" s="422"/>
    </row>
    <row r="29567" spans="4:4">
      <c r="D29567" s="422"/>
    </row>
    <row r="29568" spans="4:4">
      <c r="D29568" s="422"/>
    </row>
    <row r="29569" spans="4:4">
      <c r="D29569" s="422"/>
    </row>
    <row r="29570" spans="4:4">
      <c r="D29570" s="422"/>
    </row>
    <row r="29571" spans="4:4">
      <c r="D29571" s="422"/>
    </row>
    <row r="29572" spans="4:4">
      <c r="D29572" s="422"/>
    </row>
    <row r="29573" spans="4:4">
      <c r="D29573" s="422"/>
    </row>
    <row r="29574" spans="4:4">
      <c r="D29574" s="422"/>
    </row>
    <row r="29575" spans="4:4">
      <c r="D29575" s="422"/>
    </row>
    <row r="29576" spans="4:4">
      <c r="D29576" s="422"/>
    </row>
    <row r="29577" spans="4:4">
      <c r="D29577" s="422"/>
    </row>
    <row r="29578" spans="4:4">
      <c r="D29578" s="422"/>
    </row>
    <row r="29579" spans="4:4">
      <c r="D29579" s="422"/>
    </row>
    <row r="29580" spans="4:4">
      <c r="D29580" s="422"/>
    </row>
    <row r="29581" spans="4:4">
      <c r="D29581" s="422"/>
    </row>
    <row r="29582" spans="4:4">
      <c r="D29582" s="422"/>
    </row>
    <row r="29583" spans="4:4">
      <c r="D29583" s="422"/>
    </row>
    <row r="29584" spans="4:4">
      <c r="D29584" s="422"/>
    </row>
    <row r="29585" spans="4:4">
      <c r="D29585" s="422"/>
    </row>
    <row r="29586" spans="4:4">
      <c r="D29586" s="422"/>
    </row>
    <row r="29587" spans="4:4">
      <c r="D29587" s="422"/>
    </row>
    <row r="29588" spans="4:4">
      <c r="D29588" s="422"/>
    </row>
    <row r="29589" spans="4:4">
      <c r="D29589" s="422"/>
    </row>
    <row r="29590" spans="4:4">
      <c r="D29590" s="422"/>
    </row>
    <row r="29591" spans="4:4">
      <c r="D29591" s="422"/>
    </row>
    <row r="29592" spans="4:4">
      <c r="D29592" s="422"/>
    </row>
    <row r="29593" spans="4:4">
      <c r="D29593" s="422"/>
    </row>
    <row r="29594" spans="4:4">
      <c r="D29594" s="422"/>
    </row>
    <row r="29595" spans="4:4">
      <c r="D29595" s="422"/>
    </row>
    <row r="29596" spans="4:4">
      <c r="D29596" s="422"/>
    </row>
    <row r="29597" spans="4:4">
      <c r="D29597" s="422"/>
    </row>
    <row r="29598" spans="4:4">
      <c r="D29598" s="422"/>
    </row>
    <row r="29599" spans="4:4">
      <c r="D29599" s="422"/>
    </row>
    <row r="29600" spans="4:4">
      <c r="D29600" s="422"/>
    </row>
    <row r="29601" spans="4:4">
      <c r="D29601" s="422"/>
    </row>
    <row r="29602" spans="4:4">
      <c r="D29602" s="422"/>
    </row>
    <row r="29603" spans="4:4">
      <c r="D29603" s="422"/>
    </row>
    <row r="29604" spans="4:4">
      <c r="D29604" s="422"/>
    </row>
    <row r="29605" spans="4:4">
      <c r="D29605" s="422"/>
    </row>
    <row r="29606" spans="4:4">
      <c r="D29606" s="422"/>
    </row>
    <row r="29607" spans="4:4">
      <c r="D29607" s="422"/>
    </row>
    <row r="29608" spans="4:4">
      <c r="D29608" s="422"/>
    </row>
    <row r="29609" spans="4:4">
      <c r="D29609" s="422"/>
    </row>
    <row r="29610" spans="4:4">
      <c r="D29610" s="422"/>
    </row>
    <row r="29611" spans="4:4">
      <c r="D29611" s="422"/>
    </row>
    <row r="29612" spans="4:4">
      <c r="D29612" s="422"/>
    </row>
    <row r="29613" spans="4:4">
      <c r="D29613" s="422"/>
    </row>
    <row r="29614" spans="4:4">
      <c r="D29614" s="422"/>
    </row>
    <row r="29615" spans="4:4">
      <c r="D29615" s="422"/>
    </row>
    <row r="29616" spans="4:4">
      <c r="D29616" s="422"/>
    </row>
    <row r="29617" spans="4:4">
      <c r="D29617" s="422"/>
    </row>
    <row r="29618" spans="4:4">
      <c r="D29618" s="422"/>
    </row>
    <row r="29619" spans="4:4">
      <c r="D29619" s="422"/>
    </row>
    <row r="29620" spans="4:4">
      <c r="D29620" s="422"/>
    </row>
    <row r="29621" spans="4:4">
      <c r="D29621" s="422"/>
    </row>
    <row r="29622" spans="4:4">
      <c r="D29622" s="422"/>
    </row>
    <row r="29623" spans="4:4">
      <c r="D29623" s="422"/>
    </row>
    <row r="29624" spans="4:4">
      <c r="D29624" s="422"/>
    </row>
    <row r="29625" spans="4:4">
      <c r="D29625" s="422"/>
    </row>
    <row r="29626" spans="4:4">
      <c r="D29626" s="422"/>
    </row>
    <row r="29627" spans="4:4">
      <c r="D29627" s="422"/>
    </row>
    <row r="29628" spans="4:4">
      <c r="D29628" s="422"/>
    </row>
    <row r="29629" spans="4:4">
      <c r="D29629" s="422"/>
    </row>
    <row r="29630" spans="4:4">
      <c r="D29630" s="422"/>
    </row>
    <row r="29631" spans="4:4">
      <c r="D29631" s="422"/>
    </row>
    <row r="29632" spans="4:4">
      <c r="D29632" s="422"/>
    </row>
    <row r="29633" spans="4:4">
      <c r="D29633" s="422"/>
    </row>
    <row r="29634" spans="4:4">
      <c r="D29634" s="422"/>
    </row>
    <row r="29635" spans="4:4">
      <c r="D29635" s="422"/>
    </row>
    <row r="29636" spans="4:4">
      <c r="D29636" s="422"/>
    </row>
    <row r="29637" spans="4:4">
      <c r="D29637" s="422"/>
    </row>
    <row r="29638" spans="4:4">
      <c r="D29638" s="422"/>
    </row>
    <row r="29639" spans="4:4">
      <c r="D29639" s="422"/>
    </row>
    <row r="29640" spans="4:4">
      <c r="D29640" s="422"/>
    </row>
    <row r="29641" spans="4:4">
      <c r="D29641" s="422"/>
    </row>
    <row r="29642" spans="4:4">
      <c r="D29642" s="422"/>
    </row>
    <row r="29643" spans="4:4">
      <c r="D29643" s="422"/>
    </row>
    <row r="29644" spans="4:4">
      <c r="D29644" s="422"/>
    </row>
    <row r="29645" spans="4:4">
      <c r="D29645" s="422"/>
    </row>
    <row r="29646" spans="4:4">
      <c r="D29646" s="422"/>
    </row>
    <row r="29647" spans="4:4">
      <c r="D29647" s="422"/>
    </row>
    <row r="29648" spans="4:4">
      <c r="D29648" s="422"/>
    </row>
    <row r="29649" spans="4:4">
      <c r="D29649" s="422"/>
    </row>
    <row r="29650" spans="4:4">
      <c r="D29650" s="422"/>
    </row>
    <row r="29651" spans="4:4">
      <c r="D29651" s="422"/>
    </row>
    <row r="29652" spans="4:4">
      <c r="D29652" s="422"/>
    </row>
    <row r="29653" spans="4:4">
      <c r="D29653" s="422"/>
    </row>
    <row r="29654" spans="4:4">
      <c r="D29654" s="422"/>
    </row>
    <row r="29655" spans="4:4">
      <c r="D29655" s="422"/>
    </row>
    <row r="29656" spans="4:4">
      <c r="D29656" s="422"/>
    </row>
    <row r="29657" spans="4:4">
      <c r="D29657" s="422"/>
    </row>
    <row r="29658" spans="4:4">
      <c r="D29658" s="422"/>
    </row>
    <row r="29659" spans="4:4">
      <c r="D29659" s="422"/>
    </row>
    <row r="29660" spans="4:4">
      <c r="D29660" s="422"/>
    </row>
    <row r="29661" spans="4:4">
      <c r="D29661" s="422"/>
    </row>
    <row r="29662" spans="4:4">
      <c r="D29662" s="422"/>
    </row>
    <row r="29663" spans="4:4">
      <c r="D29663" s="422"/>
    </row>
    <row r="29664" spans="4:4">
      <c r="D29664" s="422"/>
    </row>
    <row r="29665" spans="4:4">
      <c r="D29665" s="422"/>
    </row>
    <row r="29666" spans="4:4">
      <c r="D29666" s="422"/>
    </row>
    <row r="29667" spans="4:4">
      <c r="D29667" s="422"/>
    </row>
    <row r="29668" spans="4:4">
      <c r="D29668" s="422"/>
    </row>
    <row r="29669" spans="4:4">
      <c r="D29669" s="422"/>
    </row>
    <row r="29670" spans="4:4">
      <c r="D29670" s="422"/>
    </row>
    <row r="29671" spans="4:4">
      <c r="D29671" s="422"/>
    </row>
    <row r="29672" spans="4:4">
      <c r="D29672" s="422"/>
    </row>
    <row r="29673" spans="4:4">
      <c r="D29673" s="422"/>
    </row>
    <row r="29674" spans="4:4">
      <c r="D29674" s="422"/>
    </row>
    <row r="29675" spans="4:4">
      <c r="D29675" s="422"/>
    </row>
    <row r="29676" spans="4:4">
      <c r="D29676" s="422"/>
    </row>
    <row r="29677" spans="4:4">
      <c r="D29677" s="422"/>
    </row>
    <row r="29678" spans="4:4">
      <c r="D29678" s="422"/>
    </row>
    <row r="29679" spans="4:4">
      <c r="D29679" s="422"/>
    </row>
    <row r="29680" spans="4:4">
      <c r="D29680" s="422"/>
    </row>
    <row r="29681" spans="4:4">
      <c r="D29681" s="422"/>
    </row>
    <row r="29682" spans="4:4">
      <c r="D29682" s="422"/>
    </row>
    <row r="29683" spans="4:4">
      <c r="D29683" s="422"/>
    </row>
    <row r="29684" spans="4:4">
      <c r="D29684" s="422"/>
    </row>
    <row r="29685" spans="4:4">
      <c r="D29685" s="422"/>
    </row>
    <row r="29686" spans="4:4">
      <c r="D29686" s="422"/>
    </row>
    <row r="29687" spans="4:4">
      <c r="D29687" s="422"/>
    </row>
    <row r="29688" spans="4:4">
      <c r="D29688" s="422"/>
    </row>
    <row r="29689" spans="4:4">
      <c r="D29689" s="422"/>
    </row>
    <row r="29690" spans="4:4">
      <c r="D29690" s="422"/>
    </row>
    <row r="29691" spans="4:4">
      <c r="D29691" s="422"/>
    </row>
    <row r="29692" spans="4:4">
      <c r="D29692" s="422"/>
    </row>
    <row r="29693" spans="4:4">
      <c r="D29693" s="422"/>
    </row>
    <row r="29694" spans="4:4">
      <c r="D29694" s="422"/>
    </row>
    <row r="29695" spans="4:4">
      <c r="D29695" s="422"/>
    </row>
    <row r="29696" spans="4:4">
      <c r="D29696" s="422"/>
    </row>
    <row r="29697" spans="4:4">
      <c r="D29697" s="422"/>
    </row>
    <row r="29698" spans="4:4">
      <c r="D29698" s="422"/>
    </row>
    <row r="29699" spans="4:4">
      <c r="D29699" s="422"/>
    </row>
    <row r="29700" spans="4:4">
      <c r="D29700" s="422"/>
    </row>
    <row r="29701" spans="4:4">
      <c r="D29701" s="422"/>
    </row>
    <row r="29702" spans="4:4">
      <c r="D29702" s="422"/>
    </row>
    <row r="29703" spans="4:4">
      <c r="D29703" s="422"/>
    </row>
    <row r="29704" spans="4:4">
      <c r="D29704" s="422"/>
    </row>
    <row r="29705" spans="4:4">
      <c r="D29705" s="422"/>
    </row>
    <row r="29706" spans="4:4">
      <c r="D29706" s="422"/>
    </row>
    <row r="29707" spans="4:4">
      <c r="D29707" s="422"/>
    </row>
    <row r="29708" spans="4:4">
      <c r="D29708" s="422"/>
    </row>
    <row r="29709" spans="4:4">
      <c r="D29709" s="422"/>
    </row>
    <row r="29710" spans="4:4">
      <c r="D29710" s="422"/>
    </row>
    <row r="29711" spans="4:4">
      <c r="D29711" s="422"/>
    </row>
    <row r="29712" spans="4:4">
      <c r="D29712" s="422"/>
    </row>
    <row r="29713" spans="4:4">
      <c r="D29713" s="422"/>
    </row>
    <row r="29714" spans="4:4">
      <c r="D29714" s="422"/>
    </row>
    <row r="29715" spans="4:4">
      <c r="D29715" s="422"/>
    </row>
    <row r="29716" spans="4:4">
      <c r="D29716" s="422"/>
    </row>
    <row r="29717" spans="4:4">
      <c r="D29717" s="422"/>
    </row>
    <row r="29718" spans="4:4">
      <c r="D29718" s="422"/>
    </row>
    <row r="29719" spans="4:4">
      <c r="D29719" s="422"/>
    </row>
    <row r="29720" spans="4:4">
      <c r="D29720" s="422"/>
    </row>
    <row r="29721" spans="4:4">
      <c r="D29721" s="422"/>
    </row>
    <row r="29722" spans="4:4">
      <c r="D29722" s="422"/>
    </row>
    <row r="29723" spans="4:4">
      <c r="D29723" s="422"/>
    </row>
    <row r="29724" spans="4:4">
      <c r="D29724" s="422"/>
    </row>
    <row r="29725" spans="4:4">
      <c r="D29725" s="422"/>
    </row>
    <row r="29726" spans="4:4">
      <c r="D29726" s="422"/>
    </row>
    <row r="29727" spans="4:4">
      <c r="D29727" s="422"/>
    </row>
    <row r="29728" spans="4:4">
      <c r="D29728" s="422"/>
    </row>
    <row r="29729" spans="4:4">
      <c r="D29729" s="422"/>
    </row>
    <row r="29730" spans="4:4">
      <c r="D29730" s="422"/>
    </row>
    <row r="29731" spans="4:4">
      <c r="D29731" s="422"/>
    </row>
    <row r="29732" spans="4:4">
      <c r="D29732" s="422"/>
    </row>
    <row r="29733" spans="4:4">
      <c r="D29733" s="422"/>
    </row>
    <row r="29734" spans="4:4">
      <c r="D29734" s="422"/>
    </row>
    <row r="29735" spans="4:4">
      <c r="D29735" s="422"/>
    </row>
    <row r="29736" spans="4:4">
      <c r="D29736" s="422"/>
    </row>
    <row r="29737" spans="4:4">
      <c r="D29737" s="422"/>
    </row>
    <row r="29738" spans="4:4">
      <c r="D29738" s="422"/>
    </row>
    <row r="29739" spans="4:4">
      <c r="D29739" s="422"/>
    </row>
    <row r="29740" spans="4:4">
      <c r="D29740" s="422"/>
    </row>
    <row r="29741" spans="4:4">
      <c r="D29741" s="422"/>
    </row>
    <row r="29742" spans="4:4">
      <c r="D29742" s="422"/>
    </row>
    <row r="29743" spans="4:4">
      <c r="D29743" s="422"/>
    </row>
    <row r="29744" spans="4:4">
      <c r="D29744" s="422"/>
    </row>
    <row r="29745" spans="4:4">
      <c r="D29745" s="422"/>
    </row>
    <row r="29746" spans="4:4">
      <c r="D29746" s="422"/>
    </row>
    <row r="29747" spans="4:4">
      <c r="D29747" s="422"/>
    </row>
    <row r="29748" spans="4:4">
      <c r="D29748" s="422"/>
    </row>
    <row r="29749" spans="4:4">
      <c r="D29749" s="422"/>
    </row>
    <row r="29750" spans="4:4">
      <c r="D29750" s="422"/>
    </row>
    <row r="29751" spans="4:4">
      <c r="D29751" s="422"/>
    </row>
    <row r="29752" spans="4:4">
      <c r="D29752" s="422"/>
    </row>
    <row r="29753" spans="4:4">
      <c r="D29753" s="422"/>
    </row>
    <row r="29754" spans="4:4">
      <c r="D29754" s="422"/>
    </row>
    <row r="29755" spans="4:4">
      <c r="D29755" s="422"/>
    </row>
    <row r="29756" spans="4:4">
      <c r="D29756" s="422"/>
    </row>
    <row r="29757" spans="4:4">
      <c r="D29757" s="422"/>
    </row>
    <row r="29758" spans="4:4">
      <c r="D29758" s="422"/>
    </row>
    <row r="29759" spans="4:4">
      <c r="D29759" s="422"/>
    </row>
    <row r="29760" spans="4:4">
      <c r="D29760" s="422"/>
    </row>
    <row r="29761" spans="4:4">
      <c r="D29761" s="422"/>
    </row>
    <row r="29762" spans="4:4">
      <c r="D29762" s="422"/>
    </row>
    <row r="29763" spans="4:4">
      <c r="D29763" s="422"/>
    </row>
    <row r="29764" spans="4:4">
      <c r="D29764" s="422"/>
    </row>
    <row r="29765" spans="4:4">
      <c r="D29765" s="422"/>
    </row>
    <row r="29766" spans="4:4">
      <c r="D29766" s="422"/>
    </row>
    <row r="29767" spans="4:4">
      <c r="D29767" s="422"/>
    </row>
    <row r="29768" spans="4:4">
      <c r="D29768" s="422"/>
    </row>
    <row r="29769" spans="4:4">
      <c r="D29769" s="422"/>
    </row>
    <row r="29770" spans="4:4">
      <c r="D29770" s="422"/>
    </row>
    <row r="29771" spans="4:4">
      <c r="D29771" s="422"/>
    </row>
    <row r="29772" spans="4:4">
      <c r="D29772" s="422"/>
    </row>
    <row r="29773" spans="4:4">
      <c r="D29773" s="422"/>
    </row>
    <row r="29774" spans="4:4">
      <c r="D29774" s="422"/>
    </row>
    <row r="29775" spans="4:4">
      <c r="D29775" s="422"/>
    </row>
    <row r="29776" spans="4:4">
      <c r="D29776" s="422"/>
    </row>
    <row r="29777" spans="4:4">
      <c r="D29777" s="422"/>
    </row>
    <row r="29778" spans="4:4">
      <c r="D29778" s="422"/>
    </row>
    <row r="29779" spans="4:4">
      <c r="D29779" s="422"/>
    </row>
    <row r="29780" spans="4:4">
      <c r="D29780" s="422"/>
    </row>
    <row r="29781" spans="4:4">
      <c r="D29781" s="422"/>
    </row>
    <row r="29782" spans="4:4">
      <c r="D29782" s="422"/>
    </row>
    <row r="29783" spans="4:4">
      <c r="D29783" s="422"/>
    </row>
    <row r="29784" spans="4:4">
      <c r="D29784" s="422"/>
    </row>
    <row r="29785" spans="4:4">
      <c r="D29785" s="422"/>
    </row>
    <row r="29786" spans="4:4">
      <c r="D29786" s="422"/>
    </row>
    <row r="29787" spans="4:4">
      <c r="D29787" s="422"/>
    </row>
    <row r="29788" spans="4:4">
      <c r="D29788" s="422"/>
    </row>
    <row r="29789" spans="4:4">
      <c r="D29789" s="422"/>
    </row>
    <row r="29790" spans="4:4">
      <c r="D29790" s="422"/>
    </row>
    <row r="29791" spans="4:4">
      <c r="D29791" s="422"/>
    </row>
    <row r="29792" spans="4:4">
      <c r="D29792" s="422"/>
    </row>
    <row r="29793" spans="4:4">
      <c r="D29793" s="422"/>
    </row>
    <row r="29794" spans="4:4">
      <c r="D29794" s="422"/>
    </row>
    <row r="29795" spans="4:4">
      <c r="D29795" s="422"/>
    </row>
    <row r="29796" spans="4:4">
      <c r="D29796" s="422"/>
    </row>
    <row r="29797" spans="4:4">
      <c r="D29797" s="422"/>
    </row>
    <row r="29798" spans="4:4">
      <c r="D29798" s="422"/>
    </row>
    <row r="29799" spans="4:4">
      <c r="D29799" s="422"/>
    </row>
    <row r="29800" spans="4:4">
      <c r="D29800" s="422"/>
    </row>
    <row r="29801" spans="4:4">
      <c r="D29801" s="422"/>
    </row>
    <row r="29802" spans="4:4">
      <c r="D29802" s="422"/>
    </row>
    <row r="29803" spans="4:4">
      <c r="D29803" s="422"/>
    </row>
    <row r="29804" spans="4:4">
      <c r="D29804" s="422"/>
    </row>
    <row r="29805" spans="4:4">
      <c r="D29805" s="422"/>
    </row>
    <row r="29806" spans="4:4">
      <c r="D29806" s="422"/>
    </row>
    <row r="29807" spans="4:4">
      <c r="D29807" s="422"/>
    </row>
    <row r="29808" spans="4:4">
      <c r="D29808" s="422"/>
    </row>
    <row r="29809" spans="4:4">
      <c r="D29809" s="422"/>
    </row>
    <row r="29810" spans="4:4">
      <c r="D29810" s="422"/>
    </row>
    <row r="29811" spans="4:4">
      <c r="D29811" s="422"/>
    </row>
    <row r="29812" spans="4:4">
      <c r="D29812" s="422"/>
    </row>
    <row r="29813" spans="4:4">
      <c r="D29813" s="422"/>
    </row>
    <row r="29814" spans="4:4">
      <c r="D29814" s="422"/>
    </row>
    <row r="29815" spans="4:4">
      <c r="D29815" s="422"/>
    </row>
    <row r="29816" spans="4:4">
      <c r="D29816" s="422"/>
    </row>
    <row r="29817" spans="4:4">
      <c r="D29817" s="422"/>
    </row>
    <row r="29818" spans="4:4">
      <c r="D29818" s="422"/>
    </row>
    <row r="29819" spans="4:4">
      <c r="D29819" s="422"/>
    </row>
    <row r="29820" spans="4:4">
      <c r="D29820" s="422"/>
    </row>
    <row r="29821" spans="4:4">
      <c r="D29821" s="422"/>
    </row>
    <row r="29822" spans="4:4">
      <c r="D29822" s="422"/>
    </row>
    <row r="29823" spans="4:4">
      <c r="D29823" s="422"/>
    </row>
    <row r="29824" spans="4:4">
      <c r="D29824" s="422"/>
    </row>
    <row r="29825" spans="4:4">
      <c r="D29825" s="422"/>
    </row>
    <row r="29826" spans="4:4">
      <c r="D29826" s="422"/>
    </row>
    <row r="29827" spans="4:4">
      <c r="D29827" s="422"/>
    </row>
    <row r="29828" spans="4:4">
      <c r="D29828" s="422"/>
    </row>
    <row r="29829" spans="4:4">
      <c r="D29829" s="422"/>
    </row>
    <row r="29830" spans="4:4">
      <c r="D29830" s="422"/>
    </row>
    <row r="29831" spans="4:4">
      <c r="D29831" s="422"/>
    </row>
    <row r="29832" spans="4:4">
      <c r="D29832" s="422"/>
    </row>
    <row r="29833" spans="4:4">
      <c r="D29833" s="422"/>
    </row>
    <row r="29834" spans="4:4">
      <c r="D29834" s="422"/>
    </row>
    <row r="29835" spans="4:4">
      <c r="D29835" s="422"/>
    </row>
    <row r="29836" spans="4:4">
      <c r="D29836" s="422"/>
    </row>
    <row r="29837" spans="4:4">
      <c r="D29837" s="422"/>
    </row>
    <row r="29838" spans="4:4">
      <c r="D29838" s="422"/>
    </row>
    <row r="29839" spans="4:4">
      <c r="D29839" s="422"/>
    </row>
    <row r="29840" spans="4:4">
      <c r="D29840" s="422"/>
    </row>
    <row r="29841" spans="4:4">
      <c r="D29841" s="422"/>
    </row>
    <row r="29842" spans="4:4">
      <c r="D29842" s="422"/>
    </row>
    <row r="29843" spans="4:4">
      <c r="D29843" s="422"/>
    </row>
    <row r="29844" spans="4:4">
      <c r="D29844" s="422"/>
    </row>
    <row r="29845" spans="4:4">
      <c r="D29845" s="422"/>
    </row>
    <row r="29846" spans="4:4">
      <c r="D29846" s="422"/>
    </row>
    <row r="29847" spans="4:4">
      <c r="D29847" s="422"/>
    </row>
    <row r="29848" spans="4:4">
      <c r="D29848" s="422"/>
    </row>
    <row r="29849" spans="4:4">
      <c r="D29849" s="422"/>
    </row>
    <row r="29850" spans="4:4">
      <c r="D29850" s="422"/>
    </row>
    <row r="29851" spans="4:4">
      <c r="D29851" s="422"/>
    </row>
    <row r="29852" spans="4:4">
      <c r="D29852" s="422"/>
    </row>
    <row r="29853" spans="4:4">
      <c r="D29853" s="422"/>
    </row>
    <row r="29854" spans="4:4">
      <c r="D29854" s="422"/>
    </row>
    <row r="29855" spans="4:4">
      <c r="D29855" s="422"/>
    </row>
    <row r="29856" spans="4:4">
      <c r="D29856" s="422"/>
    </row>
    <row r="29857" spans="4:4">
      <c r="D29857" s="422"/>
    </row>
    <row r="29858" spans="4:4">
      <c r="D29858" s="422"/>
    </row>
    <row r="29859" spans="4:4">
      <c r="D29859" s="422"/>
    </row>
    <row r="29860" spans="4:4">
      <c r="D29860" s="422"/>
    </row>
    <row r="29861" spans="4:4">
      <c r="D29861" s="422"/>
    </row>
    <row r="29862" spans="4:4">
      <c r="D29862" s="422"/>
    </row>
    <row r="29863" spans="4:4">
      <c r="D29863" s="422"/>
    </row>
    <row r="29864" spans="4:4">
      <c r="D29864" s="422"/>
    </row>
    <row r="29865" spans="4:4">
      <c r="D29865" s="422"/>
    </row>
    <row r="29866" spans="4:4">
      <c r="D29866" s="422"/>
    </row>
    <row r="29867" spans="4:4">
      <c r="D29867" s="422"/>
    </row>
    <row r="29868" spans="4:4">
      <c r="D29868" s="422"/>
    </row>
    <row r="29869" spans="4:4">
      <c r="D29869" s="422"/>
    </row>
    <row r="29870" spans="4:4">
      <c r="D29870" s="422"/>
    </row>
    <row r="29871" spans="4:4">
      <c r="D29871" s="422"/>
    </row>
    <row r="29872" spans="4:4">
      <c r="D29872" s="422"/>
    </row>
    <row r="29873" spans="4:4">
      <c r="D29873" s="422"/>
    </row>
    <row r="29874" spans="4:4">
      <c r="D29874" s="422"/>
    </row>
    <row r="29875" spans="4:4">
      <c r="D29875" s="422"/>
    </row>
    <row r="29876" spans="4:4">
      <c r="D29876" s="422"/>
    </row>
    <row r="29877" spans="4:4">
      <c r="D29877" s="422"/>
    </row>
    <row r="29878" spans="4:4">
      <c r="D29878" s="422"/>
    </row>
    <row r="29879" spans="4:4">
      <c r="D29879" s="422"/>
    </row>
    <row r="29880" spans="4:4">
      <c r="D29880" s="422"/>
    </row>
    <row r="29881" spans="4:4">
      <c r="D29881" s="422"/>
    </row>
    <row r="29882" spans="4:4">
      <c r="D29882" s="422"/>
    </row>
    <row r="29883" spans="4:4">
      <c r="D29883" s="422"/>
    </row>
    <row r="29884" spans="4:4">
      <c r="D29884" s="422"/>
    </row>
    <row r="29885" spans="4:4">
      <c r="D29885" s="422"/>
    </row>
    <row r="29886" spans="4:4">
      <c r="D29886" s="422"/>
    </row>
    <row r="29887" spans="4:4">
      <c r="D29887" s="422"/>
    </row>
    <row r="29888" spans="4:4">
      <c r="D29888" s="422"/>
    </row>
    <row r="29889" spans="4:4">
      <c r="D29889" s="422"/>
    </row>
    <row r="29890" spans="4:4">
      <c r="D29890" s="422"/>
    </row>
    <row r="29891" spans="4:4">
      <c r="D29891" s="422"/>
    </row>
    <row r="29892" spans="4:4">
      <c r="D29892" s="422"/>
    </row>
    <row r="29893" spans="4:4">
      <c r="D29893" s="422"/>
    </row>
    <row r="29894" spans="4:4">
      <c r="D29894" s="422"/>
    </row>
    <row r="29895" spans="4:4">
      <c r="D29895" s="422"/>
    </row>
    <row r="29896" spans="4:4">
      <c r="D29896" s="422"/>
    </row>
    <row r="29897" spans="4:4">
      <c r="D29897" s="422"/>
    </row>
    <row r="29898" spans="4:4">
      <c r="D29898" s="422"/>
    </row>
    <row r="29899" spans="4:4">
      <c r="D29899" s="422"/>
    </row>
    <row r="29900" spans="4:4">
      <c r="D29900" s="422"/>
    </row>
    <row r="29901" spans="4:4">
      <c r="D29901" s="422"/>
    </row>
    <row r="29902" spans="4:4">
      <c r="D29902" s="422"/>
    </row>
    <row r="29903" spans="4:4">
      <c r="D29903" s="422"/>
    </row>
    <row r="29904" spans="4:4">
      <c r="D29904" s="422"/>
    </row>
    <row r="29905" spans="4:4">
      <c r="D29905" s="422"/>
    </row>
    <row r="29906" spans="4:4">
      <c r="D29906" s="422"/>
    </row>
    <row r="29907" spans="4:4">
      <c r="D29907" s="422"/>
    </row>
    <row r="29908" spans="4:4">
      <c r="D29908" s="422"/>
    </row>
    <row r="29909" spans="4:4">
      <c r="D29909" s="422"/>
    </row>
    <row r="29910" spans="4:4">
      <c r="D29910" s="422"/>
    </row>
    <row r="29911" spans="4:4">
      <c r="D29911" s="422"/>
    </row>
    <row r="29912" spans="4:4">
      <c r="D29912" s="422"/>
    </row>
    <row r="29913" spans="4:4">
      <c r="D29913" s="422"/>
    </row>
    <row r="29914" spans="4:4">
      <c r="D29914" s="422"/>
    </row>
    <row r="29915" spans="4:4">
      <c r="D29915" s="422"/>
    </row>
    <row r="29916" spans="4:4">
      <c r="D29916" s="422"/>
    </row>
    <row r="29917" spans="4:4">
      <c r="D29917" s="422"/>
    </row>
    <row r="29918" spans="4:4">
      <c r="D29918" s="422"/>
    </row>
    <row r="29919" spans="4:4">
      <c r="D29919" s="422"/>
    </row>
    <row r="29920" spans="4:4">
      <c r="D29920" s="422"/>
    </row>
    <row r="29921" spans="4:4">
      <c r="D29921" s="422"/>
    </row>
    <row r="29922" spans="4:4">
      <c r="D29922" s="422"/>
    </row>
    <row r="29923" spans="4:4">
      <c r="D29923" s="422"/>
    </row>
    <row r="29924" spans="4:4">
      <c r="D29924" s="422"/>
    </row>
    <row r="29925" spans="4:4">
      <c r="D29925" s="422"/>
    </row>
    <row r="29926" spans="4:4">
      <c r="D29926" s="422"/>
    </row>
    <row r="29927" spans="4:4">
      <c r="D29927" s="422"/>
    </row>
    <row r="29928" spans="4:4">
      <c r="D29928" s="422"/>
    </row>
    <row r="29929" spans="4:4">
      <c r="D29929" s="422"/>
    </row>
    <row r="29930" spans="4:4">
      <c r="D29930" s="422"/>
    </row>
    <row r="29931" spans="4:4">
      <c r="D29931" s="422"/>
    </row>
    <row r="29932" spans="4:4">
      <c r="D29932" s="422"/>
    </row>
    <row r="29933" spans="4:4">
      <c r="D29933" s="422"/>
    </row>
    <row r="29934" spans="4:4">
      <c r="D29934" s="422"/>
    </row>
    <row r="29935" spans="4:4">
      <c r="D29935" s="422"/>
    </row>
    <row r="29936" spans="4:4">
      <c r="D29936" s="422"/>
    </row>
    <row r="29937" spans="4:4">
      <c r="D29937" s="422"/>
    </row>
    <row r="29938" spans="4:4">
      <c r="D29938" s="422"/>
    </row>
    <row r="29939" spans="4:4">
      <c r="D29939" s="422"/>
    </row>
    <row r="29940" spans="4:4">
      <c r="D29940" s="422"/>
    </row>
    <row r="29941" spans="4:4">
      <c r="D29941" s="422"/>
    </row>
    <row r="29942" spans="4:4">
      <c r="D29942" s="422"/>
    </row>
    <row r="29943" spans="4:4">
      <c r="D29943" s="422"/>
    </row>
    <row r="29944" spans="4:4">
      <c r="D29944" s="422"/>
    </row>
    <row r="29945" spans="4:4">
      <c r="D29945" s="422"/>
    </row>
    <row r="29946" spans="4:4">
      <c r="D29946" s="422"/>
    </row>
    <row r="29947" spans="4:4">
      <c r="D29947" s="422"/>
    </row>
    <row r="29948" spans="4:4">
      <c r="D29948" s="422"/>
    </row>
    <row r="29949" spans="4:4">
      <c r="D29949" s="422"/>
    </row>
    <row r="29950" spans="4:4">
      <c r="D29950" s="422"/>
    </row>
    <row r="29951" spans="4:4">
      <c r="D29951" s="422"/>
    </row>
    <row r="29952" spans="4:4">
      <c r="D29952" s="422"/>
    </row>
    <row r="29953" spans="4:4">
      <c r="D29953" s="422"/>
    </row>
    <row r="29954" spans="4:4">
      <c r="D29954" s="422"/>
    </row>
    <row r="29955" spans="4:4">
      <c r="D29955" s="422"/>
    </row>
    <row r="29956" spans="4:4">
      <c r="D29956" s="422"/>
    </row>
    <row r="29957" spans="4:4">
      <c r="D29957" s="422"/>
    </row>
    <row r="29958" spans="4:4">
      <c r="D29958" s="422"/>
    </row>
    <row r="29959" spans="4:4">
      <c r="D29959" s="422"/>
    </row>
    <row r="29960" spans="4:4">
      <c r="D29960" s="422"/>
    </row>
    <row r="29961" spans="4:4">
      <c r="D29961" s="422"/>
    </row>
    <row r="29962" spans="4:4">
      <c r="D29962" s="422"/>
    </row>
    <row r="29963" spans="4:4">
      <c r="D29963" s="422"/>
    </row>
    <row r="29964" spans="4:4">
      <c r="D29964" s="422"/>
    </row>
    <row r="29965" spans="4:4">
      <c r="D29965" s="422"/>
    </row>
    <row r="29966" spans="4:4">
      <c r="D29966" s="422"/>
    </row>
    <row r="29967" spans="4:4">
      <c r="D29967" s="422"/>
    </row>
    <row r="29968" spans="4:4">
      <c r="D29968" s="422"/>
    </row>
    <row r="29969" spans="4:4">
      <c r="D29969" s="422"/>
    </row>
    <row r="29970" spans="4:4">
      <c r="D29970" s="422"/>
    </row>
    <row r="29971" spans="4:4">
      <c r="D29971" s="422"/>
    </row>
    <row r="29972" spans="4:4">
      <c r="D29972" s="422"/>
    </row>
    <row r="29973" spans="4:4">
      <c r="D29973" s="422"/>
    </row>
    <row r="29974" spans="4:4">
      <c r="D29974" s="422"/>
    </row>
    <row r="29975" spans="4:4">
      <c r="D29975" s="422"/>
    </row>
    <row r="29976" spans="4:4">
      <c r="D29976" s="422"/>
    </row>
    <row r="29977" spans="4:4">
      <c r="D29977" s="422"/>
    </row>
    <row r="29978" spans="4:4">
      <c r="D29978" s="422"/>
    </row>
    <row r="29979" spans="4:4">
      <c r="D29979" s="422"/>
    </row>
    <row r="29980" spans="4:4">
      <c r="D29980" s="422"/>
    </row>
    <row r="29981" spans="4:4">
      <c r="D29981" s="422"/>
    </row>
    <row r="29982" spans="4:4">
      <c r="D29982" s="422"/>
    </row>
    <row r="29983" spans="4:4">
      <c r="D29983" s="422"/>
    </row>
    <row r="29984" spans="4:4">
      <c r="D29984" s="422"/>
    </row>
    <row r="29985" spans="4:4">
      <c r="D29985" s="422"/>
    </row>
    <row r="29986" spans="4:4">
      <c r="D29986" s="422"/>
    </row>
    <row r="29987" spans="4:4">
      <c r="D29987" s="422"/>
    </row>
    <row r="29988" spans="4:4">
      <c r="D29988" s="422"/>
    </row>
    <row r="29989" spans="4:4">
      <c r="D29989" s="422"/>
    </row>
    <row r="29990" spans="4:4">
      <c r="D29990" s="422"/>
    </row>
    <row r="29991" spans="4:4">
      <c r="D29991" s="422"/>
    </row>
    <row r="29992" spans="4:4">
      <c r="D29992" s="422"/>
    </row>
    <row r="29993" spans="4:4">
      <c r="D29993" s="422"/>
    </row>
    <row r="29994" spans="4:4">
      <c r="D29994" s="422"/>
    </row>
    <row r="29995" spans="4:4">
      <c r="D29995" s="422"/>
    </row>
    <row r="29996" spans="4:4">
      <c r="D29996" s="422"/>
    </row>
    <row r="29997" spans="4:4">
      <c r="D29997" s="422"/>
    </row>
    <row r="29998" spans="4:4">
      <c r="D29998" s="422"/>
    </row>
    <row r="29999" spans="4:4">
      <c r="D29999" s="422"/>
    </row>
    <row r="30000" spans="4:4">
      <c r="D30000" s="422"/>
    </row>
    <row r="30001" spans="4:4">
      <c r="D30001" s="422"/>
    </row>
    <row r="30002" spans="4:4">
      <c r="D30002" s="422"/>
    </row>
    <row r="30003" spans="4:4">
      <c r="D30003" s="422"/>
    </row>
    <row r="30004" spans="4:4">
      <c r="D30004" s="422"/>
    </row>
    <row r="30005" spans="4:4">
      <c r="D30005" s="422"/>
    </row>
    <row r="30006" spans="4:4">
      <c r="D30006" s="422"/>
    </row>
    <row r="30007" spans="4:4">
      <c r="D30007" s="422"/>
    </row>
    <row r="30008" spans="4:4">
      <c r="D30008" s="422"/>
    </row>
    <row r="30009" spans="4:4">
      <c r="D30009" s="422"/>
    </row>
    <row r="30010" spans="4:4">
      <c r="D30010" s="422"/>
    </row>
    <row r="30011" spans="4:4">
      <c r="D30011" s="422"/>
    </row>
    <row r="30012" spans="4:4">
      <c r="D30012" s="422"/>
    </row>
    <row r="30013" spans="4:4">
      <c r="D30013" s="422"/>
    </row>
    <row r="30014" spans="4:4">
      <c r="D30014" s="422"/>
    </row>
    <row r="30015" spans="4:4">
      <c r="D30015" s="422"/>
    </row>
    <row r="30016" spans="4:4">
      <c r="D30016" s="422"/>
    </row>
    <row r="30017" spans="4:4">
      <c r="D30017" s="422"/>
    </row>
    <row r="30018" spans="4:4">
      <c r="D30018" s="422"/>
    </row>
    <row r="30019" spans="4:4">
      <c r="D30019" s="422"/>
    </row>
    <row r="30020" spans="4:4">
      <c r="D30020" s="422"/>
    </row>
    <row r="30021" spans="4:4">
      <c r="D30021" s="422"/>
    </row>
    <row r="30022" spans="4:4">
      <c r="D30022" s="422"/>
    </row>
    <row r="30023" spans="4:4">
      <c r="D30023" s="422"/>
    </row>
    <row r="30024" spans="4:4">
      <c r="D30024" s="422"/>
    </row>
    <row r="30025" spans="4:4">
      <c r="D30025" s="422"/>
    </row>
    <row r="30026" spans="4:4">
      <c r="D30026" s="422"/>
    </row>
    <row r="30027" spans="4:4">
      <c r="D30027" s="422"/>
    </row>
    <row r="30028" spans="4:4">
      <c r="D30028" s="422"/>
    </row>
    <row r="30029" spans="4:4">
      <c r="D30029" s="422"/>
    </row>
    <row r="30030" spans="4:4">
      <c r="D30030" s="422"/>
    </row>
    <row r="30031" spans="4:4">
      <c r="D30031" s="422"/>
    </row>
    <row r="30032" spans="4:4">
      <c r="D30032" s="422"/>
    </row>
    <row r="30033" spans="4:4">
      <c r="D30033" s="422"/>
    </row>
    <row r="30034" spans="4:4">
      <c r="D30034" s="422"/>
    </row>
    <row r="30035" spans="4:4">
      <c r="D30035" s="422"/>
    </row>
    <row r="30036" spans="4:4">
      <c r="D30036" s="422"/>
    </row>
    <row r="30037" spans="4:4">
      <c r="D30037" s="422"/>
    </row>
    <row r="30038" spans="4:4">
      <c r="D30038" s="422"/>
    </row>
    <row r="30039" spans="4:4">
      <c r="D30039" s="422"/>
    </row>
    <row r="30040" spans="4:4">
      <c r="D30040" s="422"/>
    </row>
    <row r="30041" spans="4:4">
      <c r="D30041" s="422"/>
    </row>
    <row r="30042" spans="4:4">
      <c r="D30042" s="422"/>
    </row>
    <row r="30043" spans="4:4">
      <c r="D30043" s="422"/>
    </row>
    <row r="30044" spans="4:4">
      <c r="D30044" s="422"/>
    </row>
    <row r="30045" spans="4:4">
      <c r="D30045" s="422"/>
    </row>
    <row r="30046" spans="4:4">
      <c r="D30046" s="422"/>
    </row>
    <row r="30047" spans="4:4">
      <c r="D30047" s="422"/>
    </row>
    <row r="30048" spans="4:4">
      <c r="D30048" s="422"/>
    </row>
    <row r="30049" spans="4:4">
      <c r="D30049" s="422"/>
    </row>
    <row r="30050" spans="4:4">
      <c r="D30050" s="422"/>
    </row>
    <row r="30051" spans="4:4">
      <c r="D30051" s="422"/>
    </row>
    <row r="30052" spans="4:4">
      <c r="D30052" s="422"/>
    </row>
    <row r="30053" spans="4:4">
      <c r="D30053" s="422"/>
    </row>
    <row r="30054" spans="4:4">
      <c r="D30054" s="422"/>
    </row>
    <row r="30055" spans="4:4">
      <c r="D30055" s="422"/>
    </row>
    <row r="30056" spans="4:4">
      <c r="D30056" s="422"/>
    </row>
    <row r="30057" spans="4:4">
      <c r="D30057" s="422"/>
    </row>
    <row r="30058" spans="4:4">
      <c r="D30058" s="422"/>
    </row>
    <row r="30059" spans="4:4">
      <c r="D30059" s="422"/>
    </row>
    <row r="30060" spans="4:4">
      <c r="D30060" s="422"/>
    </row>
    <row r="30061" spans="4:4">
      <c r="D30061" s="422"/>
    </row>
    <row r="30062" spans="4:4">
      <c r="D30062" s="422"/>
    </row>
    <row r="30063" spans="4:4">
      <c r="D30063" s="422"/>
    </row>
    <row r="30064" spans="4:4">
      <c r="D30064" s="422"/>
    </row>
    <row r="30065" spans="4:4">
      <c r="D30065" s="422"/>
    </row>
    <row r="30066" spans="4:4">
      <c r="D30066" s="422"/>
    </row>
    <row r="30067" spans="4:4">
      <c r="D30067" s="422"/>
    </row>
    <row r="30068" spans="4:4">
      <c r="D30068" s="422"/>
    </row>
    <row r="30069" spans="4:4">
      <c r="D30069" s="422"/>
    </row>
    <row r="30070" spans="4:4">
      <c r="D30070" s="422"/>
    </row>
    <row r="30071" spans="4:4">
      <c r="D30071" s="422"/>
    </row>
    <row r="30072" spans="4:4">
      <c r="D30072" s="422"/>
    </row>
    <row r="30073" spans="4:4">
      <c r="D30073" s="422"/>
    </row>
    <row r="30074" spans="4:4">
      <c r="D30074" s="422"/>
    </row>
    <row r="30075" spans="4:4">
      <c r="D30075" s="422"/>
    </row>
    <row r="30076" spans="4:4">
      <c r="D30076" s="422"/>
    </row>
    <row r="30077" spans="4:4">
      <c r="D30077" s="422"/>
    </row>
    <row r="30078" spans="4:4">
      <c r="D30078" s="422"/>
    </row>
    <row r="30079" spans="4:4">
      <c r="D30079" s="422"/>
    </row>
    <row r="30080" spans="4:4">
      <c r="D30080" s="422"/>
    </row>
    <row r="30081" spans="4:4">
      <c r="D30081" s="422"/>
    </row>
    <row r="30082" spans="4:4">
      <c r="D30082" s="422"/>
    </row>
    <row r="30083" spans="4:4">
      <c r="D30083" s="422"/>
    </row>
    <row r="30084" spans="4:4">
      <c r="D30084" s="422"/>
    </row>
    <row r="30085" spans="4:4">
      <c r="D30085" s="422"/>
    </row>
    <row r="30086" spans="4:4">
      <c r="D30086" s="422"/>
    </row>
    <row r="30087" spans="4:4">
      <c r="D30087" s="422"/>
    </row>
    <row r="30088" spans="4:4">
      <c r="D30088" s="422"/>
    </row>
    <row r="30089" spans="4:4">
      <c r="D30089" s="422"/>
    </row>
    <row r="30090" spans="4:4">
      <c r="D30090" s="422"/>
    </row>
    <row r="30091" spans="4:4">
      <c r="D30091" s="422"/>
    </row>
    <row r="30092" spans="4:4">
      <c r="D30092" s="422"/>
    </row>
    <row r="30093" spans="4:4">
      <c r="D30093" s="422"/>
    </row>
    <row r="30094" spans="4:4">
      <c r="D30094" s="422"/>
    </row>
    <row r="30095" spans="4:4">
      <c r="D30095" s="422"/>
    </row>
    <row r="30096" spans="4:4">
      <c r="D30096" s="422"/>
    </row>
    <row r="30097" spans="4:4">
      <c r="D30097" s="422"/>
    </row>
    <row r="30098" spans="4:4">
      <c r="D30098" s="422"/>
    </row>
    <row r="30099" spans="4:4">
      <c r="D30099" s="422"/>
    </row>
    <row r="30100" spans="4:4">
      <c r="D30100" s="422"/>
    </row>
    <row r="30101" spans="4:4">
      <c r="D30101" s="422"/>
    </row>
    <row r="30102" spans="4:4">
      <c r="D30102" s="422"/>
    </row>
    <row r="30103" spans="4:4">
      <c r="D30103" s="422"/>
    </row>
    <row r="30104" spans="4:4">
      <c r="D30104" s="422"/>
    </row>
    <row r="30105" spans="4:4">
      <c r="D30105" s="422"/>
    </row>
    <row r="30106" spans="4:4">
      <c r="D30106" s="422"/>
    </row>
    <row r="30107" spans="4:4">
      <c r="D30107" s="422"/>
    </row>
    <row r="30108" spans="4:4">
      <c r="D30108" s="422"/>
    </row>
    <row r="30109" spans="4:4">
      <c r="D30109" s="422"/>
    </row>
    <row r="30110" spans="4:4">
      <c r="D30110" s="422"/>
    </row>
    <row r="30111" spans="4:4">
      <c r="D30111" s="422"/>
    </row>
    <row r="30112" spans="4:4">
      <c r="D30112" s="422"/>
    </row>
    <row r="30113" spans="4:4">
      <c r="D30113" s="422"/>
    </row>
    <row r="30114" spans="4:4">
      <c r="D30114" s="422"/>
    </row>
    <row r="30115" spans="4:4">
      <c r="D30115" s="422"/>
    </row>
    <row r="30116" spans="4:4">
      <c r="D30116" s="422"/>
    </row>
    <row r="30117" spans="4:4">
      <c r="D30117" s="422"/>
    </row>
    <row r="30118" spans="4:4">
      <c r="D30118" s="422"/>
    </row>
    <row r="30119" spans="4:4">
      <c r="D30119" s="422"/>
    </row>
    <row r="30120" spans="4:4">
      <c r="D30120" s="422"/>
    </row>
    <row r="30121" spans="4:4">
      <c r="D30121" s="422"/>
    </row>
    <row r="30122" spans="4:4">
      <c r="D30122" s="422"/>
    </row>
    <row r="30123" spans="4:4">
      <c r="D30123" s="422"/>
    </row>
    <row r="30124" spans="4:4">
      <c r="D30124" s="422"/>
    </row>
    <row r="30125" spans="4:4">
      <c r="D30125" s="422"/>
    </row>
    <row r="30126" spans="4:4">
      <c r="D30126" s="422"/>
    </row>
    <row r="30127" spans="4:4">
      <c r="D30127" s="422"/>
    </row>
    <row r="30128" spans="4:4">
      <c r="D30128" s="422"/>
    </row>
    <row r="30129" spans="4:4">
      <c r="D30129" s="422"/>
    </row>
    <row r="30130" spans="4:4">
      <c r="D30130" s="422"/>
    </row>
    <row r="30131" spans="4:4">
      <c r="D30131" s="422"/>
    </row>
    <row r="30132" spans="4:4">
      <c r="D30132" s="422"/>
    </row>
    <row r="30133" spans="4:4">
      <c r="D30133" s="422"/>
    </row>
    <row r="30134" spans="4:4">
      <c r="D30134" s="422"/>
    </row>
    <row r="30135" spans="4:4">
      <c r="D30135" s="422"/>
    </row>
    <row r="30136" spans="4:4">
      <c r="D30136" s="422"/>
    </row>
    <row r="30137" spans="4:4">
      <c r="D30137" s="422"/>
    </row>
    <row r="30138" spans="4:4">
      <c r="D30138" s="422"/>
    </row>
    <row r="30139" spans="4:4">
      <c r="D30139" s="422"/>
    </row>
    <row r="30140" spans="4:4">
      <c r="D30140" s="422"/>
    </row>
    <row r="30141" spans="4:4">
      <c r="D30141" s="422"/>
    </row>
    <row r="30142" spans="4:4">
      <c r="D30142" s="422"/>
    </row>
    <row r="30143" spans="4:4">
      <c r="D30143" s="422"/>
    </row>
    <row r="30144" spans="4:4">
      <c r="D30144" s="422"/>
    </row>
    <row r="30145" spans="4:4">
      <c r="D30145" s="422"/>
    </row>
    <row r="30146" spans="4:4">
      <c r="D30146" s="422"/>
    </row>
    <row r="30147" spans="4:4">
      <c r="D30147" s="422"/>
    </row>
    <row r="30148" spans="4:4">
      <c r="D30148" s="422"/>
    </row>
    <row r="30149" spans="4:4">
      <c r="D30149" s="422"/>
    </row>
    <row r="30150" spans="4:4">
      <c r="D30150" s="422"/>
    </row>
    <row r="30151" spans="4:4">
      <c r="D30151" s="422"/>
    </row>
    <row r="30152" spans="4:4">
      <c r="D30152" s="422"/>
    </row>
    <row r="30153" spans="4:4">
      <c r="D30153" s="422"/>
    </row>
    <row r="30154" spans="4:4">
      <c r="D30154" s="422"/>
    </row>
    <row r="30155" spans="4:4">
      <c r="D30155" s="422"/>
    </row>
    <row r="30156" spans="4:4">
      <c r="D30156" s="422"/>
    </row>
    <row r="30157" spans="4:4">
      <c r="D30157" s="422"/>
    </row>
    <row r="30158" spans="4:4">
      <c r="D30158" s="422"/>
    </row>
    <row r="30159" spans="4:4">
      <c r="D30159" s="422"/>
    </row>
    <row r="30160" spans="4:4">
      <c r="D30160" s="422"/>
    </row>
    <row r="30161" spans="4:4">
      <c r="D30161" s="422"/>
    </row>
    <row r="30162" spans="4:4">
      <c r="D30162" s="422"/>
    </row>
    <row r="30163" spans="4:4">
      <c r="D30163" s="422"/>
    </row>
    <row r="30164" spans="4:4">
      <c r="D30164" s="422"/>
    </row>
    <row r="30165" spans="4:4">
      <c r="D30165" s="422"/>
    </row>
    <row r="30166" spans="4:4">
      <c r="D30166" s="422"/>
    </row>
    <row r="30167" spans="4:4">
      <c r="D30167" s="422"/>
    </row>
    <row r="30168" spans="4:4">
      <c r="D30168" s="422"/>
    </row>
    <row r="30169" spans="4:4">
      <c r="D30169" s="422"/>
    </row>
    <row r="30170" spans="4:4">
      <c r="D30170" s="422"/>
    </row>
    <row r="30171" spans="4:4">
      <c r="D30171" s="422"/>
    </row>
    <row r="30172" spans="4:4">
      <c r="D30172" s="422"/>
    </row>
    <row r="30173" spans="4:4">
      <c r="D30173" s="422"/>
    </row>
    <row r="30174" spans="4:4">
      <c r="D30174" s="422"/>
    </row>
    <row r="30175" spans="4:4">
      <c r="D30175" s="422"/>
    </row>
    <row r="30176" spans="4:4">
      <c r="D30176" s="422"/>
    </row>
    <row r="30177" spans="4:4">
      <c r="D30177" s="422"/>
    </row>
    <row r="30178" spans="4:4">
      <c r="D30178" s="422"/>
    </row>
    <row r="30179" spans="4:4">
      <c r="D30179" s="422"/>
    </row>
    <row r="30180" spans="4:4">
      <c r="D30180" s="422"/>
    </row>
    <row r="30181" spans="4:4">
      <c r="D30181" s="422"/>
    </row>
    <row r="30182" spans="4:4">
      <c r="D30182" s="422"/>
    </row>
    <row r="30183" spans="4:4">
      <c r="D30183" s="422"/>
    </row>
    <row r="30184" spans="4:4">
      <c r="D30184" s="422"/>
    </row>
    <row r="30185" spans="4:4">
      <c r="D30185" s="422"/>
    </row>
    <row r="30186" spans="4:4">
      <c r="D30186" s="422"/>
    </row>
    <row r="30187" spans="4:4">
      <c r="D30187" s="422"/>
    </row>
    <row r="30188" spans="4:4">
      <c r="D30188" s="422"/>
    </row>
    <row r="30189" spans="4:4">
      <c r="D30189" s="422"/>
    </row>
    <row r="30190" spans="4:4">
      <c r="D30190" s="422"/>
    </row>
    <row r="30191" spans="4:4">
      <c r="D30191" s="422"/>
    </row>
    <row r="30192" spans="4:4">
      <c r="D30192" s="422"/>
    </row>
    <row r="30193" spans="4:4">
      <c r="D30193" s="422"/>
    </row>
    <row r="30194" spans="4:4">
      <c r="D30194" s="422"/>
    </row>
    <row r="30195" spans="4:4">
      <c r="D30195" s="422"/>
    </row>
    <row r="30196" spans="4:4">
      <c r="D30196" s="422"/>
    </row>
    <row r="30197" spans="4:4">
      <c r="D30197" s="422"/>
    </row>
    <row r="30198" spans="4:4">
      <c r="D30198" s="422"/>
    </row>
    <row r="30199" spans="4:4">
      <c r="D30199" s="422"/>
    </row>
    <row r="30200" spans="4:4">
      <c r="D30200" s="422"/>
    </row>
    <row r="30201" spans="4:4">
      <c r="D30201" s="422"/>
    </row>
    <row r="30202" spans="4:4">
      <c r="D30202" s="422"/>
    </row>
    <row r="30203" spans="4:4">
      <c r="D30203" s="422"/>
    </row>
    <row r="30204" spans="4:4">
      <c r="D30204" s="422"/>
    </row>
    <row r="30205" spans="4:4">
      <c r="D30205" s="422"/>
    </row>
    <row r="30206" spans="4:4">
      <c r="D30206" s="422"/>
    </row>
    <row r="30207" spans="4:4">
      <c r="D30207" s="422"/>
    </row>
    <row r="30208" spans="4:4">
      <c r="D30208" s="422"/>
    </row>
    <row r="30209" spans="4:4">
      <c r="D30209" s="422"/>
    </row>
    <row r="30210" spans="4:4">
      <c r="D30210" s="422"/>
    </row>
    <row r="30211" spans="4:4">
      <c r="D30211" s="422"/>
    </row>
    <row r="30212" spans="4:4">
      <c r="D30212" s="422"/>
    </row>
    <row r="30213" spans="4:4">
      <c r="D30213" s="422"/>
    </row>
    <row r="30214" spans="4:4">
      <c r="D30214" s="422"/>
    </row>
    <row r="30215" spans="4:4">
      <c r="D30215" s="422"/>
    </row>
    <row r="30216" spans="4:4">
      <c r="D30216" s="422"/>
    </row>
    <row r="30217" spans="4:4">
      <c r="D30217" s="422"/>
    </row>
    <row r="30218" spans="4:4">
      <c r="D30218" s="422"/>
    </row>
    <row r="30219" spans="4:4">
      <c r="D30219" s="422"/>
    </row>
    <row r="30220" spans="4:4">
      <c r="D30220" s="422"/>
    </row>
    <row r="30221" spans="4:4">
      <c r="D30221" s="422"/>
    </row>
    <row r="30222" spans="4:4">
      <c r="D30222" s="422"/>
    </row>
    <row r="30223" spans="4:4">
      <c r="D30223" s="422"/>
    </row>
    <row r="30224" spans="4:4">
      <c r="D30224" s="422"/>
    </row>
    <row r="30225" spans="4:4">
      <c r="D30225" s="422"/>
    </row>
    <row r="30226" spans="4:4">
      <c r="D30226" s="422"/>
    </row>
    <row r="30227" spans="4:4">
      <c r="D30227" s="422"/>
    </row>
    <row r="30228" spans="4:4">
      <c r="D30228" s="422"/>
    </row>
    <row r="30229" spans="4:4">
      <c r="D30229" s="422"/>
    </row>
    <row r="30230" spans="4:4">
      <c r="D30230" s="422"/>
    </row>
    <row r="30231" spans="4:4">
      <c r="D30231" s="422"/>
    </row>
    <row r="30232" spans="4:4">
      <c r="D30232" s="422"/>
    </row>
    <row r="30233" spans="4:4">
      <c r="D30233" s="422"/>
    </row>
    <row r="30234" spans="4:4">
      <c r="D30234" s="422"/>
    </row>
    <row r="30235" spans="4:4">
      <c r="D30235" s="422"/>
    </row>
    <row r="30236" spans="4:4">
      <c r="D30236" s="422"/>
    </row>
    <row r="30237" spans="4:4">
      <c r="D30237" s="422"/>
    </row>
    <row r="30238" spans="4:4">
      <c r="D30238" s="422"/>
    </row>
    <row r="30239" spans="4:4">
      <c r="D30239" s="422"/>
    </row>
    <row r="30240" spans="4:4">
      <c r="D30240" s="422"/>
    </row>
    <row r="30241" spans="4:4">
      <c r="D30241" s="422"/>
    </row>
    <row r="30242" spans="4:4">
      <c r="D30242" s="422"/>
    </row>
    <row r="30243" spans="4:4">
      <c r="D30243" s="422"/>
    </row>
    <row r="30244" spans="4:4">
      <c r="D30244" s="422"/>
    </row>
    <row r="30245" spans="4:4">
      <c r="D30245" s="422"/>
    </row>
    <row r="30246" spans="4:4">
      <c r="D30246" s="422"/>
    </row>
    <row r="30247" spans="4:4">
      <c r="D30247" s="422"/>
    </row>
    <row r="30248" spans="4:4">
      <c r="D30248" s="422"/>
    </row>
    <row r="30249" spans="4:4">
      <c r="D30249" s="422"/>
    </row>
    <row r="30250" spans="4:4">
      <c r="D30250" s="422"/>
    </row>
    <row r="30251" spans="4:4">
      <c r="D30251" s="422"/>
    </row>
    <row r="30252" spans="4:4">
      <c r="D30252" s="422"/>
    </row>
    <row r="30253" spans="4:4">
      <c r="D30253" s="422"/>
    </row>
    <row r="30254" spans="4:4">
      <c r="D30254" s="422"/>
    </row>
    <row r="30255" spans="4:4">
      <c r="D30255" s="422"/>
    </row>
    <row r="30256" spans="4:4">
      <c r="D30256" s="422"/>
    </row>
    <row r="30257" spans="4:4">
      <c r="D30257" s="422"/>
    </row>
    <row r="30258" spans="4:4">
      <c r="D30258" s="422"/>
    </row>
    <row r="30259" spans="4:4">
      <c r="D30259" s="422"/>
    </row>
    <row r="30260" spans="4:4">
      <c r="D30260" s="422"/>
    </row>
    <row r="30261" spans="4:4">
      <c r="D30261" s="422"/>
    </row>
    <row r="30262" spans="4:4">
      <c r="D30262" s="422"/>
    </row>
    <row r="30263" spans="4:4">
      <c r="D30263" s="422"/>
    </row>
    <row r="30264" spans="4:4">
      <c r="D30264" s="422"/>
    </row>
    <row r="30265" spans="4:4">
      <c r="D30265" s="422"/>
    </row>
    <row r="30266" spans="4:4">
      <c r="D30266" s="422"/>
    </row>
    <row r="30267" spans="4:4">
      <c r="D30267" s="422"/>
    </row>
    <row r="30268" spans="4:4">
      <c r="D30268" s="422"/>
    </row>
    <row r="30269" spans="4:4">
      <c r="D30269" s="422"/>
    </row>
    <row r="30270" spans="4:4">
      <c r="D30270" s="422"/>
    </row>
    <row r="30271" spans="4:4">
      <c r="D30271" s="422"/>
    </row>
    <row r="30272" spans="4:4">
      <c r="D30272" s="422"/>
    </row>
    <row r="30273" spans="4:4">
      <c r="D30273" s="422"/>
    </row>
    <row r="30274" spans="4:4">
      <c r="D30274" s="422"/>
    </row>
    <row r="30275" spans="4:4">
      <c r="D30275" s="422"/>
    </row>
    <row r="30276" spans="4:4">
      <c r="D30276" s="422"/>
    </row>
    <row r="30277" spans="4:4">
      <c r="D30277" s="422"/>
    </row>
    <row r="30278" spans="4:4">
      <c r="D30278" s="422"/>
    </row>
    <row r="30279" spans="4:4">
      <c r="D30279" s="422"/>
    </row>
    <row r="30280" spans="4:4">
      <c r="D30280" s="422"/>
    </row>
    <row r="30281" spans="4:4">
      <c r="D30281" s="422"/>
    </row>
    <row r="30282" spans="4:4">
      <c r="D30282" s="422"/>
    </row>
    <row r="30283" spans="4:4">
      <c r="D30283" s="422"/>
    </row>
    <row r="30284" spans="4:4">
      <c r="D30284" s="422"/>
    </row>
    <row r="30285" spans="4:4">
      <c r="D30285" s="422"/>
    </row>
    <row r="30286" spans="4:4">
      <c r="D30286" s="422"/>
    </row>
    <row r="30287" spans="4:4">
      <c r="D30287" s="422"/>
    </row>
    <row r="30288" spans="4:4">
      <c r="D30288" s="422"/>
    </row>
    <row r="30289" spans="4:4">
      <c r="D30289" s="422"/>
    </row>
    <row r="30290" spans="4:4">
      <c r="D30290" s="422"/>
    </row>
    <row r="30291" spans="4:4">
      <c r="D30291" s="422"/>
    </row>
    <row r="30292" spans="4:4">
      <c r="D30292" s="422"/>
    </row>
    <row r="30293" spans="4:4">
      <c r="D30293" s="422"/>
    </row>
    <row r="30294" spans="4:4">
      <c r="D30294" s="422"/>
    </row>
    <row r="30295" spans="4:4">
      <c r="D30295" s="422"/>
    </row>
    <row r="30296" spans="4:4">
      <c r="D30296" s="422"/>
    </row>
    <row r="30297" spans="4:4">
      <c r="D30297" s="422"/>
    </row>
    <row r="30298" spans="4:4">
      <c r="D30298" s="422"/>
    </row>
    <row r="30299" spans="4:4">
      <c r="D30299" s="422"/>
    </row>
    <row r="30300" spans="4:4">
      <c r="D30300" s="422"/>
    </row>
    <row r="30301" spans="4:4">
      <c r="D30301" s="422"/>
    </row>
    <row r="30302" spans="4:4">
      <c r="D30302" s="422"/>
    </row>
    <row r="30303" spans="4:4">
      <c r="D30303" s="422"/>
    </row>
    <row r="30304" spans="4:4">
      <c r="D30304" s="422"/>
    </row>
    <row r="30305" spans="4:4">
      <c r="D30305" s="422"/>
    </row>
    <row r="30306" spans="4:4">
      <c r="D30306" s="422"/>
    </row>
    <row r="30307" spans="4:4">
      <c r="D30307" s="422"/>
    </row>
    <row r="30308" spans="4:4">
      <c r="D30308" s="422"/>
    </row>
    <row r="30309" spans="4:4">
      <c r="D30309" s="422"/>
    </row>
    <row r="30310" spans="4:4">
      <c r="D30310" s="422"/>
    </row>
    <row r="30311" spans="4:4">
      <c r="D30311" s="422"/>
    </row>
    <row r="30312" spans="4:4">
      <c r="D30312" s="422"/>
    </row>
    <row r="30313" spans="4:4">
      <c r="D30313" s="422"/>
    </row>
    <row r="30314" spans="4:4">
      <c r="D30314" s="422"/>
    </row>
    <row r="30315" spans="4:4">
      <c r="D30315" s="422"/>
    </row>
    <row r="30316" spans="4:4">
      <c r="D30316" s="422"/>
    </row>
    <row r="30317" spans="4:4">
      <c r="D30317" s="422"/>
    </row>
    <row r="30318" spans="4:4">
      <c r="D30318" s="422"/>
    </row>
    <row r="30319" spans="4:4">
      <c r="D30319" s="422"/>
    </row>
    <row r="30320" spans="4:4">
      <c r="D30320" s="422"/>
    </row>
    <row r="30321" spans="4:4">
      <c r="D30321" s="422"/>
    </row>
    <row r="30322" spans="4:4">
      <c r="D30322" s="422"/>
    </row>
    <row r="30323" spans="4:4">
      <c r="D30323" s="422"/>
    </row>
    <row r="30324" spans="4:4">
      <c r="D30324" s="422"/>
    </row>
    <row r="30325" spans="4:4">
      <c r="D30325" s="422"/>
    </row>
    <row r="30326" spans="4:4">
      <c r="D30326" s="422"/>
    </row>
    <row r="30327" spans="4:4">
      <c r="D30327" s="422"/>
    </row>
    <row r="30328" spans="4:4">
      <c r="D30328" s="422"/>
    </row>
    <row r="30329" spans="4:4">
      <c r="D30329" s="422"/>
    </row>
    <row r="30330" spans="4:4">
      <c r="D30330" s="422"/>
    </row>
    <row r="30331" spans="4:4">
      <c r="D30331" s="422"/>
    </row>
    <row r="30332" spans="4:4">
      <c r="D30332" s="422"/>
    </row>
    <row r="30333" spans="4:4">
      <c r="D30333" s="422"/>
    </row>
    <row r="30334" spans="4:4">
      <c r="D30334" s="422"/>
    </row>
    <row r="30335" spans="4:4">
      <c r="D30335" s="422"/>
    </row>
    <row r="30336" spans="4:4">
      <c r="D30336" s="422"/>
    </row>
    <row r="30337" spans="4:4">
      <c r="D30337" s="422"/>
    </row>
    <row r="30338" spans="4:4">
      <c r="D30338" s="422"/>
    </row>
    <row r="30339" spans="4:4">
      <c r="D30339" s="422"/>
    </row>
    <row r="30340" spans="4:4">
      <c r="D30340" s="422"/>
    </row>
    <row r="30341" spans="4:4">
      <c r="D30341" s="422"/>
    </row>
    <row r="30342" spans="4:4">
      <c r="D30342" s="422"/>
    </row>
    <row r="30343" spans="4:4">
      <c r="D30343" s="422"/>
    </row>
    <row r="30344" spans="4:4">
      <c r="D30344" s="422"/>
    </row>
    <row r="30345" spans="4:4">
      <c r="D30345" s="422"/>
    </row>
    <row r="30346" spans="4:4">
      <c r="D30346" s="422"/>
    </row>
    <row r="30347" spans="4:4">
      <c r="D30347" s="422"/>
    </row>
    <row r="30348" spans="4:4">
      <c r="D30348" s="422"/>
    </row>
    <row r="30349" spans="4:4">
      <c r="D30349" s="422"/>
    </row>
    <row r="30350" spans="4:4">
      <c r="D30350" s="422"/>
    </row>
    <row r="30351" spans="4:4">
      <c r="D30351" s="422"/>
    </row>
    <row r="30352" spans="4:4">
      <c r="D30352" s="422"/>
    </row>
    <row r="30353" spans="4:4">
      <c r="D30353" s="422"/>
    </row>
    <row r="30354" spans="4:4">
      <c r="D30354" s="422"/>
    </row>
    <row r="30355" spans="4:4">
      <c r="D30355" s="422"/>
    </row>
    <row r="30356" spans="4:4">
      <c r="D30356" s="422"/>
    </row>
    <row r="30357" spans="4:4">
      <c r="D30357" s="422"/>
    </row>
    <row r="30358" spans="4:4">
      <c r="D30358" s="422"/>
    </row>
    <row r="30359" spans="4:4">
      <c r="D30359" s="422"/>
    </row>
    <row r="30360" spans="4:4">
      <c r="D30360" s="422"/>
    </row>
    <row r="30361" spans="4:4">
      <c r="D30361" s="422"/>
    </row>
    <row r="30362" spans="4:4">
      <c r="D30362" s="422"/>
    </row>
    <row r="30363" spans="4:4">
      <c r="D30363" s="422"/>
    </row>
    <row r="30364" spans="4:4">
      <c r="D30364" s="422"/>
    </row>
    <row r="30365" spans="4:4">
      <c r="D30365" s="422"/>
    </row>
    <row r="30366" spans="4:4">
      <c r="D30366" s="422"/>
    </row>
    <row r="30367" spans="4:4">
      <c r="D30367" s="422"/>
    </row>
    <row r="30368" spans="4:4">
      <c r="D30368" s="422"/>
    </row>
    <row r="30369" spans="4:4">
      <c r="D30369" s="422"/>
    </row>
    <row r="30370" spans="4:4">
      <c r="D30370" s="422"/>
    </row>
    <row r="30371" spans="4:4">
      <c r="D30371" s="422"/>
    </row>
    <row r="30372" spans="4:4">
      <c r="D30372" s="422"/>
    </row>
    <row r="30373" spans="4:4">
      <c r="D30373" s="422"/>
    </row>
    <row r="30374" spans="4:4">
      <c r="D30374" s="422"/>
    </row>
    <row r="30375" spans="4:4">
      <c r="D30375" s="422"/>
    </row>
    <row r="30376" spans="4:4">
      <c r="D30376" s="422"/>
    </row>
    <row r="30377" spans="4:4">
      <c r="D30377" s="422"/>
    </row>
    <row r="30378" spans="4:4">
      <c r="D30378" s="422"/>
    </row>
    <row r="30379" spans="4:4">
      <c r="D30379" s="422"/>
    </row>
    <row r="30380" spans="4:4">
      <c r="D30380" s="422"/>
    </row>
    <row r="30381" spans="4:4">
      <c r="D30381" s="422"/>
    </row>
    <row r="30382" spans="4:4">
      <c r="D30382" s="422"/>
    </row>
    <row r="30383" spans="4:4">
      <c r="D30383" s="422"/>
    </row>
    <row r="30384" spans="4:4">
      <c r="D30384" s="422"/>
    </row>
    <row r="30385" spans="4:4">
      <c r="D30385" s="422"/>
    </row>
    <row r="30386" spans="4:4">
      <c r="D30386" s="422"/>
    </row>
    <row r="30387" spans="4:4">
      <c r="D30387" s="422"/>
    </row>
    <row r="30388" spans="4:4">
      <c r="D30388" s="422"/>
    </row>
    <row r="30389" spans="4:4">
      <c r="D30389" s="422"/>
    </row>
    <row r="30390" spans="4:4">
      <c r="D30390" s="422"/>
    </row>
    <row r="30391" spans="4:4">
      <c r="D30391" s="422"/>
    </row>
    <row r="30392" spans="4:4">
      <c r="D30392" s="422"/>
    </row>
    <row r="30393" spans="4:4">
      <c r="D30393" s="422"/>
    </row>
    <row r="30394" spans="4:4">
      <c r="D30394" s="422"/>
    </row>
    <row r="30395" spans="4:4">
      <c r="D30395" s="422"/>
    </row>
    <row r="30396" spans="4:4">
      <c r="D30396" s="422"/>
    </row>
    <row r="30397" spans="4:4">
      <c r="D30397" s="422"/>
    </row>
    <row r="30398" spans="4:4">
      <c r="D30398" s="422"/>
    </row>
    <row r="30399" spans="4:4">
      <c r="D30399" s="422"/>
    </row>
    <row r="30400" spans="4:4">
      <c r="D30400" s="422"/>
    </row>
    <row r="30401" spans="4:4">
      <c r="D30401" s="422"/>
    </row>
    <row r="30402" spans="4:4">
      <c r="D30402" s="422"/>
    </row>
    <row r="30403" spans="4:4">
      <c r="D30403" s="422"/>
    </row>
    <row r="30404" spans="4:4">
      <c r="D30404" s="422"/>
    </row>
    <row r="30405" spans="4:4">
      <c r="D30405" s="422"/>
    </row>
    <row r="30406" spans="4:4">
      <c r="D30406" s="422"/>
    </row>
    <row r="30407" spans="4:4">
      <c r="D30407" s="422"/>
    </row>
    <row r="30408" spans="4:4">
      <c r="D30408" s="422"/>
    </row>
    <row r="30409" spans="4:4">
      <c r="D30409" s="422"/>
    </row>
    <row r="30410" spans="4:4">
      <c r="D30410" s="422"/>
    </row>
    <row r="30411" spans="4:4">
      <c r="D30411" s="422"/>
    </row>
    <row r="30412" spans="4:4">
      <c r="D30412" s="422"/>
    </row>
    <row r="30413" spans="4:4">
      <c r="D30413" s="422"/>
    </row>
    <row r="30414" spans="4:4">
      <c r="D30414" s="422"/>
    </row>
    <row r="30415" spans="4:4">
      <c r="D30415" s="422"/>
    </row>
    <row r="30416" spans="4:4">
      <c r="D30416" s="422"/>
    </row>
    <row r="30417" spans="4:4">
      <c r="D30417" s="422"/>
    </row>
    <row r="30418" spans="4:4">
      <c r="D30418" s="422"/>
    </row>
    <row r="30419" spans="4:4">
      <c r="D30419" s="422"/>
    </row>
    <row r="30420" spans="4:4">
      <c r="D30420" s="422"/>
    </row>
    <row r="30421" spans="4:4">
      <c r="D30421" s="422"/>
    </row>
    <row r="30422" spans="4:4">
      <c r="D30422" s="422"/>
    </row>
    <row r="30423" spans="4:4">
      <c r="D30423" s="422"/>
    </row>
    <row r="30424" spans="4:4">
      <c r="D30424" s="422"/>
    </row>
    <row r="30425" spans="4:4">
      <c r="D30425" s="422"/>
    </row>
    <row r="30426" spans="4:4">
      <c r="D30426" s="422"/>
    </row>
    <row r="30427" spans="4:4">
      <c r="D30427" s="422"/>
    </row>
    <row r="30428" spans="4:4">
      <c r="D30428" s="422"/>
    </row>
    <row r="30429" spans="4:4">
      <c r="D30429" s="422"/>
    </row>
    <row r="30430" spans="4:4">
      <c r="D30430" s="422"/>
    </row>
    <row r="30431" spans="4:4">
      <c r="D30431" s="422"/>
    </row>
    <row r="30432" spans="4:4">
      <c r="D30432" s="422"/>
    </row>
    <row r="30433" spans="4:4">
      <c r="D30433" s="422"/>
    </row>
    <row r="30434" spans="4:4">
      <c r="D30434" s="422"/>
    </row>
    <row r="30435" spans="4:4">
      <c r="D30435" s="422"/>
    </row>
    <row r="30436" spans="4:4">
      <c r="D30436" s="422"/>
    </row>
    <row r="30437" spans="4:4">
      <c r="D30437" s="422"/>
    </row>
    <row r="30438" spans="4:4">
      <c r="D30438" s="422"/>
    </row>
    <row r="30439" spans="4:4">
      <c r="D30439" s="422"/>
    </row>
    <row r="30440" spans="4:4">
      <c r="D30440" s="422"/>
    </row>
    <row r="30441" spans="4:4">
      <c r="D30441" s="422"/>
    </row>
    <row r="30442" spans="4:4">
      <c r="D30442" s="422"/>
    </row>
    <row r="30443" spans="4:4">
      <c r="D30443" s="422"/>
    </row>
    <row r="30444" spans="4:4">
      <c r="D30444" s="422"/>
    </row>
    <row r="30445" spans="4:4">
      <c r="D30445" s="422"/>
    </row>
    <row r="30446" spans="4:4">
      <c r="D30446" s="422"/>
    </row>
    <row r="30447" spans="4:4">
      <c r="D30447" s="422"/>
    </row>
    <row r="30448" spans="4:4">
      <c r="D30448" s="422"/>
    </row>
    <row r="30449" spans="4:4">
      <c r="D30449" s="422"/>
    </row>
    <row r="30450" spans="4:4">
      <c r="D30450" s="422"/>
    </row>
    <row r="30451" spans="4:4">
      <c r="D30451" s="422"/>
    </row>
    <row r="30452" spans="4:4">
      <c r="D30452" s="422"/>
    </row>
    <row r="30453" spans="4:4">
      <c r="D30453" s="422"/>
    </row>
    <row r="30454" spans="4:4">
      <c r="D30454" s="422"/>
    </row>
    <row r="30455" spans="4:4">
      <c r="D30455" s="422"/>
    </row>
    <row r="30456" spans="4:4">
      <c r="D30456" s="422"/>
    </row>
    <row r="30457" spans="4:4">
      <c r="D30457" s="422"/>
    </row>
    <row r="30458" spans="4:4">
      <c r="D30458" s="422"/>
    </row>
    <row r="30459" spans="4:4">
      <c r="D30459" s="422"/>
    </row>
    <row r="30460" spans="4:4">
      <c r="D30460" s="422"/>
    </row>
    <row r="30461" spans="4:4">
      <c r="D30461" s="422"/>
    </row>
    <row r="30462" spans="4:4">
      <c r="D30462" s="422"/>
    </row>
    <row r="30463" spans="4:4">
      <c r="D30463" s="422"/>
    </row>
    <row r="30464" spans="4:4">
      <c r="D30464" s="422"/>
    </row>
    <row r="30465" spans="4:4">
      <c r="D30465" s="422"/>
    </row>
    <row r="30466" spans="4:4">
      <c r="D30466" s="422"/>
    </row>
    <row r="30467" spans="4:4">
      <c r="D30467" s="422"/>
    </row>
    <row r="30468" spans="4:4">
      <c r="D30468" s="422"/>
    </row>
    <row r="30469" spans="4:4">
      <c r="D30469" s="422"/>
    </row>
    <row r="30470" spans="4:4">
      <c r="D30470" s="422"/>
    </row>
    <row r="30471" spans="4:4">
      <c r="D30471" s="422"/>
    </row>
    <row r="30472" spans="4:4">
      <c r="D30472" s="422"/>
    </row>
    <row r="30473" spans="4:4">
      <c r="D30473" s="422"/>
    </row>
    <row r="30474" spans="4:4">
      <c r="D30474" s="422"/>
    </row>
    <row r="30475" spans="4:4">
      <c r="D30475" s="422"/>
    </row>
    <row r="30476" spans="4:4">
      <c r="D30476" s="422"/>
    </row>
    <row r="30477" spans="4:4">
      <c r="D30477" s="422"/>
    </row>
    <row r="30478" spans="4:4">
      <c r="D30478" s="422"/>
    </row>
    <row r="30479" spans="4:4">
      <c r="D30479" s="422"/>
    </row>
    <row r="30480" spans="4:4">
      <c r="D30480" s="422"/>
    </row>
    <row r="30481" spans="4:4">
      <c r="D30481" s="422"/>
    </row>
    <row r="30482" spans="4:4">
      <c r="D30482" s="422"/>
    </row>
    <row r="30483" spans="4:4">
      <c r="D30483" s="422"/>
    </row>
    <row r="30484" spans="4:4">
      <c r="D30484" s="422"/>
    </row>
    <row r="30485" spans="4:4">
      <c r="D30485" s="422"/>
    </row>
    <row r="30486" spans="4:4">
      <c r="D30486" s="422"/>
    </row>
    <row r="30487" spans="4:4">
      <c r="D30487" s="422"/>
    </row>
    <row r="30488" spans="4:4">
      <c r="D30488" s="422"/>
    </row>
    <row r="30489" spans="4:4">
      <c r="D30489" s="422"/>
    </row>
    <row r="30490" spans="4:4">
      <c r="D30490" s="422"/>
    </row>
    <row r="30491" spans="4:4">
      <c r="D30491" s="422"/>
    </row>
    <row r="30492" spans="4:4">
      <c r="D30492" s="422"/>
    </row>
    <row r="30493" spans="4:4">
      <c r="D30493" s="422"/>
    </row>
    <row r="30494" spans="4:4">
      <c r="D30494" s="422"/>
    </row>
    <row r="30495" spans="4:4">
      <c r="D30495" s="422"/>
    </row>
    <row r="30496" spans="4:4">
      <c r="D30496" s="422"/>
    </row>
    <row r="30497" spans="4:4">
      <c r="D30497" s="422"/>
    </row>
    <row r="30498" spans="4:4">
      <c r="D30498" s="422"/>
    </row>
    <row r="30499" spans="4:4">
      <c r="D30499" s="422"/>
    </row>
    <row r="30500" spans="4:4">
      <c r="D30500" s="422"/>
    </row>
    <row r="30501" spans="4:4">
      <c r="D30501" s="422"/>
    </row>
    <row r="30502" spans="4:4">
      <c r="D30502" s="422"/>
    </row>
    <row r="30503" spans="4:4">
      <c r="D30503" s="422"/>
    </row>
    <row r="30504" spans="4:4">
      <c r="D30504" s="422"/>
    </row>
    <row r="30505" spans="4:4">
      <c r="D30505" s="422"/>
    </row>
    <row r="30506" spans="4:4">
      <c r="D30506" s="422"/>
    </row>
    <row r="30507" spans="4:4">
      <c r="D30507" s="422"/>
    </row>
    <row r="30508" spans="4:4">
      <c r="D30508" s="422"/>
    </row>
    <row r="30509" spans="4:4">
      <c r="D30509" s="422"/>
    </row>
    <row r="30510" spans="4:4">
      <c r="D30510" s="422"/>
    </row>
    <row r="30511" spans="4:4">
      <c r="D30511" s="422"/>
    </row>
    <row r="30512" spans="4:4">
      <c r="D30512" s="422"/>
    </row>
    <row r="30513" spans="4:4">
      <c r="D30513" s="422"/>
    </row>
    <row r="30514" spans="4:4">
      <c r="D30514" s="422"/>
    </row>
    <row r="30515" spans="4:4">
      <c r="D30515" s="422"/>
    </row>
    <row r="30516" spans="4:4">
      <c r="D30516" s="422"/>
    </row>
    <row r="30517" spans="4:4">
      <c r="D30517" s="422"/>
    </row>
    <row r="30518" spans="4:4">
      <c r="D30518" s="422"/>
    </row>
    <row r="30519" spans="4:4">
      <c r="D30519" s="422"/>
    </row>
    <row r="30520" spans="4:4">
      <c r="D30520" s="422"/>
    </row>
    <row r="30521" spans="4:4">
      <c r="D30521" s="422"/>
    </row>
    <row r="30522" spans="4:4">
      <c r="D30522" s="422"/>
    </row>
    <row r="30523" spans="4:4">
      <c r="D30523" s="422"/>
    </row>
    <row r="30524" spans="4:4">
      <c r="D30524" s="422"/>
    </row>
    <row r="30525" spans="4:4">
      <c r="D30525" s="422"/>
    </row>
    <row r="30526" spans="4:4">
      <c r="D30526" s="422"/>
    </row>
    <row r="30527" spans="4:4">
      <c r="D30527" s="422"/>
    </row>
    <row r="30528" spans="4:4">
      <c r="D30528" s="422"/>
    </row>
    <row r="30529" spans="4:4">
      <c r="D30529" s="422"/>
    </row>
    <row r="30530" spans="4:4">
      <c r="D30530" s="422"/>
    </row>
    <row r="30531" spans="4:4">
      <c r="D30531" s="422"/>
    </row>
    <row r="30532" spans="4:4">
      <c r="D30532" s="422"/>
    </row>
    <row r="30533" spans="4:4">
      <c r="D30533" s="422"/>
    </row>
    <row r="30534" spans="4:4">
      <c r="D30534" s="422"/>
    </row>
    <row r="30535" spans="4:4">
      <c r="D30535" s="422"/>
    </row>
    <row r="30536" spans="4:4">
      <c r="D30536" s="422"/>
    </row>
    <row r="30537" spans="4:4">
      <c r="D30537" s="422"/>
    </row>
    <row r="30538" spans="4:4">
      <c r="D30538" s="422"/>
    </row>
    <row r="30539" spans="4:4">
      <c r="D30539" s="422"/>
    </row>
    <row r="30540" spans="4:4">
      <c r="D30540" s="422"/>
    </row>
    <row r="30541" spans="4:4">
      <c r="D30541" s="422"/>
    </row>
    <row r="30542" spans="4:4">
      <c r="D30542" s="422"/>
    </row>
    <row r="30543" spans="4:4">
      <c r="D30543" s="422"/>
    </row>
    <row r="30544" spans="4:4">
      <c r="D30544" s="422"/>
    </row>
    <row r="30545" spans="4:4">
      <c r="D30545" s="422"/>
    </row>
    <row r="30546" spans="4:4">
      <c r="D30546" s="422"/>
    </row>
    <row r="30547" spans="4:4">
      <c r="D30547" s="422"/>
    </row>
    <row r="30548" spans="4:4">
      <c r="D30548" s="422"/>
    </row>
    <row r="30549" spans="4:4">
      <c r="D30549" s="422"/>
    </row>
    <row r="30550" spans="4:4">
      <c r="D30550" s="422"/>
    </row>
    <row r="30551" spans="4:4">
      <c r="D30551" s="422"/>
    </row>
    <row r="30552" spans="4:4">
      <c r="D30552" s="422"/>
    </row>
    <row r="30553" spans="4:4">
      <c r="D30553" s="422"/>
    </row>
    <row r="30554" spans="4:4">
      <c r="D30554" s="422"/>
    </row>
    <row r="30555" spans="4:4">
      <c r="D30555" s="422"/>
    </row>
    <row r="30556" spans="4:4">
      <c r="D30556" s="422"/>
    </row>
    <row r="30557" spans="4:4">
      <c r="D30557" s="422"/>
    </row>
    <row r="30558" spans="4:4">
      <c r="D30558" s="422"/>
    </row>
    <row r="30559" spans="4:4">
      <c r="D30559" s="422"/>
    </row>
    <row r="30560" spans="4:4">
      <c r="D30560" s="422"/>
    </row>
    <row r="30561" spans="4:4">
      <c r="D30561" s="422"/>
    </row>
    <row r="30562" spans="4:4">
      <c r="D30562" s="422"/>
    </row>
    <row r="30563" spans="4:4">
      <c r="D30563" s="422"/>
    </row>
    <row r="30564" spans="4:4">
      <c r="D30564" s="422"/>
    </row>
    <row r="30565" spans="4:4">
      <c r="D30565" s="422"/>
    </row>
    <row r="30566" spans="4:4">
      <c r="D30566" s="422"/>
    </row>
    <row r="30567" spans="4:4">
      <c r="D30567" s="422"/>
    </row>
    <row r="30568" spans="4:4">
      <c r="D30568" s="422"/>
    </row>
    <row r="30569" spans="4:4">
      <c r="D30569" s="422"/>
    </row>
    <row r="30570" spans="4:4">
      <c r="D30570" s="422"/>
    </row>
    <row r="30571" spans="4:4">
      <c r="D30571" s="422"/>
    </row>
    <row r="30572" spans="4:4">
      <c r="D30572" s="422"/>
    </row>
    <row r="30573" spans="4:4">
      <c r="D30573" s="422"/>
    </row>
    <row r="30574" spans="4:4">
      <c r="D30574" s="422"/>
    </row>
    <row r="30575" spans="4:4">
      <c r="D30575" s="422"/>
    </row>
    <row r="30576" spans="4:4">
      <c r="D30576" s="422"/>
    </row>
    <row r="30577" spans="4:4">
      <c r="D30577" s="422"/>
    </row>
    <row r="30578" spans="4:4">
      <c r="D30578" s="422"/>
    </row>
    <row r="30579" spans="4:4">
      <c r="D30579" s="422"/>
    </row>
    <row r="30580" spans="4:4">
      <c r="D30580" s="422"/>
    </row>
    <row r="30581" spans="4:4">
      <c r="D30581" s="422"/>
    </row>
    <row r="30582" spans="4:4">
      <c r="D30582" s="422"/>
    </row>
    <row r="30583" spans="4:4">
      <c r="D30583" s="422"/>
    </row>
    <row r="30584" spans="4:4">
      <c r="D30584" s="422"/>
    </row>
    <row r="30585" spans="4:4">
      <c r="D30585" s="422"/>
    </row>
    <row r="30586" spans="4:4">
      <c r="D30586" s="422"/>
    </row>
    <row r="30587" spans="4:4">
      <c r="D30587" s="422"/>
    </row>
    <row r="30588" spans="4:4">
      <c r="D30588" s="422"/>
    </row>
    <row r="30589" spans="4:4">
      <c r="D30589" s="422"/>
    </row>
    <row r="30590" spans="4:4">
      <c r="D30590" s="422"/>
    </row>
    <row r="30591" spans="4:4">
      <c r="D30591" s="422"/>
    </row>
    <row r="30592" spans="4:4">
      <c r="D30592" s="422"/>
    </row>
    <row r="30593" spans="4:4">
      <c r="D30593" s="422"/>
    </row>
    <row r="30594" spans="4:4">
      <c r="D30594" s="422"/>
    </row>
    <row r="30595" spans="4:4">
      <c r="D30595" s="422"/>
    </row>
    <row r="30596" spans="4:4">
      <c r="D30596" s="422"/>
    </row>
    <row r="30597" spans="4:4">
      <c r="D30597" s="422"/>
    </row>
    <row r="30598" spans="4:4">
      <c r="D30598" s="422"/>
    </row>
    <row r="30599" spans="4:4">
      <c r="D30599" s="422"/>
    </row>
    <row r="30600" spans="4:4">
      <c r="D30600" s="422"/>
    </row>
    <row r="30601" spans="4:4">
      <c r="D30601" s="422"/>
    </row>
    <row r="30602" spans="4:4">
      <c r="D30602" s="422"/>
    </row>
    <row r="30603" spans="4:4">
      <c r="D30603" s="422"/>
    </row>
    <row r="30604" spans="4:4">
      <c r="D30604" s="422"/>
    </row>
    <row r="30605" spans="4:4">
      <c r="D30605" s="422"/>
    </row>
    <row r="30606" spans="4:4">
      <c r="D30606" s="422"/>
    </row>
    <row r="30607" spans="4:4">
      <c r="D30607" s="422"/>
    </row>
    <row r="30608" spans="4:4">
      <c r="D30608" s="422"/>
    </row>
    <row r="30609" spans="4:4">
      <c r="D30609" s="422"/>
    </row>
    <row r="30610" spans="4:4">
      <c r="D30610" s="422"/>
    </row>
    <row r="30611" spans="4:4">
      <c r="D30611" s="422"/>
    </row>
    <row r="30612" spans="4:4">
      <c r="D30612" s="422"/>
    </row>
    <row r="30613" spans="4:4">
      <c r="D30613" s="422"/>
    </row>
    <row r="30614" spans="4:4">
      <c r="D30614" s="422"/>
    </row>
    <row r="30615" spans="4:4">
      <c r="D30615" s="422"/>
    </row>
    <row r="30616" spans="4:4">
      <c r="D30616" s="422"/>
    </row>
    <row r="30617" spans="4:4">
      <c r="D30617" s="422"/>
    </row>
    <row r="30618" spans="4:4">
      <c r="D30618" s="422"/>
    </row>
    <row r="30619" spans="4:4">
      <c r="D30619" s="422"/>
    </row>
    <row r="30620" spans="4:4">
      <c r="D30620" s="422"/>
    </row>
    <row r="30621" spans="4:4">
      <c r="D30621" s="422"/>
    </row>
    <row r="30622" spans="4:4">
      <c r="D30622" s="422"/>
    </row>
    <row r="30623" spans="4:4">
      <c r="D30623" s="422"/>
    </row>
    <row r="30624" spans="4:4">
      <c r="D30624" s="422"/>
    </row>
    <row r="30625" spans="4:4">
      <c r="D30625" s="422"/>
    </row>
    <row r="30626" spans="4:4">
      <c r="D30626" s="422"/>
    </row>
    <row r="30627" spans="4:4">
      <c r="D30627" s="422"/>
    </row>
    <row r="30628" spans="4:4">
      <c r="D30628" s="422"/>
    </row>
    <row r="30629" spans="4:4">
      <c r="D30629" s="422"/>
    </row>
    <row r="30630" spans="4:4">
      <c r="D30630" s="422"/>
    </row>
    <row r="30631" spans="4:4">
      <c r="D30631" s="422"/>
    </row>
    <row r="30632" spans="4:4">
      <c r="D30632" s="422"/>
    </row>
    <row r="30633" spans="4:4">
      <c r="D30633" s="422"/>
    </row>
    <row r="30634" spans="4:4">
      <c r="D30634" s="422"/>
    </row>
    <row r="30635" spans="4:4">
      <c r="D30635" s="422"/>
    </row>
    <row r="30636" spans="4:4">
      <c r="D30636" s="422"/>
    </row>
    <row r="30637" spans="4:4">
      <c r="D30637" s="422"/>
    </row>
    <row r="30638" spans="4:4">
      <c r="D30638" s="422"/>
    </row>
    <row r="30639" spans="4:4">
      <c r="D30639" s="422"/>
    </row>
    <row r="30640" spans="4:4">
      <c r="D30640" s="422"/>
    </row>
    <row r="30641" spans="4:4">
      <c r="D30641" s="422"/>
    </row>
    <row r="30642" spans="4:4">
      <c r="D30642" s="422"/>
    </row>
    <row r="30643" spans="4:4">
      <c r="D30643" s="422"/>
    </row>
    <row r="30644" spans="4:4">
      <c r="D30644" s="422"/>
    </row>
    <row r="30645" spans="4:4">
      <c r="D30645" s="422"/>
    </row>
    <row r="30646" spans="4:4">
      <c r="D30646" s="422"/>
    </row>
    <row r="30647" spans="4:4">
      <c r="D30647" s="422"/>
    </row>
    <row r="30648" spans="4:4">
      <c r="D30648" s="422"/>
    </row>
    <row r="30649" spans="4:4">
      <c r="D30649" s="422"/>
    </row>
    <row r="30650" spans="4:4">
      <c r="D30650" s="422"/>
    </row>
    <row r="30651" spans="4:4">
      <c r="D30651" s="422"/>
    </row>
    <row r="30652" spans="4:4">
      <c r="D30652" s="422"/>
    </row>
    <row r="30653" spans="4:4">
      <c r="D30653" s="422"/>
    </row>
    <row r="30654" spans="4:4">
      <c r="D30654" s="422"/>
    </row>
    <row r="30655" spans="4:4">
      <c r="D30655" s="422"/>
    </row>
    <row r="30656" spans="4:4">
      <c r="D30656" s="422"/>
    </row>
    <row r="30657" spans="4:4">
      <c r="D30657" s="422"/>
    </row>
    <row r="30658" spans="4:4">
      <c r="D30658" s="422"/>
    </row>
    <row r="30659" spans="4:4">
      <c r="D30659" s="422"/>
    </row>
    <row r="30660" spans="4:4">
      <c r="D30660" s="422"/>
    </row>
    <row r="30661" spans="4:4">
      <c r="D30661" s="422"/>
    </row>
    <row r="30662" spans="4:4">
      <c r="D30662" s="422"/>
    </row>
    <row r="30663" spans="4:4">
      <c r="D30663" s="422"/>
    </row>
    <row r="30664" spans="4:4">
      <c r="D30664" s="422"/>
    </row>
    <row r="30665" spans="4:4">
      <c r="D30665" s="422"/>
    </row>
    <row r="30666" spans="4:4">
      <c r="D30666" s="422"/>
    </row>
    <row r="30667" spans="4:4">
      <c r="D30667" s="422"/>
    </row>
    <row r="30668" spans="4:4">
      <c r="D30668" s="422"/>
    </row>
    <row r="30669" spans="4:4">
      <c r="D30669" s="422"/>
    </row>
    <row r="30670" spans="4:4">
      <c r="D30670" s="422"/>
    </row>
    <row r="30671" spans="4:4">
      <c r="D30671" s="422"/>
    </row>
    <row r="30672" spans="4:4">
      <c r="D30672" s="422"/>
    </row>
    <row r="30673" spans="4:4">
      <c r="D30673" s="422"/>
    </row>
    <row r="30674" spans="4:4">
      <c r="D30674" s="422"/>
    </row>
    <row r="30675" spans="4:4">
      <c r="D30675" s="422"/>
    </row>
    <row r="30676" spans="4:4">
      <c r="D30676" s="422"/>
    </row>
    <row r="30677" spans="4:4">
      <c r="D30677" s="422"/>
    </row>
    <row r="30678" spans="4:4">
      <c r="D30678" s="422"/>
    </row>
    <row r="30679" spans="4:4">
      <c r="D30679" s="422"/>
    </row>
    <row r="30680" spans="4:4">
      <c r="D30680" s="422"/>
    </row>
    <row r="30681" spans="4:4">
      <c r="D30681" s="422"/>
    </row>
    <row r="30682" spans="4:4">
      <c r="D30682" s="422"/>
    </row>
    <row r="30683" spans="4:4">
      <c r="D30683" s="422"/>
    </row>
    <row r="30684" spans="4:4">
      <c r="D30684" s="422"/>
    </row>
    <row r="30685" spans="4:4">
      <c r="D30685" s="422"/>
    </row>
    <row r="30686" spans="4:4">
      <c r="D30686" s="422"/>
    </row>
    <row r="30687" spans="4:4">
      <c r="D30687" s="422"/>
    </row>
    <row r="30688" spans="4:4">
      <c r="D30688" s="422"/>
    </row>
    <row r="30689" spans="4:4">
      <c r="D30689" s="422"/>
    </row>
    <row r="30690" spans="4:4">
      <c r="D30690" s="422"/>
    </row>
    <row r="30691" spans="4:4">
      <c r="D30691" s="422"/>
    </row>
    <row r="30692" spans="4:4">
      <c r="D30692" s="422"/>
    </row>
    <row r="30693" spans="4:4">
      <c r="D30693" s="422"/>
    </row>
    <row r="30694" spans="4:4">
      <c r="D30694" s="422"/>
    </row>
    <row r="30695" spans="4:4">
      <c r="D30695" s="422"/>
    </row>
    <row r="30696" spans="4:4">
      <c r="D30696" s="422"/>
    </row>
    <row r="30697" spans="4:4">
      <c r="D30697" s="422"/>
    </row>
    <row r="30698" spans="4:4">
      <c r="D30698" s="422"/>
    </row>
    <row r="30699" spans="4:4">
      <c r="D30699" s="422"/>
    </row>
    <row r="30700" spans="4:4">
      <c r="D30700" s="422"/>
    </row>
    <row r="30701" spans="4:4">
      <c r="D30701" s="422"/>
    </row>
    <row r="30702" spans="4:4">
      <c r="D30702" s="422"/>
    </row>
    <row r="30703" spans="4:4">
      <c r="D30703" s="422"/>
    </row>
    <row r="30704" spans="4:4">
      <c r="D30704" s="422"/>
    </row>
    <row r="30705" spans="4:4">
      <c r="D30705" s="422"/>
    </row>
    <row r="30706" spans="4:4">
      <c r="D30706" s="422"/>
    </row>
    <row r="30707" spans="4:4">
      <c r="D30707" s="422"/>
    </row>
    <row r="30708" spans="4:4">
      <c r="D30708" s="422"/>
    </row>
    <row r="30709" spans="4:4">
      <c r="D30709" s="422"/>
    </row>
    <row r="30710" spans="4:4">
      <c r="D30710" s="422"/>
    </row>
    <row r="30711" spans="4:4">
      <c r="D30711" s="422"/>
    </row>
    <row r="30712" spans="4:4">
      <c r="D30712" s="422"/>
    </row>
    <row r="30713" spans="4:4">
      <c r="D30713" s="422"/>
    </row>
    <row r="30714" spans="4:4">
      <c r="D30714" s="422"/>
    </row>
    <row r="30715" spans="4:4">
      <c r="D30715" s="422"/>
    </row>
    <row r="30716" spans="4:4">
      <c r="D30716" s="422"/>
    </row>
    <row r="30717" spans="4:4">
      <c r="D30717" s="422"/>
    </row>
    <row r="30718" spans="4:4">
      <c r="D30718" s="422"/>
    </row>
    <row r="30719" spans="4:4">
      <c r="D30719" s="422"/>
    </row>
    <row r="30720" spans="4:4">
      <c r="D30720" s="422"/>
    </row>
    <row r="30721" spans="4:4">
      <c r="D30721" s="422"/>
    </row>
    <row r="30722" spans="4:4">
      <c r="D30722" s="422"/>
    </row>
    <row r="30723" spans="4:4">
      <c r="D30723" s="422"/>
    </row>
    <row r="30724" spans="4:4">
      <c r="D30724" s="422"/>
    </row>
    <row r="30725" spans="4:4">
      <c r="D30725" s="422"/>
    </row>
    <row r="30726" spans="4:4">
      <c r="D30726" s="422"/>
    </row>
    <row r="30727" spans="4:4">
      <c r="D30727" s="422"/>
    </row>
    <row r="30728" spans="4:4">
      <c r="D30728" s="422"/>
    </row>
    <row r="30729" spans="4:4">
      <c r="D30729" s="422"/>
    </row>
    <row r="30730" spans="4:4">
      <c r="D30730" s="422"/>
    </row>
    <row r="30731" spans="4:4">
      <c r="D30731" s="422"/>
    </row>
    <row r="30732" spans="4:4">
      <c r="D30732" s="422"/>
    </row>
    <row r="30733" spans="4:4">
      <c r="D30733" s="422"/>
    </row>
    <row r="30734" spans="4:4">
      <c r="D30734" s="422"/>
    </row>
    <row r="30735" spans="4:4">
      <c r="D30735" s="422"/>
    </row>
    <row r="30736" spans="4:4">
      <c r="D30736" s="422"/>
    </row>
    <row r="30737" spans="4:4">
      <c r="D30737" s="422"/>
    </row>
    <row r="30738" spans="4:4">
      <c r="D30738" s="422"/>
    </row>
    <row r="30739" spans="4:4">
      <c r="D30739" s="422"/>
    </row>
    <row r="30740" spans="4:4">
      <c r="D30740" s="422"/>
    </row>
    <row r="30741" spans="4:4">
      <c r="D30741" s="422"/>
    </row>
    <row r="30742" spans="4:4">
      <c r="D30742" s="422"/>
    </row>
    <row r="30743" spans="4:4">
      <c r="D30743" s="422"/>
    </row>
    <row r="30744" spans="4:4">
      <c r="D30744" s="422"/>
    </row>
    <row r="30745" spans="4:4">
      <c r="D30745" s="422"/>
    </row>
    <row r="30746" spans="4:4">
      <c r="D30746" s="422"/>
    </row>
    <row r="30747" spans="4:4">
      <c r="D30747" s="422"/>
    </row>
    <row r="30748" spans="4:4">
      <c r="D30748" s="422"/>
    </row>
    <row r="30749" spans="4:4">
      <c r="D30749" s="422"/>
    </row>
    <row r="30750" spans="4:4">
      <c r="D30750" s="422"/>
    </row>
    <row r="30751" spans="4:4">
      <c r="D30751" s="422"/>
    </row>
    <row r="30752" spans="4:4">
      <c r="D30752" s="422"/>
    </row>
    <row r="30753" spans="4:4">
      <c r="D30753" s="422"/>
    </row>
    <row r="30754" spans="4:4">
      <c r="D30754" s="422"/>
    </row>
    <row r="30755" spans="4:4">
      <c r="D30755" s="422"/>
    </row>
    <row r="30756" spans="4:4">
      <c r="D30756" s="422"/>
    </row>
    <row r="30757" spans="4:4">
      <c r="D30757" s="422"/>
    </row>
    <row r="30758" spans="4:4">
      <c r="D30758" s="422"/>
    </row>
    <row r="30759" spans="4:4">
      <c r="D30759" s="422"/>
    </row>
    <row r="30760" spans="4:4">
      <c r="D30760" s="422"/>
    </row>
    <row r="30761" spans="4:4">
      <c r="D30761" s="422"/>
    </row>
    <row r="30762" spans="4:4">
      <c r="D30762" s="422"/>
    </row>
    <row r="30763" spans="4:4">
      <c r="D30763" s="422"/>
    </row>
    <row r="30764" spans="4:4">
      <c r="D30764" s="422"/>
    </row>
    <row r="30765" spans="4:4">
      <c r="D30765" s="422"/>
    </row>
    <row r="30766" spans="4:4">
      <c r="D30766" s="422"/>
    </row>
    <row r="30767" spans="4:4">
      <c r="D30767" s="422"/>
    </row>
    <row r="30768" spans="4:4">
      <c r="D30768" s="422"/>
    </row>
    <row r="30769" spans="4:4">
      <c r="D30769" s="422"/>
    </row>
    <row r="30770" spans="4:4">
      <c r="D30770" s="422"/>
    </row>
    <row r="30771" spans="4:4">
      <c r="D30771" s="422"/>
    </row>
    <row r="30772" spans="4:4">
      <c r="D30772" s="422"/>
    </row>
    <row r="30773" spans="4:4">
      <c r="D30773" s="422"/>
    </row>
    <row r="30774" spans="4:4">
      <c r="D30774" s="422"/>
    </row>
    <row r="30775" spans="4:4">
      <c r="D30775" s="422"/>
    </row>
    <row r="30776" spans="4:4">
      <c r="D30776" s="422"/>
    </row>
    <row r="30777" spans="4:4">
      <c r="D30777" s="422"/>
    </row>
    <row r="30778" spans="4:4">
      <c r="D30778" s="422"/>
    </row>
    <row r="30779" spans="4:4">
      <c r="D30779" s="422"/>
    </row>
    <row r="30780" spans="4:4">
      <c r="D30780" s="422"/>
    </row>
    <row r="30781" spans="4:4">
      <c r="D30781" s="422"/>
    </row>
    <row r="30782" spans="4:4">
      <c r="D30782" s="422"/>
    </row>
    <row r="30783" spans="4:4">
      <c r="D30783" s="422"/>
    </row>
    <row r="30784" spans="4:4">
      <c r="D30784" s="422"/>
    </row>
    <row r="30785" spans="4:4">
      <c r="D30785" s="422"/>
    </row>
    <row r="30786" spans="4:4">
      <c r="D30786" s="422"/>
    </row>
    <row r="30787" spans="4:4">
      <c r="D30787" s="422"/>
    </row>
    <row r="30788" spans="4:4">
      <c r="D30788" s="422"/>
    </row>
    <row r="30789" spans="4:4">
      <c r="D30789" s="422"/>
    </row>
    <row r="30790" spans="4:4">
      <c r="D30790" s="422"/>
    </row>
    <row r="30791" spans="4:4">
      <c r="D30791" s="422"/>
    </row>
    <row r="30792" spans="4:4">
      <c r="D30792" s="422"/>
    </row>
    <row r="30793" spans="4:4">
      <c r="D30793" s="422"/>
    </row>
    <row r="30794" spans="4:4">
      <c r="D30794" s="422"/>
    </row>
    <row r="30795" spans="4:4">
      <c r="D30795" s="422"/>
    </row>
    <row r="30796" spans="4:4">
      <c r="D30796" s="422"/>
    </row>
    <row r="30797" spans="4:4">
      <c r="D30797" s="422"/>
    </row>
    <row r="30798" spans="4:4">
      <c r="D30798" s="422"/>
    </row>
    <row r="30799" spans="4:4">
      <c r="D30799" s="422"/>
    </row>
    <row r="30800" spans="4:4">
      <c r="D30800" s="422"/>
    </row>
    <row r="30801" spans="4:4">
      <c r="D30801" s="422"/>
    </row>
    <row r="30802" spans="4:4">
      <c r="D30802" s="422"/>
    </row>
    <row r="30803" spans="4:4">
      <c r="D30803" s="422"/>
    </row>
    <row r="30804" spans="4:4">
      <c r="D30804" s="422"/>
    </row>
    <row r="30805" spans="4:4">
      <c r="D30805" s="422"/>
    </row>
    <row r="30806" spans="4:4">
      <c r="D30806" s="422"/>
    </row>
    <row r="30807" spans="4:4">
      <c r="D30807" s="422"/>
    </row>
    <row r="30808" spans="4:4">
      <c r="D30808" s="422"/>
    </row>
    <row r="30809" spans="4:4">
      <c r="D30809" s="422"/>
    </row>
    <row r="30810" spans="4:4">
      <c r="D30810" s="422"/>
    </row>
    <row r="30811" spans="4:4">
      <c r="D30811" s="422"/>
    </row>
    <row r="30812" spans="4:4">
      <c r="D30812" s="422"/>
    </row>
    <row r="30813" spans="4:4">
      <c r="D30813" s="422"/>
    </row>
    <row r="30814" spans="4:4">
      <c r="D30814" s="422"/>
    </row>
    <row r="30815" spans="4:4">
      <c r="D30815" s="422"/>
    </row>
    <row r="30816" spans="4:4">
      <c r="D30816" s="422"/>
    </row>
    <row r="30817" spans="4:4">
      <c r="D30817" s="422"/>
    </row>
    <row r="30818" spans="4:4">
      <c r="D30818" s="422"/>
    </row>
    <row r="30819" spans="4:4">
      <c r="D30819" s="422"/>
    </row>
    <row r="30820" spans="4:4">
      <c r="D30820" s="422"/>
    </row>
    <row r="30821" spans="4:4">
      <c r="D30821" s="422"/>
    </row>
    <row r="30822" spans="4:4">
      <c r="D30822" s="422"/>
    </row>
    <row r="30823" spans="4:4">
      <c r="D30823" s="422"/>
    </row>
    <row r="30824" spans="4:4">
      <c r="D30824" s="422"/>
    </row>
    <row r="30825" spans="4:4">
      <c r="D30825" s="422"/>
    </row>
    <row r="30826" spans="4:4">
      <c r="D30826" s="422"/>
    </row>
    <row r="30827" spans="4:4">
      <c r="D30827" s="422"/>
    </row>
    <row r="30828" spans="4:4">
      <c r="D30828" s="422"/>
    </row>
    <row r="30829" spans="4:4">
      <c r="D30829" s="422"/>
    </row>
    <row r="30830" spans="4:4">
      <c r="D30830" s="422"/>
    </row>
    <row r="30831" spans="4:4">
      <c r="D30831" s="422"/>
    </row>
    <row r="30832" spans="4:4">
      <c r="D30832" s="422"/>
    </row>
    <row r="30833" spans="4:4">
      <c r="D30833" s="422"/>
    </row>
    <row r="30834" spans="4:4">
      <c r="D30834" s="422"/>
    </row>
    <row r="30835" spans="4:4">
      <c r="D30835" s="422"/>
    </row>
    <row r="30836" spans="4:4">
      <c r="D30836" s="422"/>
    </row>
    <row r="30837" spans="4:4">
      <c r="D30837" s="422"/>
    </row>
    <row r="30838" spans="4:4">
      <c r="D30838" s="422"/>
    </row>
    <row r="30839" spans="4:4">
      <c r="D30839" s="422"/>
    </row>
    <row r="30840" spans="4:4">
      <c r="D30840" s="422"/>
    </row>
    <row r="30841" spans="4:4">
      <c r="D30841" s="422"/>
    </row>
    <row r="30842" spans="4:4">
      <c r="D30842" s="422"/>
    </row>
    <row r="30843" spans="4:4">
      <c r="D30843" s="422"/>
    </row>
    <row r="30844" spans="4:4">
      <c r="D30844" s="422"/>
    </row>
    <row r="30845" spans="4:4">
      <c r="D30845" s="422"/>
    </row>
    <row r="30846" spans="4:4">
      <c r="D30846" s="422"/>
    </row>
    <row r="30847" spans="4:4">
      <c r="D30847" s="422"/>
    </row>
    <row r="30848" spans="4:4">
      <c r="D30848" s="422"/>
    </row>
    <row r="30849" spans="4:4">
      <c r="D30849" s="422"/>
    </row>
    <row r="30850" spans="4:4">
      <c r="D30850" s="422"/>
    </row>
    <row r="30851" spans="4:4">
      <c r="D30851" s="422"/>
    </row>
    <row r="30852" spans="4:4">
      <c r="D30852" s="422"/>
    </row>
    <row r="30853" spans="4:4">
      <c r="D30853" s="422"/>
    </row>
    <row r="30854" spans="4:4">
      <c r="D30854" s="422"/>
    </row>
    <row r="30855" spans="4:4">
      <c r="D30855" s="422"/>
    </row>
    <row r="30856" spans="4:4">
      <c r="D30856" s="422"/>
    </row>
    <row r="30857" spans="4:4">
      <c r="D30857" s="422"/>
    </row>
    <row r="30858" spans="4:4">
      <c r="D30858" s="422"/>
    </row>
    <row r="30859" spans="4:4">
      <c r="D30859" s="422"/>
    </row>
    <row r="30860" spans="4:4">
      <c r="D30860" s="422"/>
    </row>
    <row r="30861" spans="4:4">
      <c r="D30861" s="422"/>
    </row>
    <row r="30862" spans="4:4">
      <c r="D30862" s="422"/>
    </row>
    <row r="30863" spans="4:4">
      <c r="D30863" s="422"/>
    </row>
    <row r="30864" spans="4:4">
      <c r="D30864" s="422"/>
    </row>
    <row r="30865" spans="4:4">
      <c r="D30865" s="422"/>
    </row>
    <row r="30866" spans="4:4">
      <c r="D30866" s="422"/>
    </row>
    <row r="30867" spans="4:4">
      <c r="D30867" s="422"/>
    </row>
    <row r="30868" spans="4:4">
      <c r="D30868" s="422"/>
    </row>
    <row r="30869" spans="4:4">
      <c r="D30869" s="422"/>
    </row>
    <row r="30870" spans="4:4">
      <c r="D30870" s="422"/>
    </row>
    <row r="30871" spans="4:4">
      <c r="D30871" s="422"/>
    </row>
    <row r="30872" spans="4:4">
      <c r="D30872" s="422"/>
    </row>
    <row r="30873" spans="4:4">
      <c r="D30873" s="422"/>
    </row>
    <row r="30874" spans="4:4">
      <c r="D30874" s="422"/>
    </row>
    <row r="30875" spans="4:4">
      <c r="D30875" s="422"/>
    </row>
    <row r="30876" spans="4:4">
      <c r="D30876" s="422"/>
    </row>
    <row r="30877" spans="4:4">
      <c r="D30877" s="422"/>
    </row>
    <row r="30878" spans="4:4">
      <c r="D30878" s="422"/>
    </row>
    <row r="30879" spans="4:4">
      <c r="D30879" s="422"/>
    </row>
    <row r="30880" spans="4:4">
      <c r="D30880" s="422"/>
    </row>
    <row r="30881" spans="4:4">
      <c r="D30881" s="422"/>
    </row>
    <row r="30882" spans="4:4">
      <c r="D30882" s="422"/>
    </row>
    <row r="30883" spans="4:4">
      <c r="D30883" s="422"/>
    </row>
    <row r="30884" spans="4:4">
      <c r="D30884" s="422"/>
    </row>
    <row r="30885" spans="4:4">
      <c r="D30885" s="422"/>
    </row>
    <row r="30886" spans="4:4">
      <c r="D30886" s="422"/>
    </row>
    <row r="30887" spans="4:4">
      <c r="D30887" s="422"/>
    </row>
    <row r="30888" spans="4:4">
      <c r="D30888" s="422"/>
    </row>
    <row r="30889" spans="4:4">
      <c r="D30889" s="422"/>
    </row>
    <row r="30890" spans="4:4">
      <c r="D30890" s="422"/>
    </row>
    <row r="30891" spans="4:4">
      <c r="D30891" s="422"/>
    </row>
    <row r="30892" spans="4:4">
      <c r="D30892" s="422"/>
    </row>
    <row r="30893" spans="4:4">
      <c r="D30893" s="422"/>
    </row>
    <row r="30894" spans="4:4">
      <c r="D30894" s="422"/>
    </row>
    <row r="30895" spans="4:4">
      <c r="D30895" s="422"/>
    </row>
    <row r="30896" spans="4:4">
      <c r="D30896" s="422"/>
    </row>
    <row r="30897" spans="4:4">
      <c r="D30897" s="422"/>
    </row>
    <row r="30898" spans="4:4">
      <c r="D30898" s="422"/>
    </row>
    <row r="30899" spans="4:4">
      <c r="D30899" s="422"/>
    </row>
    <row r="30900" spans="4:4">
      <c r="D30900" s="422"/>
    </row>
    <row r="30901" spans="4:4">
      <c r="D30901" s="422"/>
    </row>
    <row r="30902" spans="4:4">
      <c r="D30902" s="422"/>
    </row>
    <row r="30903" spans="4:4">
      <c r="D30903" s="422"/>
    </row>
    <row r="30904" spans="4:4">
      <c r="D30904" s="422"/>
    </row>
    <row r="30905" spans="4:4">
      <c r="D30905" s="422"/>
    </row>
    <row r="30906" spans="4:4">
      <c r="D30906" s="422"/>
    </row>
    <row r="30907" spans="4:4">
      <c r="D30907" s="422"/>
    </row>
    <row r="30908" spans="4:4">
      <c r="D30908" s="422"/>
    </row>
    <row r="30909" spans="4:4">
      <c r="D30909" s="422"/>
    </row>
    <row r="30910" spans="4:4">
      <c r="D30910" s="422"/>
    </row>
    <row r="30911" spans="4:4">
      <c r="D30911" s="422"/>
    </row>
    <row r="30912" spans="4:4">
      <c r="D30912" s="422"/>
    </row>
    <row r="30913" spans="4:4">
      <c r="D30913" s="422"/>
    </row>
    <row r="30914" spans="4:4">
      <c r="D30914" s="422"/>
    </row>
    <row r="30915" spans="4:4">
      <c r="D30915" s="422"/>
    </row>
    <row r="30916" spans="4:4">
      <c r="D30916" s="422"/>
    </row>
    <row r="30917" spans="4:4">
      <c r="D30917" s="422"/>
    </row>
    <row r="30918" spans="4:4">
      <c r="D30918" s="422"/>
    </row>
    <row r="30919" spans="4:4">
      <c r="D30919" s="422"/>
    </row>
    <row r="30920" spans="4:4">
      <c r="D30920" s="422"/>
    </row>
    <row r="30921" spans="4:4">
      <c r="D30921" s="422"/>
    </row>
    <row r="30922" spans="4:4">
      <c r="D30922" s="422"/>
    </row>
    <row r="30923" spans="4:4">
      <c r="D30923" s="422"/>
    </row>
    <row r="30924" spans="4:4">
      <c r="D30924" s="422"/>
    </row>
    <row r="30925" spans="4:4">
      <c r="D30925" s="422"/>
    </row>
    <row r="30926" spans="4:4">
      <c r="D30926" s="422"/>
    </row>
    <row r="30927" spans="4:4">
      <c r="D30927" s="422"/>
    </row>
    <row r="30928" spans="4:4">
      <c r="D30928" s="422"/>
    </row>
    <row r="30929" spans="4:4">
      <c r="D30929" s="422"/>
    </row>
    <row r="30930" spans="4:4">
      <c r="D30930" s="422"/>
    </row>
    <row r="30931" spans="4:4">
      <c r="D30931" s="422"/>
    </row>
    <row r="30932" spans="4:4">
      <c r="D30932" s="422"/>
    </row>
    <row r="30933" spans="4:4">
      <c r="D30933" s="422"/>
    </row>
    <row r="30934" spans="4:4">
      <c r="D30934" s="422"/>
    </row>
    <row r="30935" spans="4:4">
      <c r="D30935" s="422"/>
    </row>
    <row r="30936" spans="4:4">
      <c r="D30936" s="422"/>
    </row>
    <row r="30937" spans="4:4">
      <c r="D30937" s="422"/>
    </row>
    <row r="30938" spans="4:4">
      <c r="D30938" s="422"/>
    </row>
    <row r="30939" spans="4:4">
      <c r="D30939" s="422"/>
    </row>
    <row r="30940" spans="4:4">
      <c r="D30940" s="422"/>
    </row>
    <row r="30941" spans="4:4">
      <c r="D30941" s="422"/>
    </row>
    <row r="30942" spans="4:4">
      <c r="D30942" s="422"/>
    </row>
    <row r="30943" spans="4:4">
      <c r="D30943" s="422"/>
    </row>
    <row r="30944" spans="4:4">
      <c r="D30944" s="422"/>
    </row>
    <row r="30945" spans="4:4">
      <c r="D30945" s="422"/>
    </row>
    <row r="30946" spans="4:4">
      <c r="D30946" s="422"/>
    </row>
    <row r="30947" spans="4:4">
      <c r="D30947" s="422"/>
    </row>
    <row r="30948" spans="4:4">
      <c r="D30948" s="422"/>
    </row>
    <row r="30949" spans="4:4">
      <c r="D30949" s="422"/>
    </row>
    <row r="30950" spans="4:4">
      <c r="D30950" s="422"/>
    </row>
    <row r="30951" spans="4:4">
      <c r="D30951" s="422"/>
    </row>
    <row r="30952" spans="4:4">
      <c r="D30952" s="422"/>
    </row>
    <row r="30953" spans="4:4">
      <c r="D30953" s="422"/>
    </row>
    <row r="30954" spans="4:4">
      <c r="D30954" s="422"/>
    </row>
    <row r="30955" spans="4:4">
      <c r="D30955" s="422"/>
    </row>
    <row r="30956" spans="4:4">
      <c r="D30956" s="422"/>
    </row>
    <row r="30957" spans="4:4">
      <c r="D30957" s="422"/>
    </row>
    <row r="30958" spans="4:4">
      <c r="D30958" s="422"/>
    </row>
    <row r="30959" spans="4:4">
      <c r="D30959" s="422"/>
    </row>
    <row r="30960" spans="4:4">
      <c r="D30960" s="422"/>
    </row>
    <row r="30961" spans="4:4">
      <c r="D30961" s="422"/>
    </row>
    <row r="30962" spans="4:4">
      <c r="D30962" s="422"/>
    </row>
    <row r="30963" spans="4:4">
      <c r="D30963" s="422"/>
    </row>
    <row r="30964" spans="4:4">
      <c r="D30964" s="422"/>
    </row>
    <row r="30965" spans="4:4">
      <c r="D30965" s="422"/>
    </row>
    <row r="30966" spans="4:4">
      <c r="D30966" s="422"/>
    </row>
    <row r="30967" spans="4:4">
      <c r="D30967" s="422"/>
    </row>
    <row r="30968" spans="4:4">
      <c r="D30968" s="422"/>
    </row>
    <row r="30969" spans="4:4">
      <c r="D30969" s="422"/>
    </row>
    <row r="30970" spans="4:4">
      <c r="D30970" s="422"/>
    </row>
    <row r="30971" spans="4:4">
      <c r="D30971" s="422"/>
    </row>
    <row r="30972" spans="4:4">
      <c r="D30972" s="422"/>
    </row>
    <row r="30973" spans="4:4">
      <c r="D30973" s="422"/>
    </row>
    <row r="30974" spans="4:4">
      <c r="D30974" s="422"/>
    </row>
    <row r="30975" spans="4:4">
      <c r="D30975" s="422"/>
    </row>
    <row r="30976" spans="4:4">
      <c r="D30976" s="422"/>
    </row>
    <row r="30977" spans="4:4">
      <c r="D30977" s="422"/>
    </row>
    <row r="30978" spans="4:4">
      <c r="D30978" s="422"/>
    </row>
    <row r="30979" spans="4:4">
      <c r="D30979" s="422"/>
    </row>
    <row r="30980" spans="4:4">
      <c r="D30980" s="422"/>
    </row>
    <row r="30981" spans="4:4">
      <c r="D30981" s="422"/>
    </row>
    <row r="30982" spans="4:4">
      <c r="D30982" s="422"/>
    </row>
    <row r="30983" spans="4:4">
      <c r="D30983" s="422"/>
    </row>
    <row r="30984" spans="4:4">
      <c r="D30984" s="422"/>
    </row>
    <row r="30985" spans="4:4">
      <c r="D30985" s="422"/>
    </row>
    <row r="30986" spans="4:4">
      <c r="D30986" s="422"/>
    </row>
    <row r="30987" spans="4:4">
      <c r="D30987" s="422"/>
    </row>
    <row r="30988" spans="4:4">
      <c r="D30988" s="422"/>
    </row>
    <row r="30989" spans="4:4">
      <c r="D30989" s="422"/>
    </row>
    <row r="30990" spans="4:4">
      <c r="D30990" s="422"/>
    </row>
    <row r="30991" spans="4:4">
      <c r="D30991" s="422"/>
    </row>
    <row r="30992" spans="4:4">
      <c r="D30992" s="422"/>
    </row>
    <row r="30993" spans="4:4">
      <c r="D30993" s="422"/>
    </row>
    <row r="30994" spans="4:4">
      <c r="D30994" s="422"/>
    </row>
    <row r="30995" spans="4:4">
      <c r="D30995" s="422"/>
    </row>
    <row r="30996" spans="4:4">
      <c r="D30996" s="422"/>
    </row>
    <row r="30997" spans="4:4">
      <c r="D30997" s="422"/>
    </row>
    <row r="30998" spans="4:4">
      <c r="D30998" s="422"/>
    </row>
    <row r="30999" spans="4:4">
      <c r="D30999" s="422"/>
    </row>
    <row r="31000" spans="4:4">
      <c r="D31000" s="422"/>
    </row>
    <row r="31001" spans="4:4">
      <c r="D31001" s="422"/>
    </row>
    <row r="31002" spans="4:4">
      <c r="D31002" s="422"/>
    </row>
    <row r="31003" spans="4:4">
      <c r="D31003" s="422"/>
    </row>
    <row r="31004" spans="4:4">
      <c r="D31004" s="422"/>
    </row>
    <row r="31005" spans="4:4">
      <c r="D31005" s="422"/>
    </row>
    <row r="31006" spans="4:4">
      <c r="D31006" s="422"/>
    </row>
    <row r="31007" spans="4:4">
      <c r="D31007" s="422"/>
    </row>
    <row r="31008" spans="4:4">
      <c r="D31008" s="422"/>
    </row>
    <row r="31009" spans="4:4">
      <c r="D31009" s="422"/>
    </row>
    <row r="31010" spans="4:4">
      <c r="D31010" s="422"/>
    </row>
    <row r="31011" spans="4:4">
      <c r="D31011" s="422"/>
    </row>
    <row r="31012" spans="4:4">
      <c r="D31012" s="422"/>
    </row>
    <row r="31013" spans="4:4">
      <c r="D31013" s="422"/>
    </row>
    <row r="31014" spans="4:4">
      <c r="D31014" s="422"/>
    </row>
    <row r="31015" spans="4:4">
      <c r="D31015" s="422"/>
    </row>
    <row r="31016" spans="4:4">
      <c r="D31016" s="422"/>
    </row>
    <row r="31017" spans="4:4">
      <c r="D31017" s="422"/>
    </row>
    <row r="31018" spans="4:4">
      <c r="D31018" s="422"/>
    </row>
    <row r="31019" spans="4:4">
      <c r="D31019" s="422"/>
    </row>
    <row r="31020" spans="4:4">
      <c r="D31020" s="422"/>
    </row>
    <row r="31021" spans="4:4">
      <c r="D31021" s="422"/>
    </row>
    <row r="31022" spans="4:4">
      <c r="D31022" s="422"/>
    </row>
    <row r="31023" spans="4:4">
      <c r="D31023" s="422"/>
    </row>
    <row r="31024" spans="4:4">
      <c r="D31024" s="422"/>
    </row>
    <row r="31025" spans="4:4">
      <c r="D31025" s="422"/>
    </row>
    <row r="31026" spans="4:4">
      <c r="D31026" s="422"/>
    </row>
    <row r="31027" spans="4:4">
      <c r="D31027" s="422"/>
    </row>
    <row r="31028" spans="4:4">
      <c r="D31028" s="422"/>
    </row>
    <row r="31029" spans="4:4">
      <c r="D31029" s="422"/>
    </row>
    <row r="31030" spans="4:4">
      <c r="D31030" s="422"/>
    </row>
    <row r="31031" spans="4:4">
      <c r="D31031" s="422"/>
    </row>
    <row r="31032" spans="4:4">
      <c r="D31032" s="422"/>
    </row>
    <row r="31033" spans="4:4">
      <c r="D31033" s="422"/>
    </row>
    <row r="31034" spans="4:4">
      <c r="D31034" s="422"/>
    </row>
    <row r="31035" spans="4:4">
      <c r="D31035" s="422"/>
    </row>
    <row r="31036" spans="4:4">
      <c r="D31036" s="422"/>
    </row>
    <row r="31037" spans="4:4">
      <c r="D31037" s="422"/>
    </row>
    <row r="31038" spans="4:4">
      <c r="D31038" s="422"/>
    </row>
    <row r="31039" spans="4:4">
      <c r="D31039" s="422"/>
    </row>
    <row r="31040" spans="4:4">
      <c r="D31040" s="422"/>
    </row>
    <row r="31041" spans="4:4">
      <c r="D31041" s="422"/>
    </row>
    <row r="31042" spans="4:4">
      <c r="D31042" s="422"/>
    </row>
    <row r="31043" spans="4:4">
      <c r="D31043" s="422"/>
    </row>
    <row r="31044" spans="4:4">
      <c r="D31044" s="422"/>
    </row>
    <row r="31045" spans="4:4">
      <c r="D31045" s="422"/>
    </row>
    <row r="31046" spans="4:4">
      <c r="D31046" s="422"/>
    </row>
    <row r="31047" spans="4:4">
      <c r="D31047" s="422"/>
    </row>
    <row r="31048" spans="4:4">
      <c r="D31048" s="422"/>
    </row>
    <row r="31049" spans="4:4">
      <c r="D31049" s="422"/>
    </row>
    <row r="31050" spans="4:4">
      <c r="D31050" s="422"/>
    </row>
    <row r="31051" spans="4:4">
      <c r="D31051" s="422"/>
    </row>
    <row r="31052" spans="4:4">
      <c r="D31052" s="422"/>
    </row>
    <row r="31053" spans="4:4">
      <c r="D31053" s="422"/>
    </row>
    <row r="31054" spans="4:4">
      <c r="D31054" s="422"/>
    </row>
    <row r="31055" spans="4:4">
      <c r="D31055" s="422"/>
    </row>
    <row r="31056" spans="4:4">
      <c r="D31056" s="422"/>
    </row>
    <row r="31057" spans="4:4">
      <c r="D31057" s="422"/>
    </row>
    <row r="31058" spans="4:4">
      <c r="D31058" s="422"/>
    </row>
    <row r="31059" spans="4:4">
      <c r="D31059" s="422"/>
    </row>
    <row r="31060" spans="4:4">
      <c r="D31060" s="422"/>
    </row>
    <row r="31061" spans="4:4">
      <c r="D31061" s="422"/>
    </row>
    <row r="31062" spans="4:4">
      <c r="D31062" s="422"/>
    </row>
    <row r="31063" spans="4:4">
      <c r="D31063" s="422"/>
    </row>
    <row r="31064" spans="4:4">
      <c r="D31064" s="422"/>
    </row>
    <row r="31065" spans="4:4">
      <c r="D31065" s="422"/>
    </row>
    <row r="31066" spans="4:4">
      <c r="D31066" s="422"/>
    </row>
    <row r="31067" spans="4:4">
      <c r="D31067" s="422"/>
    </row>
    <row r="31068" spans="4:4">
      <c r="D31068" s="422"/>
    </row>
    <row r="31069" spans="4:4">
      <c r="D31069" s="422"/>
    </row>
    <row r="31070" spans="4:4">
      <c r="D31070" s="422"/>
    </row>
    <row r="31071" spans="4:4">
      <c r="D31071" s="422"/>
    </row>
    <row r="31072" spans="4:4">
      <c r="D31072" s="422"/>
    </row>
    <row r="31073" spans="4:4">
      <c r="D31073" s="422"/>
    </row>
    <row r="31074" spans="4:4">
      <c r="D31074" s="422"/>
    </row>
    <row r="31075" spans="4:4">
      <c r="D31075" s="422"/>
    </row>
    <row r="31076" spans="4:4">
      <c r="D31076" s="422"/>
    </row>
    <row r="31077" spans="4:4">
      <c r="D31077" s="422"/>
    </row>
    <row r="31078" spans="4:4">
      <c r="D31078" s="422"/>
    </row>
    <row r="31079" spans="4:4">
      <c r="D31079" s="422"/>
    </row>
    <row r="31080" spans="4:4">
      <c r="D31080" s="422"/>
    </row>
    <row r="31081" spans="4:4">
      <c r="D31081" s="422"/>
    </row>
    <row r="31082" spans="4:4">
      <c r="D31082" s="422"/>
    </row>
    <row r="31083" spans="4:4">
      <c r="D31083" s="422"/>
    </row>
    <row r="31084" spans="4:4">
      <c r="D31084" s="422"/>
    </row>
    <row r="31085" spans="4:4">
      <c r="D31085" s="422"/>
    </row>
    <row r="31086" spans="4:4">
      <c r="D31086" s="422"/>
    </row>
    <row r="31087" spans="4:4">
      <c r="D31087" s="422"/>
    </row>
    <row r="31088" spans="4:4">
      <c r="D31088" s="422"/>
    </row>
    <row r="31089" spans="4:4">
      <c r="D31089" s="422"/>
    </row>
    <row r="31090" spans="4:4">
      <c r="D31090" s="422"/>
    </row>
    <row r="31091" spans="4:4">
      <c r="D31091" s="422"/>
    </row>
    <row r="31092" spans="4:4">
      <c r="D31092" s="422"/>
    </row>
    <row r="31093" spans="4:4">
      <c r="D31093" s="422"/>
    </row>
    <row r="31094" spans="4:4">
      <c r="D31094" s="422"/>
    </row>
    <row r="31095" spans="4:4">
      <c r="D31095" s="422"/>
    </row>
    <row r="31096" spans="4:4">
      <c r="D31096" s="422"/>
    </row>
    <row r="31097" spans="4:4">
      <c r="D31097" s="422"/>
    </row>
    <row r="31098" spans="4:4">
      <c r="D31098" s="422"/>
    </row>
    <row r="31099" spans="4:4">
      <c r="D31099" s="422"/>
    </row>
    <row r="31100" spans="4:4">
      <c r="D31100" s="422"/>
    </row>
    <row r="31101" spans="4:4">
      <c r="D31101" s="422"/>
    </row>
    <row r="31102" spans="4:4">
      <c r="D31102" s="422"/>
    </row>
    <row r="31103" spans="4:4">
      <c r="D31103" s="422"/>
    </row>
    <row r="31104" spans="4:4">
      <c r="D31104" s="422"/>
    </row>
    <row r="31105" spans="4:4">
      <c r="D31105" s="422"/>
    </row>
    <row r="31106" spans="4:4">
      <c r="D31106" s="422"/>
    </row>
    <row r="31107" spans="4:4">
      <c r="D31107" s="422"/>
    </row>
    <row r="31108" spans="4:4">
      <c r="D31108" s="422"/>
    </row>
    <row r="31109" spans="4:4">
      <c r="D31109" s="422"/>
    </row>
    <row r="31110" spans="4:4">
      <c r="D31110" s="422"/>
    </row>
    <row r="31111" spans="4:4">
      <c r="D31111" s="422"/>
    </row>
    <row r="31112" spans="4:4">
      <c r="D31112" s="422"/>
    </row>
    <row r="31113" spans="4:4">
      <c r="D31113" s="422"/>
    </row>
    <row r="31114" spans="4:4">
      <c r="D31114" s="422"/>
    </row>
    <row r="31115" spans="4:4">
      <c r="D31115" s="422"/>
    </row>
    <row r="31116" spans="4:4">
      <c r="D31116" s="422"/>
    </row>
    <row r="31117" spans="4:4">
      <c r="D31117" s="422"/>
    </row>
    <row r="31118" spans="4:4">
      <c r="D31118" s="422"/>
    </row>
    <row r="31119" spans="4:4">
      <c r="D31119" s="422"/>
    </row>
    <row r="31120" spans="4:4">
      <c r="D31120" s="422"/>
    </row>
    <row r="31121" spans="4:4">
      <c r="D31121" s="422"/>
    </row>
    <row r="31122" spans="4:4">
      <c r="D31122" s="422"/>
    </row>
    <row r="31123" spans="4:4">
      <c r="D31123" s="422"/>
    </row>
    <row r="31124" spans="4:4">
      <c r="D31124" s="422"/>
    </row>
    <row r="31125" spans="4:4">
      <c r="D31125" s="422"/>
    </row>
    <row r="31126" spans="4:4">
      <c r="D31126" s="422"/>
    </row>
    <row r="31127" spans="4:4">
      <c r="D31127" s="422"/>
    </row>
    <row r="31128" spans="4:4">
      <c r="D31128" s="422"/>
    </row>
    <row r="31129" spans="4:4">
      <c r="D31129" s="422"/>
    </row>
    <row r="31130" spans="4:4">
      <c r="D31130" s="422"/>
    </row>
    <row r="31131" spans="4:4">
      <c r="D31131" s="422"/>
    </row>
    <row r="31132" spans="4:4">
      <c r="D31132" s="422"/>
    </row>
    <row r="31133" spans="4:4">
      <c r="D31133" s="422"/>
    </row>
    <row r="31134" spans="4:4">
      <c r="D31134" s="422"/>
    </row>
    <row r="31135" spans="4:4">
      <c r="D31135" s="422"/>
    </row>
    <row r="31136" spans="4:4">
      <c r="D31136" s="422"/>
    </row>
    <row r="31137" spans="4:4">
      <c r="D31137" s="422"/>
    </row>
    <row r="31138" spans="4:4">
      <c r="D31138" s="422"/>
    </row>
    <row r="31139" spans="4:4">
      <c r="D31139" s="422"/>
    </row>
    <row r="31140" spans="4:4">
      <c r="D31140" s="422"/>
    </row>
    <row r="31141" spans="4:4">
      <c r="D31141" s="422"/>
    </row>
    <row r="31142" spans="4:4">
      <c r="D31142" s="422"/>
    </row>
    <row r="31143" spans="4:4">
      <c r="D31143" s="422"/>
    </row>
    <row r="31144" spans="4:4">
      <c r="D31144" s="422"/>
    </row>
    <row r="31145" spans="4:4">
      <c r="D31145" s="422"/>
    </row>
    <row r="31146" spans="4:4">
      <c r="D31146" s="422"/>
    </row>
    <row r="31147" spans="4:4">
      <c r="D31147" s="422"/>
    </row>
    <row r="31148" spans="4:4">
      <c r="D31148" s="422"/>
    </row>
    <row r="31149" spans="4:4">
      <c r="D31149" s="422"/>
    </row>
    <row r="31150" spans="4:4">
      <c r="D31150" s="422"/>
    </row>
    <row r="31151" spans="4:4">
      <c r="D31151" s="422"/>
    </row>
    <row r="31152" spans="4:4">
      <c r="D31152" s="422"/>
    </row>
    <row r="31153" spans="4:4">
      <c r="D31153" s="422"/>
    </row>
    <row r="31154" spans="4:4">
      <c r="D31154" s="422"/>
    </row>
    <row r="31155" spans="4:4">
      <c r="D31155" s="422"/>
    </row>
    <row r="31156" spans="4:4">
      <c r="D31156" s="422"/>
    </row>
    <row r="31157" spans="4:4">
      <c r="D31157" s="422"/>
    </row>
    <row r="31158" spans="4:4">
      <c r="D31158" s="422"/>
    </row>
    <row r="31159" spans="4:4">
      <c r="D31159" s="422"/>
    </row>
    <row r="31160" spans="4:4">
      <c r="D31160" s="422"/>
    </row>
    <row r="31161" spans="4:4">
      <c r="D31161" s="422"/>
    </row>
    <row r="31162" spans="4:4">
      <c r="D31162" s="422"/>
    </row>
    <row r="31163" spans="4:4">
      <c r="D31163" s="422"/>
    </row>
    <row r="31164" spans="4:4">
      <c r="D31164" s="422"/>
    </row>
    <row r="31165" spans="4:4">
      <c r="D31165" s="422"/>
    </row>
    <row r="31166" spans="4:4">
      <c r="D31166" s="422"/>
    </row>
    <row r="31167" spans="4:4">
      <c r="D31167" s="422"/>
    </row>
    <row r="31168" spans="4:4">
      <c r="D31168" s="422"/>
    </row>
    <row r="31169" spans="4:4">
      <c r="D31169" s="422"/>
    </row>
    <row r="31170" spans="4:4">
      <c r="D31170" s="422"/>
    </row>
    <row r="31171" spans="4:4">
      <c r="D31171" s="422"/>
    </row>
    <row r="31172" spans="4:4">
      <c r="D31172" s="422"/>
    </row>
    <row r="31173" spans="4:4">
      <c r="D31173" s="422"/>
    </row>
    <row r="31174" spans="4:4">
      <c r="D31174" s="422"/>
    </row>
    <row r="31175" spans="4:4">
      <c r="D31175" s="422"/>
    </row>
    <row r="31176" spans="4:4">
      <c r="D31176" s="422"/>
    </row>
    <row r="31177" spans="4:4">
      <c r="D31177" s="422"/>
    </row>
    <row r="31178" spans="4:4">
      <c r="D31178" s="422"/>
    </row>
    <row r="31179" spans="4:4">
      <c r="D31179" s="422"/>
    </row>
    <row r="31180" spans="4:4">
      <c r="D31180" s="422"/>
    </row>
    <row r="31181" spans="4:4">
      <c r="D31181" s="422"/>
    </row>
    <row r="31182" spans="4:4">
      <c r="D31182" s="422"/>
    </row>
    <row r="31183" spans="4:4">
      <c r="D31183" s="422"/>
    </row>
    <row r="31184" spans="4:4">
      <c r="D31184" s="422"/>
    </row>
    <row r="31185" spans="4:4">
      <c r="D31185" s="422"/>
    </row>
    <row r="31186" spans="4:4">
      <c r="D31186" s="422"/>
    </row>
    <row r="31187" spans="4:4">
      <c r="D31187" s="422"/>
    </row>
    <row r="31188" spans="4:4">
      <c r="D31188" s="422"/>
    </row>
    <row r="31189" spans="4:4">
      <c r="D31189" s="422"/>
    </row>
    <row r="31190" spans="4:4">
      <c r="D31190" s="422"/>
    </row>
    <row r="31191" spans="4:4">
      <c r="D31191" s="422"/>
    </row>
    <row r="31192" spans="4:4">
      <c r="D31192" s="422"/>
    </row>
    <row r="31193" spans="4:4">
      <c r="D31193" s="422"/>
    </row>
    <row r="31194" spans="4:4">
      <c r="D31194" s="422"/>
    </row>
    <row r="31195" spans="4:4">
      <c r="D31195" s="422"/>
    </row>
    <row r="31196" spans="4:4">
      <c r="D31196" s="422"/>
    </row>
    <row r="31197" spans="4:4">
      <c r="D31197" s="422"/>
    </row>
    <row r="31198" spans="4:4">
      <c r="D31198" s="422"/>
    </row>
    <row r="31199" spans="4:4">
      <c r="D31199" s="422"/>
    </row>
    <row r="31200" spans="4:4">
      <c r="D31200" s="422"/>
    </row>
    <row r="31201" spans="4:4">
      <c r="D31201" s="422"/>
    </row>
    <row r="31202" spans="4:4">
      <c r="D31202" s="422"/>
    </row>
    <row r="31203" spans="4:4">
      <c r="D31203" s="422"/>
    </row>
    <row r="31204" spans="4:4">
      <c r="D31204" s="422"/>
    </row>
    <row r="31205" spans="4:4">
      <c r="D31205" s="422"/>
    </row>
    <row r="31206" spans="4:4">
      <c r="D31206" s="422"/>
    </row>
    <row r="31207" spans="4:4">
      <c r="D31207" s="422"/>
    </row>
    <row r="31208" spans="4:4">
      <c r="D31208" s="422"/>
    </row>
    <row r="31209" spans="4:4">
      <c r="D31209" s="422"/>
    </row>
    <row r="31210" spans="4:4">
      <c r="D31210" s="422"/>
    </row>
    <row r="31211" spans="4:4">
      <c r="D31211" s="422"/>
    </row>
    <row r="31212" spans="4:4">
      <c r="D31212" s="422"/>
    </row>
    <row r="31213" spans="4:4">
      <c r="D31213" s="422"/>
    </row>
    <row r="31214" spans="4:4">
      <c r="D31214" s="422"/>
    </row>
    <row r="31215" spans="4:4">
      <c r="D31215" s="422"/>
    </row>
    <row r="31216" spans="4:4">
      <c r="D31216" s="422"/>
    </row>
    <row r="31217" spans="4:4">
      <c r="D31217" s="422"/>
    </row>
    <row r="31218" spans="4:4">
      <c r="D31218" s="422"/>
    </row>
    <row r="31219" spans="4:4">
      <c r="D31219" s="422"/>
    </row>
    <row r="31220" spans="4:4">
      <c r="D31220" s="422"/>
    </row>
    <row r="31221" spans="4:4">
      <c r="D31221" s="422"/>
    </row>
    <row r="31222" spans="4:4">
      <c r="D31222" s="422"/>
    </row>
    <row r="31223" spans="4:4">
      <c r="D31223" s="422"/>
    </row>
    <row r="31224" spans="4:4">
      <c r="D31224" s="422"/>
    </row>
    <row r="31225" spans="4:4">
      <c r="D31225" s="422"/>
    </row>
    <row r="31226" spans="4:4">
      <c r="D31226" s="422"/>
    </row>
    <row r="31227" spans="4:4">
      <c r="D31227" s="422"/>
    </row>
    <row r="31228" spans="4:4">
      <c r="D31228" s="422"/>
    </row>
    <row r="31229" spans="4:4">
      <c r="D31229" s="422"/>
    </row>
    <row r="31230" spans="4:4">
      <c r="D31230" s="422"/>
    </row>
    <row r="31231" spans="4:4">
      <c r="D31231" s="422"/>
    </row>
    <row r="31232" spans="4:4">
      <c r="D31232" s="422"/>
    </row>
    <row r="31233" spans="4:4">
      <c r="D31233" s="422"/>
    </row>
    <row r="31234" spans="4:4">
      <c r="D31234" s="422"/>
    </row>
    <row r="31235" spans="4:4">
      <c r="D31235" s="422"/>
    </row>
    <row r="31236" spans="4:4">
      <c r="D31236" s="422"/>
    </row>
    <row r="31237" spans="4:4">
      <c r="D31237" s="422"/>
    </row>
    <row r="31238" spans="4:4">
      <c r="D31238" s="422"/>
    </row>
    <row r="31239" spans="4:4">
      <c r="D31239" s="422"/>
    </row>
    <row r="31240" spans="4:4">
      <c r="D31240" s="422"/>
    </row>
    <row r="31241" spans="4:4">
      <c r="D31241" s="422"/>
    </row>
    <row r="31242" spans="4:4">
      <c r="D31242" s="422"/>
    </row>
    <row r="31243" spans="4:4">
      <c r="D31243" s="422"/>
    </row>
    <row r="31244" spans="4:4">
      <c r="D31244" s="422"/>
    </row>
    <row r="31245" spans="4:4">
      <c r="D31245" s="422"/>
    </row>
    <row r="31246" spans="4:4">
      <c r="D31246" s="422"/>
    </row>
    <row r="31247" spans="4:4">
      <c r="D31247" s="422"/>
    </row>
    <row r="31248" spans="4:4">
      <c r="D31248" s="422"/>
    </row>
    <row r="31249" spans="4:4">
      <c r="D31249" s="422"/>
    </row>
    <row r="31250" spans="4:4">
      <c r="D31250" s="422"/>
    </row>
    <row r="31251" spans="4:4">
      <c r="D31251" s="422"/>
    </row>
    <row r="31252" spans="4:4">
      <c r="D31252" s="422"/>
    </row>
    <row r="31253" spans="4:4">
      <c r="D31253" s="422"/>
    </row>
    <row r="31254" spans="4:4">
      <c r="D31254" s="422"/>
    </row>
    <row r="31255" spans="4:4">
      <c r="D31255" s="422"/>
    </row>
    <row r="31256" spans="4:4">
      <c r="D31256" s="422"/>
    </row>
    <row r="31257" spans="4:4">
      <c r="D31257" s="422"/>
    </row>
    <row r="31258" spans="4:4">
      <c r="D31258" s="422"/>
    </row>
    <row r="31259" spans="4:4">
      <c r="D31259" s="422"/>
    </row>
    <row r="31260" spans="4:4">
      <c r="D31260" s="422"/>
    </row>
    <row r="31261" spans="4:4">
      <c r="D31261" s="422"/>
    </row>
    <row r="31262" spans="4:4">
      <c r="D31262" s="422"/>
    </row>
    <row r="31263" spans="4:4">
      <c r="D31263" s="422"/>
    </row>
    <row r="31264" spans="4:4">
      <c r="D31264" s="422"/>
    </row>
    <row r="31265" spans="4:4">
      <c r="D31265" s="422"/>
    </row>
    <row r="31266" spans="4:4">
      <c r="D31266" s="422"/>
    </row>
    <row r="31267" spans="4:4">
      <c r="D31267" s="422"/>
    </row>
    <row r="31268" spans="4:4">
      <c r="D31268" s="422"/>
    </row>
    <row r="31269" spans="4:4">
      <c r="D31269" s="422"/>
    </row>
    <row r="31270" spans="4:4">
      <c r="D31270" s="422"/>
    </row>
    <row r="31271" spans="4:4">
      <c r="D31271" s="422"/>
    </row>
    <row r="31272" spans="4:4">
      <c r="D31272" s="422"/>
    </row>
    <row r="31273" spans="4:4">
      <c r="D31273" s="422"/>
    </row>
    <row r="31274" spans="4:4">
      <c r="D31274" s="422"/>
    </row>
    <row r="31275" spans="4:4">
      <c r="D31275" s="422"/>
    </row>
    <row r="31276" spans="4:4">
      <c r="D31276" s="422"/>
    </row>
    <row r="31277" spans="4:4">
      <c r="D31277" s="422"/>
    </row>
    <row r="31278" spans="4:4">
      <c r="D31278" s="422"/>
    </row>
    <row r="31279" spans="4:4">
      <c r="D31279" s="422"/>
    </row>
    <row r="31280" spans="4:4">
      <c r="D31280" s="422"/>
    </row>
    <row r="31281" spans="4:4">
      <c r="D31281" s="422"/>
    </row>
    <row r="31282" spans="4:4">
      <c r="D31282" s="422"/>
    </row>
    <row r="31283" spans="4:4">
      <c r="D31283" s="422"/>
    </row>
    <row r="31284" spans="4:4">
      <c r="D31284" s="422"/>
    </row>
    <row r="31285" spans="4:4">
      <c r="D31285" s="422"/>
    </row>
    <row r="31286" spans="4:4">
      <c r="D31286" s="422"/>
    </row>
    <row r="31287" spans="4:4">
      <c r="D31287" s="422"/>
    </row>
    <row r="31288" spans="4:4">
      <c r="D31288" s="422"/>
    </row>
    <row r="31289" spans="4:4">
      <c r="D31289" s="422"/>
    </row>
    <row r="31290" spans="4:4">
      <c r="D31290" s="422"/>
    </row>
    <row r="31291" spans="4:4">
      <c r="D31291" s="422"/>
    </row>
    <row r="31292" spans="4:4">
      <c r="D31292" s="422"/>
    </row>
    <row r="31293" spans="4:4">
      <c r="D31293" s="422"/>
    </row>
    <row r="31294" spans="4:4">
      <c r="D31294" s="422"/>
    </row>
    <row r="31295" spans="4:4">
      <c r="D31295" s="422"/>
    </row>
    <row r="31296" spans="4:4">
      <c r="D31296" s="422"/>
    </row>
    <row r="31297" spans="4:4">
      <c r="D31297" s="422"/>
    </row>
    <row r="31298" spans="4:4">
      <c r="D31298" s="422"/>
    </row>
    <row r="31299" spans="4:4">
      <c r="D31299" s="422"/>
    </row>
    <row r="31300" spans="4:4">
      <c r="D31300" s="422"/>
    </row>
    <row r="31301" spans="4:4">
      <c r="D31301" s="422"/>
    </row>
    <row r="31302" spans="4:4">
      <c r="D31302" s="422"/>
    </row>
    <row r="31303" spans="4:4">
      <c r="D31303" s="422"/>
    </row>
    <row r="31304" spans="4:4">
      <c r="D31304" s="422"/>
    </row>
    <row r="31305" spans="4:4">
      <c r="D31305" s="422"/>
    </row>
    <row r="31306" spans="4:4">
      <c r="D31306" s="422"/>
    </row>
    <row r="31307" spans="4:4">
      <c r="D31307" s="422"/>
    </row>
    <row r="31308" spans="4:4">
      <c r="D31308" s="422"/>
    </row>
    <row r="31309" spans="4:4">
      <c r="D31309" s="422"/>
    </row>
    <row r="31310" spans="4:4">
      <c r="D31310" s="422"/>
    </row>
    <row r="31311" spans="4:4">
      <c r="D31311" s="422"/>
    </row>
    <row r="31312" spans="4:4">
      <c r="D31312" s="422"/>
    </row>
    <row r="31313" spans="4:4">
      <c r="D31313" s="422"/>
    </row>
    <row r="31314" spans="4:4">
      <c r="D31314" s="422"/>
    </row>
    <row r="31315" spans="4:4">
      <c r="D31315" s="422"/>
    </row>
    <row r="31316" spans="4:4">
      <c r="D31316" s="422"/>
    </row>
    <row r="31317" spans="4:4">
      <c r="D31317" s="422"/>
    </row>
    <row r="31318" spans="4:4">
      <c r="D31318" s="422"/>
    </row>
    <row r="31319" spans="4:4">
      <c r="D31319" s="422"/>
    </row>
    <row r="31320" spans="4:4">
      <c r="D31320" s="422"/>
    </row>
    <row r="31321" spans="4:4">
      <c r="D31321" s="422"/>
    </row>
    <row r="31322" spans="4:4">
      <c r="D31322" s="422"/>
    </row>
    <row r="31323" spans="4:4">
      <c r="D31323" s="422"/>
    </row>
    <row r="31324" spans="4:4">
      <c r="D31324" s="422"/>
    </row>
    <row r="31325" spans="4:4">
      <c r="D31325" s="422"/>
    </row>
    <row r="31326" spans="4:4">
      <c r="D31326" s="422"/>
    </row>
    <row r="31327" spans="4:4">
      <c r="D31327" s="422"/>
    </row>
    <row r="31328" spans="4:4">
      <c r="D31328" s="422"/>
    </row>
    <row r="31329" spans="4:4">
      <c r="D31329" s="422"/>
    </row>
    <row r="31330" spans="4:4">
      <c r="D31330" s="422"/>
    </row>
    <row r="31331" spans="4:4">
      <c r="D31331" s="422"/>
    </row>
    <row r="31332" spans="4:4">
      <c r="D31332" s="422"/>
    </row>
    <row r="31333" spans="4:4">
      <c r="D31333" s="422"/>
    </row>
    <row r="31334" spans="4:4">
      <c r="D31334" s="422"/>
    </row>
    <row r="31335" spans="4:4">
      <c r="D31335" s="422"/>
    </row>
    <row r="31336" spans="4:4">
      <c r="D31336" s="422"/>
    </row>
    <row r="31337" spans="4:4">
      <c r="D31337" s="422"/>
    </row>
    <row r="31338" spans="4:4">
      <c r="D31338" s="422"/>
    </row>
    <row r="31339" spans="4:4">
      <c r="D31339" s="422"/>
    </row>
    <row r="31340" spans="4:4">
      <c r="D31340" s="422"/>
    </row>
    <row r="31341" spans="4:4">
      <c r="D31341" s="422"/>
    </row>
    <row r="31342" spans="4:4">
      <c r="D31342" s="422"/>
    </row>
    <row r="31343" spans="4:4">
      <c r="D31343" s="422"/>
    </row>
    <row r="31344" spans="4:4">
      <c r="D31344" s="422"/>
    </row>
    <row r="31345" spans="4:4">
      <c r="D31345" s="422"/>
    </row>
    <row r="31346" spans="4:4">
      <c r="D31346" s="422"/>
    </row>
    <row r="31347" spans="4:4">
      <c r="D31347" s="422"/>
    </row>
    <row r="31348" spans="4:4">
      <c r="D31348" s="422"/>
    </row>
    <row r="31349" spans="4:4">
      <c r="D31349" s="422"/>
    </row>
    <row r="31350" spans="4:4">
      <c r="D31350" s="422"/>
    </row>
    <row r="31351" spans="4:4">
      <c r="D31351" s="422"/>
    </row>
    <row r="31352" spans="4:4">
      <c r="D31352" s="422"/>
    </row>
    <row r="31353" spans="4:4">
      <c r="D31353" s="422"/>
    </row>
    <row r="31354" spans="4:4">
      <c r="D31354" s="422"/>
    </row>
    <row r="31355" spans="4:4">
      <c r="D31355" s="422"/>
    </row>
    <row r="31356" spans="4:4">
      <c r="D31356" s="422"/>
    </row>
    <row r="31357" spans="4:4">
      <c r="D31357" s="422"/>
    </row>
    <row r="31358" spans="4:4">
      <c r="D31358" s="422"/>
    </row>
    <row r="31359" spans="4:4">
      <c r="D31359" s="422"/>
    </row>
    <row r="31360" spans="4:4">
      <c r="D31360" s="422"/>
    </row>
    <row r="31361" spans="4:4">
      <c r="D31361" s="422"/>
    </row>
    <row r="31362" spans="4:4">
      <c r="D31362" s="422"/>
    </row>
    <row r="31363" spans="4:4">
      <c r="D31363" s="422"/>
    </row>
    <row r="31364" spans="4:4">
      <c r="D31364" s="422"/>
    </row>
    <row r="31365" spans="4:4">
      <c r="D31365" s="422"/>
    </row>
    <row r="31366" spans="4:4">
      <c r="D31366" s="422"/>
    </row>
    <row r="31367" spans="4:4">
      <c r="D31367" s="422"/>
    </row>
    <row r="31368" spans="4:4">
      <c r="D31368" s="422"/>
    </row>
    <row r="31369" spans="4:4">
      <c r="D31369" s="422"/>
    </row>
    <row r="31370" spans="4:4">
      <c r="D31370" s="422"/>
    </row>
    <row r="31371" spans="4:4">
      <c r="D31371" s="422"/>
    </row>
    <row r="31372" spans="4:4">
      <c r="D31372" s="422"/>
    </row>
    <row r="31373" spans="4:4">
      <c r="D31373" s="422"/>
    </row>
    <row r="31374" spans="4:4">
      <c r="D31374" s="422"/>
    </row>
    <row r="31375" spans="4:4">
      <c r="D31375" s="422"/>
    </row>
    <row r="31376" spans="4:4">
      <c r="D31376" s="422"/>
    </row>
    <row r="31377" spans="4:4">
      <c r="D31377" s="422"/>
    </row>
    <row r="31378" spans="4:4">
      <c r="D31378" s="422"/>
    </row>
    <row r="31379" spans="4:4">
      <c r="D31379" s="422"/>
    </row>
    <row r="31380" spans="4:4">
      <c r="D31380" s="422"/>
    </row>
    <row r="31381" spans="4:4">
      <c r="D31381" s="422"/>
    </row>
    <row r="31382" spans="4:4">
      <c r="D31382" s="422"/>
    </row>
    <row r="31383" spans="4:4">
      <c r="D31383" s="422"/>
    </row>
    <row r="31384" spans="4:4">
      <c r="D31384" s="422"/>
    </row>
    <row r="31385" spans="4:4">
      <c r="D31385" s="422"/>
    </row>
    <row r="31386" spans="4:4">
      <c r="D31386" s="422"/>
    </row>
    <row r="31387" spans="4:4">
      <c r="D31387" s="422"/>
    </row>
    <row r="31388" spans="4:4">
      <c r="D31388" s="422"/>
    </row>
    <row r="31389" spans="4:4">
      <c r="D31389" s="422"/>
    </row>
    <row r="31390" spans="4:4">
      <c r="D31390" s="422"/>
    </row>
    <row r="31391" spans="4:4">
      <c r="D31391" s="422"/>
    </row>
    <row r="31392" spans="4:4">
      <c r="D31392" s="422"/>
    </row>
    <row r="31393" spans="4:4">
      <c r="D31393" s="422"/>
    </row>
    <row r="31394" spans="4:4">
      <c r="D31394" s="422"/>
    </row>
    <row r="31395" spans="4:4">
      <c r="D31395" s="422"/>
    </row>
    <row r="31396" spans="4:4">
      <c r="D31396" s="422"/>
    </row>
    <row r="31397" spans="4:4">
      <c r="D31397" s="422"/>
    </row>
    <row r="31398" spans="4:4">
      <c r="D31398" s="422"/>
    </row>
    <row r="31399" spans="4:4">
      <c r="D31399" s="422"/>
    </row>
    <row r="31400" spans="4:4">
      <c r="D31400" s="422"/>
    </row>
    <row r="31401" spans="4:4">
      <c r="D31401" s="422"/>
    </row>
    <row r="31402" spans="4:4">
      <c r="D31402" s="422"/>
    </row>
    <row r="31403" spans="4:4">
      <c r="D31403" s="422"/>
    </row>
    <row r="31404" spans="4:4">
      <c r="D31404" s="422"/>
    </row>
    <row r="31405" spans="4:4">
      <c r="D31405" s="422"/>
    </row>
    <row r="31406" spans="4:4">
      <c r="D31406" s="422"/>
    </row>
    <row r="31407" spans="4:4">
      <c r="D31407" s="422"/>
    </row>
    <row r="31408" spans="4:4">
      <c r="D31408" s="422"/>
    </row>
    <row r="31409" spans="4:4">
      <c r="D31409" s="422"/>
    </row>
    <row r="31410" spans="4:4">
      <c r="D31410" s="422"/>
    </row>
    <row r="31411" spans="4:4">
      <c r="D31411" s="422"/>
    </row>
    <row r="31412" spans="4:4">
      <c r="D31412" s="422"/>
    </row>
    <row r="31413" spans="4:4">
      <c r="D31413" s="422"/>
    </row>
    <row r="31414" spans="4:4">
      <c r="D31414" s="422"/>
    </row>
    <row r="31415" spans="4:4">
      <c r="D31415" s="422"/>
    </row>
    <row r="31416" spans="4:4">
      <c r="D31416" s="422"/>
    </row>
    <row r="31417" spans="4:4">
      <c r="D31417" s="422"/>
    </row>
    <row r="31418" spans="4:4">
      <c r="D31418" s="422"/>
    </row>
    <row r="31419" spans="4:4">
      <c r="D31419" s="422"/>
    </row>
    <row r="31420" spans="4:4">
      <c r="D31420" s="422"/>
    </row>
    <row r="31421" spans="4:4">
      <c r="D31421" s="422"/>
    </row>
    <row r="31422" spans="4:4">
      <c r="D31422" s="422"/>
    </row>
    <row r="31423" spans="4:4">
      <c r="D31423" s="422"/>
    </row>
    <row r="31424" spans="4:4">
      <c r="D31424" s="422"/>
    </row>
    <row r="31425" spans="4:4">
      <c r="D31425" s="422"/>
    </row>
    <row r="31426" spans="4:4">
      <c r="D31426" s="422"/>
    </row>
    <row r="31427" spans="4:4">
      <c r="D31427" s="422"/>
    </row>
    <row r="31428" spans="4:4">
      <c r="D31428" s="422"/>
    </row>
    <row r="31429" spans="4:4">
      <c r="D31429" s="422"/>
    </row>
    <row r="31430" spans="4:4">
      <c r="D31430" s="422"/>
    </row>
    <row r="31431" spans="4:4">
      <c r="D31431" s="422"/>
    </row>
    <row r="31432" spans="4:4">
      <c r="D31432" s="422"/>
    </row>
    <row r="31433" spans="4:4">
      <c r="D31433" s="422"/>
    </row>
    <row r="31434" spans="4:4">
      <c r="D31434" s="422"/>
    </row>
    <row r="31435" spans="4:4">
      <c r="D31435" s="422"/>
    </row>
    <row r="31436" spans="4:4">
      <c r="D31436" s="422"/>
    </row>
    <row r="31437" spans="4:4">
      <c r="D31437" s="422"/>
    </row>
    <row r="31438" spans="4:4">
      <c r="D31438" s="422"/>
    </row>
    <row r="31439" spans="4:4">
      <c r="D31439" s="422"/>
    </row>
    <row r="31440" spans="4:4">
      <c r="D31440" s="422"/>
    </row>
    <row r="31441" spans="4:4">
      <c r="D31441" s="422"/>
    </row>
    <row r="31442" spans="4:4">
      <c r="D31442" s="422"/>
    </row>
    <row r="31443" spans="4:4">
      <c r="D31443" s="422"/>
    </row>
    <row r="31444" spans="4:4">
      <c r="D31444" s="422"/>
    </row>
    <row r="31445" spans="4:4">
      <c r="D31445" s="422"/>
    </row>
    <row r="31446" spans="4:4">
      <c r="D31446" s="422"/>
    </row>
    <row r="31447" spans="4:4">
      <c r="D31447" s="422"/>
    </row>
    <row r="31448" spans="4:4">
      <c r="D31448" s="422"/>
    </row>
    <row r="31449" spans="4:4">
      <c r="D31449" s="422"/>
    </row>
    <row r="31450" spans="4:4">
      <c r="D31450" s="422"/>
    </row>
    <row r="31451" spans="4:4">
      <c r="D31451" s="422"/>
    </row>
    <row r="31452" spans="4:4">
      <c r="D31452" s="422"/>
    </row>
    <row r="31453" spans="4:4">
      <c r="D31453" s="422"/>
    </row>
    <row r="31454" spans="4:4">
      <c r="D31454" s="422"/>
    </row>
    <row r="31455" spans="4:4">
      <c r="D31455" s="422"/>
    </row>
    <row r="31456" spans="4:4">
      <c r="D31456" s="422"/>
    </row>
    <row r="31457" spans="4:4">
      <c r="D31457" s="422"/>
    </row>
    <row r="31458" spans="4:4">
      <c r="D31458" s="422"/>
    </row>
    <row r="31459" spans="4:4">
      <c r="D31459" s="422"/>
    </row>
    <row r="31460" spans="4:4">
      <c r="D31460" s="422"/>
    </row>
    <row r="31461" spans="4:4">
      <c r="D31461" s="422"/>
    </row>
    <row r="31462" spans="4:4">
      <c r="D31462" s="422"/>
    </row>
    <row r="31463" spans="4:4">
      <c r="D31463" s="422"/>
    </row>
    <row r="31464" spans="4:4">
      <c r="D31464" s="422"/>
    </row>
    <row r="31465" spans="4:4">
      <c r="D31465" s="422"/>
    </row>
    <row r="31466" spans="4:4">
      <c r="D31466" s="422"/>
    </row>
    <row r="31467" spans="4:4">
      <c r="D31467" s="422"/>
    </row>
    <row r="31468" spans="4:4">
      <c r="D31468" s="422"/>
    </row>
    <row r="31469" spans="4:4">
      <c r="D31469" s="422"/>
    </row>
    <row r="31470" spans="4:4">
      <c r="D31470" s="422"/>
    </row>
    <row r="31471" spans="4:4">
      <c r="D31471" s="422"/>
    </row>
    <row r="31472" spans="4:4">
      <c r="D31472" s="422"/>
    </row>
    <row r="31473" spans="4:4">
      <c r="D31473" s="422"/>
    </row>
    <row r="31474" spans="4:4">
      <c r="D31474" s="422"/>
    </row>
    <row r="31475" spans="4:4">
      <c r="D31475" s="422"/>
    </row>
    <row r="31476" spans="4:4">
      <c r="D31476" s="422"/>
    </row>
    <row r="31477" spans="4:4">
      <c r="D31477" s="422"/>
    </row>
    <row r="31478" spans="4:4">
      <c r="D31478" s="422"/>
    </row>
    <row r="31479" spans="4:4">
      <c r="D31479" s="422"/>
    </row>
    <row r="31480" spans="4:4">
      <c r="D31480" s="422"/>
    </row>
    <row r="31481" spans="4:4">
      <c r="D31481" s="422"/>
    </row>
    <row r="31482" spans="4:4">
      <c r="D31482" s="422"/>
    </row>
    <row r="31483" spans="4:4">
      <c r="D31483" s="422"/>
    </row>
    <row r="31484" spans="4:4">
      <c r="D31484" s="422"/>
    </row>
    <row r="31485" spans="4:4">
      <c r="D31485" s="422"/>
    </row>
    <row r="31486" spans="4:4">
      <c r="D31486" s="422"/>
    </row>
    <row r="31487" spans="4:4">
      <c r="D31487" s="422"/>
    </row>
    <row r="31488" spans="4:4">
      <c r="D31488" s="422"/>
    </row>
    <row r="31489" spans="4:4">
      <c r="D31489" s="422"/>
    </row>
    <row r="31490" spans="4:4">
      <c r="D31490" s="422"/>
    </row>
    <row r="31491" spans="4:4">
      <c r="D31491" s="422"/>
    </row>
    <row r="31492" spans="4:4">
      <c r="D31492" s="422"/>
    </row>
    <row r="31493" spans="4:4">
      <c r="D31493" s="422"/>
    </row>
    <row r="31494" spans="4:4">
      <c r="D31494" s="422"/>
    </row>
    <row r="31495" spans="4:4">
      <c r="D31495" s="422"/>
    </row>
    <row r="31496" spans="4:4">
      <c r="D31496" s="422"/>
    </row>
    <row r="31497" spans="4:4">
      <c r="D31497" s="422"/>
    </row>
    <row r="31498" spans="4:4">
      <c r="D31498" s="422"/>
    </row>
    <row r="31499" spans="4:4">
      <c r="D31499" s="422"/>
    </row>
    <row r="31500" spans="4:4">
      <c r="D31500" s="422"/>
    </row>
    <row r="31501" spans="4:4">
      <c r="D31501" s="422"/>
    </row>
    <row r="31502" spans="4:4">
      <c r="D31502" s="422"/>
    </row>
    <row r="31503" spans="4:4">
      <c r="D31503" s="422"/>
    </row>
    <row r="31504" spans="4:4">
      <c r="D31504" s="422"/>
    </row>
    <row r="31505" spans="4:4">
      <c r="D31505" s="422"/>
    </row>
    <row r="31506" spans="4:4">
      <c r="D31506" s="422"/>
    </row>
    <row r="31507" spans="4:4">
      <c r="D31507" s="422"/>
    </row>
    <row r="31508" spans="4:4">
      <c r="D31508" s="422"/>
    </row>
    <row r="31509" spans="4:4">
      <c r="D31509" s="422"/>
    </row>
    <row r="31510" spans="4:4">
      <c r="D31510" s="422"/>
    </row>
    <row r="31511" spans="4:4">
      <c r="D31511" s="422"/>
    </row>
    <row r="31512" spans="4:4">
      <c r="D31512" s="422"/>
    </row>
    <row r="31513" spans="4:4">
      <c r="D31513" s="422"/>
    </row>
    <row r="31514" spans="4:4">
      <c r="D31514" s="422"/>
    </row>
    <row r="31515" spans="4:4">
      <c r="D31515" s="422"/>
    </row>
    <row r="31516" spans="4:4">
      <c r="D31516" s="422"/>
    </row>
    <row r="31517" spans="4:4">
      <c r="D31517" s="422"/>
    </row>
    <row r="31518" spans="4:4">
      <c r="D31518" s="422"/>
    </row>
    <row r="31519" spans="4:4">
      <c r="D31519" s="422"/>
    </row>
    <row r="31520" spans="4:4">
      <c r="D31520" s="422"/>
    </row>
    <row r="31521" spans="4:4">
      <c r="D31521" s="422"/>
    </row>
    <row r="31522" spans="4:4">
      <c r="D31522" s="422"/>
    </row>
    <row r="31523" spans="4:4">
      <c r="D31523" s="422"/>
    </row>
    <row r="31524" spans="4:4">
      <c r="D31524" s="422"/>
    </row>
    <row r="31525" spans="4:4">
      <c r="D31525" s="422"/>
    </row>
    <row r="31526" spans="4:4">
      <c r="D31526" s="422"/>
    </row>
    <row r="31527" spans="4:4">
      <c r="D31527" s="422"/>
    </row>
    <row r="31528" spans="4:4">
      <c r="D31528" s="422"/>
    </row>
    <row r="31529" spans="4:4">
      <c r="D31529" s="422"/>
    </row>
    <row r="31530" spans="4:4">
      <c r="D31530" s="422"/>
    </row>
    <row r="31531" spans="4:4">
      <c r="D31531" s="422"/>
    </row>
    <row r="31532" spans="4:4">
      <c r="D31532" s="422"/>
    </row>
    <row r="31533" spans="4:4">
      <c r="D31533" s="422"/>
    </row>
    <row r="31534" spans="4:4">
      <c r="D31534" s="422"/>
    </row>
    <row r="31535" spans="4:4">
      <c r="D31535" s="422"/>
    </row>
    <row r="31536" spans="4:4">
      <c r="D31536" s="422"/>
    </row>
    <row r="31537" spans="4:4">
      <c r="D31537" s="422"/>
    </row>
    <row r="31538" spans="4:4">
      <c r="D31538" s="422"/>
    </row>
    <row r="31539" spans="4:4">
      <c r="D31539" s="422"/>
    </row>
    <row r="31540" spans="4:4">
      <c r="D31540" s="422"/>
    </row>
    <row r="31541" spans="4:4">
      <c r="D31541" s="422"/>
    </row>
    <row r="31542" spans="4:4">
      <c r="D31542" s="422"/>
    </row>
    <row r="31543" spans="4:4">
      <c r="D31543" s="422"/>
    </row>
    <row r="31544" spans="4:4">
      <c r="D31544" s="422"/>
    </row>
    <row r="31545" spans="4:4">
      <c r="D31545" s="422"/>
    </row>
    <row r="31546" spans="4:4">
      <c r="D31546" s="422"/>
    </row>
    <row r="31547" spans="4:4">
      <c r="D31547" s="422"/>
    </row>
    <row r="31548" spans="4:4">
      <c r="D31548" s="422"/>
    </row>
    <row r="31549" spans="4:4">
      <c r="D31549" s="422"/>
    </row>
    <row r="31550" spans="4:4">
      <c r="D31550" s="422"/>
    </row>
    <row r="31551" spans="4:4">
      <c r="D31551" s="422"/>
    </row>
    <row r="31552" spans="4:4">
      <c r="D31552" s="422"/>
    </row>
    <row r="31553" spans="4:4">
      <c r="D31553" s="422"/>
    </row>
    <row r="31554" spans="4:4">
      <c r="D31554" s="422"/>
    </row>
    <row r="31555" spans="4:4">
      <c r="D31555" s="422"/>
    </row>
    <row r="31556" spans="4:4">
      <c r="D31556" s="422"/>
    </row>
    <row r="31557" spans="4:4">
      <c r="D31557" s="422"/>
    </row>
    <row r="31558" spans="4:4">
      <c r="D31558" s="422"/>
    </row>
    <row r="31559" spans="4:4">
      <c r="D31559" s="422"/>
    </row>
    <row r="31560" spans="4:4">
      <c r="D31560" s="422"/>
    </row>
    <row r="31561" spans="4:4">
      <c r="D31561" s="422"/>
    </row>
    <row r="31562" spans="4:4">
      <c r="D31562" s="422"/>
    </row>
    <row r="31563" spans="4:4">
      <c r="D31563" s="422"/>
    </row>
    <row r="31564" spans="4:4">
      <c r="D31564" s="422"/>
    </row>
    <row r="31565" spans="4:4">
      <c r="D31565" s="422"/>
    </row>
    <row r="31566" spans="4:4">
      <c r="D31566" s="422"/>
    </row>
    <row r="31567" spans="4:4">
      <c r="D31567" s="422"/>
    </row>
    <row r="31568" spans="4:4">
      <c r="D31568" s="422"/>
    </row>
    <row r="31569" spans="4:4">
      <c r="D31569" s="422"/>
    </row>
    <row r="31570" spans="4:4">
      <c r="D31570" s="422"/>
    </row>
    <row r="31571" spans="4:4">
      <c r="D31571" s="422"/>
    </row>
    <row r="31572" spans="4:4">
      <c r="D31572" s="422"/>
    </row>
    <row r="31573" spans="4:4">
      <c r="D31573" s="422"/>
    </row>
    <row r="31574" spans="4:4">
      <c r="D31574" s="422"/>
    </row>
    <row r="31575" spans="4:4">
      <c r="D31575" s="422"/>
    </row>
    <row r="31576" spans="4:4">
      <c r="D31576" s="422"/>
    </row>
    <row r="31577" spans="4:4">
      <c r="D31577" s="422"/>
    </row>
    <row r="31578" spans="4:4">
      <c r="D31578" s="422"/>
    </row>
    <row r="31579" spans="4:4">
      <c r="D31579" s="422"/>
    </row>
    <row r="31580" spans="4:4">
      <c r="D31580" s="422"/>
    </row>
    <row r="31581" spans="4:4">
      <c r="D31581" s="422"/>
    </row>
    <row r="31582" spans="4:4">
      <c r="D31582" s="422"/>
    </row>
    <row r="31583" spans="4:4">
      <c r="D31583" s="422"/>
    </row>
    <row r="31584" spans="4:4">
      <c r="D31584" s="422"/>
    </row>
    <row r="31585" spans="4:4">
      <c r="D31585" s="422"/>
    </row>
    <row r="31586" spans="4:4">
      <c r="D31586" s="422"/>
    </row>
    <row r="31587" spans="4:4">
      <c r="D31587" s="422"/>
    </row>
    <row r="31588" spans="4:4">
      <c r="D31588" s="422"/>
    </row>
    <row r="31589" spans="4:4">
      <c r="D31589" s="422"/>
    </row>
    <row r="31590" spans="4:4">
      <c r="D31590" s="422"/>
    </row>
    <row r="31591" spans="4:4">
      <c r="D31591" s="422"/>
    </row>
    <row r="31592" spans="4:4">
      <c r="D31592" s="422"/>
    </row>
    <row r="31593" spans="4:4">
      <c r="D31593" s="422"/>
    </row>
    <row r="31594" spans="4:4">
      <c r="D31594" s="422"/>
    </row>
    <row r="31595" spans="4:4">
      <c r="D31595" s="422"/>
    </row>
    <row r="31596" spans="4:4">
      <c r="D31596" s="422"/>
    </row>
    <row r="31597" spans="4:4">
      <c r="D31597" s="422"/>
    </row>
    <row r="31598" spans="4:4">
      <c r="D31598" s="422"/>
    </row>
    <row r="31599" spans="4:4">
      <c r="D31599" s="422"/>
    </row>
    <row r="31600" spans="4:4">
      <c r="D31600" s="422"/>
    </row>
    <row r="31601" spans="4:4">
      <c r="D31601" s="422"/>
    </row>
    <row r="31602" spans="4:4">
      <c r="D31602" s="422"/>
    </row>
    <row r="31603" spans="4:4">
      <c r="D31603" s="422"/>
    </row>
    <row r="31604" spans="4:4">
      <c r="D31604" s="422"/>
    </row>
    <row r="31605" spans="4:4">
      <c r="D31605" s="422"/>
    </row>
    <row r="31606" spans="4:4">
      <c r="D31606" s="422"/>
    </row>
    <row r="31607" spans="4:4">
      <c r="D31607" s="422"/>
    </row>
    <row r="31608" spans="4:4">
      <c r="D31608" s="422"/>
    </row>
    <row r="31609" spans="4:4">
      <c r="D31609" s="422"/>
    </row>
    <row r="31610" spans="4:4">
      <c r="D31610" s="422"/>
    </row>
    <row r="31611" spans="4:4">
      <c r="D31611" s="422"/>
    </row>
    <row r="31612" spans="4:4">
      <c r="D31612" s="422"/>
    </row>
    <row r="31613" spans="4:4">
      <c r="D31613" s="422"/>
    </row>
    <row r="31614" spans="4:4">
      <c r="D31614" s="422"/>
    </row>
    <row r="31615" spans="4:4">
      <c r="D31615" s="422"/>
    </row>
    <row r="31616" spans="4:4">
      <c r="D31616" s="422"/>
    </row>
    <row r="31617" spans="4:4">
      <c r="D31617" s="422"/>
    </row>
    <row r="31618" spans="4:4">
      <c r="D31618" s="422"/>
    </row>
    <row r="31619" spans="4:4">
      <c r="D31619" s="422"/>
    </row>
    <row r="31620" spans="4:4">
      <c r="D31620" s="422"/>
    </row>
    <row r="31621" spans="4:4">
      <c r="D31621" s="422"/>
    </row>
    <row r="31622" spans="4:4">
      <c r="D31622" s="422"/>
    </row>
    <row r="31623" spans="4:4">
      <c r="D31623" s="422"/>
    </row>
    <row r="31624" spans="4:4">
      <c r="D31624" s="422"/>
    </row>
    <row r="31625" spans="4:4">
      <c r="D31625" s="422"/>
    </row>
    <row r="31626" spans="4:4">
      <c r="D31626" s="422"/>
    </row>
    <row r="31627" spans="4:4">
      <c r="D31627" s="422"/>
    </row>
    <row r="31628" spans="4:4">
      <c r="D31628" s="422"/>
    </row>
    <row r="31629" spans="4:4">
      <c r="D31629" s="422"/>
    </row>
    <row r="31630" spans="4:4">
      <c r="D31630" s="422"/>
    </row>
    <row r="31631" spans="4:4">
      <c r="D31631" s="422"/>
    </row>
    <row r="31632" spans="4:4">
      <c r="D31632" s="422"/>
    </row>
    <row r="31633" spans="4:4">
      <c r="D31633" s="422"/>
    </row>
    <row r="31634" spans="4:4">
      <c r="D31634" s="422"/>
    </row>
    <row r="31635" spans="4:4">
      <c r="D31635" s="422"/>
    </row>
    <row r="31636" spans="4:4">
      <c r="D31636" s="422"/>
    </row>
    <row r="31637" spans="4:4">
      <c r="D31637" s="422"/>
    </row>
    <row r="31638" spans="4:4">
      <c r="D31638" s="422"/>
    </row>
    <row r="31639" spans="4:4">
      <c r="D31639" s="422"/>
    </row>
    <row r="31640" spans="4:4">
      <c r="D31640" s="422"/>
    </row>
    <row r="31641" spans="4:4">
      <c r="D31641" s="422"/>
    </row>
    <row r="31642" spans="4:4">
      <c r="D31642" s="422"/>
    </row>
    <row r="31643" spans="4:4">
      <c r="D31643" s="422"/>
    </row>
    <row r="31644" spans="4:4">
      <c r="D31644" s="422"/>
    </row>
    <row r="31645" spans="4:4">
      <c r="D31645" s="422"/>
    </row>
    <row r="31646" spans="4:4">
      <c r="D31646" s="422"/>
    </row>
    <row r="31647" spans="4:4">
      <c r="D31647" s="422"/>
    </row>
    <row r="31648" spans="4:4">
      <c r="D31648" s="422"/>
    </row>
    <row r="31649" spans="4:4">
      <c r="D31649" s="422"/>
    </row>
    <row r="31650" spans="4:4">
      <c r="D31650" s="422"/>
    </row>
    <row r="31651" spans="4:4">
      <c r="D31651" s="422"/>
    </row>
    <row r="31652" spans="4:4">
      <c r="D31652" s="422"/>
    </row>
    <row r="31653" spans="4:4">
      <c r="D31653" s="422"/>
    </row>
    <row r="31654" spans="4:4">
      <c r="D31654" s="422"/>
    </row>
    <row r="31655" spans="4:4">
      <c r="D31655" s="422"/>
    </row>
    <row r="31656" spans="4:4">
      <c r="D31656" s="422"/>
    </row>
    <row r="31657" spans="4:4">
      <c r="D31657" s="422"/>
    </row>
    <row r="31658" spans="4:4">
      <c r="D31658" s="422"/>
    </row>
    <row r="31659" spans="4:4">
      <c r="D31659" s="422"/>
    </row>
    <row r="31660" spans="4:4">
      <c r="D31660" s="422"/>
    </row>
    <row r="31661" spans="4:4">
      <c r="D31661" s="422"/>
    </row>
    <row r="31662" spans="4:4">
      <c r="D31662" s="422"/>
    </row>
    <row r="31663" spans="4:4">
      <c r="D31663" s="422"/>
    </row>
    <row r="31664" spans="4:4">
      <c r="D31664" s="422"/>
    </row>
    <row r="31665" spans="4:4">
      <c r="D31665" s="422"/>
    </row>
    <row r="31666" spans="4:4">
      <c r="D31666" s="422"/>
    </row>
    <row r="31667" spans="4:4">
      <c r="D31667" s="422"/>
    </row>
    <row r="31668" spans="4:4">
      <c r="D31668" s="422"/>
    </row>
    <row r="31669" spans="4:4">
      <c r="D31669" s="422"/>
    </row>
    <row r="31670" spans="4:4">
      <c r="D31670" s="422"/>
    </row>
    <row r="31671" spans="4:4">
      <c r="D31671" s="422"/>
    </row>
    <row r="31672" spans="4:4">
      <c r="D31672" s="422"/>
    </row>
    <row r="31673" spans="4:4">
      <c r="D31673" s="422"/>
    </row>
    <row r="31674" spans="4:4">
      <c r="D31674" s="422"/>
    </row>
    <row r="31675" spans="4:4">
      <c r="D31675" s="422"/>
    </row>
    <row r="31676" spans="4:4">
      <c r="D31676" s="422"/>
    </row>
    <row r="31677" spans="4:4">
      <c r="D31677" s="422"/>
    </row>
    <row r="31678" spans="4:4">
      <c r="D31678" s="422"/>
    </row>
    <row r="31679" spans="4:4">
      <c r="D31679" s="422"/>
    </row>
    <row r="31680" spans="4:4">
      <c r="D31680" s="422"/>
    </row>
    <row r="31681" spans="4:4">
      <c r="D31681" s="422"/>
    </row>
    <row r="31682" spans="4:4">
      <c r="D31682" s="422"/>
    </row>
    <row r="31683" spans="4:4">
      <c r="D31683" s="422"/>
    </row>
    <row r="31684" spans="4:4">
      <c r="D31684" s="422"/>
    </row>
    <row r="31685" spans="4:4">
      <c r="D31685" s="422"/>
    </row>
    <row r="31686" spans="4:4">
      <c r="D31686" s="422"/>
    </row>
    <row r="31687" spans="4:4">
      <c r="D31687" s="422"/>
    </row>
    <row r="31688" spans="4:4">
      <c r="D31688" s="422"/>
    </row>
    <row r="31689" spans="4:4">
      <c r="D31689" s="422"/>
    </row>
    <row r="31690" spans="4:4">
      <c r="D31690" s="422"/>
    </row>
    <row r="31691" spans="4:4">
      <c r="D31691" s="422"/>
    </row>
    <row r="31692" spans="4:4">
      <c r="D31692" s="422"/>
    </row>
    <row r="31693" spans="4:4">
      <c r="D31693" s="422"/>
    </row>
    <row r="31694" spans="4:4">
      <c r="D31694" s="422"/>
    </row>
    <row r="31695" spans="4:4">
      <c r="D31695" s="422"/>
    </row>
    <row r="31696" spans="4:4">
      <c r="D31696" s="422"/>
    </row>
    <row r="31697" spans="4:4">
      <c r="D31697" s="422"/>
    </row>
    <row r="31698" spans="4:4">
      <c r="D31698" s="422"/>
    </row>
    <row r="31699" spans="4:4">
      <c r="D31699" s="422"/>
    </row>
    <row r="31700" spans="4:4">
      <c r="D31700" s="422"/>
    </row>
    <row r="31701" spans="4:4">
      <c r="D31701" s="422"/>
    </row>
    <row r="31702" spans="4:4">
      <c r="D31702" s="422"/>
    </row>
    <row r="31703" spans="4:4">
      <c r="D31703" s="422"/>
    </row>
    <row r="31704" spans="4:4">
      <c r="D31704" s="422"/>
    </row>
    <row r="31705" spans="4:4">
      <c r="D31705" s="422"/>
    </row>
    <row r="31706" spans="4:4">
      <c r="D31706" s="422"/>
    </row>
    <row r="31707" spans="4:4">
      <c r="D31707" s="422"/>
    </row>
    <row r="31708" spans="4:4">
      <c r="D31708" s="422"/>
    </row>
    <row r="31709" spans="4:4">
      <c r="D31709" s="422"/>
    </row>
    <row r="31710" spans="4:4">
      <c r="D31710" s="422"/>
    </row>
    <row r="31711" spans="4:4">
      <c r="D31711" s="422"/>
    </row>
    <row r="31712" spans="4:4">
      <c r="D31712" s="422"/>
    </row>
    <row r="31713" spans="4:4">
      <c r="D31713" s="422"/>
    </row>
    <row r="31714" spans="4:4">
      <c r="D31714" s="422"/>
    </row>
    <row r="31715" spans="4:4">
      <c r="D31715" s="422"/>
    </row>
    <row r="31716" spans="4:4">
      <c r="D31716" s="422"/>
    </row>
    <row r="31717" spans="4:4">
      <c r="D31717" s="422"/>
    </row>
    <row r="31718" spans="4:4">
      <c r="D31718" s="422"/>
    </row>
    <row r="31719" spans="4:4">
      <c r="D31719" s="422"/>
    </row>
    <row r="31720" spans="4:4">
      <c r="D31720" s="422"/>
    </row>
    <row r="31721" spans="4:4">
      <c r="D31721" s="422"/>
    </row>
    <row r="31722" spans="4:4">
      <c r="D31722" s="422"/>
    </row>
    <row r="31723" spans="4:4">
      <c r="D31723" s="422"/>
    </row>
    <row r="31724" spans="4:4">
      <c r="D31724" s="422"/>
    </row>
    <row r="31725" spans="4:4">
      <c r="D31725" s="422"/>
    </row>
    <row r="31726" spans="4:4">
      <c r="D31726" s="422"/>
    </row>
    <row r="31727" spans="4:4">
      <c r="D31727" s="422"/>
    </row>
    <row r="31728" spans="4:4">
      <c r="D31728" s="422"/>
    </row>
    <row r="31729" spans="4:4">
      <c r="D31729" s="422"/>
    </row>
    <row r="31730" spans="4:4">
      <c r="D31730" s="422"/>
    </row>
    <row r="31731" spans="4:4">
      <c r="D31731" s="422"/>
    </row>
    <row r="31732" spans="4:4">
      <c r="D31732" s="422"/>
    </row>
    <row r="31733" spans="4:4">
      <c r="D31733" s="422"/>
    </row>
    <row r="31734" spans="4:4">
      <c r="D31734" s="422"/>
    </row>
    <row r="31735" spans="4:4">
      <c r="D31735" s="422"/>
    </row>
    <row r="31736" spans="4:4">
      <c r="D31736" s="422"/>
    </row>
    <row r="31737" spans="4:4">
      <c r="D31737" s="422"/>
    </row>
    <row r="31738" spans="4:4">
      <c r="D31738" s="422"/>
    </row>
    <row r="31739" spans="4:4">
      <c r="D31739" s="422"/>
    </row>
    <row r="31740" spans="4:4">
      <c r="D31740" s="422"/>
    </row>
    <row r="31741" spans="4:4">
      <c r="D31741" s="422"/>
    </row>
    <row r="31742" spans="4:4">
      <c r="D31742" s="422"/>
    </row>
    <row r="31743" spans="4:4">
      <c r="D31743" s="422"/>
    </row>
    <row r="31744" spans="4:4">
      <c r="D31744" s="422"/>
    </row>
    <row r="31745" spans="4:4">
      <c r="D31745" s="422"/>
    </row>
    <row r="31746" spans="4:4">
      <c r="D31746" s="422"/>
    </row>
    <row r="31747" spans="4:4">
      <c r="D31747" s="422"/>
    </row>
    <row r="31748" spans="4:4">
      <c r="D31748" s="422"/>
    </row>
    <row r="31749" spans="4:4">
      <c r="D31749" s="422"/>
    </row>
    <row r="31750" spans="4:4">
      <c r="D31750" s="422"/>
    </row>
    <row r="31751" spans="4:4">
      <c r="D31751" s="422"/>
    </row>
    <row r="31752" spans="4:4">
      <c r="D31752" s="422"/>
    </row>
    <row r="31753" spans="4:4">
      <c r="D31753" s="422"/>
    </row>
    <row r="31754" spans="4:4">
      <c r="D31754" s="422"/>
    </row>
    <row r="31755" spans="4:4">
      <c r="D31755" s="422"/>
    </row>
    <row r="31756" spans="4:4">
      <c r="D31756" s="422"/>
    </row>
    <row r="31757" spans="4:4">
      <c r="D31757" s="422"/>
    </row>
    <row r="31758" spans="4:4">
      <c r="D31758" s="422"/>
    </row>
    <row r="31759" spans="4:4">
      <c r="D31759" s="422"/>
    </row>
    <row r="31760" spans="4:4">
      <c r="D31760" s="422"/>
    </row>
    <row r="31761" spans="4:4">
      <c r="D31761" s="422"/>
    </row>
    <row r="31762" spans="4:4">
      <c r="D31762" s="422"/>
    </row>
    <row r="31763" spans="4:4">
      <c r="D31763" s="422"/>
    </row>
    <row r="31764" spans="4:4">
      <c r="D31764" s="422"/>
    </row>
    <row r="31765" spans="4:4">
      <c r="D31765" s="422"/>
    </row>
    <row r="31766" spans="4:4">
      <c r="D31766" s="422"/>
    </row>
    <row r="31767" spans="4:4">
      <c r="D31767" s="422"/>
    </row>
    <row r="31768" spans="4:4">
      <c r="D31768" s="422"/>
    </row>
    <row r="31769" spans="4:4">
      <c r="D31769" s="422"/>
    </row>
    <row r="31770" spans="4:4">
      <c r="D31770" s="422"/>
    </row>
    <row r="31771" spans="4:4">
      <c r="D31771" s="422"/>
    </row>
    <row r="31772" spans="4:4">
      <c r="D31772" s="422"/>
    </row>
    <row r="31773" spans="4:4">
      <c r="D31773" s="422"/>
    </row>
    <row r="31774" spans="4:4">
      <c r="D31774" s="422"/>
    </row>
    <row r="31775" spans="4:4">
      <c r="D31775" s="422"/>
    </row>
    <row r="31776" spans="4:4">
      <c r="D31776" s="422"/>
    </row>
    <row r="31777" spans="4:4">
      <c r="D31777" s="422"/>
    </row>
    <row r="31778" spans="4:4">
      <c r="D31778" s="422"/>
    </row>
    <row r="31779" spans="4:4">
      <c r="D31779" s="422"/>
    </row>
    <row r="31780" spans="4:4">
      <c r="D31780" s="422"/>
    </row>
    <row r="31781" spans="4:4">
      <c r="D31781" s="422"/>
    </row>
    <row r="31782" spans="4:4">
      <c r="D31782" s="422"/>
    </row>
    <row r="31783" spans="4:4">
      <c r="D31783" s="422"/>
    </row>
    <row r="31784" spans="4:4">
      <c r="D31784" s="422"/>
    </row>
    <row r="31785" spans="4:4">
      <c r="D31785" s="422"/>
    </row>
    <row r="31786" spans="4:4">
      <c r="D31786" s="422"/>
    </row>
    <row r="31787" spans="4:4">
      <c r="D31787" s="422"/>
    </row>
    <row r="31788" spans="4:4">
      <c r="D31788" s="422"/>
    </row>
    <row r="31789" spans="4:4">
      <c r="D31789" s="422"/>
    </row>
    <row r="31790" spans="4:4">
      <c r="D31790" s="422"/>
    </row>
    <row r="31791" spans="4:4">
      <c r="D31791" s="422"/>
    </row>
    <row r="31792" spans="4:4">
      <c r="D31792" s="422"/>
    </row>
    <row r="31793" spans="4:4">
      <c r="D31793" s="422"/>
    </row>
    <row r="31794" spans="4:4">
      <c r="D31794" s="422"/>
    </row>
    <row r="31795" spans="4:4">
      <c r="D31795" s="422"/>
    </row>
    <row r="31796" spans="4:4">
      <c r="D31796" s="422"/>
    </row>
    <row r="31797" spans="4:4">
      <c r="D31797" s="422"/>
    </row>
    <row r="31798" spans="4:4">
      <c r="D31798" s="422"/>
    </row>
    <row r="31799" spans="4:4">
      <c r="D31799" s="422"/>
    </row>
    <row r="31800" spans="4:4">
      <c r="D31800" s="422"/>
    </row>
    <row r="31801" spans="4:4">
      <c r="D31801" s="422"/>
    </row>
    <row r="31802" spans="4:4">
      <c r="D31802" s="422"/>
    </row>
    <row r="31803" spans="4:4">
      <c r="D31803" s="422"/>
    </row>
    <row r="31804" spans="4:4">
      <c r="D31804" s="422"/>
    </row>
    <row r="31805" spans="4:4">
      <c r="D31805" s="422"/>
    </row>
    <row r="31806" spans="4:4">
      <c r="D31806" s="422"/>
    </row>
    <row r="31807" spans="4:4">
      <c r="D31807" s="422"/>
    </row>
    <row r="31808" spans="4:4">
      <c r="D31808" s="422"/>
    </row>
    <row r="31809" spans="4:4">
      <c r="D31809" s="422"/>
    </row>
    <row r="31810" spans="4:4">
      <c r="D31810" s="422"/>
    </row>
    <row r="31811" spans="4:4">
      <c r="D31811" s="422"/>
    </row>
    <row r="31812" spans="4:4">
      <c r="D31812" s="422"/>
    </row>
    <row r="31813" spans="4:4">
      <c r="D31813" s="422"/>
    </row>
    <row r="31814" spans="4:4">
      <c r="D31814" s="422"/>
    </row>
    <row r="31815" spans="4:4">
      <c r="D31815" s="422"/>
    </row>
    <row r="31816" spans="4:4">
      <c r="D31816" s="422"/>
    </row>
    <row r="31817" spans="4:4">
      <c r="D31817" s="422"/>
    </row>
    <row r="31818" spans="4:4">
      <c r="D31818" s="422"/>
    </row>
    <row r="31819" spans="4:4">
      <c r="D31819" s="422"/>
    </row>
    <row r="31820" spans="4:4">
      <c r="D31820" s="422"/>
    </row>
    <row r="31821" spans="4:4">
      <c r="D31821" s="422"/>
    </row>
    <row r="31822" spans="4:4">
      <c r="D31822" s="422"/>
    </row>
    <row r="31823" spans="4:4">
      <c r="D31823" s="422"/>
    </row>
    <row r="31824" spans="4:4">
      <c r="D31824" s="422"/>
    </row>
    <row r="31825" spans="4:4">
      <c r="D31825" s="422"/>
    </row>
    <row r="31826" spans="4:4">
      <c r="D31826" s="422"/>
    </row>
    <row r="31827" spans="4:4">
      <c r="D31827" s="422"/>
    </row>
    <row r="31828" spans="4:4">
      <c r="D31828" s="422"/>
    </row>
    <row r="31829" spans="4:4">
      <c r="D31829" s="422"/>
    </row>
    <row r="31830" spans="4:4">
      <c r="D31830" s="422"/>
    </row>
    <row r="31831" spans="4:4">
      <c r="D31831" s="422"/>
    </row>
    <row r="31832" spans="4:4">
      <c r="D31832" s="422"/>
    </row>
    <row r="31833" spans="4:4">
      <c r="D31833" s="422"/>
    </row>
    <row r="31834" spans="4:4">
      <c r="D31834" s="422"/>
    </row>
    <row r="31835" spans="4:4">
      <c r="D31835" s="422"/>
    </row>
    <row r="31836" spans="4:4">
      <c r="D31836" s="422"/>
    </row>
    <row r="31837" spans="4:4">
      <c r="D31837" s="422"/>
    </row>
    <row r="31838" spans="4:4">
      <c r="D31838" s="422"/>
    </row>
    <row r="31839" spans="4:4">
      <c r="D31839" s="422"/>
    </row>
    <row r="31840" spans="4:4">
      <c r="D31840" s="422"/>
    </row>
    <row r="31841" spans="4:4">
      <c r="D31841" s="422"/>
    </row>
    <row r="31842" spans="4:4">
      <c r="D31842" s="422"/>
    </row>
    <row r="31843" spans="4:4">
      <c r="D31843" s="422"/>
    </row>
    <row r="31844" spans="4:4">
      <c r="D31844" s="422"/>
    </row>
    <row r="31845" spans="4:4">
      <c r="D31845" s="422"/>
    </row>
    <row r="31846" spans="4:4">
      <c r="D31846" s="422"/>
    </row>
    <row r="31847" spans="4:4">
      <c r="D31847" s="422"/>
    </row>
    <row r="31848" spans="4:4">
      <c r="D31848" s="422"/>
    </row>
    <row r="31849" spans="4:4">
      <c r="D31849" s="422"/>
    </row>
    <row r="31850" spans="4:4">
      <c r="D31850" s="422"/>
    </row>
    <row r="31851" spans="4:4">
      <c r="D31851" s="422"/>
    </row>
    <row r="31852" spans="4:4">
      <c r="D31852" s="422"/>
    </row>
    <row r="31853" spans="4:4">
      <c r="D31853" s="422"/>
    </row>
    <row r="31854" spans="4:4">
      <c r="D31854" s="422"/>
    </row>
    <row r="31855" spans="4:4">
      <c r="D31855" s="422"/>
    </row>
    <row r="31856" spans="4:4">
      <c r="D31856" s="422"/>
    </row>
    <row r="31857" spans="4:4">
      <c r="D31857" s="422"/>
    </row>
    <row r="31858" spans="4:4">
      <c r="D31858" s="422"/>
    </row>
    <row r="31859" spans="4:4">
      <c r="D31859" s="422"/>
    </row>
    <row r="31860" spans="4:4">
      <c r="D31860" s="422"/>
    </row>
    <row r="31861" spans="4:4">
      <c r="D31861" s="422"/>
    </row>
    <row r="31862" spans="4:4">
      <c r="D31862" s="422"/>
    </row>
    <row r="31863" spans="4:4">
      <c r="D31863" s="422"/>
    </row>
    <row r="31864" spans="4:4">
      <c r="D31864" s="422"/>
    </row>
    <row r="31865" spans="4:4">
      <c r="D31865" s="422"/>
    </row>
    <row r="31866" spans="4:4">
      <c r="D31866" s="422"/>
    </row>
    <row r="31867" spans="4:4">
      <c r="D31867" s="422"/>
    </row>
    <row r="31868" spans="4:4">
      <c r="D31868" s="422"/>
    </row>
    <row r="31869" spans="4:4">
      <c r="D31869" s="422"/>
    </row>
    <row r="31870" spans="4:4">
      <c r="D31870" s="422"/>
    </row>
    <row r="31871" spans="4:4">
      <c r="D31871" s="422"/>
    </row>
    <row r="31872" spans="4:4">
      <c r="D31872" s="422"/>
    </row>
    <row r="31873" spans="4:4">
      <c r="D31873" s="422"/>
    </row>
    <row r="31874" spans="4:4">
      <c r="D31874" s="422"/>
    </row>
    <row r="31875" spans="4:4">
      <c r="D31875" s="422"/>
    </row>
    <row r="31876" spans="4:4">
      <c r="D31876" s="422"/>
    </row>
    <row r="31877" spans="4:4">
      <c r="D31877" s="422"/>
    </row>
    <row r="31878" spans="4:4">
      <c r="D31878" s="422"/>
    </row>
    <row r="31879" spans="4:4">
      <c r="D31879" s="422"/>
    </row>
    <row r="31880" spans="4:4">
      <c r="D31880" s="422"/>
    </row>
    <row r="31881" spans="4:4">
      <c r="D31881" s="422"/>
    </row>
    <row r="31882" spans="4:4">
      <c r="D31882" s="422"/>
    </row>
    <row r="31883" spans="4:4">
      <c r="D31883" s="422"/>
    </row>
    <row r="31884" spans="4:4">
      <c r="D31884" s="422"/>
    </row>
    <row r="31885" spans="4:4">
      <c r="D31885" s="422"/>
    </row>
    <row r="31886" spans="4:4">
      <c r="D31886" s="422"/>
    </row>
    <row r="31887" spans="4:4">
      <c r="D31887" s="422"/>
    </row>
    <row r="31888" spans="4:4">
      <c r="D31888" s="422"/>
    </row>
    <row r="31889" spans="4:4">
      <c r="D31889" s="422"/>
    </row>
    <row r="31890" spans="4:4">
      <c r="D31890" s="422"/>
    </row>
    <row r="31891" spans="4:4">
      <c r="D31891" s="422"/>
    </row>
    <row r="31892" spans="4:4">
      <c r="D31892" s="422"/>
    </row>
    <row r="31893" spans="4:4">
      <c r="D31893" s="422"/>
    </row>
    <row r="31894" spans="4:4">
      <c r="D31894" s="422"/>
    </row>
    <row r="31895" spans="4:4">
      <c r="D31895" s="422"/>
    </row>
    <row r="31896" spans="4:4">
      <c r="D31896" s="422"/>
    </row>
    <row r="31897" spans="4:4">
      <c r="D31897" s="422"/>
    </row>
    <row r="31898" spans="4:4">
      <c r="D31898" s="422"/>
    </row>
    <row r="31899" spans="4:4">
      <c r="D31899" s="422"/>
    </row>
    <row r="31900" spans="4:4">
      <c r="D31900" s="422"/>
    </row>
    <row r="31901" spans="4:4">
      <c r="D31901" s="422"/>
    </row>
    <row r="31902" spans="4:4">
      <c r="D31902" s="422"/>
    </row>
    <row r="31903" spans="4:4">
      <c r="D31903" s="422"/>
    </row>
    <row r="31904" spans="4:4">
      <c r="D31904" s="422"/>
    </row>
    <row r="31905" spans="4:4">
      <c r="D31905" s="422"/>
    </row>
    <row r="31906" spans="4:4">
      <c r="D31906" s="422"/>
    </row>
    <row r="31907" spans="4:4">
      <c r="D31907" s="422"/>
    </row>
    <row r="31908" spans="4:4">
      <c r="D31908" s="422"/>
    </row>
    <row r="31909" spans="4:4">
      <c r="D31909" s="422"/>
    </row>
    <row r="31910" spans="4:4">
      <c r="D31910" s="422"/>
    </row>
    <row r="31911" spans="4:4">
      <c r="D31911" s="422"/>
    </row>
    <row r="31912" spans="4:4">
      <c r="D31912" s="422"/>
    </row>
    <row r="31913" spans="4:4">
      <c r="D31913" s="422"/>
    </row>
    <row r="31914" spans="4:4">
      <c r="D31914" s="422"/>
    </row>
    <row r="31915" spans="4:4">
      <c r="D31915" s="422"/>
    </row>
    <row r="31916" spans="4:4">
      <c r="D31916" s="422"/>
    </row>
    <row r="31917" spans="4:4">
      <c r="D31917" s="422"/>
    </row>
    <row r="31918" spans="4:4">
      <c r="D31918" s="422"/>
    </row>
    <row r="31919" spans="4:4">
      <c r="D31919" s="422"/>
    </row>
    <row r="31920" spans="4:4">
      <c r="D31920" s="422"/>
    </row>
    <row r="31921" spans="4:4">
      <c r="D31921" s="422"/>
    </row>
    <row r="31922" spans="4:4">
      <c r="D31922" s="422"/>
    </row>
    <row r="31923" spans="4:4">
      <c r="D31923" s="422"/>
    </row>
    <row r="31924" spans="4:4">
      <c r="D31924" s="422"/>
    </row>
    <row r="31925" spans="4:4">
      <c r="D31925" s="422"/>
    </row>
    <row r="31926" spans="4:4">
      <c r="D31926" s="422"/>
    </row>
    <row r="31927" spans="4:4">
      <c r="D31927" s="422"/>
    </row>
    <row r="31928" spans="4:4">
      <c r="D31928" s="422"/>
    </row>
    <row r="31929" spans="4:4">
      <c r="D31929" s="422"/>
    </row>
    <row r="31930" spans="4:4">
      <c r="D31930" s="422"/>
    </row>
    <row r="31931" spans="4:4">
      <c r="D31931" s="422"/>
    </row>
    <row r="31932" spans="4:4">
      <c r="D31932" s="422"/>
    </row>
    <row r="31933" spans="4:4">
      <c r="D31933" s="422"/>
    </row>
    <row r="31934" spans="4:4">
      <c r="D31934" s="422"/>
    </row>
    <row r="31935" spans="4:4">
      <c r="D31935" s="422"/>
    </row>
    <row r="31936" spans="4:4">
      <c r="D31936" s="422"/>
    </row>
    <row r="31937" spans="4:4">
      <c r="D31937" s="422"/>
    </row>
    <row r="31938" spans="4:4">
      <c r="D31938" s="422"/>
    </row>
    <row r="31939" spans="4:4">
      <c r="D31939" s="422"/>
    </row>
    <row r="31940" spans="4:4">
      <c r="D31940" s="422"/>
    </row>
    <row r="31941" spans="4:4">
      <c r="D31941" s="422"/>
    </row>
    <row r="31942" spans="4:4">
      <c r="D31942" s="422"/>
    </row>
    <row r="31943" spans="4:4">
      <c r="D31943" s="422"/>
    </row>
    <row r="31944" spans="4:4">
      <c r="D31944" s="422"/>
    </row>
    <row r="31945" spans="4:4">
      <c r="D31945" s="422"/>
    </row>
    <row r="31946" spans="4:4">
      <c r="D31946" s="422"/>
    </row>
    <row r="31947" spans="4:4">
      <c r="D31947" s="422"/>
    </row>
    <row r="31948" spans="4:4">
      <c r="D31948" s="422"/>
    </row>
    <row r="31949" spans="4:4">
      <c r="D31949" s="422"/>
    </row>
    <row r="31950" spans="4:4">
      <c r="D31950" s="422"/>
    </row>
    <row r="31951" spans="4:4">
      <c r="D31951" s="422"/>
    </row>
    <row r="31952" spans="4:4">
      <c r="D31952" s="422"/>
    </row>
    <row r="31953" spans="4:4">
      <c r="D31953" s="422"/>
    </row>
    <row r="31954" spans="4:4">
      <c r="D31954" s="422"/>
    </row>
    <row r="31955" spans="4:4">
      <c r="D31955" s="422"/>
    </row>
    <row r="31956" spans="4:4">
      <c r="D31956" s="422"/>
    </row>
    <row r="31957" spans="4:4">
      <c r="D31957" s="422"/>
    </row>
    <row r="31958" spans="4:4">
      <c r="D31958" s="422"/>
    </row>
    <row r="31959" spans="4:4">
      <c r="D31959" s="422"/>
    </row>
    <row r="31960" spans="4:4">
      <c r="D31960" s="422"/>
    </row>
    <row r="31961" spans="4:4">
      <c r="D31961" s="422"/>
    </row>
    <row r="31962" spans="4:4">
      <c r="D31962" s="422"/>
    </row>
    <row r="31963" spans="4:4">
      <c r="D31963" s="422"/>
    </row>
    <row r="31964" spans="4:4">
      <c r="D31964" s="422"/>
    </row>
    <row r="31965" spans="4:4">
      <c r="D31965" s="422"/>
    </row>
    <row r="31966" spans="4:4">
      <c r="D31966" s="422"/>
    </row>
    <row r="31967" spans="4:4">
      <c r="D31967" s="422"/>
    </row>
    <row r="31968" spans="4:4">
      <c r="D31968" s="422"/>
    </row>
    <row r="31969" spans="4:4">
      <c r="D31969" s="422"/>
    </row>
    <row r="31970" spans="4:4">
      <c r="D31970" s="422"/>
    </row>
    <row r="31971" spans="4:4">
      <c r="D31971" s="422"/>
    </row>
    <row r="31972" spans="4:4">
      <c r="D31972" s="422"/>
    </row>
    <row r="31973" spans="4:4">
      <c r="D31973" s="422"/>
    </row>
    <row r="31974" spans="4:4">
      <c r="D31974" s="422"/>
    </row>
    <row r="31975" spans="4:4">
      <c r="D31975" s="422"/>
    </row>
    <row r="31976" spans="4:4">
      <c r="D31976" s="422"/>
    </row>
    <row r="31977" spans="4:4">
      <c r="D31977" s="422"/>
    </row>
    <row r="31978" spans="4:4">
      <c r="D31978" s="422"/>
    </row>
    <row r="31979" spans="4:4">
      <c r="D31979" s="422"/>
    </row>
    <row r="31980" spans="4:4">
      <c r="D31980" s="422"/>
    </row>
    <row r="31981" spans="4:4">
      <c r="D31981" s="422"/>
    </row>
    <row r="31982" spans="4:4">
      <c r="D31982" s="422"/>
    </row>
    <row r="31983" spans="4:4">
      <c r="D31983" s="422"/>
    </row>
    <row r="31984" spans="4:4">
      <c r="D31984" s="422"/>
    </row>
    <row r="31985" spans="4:4">
      <c r="D31985" s="422"/>
    </row>
    <row r="31986" spans="4:4">
      <c r="D31986" s="422"/>
    </row>
    <row r="31987" spans="4:4">
      <c r="D31987" s="422"/>
    </row>
    <row r="31988" spans="4:4">
      <c r="D31988" s="422"/>
    </row>
    <row r="31989" spans="4:4">
      <c r="D31989" s="422"/>
    </row>
    <row r="31990" spans="4:4">
      <c r="D31990" s="422"/>
    </row>
    <row r="31991" spans="4:4">
      <c r="D31991" s="422"/>
    </row>
    <row r="31992" spans="4:4">
      <c r="D31992" s="422"/>
    </row>
    <row r="31993" spans="4:4">
      <c r="D31993" s="422"/>
    </row>
    <row r="31994" spans="4:4">
      <c r="D31994" s="422"/>
    </row>
    <row r="31995" spans="4:4">
      <c r="D31995" s="422"/>
    </row>
    <row r="31996" spans="4:4">
      <c r="D31996" s="422"/>
    </row>
    <row r="31997" spans="4:4">
      <c r="D31997" s="422"/>
    </row>
    <row r="31998" spans="4:4">
      <c r="D31998" s="422"/>
    </row>
    <row r="31999" spans="4:4">
      <c r="D31999" s="422"/>
    </row>
    <row r="32000" spans="4:4">
      <c r="D32000" s="422"/>
    </row>
    <row r="32001" spans="4:4">
      <c r="D32001" s="422"/>
    </row>
    <row r="32002" spans="4:4">
      <c r="D32002" s="422"/>
    </row>
    <row r="32003" spans="4:4">
      <c r="D32003" s="422"/>
    </row>
    <row r="32004" spans="4:4">
      <c r="D32004" s="422"/>
    </row>
    <row r="32005" spans="4:4">
      <c r="D32005" s="422"/>
    </row>
    <row r="32006" spans="4:4">
      <c r="D32006" s="422"/>
    </row>
    <row r="32007" spans="4:4">
      <c r="D32007" s="422"/>
    </row>
    <row r="32008" spans="4:4">
      <c r="D32008" s="422"/>
    </row>
    <row r="32009" spans="4:4">
      <c r="D32009" s="422"/>
    </row>
    <row r="32010" spans="4:4">
      <c r="D32010" s="422"/>
    </row>
    <row r="32011" spans="4:4">
      <c r="D32011" s="422"/>
    </row>
    <row r="32012" spans="4:4">
      <c r="D32012" s="422"/>
    </row>
    <row r="32013" spans="4:4">
      <c r="D32013" s="422"/>
    </row>
    <row r="32014" spans="4:4">
      <c r="D32014" s="422"/>
    </row>
    <row r="32015" spans="4:4">
      <c r="D32015" s="422"/>
    </row>
    <row r="32016" spans="4:4">
      <c r="D32016" s="422"/>
    </row>
    <row r="32017" spans="4:4">
      <c r="D32017" s="422"/>
    </row>
    <row r="32018" spans="4:4">
      <c r="D32018" s="422"/>
    </row>
    <row r="32019" spans="4:4">
      <c r="D32019" s="422"/>
    </row>
    <row r="32020" spans="4:4">
      <c r="D32020" s="422"/>
    </row>
    <row r="32021" spans="4:4">
      <c r="D32021" s="422"/>
    </row>
    <row r="32022" spans="4:4">
      <c r="D32022" s="422"/>
    </row>
    <row r="32023" spans="4:4">
      <c r="D32023" s="422"/>
    </row>
    <row r="32024" spans="4:4">
      <c r="D32024" s="422"/>
    </row>
    <row r="32025" spans="4:4">
      <c r="D32025" s="422"/>
    </row>
    <row r="32026" spans="4:4">
      <c r="D32026" s="422"/>
    </row>
    <row r="32027" spans="4:4">
      <c r="D32027" s="422"/>
    </row>
    <row r="32028" spans="4:4">
      <c r="D32028" s="422"/>
    </row>
    <row r="32029" spans="4:4">
      <c r="D32029" s="422"/>
    </row>
    <row r="32030" spans="4:4">
      <c r="D32030" s="422"/>
    </row>
    <row r="32031" spans="4:4">
      <c r="D32031" s="422"/>
    </row>
    <row r="32032" spans="4:4">
      <c r="D32032" s="422"/>
    </row>
    <row r="32033" spans="4:4">
      <c r="D32033" s="422"/>
    </row>
    <row r="32034" spans="4:4">
      <c r="D32034" s="422"/>
    </row>
    <row r="32035" spans="4:4">
      <c r="D32035" s="422"/>
    </row>
    <row r="32036" spans="4:4">
      <c r="D32036" s="422"/>
    </row>
    <row r="32037" spans="4:4">
      <c r="D32037" s="422"/>
    </row>
    <row r="32038" spans="4:4">
      <c r="D32038" s="422"/>
    </row>
    <row r="32039" spans="4:4">
      <c r="D32039" s="422"/>
    </row>
    <row r="32040" spans="4:4">
      <c r="D32040" s="422"/>
    </row>
    <row r="32041" spans="4:4">
      <c r="D32041" s="422"/>
    </row>
    <row r="32042" spans="4:4">
      <c r="D32042" s="422"/>
    </row>
    <row r="32043" spans="4:4">
      <c r="D32043" s="422"/>
    </row>
    <row r="32044" spans="4:4">
      <c r="D32044" s="422"/>
    </row>
    <row r="32045" spans="4:4">
      <c r="D32045" s="422"/>
    </row>
    <row r="32046" spans="4:4">
      <c r="D32046" s="422"/>
    </row>
    <row r="32047" spans="4:4">
      <c r="D32047" s="422"/>
    </row>
    <row r="32048" spans="4:4">
      <c r="D32048" s="422"/>
    </row>
    <row r="32049" spans="4:4">
      <c r="D32049" s="422"/>
    </row>
    <row r="32050" spans="4:4">
      <c r="D32050" s="422"/>
    </row>
    <row r="32051" spans="4:4">
      <c r="D32051" s="422"/>
    </row>
    <row r="32052" spans="4:4">
      <c r="D32052" s="422"/>
    </row>
    <row r="32053" spans="4:4">
      <c r="D32053" s="422"/>
    </row>
    <row r="32054" spans="4:4">
      <c r="D32054" s="422"/>
    </row>
    <row r="32055" spans="4:4">
      <c r="D32055" s="422"/>
    </row>
    <row r="32056" spans="4:4">
      <c r="D32056" s="422"/>
    </row>
    <row r="32057" spans="4:4">
      <c r="D32057" s="422"/>
    </row>
    <row r="32058" spans="4:4">
      <c r="D32058" s="422"/>
    </row>
    <row r="32059" spans="4:4">
      <c r="D32059" s="422"/>
    </row>
    <row r="32060" spans="4:4">
      <c r="D32060" s="422"/>
    </row>
    <row r="32061" spans="4:4">
      <c r="D32061" s="422"/>
    </row>
    <row r="32062" spans="4:4">
      <c r="D32062" s="422"/>
    </row>
    <row r="32063" spans="4:4">
      <c r="D32063" s="422"/>
    </row>
    <row r="32064" spans="4:4">
      <c r="D32064" s="422"/>
    </row>
    <row r="32065" spans="4:4">
      <c r="D32065" s="422"/>
    </row>
    <row r="32066" spans="4:4">
      <c r="D32066" s="422"/>
    </row>
    <row r="32067" spans="4:4">
      <c r="D32067" s="422"/>
    </row>
    <row r="32068" spans="4:4">
      <c r="D32068" s="422"/>
    </row>
    <row r="32069" spans="4:4">
      <c r="D32069" s="422"/>
    </row>
    <row r="32070" spans="4:4">
      <c r="D32070" s="422"/>
    </row>
    <row r="32071" spans="4:4">
      <c r="D32071" s="422"/>
    </row>
    <row r="32072" spans="4:4">
      <c r="D32072" s="422"/>
    </row>
    <row r="32073" spans="4:4">
      <c r="D32073" s="422"/>
    </row>
    <row r="32074" spans="4:4">
      <c r="D32074" s="422"/>
    </row>
    <row r="32075" spans="4:4">
      <c r="D32075" s="422"/>
    </row>
    <row r="32076" spans="4:4">
      <c r="D32076" s="422"/>
    </row>
    <row r="32077" spans="4:4">
      <c r="D32077" s="422"/>
    </row>
    <row r="32078" spans="4:4">
      <c r="D32078" s="422"/>
    </row>
    <row r="32079" spans="4:4">
      <c r="D32079" s="422"/>
    </row>
    <row r="32080" spans="4:4">
      <c r="D32080" s="422"/>
    </row>
    <row r="32081" spans="4:4">
      <c r="D32081" s="422"/>
    </row>
    <row r="32082" spans="4:4">
      <c r="D32082" s="422"/>
    </row>
    <row r="32083" spans="4:4">
      <c r="D32083" s="422"/>
    </row>
    <row r="32084" spans="4:4">
      <c r="D32084" s="422"/>
    </row>
    <row r="32085" spans="4:4">
      <c r="D32085" s="422"/>
    </row>
    <row r="32086" spans="4:4">
      <c r="D32086" s="422"/>
    </row>
    <row r="32087" spans="4:4">
      <c r="D32087" s="422"/>
    </row>
    <row r="32088" spans="4:4">
      <c r="D32088" s="422"/>
    </row>
    <row r="32089" spans="4:4">
      <c r="D32089" s="422"/>
    </row>
    <row r="32090" spans="4:4">
      <c r="D32090" s="422"/>
    </row>
    <row r="32091" spans="4:4">
      <c r="D32091" s="422"/>
    </row>
    <row r="32092" spans="4:4">
      <c r="D32092" s="422"/>
    </row>
    <row r="32093" spans="4:4">
      <c r="D32093" s="422"/>
    </row>
    <row r="32094" spans="4:4">
      <c r="D32094" s="422"/>
    </row>
    <row r="32095" spans="4:4">
      <c r="D32095" s="422"/>
    </row>
    <row r="32096" spans="4:4">
      <c r="D32096" s="422"/>
    </row>
    <row r="32097" spans="4:4">
      <c r="D32097" s="422"/>
    </row>
    <row r="32098" spans="4:4">
      <c r="D32098" s="422"/>
    </row>
    <row r="32099" spans="4:4">
      <c r="D32099" s="422"/>
    </row>
    <row r="32100" spans="4:4">
      <c r="D32100" s="422"/>
    </row>
    <row r="32101" spans="4:4">
      <c r="D32101" s="422"/>
    </row>
    <row r="32102" spans="4:4">
      <c r="D32102" s="422"/>
    </row>
    <row r="32103" spans="4:4">
      <c r="D32103" s="422"/>
    </row>
    <row r="32104" spans="4:4">
      <c r="D32104" s="422"/>
    </row>
    <row r="32105" spans="4:4">
      <c r="D32105" s="422"/>
    </row>
    <row r="32106" spans="4:4">
      <c r="D32106" s="422"/>
    </row>
    <row r="32107" spans="4:4">
      <c r="D32107" s="422"/>
    </row>
    <row r="32108" spans="4:4">
      <c r="D32108" s="422"/>
    </row>
    <row r="32109" spans="4:4">
      <c r="D32109" s="422"/>
    </row>
    <row r="32110" spans="4:4">
      <c r="D32110" s="422"/>
    </row>
    <row r="32111" spans="4:4">
      <c r="D32111" s="422"/>
    </row>
    <row r="32112" spans="4:4">
      <c r="D32112" s="422"/>
    </row>
    <row r="32113" spans="4:4">
      <c r="D32113" s="422"/>
    </row>
    <row r="32114" spans="4:4">
      <c r="D32114" s="422"/>
    </row>
    <row r="32115" spans="4:4">
      <c r="D32115" s="422"/>
    </row>
    <row r="32116" spans="4:4">
      <c r="D32116" s="422"/>
    </row>
    <row r="32117" spans="4:4">
      <c r="D32117" s="422"/>
    </row>
    <row r="32118" spans="4:4">
      <c r="D32118" s="422"/>
    </row>
    <row r="32119" spans="4:4">
      <c r="D32119" s="422"/>
    </row>
    <row r="32120" spans="4:4">
      <c r="D32120" s="422"/>
    </row>
    <row r="32121" spans="4:4">
      <c r="D32121" s="422"/>
    </row>
    <row r="32122" spans="4:4">
      <c r="D32122" s="422"/>
    </row>
    <row r="32123" spans="4:4">
      <c r="D32123" s="422"/>
    </row>
    <row r="32124" spans="4:4">
      <c r="D32124" s="422"/>
    </row>
    <row r="32125" spans="4:4">
      <c r="D32125" s="422"/>
    </row>
    <row r="32126" spans="4:4">
      <c r="D32126" s="422"/>
    </row>
    <row r="32127" spans="4:4">
      <c r="D32127" s="422"/>
    </row>
    <row r="32128" spans="4:4">
      <c r="D32128" s="422"/>
    </row>
    <row r="32129" spans="4:4">
      <c r="D32129" s="422"/>
    </row>
    <row r="32130" spans="4:4">
      <c r="D32130" s="422"/>
    </row>
    <row r="32131" spans="4:4">
      <c r="D32131" s="422"/>
    </row>
    <row r="32132" spans="4:4">
      <c r="D32132" s="422"/>
    </row>
    <row r="32133" spans="4:4">
      <c r="D32133" s="422"/>
    </row>
    <row r="32134" spans="4:4">
      <c r="D32134" s="422"/>
    </row>
    <row r="32135" spans="4:4">
      <c r="D32135" s="422"/>
    </row>
    <row r="32136" spans="4:4">
      <c r="D32136" s="422"/>
    </row>
    <row r="32137" spans="4:4">
      <c r="D32137" s="422"/>
    </row>
    <row r="32138" spans="4:4">
      <c r="D32138" s="422"/>
    </row>
    <row r="32139" spans="4:4">
      <c r="D32139" s="422"/>
    </row>
    <row r="32140" spans="4:4">
      <c r="D32140" s="422"/>
    </row>
    <row r="32141" spans="4:4">
      <c r="D32141" s="422"/>
    </row>
    <row r="32142" spans="4:4">
      <c r="D32142" s="422"/>
    </row>
    <row r="32143" spans="4:4">
      <c r="D32143" s="422"/>
    </row>
    <row r="32144" spans="4:4">
      <c r="D32144" s="422"/>
    </row>
    <row r="32145" spans="4:4">
      <c r="D32145" s="422"/>
    </row>
    <row r="32146" spans="4:4">
      <c r="D32146" s="422"/>
    </row>
    <row r="32147" spans="4:4">
      <c r="D32147" s="422"/>
    </row>
    <row r="32148" spans="4:4">
      <c r="D32148" s="422"/>
    </row>
    <row r="32149" spans="4:4">
      <c r="D32149" s="422"/>
    </row>
    <row r="32150" spans="4:4">
      <c r="D32150" s="422"/>
    </row>
    <row r="32151" spans="4:4">
      <c r="D32151" s="422"/>
    </row>
    <row r="32152" spans="4:4">
      <c r="D32152" s="422"/>
    </row>
    <row r="32153" spans="4:4">
      <c r="D32153" s="422"/>
    </row>
    <row r="32154" spans="4:4">
      <c r="D32154" s="422"/>
    </row>
    <row r="32155" spans="4:4">
      <c r="D32155" s="422"/>
    </row>
    <row r="32156" spans="4:4">
      <c r="D32156" s="422"/>
    </row>
    <row r="32157" spans="4:4">
      <c r="D32157" s="422"/>
    </row>
    <row r="32158" spans="4:4">
      <c r="D32158" s="422"/>
    </row>
    <row r="32159" spans="4:4">
      <c r="D32159" s="422"/>
    </row>
    <row r="32160" spans="4:4">
      <c r="D32160" s="422"/>
    </row>
    <row r="32161" spans="4:4">
      <c r="D32161" s="422"/>
    </row>
    <row r="32162" spans="4:4">
      <c r="D32162" s="422"/>
    </row>
    <row r="32163" spans="4:4">
      <c r="D32163" s="422"/>
    </row>
    <row r="32164" spans="4:4">
      <c r="D32164" s="422"/>
    </row>
    <row r="32165" spans="4:4">
      <c r="D32165" s="422"/>
    </row>
    <row r="32166" spans="4:4">
      <c r="D32166" s="422"/>
    </row>
    <row r="32167" spans="4:4">
      <c r="D32167" s="422"/>
    </row>
    <row r="32168" spans="4:4">
      <c r="D32168" s="422"/>
    </row>
    <row r="32169" spans="4:4">
      <c r="D32169" s="422"/>
    </row>
    <row r="32170" spans="4:4">
      <c r="D32170" s="422"/>
    </row>
    <row r="32171" spans="4:4">
      <c r="D32171" s="422"/>
    </row>
    <row r="32172" spans="4:4">
      <c r="D32172" s="422"/>
    </row>
    <row r="32173" spans="4:4">
      <c r="D32173" s="422"/>
    </row>
    <row r="32174" spans="4:4">
      <c r="D32174" s="422"/>
    </row>
    <row r="32175" spans="4:4">
      <c r="D32175" s="422"/>
    </row>
    <row r="32176" spans="4:4">
      <c r="D32176" s="422"/>
    </row>
    <row r="32177" spans="4:4">
      <c r="D32177" s="422"/>
    </row>
    <row r="32178" spans="4:4">
      <c r="D32178" s="422"/>
    </row>
    <row r="32179" spans="4:4">
      <c r="D32179" s="422"/>
    </row>
    <row r="32180" spans="4:4">
      <c r="D32180" s="422"/>
    </row>
    <row r="32181" spans="4:4">
      <c r="D32181" s="422"/>
    </row>
    <row r="32182" spans="4:4">
      <c r="D32182" s="422"/>
    </row>
    <row r="32183" spans="4:4">
      <c r="D32183" s="422"/>
    </row>
    <row r="32184" spans="4:4">
      <c r="D32184" s="422"/>
    </row>
    <row r="32185" spans="4:4">
      <c r="D32185" s="422"/>
    </row>
    <row r="32186" spans="4:4">
      <c r="D32186" s="422"/>
    </row>
    <row r="32187" spans="4:4">
      <c r="D32187" s="422"/>
    </row>
    <row r="32188" spans="4:4">
      <c r="D32188" s="422"/>
    </row>
    <row r="32189" spans="4:4">
      <c r="D32189" s="422"/>
    </row>
    <row r="32190" spans="4:4">
      <c r="D32190" s="422"/>
    </row>
    <row r="32191" spans="4:4">
      <c r="D32191" s="422"/>
    </row>
    <row r="32192" spans="4:4">
      <c r="D32192" s="422"/>
    </row>
    <row r="32193" spans="4:4">
      <c r="D32193" s="422"/>
    </row>
    <row r="32194" spans="4:4">
      <c r="D32194" s="422"/>
    </row>
    <row r="32195" spans="4:4">
      <c r="D32195" s="422"/>
    </row>
    <row r="32196" spans="4:4">
      <c r="D32196" s="422"/>
    </row>
    <row r="32197" spans="4:4">
      <c r="D32197" s="422"/>
    </row>
    <row r="32198" spans="4:4">
      <c r="D32198" s="422"/>
    </row>
    <row r="32199" spans="4:4">
      <c r="D32199" s="422"/>
    </row>
    <row r="32200" spans="4:4">
      <c r="D32200" s="422"/>
    </row>
    <row r="32201" spans="4:4">
      <c r="D32201" s="422"/>
    </row>
    <row r="32202" spans="4:4">
      <c r="D32202" s="422"/>
    </row>
    <row r="32203" spans="4:4">
      <c r="D32203" s="422"/>
    </row>
    <row r="32204" spans="4:4">
      <c r="D32204" s="422"/>
    </row>
    <row r="32205" spans="4:4">
      <c r="D32205" s="422"/>
    </row>
    <row r="32206" spans="4:4">
      <c r="D32206" s="422"/>
    </row>
    <row r="32207" spans="4:4">
      <c r="D32207" s="422"/>
    </row>
    <row r="32208" spans="4:4">
      <c r="D32208" s="422"/>
    </row>
    <row r="32209" spans="4:4">
      <c r="D32209" s="422"/>
    </row>
    <row r="32210" spans="4:4">
      <c r="D32210" s="422"/>
    </row>
    <row r="32211" spans="4:4">
      <c r="D32211" s="422"/>
    </row>
    <row r="32212" spans="4:4">
      <c r="D32212" s="422"/>
    </row>
    <row r="32213" spans="4:4">
      <c r="D32213" s="422"/>
    </row>
    <row r="32214" spans="4:4">
      <c r="D32214" s="422"/>
    </row>
    <row r="32215" spans="4:4">
      <c r="D32215" s="422"/>
    </row>
    <row r="32216" spans="4:4">
      <c r="D32216" s="422"/>
    </row>
    <row r="32217" spans="4:4">
      <c r="D32217" s="422"/>
    </row>
    <row r="32218" spans="4:4">
      <c r="D32218" s="422"/>
    </row>
    <row r="32219" spans="4:4">
      <c r="D32219" s="422"/>
    </row>
    <row r="32220" spans="4:4">
      <c r="D32220" s="422"/>
    </row>
    <row r="32221" spans="4:4">
      <c r="D32221" s="422"/>
    </row>
    <row r="32222" spans="4:4">
      <c r="D32222" s="422"/>
    </row>
    <row r="32223" spans="4:4">
      <c r="D32223" s="422"/>
    </row>
    <row r="32224" spans="4:4">
      <c r="D32224" s="422"/>
    </row>
    <row r="32225" spans="4:4">
      <c r="D32225" s="422"/>
    </row>
    <row r="32226" spans="4:4">
      <c r="D32226" s="422"/>
    </row>
    <row r="32227" spans="4:4">
      <c r="D32227" s="422"/>
    </row>
    <row r="32228" spans="4:4">
      <c r="D32228" s="422"/>
    </row>
    <row r="32229" spans="4:4">
      <c r="D32229" s="422"/>
    </row>
    <row r="32230" spans="4:4">
      <c r="D32230" s="422"/>
    </row>
    <row r="32231" spans="4:4">
      <c r="D32231" s="422"/>
    </row>
    <row r="32232" spans="4:4">
      <c r="D32232" s="422"/>
    </row>
    <row r="32233" spans="4:4">
      <c r="D32233" s="422"/>
    </row>
    <row r="32234" spans="4:4">
      <c r="D32234" s="422"/>
    </row>
    <row r="32235" spans="4:4">
      <c r="D32235" s="422"/>
    </row>
    <row r="32236" spans="4:4">
      <c r="D32236" s="422"/>
    </row>
    <row r="32237" spans="4:4">
      <c r="D32237" s="422"/>
    </row>
    <row r="32238" spans="4:4">
      <c r="D32238" s="422"/>
    </row>
    <row r="32239" spans="4:4">
      <c r="D32239" s="422"/>
    </row>
    <row r="32240" spans="4:4">
      <c r="D32240" s="422"/>
    </row>
    <row r="32241" spans="4:4">
      <c r="D32241" s="422"/>
    </row>
    <row r="32242" spans="4:4">
      <c r="D32242" s="422"/>
    </row>
    <row r="32243" spans="4:4">
      <c r="D32243" s="422"/>
    </row>
    <row r="32244" spans="4:4">
      <c r="D32244" s="422"/>
    </row>
    <row r="32245" spans="4:4">
      <c r="D32245" s="422"/>
    </row>
    <row r="32246" spans="4:4">
      <c r="D32246" s="422"/>
    </row>
    <row r="32247" spans="4:4">
      <c r="D32247" s="422"/>
    </row>
    <row r="32248" spans="4:4">
      <c r="D32248" s="422"/>
    </row>
    <row r="32249" spans="4:4">
      <c r="D32249" s="422"/>
    </row>
    <row r="32250" spans="4:4">
      <c r="D32250" s="422"/>
    </row>
    <row r="32251" spans="4:4">
      <c r="D32251" s="422"/>
    </row>
    <row r="32252" spans="4:4">
      <c r="D32252" s="422"/>
    </row>
    <row r="32253" spans="4:4">
      <c r="D32253" s="422"/>
    </row>
    <row r="32254" spans="4:4">
      <c r="D32254" s="422"/>
    </row>
    <row r="32255" spans="4:4">
      <c r="D32255" s="422"/>
    </row>
    <row r="32256" spans="4:4">
      <c r="D32256" s="422"/>
    </row>
    <row r="32257" spans="4:4">
      <c r="D32257" s="422"/>
    </row>
    <row r="32258" spans="4:4">
      <c r="D32258" s="422"/>
    </row>
    <row r="32259" spans="4:4">
      <c r="D32259" s="422"/>
    </row>
    <row r="32260" spans="4:4">
      <c r="D32260" s="422"/>
    </row>
    <row r="32261" spans="4:4">
      <c r="D32261" s="422"/>
    </row>
    <row r="32262" spans="4:4">
      <c r="D32262" s="422"/>
    </row>
    <row r="32263" spans="4:4">
      <c r="D32263" s="422"/>
    </row>
    <row r="32264" spans="4:4">
      <c r="D32264" s="422"/>
    </row>
    <row r="32265" spans="4:4">
      <c r="D32265" s="422"/>
    </row>
    <row r="32266" spans="4:4">
      <c r="D32266" s="422"/>
    </row>
    <row r="32267" spans="4:4">
      <c r="D32267" s="422"/>
    </row>
    <row r="32268" spans="4:4">
      <c r="D32268" s="422"/>
    </row>
    <row r="32269" spans="4:4">
      <c r="D32269" s="422"/>
    </row>
    <row r="32270" spans="4:4">
      <c r="D32270" s="422"/>
    </row>
    <row r="32271" spans="4:4">
      <c r="D32271" s="422"/>
    </row>
    <row r="32272" spans="4:4">
      <c r="D32272" s="422"/>
    </row>
    <row r="32273" spans="4:4">
      <c r="D32273" s="422"/>
    </row>
    <row r="32274" spans="4:4">
      <c r="D32274" s="422"/>
    </row>
    <row r="32275" spans="4:4">
      <c r="D32275" s="422"/>
    </row>
    <row r="32276" spans="4:4">
      <c r="D32276" s="422"/>
    </row>
    <row r="32277" spans="4:4">
      <c r="D32277" s="422"/>
    </row>
    <row r="32278" spans="4:4">
      <c r="D32278" s="422"/>
    </row>
    <row r="32279" spans="4:4">
      <c r="D32279" s="422"/>
    </row>
    <row r="32280" spans="4:4">
      <c r="D32280" s="422"/>
    </row>
    <row r="32281" spans="4:4">
      <c r="D32281" s="422"/>
    </row>
    <row r="32282" spans="4:4">
      <c r="D32282" s="422"/>
    </row>
    <row r="32283" spans="4:4">
      <c r="D32283" s="422"/>
    </row>
    <row r="32284" spans="4:4">
      <c r="D32284" s="422"/>
    </row>
    <row r="32285" spans="4:4">
      <c r="D32285" s="422"/>
    </row>
    <row r="32286" spans="4:4">
      <c r="D32286" s="422"/>
    </row>
    <row r="32287" spans="4:4">
      <c r="D32287" s="422"/>
    </row>
    <row r="32288" spans="4:4">
      <c r="D32288" s="422"/>
    </row>
    <row r="32289" spans="4:4">
      <c r="D32289" s="422"/>
    </row>
    <row r="32290" spans="4:4">
      <c r="D32290" s="422"/>
    </row>
    <row r="32291" spans="4:4">
      <c r="D32291" s="422"/>
    </row>
    <row r="32292" spans="4:4">
      <c r="D32292" s="422"/>
    </row>
    <row r="32293" spans="4:4">
      <c r="D32293" s="422"/>
    </row>
    <row r="32294" spans="4:4">
      <c r="D32294" s="422"/>
    </row>
    <row r="32295" spans="4:4">
      <c r="D32295" s="422"/>
    </row>
    <row r="32296" spans="4:4">
      <c r="D32296" s="422"/>
    </row>
    <row r="32297" spans="4:4">
      <c r="D32297" s="422"/>
    </row>
    <row r="32298" spans="4:4">
      <c r="D32298" s="422"/>
    </row>
    <row r="32299" spans="4:4">
      <c r="D32299" s="422"/>
    </row>
    <row r="32300" spans="4:4">
      <c r="D32300" s="422"/>
    </row>
    <row r="32301" spans="4:4">
      <c r="D32301" s="422"/>
    </row>
    <row r="32302" spans="4:4">
      <c r="D32302" s="422"/>
    </row>
    <row r="32303" spans="4:4">
      <c r="D32303" s="422"/>
    </row>
    <row r="32304" spans="4:4">
      <c r="D32304" s="422"/>
    </row>
    <row r="32305" spans="4:4">
      <c r="D32305" s="422"/>
    </row>
    <row r="32306" spans="4:4">
      <c r="D32306" s="422"/>
    </row>
    <row r="32307" spans="4:4">
      <c r="D32307" s="422"/>
    </row>
    <row r="32308" spans="4:4">
      <c r="D32308" s="422"/>
    </row>
    <row r="32309" spans="4:4">
      <c r="D32309" s="422"/>
    </row>
    <row r="32310" spans="4:4">
      <c r="D32310" s="422"/>
    </row>
    <row r="32311" spans="4:4">
      <c r="D32311" s="422"/>
    </row>
    <row r="32312" spans="4:4">
      <c r="D32312" s="422"/>
    </row>
    <row r="32313" spans="4:4">
      <c r="D32313" s="422"/>
    </row>
    <row r="32314" spans="4:4">
      <c r="D32314" s="422"/>
    </row>
    <row r="32315" spans="4:4">
      <c r="D32315" s="422"/>
    </row>
    <row r="32316" spans="4:4">
      <c r="D32316" s="422"/>
    </row>
    <row r="32317" spans="4:4">
      <c r="D32317" s="422"/>
    </row>
    <row r="32318" spans="4:4">
      <c r="D32318" s="422"/>
    </row>
    <row r="32319" spans="4:4">
      <c r="D32319" s="422"/>
    </row>
    <row r="32320" spans="4:4">
      <c r="D32320" s="422"/>
    </row>
    <row r="32321" spans="4:4">
      <c r="D32321" s="422"/>
    </row>
    <row r="32322" spans="4:4">
      <c r="D32322" s="422"/>
    </row>
    <row r="32323" spans="4:4">
      <c r="D32323" s="422"/>
    </row>
    <row r="32324" spans="4:4">
      <c r="D32324" s="422"/>
    </row>
    <row r="32325" spans="4:4">
      <c r="D32325" s="422"/>
    </row>
    <row r="32326" spans="4:4">
      <c r="D32326" s="422"/>
    </row>
    <row r="32327" spans="4:4">
      <c r="D32327" s="422"/>
    </row>
    <row r="32328" spans="4:4">
      <c r="D32328" s="422"/>
    </row>
    <row r="32329" spans="4:4">
      <c r="D32329" s="422"/>
    </row>
    <row r="32330" spans="4:4">
      <c r="D32330" s="422"/>
    </row>
    <row r="32331" spans="4:4">
      <c r="D32331" s="422"/>
    </row>
    <row r="32332" spans="4:4">
      <c r="D32332" s="422"/>
    </row>
    <row r="32333" spans="4:4">
      <c r="D32333" s="422"/>
    </row>
    <row r="32334" spans="4:4">
      <c r="D32334" s="422"/>
    </row>
    <row r="32335" spans="4:4">
      <c r="D32335" s="422"/>
    </row>
    <row r="32336" spans="4:4">
      <c r="D32336" s="422"/>
    </row>
    <row r="32337" spans="4:4">
      <c r="D32337" s="422"/>
    </row>
    <row r="32338" spans="4:4">
      <c r="D32338" s="422"/>
    </row>
    <row r="32339" spans="4:4">
      <c r="D32339" s="422"/>
    </row>
    <row r="32340" spans="4:4">
      <c r="D32340" s="422"/>
    </row>
    <row r="32341" spans="4:4">
      <c r="D32341" s="422"/>
    </row>
    <row r="32342" spans="4:4">
      <c r="D32342" s="422"/>
    </row>
    <row r="32343" spans="4:4">
      <c r="D32343" s="422"/>
    </row>
    <row r="32344" spans="4:4">
      <c r="D32344" s="422"/>
    </row>
    <row r="32345" spans="4:4">
      <c r="D32345" s="422"/>
    </row>
    <row r="32346" spans="4:4">
      <c r="D32346" s="422"/>
    </row>
    <row r="32347" spans="4:4">
      <c r="D32347" s="422"/>
    </row>
    <row r="32348" spans="4:4">
      <c r="D32348" s="422"/>
    </row>
    <row r="32349" spans="4:4">
      <c r="D32349" s="422"/>
    </row>
    <row r="32350" spans="4:4">
      <c r="D32350" s="422"/>
    </row>
    <row r="32351" spans="4:4">
      <c r="D32351" s="422"/>
    </row>
    <row r="32352" spans="4:4">
      <c r="D32352" s="422"/>
    </row>
    <row r="32353" spans="4:4">
      <c r="D32353" s="422"/>
    </row>
    <row r="32354" spans="4:4">
      <c r="D32354" s="422"/>
    </row>
    <row r="32355" spans="4:4">
      <c r="D32355" s="422"/>
    </row>
    <row r="32356" spans="4:4">
      <c r="D32356" s="422"/>
    </row>
    <row r="32357" spans="4:4">
      <c r="D32357" s="422"/>
    </row>
    <row r="32358" spans="4:4">
      <c r="D32358" s="422"/>
    </row>
    <row r="32359" spans="4:4">
      <c r="D32359" s="422"/>
    </row>
    <row r="32360" spans="4:4">
      <c r="D32360" s="422"/>
    </row>
    <row r="32361" spans="4:4">
      <c r="D32361" s="422"/>
    </row>
    <row r="32362" spans="4:4">
      <c r="D32362" s="422"/>
    </row>
    <row r="32363" spans="4:4">
      <c r="D32363" s="422"/>
    </row>
    <row r="32364" spans="4:4">
      <c r="D32364" s="422"/>
    </row>
    <row r="32365" spans="4:4">
      <c r="D32365" s="422"/>
    </row>
    <row r="32366" spans="4:4">
      <c r="D32366" s="422"/>
    </row>
    <row r="32367" spans="4:4">
      <c r="D32367" s="422"/>
    </row>
    <row r="32368" spans="4:4">
      <c r="D32368" s="422"/>
    </row>
    <row r="32369" spans="4:4">
      <c r="D32369" s="422"/>
    </row>
    <row r="32370" spans="4:4">
      <c r="D32370" s="422"/>
    </row>
    <row r="32371" spans="4:4">
      <c r="D32371" s="422"/>
    </row>
    <row r="32372" spans="4:4">
      <c r="D32372" s="422"/>
    </row>
    <row r="32373" spans="4:4">
      <c r="D32373" s="422"/>
    </row>
    <row r="32374" spans="4:4">
      <c r="D32374" s="422"/>
    </row>
    <row r="32375" spans="4:4">
      <c r="D32375" s="422"/>
    </row>
    <row r="32376" spans="4:4">
      <c r="D32376" s="422"/>
    </row>
    <row r="32377" spans="4:4">
      <c r="D32377" s="422"/>
    </row>
    <row r="32378" spans="4:4">
      <c r="D32378" s="422"/>
    </row>
    <row r="32379" spans="4:4">
      <c r="D32379" s="422"/>
    </row>
    <row r="32380" spans="4:4">
      <c r="D32380" s="422"/>
    </row>
    <row r="32381" spans="4:4">
      <c r="D32381" s="422"/>
    </row>
    <row r="32382" spans="4:4">
      <c r="D32382" s="422"/>
    </row>
    <row r="32383" spans="4:4">
      <c r="D32383" s="422"/>
    </row>
    <row r="32384" spans="4:4">
      <c r="D32384" s="422"/>
    </row>
    <row r="32385" spans="4:4">
      <c r="D32385" s="422"/>
    </row>
    <row r="32386" spans="4:4">
      <c r="D32386" s="422"/>
    </row>
    <row r="32387" spans="4:4">
      <c r="D32387" s="422"/>
    </row>
    <row r="32388" spans="4:4">
      <c r="D32388" s="422"/>
    </row>
    <row r="32389" spans="4:4">
      <c r="D32389" s="422"/>
    </row>
    <row r="32390" spans="4:4">
      <c r="D32390" s="422"/>
    </row>
    <row r="32391" spans="4:4">
      <c r="D32391" s="422"/>
    </row>
    <row r="32392" spans="4:4">
      <c r="D32392" s="422"/>
    </row>
    <row r="32393" spans="4:4">
      <c r="D32393" s="422"/>
    </row>
    <row r="32394" spans="4:4">
      <c r="D32394" s="422"/>
    </row>
    <row r="32395" spans="4:4">
      <c r="D32395" s="422"/>
    </row>
    <row r="32396" spans="4:4">
      <c r="D32396" s="422"/>
    </row>
    <row r="32397" spans="4:4">
      <c r="D32397" s="422"/>
    </row>
    <row r="32398" spans="4:4">
      <c r="D32398" s="422"/>
    </row>
    <row r="32399" spans="4:4">
      <c r="D32399" s="422"/>
    </row>
    <row r="32400" spans="4:4">
      <c r="D32400" s="422"/>
    </row>
    <row r="32401" spans="4:4">
      <c r="D32401" s="422"/>
    </row>
    <row r="32402" spans="4:4">
      <c r="D32402" s="422"/>
    </row>
    <row r="32403" spans="4:4">
      <c r="D32403" s="422"/>
    </row>
    <row r="32404" spans="4:4">
      <c r="D32404" s="422"/>
    </row>
    <row r="32405" spans="4:4">
      <c r="D32405" s="422"/>
    </row>
    <row r="32406" spans="4:4">
      <c r="D32406" s="422"/>
    </row>
    <row r="32407" spans="4:4">
      <c r="D32407" s="422"/>
    </row>
    <row r="32408" spans="4:4">
      <c r="D32408" s="422"/>
    </row>
    <row r="32409" spans="4:4">
      <c r="D32409" s="422"/>
    </row>
    <row r="32410" spans="4:4">
      <c r="D32410" s="422"/>
    </row>
    <row r="32411" spans="4:4">
      <c r="D32411" s="422"/>
    </row>
    <row r="32412" spans="4:4">
      <c r="D32412" s="422"/>
    </row>
    <row r="32413" spans="4:4">
      <c r="D32413" s="422"/>
    </row>
    <row r="32414" spans="4:4">
      <c r="D32414" s="422"/>
    </row>
    <row r="32415" spans="4:4">
      <c r="D32415" s="422"/>
    </row>
    <row r="32416" spans="4:4">
      <c r="D32416" s="422"/>
    </row>
    <row r="32417" spans="4:4">
      <c r="D32417" s="422"/>
    </row>
    <row r="32418" spans="4:4">
      <c r="D32418" s="422"/>
    </row>
    <row r="32419" spans="4:4">
      <c r="D32419" s="422"/>
    </row>
    <row r="32420" spans="4:4">
      <c r="D32420" s="422"/>
    </row>
    <row r="32421" spans="4:4">
      <c r="D32421" s="422"/>
    </row>
    <row r="32422" spans="4:4">
      <c r="D32422" s="422"/>
    </row>
    <row r="32423" spans="4:4">
      <c r="D32423" s="422"/>
    </row>
    <row r="32424" spans="4:4">
      <c r="D32424" s="422"/>
    </row>
    <row r="32425" spans="4:4">
      <c r="D32425" s="422"/>
    </row>
    <row r="32426" spans="4:4">
      <c r="D32426" s="422"/>
    </row>
    <row r="32427" spans="4:4">
      <c r="D32427" s="422"/>
    </row>
    <row r="32428" spans="4:4">
      <c r="D32428" s="422"/>
    </row>
    <row r="32429" spans="4:4">
      <c r="D32429" s="422"/>
    </row>
    <row r="32430" spans="4:4">
      <c r="D32430" s="422"/>
    </row>
    <row r="32431" spans="4:4">
      <c r="D32431" s="422"/>
    </row>
    <row r="32432" spans="4:4">
      <c r="D32432" s="422"/>
    </row>
    <row r="32433" spans="4:4">
      <c r="D32433" s="422"/>
    </row>
    <row r="32434" spans="4:4">
      <c r="D32434" s="422"/>
    </row>
    <row r="32435" spans="4:4">
      <c r="D32435" s="422"/>
    </row>
    <row r="32436" spans="4:4">
      <c r="D32436" s="422"/>
    </row>
    <row r="32437" spans="4:4">
      <c r="D32437" s="422"/>
    </row>
    <row r="32438" spans="4:4">
      <c r="D32438" s="422"/>
    </row>
    <row r="32439" spans="4:4">
      <c r="D32439" s="422"/>
    </row>
    <row r="32440" spans="4:4">
      <c r="D32440" s="422"/>
    </row>
    <row r="32441" spans="4:4">
      <c r="D32441" s="422"/>
    </row>
    <row r="32442" spans="4:4">
      <c r="D32442" s="422"/>
    </row>
    <row r="32443" spans="4:4">
      <c r="D32443" s="422"/>
    </row>
    <row r="32444" spans="4:4">
      <c r="D32444" s="422"/>
    </row>
    <row r="32445" spans="4:4">
      <c r="D32445" s="422"/>
    </row>
    <row r="32446" spans="4:4">
      <c r="D32446" s="422"/>
    </row>
    <row r="32447" spans="4:4">
      <c r="D32447" s="422"/>
    </row>
    <row r="32448" spans="4:4">
      <c r="D32448" s="422"/>
    </row>
    <row r="32449" spans="4:4">
      <c r="D32449" s="422"/>
    </row>
    <row r="32450" spans="4:4">
      <c r="D32450" s="422"/>
    </row>
    <row r="32451" spans="4:4">
      <c r="D32451" s="422"/>
    </row>
    <row r="32452" spans="4:4">
      <c r="D32452" s="422"/>
    </row>
    <row r="32453" spans="4:4">
      <c r="D32453" s="422"/>
    </row>
    <row r="32454" spans="4:4">
      <c r="D32454" s="422"/>
    </row>
    <row r="32455" spans="4:4">
      <c r="D32455" s="422"/>
    </row>
    <row r="32456" spans="4:4">
      <c r="D32456" s="422"/>
    </row>
    <row r="32457" spans="4:4">
      <c r="D32457" s="422"/>
    </row>
    <row r="32458" spans="4:4">
      <c r="D32458" s="422"/>
    </row>
    <row r="32459" spans="4:4">
      <c r="D32459" s="422"/>
    </row>
    <row r="32460" spans="4:4">
      <c r="D32460" s="422"/>
    </row>
    <row r="32461" spans="4:4">
      <c r="D32461" s="422"/>
    </row>
    <row r="32462" spans="4:4">
      <c r="D32462" s="422"/>
    </row>
    <row r="32463" spans="4:4">
      <c r="D32463" s="422"/>
    </row>
    <row r="32464" spans="4:4">
      <c r="D32464" s="422"/>
    </row>
    <row r="32465" spans="4:4">
      <c r="D32465" s="422"/>
    </row>
    <row r="32466" spans="4:4">
      <c r="D32466" s="422"/>
    </row>
    <row r="32467" spans="4:4">
      <c r="D32467" s="422"/>
    </row>
    <row r="32468" spans="4:4">
      <c r="D32468" s="422"/>
    </row>
    <row r="32469" spans="4:4">
      <c r="D32469" s="422"/>
    </row>
    <row r="32470" spans="4:4">
      <c r="D32470" s="422"/>
    </row>
    <row r="32471" spans="4:4">
      <c r="D32471" s="422"/>
    </row>
    <row r="32472" spans="4:4">
      <c r="D32472" s="422"/>
    </row>
    <row r="32473" spans="4:4">
      <c r="D32473" s="422"/>
    </row>
    <row r="32474" spans="4:4">
      <c r="D32474" s="422"/>
    </row>
    <row r="32475" spans="4:4">
      <c r="D32475" s="422"/>
    </row>
    <row r="32476" spans="4:4">
      <c r="D32476" s="422"/>
    </row>
    <row r="32477" spans="4:4">
      <c r="D32477" s="422"/>
    </row>
    <row r="32478" spans="4:4">
      <c r="D32478" s="422"/>
    </row>
    <row r="32479" spans="4:4">
      <c r="D32479" s="422"/>
    </row>
    <row r="32480" spans="4:4">
      <c r="D32480" s="422"/>
    </row>
    <row r="32481" spans="4:4">
      <c r="D32481" s="422"/>
    </row>
    <row r="32482" spans="4:4">
      <c r="D32482" s="422"/>
    </row>
    <row r="32483" spans="4:4">
      <c r="D32483" s="422"/>
    </row>
    <row r="32484" spans="4:4">
      <c r="D32484" s="422"/>
    </row>
    <row r="32485" spans="4:4">
      <c r="D32485" s="422"/>
    </row>
    <row r="32486" spans="4:4">
      <c r="D32486" s="422"/>
    </row>
    <row r="32487" spans="4:4">
      <c r="D32487" s="422"/>
    </row>
    <row r="32488" spans="4:4">
      <c r="D32488" s="422"/>
    </row>
    <row r="32489" spans="4:4">
      <c r="D32489" s="422"/>
    </row>
    <row r="32490" spans="4:4">
      <c r="D32490" s="422"/>
    </row>
    <row r="32491" spans="4:4">
      <c r="D32491" s="422"/>
    </row>
    <row r="32492" spans="4:4">
      <c r="D32492" s="422"/>
    </row>
    <row r="32493" spans="4:4">
      <c r="D32493" s="422"/>
    </row>
    <row r="32494" spans="4:4">
      <c r="D32494" s="422"/>
    </row>
    <row r="32495" spans="4:4">
      <c r="D32495" s="422"/>
    </row>
    <row r="32496" spans="4:4">
      <c r="D32496" s="422"/>
    </row>
    <row r="32497" spans="4:4">
      <c r="D32497" s="422"/>
    </row>
    <row r="32498" spans="4:4">
      <c r="D32498" s="422"/>
    </row>
    <row r="32499" spans="4:4">
      <c r="D32499" s="422"/>
    </row>
    <row r="32500" spans="4:4">
      <c r="D32500" s="422"/>
    </row>
    <row r="32501" spans="4:4">
      <c r="D32501" s="422"/>
    </row>
    <row r="32502" spans="4:4">
      <c r="D32502" s="422"/>
    </row>
    <row r="32503" spans="4:4">
      <c r="D32503" s="422"/>
    </row>
    <row r="32504" spans="4:4">
      <c r="D32504" s="422"/>
    </row>
    <row r="32505" spans="4:4">
      <c r="D32505" s="422"/>
    </row>
    <row r="32506" spans="4:4">
      <c r="D32506" s="422"/>
    </row>
    <row r="32507" spans="4:4">
      <c r="D32507" s="422"/>
    </row>
    <row r="32508" spans="4:4">
      <c r="D32508" s="422"/>
    </row>
    <row r="32509" spans="4:4">
      <c r="D32509" s="422"/>
    </row>
    <row r="32510" spans="4:4">
      <c r="D32510" s="422"/>
    </row>
    <row r="32511" spans="4:4">
      <c r="D32511" s="422"/>
    </row>
    <row r="32512" spans="4:4">
      <c r="D32512" s="422"/>
    </row>
    <row r="32513" spans="4:4">
      <c r="D32513" s="422"/>
    </row>
    <row r="32514" spans="4:4">
      <c r="D32514" s="422"/>
    </row>
    <row r="32515" spans="4:4">
      <c r="D32515" s="422"/>
    </row>
    <row r="32516" spans="4:4">
      <c r="D32516" s="422"/>
    </row>
    <row r="32517" spans="4:4">
      <c r="D32517" s="422"/>
    </row>
    <row r="32518" spans="4:4">
      <c r="D32518" s="422"/>
    </row>
    <row r="32519" spans="4:4">
      <c r="D32519" s="422"/>
    </row>
    <row r="32520" spans="4:4">
      <c r="D32520" s="422"/>
    </row>
    <row r="32521" spans="4:4">
      <c r="D32521" s="422"/>
    </row>
    <row r="32522" spans="4:4">
      <c r="D32522" s="422"/>
    </row>
    <row r="32523" spans="4:4">
      <c r="D32523" s="422"/>
    </row>
    <row r="32524" spans="4:4">
      <c r="D32524" s="422"/>
    </row>
    <row r="32525" spans="4:4">
      <c r="D32525" s="422"/>
    </row>
    <row r="32526" spans="4:4">
      <c r="D32526" s="422"/>
    </row>
    <row r="32527" spans="4:4">
      <c r="D32527" s="422"/>
    </row>
    <row r="32528" spans="4:4">
      <c r="D32528" s="422"/>
    </row>
    <row r="32529" spans="4:4">
      <c r="D32529" s="422"/>
    </row>
    <row r="32530" spans="4:4">
      <c r="D32530" s="422"/>
    </row>
    <row r="32531" spans="4:4">
      <c r="D32531" s="422"/>
    </row>
    <row r="32532" spans="4:4">
      <c r="D32532" s="422"/>
    </row>
    <row r="32533" spans="4:4">
      <c r="D32533" s="422"/>
    </row>
    <row r="32534" spans="4:4">
      <c r="D32534" s="422"/>
    </row>
    <row r="32535" spans="4:4">
      <c r="D32535" s="422"/>
    </row>
    <row r="32536" spans="4:4">
      <c r="D32536" s="422"/>
    </row>
    <row r="32537" spans="4:4">
      <c r="D32537" s="422"/>
    </row>
    <row r="32538" spans="4:4">
      <c r="D32538" s="422"/>
    </row>
    <row r="32539" spans="4:4">
      <c r="D32539" s="422"/>
    </row>
    <row r="32540" spans="4:4">
      <c r="D32540" s="422"/>
    </row>
    <row r="32541" spans="4:4">
      <c r="D32541" s="422"/>
    </row>
    <row r="32542" spans="4:4">
      <c r="D32542" s="422"/>
    </row>
    <row r="32543" spans="4:4">
      <c r="D32543" s="422"/>
    </row>
    <row r="32544" spans="4:4">
      <c r="D32544" s="422"/>
    </row>
    <row r="32545" spans="4:4">
      <c r="D32545" s="422"/>
    </row>
    <row r="32546" spans="4:4">
      <c r="D32546" s="422"/>
    </row>
    <row r="32547" spans="4:4">
      <c r="D32547" s="422"/>
    </row>
    <row r="32548" spans="4:4">
      <c r="D32548" s="422"/>
    </row>
    <row r="32549" spans="4:4">
      <c r="D32549" s="422"/>
    </row>
    <row r="32550" spans="4:4">
      <c r="D32550" s="422"/>
    </row>
    <row r="32551" spans="4:4">
      <c r="D32551" s="422"/>
    </row>
    <row r="32552" spans="4:4">
      <c r="D32552" s="422"/>
    </row>
    <row r="32553" spans="4:4">
      <c r="D32553" s="422"/>
    </row>
    <row r="32554" spans="4:4">
      <c r="D32554" s="422"/>
    </row>
    <row r="32555" spans="4:4">
      <c r="D32555" s="422"/>
    </row>
    <row r="32556" spans="4:4">
      <c r="D32556" s="422"/>
    </row>
    <row r="32557" spans="4:4">
      <c r="D32557" s="422"/>
    </row>
    <row r="32558" spans="4:4">
      <c r="D32558" s="422"/>
    </row>
    <row r="32559" spans="4:4">
      <c r="D32559" s="422"/>
    </row>
    <row r="32560" spans="4:4">
      <c r="D32560" s="422"/>
    </row>
    <row r="32561" spans="4:4">
      <c r="D32561" s="422"/>
    </row>
    <row r="32562" spans="4:4">
      <c r="D32562" s="422"/>
    </row>
    <row r="32563" spans="4:4">
      <c r="D32563" s="422"/>
    </row>
    <row r="32564" spans="4:4">
      <c r="D32564" s="422"/>
    </row>
    <row r="32565" spans="4:4">
      <c r="D32565" s="422"/>
    </row>
    <row r="32566" spans="4:4">
      <c r="D32566" s="422"/>
    </row>
    <row r="32567" spans="4:4">
      <c r="D32567" s="422"/>
    </row>
    <row r="32568" spans="4:4">
      <c r="D32568" s="422"/>
    </row>
    <row r="32569" spans="4:4">
      <c r="D32569" s="422"/>
    </row>
    <row r="32570" spans="4:4">
      <c r="D32570" s="422"/>
    </row>
    <row r="32571" spans="4:4">
      <c r="D32571" s="422"/>
    </row>
    <row r="32572" spans="4:4">
      <c r="D32572" s="422"/>
    </row>
    <row r="32573" spans="4:4">
      <c r="D32573" s="422"/>
    </row>
    <row r="32574" spans="4:4">
      <c r="D32574" s="422"/>
    </row>
    <row r="32575" spans="4:4">
      <c r="D32575" s="422"/>
    </row>
    <row r="32576" spans="4:4">
      <c r="D32576" s="422"/>
    </row>
    <row r="32577" spans="4:4">
      <c r="D32577" s="422"/>
    </row>
    <row r="32578" spans="4:4">
      <c r="D32578" s="422"/>
    </row>
    <row r="32579" spans="4:4">
      <c r="D32579" s="422"/>
    </row>
    <row r="32580" spans="4:4">
      <c r="D32580" s="422"/>
    </row>
    <row r="32581" spans="4:4">
      <c r="D32581" s="422"/>
    </row>
    <row r="32582" spans="4:4">
      <c r="D32582" s="422"/>
    </row>
    <row r="32583" spans="4:4">
      <c r="D32583" s="422"/>
    </row>
    <row r="32584" spans="4:4">
      <c r="D32584" s="422"/>
    </row>
    <row r="32585" spans="4:4">
      <c r="D32585" s="422"/>
    </row>
    <row r="32586" spans="4:4">
      <c r="D32586" s="422"/>
    </row>
    <row r="32587" spans="4:4">
      <c r="D32587" s="422"/>
    </row>
    <row r="32588" spans="4:4">
      <c r="D32588" s="422"/>
    </row>
    <row r="32589" spans="4:4">
      <c r="D32589" s="422"/>
    </row>
    <row r="32590" spans="4:4">
      <c r="D32590" s="422"/>
    </row>
    <row r="32591" spans="4:4">
      <c r="D32591" s="422"/>
    </row>
    <row r="32592" spans="4:4">
      <c r="D32592" s="422"/>
    </row>
    <row r="32593" spans="4:4">
      <c r="D32593" s="422"/>
    </row>
    <row r="32594" spans="4:4">
      <c r="D32594" s="422"/>
    </row>
    <row r="32595" spans="4:4">
      <c r="D32595" s="422"/>
    </row>
    <row r="32596" spans="4:4">
      <c r="D32596" s="422"/>
    </row>
    <row r="32597" spans="4:4">
      <c r="D32597" s="422"/>
    </row>
    <row r="32598" spans="4:4">
      <c r="D32598" s="422"/>
    </row>
    <row r="32599" spans="4:4">
      <c r="D32599" s="422"/>
    </row>
    <row r="32600" spans="4:4">
      <c r="D32600" s="422"/>
    </row>
    <row r="32601" spans="4:4">
      <c r="D32601" s="422"/>
    </row>
    <row r="32602" spans="4:4">
      <c r="D32602" s="422"/>
    </row>
    <row r="32603" spans="4:4">
      <c r="D32603" s="422"/>
    </row>
    <row r="32604" spans="4:4">
      <c r="D32604" s="422"/>
    </row>
    <row r="32605" spans="4:4">
      <c r="D32605" s="422"/>
    </row>
    <row r="32606" spans="4:4">
      <c r="D32606" s="422"/>
    </row>
    <row r="32607" spans="4:4">
      <c r="D32607" s="422"/>
    </row>
    <row r="32608" spans="4:4">
      <c r="D32608" s="422"/>
    </row>
    <row r="32609" spans="4:4">
      <c r="D32609" s="422"/>
    </row>
    <row r="32610" spans="4:4">
      <c r="D32610" s="422"/>
    </row>
    <row r="32611" spans="4:4">
      <c r="D32611" s="422"/>
    </row>
    <row r="32612" spans="4:4">
      <c r="D32612" s="422"/>
    </row>
    <row r="32613" spans="4:4">
      <c r="D32613" s="422"/>
    </row>
    <row r="32614" spans="4:4">
      <c r="D32614" s="422"/>
    </row>
    <row r="32615" spans="4:4">
      <c r="D32615" s="422"/>
    </row>
    <row r="32616" spans="4:4">
      <c r="D32616" s="422"/>
    </row>
    <row r="32617" spans="4:4">
      <c r="D32617" s="422"/>
    </row>
    <row r="32618" spans="4:4">
      <c r="D32618" s="422"/>
    </row>
    <row r="32619" spans="4:4">
      <c r="D32619" s="422"/>
    </row>
    <row r="32620" spans="4:4">
      <c r="D32620" s="422"/>
    </row>
    <row r="32621" spans="4:4">
      <c r="D32621" s="422"/>
    </row>
    <row r="32622" spans="4:4">
      <c r="D32622" s="422"/>
    </row>
    <row r="32623" spans="4:4">
      <c r="D32623" s="422"/>
    </row>
    <row r="32624" spans="4:4">
      <c r="D32624" s="422"/>
    </row>
    <row r="32625" spans="4:4">
      <c r="D32625" s="422"/>
    </row>
    <row r="32626" spans="4:4">
      <c r="D32626" s="422"/>
    </row>
    <row r="32627" spans="4:4">
      <c r="D32627" s="422"/>
    </row>
    <row r="32628" spans="4:4">
      <c r="D32628" s="422"/>
    </row>
    <row r="32629" spans="4:4">
      <c r="D32629" s="422"/>
    </row>
    <row r="32630" spans="4:4">
      <c r="D32630" s="422"/>
    </row>
    <row r="32631" spans="4:4">
      <c r="D32631" s="422"/>
    </row>
    <row r="32632" spans="4:4">
      <c r="D32632" s="422"/>
    </row>
    <row r="32633" spans="4:4">
      <c r="D32633" s="422"/>
    </row>
    <row r="32634" spans="4:4">
      <c r="D32634" s="422"/>
    </row>
    <row r="32635" spans="4:4">
      <c r="D32635" s="422"/>
    </row>
    <row r="32636" spans="4:4">
      <c r="D32636" s="422"/>
    </row>
    <row r="32637" spans="4:4">
      <c r="D32637" s="422"/>
    </row>
    <row r="32638" spans="4:4">
      <c r="D32638" s="422"/>
    </row>
    <row r="32639" spans="4:4">
      <c r="D32639" s="422"/>
    </row>
    <row r="32640" spans="4:4">
      <c r="D32640" s="422"/>
    </row>
    <row r="32641" spans="4:4">
      <c r="D32641" s="422"/>
    </row>
    <row r="32642" spans="4:4">
      <c r="D32642" s="422"/>
    </row>
    <row r="32643" spans="4:4">
      <c r="D32643" s="422"/>
    </row>
    <row r="32644" spans="4:4">
      <c r="D32644" s="422"/>
    </row>
    <row r="32645" spans="4:4">
      <c r="D32645" s="422"/>
    </row>
    <row r="32646" spans="4:4">
      <c r="D32646" s="422"/>
    </row>
    <row r="32647" spans="4:4">
      <c r="D32647" s="422"/>
    </row>
    <row r="32648" spans="4:4">
      <c r="D32648" s="422"/>
    </row>
    <row r="32649" spans="4:4">
      <c r="D32649" s="422"/>
    </row>
    <row r="32650" spans="4:4">
      <c r="D32650" s="422"/>
    </row>
    <row r="32651" spans="4:4">
      <c r="D32651" s="422"/>
    </row>
    <row r="32652" spans="4:4">
      <c r="D32652" s="422"/>
    </row>
    <row r="32653" spans="4:4">
      <c r="D32653" s="422"/>
    </row>
    <row r="32654" spans="4:4">
      <c r="D32654" s="422"/>
    </row>
    <row r="32655" spans="4:4">
      <c r="D32655" s="422"/>
    </row>
    <row r="32656" spans="4:4">
      <c r="D32656" s="422"/>
    </row>
    <row r="32657" spans="4:4">
      <c r="D32657" s="422"/>
    </row>
    <row r="32658" spans="4:4">
      <c r="D32658" s="422"/>
    </row>
    <row r="32659" spans="4:4">
      <c r="D32659" s="422"/>
    </row>
    <row r="32660" spans="4:4">
      <c r="D32660" s="422"/>
    </row>
    <row r="32661" spans="4:4">
      <c r="D32661" s="422"/>
    </row>
    <row r="32662" spans="4:4">
      <c r="D32662" s="422"/>
    </row>
    <row r="32663" spans="4:4">
      <c r="D32663" s="422"/>
    </row>
    <row r="32664" spans="4:4">
      <c r="D32664" s="422"/>
    </row>
    <row r="32665" spans="4:4">
      <c r="D32665" s="422"/>
    </row>
    <row r="32666" spans="4:4">
      <c r="D32666" s="422"/>
    </row>
    <row r="32667" spans="4:4">
      <c r="D32667" s="422"/>
    </row>
    <row r="32668" spans="4:4">
      <c r="D32668" s="422"/>
    </row>
    <row r="32669" spans="4:4">
      <c r="D32669" s="422"/>
    </row>
    <row r="32670" spans="4:4">
      <c r="D32670" s="422"/>
    </row>
    <row r="32671" spans="4:4">
      <c r="D32671" s="422"/>
    </row>
    <row r="32672" spans="4:4">
      <c r="D32672" s="422"/>
    </row>
    <row r="32673" spans="4:4">
      <c r="D32673" s="422"/>
    </row>
    <row r="32674" spans="4:4">
      <c r="D32674" s="422"/>
    </row>
    <row r="32675" spans="4:4">
      <c r="D32675" s="422"/>
    </row>
    <row r="32676" spans="4:4">
      <c r="D32676" s="422"/>
    </row>
    <row r="32677" spans="4:4">
      <c r="D32677" s="422"/>
    </row>
    <row r="32678" spans="4:4">
      <c r="D32678" s="422"/>
    </row>
    <row r="32679" spans="4:4">
      <c r="D32679" s="422"/>
    </row>
    <row r="32680" spans="4:4">
      <c r="D32680" s="422"/>
    </row>
    <row r="32681" spans="4:4">
      <c r="D32681" s="422"/>
    </row>
    <row r="32682" spans="4:4">
      <c r="D32682" s="422"/>
    </row>
    <row r="32683" spans="4:4">
      <c r="D32683" s="422"/>
    </row>
    <row r="32684" spans="4:4">
      <c r="D32684" s="422"/>
    </row>
    <row r="32685" spans="4:4">
      <c r="D32685" s="422"/>
    </row>
    <row r="32686" spans="4:4">
      <c r="D32686" s="422"/>
    </row>
    <row r="32687" spans="4:4">
      <c r="D32687" s="422"/>
    </row>
    <row r="32688" spans="4:4">
      <c r="D32688" s="422"/>
    </row>
    <row r="32689" spans="4:4">
      <c r="D32689" s="422"/>
    </row>
    <row r="32690" spans="4:4">
      <c r="D32690" s="422"/>
    </row>
    <row r="32691" spans="4:4">
      <c r="D32691" s="422"/>
    </row>
    <row r="32692" spans="4:4">
      <c r="D32692" s="422"/>
    </row>
    <row r="32693" spans="4:4">
      <c r="D32693" s="422"/>
    </row>
    <row r="32694" spans="4:4">
      <c r="D32694" s="422"/>
    </row>
    <row r="32695" spans="4:4">
      <c r="D32695" s="422"/>
    </row>
    <row r="32696" spans="4:4">
      <c r="D32696" s="422"/>
    </row>
    <row r="32697" spans="4:4">
      <c r="D32697" s="422"/>
    </row>
    <row r="32698" spans="4:4">
      <c r="D32698" s="422"/>
    </row>
    <row r="32699" spans="4:4">
      <c r="D32699" s="422"/>
    </row>
    <row r="32700" spans="4:4">
      <c r="D32700" s="422"/>
    </row>
    <row r="32701" spans="4:4">
      <c r="D32701" s="422"/>
    </row>
    <row r="32702" spans="4:4">
      <c r="D32702" s="422"/>
    </row>
    <row r="32703" spans="4:4">
      <c r="D32703" s="422"/>
    </row>
    <row r="32704" spans="4:4">
      <c r="D32704" s="422"/>
    </row>
    <row r="32705" spans="4:4">
      <c r="D32705" s="422"/>
    </row>
    <row r="32706" spans="4:4">
      <c r="D32706" s="422"/>
    </row>
    <row r="32707" spans="4:4">
      <c r="D32707" s="422"/>
    </row>
    <row r="32708" spans="4:4">
      <c r="D32708" s="422"/>
    </row>
    <row r="32709" spans="4:4">
      <c r="D32709" s="422"/>
    </row>
    <row r="32710" spans="4:4">
      <c r="D32710" s="422"/>
    </row>
    <row r="32711" spans="4:4">
      <c r="D32711" s="422"/>
    </row>
    <row r="32712" spans="4:4">
      <c r="D32712" s="422"/>
    </row>
    <row r="32713" spans="4:4">
      <c r="D32713" s="422"/>
    </row>
    <row r="32714" spans="4:4">
      <c r="D32714" s="422"/>
    </row>
    <row r="32715" spans="4:4">
      <c r="D32715" s="422"/>
    </row>
    <row r="32716" spans="4:4">
      <c r="D32716" s="422"/>
    </row>
    <row r="32717" spans="4:4">
      <c r="D32717" s="422"/>
    </row>
    <row r="32718" spans="4:4">
      <c r="D32718" s="422"/>
    </row>
    <row r="32719" spans="4:4">
      <c r="D32719" s="422"/>
    </row>
    <row r="32720" spans="4:4">
      <c r="D32720" s="422"/>
    </row>
    <row r="32721" spans="4:4">
      <c r="D32721" s="422"/>
    </row>
    <row r="32722" spans="4:4">
      <c r="D32722" s="422"/>
    </row>
    <row r="32723" spans="4:4">
      <c r="D32723" s="422"/>
    </row>
    <row r="32724" spans="4:4">
      <c r="D32724" s="422"/>
    </row>
    <row r="32725" spans="4:4">
      <c r="D32725" s="422"/>
    </row>
    <row r="32726" spans="4:4">
      <c r="D32726" s="422"/>
    </row>
    <row r="32727" spans="4:4">
      <c r="D32727" s="422"/>
    </row>
    <row r="32728" spans="4:4">
      <c r="D32728" s="422"/>
    </row>
    <row r="32729" spans="4:4">
      <c r="D32729" s="422"/>
    </row>
    <row r="32730" spans="4:4">
      <c r="D32730" s="422"/>
    </row>
    <row r="32731" spans="4:4">
      <c r="D32731" s="422"/>
    </row>
    <row r="32732" spans="4:4">
      <c r="D32732" s="422"/>
    </row>
    <row r="32733" spans="4:4">
      <c r="D32733" s="422"/>
    </row>
    <row r="32734" spans="4:4">
      <c r="D32734" s="422"/>
    </row>
    <row r="32735" spans="4:4">
      <c r="D32735" s="422"/>
    </row>
    <row r="32736" spans="4:4">
      <c r="D32736" s="422"/>
    </row>
    <row r="32737" spans="4:4">
      <c r="D32737" s="422"/>
    </row>
    <row r="32738" spans="4:4">
      <c r="D32738" s="422"/>
    </row>
    <row r="32739" spans="4:4">
      <c r="D32739" s="422"/>
    </row>
    <row r="32740" spans="4:4">
      <c r="D32740" s="422"/>
    </row>
    <row r="32741" spans="4:4">
      <c r="D32741" s="422"/>
    </row>
    <row r="32742" spans="4:4">
      <c r="D32742" s="422"/>
    </row>
    <row r="32743" spans="4:4">
      <c r="D32743" s="422"/>
    </row>
    <row r="32744" spans="4:4">
      <c r="D32744" s="422"/>
    </row>
    <row r="32745" spans="4:4">
      <c r="D32745" s="422"/>
    </row>
    <row r="32746" spans="4:4">
      <c r="D32746" s="422"/>
    </row>
    <row r="32747" spans="4:4">
      <c r="D32747" s="422"/>
    </row>
    <row r="32748" spans="4:4">
      <c r="D32748" s="422"/>
    </row>
    <row r="32749" spans="4:4">
      <c r="D32749" s="422"/>
    </row>
    <row r="32750" spans="4:4">
      <c r="D32750" s="422"/>
    </row>
    <row r="32751" spans="4:4">
      <c r="D32751" s="422"/>
    </row>
    <row r="32752" spans="4:4">
      <c r="D32752" s="422"/>
    </row>
    <row r="32753" spans="4:4">
      <c r="D32753" s="422"/>
    </row>
    <row r="32754" spans="4:4">
      <c r="D32754" s="422"/>
    </row>
    <row r="32755" spans="4:4">
      <c r="D32755" s="422"/>
    </row>
    <row r="32756" spans="4:4">
      <c r="D32756" s="422"/>
    </row>
    <row r="32757" spans="4:4">
      <c r="D32757" s="422"/>
    </row>
    <row r="32758" spans="4:4">
      <c r="D32758" s="422"/>
    </row>
    <row r="32759" spans="4:4">
      <c r="D32759" s="422"/>
    </row>
    <row r="32760" spans="4:4">
      <c r="D32760" s="422"/>
    </row>
    <row r="32761" spans="4:4">
      <c r="D32761" s="422"/>
    </row>
    <row r="32762" spans="4:4">
      <c r="D32762" s="422"/>
    </row>
    <row r="32763" spans="4:4">
      <c r="D32763" s="422"/>
    </row>
    <row r="32764" spans="4:4">
      <c r="D32764" s="422"/>
    </row>
    <row r="32765" spans="4:4">
      <c r="D32765" s="422"/>
    </row>
    <row r="32766" spans="4:4">
      <c r="D32766" s="422"/>
    </row>
    <row r="32767" spans="4:4">
      <c r="D32767" s="422"/>
    </row>
    <row r="32768" spans="4:4">
      <c r="D32768" s="422"/>
    </row>
    <row r="32769" spans="4:4">
      <c r="D32769" s="422"/>
    </row>
    <row r="32770" spans="4:4">
      <c r="D32770" s="422"/>
    </row>
    <row r="32771" spans="4:4">
      <c r="D32771" s="422"/>
    </row>
    <row r="32772" spans="4:4">
      <c r="D32772" s="422"/>
    </row>
    <row r="32773" spans="4:4">
      <c r="D32773" s="422"/>
    </row>
    <row r="32774" spans="4:4">
      <c r="D32774" s="422"/>
    </row>
    <row r="32775" spans="4:4">
      <c r="D32775" s="422"/>
    </row>
    <row r="32776" spans="4:4">
      <c r="D32776" s="422"/>
    </row>
    <row r="32777" spans="4:4">
      <c r="D32777" s="422"/>
    </row>
    <row r="32778" spans="4:4">
      <c r="D32778" s="422"/>
    </row>
    <row r="32779" spans="4:4">
      <c r="D32779" s="422"/>
    </row>
    <row r="32780" spans="4:4">
      <c r="D32780" s="422"/>
    </row>
    <row r="32781" spans="4:4">
      <c r="D32781" s="422"/>
    </row>
    <row r="32782" spans="4:4">
      <c r="D32782" s="422"/>
    </row>
    <row r="32783" spans="4:4">
      <c r="D32783" s="422"/>
    </row>
    <row r="32784" spans="4:4">
      <c r="D32784" s="422"/>
    </row>
    <row r="32785" spans="4:4">
      <c r="D32785" s="422"/>
    </row>
    <row r="32786" spans="4:4">
      <c r="D32786" s="422"/>
    </row>
    <row r="32787" spans="4:4">
      <c r="D32787" s="422"/>
    </row>
    <row r="32788" spans="4:4">
      <c r="D32788" s="422"/>
    </row>
    <row r="32789" spans="4:4">
      <c r="D32789" s="422"/>
    </row>
    <row r="32790" spans="4:4">
      <c r="D32790" s="422"/>
    </row>
    <row r="32791" spans="4:4">
      <c r="D32791" s="422"/>
    </row>
    <row r="32792" spans="4:4">
      <c r="D32792" s="422"/>
    </row>
    <row r="32793" spans="4:4">
      <c r="D32793" s="422"/>
    </row>
    <row r="32794" spans="4:4">
      <c r="D32794" s="422"/>
    </row>
    <row r="32795" spans="4:4">
      <c r="D32795" s="422"/>
    </row>
    <row r="32796" spans="4:4">
      <c r="D32796" s="422"/>
    </row>
    <row r="32797" spans="4:4">
      <c r="D32797" s="422"/>
    </row>
    <row r="32798" spans="4:4">
      <c r="D32798" s="422"/>
    </row>
    <row r="32799" spans="4:4">
      <c r="D32799" s="422"/>
    </row>
    <row r="32800" spans="4:4">
      <c r="D32800" s="422"/>
    </row>
    <row r="32801" spans="4:4">
      <c r="D32801" s="422"/>
    </row>
    <row r="32802" spans="4:4">
      <c r="D32802" s="422"/>
    </row>
    <row r="32803" spans="4:4">
      <c r="D32803" s="422"/>
    </row>
    <row r="32804" spans="4:4">
      <c r="D32804" s="422"/>
    </row>
    <row r="32805" spans="4:4">
      <c r="D32805" s="422"/>
    </row>
    <row r="32806" spans="4:4">
      <c r="D32806" s="422"/>
    </row>
    <row r="32807" spans="4:4">
      <c r="D32807" s="422"/>
    </row>
    <row r="32808" spans="4:4">
      <c r="D32808" s="422"/>
    </row>
    <row r="32809" spans="4:4">
      <c r="D32809" s="422"/>
    </row>
    <row r="32810" spans="4:4">
      <c r="D32810" s="422"/>
    </row>
    <row r="32811" spans="4:4">
      <c r="D32811" s="422"/>
    </row>
    <row r="32812" spans="4:4">
      <c r="D32812" s="422"/>
    </row>
    <row r="32813" spans="4:4">
      <c r="D32813" s="422"/>
    </row>
    <row r="32814" spans="4:4">
      <c r="D32814" s="422"/>
    </row>
    <row r="32815" spans="4:4">
      <c r="D32815" s="422"/>
    </row>
    <row r="32816" spans="4:4">
      <c r="D32816" s="422"/>
    </row>
    <row r="32817" spans="4:4">
      <c r="D32817" s="422"/>
    </row>
    <row r="32818" spans="4:4">
      <c r="D32818" s="422"/>
    </row>
    <row r="32819" spans="4:4">
      <c r="D32819" s="422"/>
    </row>
    <row r="32820" spans="4:4">
      <c r="D32820" s="422"/>
    </row>
    <row r="32821" spans="4:4">
      <c r="D32821" s="422"/>
    </row>
    <row r="32822" spans="4:4">
      <c r="D32822" s="422"/>
    </row>
    <row r="32823" spans="4:4">
      <c r="D32823" s="422"/>
    </row>
    <row r="32824" spans="4:4">
      <c r="D32824" s="422"/>
    </row>
    <row r="32825" spans="4:4">
      <c r="D32825" s="422"/>
    </row>
    <row r="32826" spans="4:4">
      <c r="D32826" s="422"/>
    </row>
    <row r="32827" spans="4:4">
      <c r="D32827" s="422"/>
    </row>
    <row r="32828" spans="4:4">
      <c r="D32828" s="422"/>
    </row>
    <row r="32829" spans="4:4">
      <c r="D32829" s="422"/>
    </row>
    <row r="32830" spans="4:4">
      <c r="D32830" s="422"/>
    </row>
    <row r="32831" spans="4:4">
      <c r="D32831" s="422"/>
    </row>
    <row r="32832" spans="4:4">
      <c r="D32832" s="422"/>
    </row>
    <row r="32833" spans="4:4">
      <c r="D32833" s="422"/>
    </row>
    <row r="32834" spans="4:4">
      <c r="D32834" s="422"/>
    </row>
    <row r="32835" spans="4:4">
      <c r="D32835" s="422"/>
    </row>
    <row r="32836" spans="4:4">
      <c r="D32836" s="422"/>
    </row>
    <row r="32837" spans="4:4">
      <c r="D32837" s="422"/>
    </row>
    <row r="32838" spans="4:4">
      <c r="D32838" s="422"/>
    </row>
    <row r="32839" spans="4:4">
      <c r="D32839" s="422"/>
    </row>
    <row r="32840" spans="4:4">
      <c r="D32840" s="422"/>
    </row>
    <row r="32841" spans="4:4">
      <c r="D32841" s="422"/>
    </row>
    <row r="32842" spans="4:4">
      <c r="D32842" s="422"/>
    </row>
    <row r="32843" spans="4:4">
      <c r="D32843" s="422"/>
    </row>
    <row r="32844" spans="4:4">
      <c r="D32844" s="422"/>
    </row>
    <row r="32845" spans="4:4">
      <c r="D32845" s="422"/>
    </row>
    <row r="32846" spans="4:4">
      <c r="D32846" s="422"/>
    </row>
    <row r="32847" spans="4:4">
      <c r="D32847" s="422"/>
    </row>
    <row r="32848" spans="4:4">
      <c r="D32848" s="422"/>
    </row>
    <row r="32849" spans="4:4">
      <c r="D32849" s="422"/>
    </row>
    <row r="32850" spans="4:4">
      <c r="D32850" s="422"/>
    </row>
    <row r="32851" spans="4:4">
      <c r="D32851" s="422"/>
    </row>
    <row r="32852" spans="4:4">
      <c r="D32852" s="422"/>
    </row>
    <row r="32853" spans="4:4">
      <c r="D32853" s="422"/>
    </row>
    <row r="32854" spans="4:4">
      <c r="D32854" s="422"/>
    </row>
    <row r="32855" spans="4:4">
      <c r="D32855" s="422"/>
    </row>
    <row r="32856" spans="4:4">
      <c r="D32856" s="422"/>
    </row>
    <row r="32857" spans="4:4">
      <c r="D32857" s="422"/>
    </row>
    <row r="32858" spans="4:4">
      <c r="D32858" s="422"/>
    </row>
    <row r="32859" spans="4:4">
      <c r="D32859" s="422"/>
    </row>
    <row r="32860" spans="4:4">
      <c r="D32860" s="422"/>
    </row>
    <row r="32861" spans="4:4">
      <c r="D32861" s="422"/>
    </row>
    <row r="32862" spans="4:4">
      <c r="D32862" s="422"/>
    </row>
    <row r="32863" spans="4:4">
      <c r="D32863" s="422"/>
    </row>
    <row r="32864" spans="4:4">
      <c r="D32864" s="422"/>
    </row>
    <row r="32865" spans="4:4">
      <c r="D32865" s="422"/>
    </row>
    <row r="32866" spans="4:4">
      <c r="D32866" s="422"/>
    </row>
    <row r="32867" spans="4:4">
      <c r="D32867" s="422"/>
    </row>
    <row r="32868" spans="4:4">
      <c r="D32868" s="422"/>
    </row>
    <row r="32869" spans="4:4">
      <c r="D32869" s="422"/>
    </row>
    <row r="32870" spans="4:4">
      <c r="D32870" s="422"/>
    </row>
    <row r="32871" spans="4:4">
      <c r="D32871" s="422"/>
    </row>
    <row r="32872" spans="4:4">
      <c r="D32872" s="422"/>
    </row>
    <row r="32873" spans="4:4">
      <c r="D32873" s="422"/>
    </row>
    <row r="32874" spans="4:4">
      <c r="D32874" s="422"/>
    </row>
    <row r="32875" spans="4:4">
      <c r="D32875" s="422"/>
    </row>
    <row r="32876" spans="4:4">
      <c r="D32876" s="422"/>
    </row>
    <row r="32877" spans="4:4">
      <c r="D32877" s="422"/>
    </row>
    <row r="32878" spans="4:4">
      <c r="D32878" s="422"/>
    </row>
    <row r="32879" spans="4:4">
      <c r="D32879" s="422"/>
    </row>
    <row r="32880" spans="4:4">
      <c r="D32880" s="422"/>
    </row>
    <row r="32881" spans="4:4">
      <c r="D32881" s="422"/>
    </row>
    <row r="32882" spans="4:4">
      <c r="D32882" s="422"/>
    </row>
    <row r="32883" spans="4:4">
      <c r="D32883" s="422"/>
    </row>
    <row r="32884" spans="4:4">
      <c r="D32884" s="422"/>
    </row>
    <row r="32885" spans="4:4">
      <c r="D32885" s="422"/>
    </row>
    <row r="32886" spans="4:4">
      <c r="D32886" s="422"/>
    </row>
    <row r="32887" spans="4:4">
      <c r="D32887" s="422"/>
    </row>
    <row r="32888" spans="4:4">
      <c r="D32888" s="422"/>
    </row>
    <row r="32889" spans="4:4">
      <c r="D32889" s="422"/>
    </row>
    <row r="32890" spans="4:4">
      <c r="D32890" s="422"/>
    </row>
    <row r="32891" spans="4:4">
      <c r="D32891" s="422"/>
    </row>
    <row r="32892" spans="4:4">
      <c r="D32892" s="422"/>
    </row>
    <row r="32893" spans="4:4">
      <c r="D32893" s="422"/>
    </row>
    <row r="32894" spans="4:4">
      <c r="D32894" s="422"/>
    </row>
    <row r="32895" spans="4:4">
      <c r="D32895" s="422"/>
    </row>
    <row r="32896" spans="4:4">
      <c r="D32896" s="422"/>
    </row>
    <row r="32897" spans="4:4">
      <c r="D32897" s="422"/>
    </row>
    <row r="32898" spans="4:4">
      <c r="D32898" s="422"/>
    </row>
    <row r="32899" spans="4:4">
      <c r="D32899" s="422"/>
    </row>
    <row r="32900" spans="4:4">
      <c r="D32900" s="422"/>
    </row>
    <row r="32901" spans="4:4">
      <c r="D32901" s="422"/>
    </row>
    <row r="32902" spans="4:4">
      <c r="D32902" s="422"/>
    </row>
    <row r="32903" spans="4:4">
      <c r="D32903" s="422"/>
    </row>
    <row r="32904" spans="4:4">
      <c r="D32904" s="422"/>
    </row>
    <row r="32905" spans="4:4">
      <c r="D32905" s="422"/>
    </row>
    <row r="32906" spans="4:4">
      <c r="D32906" s="422"/>
    </row>
    <row r="32907" spans="4:4">
      <c r="D32907" s="422"/>
    </row>
    <row r="32908" spans="4:4">
      <c r="D32908" s="422"/>
    </row>
    <row r="32909" spans="4:4">
      <c r="D32909" s="422"/>
    </row>
    <row r="32910" spans="4:4">
      <c r="D32910" s="422"/>
    </row>
    <row r="32911" spans="4:4">
      <c r="D32911" s="422"/>
    </row>
    <row r="32912" spans="4:4">
      <c r="D32912" s="422"/>
    </row>
    <row r="32913" spans="4:4">
      <c r="D32913" s="422"/>
    </row>
    <row r="32914" spans="4:4">
      <c r="D32914" s="422"/>
    </row>
    <row r="32915" spans="4:4">
      <c r="D32915" s="422"/>
    </row>
    <row r="32916" spans="4:4">
      <c r="D32916" s="422"/>
    </row>
    <row r="32917" spans="4:4">
      <c r="D32917" s="422"/>
    </row>
    <row r="32918" spans="4:4">
      <c r="D32918" s="422"/>
    </row>
    <row r="32919" spans="4:4">
      <c r="D32919" s="422"/>
    </row>
    <row r="32920" spans="4:4">
      <c r="D32920" s="422"/>
    </row>
    <row r="32921" spans="4:4">
      <c r="D32921" s="422"/>
    </row>
    <row r="32922" spans="4:4">
      <c r="D32922" s="422"/>
    </row>
    <row r="32923" spans="4:4">
      <c r="D32923" s="422"/>
    </row>
    <row r="32924" spans="4:4">
      <c r="D32924" s="422"/>
    </row>
    <row r="32925" spans="4:4">
      <c r="D32925" s="422"/>
    </row>
    <row r="32926" spans="4:4">
      <c r="D32926" s="422"/>
    </row>
    <row r="32927" spans="4:4">
      <c r="D32927" s="422"/>
    </row>
    <row r="32928" spans="4:4">
      <c r="D32928" s="422"/>
    </row>
    <row r="32929" spans="4:4">
      <c r="D32929" s="422"/>
    </row>
    <row r="32930" spans="4:4">
      <c r="D32930" s="422"/>
    </row>
    <row r="32931" spans="4:4">
      <c r="D32931" s="422"/>
    </row>
    <row r="32932" spans="4:4">
      <c r="D32932" s="422"/>
    </row>
    <row r="32933" spans="4:4">
      <c r="D32933" s="422"/>
    </row>
    <row r="32934" spans="4:4">
      <c r="D32934" s="422"/>
    </row>
    <row r="32935" spans="4:4">
      <c r="D32935" s="422"/>
    </row>
    <row r="32936" spans="4:4">
      <c r="D32936" s="422"/>
    </row>
    <row r="32937" spans="4:4">
      <c r="D32937" s="422"/>
    </row>
    <row r="32938" spans="4:4">
      <c r="D32938" s="422"/>
    </row>
    <row r="32939" spans="4:4">
      <c r="D32939" s="422"/>
    </row>
    <row r="32940" spans="4:4">
      <c r="D32940" s="422"/>
    </row>
    <row r="32941" spans="4:4">
      <c r="D32941" s="422"/>
    </row>
    <row r="32942" spans="4:4">
      <c r="D32942" s="422"/>
    </row>
    <row r="32943" spans="4:4">
      <c r="D32943" s="422"/>
    </row>
    <row r="32944" spans="4:4">
      <c r="D32944" s="422"/>
    </row>
    <row r="32945" spans="4:4">
      <c r="D32945" s="422"/>
    </row>
    <row r="32946" spans="4:4">
      <c r="D32946" s="422"/>
    </row>
    <row r="32947" spans="4:4">
      <c r="D32947" s="422"/>
    </row>
    <row r="32948" spans="4:4">
      <c r="D32948" s="422"/>
    </row>
    <row r="32949" spans="4:4">
      <c r="D32949" s="422"/>
    </row>
    <row r="32950" spans="4:4">
      <c r="D32950" s="422"/>
    </row>
    <row r="32951" spans="4:4">
      <c r="D32951" s="422"/>
    </row>
    <row r="32952" spans="4:4">
      <c r="D32952" s="422"/>
    </row>
    <row r="32953" spans="4:4">
      <c r="D32953" s="422"/>
    </row>
    <row r="32954" spans="4:4">
      <c r="D32954" s="422"/>
    </row>
    <row r="32955" spans="4:4">
      <c r="D32955" s="422"/>
    </row>
    <row r="32956" spans="4:4">
      <c r="D32956" s="422"/>
    </row>
    <row r="32957" spans="4:4">
      <c r="D32957" s="422"/>
    </row>
    <row r="32958" spans="4:4">
      <c r="D32958" s="422"/>
    </row>
    <row r="32959" spans="4:4">
      <c r="D32959" s="422"/>
    </row>
    <row r="32960" spans="4:4">
      <c r="D32960" s="422"/>
    </row>
    <row r="32961" spans="4:4">
      <c r="D32961" s="422"/>
    </row>
    <row r="32962" spans="4:4">
      <c r="D32962" s="422"/>
    </row>
    <row r="32963" spans="4:4">
      <c r="D32963" s="422"/>
    </row>
    <row r="32964" spans="4:4">
      <c r="D32964" s="422"/>
    </row>
    <row r="32965" spans="4:4">
      <c r="D32965" s="422"/>
    </row>
    <row r="32966" spans="4:4">
      <c r="D32966" s="422"/>
    </row>
    <row r="32967" spans="4:4">
      <c r="D32967" s="422"/>
    </row>
    <row r="32968" spans="4:4">
      <c r="D32968" s="422"/>
    </row>
    <row r="32969" spans="4:4">
      <c r="D32969" s="422"/>
    </row>
    <row r="32970" spans="4:4">
      <c r="D32970" s="422"/>
    </row>
    <row r="32971" spans="4:4">
      <c r="D32971" s="422"/>
    </row>
    <row r="32972" spans="4:4">
      <c r="D32972" s="422"/>
    </row>
    <row r="32973" spans="4:4">
      <c r="D32973" s="422"/>
    </row>
    <row r="32974" spans="4:4">
      <c r="D32974" s="422"/>
    </row>
    <row r="32975" spans="4:4">
      <c r="D32975" s="422"/>
    </row>
    <row r="32976" spans="4:4">
      <c r="D32976" s="422"/>
    </row>
    <row r="32977" spans="4:4">
      <c r="D32977" s="422"/>
    </row>
    <row r="32978" spans="4:4">
      <c r="D32978" s="422"/>
    </row>
    <row r="32979" spans="4:4">
      <c r="D32979" s="422"/>
    </row>
    <row r="32980" spans="4:4">
      <c r="D32980" s="422"/>
    </row>
    <row r="32981" spans="4:4">
      <c r="D32981" s="422"/>
    </row>
    <row r="32982" spans="4:4">
      <c r="D32982" s="422"/>
    </row>
    <row r="32983" spans="4:4">
      <c r="D32983" s="422"/>
    </row>
    <row r="32984" spans="4:4">
      <c r="D32984" s="422"/>
    </row>
    <row r="32985" spans="4:4">
      <c r="D32985" s="422"/>
    </row>
    <row r="32986" spans="4:4">
      <c r="D32986" s="422"/>
    </row>
    <row r="32987" spans="4:4">
      <c r="D32987" s="422"/>
    </row>
    <row r="32988" spans="4:4">
      <c r="D32988" s="422"/>
    </row>
    <row r="32989" spans="4:4">
      <c r="D32989" s="422"/>
    </row>
    <row r="32990" spans="4:4">
      <c r="D32990" s="422"/>
    </row>
    <row r="32991" spans="4:4">
      <c r="D32991" s="422"/>
    </row>
    <row r="32992" spans="4:4">
      <c r="D32992" s="422"/>
    </row>
    <row r="32993" spans="4:4">
      <c r="D32993" s="422"/>
    </row>
    <row r="32994" spans="4:4">
      <c r="D32994" s="422"/>
    </row>
    <row r="32995" spans="4:4">
      <c r="D32995" s="422"/>
    </row>
    <row r="32996" spans="4:4">
      <c r="D32996" s="422"/>
    </row>
    <row r="32997" spans="4:4">
      <c r="D32997" s="422"/>
    </row>
    <row r="32998" spans="4:4">
      <c r="D32998" s="422"/>
    </row>
    <row r="32999" spans="4:4">
      <c r="D32999" s="422"/>
    </row>
    <row r="33000" spans="4:4">
      <c r="D33000" s="422"/>
    </row>
    <row r="33001" spans="4:4">
      <c r="D33001" s="422"/>
    </row>
    <row r="33002" spans="4:4">
      <c r="D33002" s="422"/>
    </row>
    <row r="33003" spans="4:4">
      <c r="D33003" s="422"/>
    </row>
    <row r="33004" spans="4:4">
      <c r="D33004" s="422"/>
    </row>
    <row r="33005" spans="4:4">
      <c r="D33005" s="422"/>
    </row>
    <row r="33006" spans="4:4">
      <c r="D33006" s="422"/>
    </row>
    <row r="33007" spans="4:4">
      <c r="D33007" s="422"/>
    </row>
    <row r="33008" spans="4:4">
      <c r="D33008" s="422"/>
    </row>
    <row r="33009" spans="4:4">
      <c r="D33009" s="422"/>
    </row>
    <row r="33010" spans="4:4">
      <c r="D33010" s="422"/>
    </row>
    <row r="33011" spans="4:4">
      <c r="D33011" s="422"/>
    </row>
    <row r="33012" spans="4:4">
      <c r="D33012" s="422"/>
    </row>
    <row r="33013" spans="4:4">
      <c r="D33013" s="422"/>
    </row>
    <row r="33014" spans="4:4">
      <c r="D33014" s="422"/>
    </row>
    <row r="33015" spans="4:4">
      <c r="D33015" s="422"/>
    </row>
    <row r="33016" spans="4:4">
      <c r="D33016" s="422"/>
    </row>
    <row r="33017" spans="4:4">
      <c r="D33017" s="422"/>
    </row>
    <row r="33018" spans="4:4">
      <c r="D33018" s="422"/>
    </row>
    <row r="33019" spans="4:4">
      <c r="D33019" s="422"/>
    </row>
    <row r="33020" spans="4:4">
      <c r="D33020" s="422"/>
    </row>
    <row r="33021" spans="4:4">
      <c r="D33021" s="422"/>
    </row>
    <row r="33022" spans="4:4">
      <c r="D33022" s="422"/>
    </row>
    <row r="33023" spans="4:4">
      <c r="D33023" s="422"/>
    </row>
    <row r="33024" spans="4:4">
      <c r="D33024" s="422"/>
    </row>
    <row r="33025" spans="4:4">
      <c r="D33025" s="422"/>
    </row>
    <row r="33026" spans="4:4">
      <c r="D33026" s="422"/>
    </row>
    <row r="33027" spans="4:4">
      <c r="D33027" s="422"/>
    </row>
    <row r="33028" spans="4:4">
      <c r="D33028" s="422"/>
    </row>
    <row r="33029" spans="4:4">
      <c r="D33029" s="422"/>
    </row>
    <row r="33030" spans="4:4">
      <c r="D33030" s="422"/>
    </row>
    <row r="33031" spans="4:4">
      <c r="D33031" s="422"/>
    </row>
    <row r="33032" spans="4:4">
      <c r="D33032" s="422"/>
    </row>
    <row r="33033" spans="4:4">
      <c r="D33033" s="422"/>
    </row>
    <row r="33034" spans="4:4">
      <c r="D33034" s="422"/>
    </row>
    <row r="33035" spans="4:4">
      <c r="D33035" s="422"/>
    </row>
    <row r="33036" spans="4:4">
      <c r="D33036" s="422"/>
    </row>
    <row r="33037" spans="4:4">
      <c r="D33037" s="422"/>
    </row>
    <row r="33038" spans="4:4">
      <c r="D33038" s="422"/>
    </row>
    <row r="33039" spans="4:4">
      <c r="D33039" s="422"/>
    </row>
    <row r="33040" spans="4:4">
      <c r="D33040" s="422"/>
    </row>
    <row r="33041" spans="4:4">
      <c r="D33041" s="422"/>
    </row>
    <row r="33042" spans="4:4">
      <c r="D33042" s="422"/>
    </row>
    <row r="33043" spans="4:4">
      <c r="D33043" s="422"/>
    </row>
    <row r="33044" spans="4:4">
      <c r="D33044" s="422"/>
    </row>
    <row r="33045" spans="4:4">
      <c r="D33045" s="422"/>
    </row>
    <row r="33046" spans="4:4">
      <c r="D33046" s="422"/>
    </row>
    <row r="33047" spans="4:4">
      <c r="D33047" s="422"/>
    </row>
    <row r="33048" spans="4:4">
      <c r="D33048" s="422"/>
    </row>
    <row r="33049" spans="4:4">
      <c r="D33049" s="422"/>
    </row>
    <row r="33050" spans="4:4">
      <c r="D33050" s="422"/>
    </row>
    <row r="33051" spans="4:4">
      <c r="D33051" s="422"/>
    </row>
    <row r="33052" spans="4:4">
      <c r="D33052" s="422"/>
    </row>
    <row r="33053" spans="4:4">
      <c r="D33053" s="422"/>
    </row>
    <row r="33054" spans="4:4">
      <c r="D33054" s="422"/>
    </row>
    <row r="33055" spans="4:4">
      <c r="D33055" s="422"/>
    </row>
    <row r="33056" spans="4:4">
      <c r="D33056" s="422"/>
    </row>
    <row r="33057" spans="4:4">
      <c r="D33057" s="422"/>
    </row>
    <row r="33058" spans="4:4">
      <c r="D33058" s="422"/>
    </row>
    <row r="33059" spans="4:4">
      <c r="D33059" s="422"/>
    </row>
    <row r="33060" spans="4:4">
      <c r="D33060" s="422"/>
    </row>
    <row r="33061" spans="4:4">
      <c r="D33061" s="422"/>
    </row>
    <row r="33062" spans="4:4">
      <c r="D33062" s="422"/>
    </row>
    <row r="33063" spans="4:4">
      <c r="D33063" s="422"/>
    </row>
    <row r="33064" spans="4:4">
      <c r="D33064" s="422"/>
    </row>
    <row r="33065" spans="4:4">
      <c r="D33065" s="422"/>
    </row>
    <row r="33066" spans="4:4">
      <c r="D33066" s="422"/>
    </row>
    <row r="33067" spans="4:4">
      <c r="D33067" s="422"/>
    </row>
    <row r="33068" spans="4:4">
      <c r="D33068" s="422"/>
    </row>
    <row r="33069" spans="4:4">
      <c r="D33069" s="422"/>
    </row>
    <row r="33070" spans="4:4">
      <c r="D33070" s="422"/>
    </row>
    <row r="33071" spans="4:4">
      <c r="D33071" s="422"/>
    </row>
    <row r="33072" spans="4:4">
      <c r="D33072" s="422"/>
    </row>
    <row r="33073" spans="4:4">
      <c r="D33073" s="422"/>
    </row>
    <row r="33074" spans="4:4">
      <c r="D33074" s="422"/>
    </row>
    <row r="33075" spans="4:4">
      <c r="D33075" s="422"/>
    </row>
    <row r="33076" spans="4:4">
      <c r="D33076" s="422"/>
    </row>
    <row r="33077" spans="4:4">
      <c r="D33077" s="422"/>
    </row>
    <row r="33078" spans="4:4">
      <c r="D33078" s="422"/>
    </row>
    <row r="33079" spans="4:4">
      <c r="D33079" s="422"/>
    </row>
    <row r="33080" spans="4:4">
      <c r="D33080" s="422"/>
    </row>
    <row r="33081" spans="4:4">
      <c r="D33081" s="422"/>
    </row>
    <row r="33082" spans="4:4">
      <c r="D33082" s="422"/>
    </row>
    <row r="33083" spans="4:4">
      <c r="D33083" s="422"/>
    </row>
    <row r="33084" spans="4:4">
      <c r="D33084" s="422"/>
    </row>
    <row r="33085" spans="4:4">
      <c r="D33085" s="422"/>
    </row>
    <row r="33086" spans="4:4">
      <c r="D33086" s="422"/>
    </row>
    <row r="33087" spans="4:4">
      <c r="D33087" s="422"/>
    </row>
    <row r="33088" spans="4:4">
      <c r="D33088" s="422"/>
    </row>
    <row r="33089" spans="4:4">
      <c r="D33089" s="422"/>
    </row>
    <row r="33090" spans="4:4">
      <c r="D33090" s="422"/>
    </row>
    <row r="33091" spans="4:4">
      <c r="D33091" s="422"/>
    </row>
    <row r="33092" spans="4:4">
      <c r="D33092" s="422"/>
    </row>
    <row r="33093" spans="4:4">
      <c r="D33093" s="422"/>
    </row>
    <row r="33094" spans="4:4">
      <c r="D33094" s="422"/>
    </row>
    <row r="33095" spans="4:4">
      <c r="D33095" s="422"/>
    </row>
    <row r="33096" spans="4:4">
      <c r="D33096" s="422"/>
    </row>
    <row r="33097" spans="4:4">
      <c r="D33097" s="422"/>
    </row>
    <row r="33098" spans="4:4">
      <c r="D33098" s="422"/>
    </row>
    <row r="33099" spans="4:4">
      <c r="D33099" s="422"/>
    </row>
    <row r="33100" spans="4:4">
      <c r="D33100" s="422"/>
    </row>
    <row r="33101" spans="4:4">
      <c r="D33101" s="422"/>
    </row>
    <row r="33102" spans="4:4">
      <c r="D33102" s="422"/>
    </row>
    <row r="33103" spans="4:4">
      <c r="D33103" s="422"/>
    </row>
    <row r="33104" spans="4:4">
      <c r="D33104" s="422"/>
    </row>
    <row r="33105" spans="4:4">
      <c r="D33105" s="422"/>
    </row>
    <row r="33106" spans="4:4">
      <c r="D33106" s="422"/>
    </row>
    <row r="33107" spans="4:4">
      <c r="D33107" s="422"/>
    </row>
    <row r="33108" spans="4:4">
      <c r="D33108" s="422"/>
    </row>
    <row r="33109" spans="4:4">
      <c r="D33109" s="422"/>
    </row>
    <row r="33110" spans="4:4">
      <c r="D33110" s="422"/>
    </row>
    <row r="33111" spans="4:4">
      <c r="D33111" s="422"/>
    </row>
    <row r="33112" spans="4:4">
      <c r="D33112" s="422"/>
    </row>
    <row r="33113" spans="4:4">
      <c r="D33113" s="422"/>
    </row>
    <row r="33114" spans="4:4">
      <c r="D33114" s="422"/>
    </row>
    <row r="33115" spans="4:4">
      <c r="D33115" s="422"/>
    </row>
    <row r="33116" spans="4:4">
      <c r="D33116" s="422"/>
    </row>
    <row r="33117" spans="4:4">
      <c r="D33117" s="422"/>
    </row>
    <row r="33118" spans="4:4">
      <c r="D33118" s="422"/>
    </row>
    <row r="33119" spans="4:4">
      <c r="D33119" s="422"/>
    </row>
    <row r="33120" spans="4:4">
      <c r="D33120" s="422"/>
    </row>
    <row r="33121" spans="4:4">
      <c r="D33121" s="422"/>
    </row>
    <row r="33122" spans="4:4">
      <c r="D33122" s="422"/>
    </row>
    <row r="33123" spans="4:4">
      <c r="D33123" s="422"/>
    </row>
    <row r="33124" spans="4:4">
      <c r="D33124" s="422"/>
    </row>
    <row r="33125" spans="4:4">
      <c r="D33125" s="422"/>
    </row>
    <row r="33126" spans="4:4">
      <c r="D33126" s="422"/>
    </row>
    <row r="33127" spans="4:4">
      <c r="D33127" s="422"/>
    </row>
    <row r="33128" spans="4:4">
      <c r="D33128" s="422"/>
    </row>
    <row r="33129" spans="4:4">
      <c r="D33129" s="422"/>
    </row>
    <row r="33130" spans="4:4">
      <c r="D33130" s="422"/>
    </row>
    <row r="33131" spans="4:4">
      <c r="D33131" s="422"/>
    </row>
    <row r="33132" spans="4:4">
      <c r="D33132" s="422"/>
    </row>
    <row r="33133" spans="4:4">
      <c r="D33133" s="422"/>
    </row>
    <row r="33134" spans="4:4">
      <c r="D33134" s="422"/>
    </row>
    <row r="33135" spans="4:4">
      <c r="D33135" s="422"/>
    </row>
    <row r="33136" spans="4:4">
      <c r="D33136" s="422"/>
    </row>
    <row r="33137" spans="4:4">
      <c r="D33137" s="422"/>
    </row>
    <row r="33138" spans="4:4">
      <c r="D33138" s="422"/>
    </row>
    <row r="33139" spans="4:4">
      <c r="D33139" s="422"/>
    </row>
    <row r="33140" spans="4:4">
      <c r="D33140" s="422"/>
    </row>
    <row r="33141" spans="4:4">
      <c r="D33141" s="422"/>
    </row>
    <row r="33142" spans="4:4">
      <c r="D33142" s="422"/>
    </row>
    <row r="33143" spans="4:4">
      <c r="D33143" s="422"/>
    </row>
    <row r="33144" spans="4:4">
      <c r="D33144" s="422"/>
    </row>
    <row r="33145" spans="4:4">
      <c r="D33145" s="422"/>
    </row>
    <row r="33146" spans="4:4">
      <c r="D33146" s="422"/>
    </row>
    <row r="33147" spans="4:4">
      <c r="D33147" s="422"/>
    </row>
    <row r="33148" spans="4:4">
      <c r="D33148" s="422"/>
    </row>
    <row r="33149" spans="4:4">
      <c r="D33149" s="422"/>
    </row>
    <row r="33150" spans="4:4">
      <c r="D33150" s="422"/>
    </row>
    <row r="33151" spans="4:4">
      <c r="D33151" s="422"/>
    </row>
    <row r="33152" spans="4:4">
      <c r="D33152" s="422"/>
    </row>
    <row r="33153" spans="4:4">
      <c r="D33153" s="422"/>
    </row>
    <row r="33154" spans="4:4">
      <c r="D33154" s="422"/>
    </row>
    <row r="33155" spans="4:4">
      <c r="D33155" s="422"/>
    </row>
    <row r="33156" spans="4:4">
      <c r="D33156" s="422"/>
    </row>
    <row r="33157" spans="4:4">
      <c r="D33157" s="422"/>
    </row>
    <row r="33158" spans="4:4">
      <c r="D33158" s="422"/>
    </row>
    <row r="33159" spans="4:4">
      <c r="D33159" s="422"/>
    </row>
    <row r="33160" spans="4:4">
      <c r="D33160" s="422"/>
    </row>
    <row r="33161" spans="4:4">
      <c r="D33161" s="422"/>
    </row>
    <row r="33162" spans="4:4">
      <c r="D33162" s="422"/>
    </row>
    <row r="33163" spans="4:4">
      <c r="D33163" s="422"/>
    </row>
    <row r="33164" spans="4:4">
      <c r="D33164" s="422"/>
    </row>
    <row r="33165" spans="4:4">
      <c r="D33165" s="422"/>
    </row>
    <row r="33166" spans="4:4">
      <c r="D33166" s="422"/>
    </row>
    <row r="33167" spans="4:4">
      <c r="D33167" s="422"/>
    </row>
    <row r="33168" spans="4:4">
      <c r="D33168" s="422"/>
    </row>
    <row r="33169" spans="4:4">
      <c r="D33169" s="422"/>
    </row>
    <row r="33170" spans="4:4">
      <c r="D33170" s="422"/>
    </row>
    <row r="33171" spans="4:4">
      <c r="D33171" s="422"/>
    </row>
    <row r="33172" spans="4:4">
      <c r="D33172" s="422"/>
    </row>
    <row r="33173" spans="4:4">
      <c r="D33173" s="422"/>
    </row>
    <row r="33174" spans="4:4">
      <c r="D33174" s="422"/>
    </row>
    <row r="33175" spans="4:4">
      <c r="D33175" s="422"/>
    </row>
    <row r="33176" spans="4:4">
      <c r="D33176" s="422"/>
    </row>
    <row r="33177" spans="4:4">
      <c r="D33177" s="422"/>
    </row>
    <row r="33178" spans="4:4">
      <c r="D33178" s="422"/>
    </row>
    <row r="33179" spans="4:4">
      <c r="D33179" s="422"/>
    </row>
    <row r="33180" spans="4:4">
      <c r="D33180" s="422"/>
    </row>
    <row r="33181" spans="4:4">
      <c r="D33181" s="422"/>
    </row>
    <row r="33182" spans="4:4">
      <c r="D33182" s="422"/>
    </row>
    <row r="33183" spans="4:4">
      <c r="D33183" s="422"/>
    </row>
    <row r="33184" spans="4:4">
      <c r="D33184" s="422"/>
    </row>
    <row r="33185" spans="4:4">
      <c r="D33185" s="422"/>
    </row>
    <row r="33186" spans="4:4">
      <c r="D33186" s="422"/>
    </row>
    <row r="33187" spans="4:4">
      <c r="D33187" s="422"/>
    </row>
    <row r="33188" spans="4:4">
      <c r="D33188" s="422"/>
    </row>
    <row r="33189" spans="4:4">
      <c r="D33189" s="422"/>
    </row>
    <row r="33190" spans="4:4">
      <c r="D33190" s="422"/>
    </row>
    <row r="33191" spans="4:4">
      <c r="D33191" s="422"/>
    </row>
    <row r="33192" spans="4:4">
      <c r="D33192" s="422"/>
    </row>
    <row r="33193" spans="4:4">
      <c r="D33193" s="422"/>
    </row>
    <row r="33194" spans="4:4">
      <c r="D33194" s="422"/>
    </row>
    <row r="33195" spans="4:4">
      <c r="D33195" s="422"/>
    </row>
    <row r="33196" spans="4:4">
      <c r="D33196" s="422"/>
    </row>
    <row r="33197" spans="4:4">
      <c r="D33197" s="422"/>
    </row>
    <row r="33198" spans="4:4">
      <c r="D33198" s="422"/>
    </row>
    <row r="33199" spans="4:4">
      <c r="D33199" s="422"/>
    </row>
    <row r="33200" spans="4:4">
      <c r="D33200" s="422"/>
    </row>
    <row r="33201" spans="4:4">
      <c r="D33201" s="422"/>
    </row>
    <row r="33202" spans="4:4">
      <c r="D33202" s="422"/>
    </row>
    <row r="33203" spans="4:4">
      <c r="D33203" s="422"/>
    </row>
    <row r="33204" spans="4:4">
      <c r="D33204" s="422"/>
    </row>
    <row r="33205" spans="4:4">
      <c r="D33205" s="422"/>
    </row>
    <row r="33206" spans="4:4">
      <c r="D33206" s="422"/>
    </row>
    <row r="33207" spans="4:4">
      <c r="D33207" s="422"/>
    </row>
    <row r="33208" spans="4:4">
      <c r="D33208" s="422"/>
    </row>
    <row r="33209" spans="4:4">
      <c r="D33209" s="422"/>
    </row>
    <row r="33210" spans="4:4">
      <c r="D33210" s="422"/>
    </row>
    <row r="33211" spans="4:4">
      <c r="D33211" s="422"/>
    </row>
    <row r="33212" spans="4:4">
      <c r="D33212" s="422"/>
    </row>
    <row r="33213" spans="4:4">
      <c r="D33213" s="422"/>
    </row>
    <row r="33214" spans="4:4">
      <c r="D33214" s="422"/>
    </row>
    <row r="33215" spans="4:4">
      <c r="D33215" s="422"/>
    </row>
    <row r="33216" spans="4:4">
      <c r="D33216" s="422"/>
    </row>
    <row r="33217" spans="4:4">
      <c r="D33217" s="422"/>
    </row>
    <row r="33218" spans="4:4">
      <c r="D33218" s="422"/>
    </row>
    <row r="33219" spans="4:4">
      <c r="D33219" s="422"/>
    </row>
    <row r="33220" spans="4:4">
      <c r="D33220" s="422"/>
    </row>
    <row r="33221" spans="4:4">
      <c r="D33221" s="422"/>
    </row>
    <row r="33222" spans="4:4">
      <c r="D33222" s="422"/>
    </row>
    <row r="33223" spans="4:4">
      <c r="D33223" s="422"/>
    </row>
    <row r="33224" spans="4:4">
      <c r="D33224" s="422"/>
    </row>
    <row r="33225" spans="4:4">
      <c r="D33225" s="422"/>
    </row>
    <row r="33226" spans="4:4">
      <c r="D33226" s="422"/>
    </row>
    <row r="33227" spans="4:4">
      <c r="D33227" s="422"/>
    </row>
    <row r="33228" spans="4:4">
      <c r="D33228" s="422"/>
    </row>
    <row r="33229" spans="4:4">
      <c r="D33229" s="422"/>
    </row>
    <row r="33230" spans="4:4">
      <c r="D33230" s="422"/>
    </row>
    <row r="33231" spans="4:4">
      <c r="D33231" s="422"/>
    </row>
    <row r="33232" spans="4:4">
      <c r="D33232" s="422"/>
    </row>
    <row r="33233" spans="4:4">
      <c r="D33233" s="422"/>
    </row>
    <row r="33234" spans="4:4">
      <c r="D33234" s="422"/>
    </row>
    <row r="33235" spans="4:4">
      <c r="D33235" s="422"/>
    </row>
    <row r="33236" spans="4:4">
      <c r="D33236" s="422"/>
    </row>
    <row r="33237" spans="4:4">
      <c r="D33237" s="422"/>
    </row>
    <row r="33238" spans="4:4">
      <c r="D33238" s="422"/>
    </row>
    <row r="33239" spans="4:4">
      <c r="D33239" s="422"/>
    </row>
    <row r="33240" spans="4:4">
      <c r="D33240" s="422"/>
    </row>
    <row r="33241" spans="4:4">
      <c r="D33241" s="422"/>
    </row>
    <row r="33242" spans="4:4">
      <c r="D33242" s="422"/>
    </row>
    <row r="33243" spans="4:4">
      <c r="D33243" s="422"/>
    </row>
    <row r="33244" spans="4:4">
      <c r="D33244" s="422"/>
    </row>
    <row r="33245" spans="4:4">
      <c r="D33245" s="422"/>
    </row>
    <row r="33246" spans="4:4">
      <c r="D33246" s="422"/>
    </row>
    <row r="33247" spans="4:4">
      <c r="D33247" s="422"/>
    </row>
    <row r="33248" spans="4:4">
      <c r="D33248" s="422"/>
    </row>
    <row r="33249" spans="4:4">
      <c r="D33249" s="422"/>
    </row>
    <row r="33250" spans="4:4">
      <c r="D33250" s="422"/>
    </row>
    <row r="33251" spans="4:4">
      <c r="D33251" s="422"/>
    </row>
    <row r="33252" spans="4:4">
      <c r="D33252" s="422"/>
    </row>
    <row r="33253" spans="4:4">
      <c r="D33253" s="422"/>
    </row>
    <row r="33254" spans="4:4">
      <c r="D33254" s="422"/>
    </row>
    <row r="33255" spans="4:4">
      <c r="D33255" s="422"/>
    </row>
    <row r="33256" spans="4:4">
      <c r="D33256" s="422"/>
    </row>
    <row r="33257" spans="4:4">
      <c r="D33257" s="422"/>
    </row>
    <row r="33258" spans="4:4">
      <c r="D33258" s="422"/>
    </row>
    <row r="33259" spans="4:4">
      <c r="D33259" s="422"/>
    </row>
    <row r="33260" spans="4:4">
      <c r="D33260" s="422"/>
    </row>
    <row r="33261" spans="4:4">
      <c r="D33261" s="422"/>
    </row>
    <row r="33262" spans="4:4">
      <c r="D33262" s="422"/>
    </row>
    <row r="33263" spans="4:4">
      <c r="D33263" s="422"/>
    </row>
    <row r="33264" spans="4:4">
      <c r="D33264" s="422"/>
    </row>
    <row r="33265" spans="4:4">
      <c r="D33265" s="422"/>
    </row>
    <row r="33266" spans="4:4">
      <c r="D33266" s="422"/>
    </row>
    <row r="33267" spans="4:4">
      <c r="D33267" s="422"/>
    </row>
    <row r="33268" spans="4:4">
      <c r="D33268" s="422"/>
    </row>
    <row r="33269" spans="4:4">
      <c r="D33269" s="422"/>
    </row>
    <row r="33270" spans="4:4">
      <c r="D33270" s="422"/>
    </row>
    <row r="33271" spans="4:4">
      <c r="D33271" s="422"/>
    </row>
    <row r="33272" spans="4:4">
      <c r="D33272" s="422"/>
    </row>
    <row r="33273" spans="4:4">
      <c r="D33273" s="422"/>
    </row>
    <row r="33274" spans="4:4">
      <c r="D33274" s="422"/>
    </row>
    <row r="33275" spans="4:4">
      <c r="D33275" s="422"/>
    </row>
    <row r="33276" spans="4:4">
      <c r="D33276" s="422"/>
    </row>
    <row r="33277" spans="4:4">
      <c r="D33277" s="422"/>
    </row>
    <row r="33278" spans="4:4">
      <c r="D33278" s="422"/>
    </row>
    <row r="33279" spans="4:4">
      <c r="D33279" s="422"/>
    </row>
    <row r="33280" spans="4:4">
      <c r="D33280" s="422"/>
    </row>
    <row r="33281" spans="4:4">
      <c r="D33281" s="422"/>
    </row>
    <row r="33282" spans="4:4">
      <c r="D33282" s="422"/>
    </row>
    <row r="33283" spans="4:4">
      <c r="D33283" s="422"/>
    </row>
    <row r="33284" spans="4:4">
      <c r="D33284" s="422"/>
    </row>
    <row r="33285" spans="4:4">
      <c r="D33285" s="422"/>
    </row>
    <row r="33286" spans="4:4">
      <c r="D33286" s="422"/>
    </row>
    <row r="33287" spans="4:4">
      <c r="D33287" s="422"/>
    </row>
    <row r="33288" spans="4:4">
      <c r="D33288" s="422"/>
    </row>
    <row r="33289" spans="4:4">
      <c r="D33289" s="422"/>
    </row>
    <row r="33290" spans="4:4">
      <c r="D33290" s="422"/>
    </row>
    <row r="33291" spans="4:4">
      <c r="D33291" s="422"/>
    </row>
    <row r="33292" spans="4:4">
      <c r="D33292" s="422"/>
    </row>
    <row r="33293" spans="4:4">
      <c r="D33293" s="422"/>
    </row>
    <row r="33294" spans="4:4">
      <c r="D33294" s="422"/>
    </row>
    <row r="33295" spans="4:4">
      <c r="D33295" s="422"/>
    </row>
    <row r="33296" spans="4:4">
      <c r="D33296" s="422"/>
    </row>
    <row r="33297" spans="4:4">
      <c r="D33297" s="422"/>
    </row>
    <row r="33298" spans="4:4">
      <c r="D33298" s="422"/>
    </row>
    <row r="33299" spans="4:4">
      <c r="D33299" s="422"/>
    </row>
    <row r="33300" spans="4:4">
      <c r="D33300" s="422"/>
    </row>
    <row r="33301" spans="4:4">
      <c r="D33301" s="422"/>
    </row>
    <row r="33302" spans="4:4">
      <c r="D33302" s="422"/>
    </row>
    <row r="33303" spans="4:4">
      <c r="D33303" s="422"/>
    </row>
    <row r="33304" spans="4:4">
      <c r="D33304" s="422"/>
    </row>
    <row r="33305" spans="4:4">
      <c r="D33305" s="422"/>
    </row>
    <row r="33306" spans="4:4">
      <c r="D33306" s="422"/>
    </row>
    <row r="33307" spans="4:4">
      <c r="D33307" s="422"/>
    </row>
    <row r="33308" spans="4:4">
      <c r="D33308" s="422"/>
    </row>
    <row r="33309" spans="4:4">
      <c r="D33309" s="422"/>
    </row>
    <row r="33310" spans="4:4">
      <c r="D33310" s="422"/>
    </row>
    <row r="33311" spans="4:4">
      <c r="D33311" s="422"/>
    </row>
    <row r="33312" spans="4:4">
      <c r="D33312" s="422"/>
    </row>
    <row r="33313" spans="4:4">
      <c r="D33313" s="422"/>
    </row>
    <row r="33314" spans="4:4">
      <c r="D33314" s="422"/>
    </row>
    <row r="33315" spans="4:4">
      <c r="D33315" s="422"/>
    </row>
    <row r="33316" spans="4:4">
      <c r="D33316" s="422"/>
    </row>
    <row r="33317" spans="4:4">
      <c r="D33317" s="422"/>
    </row>
    <row r="33318" spans="4:4">
      <c r="D33318" s="422"/>
    </row>
    <row r="33319" spans="4:4">
      <c r="D33319" s="422"/>
    </row>
    <row r="33320" spans="4:4">
      <c r="D33320" s="422"/>
    </row>
    <row r="33321" spans="4:4">
      <c r="D33321" s="422"/>
    </row>
    <row r="33322" spans="4:4">
      <c r="D33322" s="422"/>
    </row>
    <row r="33323" spans="4:4">
      <c r="D33323" s="422"/>
    </row>
    <row r="33324" spans="4:4">
      <c r="D33324" s="422"/>
    </row>
    <row r="33325" spans="4:4">
      <c r="D33325" s="422"/>
    </row>
    <row r="33326" spans="4:4">
      <c r="D33326" s="422"/>
    </row>
    <row r="33327" spans="4:4">
      <c r="D33327" s="422"/>
    </row>
    <row r="33328" spans="4:4">
      <c r="D33328" s="422"/>
    </row>
    <row r="33329" spans="4:4">
      <c r="D33329" s="422"/>
    </row>
    <row r="33330" spans="4:4">
      <c r="D33330" s="422"/>
    </row>
    <row r="33331" spans="4:4">
      <c r="D33331" s="422"/>
    </row>
    <row r="33332" spans="4:4">
      <c r="D33332" s="422"/>
    </row>
    <row r="33333" spans="4:4">
      <c r="D33333" s="422"/>
    </row>
    <row r="33334" spans="4:4">
      <c r="D33334" s="422"/>
    </row>
    <row r="33335" spans="4:4">
      <c r="D33335" s="422"/>
    </row>
    <row r="33336" spans="4:4">
      <c r="D33336" s="422"/>
    </row>
    <row r="33337" spans="4:4">
      <c r="D33337" s="422"/>
    </row>
    <row r="33338" spans="4:4">
      <c r="D33338" s="422"/>
    </row>
    <row r="33339" spans="4:4">
      <c r="D33339" s="422"/>
    </row>
    <row r="33340" spans="4:4">
      <c r="D33340" s="422"/>
    </row>
    <row r="33341" spans="4:4">
      <c r="D33341" s="422"/>
    </row>
    <row r="33342" spans="4:4">
      <c r="D33342" s="422"/>
    </row>
    <row r="33343" spans="4:4">
      <c r="D33343" s="422"/>
    </row>
    <row r="33344" spans="4:4">
      <c r="D33344" s="422"/>
    </row>
    <row r="33345" spans="4:4">
      <c r="D33345" s="422"/>
    </row>
    <row r="33346" spans="4:4">
      <c r="D33346" s="422"/>
    </row>
    <row r="33347" spans="4:4">
      <c r="D33347" s="422"/>
    </row>
    <row r="33348" spans="4:4">
      <c r="D33348" s="422"/>
    </row>
    <row r="33349" spans="4:4">
      <c r="D33349" s="422"/>
    </row>
    <row r="33350" spans="4:4">
      <c r="D33350" s="422"/>
    </row>
    <row r="33351" spans="4:4">
      <c r="D33351" s="422"/>
    </row>
    <row r="33352" spans="4:4">
      <c r="D33352" s="422"/>
    </row>
    <row r="33353" spans="4:4">
      <c r="D33353" s="422"/>
    </row>
    <row r="33354" spans="4:4">
      <c r="D33354" s="422"/>
    </row>
    <row r="33355" spans="4:4">
      <c r="D33355" s="422"/>
    </row>
    <row r="33356" spans="4:4">
      <c r="D33356" s="422"/>
    </row>
    <row r="33357" spans="4:4">
      <c r="D33357" s="422"/>
    </row>
    <row r="33358" spans="4:4">
      <c r="D33358" s="422"/>
    </row>
    <row r="33359" spans="4:4">
      <c r="D33359" s="422"/>
    </row>
    <row r="33360" spans="4:4">
      <c r="D33360" s="422"/>
    </row>
    <row r="33361" spans="4:4">
      <c r="D33361" s="422"/>
    </row>
    <row r="33362" spans="4:4">
      <c r="D33362" s="422"/>
    </row>
    <row r="33363" spans="4:4">
      <c r="D33363" s="422"/>
    </row>
    <row r="33364" spans="4:4">
      <c r="D33364" s="422"/>
    </row>
    <row r="33365" spans="4:4">
      <c r="D33365" s="422"/>
    </row>
    <row r="33366" spans="4:4">
      <c r="D33366" s="422"/>
    </row>
    <row r="33367" spans="4:4">
      <c r="D33367" s="422"/>
    </row>
    <row r="33368" spans="4:4">
      <c r="D33368" s="422"/>
    </row>
    <row r="33369" spans="4:4">
      <c r="D33369" s="422"/>
    </row>
    <row r="33370" spans="4:4">
      <c r="D33370" s="422"/>
    </row>
    <row r="33371" spans="4:4">
      <c r="D33371" s="422"/>
    </row>
    <row r="33372" spans="4:4">
      <c r="D33372" s="422"/>
    </row>
    <row r="33373" spans="4:4">
      <c r="D33373" s="422"/>
    </row>
    <row r="33374" spans="4:4">
      <c r="D33374" s="422"/>
    </row>
    <row r="33375" spans="4:4">
      <c r="D33375" s="422"/>
    </row>
    <row r="33376" spans="4:4">
      <c r="D33376" s="422"/>
    </row>
    <row r="33377" spans="4:4">
      <c r="D33377" s="422"/>
    </row>
    <row r="33378" spans="4:4">
      <c r="D33378" s="422"/>
    </row>
    <row r="33379" spans="4:4">
      <c r="D33379" s="422"/>
    </row>
    <row r="33380" spans="4:4">
      <c r="D33380" s="422"/>
    </row>
    <row r="33381" spans="4:4">
      <c r="D33381" s="422"/>
    </row>
    <row r="33382" spans="4:4">
      <c r="D33382" s="422"/>
    </row>
    <row r="33383" spans="4:4">
      <c r="D33383" s="422"/>
    </row>
    <row r="33384" spans="4:4">
      <c r="D33384" s="422"/>
    </row>
    <row r="33385" spans="4:4">
      <c r="D33385" s="422"/>
    </row>
    <row r="33386" spans="4:4">
      <c r="D33386" s="422"/>
    </row>
    <row r="33387" spans="4:4">
      <c r="D33387" s="422"/>
    </row>
    <row r="33388" spans="4:4">
      <c r="D33388" s="422"/>
    </row>
    <row r="33389" spans="4:4">
      <c r="D33389" s="422"/>
    </row>
    <row r="33390" spans="4:4">
      <c r="D33390" s="422"/>
    </row>
    <row r="33391" spans="4:4">
      <c r="D33391" s="422"/>
    </row>
    <row r="33392" spans="4:4">
      <c r="D33392" s="422"/>
    </row>
    <row r="33393" spans="4:4">
      <c r="D33393" s="422"/>
    </row>
    <row r="33394" spans="4:4">
      <c r="D33394" s="422"/>
    </row>
    <row r="33395" spans="4:4">
      <c r="D33395" s="422"/>
    </row>
    <row r="33396" spans="4:4">
      <c r="D33396" s="422"/>
    </row>
    <row r="33397" spans="4:4">
      <c r="D33397" s="422"/>
    </row>
    <row r="33398" spans="4:4">
      <c r="D33398" s="422"/>
    </row>
    <row r="33399" spans="4:4">
      <c r="D33399" s="422"/>
    </row>
    <row r="33400" spans="4:4">
      <c r="D33400" s="422"/>
    </row>
    <row r="33401" spans="4:4">
      <c r="D33401" s="422"/>
    </row>
    <row r="33402" spans="4:4">
      <c r="D33402" s="422"/>
    </row>
    <row r="33403" spans="4:4">
      <c r="D33403" s="422"/>
    </row>
    <row r="33404" spans="4:4">
      <c r="D33404" s="422"/>
    </row>
    <row r="33405" spans="4:4">
      <c r="D33405" s="422"/>
    </row>
    <row r="33406" spans="4:4">
      <c r="D33406" s="422"/>
    </row>
    <row r="33407" spans="4:4">
      <c r="D33407" s="422"/>
    </row>
    <row r="33408" spans="4:4">
      <c r="D33408" s="422"/>
    </row>
    <row r="33409" spans="4:4">
      <c r="D33409" s="422"/>
    </row>
    <row r="33410" spans="4:4">
      <c r="D33410" s="422"/>
    </row>
    <row r="33411" spans="4:4">
      <c r="D33411" s="422"/>
    </row>
    <row r="33412" spans="4:4">
      <c r="D33412" s="422"/>
    </row>
    <row r="33413" spans="4:4">
      <c r="D33413" s="422"/>
    </row>
    <row r="33414" spans="4:4">
      <c r="D33414" s="422"/>
    </row>
    <row r="33415" spans="4:4">
      <c r="D33415" s="422"/>
    </row>
    <row r="33416" spans="4:4">
      <c r="D33416" s="422"/>
    </row>
    <row r="33417" spans="4:4">
      <c r="D33417" s="422"/>
    </row>
    <row r="33418" spans="4:4">
      <c r="D33418" s="422"/>
    </row>
    <row r="33419" spans="4:4">
      <c r="D33419" s="422"/>
    </row>
    <row r="33420" spans="4:4">
      <c r="D33420" s="422"/>
    </row>
    <row r="33421" spans="4:4">
      <c r="D33421" s="422"/>
    </row>
    <row r="33422" spans="4:4">
      <c r="D33422" s="422"/>
    </row>
    <row r="33423" spans="4:4">
      <c r="D33423" s="422"/>
    </row>
    <row r="33424" spans="4:4">
      <c r="D33424" s="422"/>
    </row>
    <row r="33425" spans="4:4">
      <c r="D33425" s="422"/>
    </row>
    <row r="33426" spans="4:4">
      <c r="D33426" s="422"/>
    </row>
    <row r="33427" spans="4:4">
      <c r="D33427" s="422"/>
    </row>
    <row r="33428" spans="4:4">
      <c r="D33428" s="422"/>
    </row>
    <row r="33429" spans="4:4">
      <c r="D33429" s="422"/>
    </row>
    <row r="33430" spans="4:4">
      <c r="D33430" s="422"/>
    </row>
    <row r="33431" spans="4:4">
      <c r="D33431" s="422"/>
    </row>
    <row r="33432" spans="4:4">
      <c r="D33432" s="422"/>
    </row>
    <row r="33433" spans="4:4">
      <c r="D33433" s="422"/>
    </row>
    <row r="33434" spans="4:4">
      <c r="D33434" s="422"/>
    </row>
    <row r="33435" spans="4:4">
      <c r="D33435" s="422"/>
    </row>
    <row r="33436" spans="4:4">
      <c r="D33436" s="422"/>
    </row>
    <row r="33437" spans="4:4">
      <c r="D33437" s="422"/>
    </row>
    <row r="33438" spans="4:4">
      <c r="D33438" s="422"/>
    </row>
    <row r="33439" spans="4:4">
      <c r="D33439" s="422"/>
    </row>
    <row r="33440" spans="4:4">
      <c r="D33440" s="422"/>
    </row>
    <row r="33441" spans="4:4">
      <c r="D33441" s="422"/>
    </row>
    <row r="33442" spans="4:4">
      <c r="D33442" s="422"/>
    </row>
    <row r="33443" spans="4:4">
      <c r="D33443" s="422"/>
    </row>
    <row r="33444" spans="4:4">
      <c r="D33444" s="422"/>
    </row>
    <row r="33445" spans="4:4">
      <c r="D33445" s="422"/>
    </row>
    <row r="33446" spans="4:4">
      <c r="D33446" s="422"/>
    </row>
    <row r="33447" spans="4:4">
      <c r="D33447" s="422"/>
    </row>
    <row r="33448" spans="4:4">
      <c r="D33448" s="422"/>
    </row>
    <row r="33449" spans="4:4">
      <c r="D33449" s="422"/>
    </row>
    <row r="33450" spans="4:4">
      <c r="D33450" s="422"/>
    </row>
    <row r="33451" spans="4:4">
      <c r="D33451" s="422"/>
    </row>
    <row r="33452" spans="4:4">
      <c r="D33452" s="422"/>
    </row>
    <row r="33453" spans="4:4">
      <c r="D33453" s="422"/>
    </row>
    <row r="33454" spans="4:4">
      <c r="D33454" s="422"/>
    </row>
    <row r="33455" spans="4:4">
      <c r="D33455" s="422"/>
    </row>
    <row r="33456" spans="4:4">
      <c r="D33456" s="422"/>
    </row>
    <row r="33457" spans="4:4">
      <c r="D33457" s="422"/>
    </row>
    <row r="33458" spans="4:4">
      <c r="D33458" s="422"/>
    </row>
    <row r="33459" spans="4:4">
      <c r="D33459" s="422"/>
    </row>
    <row r="33460" spans="4:4">
      <c r="D33460" s="422"/>
    </row>
    <row r="33461" spans="4:4">
      <c r="D33461" s="422"/>
    </row>
    <row r="33462" spans="4:4">
      <c r="D33462" s="422"/>
    </row>
    <row r="33463" spans="4:4">
      <c r="D33463" s="422"/>
    </row>
    <row r="33464" spans="4:4">
      <c r="D33464" s="422"/>
    </row>
    <row r="33465" spans="4:4">
      <c r="D33465" s="422"/>
    </row>
    <row r="33466" spans="4:4">
      <c r="D33466" s="422"/>
    </row>
    <row r="33467" spans="4:4">
      <c r="D33467" s="422"/>
    </row>
    <row r="33468" spans="4:4">
      <c r="D33468" s="422"/>
    </row>
    <row r="33469" spans="4:4">
      <c r="D33469" s="422"/>
    </row>
    <row r="33470" spans="4:4">
      <c r="D33470" s="422"/>
    </row>
    <row r="33471" spans="4:4">
      <c r="D33471" s="422"/>
    </row>
    <row r="33472" spans="4:4">
      <c r="D33472" s="422"/>
    </row>
    <row r="33473" spans="4:4">
      <c r="D33473" s="422"/>
    </row>
    <row r="33474" spans="4:4">
      <c r="D33474" s="422"/>
    </row>
    <row r="33475" spans="4:4">
      <c r="D33475" s="422"/>
    </row>
    <row r="33476" spans="4:4">
      <c r="D33476" s="422"/>
    </row>
    <row r="33477" spans="4:4">
      <c r="D33477" s="422"/>
    </row>
    <row r="33478" spans="4:4">
      <c r="D33478" s="422"/>
    </row>
    <row r="33479" spans="4:4">
      <c r="D33479" s="422"/>
    </row>
    <row r="33480" spans="4:4">
      <c r="D33480" s="422"/>
    </row>
    <row r="33481" spans="4:4">
      <c r="D33481" s="422"/>
    </row>
    <row r="33482" spans="4:4">
      <c r="D33482" s="422"/>
    </row>
    <row r="33483" spans="4:4">
      <c r="D33483" s="422"/>
    </row>
    <row r="33484" spans="4:4">
      <c r="D33484" s="422"/>
    </row>
    <row r="33485" spans="4:4">
      <c r="D33485" s="422"/>
    </row>
    <row r="33486" spans="4:4">
      <c r="D33486" s="422"/>
    </row>
    <row r="33487" spans="4:4">
      <c r="D33487" s="422"/>
    </row>
    <row r="33488" spans="4:4">
      <c r="D33488" s="422"/>
    </row>
    <row r="33489" spans="4:4">
      <c r="D33489" s="422"/>
    </row>
    <row r="33490" spans="4:4">
      <c r="D33490" s="422"/>
    </row>
    <row r="33491" spans="4:4">
      <c r="D33491" s="422"/>
    </row>
    <row r="33492" spans="4:4">
      <c r="D33492" s="422"/>
    </row>
    <row r="33493" spans="4:4">
      <c r="D33493" s="422"/>
    </row>
    <row r="33494" spans="4:4">
      <c r="D33494" s="422"/>
    </row>
    <row r="33495" spans="4:4">
      <c r="D33495" s="422"/>
    </row>
    <row r="33496" spans="4:4">
      <c r="D33496" s="422"/>
    </row>
    <row r="33497" spans="4:4">
      <c r="D33497" s="422"/>
    </row>
    <row r="33498" spans="4:4">
      <c r="D33498" s="422"/>
    </row>
    <row r="33499" spans="4:4">
      <c r="D33499" s="422"/>
    </row>
    <row r="33500" spans="4:4">
      <c r="D33500" s="422"/>
    </row>
    <row r="33501" spans="4:4">
      <c r="D33501" s="422"/>
    </row>
    <row r="33502" spans="4:4">
      <c r="D33502" s="422"/>
    </row>
    <row r="33503" spans="4:4">
      <c r="D33503" s="422"/>
    </row>
    <row r="33504" spans="4:4">
      <c r="D33504" s="422"/>
    </row>
    <row r="33505" spans="4:4">
      <c r="D33505" s="422"/>
    </row>
    <row r="33506" spans="4:4">
      <c r="D33506" s="422"/>
    </row>
    <row r="33507" spans="4:4">
      <c r="D33507" s="422"/>
    </row>
    <row r="33508" spans="4:4">
      <c r="D33508" s="422"/>
    </row>
    <row r="33509" spans="4:4">
      <c r="D33509" s="422"/>
    </row>
    <row r="33510" spans="4:4">
      <c r="D33510" s="422"/>
    </row>
    <row r="33511" spans="4:4">
      <c r="D33511" s="422"/>
    </row>
    <row r="33512" spans="4:4">
      <c r="D33512" s="422"/>
    </row>
    <row r="33513" spans="4:4">
      <c r="D33513" s="422"/>
    </row>
    <row r="33514" spans="4:4">
      <c r="D33514" s="422"/>
    </row>
    <row r="33515" spans="4:4">
      <c r="D33515" s="422"/>
    </row>
    <row r="33516" spans="4:4">
      <c r="D33516" s="422"/>
    </row>
    <row r="33517" spans="4:4">
      <c r="D33517" s="422"/>
    </row>
    <row r="33518" spans="4:4">
      <c r="D33518" s="422"/>
    </row>
    <row r="33519" spans="4:4">
      <c r="D33519" s="422"/>
    </row>
    <row r="33520" spans="4:4">
      <c r="D33520" s="422"/>
    </row>
    <row r="33521" spans="4:4">
      <c r="D33521" s="422"/>
    </row>
    <row r="33522" spans="4:4">
      <c r="D33522" s="422"/>
    </row>
    <row r="33523" spans="4:4">
      <c r="D33523" s="422"/>
    </row>
    <row r="33524" spans="4:4">
      <c r="D33524" s="422"/>
    </row>
    <row r="33525" spans="4:4">
      <c r="D33525" s="422"/>
    </row>
    <row r="33526" spans="4:4">
      <c r="D33526" s="422"/>
    </row>
    <row r="33527" spans="4:4">
      <c r="D33527" s="422"/>
    </row>
    <row r="33528" spans="4:4">
      <c r="D33528" s="422"/>
    </row>
    <row r="33529" spans="4:4">
      <c r="D33529" s="422"/>
    </row>
    <row r="33530" spans="4:4">
      <c r="D33530" s="422"/>
    </row>
    <row r="33531" spans="4:4">
      <c r="D33531" s="422"/>
    </row>
    <row r="33532" spans="4:4">
      <c r="D33532" s="422"/>
    </row>
    <row r="33533" spans="4:4">
      <c r="D33533" s="422"/>
    </row>
    <row r="33534" spans="4:4">
      <c r="D33534" s="422"/>
    </row>
    <row r="33535" spans="4:4">
      <c r="D33535" s="422"/>
    </row>
    <row r="33536" spans="4:4">
      <c r="D33536" s="422"/>
    </row>
    <row r="33537" spans="4:4">
      <c r="D33537" s="422"/>
    </row>
    <row r="33538" spans="4:4">
      <c r="D33538" s="422"/>
    </row>
    <row r="33539" spans="4:4">
      <c r="D33539" s="422"/>
    </row>
    <row r="33540" spans="4:4">
      <c r="D33540" s="422"/>
    </row>
    <row r="33541" spans="4:4">
      <c r="D33541" s="422"/>
    </row>
    <row r="33542" spans="4:4">
      <c r="D33542" s="422"/>
    </row>
    <row r="33543" spans="4:4">
      <c r="D33543" s="422"/>
    </row>
    <row r="33544" spans="4:4">
      <c r="D33544" s="422"/>
    </row>
    <row r="33545" spans="4:4">
      <c r="D33545" s="422"/>
    </row>
    <row r="33546" spans="4:4">
      <c r="D33546" s="422"/>
    </row>
    <row r="33547" spans="4:4">
      <c r="D33547" s="422"/>
    </row>
    <row r="33548" spans="4:4">
      <c r="D33548" s="422"/>
    </row>
    <row r="33549" spans="4:4">
      <c r="D33549" s="422"/>
    </row>
    <row r="33550" spans="4:4">
      <c r="D33550" s="422"/>
    </row>
    <row r="33551" spans="4:4">
      <c r="D33551" s="422"/>
    </row>
    <row r="33552" spans="4:4">
      <c r="D33552" s="422"/>
    </row>
    <row r="33553" spans="4:4">
      <c r="D33553" s="422"/>
    </row>
    <row r="33554" spans="4:4">
      <c r="D33554" s="422"/>
    </row>
    <row r="33555" spans="4:4">
      <c r="D33555" s="422"/>
    </row>
    <row r="33556" spans="4:4">
      <c r="D33556" s="422"/>
    </row>
    <row r="33557" spans="4:4">
      <c r="D33557" s="422"/>
    </row>
    <row r="33558" spans="4:4">
      <c r="D33558" s="422"/>
    </row>
    <row r="33559" spans="4:4">
      <c r="D33559" s="422"/>
    </row>
    <row r="33560" spans="4:4">
      <c r="D33560" s="422"/>
    </row>
    <row r="33561" spans="4:4">
      <c r="D33561" s="422"/>
    </row>
    <row r="33562" spans="4:4">
      <c r="D33562" s="422"/>
    </row>
    <row r="33563" spans="4:4">
      <c r="D33563" s="422"/>
    </row>
    <row r="33564" spans="4:4">
      <c r="D33564" s="422"/>
    </row>
    <row r="33565" spans="4:4">
      <c r="D33565" s="422"/>
    </row>
    <row r="33566" spans="4:4">
      <c r="D33566" s="422"/>
    </row>
    <row r="33567" spans="4:4">
      <c r="D33567" s="422"/>
    </row>
    <row r="33568" spans="4:4">
      <c r="D33568" s="422"/>
    </row>
    <row r="33569" spans="4:4">
      <c r="D33569" s="422"/>
    </row>
    <row r="33570" spans="4:4">
      <c r="D33570" s="422"/>
    </row>
    <row r="33571" spans="4:4">
      <c r="D33571" s="422"/>
    </row>
    <row r="33572" spans="4:4">
      <c r="D33572" s="422"/>
    </row>
    <row r="33573" spans="4:4">
      <c r="D33573" s="422"/>
    </row>
    <row r="33574" spans="4:4">
      <c r="D33574" s="422"/>
    </row>
    <row r="33575" spans="4:4">
      <c r="D33575" s="422"/>
    </row>
    <row r="33576" spans="4:4">
      <c r="D33576" s="422"/>
    </row>
    <row r="33577" spans="4:4">
      <c r="D33577" s="422"/>
    </row>
    <row r="33578" spans="4:4">
      <c r="D33578" s="422"/>
    </row>
    <row r="33579" spans="4:4">
      <c r="D33579" s="422"/>
    </row>
    <row r="33580" spans="4:4">
      <c r="D33580" s="422"/>
    </row>
    <row r="33581" spans="4:4">
      <c r="D33581" s="422"/>
    </row>
    <row r="33582" spans="4:4">
      <c r="D33582" s="422"/>
    </row>
    <row r="33583" spans="4:4">
      <c r="D33583" s="422"/>
    </row>
    <row r="33584" spans="4:4">
      <c r="D33584" s="422"/>
    </row>
    <row r="33585" spans="4:4">
      <c r="D33585" s="422"/>
    </row>
    <row r="33586" spans="4:4">
      <c r="D33586" s="422"/>
    </row>
    <row r="33587" spans="4:4">
      <c r="D33587" s="422"/>
    </row>
    <row r="33588" spans="4:4">
      <c r="D33588" s="422"/>
    </row>
    <row r="33589" spans="4:4">
      <c r="D33589" s="422"/>
    </row>
    <row r="33590" spans="4:4">
      <c r="D33590" s="422"/>
    </row>
    <row r="33591" spans="4:4">
      <c r="D33591" s="422"/>
    </row>
    <row r="33592" spans="4:4">
      <c r="D33592" s="422"/>
    </row>
    <row r="33593" spans="4:4">
      <c r="D33593" s="422"/>
    </row>
    <row r="33594" spans="4:4">
      <c r="D33594" s="422"/>
    </row>
    <row r="33595" spans="4:4">
      <c r="D33595" s="422"/>
    </row>
    <row r="33596" spans="4:4">
      <c r="D33596" s="422"/>
    </row>
    <row r="33597" spans="4:4">
      <c r="D33597" s="422"/>
    </row>
    <row r="33598" spans="4:4">
      <c r="D33598" s="422"/>
    </row>
    <row r="33599" spans="4:4">
      <c r="D33599" s="422"/>
    </row>
    <row r="33600" spans="4:4">
      <c r="D33600" s="422"/>
    </row>
    <row r="33601" spans="4:4">
      <c r="D33601" s="422"/>
    </row>
    <row r="33602" spans="4:4">
      <c r="D33602" s="422"/>
    </row>
    <row r="33603" spans="4:4">
      <c r="D33603" s="422"/>
    </row>
    <row r="33604" spans="4:4">
      <c r="D33604" s="422"/>
    </row>
    <row r="33605" spans="4:4">
      <c r="D33605" s="422"/>
    </row>
    <row r="33606" spans="4:4">
      <c r="D33606" s="422"/>
    </row>
    <row r="33607" spans="4:4">
      <c r="D33607" s="422"/>
    </row>
    <row r="33608" spans="4:4">
      <c r="D33608" s="422"/>
    </row>
    <row r="33609" spans="4:4">
      <c r="D33609" s="422"/>
    </row>
    <row r="33610" spans="4:4">
      <c r="D33610" s="422"/>
    </row>
    <row r="33611" spans="4:4">
      <c r="D33611" s="422"/>
    </row>
    <row r="33612" spans="4:4">
      <c r="D33612" s="422"/>
    </row>
    <row r="33613" spans="4:4">
      <c r="D33613" s="422"/>
    </row>
    <row r="33614" spans="4:4">
      <c r="D33614" s="422"/>
    </row>
    <row r="33615" spans="4:4">
      <c r="D33615" s="422"/>
    </row>
    <row r="33616" spans="4:4">
      <c r="D33616" s="422"/>
    </row>
    <row r="33617" spans="4:4">
      <c r="D33617" s="422"/>
    </row>
    <row r="33618" spans="4:4">
      <c r="D33618" s="422"/>
    </row>
    <row r="33619" spans="4:4">
      <c r="D33619" s="422"/>
    </row>
    <row r="33620" spans="4:4">
      <c r="D33620" s="422"/>
    </row>
    <row r="33621" spans="4:4">
      <c r="D33621" s="422"/>
    </row>
    <row r="33622" spans="4:4">
      <c r="D33622" s="422"/>
    </row>
    <row r="33623" spans="4:4">
      <c r="D33623" s="422"/>
    </row>
    <row r="33624" spans="4:4">
      <c r="D33624" s="422"/>
    </row>
    <row r="33625" spans="4:4">
      <c r="D33625" s="422"/>
    </row>
    <row r="33626" spans="4:4">
      <c r="D33626" s="422"/>
    </row>
    <row r="33627" spans="4:4">
      <c r="D33627" s="422"/>
    </row>
    <row r="33628" spans="4:4">
      <c r="D33628" s="422"/>
    </row>
    <row r="33629" spans="4:4">
      <c r="D33629" s="422"/>
    </row>
    <row r="33630" spans="4:4">
      <c r="D33630" s="422"/>
    </row>
    <row r="33631" spans="4:4">
      <c r="D33631" s="422"/>
    </row>
    <row r="33632" spans="4:4">
      <c r="D33632" s="422"/>
    </row>
    <row r="33633" spans="4:4">
      <c r="D33633" s="422"/>
    </row>
    <row r="33634" spans="4:4">
      <c r="D33634" s="422"/>
    </row>
    <row r="33635" spans="4:4">
      <c r="D33635" s="422"/>
    </row>
    <row r="33636" spans="4:4">
      <c r="D33636" s="422"/>
    </row>
    <row r="33637" spans="4:4">
      <c r="D33637" s="422"/>
    </row>
    <row r="33638" spans="4:4">
      <c r="D33638" s="422"/>
    </row>
    <row r="33639" spans="4:4">
      <c r="D33639" s="422"/>
    </row>
    <row r="33640" spans="4:4">
      <c r="D33640" s="422"/>
    </row>
    <row r="33641" spans="4:4">
      <c r="D33641" s="422"/>
    </row>
    <row r="33642" spans="4:4">
      <c r="D33642" s="422"/>
    </row>
    <row r="33643" spans="4:4">
      <c r="D33643" s="422"/>
    </row>
    <row r="33644" spans="4:4">
      <c r="D33644" s="422"/>
    </row>
    <row r="33645" spans="4:4">
      <c r="D33645" s="422"/>
    </row>
    <row r="33646" spans="4:4">
      <c r="D33646" s="422"/>
    </row>
    <row r="33647" spans="4:4">
      <c r="D33647" s="422"/>
    </row>
    <row r="33648" spans="4:4">
      <c r="D33648" s="422"/>
    </row>
    <row r="33649" spans="4:4">
      <c r="D33649" s="422"/>
    </row>
    <row r="33650" spans="4:4">
      <c r="D33650" s="422"/>
    </row>
    <row r="33651" spans="4:4">
      <c r="D33651" s="422"/>
    </row>
    <row r="33652" spans="4:4">
      <c r="D33652" s="422"/>
    </row>
    <row r="33653" spans="4:4">
      <c r="D33653" s="422"/>
    </row>
    <row r="33654" spans="4:4">
      <c r="D33654" s="422"/>
    </row>
    <row r="33655" spans="4:4">
      <c r="D33655" s="422"/>
    </row>
    <row r="33656" spans="4:4">
      <c r="D33656" s="422"/>
    </row>
    <row r="33657" spans="4:4">
      <c r="D33657" s="422"/>
    </row>
    <row r="33658" spans="4:4">
      <c r="D33658" s="422"/>
    </row>
    <row r="33659" spans="4:4">
      <c r="D33659" s="422"/>
    </row>
    <row r="33660" spans="4:4">
      <c r="D33660" s="422"/>
    </row>
    <row r="33661" spans="4:4">
      <c r="D33661" s="422"/>
    </row>
    <row r="33662" spans="4:4">
      <c r="D33662" s="422"/>
    </row>
    <row r="33663" spans="4:4">
      <c r="D33663" s="422"/>
    </row>
    <row r="33664" spans="4:4">
      <c r="D33664" s="422"/>
    </row>
    <row r="33665" spans="4:4">
      <c r="D33665" s="422"/>
    </row>
    <row r="33666" spans="4:4">
      <c r="D33666" s="422"/>
    </row>
    <row r="33667" spans="4:4">
      <c r="D33667" s="422"/>
    </row>
    <row r="33668" spans="4:4">
      <c r="D33668" s="422"/>
    </row>
    <row r="33669" spans="4:4">
      <c r="D33669" s="422"/>
    </row>
    <row r="33670" spans="4:4">
      <c r="D33670" s="422"/>
    </row>
    <row r="33671" spans="4:4">
      <c r="D33671" s="422"/>
    </row>
    <row r="33672" spans="4:4">
      <c r="D33672" s="422"/>
    </row>
    <row r="33673" spans="4:4">
      <c r="D33673" s="422"/>
    </row>
    <row r="33674" spans="4:4">
      <c r="D33674" s="422"/>
    </row>
    <row r="33675" spans="4:4">
      <c r="D33675" s="422"/>
    </row>
    <row r="33676" spans="4:4">
      <c r="D33676" s="422"/>
    </row>
    <row r="33677" spans="4:4">
      <c r="D33677" s="422"/>
    </row>
    <row r="33678" spans="4:4">
      <c r="D33678" s="422"/>
    </row>
    <row r="33679" spans="4:4">
      <c r="D33679" s="422"/>
    </row>
    <row r="33680" spans="4:4">
      <c r="D33680" s="422"/>
    </row>
    <row r="33681" spans="4:4">
      <c r="D33681" s="422"/>
    </row>
    <row r="33682" spans="4:4">
      <c r="D33682" s="422"/>
    </row>
    <row r="33683" spans="4:4">
      <c r="D33683" s="422"/>
    </row>
    <row r="33684" spans="4:4">
      <c r="D33684" s="422"/>
    </row>
    <row r="33685" spans="4:4">
      <c r="D33685" s="422"/>
    </row>
    <row r="33686" spans="4:4">
      <c r="D33686" s="422"/>
    </row>
    <row r="33687" spans="4:4">
      <c r="D33687" s="422"/>
    </row>
    <row r="33688" spans="4:4">
      <c r="D33688" s="422"/>
    </row>
    <row r="33689" spans="4:4">
      <c r="D33689" s="422"/>
    </row>
    <row r="33690" spans="4:4">
      <c r="D33690" s="422"/>
    </row>
    <row r="33691" spans="4:4">
      <c r="D33691" s="422"/>
    </row>
    <row r="33692" spans="4:4">
      <c r="D33692" s="422"/>
    </row>
    <row r="33693" spans="4:4">
      <c r="D33693" s="422"/>
    </row>
    <row r="33694" spans="4:4">
      <c r="D33694" s="422"/>
    </row>
    <row r="33695" spans="4:4">
      <c r="D33695" s="422"/>
    </row>
    <row r="33696" spans="4:4">
      <c r="D33696" s="422"/>
    </row>
    <row r="33697" spans="4:4">
      <c r="D33697" s="422"/>
    </row>
    <row r="33698" spans="4:4">
      <c r="D33698" s="422"/>
    </row>
    <row r="33699" spans="4:4">
      <c r="D33699" s="422"/>
    </row>
    <row r="33700" spans="4:4">
      <c r="D33700" s="422"/>
    </row>
    <row r="33701" spans="4:4">
      <c r="D33701" s="422"/>
    </row>
    <row r="33702" spans="4:4">
      <c r="D33702" s="422"/>
    </row>
    <row r="33703" spans="4:4">
      <c r="D33703" s="422"/>
    </row>
    <row r="33704" spans="4:4">
      <c r="D33704" s="422"/>
    </row>
    <row r="33705" spans="4:4">
      <c r="D33705" s="422"/>
    </row>
    <row r="33706" spans="4:4">
      <c r="D33706" s="422"/>
    </row>
    <row r="33707" spans="4:4">
      <c r="D33707" s="422"/>
    </row>
    <row r="33708" spans="4:4">
      <c r="D33708" s="422"/>
    </row>
    <row r="33709" spans="4:4">
      <c r="D33709" s="422"/>
    </row>
    <row r="33710" spans="4:4">
      <c r="D33710" s="422"/>
    </row>
    <row r="33711" spans="4:4">
      <c r="D33711" s="422"/>
    </row>
    <row r="33712" spans="4:4">
      <c r="D33712" s="422"/>
    </row>
    <row r="33713" spans="4:4">
      <c r="D33713" s="422"/>
    </row>
    <row r="33714" spans="4:4">
      <c r="D33714" s="422"/>
    </row>
    <row r="33715" spans="4:4">
      <c r="D33715" s="422"/>
    </row>
    <row r="33716" spans="4:4">
      <c r="D33716" s="422"/>
    </row>
    <row r="33717" spans="4:4">
      <c r="D33717" s="422"/>
    </row>
    <row r="33718" spans="4:4">
      <c r="D33718" s="422"/>
    </row>
    <row r="33719" spans="4:4">
      <c r="D33719" s="422"/>
    </row>
    <row r="33720" spans="4:4">
      <c r="D33720" s="422"/>
    </row>
    <row r="33721" spans="4:4">
      <c r="D33721" s="422"/>
    </row>
    <row r="33722" spans="4:4">
      <c r="D33722" s="422"/>
    </row>
    <row r="33723" spans="4:4">
      <c r="D33723" s="422"/>
    </row>
    <row r="33724" spans="4:4">
      <c r="D33724" s="422"/>
    </row>
    <row r="33725" spans="4:4">
      <c r="D33725" s="422"/>
    </row>
    <row r="33726" spans="4:4">
      <c r="D33726" s="422"/>
    </row>
    <row r="33727" spans="4:4">
      <c r="D33727" s="422"/>
    </row>
    <row r="33728" spans="4:4">
      <c r="D33728" s="422"/>
    </row>
    <row r="33729" spans="4:4">
      <c r="D33729" s="422"/>
    </row>
    <row r="33730" spans="4:4">
      <c r="D33730" s="422"/>
    </row>
    <row r="33731" spans="4:4">
      <c r="D33731" s="422"/>
    </row>
    <row r="33732" spans="4:4">
      <c r="D33732" s="422"/>
    </row>
    <row r="33733" spans="4:4">
      <c r="D33733" s="422"/>
    </row>
    <row r="33734" spans="4:4">
      <c r="D33734" s="422"/>
    </row>
    <row r="33735" spans="4:4">
      <c r="D33735" s="422"/>
    </row>
    <row r="33736" spans="4:4">
      <c r="D33736" s="422"/>
    </row>
    <row r="33737" spans="4:4">
      <c r="D33737" s="422"/>
    </row>
    <row r="33738" spans="4:4">
      <c r="D33738" s="422"/>
    </row>
    <row r="33739" spans="4:4">
      <c r="D33739" s="422"/>
    </row>
    <row r="33740" spans="4:4">
      <c r="D33740" s="422"/>
    </row>
    <row r="33741" spans="4:4">
      <c r="D33741" s="422"/>
    </row>
    <row r="33742" spans="4:4">
      <c r="D33742" s="422"/>
    </row>
    <row r="33743" spans="4:4">
      <c r="D33743" s="422"/>
    </row>
    <row r="33744" spans="4:4">
      <c r="D33744" s="422"/>
    </row>
    <row r="33745" spans="4:4">
      <c r="D33745" s="422"/>
    </row>
    <row r="33746" spans="4:4">
      <c r="D33746" s="422"/>
    </row>
    <row r="33747" spans="4:4">
      <c r="D33747" s="422"/>
    </row>
    <row r="33748" spans="4:4">
      <c r="D33748" s="422"/>
    </row>
    <row r="33749" spans="4:4">
      <c r="D33749" s="422"/>
    </row>
    <row r="33750" spans="4:4">
      <c r="D33750" s="422"/>
    </row>
    <row r="33751" spans="4:4">
      <c r="D33751" s="422"/>
    </row>
    <row r="33752" spans="4:4">
      <c r="D33752" s="422"/>
    </row>
    <row r="33753" spans="4:4">
      <c r="D33753" s="422"/>
    </row>
    <row r="33754" spans="4:4">
      <c r="D33754" s="422"/>
    </row>
    <row r="33755" spans="4:4">
      <c r="D33755" s="422"/>
    </row>
    <row r="33756" spans="4:4">
      <c r="D33756" s="422"/>
    </row>
    <row r="33757" spans="4:4">
      <c r="D33757" s="422"/>
    </row>
    <row r="33758" spans="4:4">
      <c r="D33758" s="422"/>
    </row>
    <row r="33759" spans="4:4">
      <c r="D33759" s="422"/>
    </row>
    <row r="33760" spans="4:4">
      <c r="D33760" s="422"/>
    </row>
    <row r="33761" spans="4:4">
      <c r="D33761" s="422"/>
    </row>
    <row r="33762" spans="4:4">
      <c r="D33762" s="422"/>
    </row>
    <row r="33763" spans="4:4">
      <c r="D33763" s="422"/>
    </row>
    <row r="33764" spans="4:4">
      <c r="D33764" s="422"/>
    </row>
    <row r="33765" spans="4:4">
      <c r="D33765" s="422"/>
    </row>
    <row r="33766" spans="4:4">
      <c r="D33766" s="422"/>
    </row>
    <row r="33767" spans="4:4">
      <c r="D33767" s="422"/>
    </row>
    <row r="33768" spans="4:4">
      <c r="D33768" s="422"/>
    </row>
    <row r="33769" spans="4:4">
      <c r="D33769" s="422"/>
    </row>
    <row r="33770" spans="4:4">
      <c r="D33770" s="422"/>
    </row>
    <row r="33771" spans="4:4">
      <c r="D33771" s="422"/>
    </row>
    <row r="33772" spans="4:4">
      <c r="D33772" s="422"/>
    </row>
    <row r="33773" spans="4:4">
      <c r="D33773" s="422"/>
    </row>
    <row r="33774" spans="4:4">
      <c r="D33774" s="422"/>
    </row>
    <row r="33775" spans="4:4">
      <c r="D33775" s="422"/>
    </row>
    <row r="33776" spans="4:4">
      <c r="D33776" s="422"/>
    </row>
    <row r="33777" spans="4:4">
      <c r="D33777" s="422"/>
    </row>
    <row r="33778" spans="4:4">
      <c r="D33778" s="422"/>
    </row>
    <row r="33779" spans="4:4">
      <c r="D33779" s="422"/>
    </row>
    <row r="33780" spans="4:4">
      <c r="D33780" s="422"/>
    </row>
    <row r="33781" spans="4:4">
      <c r="D33781" s="422"/>
    </row>
    <row r="33782" spans="4:4">
      <c r="D33782" s="422"/>
    </row>
    <row r="33783" spans="4:4">
      <c r="D33783" s="422"/>
    </row>
    <row r="33784" spans="4:4">
      <c r="D33784" s="422"/>
    </row>
    <row r="33785" spans="4:4">
      <c r="D33785" s="422"/>
    </row>
    <row r="33786" spans="4:4">
      <c r="D33786" s="422"/>
    </row>
    <row r="33787" spans="4:4">
      <c r="D33787" s="422"/>
    </row>
    <row r="33788" spans="4:4">
      <c r="D33788" s="422"/>
    </row>
    <row r="33789" spans="4:4">
      <c r="D33789" s="422"/>
    </row>
    <row r="33790" spans="4:4">
      <c r="D33790" s="422"/>
    </row>
    <row r="33791" spans="4:4">
      <c r="D33791" s="422"/>
    </row>
    <row r="33792" spans="4:4">
      <c r="D33792" s="422"/>
    </row>
    <row r="33793" spans="4:4">
      <c r="D33793" s="422"/>
    </row>
    <row r="33794" spans="4:4">
      <c r="D33794" s="422"/>
    </row>
    <row r="33795" spans="4:4">
      <c r="D33795" s="422"/>
    </row>
    <row r="33796" spans="4:4">
      <c r="D33796" s="422"/>
    </row>
    <row r="33797" spans="4:4">
      <c r="D33797" s="422"/>
    </row>
    <row r="33798" spans="4:4">
      <c r="D33798" s="422"/>
    </row>
    <row r="33799" spans="4:4">
      <c r="D33799" s="422"/>
    </row>
    <row r="33800" spans="4:4">
      <c r="D33800" s="422"/>
    </row>
    <row r="33801" spans="4:4">
      <c r="D33801" s="422"/>
    </row>
    <row r="33802" spans="4:4">
      <c r="D33802" s="422"/>
    </row>
    <row r="33803" spans="4:4">
      <c r="D33803" s="422"/>
    </row>
    <row r="33804" spans="4:4">
      <c r="D33804" s="422"/>
    </row>
    <row r="33805" spans="4:4">
      <c r="D33805" s="422"/>
    </row>
    <row r="33806" spans="4:4">
      <c r="D33806" s="422"/>
    </row>
    <row r="33807" spans="4:4">
      <c r="D33807" s="422"/>
    </row>
    <row r="33808" spans="4:4">
      <c r="D33808" s="422"/>
    </row>
    <row r="33809" spans="4:4">
      <c r="D33809" s="422"/>
    </row>
    <row r="33810" spans="4:4">
      <c r="D33810" s="422"/>
    </row>
    <row r="33811" spans="4:4">
      <c r="D33811" s="422"/>
    </row>
    <row r="33812" spans="4:4">
      <c r="D33812" s="422"/>
    </row>
    <row r="33813" spans="4:4">
      <c r="D33813" s="422"/>
    </row>
    <row r="33814" spans="4:4">
      <c r="D33814" s="422"/>
    </row>
    <row r="33815" spans="4:4">
      <c r="D33815" s="422"/>
    </row>
    <row r="33816" spans="4:4">
      <c r="D33816" s="422"/>
    </row>
    <row r="33817" spans="4:4">
      <c r="D33817" s="422"/>
    </row>
    <row r="33818" spans="4:4">
      <c r="D33818" s="422"/>
    </row>
    <row r="33819" spans="4:4">
      <c r="D33819" s="422"/>
    </row>
    <row r="33820" spans="4:4">
      <c r="D33820" s="422"/>
    </row>
    <row r="33821" spans="4:4">
      <c r="D33821" s="422"/>
    </row>
    <row r="33822" spans="4:4">
      <c r="D33822" s="422"/>
    </row>
    <row r="33823" spans="4:4">
      <c r="D33823" s="422"/>
    </row>
    <row r="33824" spans="4:4">
      <c r="D33824" s="422"/>
    </row>
    <row r="33825" spans="4:4">
      <c r="D33825" s="422"/>
    </row>
    <row r="33826" spans="4:4">
      <c r="D33826" s="422"/>
    </row>
    <row r="33827" spans="4:4">
      <c r="D33827" s="422"/>
    </row>
    <row r="33828" spans="4:4">
      <c r="D33828" s="422"/>
    </row>
    <row r="33829" spans="4:4">
      <c r="D33829" s="422"/>
    </row>
    <row r="33830" spans="4:4">
      <c r="D33830" s="422"/>
    </row>
    <row r="33831" spans="4:4">
      <c r="D33831" s="422"/>
    </row>
    <row r="33832" spans="4:4">
      <c r="D33832" s="422"/>
    </row>
    <row r="33833" spans="4:4">
      <c r="D33833" s="422"/>
    </row>
    <row r="33834" spans="4:4">
      <c r="D33834" s="422"/>
    </row>
    <row r="33835" spans="4:4">
      <c r="D33835" s="422"/>
    </row>
    <row r="33836" spans="4:4">
      <c r="D33836" s="422"/>
    </row>
    <row r="33837" spans="4:4">
      <c r="D33837" s="422"/>
    </row>
    <row r="33838" spans="4:4">
      <c r="D33838" s="422"/>
    </row>
    <row r="33839" spans="4:4">
      <c r="D33839" s="422"/>
    </row>
    <row r="33840" spans="4:4">
      <c r="D33840" s="422"/>
    </row>
    <row r="33841" spans="4:4">
      <c r="D33841" s="422"/>
    </row>
    <row r="33842" spans="4:4">
      <c r="D33842" s="422"/>
    </row>
    <row r="33843" spans="4:4">
      <c r="D33843" s="422"/>
    </row>
    <row r="33844" spans="4:4">
      <c r="D33844" s="422"/>
    </row>
    <row r="33845" spans="4:4">
      <c r="D33845" s="422"/>
    </row>
    <row r="33846" spans="4:4">
      <c r="D33846" s="422"/>
    </row>
    <row r="33847" spans="4:4">
      <c r="D33847" s="422"/>
    </row>
    <row r="33848" spans="4:4">
      <c r="D33848" s="422"/>
    </row>
    <row r="33849" spans="4:4">
      <c r="D33849" s="422"/>
    </row>
    <row r="33850" spans="4:4">
      <c r="D33850" s="422"/>
    </row>
    <row r="33851" spans="4:4">
      <c r="D33851" s="422"/>
    </row>
    <row r="33852" spans="4:4">
      <c r="D33852" s="422"/>
    </row>
    <row r="33853" spans="4:4">
      <c r="D33853" s="422"/>
    </row>
    <row r="33854" spans="4:4">
      <c r="D33854" s="422"/>
    </row>
    <row r="33855" spans="4:4">
      <c r="D33855" s="422"/>
    </row>
    <row r="33856" spans="4:4">
      <c r="D33856" s="422"/>
    </row>
    <row r="33857" spans="4:4">
      <c r="D33857" s="422"/>
    </row>
    <row r="33858" spans="4:4">
      <c r="D33858" s="422"/>
    </row>
    <row r="33859" spans="4:4">
      <c r="D33859" s="422"/>
    </row>
    <row r="33860" spans="4:4">
      <c r="D33860" s="422"/>
    </row>
    <row r="33861" spans="4:4">
      <c r="D33861" s="422"/>
    </row>
    <row r="33862" spans="4:4">
      <c r="D33862" s="422"/>
    </row>
    <row r="33863" spans="4:4">
      <c r="D33863" s="422"/>
    </row>
    <row r="33864" spans="4:4">
      <c r="D33864" s="422"/>
    </row>
    <row r="33865" spans="4:4">
      <c r="D33865" s="422"/>
    </row>
    <row r="33866" spans="4:4">
      <c r="D33866" s="422"/>
    </row>
    <row r="33867" spans="4:4">
      <c r="D33867" s="422"/>
    </row>
    <row r="33868" spans="4:4">
      <c r="D33868" s="422"/>
    </row>
    <row r="33869" spans="4:4">
      <c r="D33869" s="422"/>
    </row>
    <row r="33870" spans="4:4">
      <c r="D33870" s="422"/>
    </row>
    <row r="33871" spans="4:4">
      <c r="D33871" s="422"/>
    </row>
    <row r="33872" spans="4:4">
      <c r="D33872" s="422"/>
    </row>
    <row r="33873" spans="4:4">
      <c r="D33873" s="422"/>
    </row>
    <row r="33874" spans="4:4">
      <c r="D33874" s="422"/>
    </row>
    <row r="33875" spans="4:4">
      <c r="D33875" s="422"/>
    </row>
    <row r="33876" spans="4:4">
      <c r="D33876" s="422"/>
    </row>
    <row r="33877" spans="4:4">
      <c r="D33877" s="422"/>
    </row>
    <row r="33878" spans="4:4">
      <c r="D33878" s="422"/>
    </row>
    <row r="33879" spans="4:4">
      <c r="D33879" s="422"/>
    </row>
    <row r="33880" spans="4:4">
      <c r="D33880" s="422"/>
    </row>
    <row r="33881" spans="4:4">
      <c r="D33881" s="422"/>
    </row>
    <row r="33882" spans="4:4">
      <c r="D33882" s="422"/>
    </row>
    <row r="33883" spans="4:4">
      <c r="D33883" s="422"/>
    </row>
    <row r="33884" spans="4:4">
      <c r="D33884" s="422"/>
    </row>
    <row r="33885" spans="4:4">
      <c r="D33885" s="422"/>
    </row>
    <row r="33886" spans="4:4">
      <c r="D33886" s="422"/>
    </row>
    <row r="33887" spans="4:4">
      <c r="D33887" s="422"/>
    </row>
    <row r="33888" spans="4:4">
      <c r="D33888" s="422"/>
    </row>
    <row r="33889" spans="4:4">
      <c r="D33889" s="422"/>
    </row>
    <row r="33890" spans="4:4">
      <c r="D33890" s="422"/>
    </row>
    <row r="33891" spans="4:4">
      <c r="D33891" s="422"/>
    </row>
    <row r="33892" spans="4:4">
      <c r="D33892" s="422"/>
    </row>
    <row r="33893" spans="4:4">
      <c r="D33893" s="422"/>
    </row>
    <row r="33894" spans="4:4">
      <c r="D33894" s="422"/>
    </row>
    <row r="33895" spans="4:4">
      <c r="D33895" s="422"/>
    </row>
    <row r="33896" spans="4:4">
      <c r="D33896" s="422"/>
    </row>
    <row r="33897" spans="4:4">
      <c r="D33897" s="422"/>
    </row>
    <row r="33898" spans="4:4">
      <c r="D33898" s="422"/>
    </row>
    <row r="33899" spans="4:4">
      <c r="D33899" s="422"/>
    </row>
    <row r="33900" spans="4:4">
      <c r="D33900" s="422"/>
    </row>
    <row r="33901" spans="4:4">
      <c r="D33901" s="422"/>
    </row>
    <row r="33902" spans="4:4">
      <c r="D33902" s="422"/>
    </row>
    <row r="33903" spans="4:4">
      <c r="D33903" s="422"/>
    </row>
    <row r="33904" spans="4:4">
      <c r="D33904" s="422"/>
    </row>
    <row r="33905" spans="4:4">
      <c r="D33905" s="422"/>
    </row>
    <row r="33906" spans="4:4">
      <c r="D33906" s="422"/>
    </row>
    <row r="33907" spans="4:4">
      <c r="D33907" s="422"/>
    </row>
    <row r="33908" spans="4:4">
      <c r="D33908" s="422"/>
    </row>
    <row r="33909" spans="4:4">
      <c r="D33909" s="422"/>
    </row>
    <row r="33910" spans="4:4">
      <c r="D33910" s="422"/>
    </row>
    <row r="33911" spans="4:4">
      <c r="D33911" s="422"/>
    </row>
    <row r="33912" spans="4:4">
      <c r="D33912" s="422"/>
    </row>
    <row r="33913" spans="4:4">
      <c r="D33913" s="422"/>
    </row>
    <row r="33914" spans="4:4">
      <c r="D33914" s="422"/>
    </row>
    <row r="33915" spans="4:4">
      <c r="D33915" s="422"/>
    </row>
    <row r="33916" spans="4:4">
      <c r="D33916" s="422"/>
    </row>
    <row r="33917" spans="4:4">
      <c r="D33917" s="422"/>
    </row>
    <row r="33918" spans="4:4">
      <c r="D33918" s="422"/>
    </row>
    <row r="33919" spans="4:4">
      <c r="D33919" s="422"/>
    </row>
    <row r="33920" spans="4:4">
      <c r="D33920" s="422"/>
    </row>
    <row r="33921" spans="4:4">
      <c r="D33921" s="422"/>
    </row>
    <row r="33922" spans="4:4">
      <c r="D33922" s="422"/>
    </row>
    <row r="33923" spans="4:4">
      <c r="D33923" s="422"/>
    </row>
    <row r="33924" spans="4:4">
      <c r="D33924" s="422"/>
    </row>
    <row r="33925" spans="4:4">
      <c r="D33925" s="422"/>
    </row>
    <row r="33926" spans="4:4">
      <c r="D33926" s="422"/>
    </row>
    <row r="33927" spans="4:4">
      <c r="D33927" s="422"/>
    </row>
    <row r="33928" spans="4:4">
      <c r="D33928" s="422"/>
    </row>
    <row r="33929" spans="4:4">
      <c r="D33929" s="422"/>
    </row>
    <row r="33930" spans="4:4">
      <c r="D33930" s="422"/>
    </row>
    <row r="33931" spans="4:4">
      <c r="D33931" s="422"/>
    </row>
    <row r="33932" spans="4:4">
      <c r="D33932" s="422"/>
    </row>
    <row r="33933" spans="4:4">
      <c r="D33933" s="422"/>
    </row>
    <row r="33934" spans="4:4">
      <c r="D33934" s="422"/>
    </row>
    <row r="33935" spans="4:4">
      <c r="D33935" s="422"/>
    </row>
    <row r="33936" spans="4:4">
      <c r="D33936" s="422"/>
    </row>
    <row r="33937" spans="4:4">
      <c r="D33937" s="422"/>
    </row>
    <row r="33938" spans="4:4">
      <c r="D33938" s="422"/>
    </row>
    <row r="33939" spans="4:4">
      <c r="D33939" s="422"/>
    </row>
    <row r="33940" spans="4:4">
      <c r="D33940" s="422"/>
    </row>
    <row r="33941" spans="4:4">
      <c r="D33941" s="422"/>
    </row>
    <row r="33942" spans="4:4">
      <c r="D33942" s="422"/>
    </row>
    <row r="33943" spans="4:4">
      <c r="D33943" s="422"/>
    </row>
    <row r="33944" spans="4:4">
      <c r="D33944" s="422"/>
    </row>
    <row r="33945" spans="4:4">
      <c r="D33945" s="422"/>
    </row>
    <row r="33946" spans="4:4">
      <c r="D33946" s="422"/>
    </row>
    <row r="33947" spans="4:4">
      <c r="D33947" s="422"/>
    </row>
    <row r="33948" spans="4:4">
      <c r="D33948" s="422"/>
    </row>
    <row r="33949" spans="4:4">
      <c r="D33949" s="422"/>
    </row>
    <row r="33950" spans="4:4">
      <c r="D33950" s="422"/>
    </row>
    <row r="33951" spans="4:4">
      <c r="D33951" s="422"/>
    </row>
    <row r="33952" spans="4:4">
      <c r="D33952" s="422"/>
    </row>
    <row r="33953" spans="4:4">
      <c r="D33953" s="422"/>
    </row>
    <row r="33954" spans="4:4">
      <c r="D33954" s="422"/>
    </row>
    <row r="33955" spans="4:4">
      <c r="D33955" s="422"/>
    </row>
    <row r="33956" spans="4:4">
      <c r="D33956" s="422"/>
    </row>
    <row r="33957" spans="4:4">
      <c r="D33957" s="422"/>
    </row>
    <row r="33958" spans="4:4">
      <c r="D33958" s="422"/>
    </row>
    <row r="33959" spans="4:4">
      <c r="D33959" s="422"/>
    </row>
    <row r="33960" spans="4:4">
      <c r="D33960" s="422"/>
    </row>
    <row r="33961" spans="4:4">
      <c r="D33961" s="422"/>
    </row>
    <row r="33962" spans="4:4">
      <c r="D33962" s="422"/>
    </row>
    <row r="33963" spans="4:4">
      <c r="D33963" s="422"/>
    </row>
    <row r="33964" spans="4:4">
      <c r="D33964" s="422"/>
    </row>
    <row r="33965" spans="4:4">
      <c r="D33965" s="422"/>
    </row>
    <row r="33966" spans="4:4">
      <c r="D33966" s="422"/>
    </row>
    <row r="33967" spans="4:4">
      <c r="D33967" s="422"/>
    </row>
    <row r="33968" spans="4:4">
      <c r="D33968" s="422"/>
    </row>
    <row r="33969" spans="4:4">
      <c r="D33969" s="422"/>
    </row>
    <row r="33970" spans="4:4">
      <c r="D33970" s="422"/>
    </row>
    <row r="33971" spans="4:4">
      <c r="D33971" s="422"/>
    </row>
    <row r="33972" spans="4:4">
      <c r="D33972" s="422"/>
    </row>
    <row r="33973" spans="4:4">
      <c r="D33973" s="422"/>
    </row>
    <row r="33974" spans="4:4">
      <c r="D33974" s="422"/>
    </row>
    <row r="33975" spans="4:4">
      <c r="D33975" s="422"/>
    </row>
    <row r="33976" spans="4:4">
      <c r="D33976" s="422"/>
    </row>
    <row r="33977" spans="4:4">
      <c r="D33977" s="422"/>
    </row>
    <row r="33978" spans="4:4">
      <c r="D33978" s="422"/>
    </row>
    <row r="33979" spans="4:4">
      <c r="D33979" s="422"/>
    </row>
    <row r="33980" spans="4:4">
      <c r="D33980" s="422"/>
    </row>
    <row r="33981" spans="4:4">
      <c r="D33981" s="422"/>
    </row>
    <row r="33982" spans="4:4">
      <c r="D33982" s="422"/>
    </row>
    <row r="33983" spans="4:4">
      <c r="D33983" s="422"/>
    </row>
    <row r="33984" spans="4:4">
      <c r="D33984" s="422"/>
    </row>
    <row r="33985" spans="4:4">
      <c r="D33985" s="422"/>
    </row>
    <row r="33986" spans="4:4">
      <c r="D33986" s="422"/>
    </row>
    <row r="33987" spans="4:4">
      <c r="D33987" s="422"/>
    </row>
    <row r="33988" spans="4:4">
      <c r="D33988" s="422"/>
    </row>
    <row r="33989" spans="4:4">
      <c r="D33989" s="422"/>
    </row>
    <row r="33990" spans="4:4">
      <c r="D33990" s="422"/>
    </row>
    <row r="33991" spans="4:4">
      <c r="D33991" s="422"/>
    </row>
    <row r="33992" spans="4:4">
      <c r="D33992" s="422"/>
    </row>
    <row r="33993" spans="4:4">
      <c r="D33993" s="422"/>
    </row>
    <row r="33994" spans="4:4">
      <c r="D33994" s="422"/>
    </row>
    <row r="33995" spans="4:4">
      <c r="D33995" s="422"/>
    </row>
    <row r="33996" spans="4:4">
      <c r="D33996" s="422"/>
    </row>
    <row r="33997" spans="4:4">
      <c r="D33997" s="422"/>
    </row>
    <row r="33998" spans="4:4">
      <c r="D33998" s="422"/>
    </row>
    <row r="33999" spans="4:4">
      <c r="D33999" s="422"/>
    </row>
    <row r="34000" spans="4:4">
      <c r="D34000" s="422"/>
    </row>
    <row r="34001" spans="4:4">
      <c r="D34001" s="422"/>
    </row>
    <row r="34002" spans="4:4">
      <c r="D34002" s="422"/>
    </row>
    <row r="34003" spans="4:4">
      <c r="D34003" s="422"/>
    </row>
    <row r="34004" spans="4:4">
      <c r="D34004" s="422"/>
    </row>
    <row r="34005" spans="4:4">
      <c r="D34005" s="422"/>
    </row>
    <row r="34006" spans="4:4">
      <c r="D34006" s="422"/>
    </row>
    <row r="34007" spans="4:4">
      <c r="D34007" s="422"/>
    </row>
    <row r="34008" spans="4:4">
      <c r="D34008" s="422"/>
    </row>
    <row r="34009" spans="4:4">
      <c r="D34009" s="422"/>
    </row>
    <row r="34010" spans="4:4">
      <c r="D34010" s="422"/>
    </row>
    <row r="34011" spans="4:4">
      <c r="D34011" s="422"/>
    </row>
    <row r="34012" spans="4:4">
      <c r="D34012" s="422"/>
    </row>
    <row r="34013" spans="4:4">
      <c r="D34013" s="422"/>
    </row>
    <row r="34014" spans="4:4">
      <c r="D34014" s="422"/>
    </row>
    <row r="34015" spans="4:4">
      <c r="D34015" s="422"/>
    </row>
    <row r="34016" spans="4:4">
      <c r="D34016" s="422"/>
    </row>
    <row r="34017" spans="4:4">
      <c r="D34017" s="422"/>
    </row>
    <row r="34018" spans="4:4">
      <c r="D34018" s="422"/>
    </row>
    <row r="34019" spans="4:4">
      <c r="D34019" s="422"/>
    </row>
    <row r="34020" spans="4:4">
      <c r="D34020" s="422"/>
    </row>
    <row r="34021" spans="4:4">
      <c r="D34021" s="422"/>
    </row>
    <row r="34022" spans="4:4">
      <c r="D34022" s="422"/>
    </row>
    <row r="34023" spans="4:4">
      <c r="D34023" s="422"/>
    </row>
    <row r="34024" spans="4:4">
      <c r="D34024" s="422"/>
    </row>
    <row r="34025" spans="4:4">
      <c r="D34025" s="422"/>
    </row>
    <row r="34026" spans="4:4">
      <c r="D34026" s="422"/>
    </row>
    <row r="34027" spans="4:4">
      <c r="D34027" s="422"/>
    </row>
    <row r="34028" spans="4:4">
      <c r="D34028" s="422"/>
    </row>
    <row r="34029" spans="4:4">
      <c r="D34029" s="422"/>
    </row>
    <row r="34030" spans="4:4">
      <c r="D34030" s="422"/>
    </row>
    <row r="34031" spans="4:4">
      <c r="D34031" s="422"/>
    </row>
    <row r="34032" spans="4:4">
      <c r="D34032" s="422"/>
    </row>
    <row r="34033" spans="4:4">
      <c r="D34033" s="422"/>
    </row>
    <row r="34034" spans="4:4">
      <c r="D34034" s="422"/>
    </row>
    <row r="34035" spans="4:4">
      <c r="D34035" s="422"/>
    </row>
    <row r="34036" spans="4:4">
      <c r="D34036" s="422"/>
    </row>
    <row r="34037" spans="4:4">
      <c r="D34037" s="422"/>
    </row>
    <row r="34038" spans="4:4">
      <c r="D34038" s="422"/>
    </row>
    <row r="34039" spans="4:4">
      <c r="D34039" s="422"/>
    </row>
    <row r="34040" spans="4:4">
      <c r="D34040" s="422"/>
    </row>
    <row r="34041" spans="4:4">
      <c r="D34041" s="422"/>
    </row>
    <row r="34042" spans="4:4">
      <c r="D34042" s="422"/>
    </row>
    <row r="34043" spans="4:4">
      <c r="D34043" s="422"/>
    </row>
    <row r="34044" spans="4:4">
      <c r="D34044" s="422"/>
    </row>
    <row r="34045" spans="4:4">
      <c r="D34045" s="422"/>
    </row>
    <row r="34046" spans="4:4">
      <c r="D34046" s="422"/>
    </row>
    <row r="34047" spans="4:4">
      <c r="D34047" s="422"/>
    </row>
    <row r="34048" spans="4:4">
      <c r="D34048" s="422"/>
    </row>
    <row r="34049" spans="4:4">
      <c r="D34049" s="422"/>
    </row>
    <row r="34050" spans="4:4">
      <c r="D34050" s="422"/>
    </row>
    <row r="34051" spans="4:4">
      <c r="D34051" s="422"/>
    </row>
    <row r="34052" spans="4:4">
      <c r="D34052" s="422"/>
    </row>
    <row r="34053" spans="4:4">
      <c r="D34053" s="422"/>
    </row>
    <row r="34054" spans="4:4">
      <c r="D34054" s="422"/>
    </row>
    <row r="34055" spans="4:4">
      <c r="D34055" s="422"/>
    </row>
    <row r="34056" spans="4:4">
      <c r="D34056" s="422"/>
    </row>
    <row r="34057" spans="4:4">
      <c r="D34057" s="422"/>
    </row>
    <row r="34058" spans="4:4">
      <c r="D34058" s="422"/>
    </row>
    <row r="34059" spans="4:4">
      <c r="D34059" s="422"/>
    </row>
    <row r="34060" spans="4:4">
      <c r="D34060" s="422"/>
    </row>
    <row r="34061" spans="4:4">
      <c r="D34061" s="422"/>
    </row>
    <row r="34062" spans="4:4">
      <c r="D34062" s="422"/>
    </row>
    <row r="34063" spans="4:4">
      <c r="D34063" s="422"/>
    </row>
    <row r="34064" spans="4:4">
      <c r="D34064" s="422"/>
    </row>
    <row r="34065" spans="4:4">
      <c r="D34065" s="422"/>
    </row>
    <row r="34066" spans="4:4">
      <c r="D34066" s="422"/>
    </row>
    <row r="34067" spans="4:4">
      <c r="D34067" s="422"/>
    </row>
    <row r="34068" spans="4:4">
      <c r="D34068" s="422"/>
    </row>
    <row r="34069" spans="4:4">
      <c r="D34069" s="422"/>
    </row>
    <row r="34070" spans="4:4">
      <c r="D34070" s="422"/>
    </row>
    <row r="34071" spans="4:4">
      <c r="D34071" s="422"/>
    </row>
    <row r="34072" spans="4:4">
      <c r="D34072" s="422"/>
    </row>
    <row r="34073" spans="4:4">
      <c r="D34073" s="422"/>
    </row>
    <row r="34074" spans="4:4">
      <c r="D34074" s="422"/>
    </row>
    <row r="34075" spans="4:4">
      <c r="D34075" s="422"/>
    </row>
    <row r="34076" spans="4:4">
      <c r="D34076" s="422"/>
    </row>
    <row r="34077" spans="4:4">
      <c r="D34077" s="422"/>
    </row>
    <row r="34078" spans="4:4">
      <c r="D34078" s="422"/>
    </row>
    <row r="34079" spans="4:4">
      <c r="D34079" s="422"/>
    </row>
    <row r="34080" spans="4:4">
      <c r="D34080" s="422"/>
    </row>
    <row r="34081" spans="4:4">
      <c r="D34081" s="422"/>
    </row>
    <row r="34082" spans="4:4">
      <c r="D34082" s="422"/>
    </row>
    <row r="34083" spans="4:4">
      <c r="D34083" s="422"/>
    </row>
    <row r="34084" spans="4:4">
      <c r="D34084" s="422"/>
    </row>
    <row r="34085" spans="4:4">
      <c r="D34085" s="422"/>
    </row>
    <row r="34086" spans="4:4">
      <c r="D34086" s="422"/>
    </row>
    <row r="34087" spans="4:4">
      <c r="D34087" s="422"/>
    </row>
    <row r="34088" spans="4:4">
      <c r="D34088" s="422"/>
    </row>
    <row r="34089" spans="4:4">
      <c r="D34089" s="422"/>
    </row>
    <row r="34090" spans="4:4">
      <c r="D34090" s="422"/>
    </row>
    <row r="34091" spans="4:4">
      <c r="D34091" s="422"/>
    </row>
    <row r="34092" spans="4:4">
      <c r="D34092" s="422"/>
    </row>
    <row r="34093" spans="4:4">
      <c r="D34093" s="422"/>
    </row>
    <row r="34094" spans="4:4">
      <c r="D34094" s="422"/>
    </row>
    <row r="34095" spans="4:4">
      <c r="D34095" s="422"/>
    </row>
    <row r="34096" spans="4:4">
      <c r="D34096" s="422"/>
    </row>
    <row r="34097" spans="4:4">
      <c r="D34097" s="422"/>
    </row>
    <row r="34098" spans="4:4">
      <c r="D34098" s="422"/>
    </row>
    <row r="34099" spans="4:4">
      <c r="D34099" s="422"/>
    </row>
    <row r="34100" spans="4:4">
      <c r="D34100" s="422"/>
    </row>
    <row r="34101" spans="4:4">
      <c r="D34101" s="422"/>
    </row>
    <row r="34102" spans="4:4">
      <c r="D34102" s="422"/>
    </row>
    <row r="34103" spans="4:4">
      <c r="D34103" s="422"/>
    </row>
    <row r="34104" spans="4:4">
      <c r="D34104" s="422"/>
    </row>
    <row r="34105" spans="4:4">
      <c r="D34105" s="422"/>
    </row>
    <row r="34106" spans="4:4">
      <c r="D34106" s="422"/>
    </row>
    <row r="34107" spans="4:4">
      <c r="D34107" s="422"/>
    </row>
    <row r="34108" spans="4:4">
      <c r="D34108" s="422"/>
    </row>
    <row r="34109" spans="4:4">
      <c r="D34109" s="422"/>
    </row>
    <row r="34110" spans="4:4">
      <c r="D34110" s="422"/>
    </row>
    <row r="34111" spans="4:4">
      <c r="D34111" s="422"/>
    </row>
    <row r="34112" spans="4:4">
      <c r="D34112" s="422"/>
    </row>
    <row r="34113" spans="4:4">
      <c r="D34113" s="422"/>
    </row>
    <row r="34114" spans="4:4">
      <c r="D34114" s="422"/>
    </row>
    <row r="34115" spans="4:4">
      <c r="D34115" s="422"/>
    </row>
    <row r="34116" spans="4:4">
      <c r="D34116" s="422"/>
    </row>
    <row r="34117" spans="4:4">
      <c r="D34117" s="422"/>
    </row>
    <row r="34118" spans="4:4">
      <c r="D34118" s="422"/>
    </row>
    <row r="34119" spans="4:4">
      <c r="D34119" s="422"/>
    </row>
    <row r="34120" spans="4:4">
      <c r="D34120" s="422"/>
    </row>
    <row r="34121" spans="4:4">
      <c r="D34121" s="422"/>
    </row>
    <row r="34122" spans="4:4">
      <c r="D34122" s="422"/>
    </row>
    <row r="34123" spans="4:4">
      <c r="D34123" s="422"/>
    </row>
    <row r="34124" spans="4:4">
      <c r="D34124" s="422"/>
    </row>
    <row r="34125" spans="4:4">
      <c r="D34125" s="422"/>
    </row>
    <row r="34126" spans="4:4">
      <c r="D34126" s="422"/>
    </row>
    <row r="34127" spans="4:4">
      <c r="D34127" s="422"/>
    </row>
    <row r="34128" spans="4:4">
      <c r="D34128" s="422"/>
    </row>
    <row r="34129" spans="4:4">
      <c r="D34129" s="422"/>
    </row>
    <row r="34130" spans="4:4">
      <c r="D34130" s="422"/>
    </row>
    <row r="34131" spans="4:4">
      <c r="D34131" s="422"/>
    </row>
    <row r="34132" spans="4:4">
      <c r="D34132" s="422"/>
    </row>
    <row r="34133" spans="4:4">
      <c r="D34133" s="422"/>
    </row>
    <row r="34134" spans="4:4">
      <c r="D34134" s="422"/>
    </row>
    <row r="34135" spans="4:4">
      <c r="D34135" s="422"/>
    </row>
    <row r="34136" spans="4:4">
      <c r="D34136" s="422"/>
    </row>
    <row r="34137" spans="4:4">
      <c r="D34137" s="422"/>
    </row>
    <row r="34138" spans="4:4">
      <c r="D34138" s="422"/>
    </row>
    <row r="34139" spans="4:4">
      <c r="D34139" s="422"/>
    </row>
    <row r="34140" spans="4:4">
      <c r="D34140" s="422"/>
    </row>
    <row r="34141" spans="4:4">
      <c r="D34141" s="422"/>
    </row>
    <row r="34142" spans="4:4">
      <c r="D34142" s="422"/>
    </row>
    <row r="34143" spans="4:4">
      <c r="D34143" s="422"/>
    </row>
    <row r="34144" spans="4:4">
      <c r="D34144" s="422"/>
    </row>
    <row r="34145" spans="4:4">
      <c r="D34145" s="422"/>
    </row>
    <row r="34146" spans="4:4">
      <c r="D34146" s="422"/>
    </row>
    <row r="34147" spans="4:4">
      <c r="D34147" s="422"/>
    </row>
    <row r="34148" spans="4:4">
      <c r="D34148" s="422"/>
    </row>
    <row r="34149" spans="4:4">
      <c r="D34149" s="422"/>
    </row>
    <row r="34150" spans="4:4">
      <c r="D34150" s="422"/>
    </row>
    <row r="34151" spans="4:4">
      <c r="D34151" s="422"/>
    </row>
    <row r="34152" spans="4:4">
      <c r="D34152" s="422"/>
    </row>
    <row r="34153" spans="4:4">
      <c r="D34153" s="422"/>
    </row>
    <row r="34154" spans="4:4">
      <c r="D34154" s="422"/>
    </row>
    <row r="34155" spans="4:4">
      <c r="D34155" s="422"/>
    </row>
    <row r="34156" spans="4:4">
      <c r="D34156" s="422"/>
    </row>
    <row r="34157" spans="4:4">
      <c r="D34157" s="422"/>
    </row>
    <row r="34158" spans="4:4">
      <c r="D34158" s="422"/>
    </row>
    <row r="34159" spans="4:4">
      <c r="D34159" s="422"/>
    </row>
    <row r="34160" spans="4:4">
      <c r="D34160" s="422"/>
    </row>
    <row r="34161" spans="4:4">
      <c r="D34161" s="422"/>
    </row>
    <row r="34162" spans="4:4">
      <c r="D34162" s="422"/>
    </row>
    <row r="34163" spans="4:4">
      <c r="D34163" s="422"/>
    </row>
    <row r="34164" spans="4:4">
      <c r="D34164" s="422"/>
    </row>
    <row r="34165" spans="4:4">
      <c r="D34165" s="422"/>
    </row>
    <row r="34166" spans="4:4">
      <c r="D34166" s="422"/>
    </row>
    <row r="34167" spans="4:4">
      <c r="D34167" s="422"/>
    </row>
    <row r="34168" spans="4:4">
      <c r="D34168" s="422"/>
    </row>
    <row r="34169" spans="4:4">
      <c r="D34169" s="422"/>
    </row>
    <row r="34170" spans="4:4">
      <c r="D34170" s="422"/>
    </row>
    <row r="34171" spans="4:4">
      <c r="D34171" s="422"/>
    </row>
    <row r="34172" spans="4:4">
      <c r="D34172" s="422"/>
    </row>
    <row r="34173" spans="4:4">
      <c r="D34173" s="422"/>
    </row>
    <row r="34174" spans="4:4">
      <c r="D34174" s="422"/>
    </row>
    <row r="34175" spans="4:4">
      <c r="D34175" s="422"/>
    </row>
    <row r="34176" spans="4:4">
      <c r="D34176" s="422"/>
    </row>
    <row r="34177" spans="4:4">
      <c r="D34177" s="422"/>
    </row>
    <row r="34178" spans="4:4">
      <c r="D34178" s="422"/>
    </row>
    <row r="34179" spans="4:4">
      <c r="D34179" s="422"/>
    </row>
    <row r="34180" spans="4:4">
      <c r="D34180" s="422"/>
    </row>
    <row r="34181" spans="4:4">
      <c r="D34181" s="422"/>
    </row>
    <row r="34182" spans="4:4">
      <c r="D34182" s="422"/>
    </row>
    <row r="34183" spans="4:4">
      <c r="D34183" s="422"/>
    </row>
    <row r="34184" spans="4:4">
      <c r="D34184" s="422"/>
    </row>
    <row r="34185" spans="4:4">
      <c r="D34185" s="422"/>
    </row>
    <row r="34186" spans="4:4">
      <c r="D34186" s="422"/>
    </row>
    <row r="34187" spans="4:4">
      <c r="D34187" s="422"/>
    </row>
    <row r="34188" spans="4:4">
      <c r="D34188" s="422"/>
    </row>
    <row r="34189" spans="4:4">
      <c r="D34189" s="422"/>
    </row>
    <row r="34190" spans="4:4">
      <c r="D34190" s="422"/>
    </row>
    <row r="34191" spans="4:4">
      <c r="D34191" s="422"/>
    </row>
    <row r="34192" spans="4:4">
      <c r="D34192" s="422"/>
    </row>
    <row r="34193" spans="4:4">
      <c r="D34193" s="422"/>
    </row>
    <row r="34194" spans="4:4">
      <c r="D34194" s="422"/>
    </row>
    <row r="34195" spans="4:4">
      <c r="D34195" s="422"/>
    </row>
    <row r="34196" spans="4:4">
      <c r="D34196" s="422"/>
    </row>
    <row r="34197" spans="4:4">
      <c r="D34197" s="422"/>
    </row>
    <row r="34198" spans="4:4">
      <c r="D34198" s="422"/>
    </row>
    <row r="34199" spans="4:4">
      <c r="D34199" s="422"/>
    </row>
    <row r="34200" spans="4:4">
      <c r="D34200" s="422"/>
    </row>
    <row r="34201" spans="4:4">
      <c r="D34201" s="422"/>
    </row>
    <row r="34202" spans="4:4">
      <c r="D34202" s="422"/>
    </row>
    <row r="34203" spans="4:4">
      <c r="D34203" s="422"/>
    </row>
    <row r="34204" spans="4:4">
      <c r="D34204" s="422"/>
    </row>
    <row r="34205" spans="4:4">
      <c r="D34205" s="422"/>
    </row>
    <row r="34206" spans="4:4">
      <c r="D34206" s="422"/>
    </row>
    <row r="34207" spans="4:4">
      <c r="D34207" s="422"/>
    </row>
    <row r="34208" spans="4:4">
      <c r="D34208" s="422"/>
    </row>
    <row r="34209" spans="4:4">
      <c r="D34209" s="422"/>
    </row>
    <row r="34210" spans="4:4">
      <c r="D34210" s="422"/>
    </row>
    <row r="34211" spans="4:4">
      <c r="D34211" s="422"/>
    </row>
    <row r="34212" spans="4:4">
      <c r="D34212" s="422"/>
    </row>
    <row r="34213" spans="4:4">
      <c r="D34213" s="422"/>
    </row>
    <row r="34214" spans="4:4">
      <c r="D34214" s="422"/>
    </row>
    <row r="34215" spans="4:4">
      <c r="D34215" s="422"/>
    </row>
    <row r="34216" spans="4:4">
      <c r="D34216" s="422"/>
    </row>
    <row r="34217" spans="4:4">
      <c r="D34217" s="422"/>
    </row>
    <row r="34218" spans="4:4">
      <c r="D34218" s="422"/>
    </row>
    <row r="34219" spans="4:4">
      <c r="D34219" s="422"/>
    </row>
    <row r="34220" spans="4:4">
      <c r="D34220" s="422"/>
    </row>
    <row r="34221" spans="4:4">
      <c r="D34221" s="422"/>
    </row>
    <row r="34222" spans="4:4">
      <c r="D34222" s="422"/>
    </row>
    <row r="34223" spans="4:4">
      <c r="D34223" s="422"/>
    </row>
    <row r="34224" spans="4:4">
      <c r="D34224" s="422"/>
    </row>
    <row r="34225" spans="4:4">
      <c r="D34225" s="422"/>
    </row>
    <row r="34226" spans="4:4">
      <c r="D34226" s="422"/>
    </row>
    <row r="34227" spans="4:4">
      <c r="D34227" s="422"/>
    </row>
    <row r="34228" spans="4:4">
      <c r="D34228" s="422"/>
    </row>
    <row r="34229" spans="4:4">
      <c r="D34229" s="422"/>
    </row>
    <row r="34230" spans="4:4">
      <c r="D34230" s="422"/>
    </row>
    <row r="34231" spans="4:4">
      <c r="D34231" s="422"/>
    </row>
    <row r="34232" spans="4:4">
      <c r="D34232" s="422"/>
    </row>
    <row r="34233" spans="4:4">
      <c r="D34233" s="422"/>
    </row>
    <row r="34234" spans="4:4">
      <c r="D34234" s="422"/>
    </row>
    <row r="34235" spans="4:4">
      <c r="D34235" s="422"/>
    </row>
    <row r="34236" spans="4:4">
      <c r="D34236" s="422"/>
    </row>
    <row r="34237" spans="4:4">
      <c r="D34237" s="422"/>
    </row>
    <row r="34238" spans="4:4">
      <c r="D34238" s="422"/>
    </row>
    <row r="34239" spans="4:4">
      <c r="D34239" s="422"/>
    </row>
    <row r="34240" spans="4:4">
      <c r="D34240" s="422"/>
    </row>
    <row r="34241" spans="4:4">
      <c r="D34241" s="422"/>
    </row>
    <row r="34242" spans="4:4">
      <c r="D34242" s="422"/>
    </row>
    <row r="34243" spans="4:4">
      <c r="D34243" s="422"/>
    </row>
    <row r="34244" spans="4:4">
      <c r="D34244" s="422"/>
    </row>
    <row r="34245" spans="4:4">
      <c r="D34245" s="422"/>
    </row>
    <row r="34246" spans="4:4">
      <c r="D34246" s="422"/>
    </row>
    <row r="34247" spans="4:4">
      <c r="D34247" s="422"/>
    </row>
    <row r="34248" spans="4:4">
      <c r="D34248" s="422"/>
    </row>
    <row r="34249" spans="4:4">
      <c r="D34249" s="422"/>
    </row>
    <row r="34250" spans="4:4">
      <c r="D34250" s="422"/>
    </row>
    <row r="34251" spans="4:4">
      <c r="D34251" s="422"/>
    </row>
    <row r="34252" spans="4:4">
      <c r="D34252" s="422"/>
    </row>
    <row r="34253" spans="4:4">
      <c r="D34253" s="422"/>
    </row>
    <row r="34254" spans="4:4">
      <c r="D34254" s="422"/>
    </row>
    <row r="34255" spans="4:4">
      <c r="D34255" s="422"/>
    </row>
    <row r="34256" spans="4:4">
      <c r="D34256" s="422"/>
    </row>
    <row r="34257" spans="4:4">
      <c r="D34257" s="422"/>
    </row>
    <row r="34258" spans="4:4">
      <c r="D34258" s="422"/>
    </row>
    <row r="34259" spans="4:4">
      <c r="D34259" s="422"/>
    </row>
    <row r="34260" spans="4:4">
      <c r="D34260" s="422"/>
    </row>
    <row r="34261" spans="4:4">
      <c r="D34261" s="422"/>
    </row>
    <row r="34262" spans="4:4">
      <c r="D34262" s="422"/>
    </row>
    <row r="34263" spans="4:4">
      <c r="D34263" s="422"/>
    </row>
    <row r="34264" spans="4:4">
      <c r="D34264" s="422"/>
    </row>
    <row r="34265" spans="4:4">
      <c r="D34265" s="422"/>
    </row>
    <row r="34266" spans="4:4">
      <c r="D34266" s="422"/>
    </row>
    <row r="34267" spans="4:4">
      <c r="D34267" s="422"/>
    </row>
    <row r="34268" spans="4:4">
      <c r="D34268" s="422"/>
    </row>
    <row r="34269" spans="4:4">
      <c r="D34269" s="422"/>
    </row>
    <row r="34270" spans="4:4">
      <c r="D34270" s="422"/>
    </row>
    <row r="34271" spans="4:4">
      <c r="D34271" s="422"/>
    </row>
    <row r="34272" spans="4:4">
      <c r="D34272" s="422"/>
    </row>
    <row r="34273" spans="4:4">
      <c r="D34273" s="422"/>
    </row>
    <row r="34274" spans="4:4">
      <c r="D34274" s="422"/>
    </row>
    <row r="34275" spans="4:4">
      <c r="D34275" s="422"/>
    </row>
    <row r="34276" spans="4:4">
      <c r="D34276" s="422"/>
    </row>
    <row r="34277" spans="4:4">
      <c r="D34277" s="422"/>
    </row>
    <row r="34278" spans="4:4">
      <c r="D34278" s="422"/>
    </row>
    <row r="34279" spans="4:4">
      <c r="D34279" s="422"/>
    </row>
    <row r="34280" spans="4:4">
      <c r="D34280" s="422"/>
    </row>
    <row r="34281" spans="4:4">
      <c r="D34281" s="422"/>
    </row>
    <row r="34282" spans="4:4">
      <c r="D34282" s="422"/>
    </row>
    <row r="34283" spans="4:4">
      <c r="D34283" s="422"/>
    </row>
    <row r="34284" spans="4:4">
      <c r="D34284" s="422"/>
    </row>
    <row r="34285" spans="4:4">
      <c r="D34285" s="422"/>
    </row>
    <row r="34286" spans="4:4">
      <c r="D34286" s="422"/>
    </row>
    <row r="34287" spans="4:4">
      <c r="D34287" s="422"/>
    </row>
    <row r="34288" spans="4:4">
      <c r="D34288" s="422"/>
    </row>
    <row r="34289" spans="4:4">
      <c r="D34289" s="422"/>
    </row>
    <row r="34290" spans="4:4">
      <c r="D34290" s="422"/>
    </row>
    <row r="34291" spans="4:4">
      <c r="D34291" s="422"/>
    </row>
    <row r="34292" spans="4:4">
      <c r="D34292" s="422"/>
    </row>
    <row r="34293" spans="4:4">
      <c r="D34293" s="422"/>
    </row>
    <row r="34294" spans="4:4">
      <c r="D34294" s="422"/>
    </row>
    <row r="34295" spans="4:4">
      <c r="D34295" s="422"/>
    </row>
    <row r="34296" spans="4:4">
      <c r="D34296" s="422"/>
    </row>
    <row r="34297" spans="4:4">
      <c r="D34297" s="422"/>
    </row>
    <row r="34298" spans="4:4">
      <c r="D34298" s="422"/>
    </row>
    <row r="34299" spans="4:4">
      <c r="D34299" s="422"/>
    </row>
    <row r="34300" spans="4:4">
      <c r="D34300" s="422"/>
    </row>
    <row r="34301" spans="4:4">
      <c r="D34301" s="422"/>
    </row>
    <row r="34302" spans="4:4">
      <c r="D34302" s="422"/>
    </row>
    <row r="34303" spans="4:4">
      <c r="D34303" s="422"/>
    </row>
    <row r="34304" spans="4:4">
      <c r="D34304" s="422"/>
    </row>
    <row r="34305" spans="4:4">
      <c r="D34305" s="422"/>
    </row>
    <row r="34306" spans="4:4">
      <c r="D34306" s="422"/>
    </row>
    <row r="34307" spans="4:4">
      <c r="D34307" s="422"/>
    </row>
    <row r="34308" spans="4:4">
      <c r="D34308" s="422"/>
    </row>
    <row r="34309" spans="4:4">
      <c r="D34309" s="422"/>
    </row>
    <row r="34310" spans="4:4">
      <c r="D34310" s="422"/>
    </row>
    <row r="34311" spans="4:4">
      <c r="D34311" s="422"/>
    </row>
    <row r="34312" spans="4:4">
      <c r="D34312" s="422"/>
    </row>
    <row r="34313" spans="4:4">
      <c r="D34313" s="422"/>
    </row>
    <row r="34314" spans="4:4">
      <c r="D34314" s="422"/>
    </row>
    <row r="34315" spans="4:4">
      <c r="D34315" s="422"/>
    </row>
    <row r="34316" spans="4:4">
      <c r="D34316" s="422"/>
    </row>
    <row r="34317" spans="4:4">
      <c r="D34317" s="422"/>
    </row>
    <row r="34318" spans="4:4">
      <c r="D34318" s="422"/>
    </row>
    <row r="34319" spans="4:4">
      <c r="D34319" s="422"/>
    </row>
    <row r="34320" spans="4:4">
      <c r="D34320" s="422"/>
    </row>
    <row r="34321" spans="4:4">
      <c r="D34321" s="422"/>
    </row>
    <row r="34322" spans="4:4">
      <c r="D34322" s="422"/>
    </row>
    <row r="34323" spans="4:4">
      <c r="D34323" s="422"/>
    </row>
    <row r="34324" spans="4:4">
      <c r="D34324" s="422"/>
    </row>
    <row r="34325" spans="4:4">
      <c r="D34325" s="422"/>
    </row>
    <row r="34326" spans="4:4">
      <c r="D34326" s="422"/>
    </row>
    <row r="34327" spans="4:4">
      <c r="D34327" s="422"/>
    </row>
    <row r="34328" spans="4:4">
      <c r="D34328" s="422"/>
    </row>
    <row r="34329" spans="4:4">
      <c r="D34329" s="422"/>
    </row>
    <row r="34330" spans="4:4">
      <c r="D34330" s="422"/>
    </row>
    <row r="34331" spans="4:4">
      <c r="D34331" s="422"/>
    </row>
    <row r="34332" spans="4:4">
      <c r="D34332" s="422"/>
    </row>
    <row r="34333" spans="4:4">
      <c r="D34333" s="422"/>
    </row>
    <row r="34334" spans="4:4">
      <c r="D34334" s="422"/>
    </row>
    <row r="34335" spans="4:4">
      <c r="D34335" s="422"/>
    </row>
    <row r="34336" spans="4:4">
      <c r="D34336" s="422"/>
    </row>
    <row r="34337" spans="4:4">
      <c r="D34337" s="422"/>
    </row>
    <row r="34338" spans="4:4">
      <c r="D34338" s="422"/>
    </row>
    <row r="34339" spans="4:4">
      <c r="D34339" s="422"/>
    </row>
    <row r="34340" spans="4:4">
      <c r="D34340" s="422"/>
    </row>
    <row r="34341" spans="4:4">
      <c r="D34341" s="422"/>
    </row>
    <row r="34342" spans="4:4">
      <c r="D34342" s="422"/>
    </row>
    <row r="34343" spans="4:4">
      <c r="D34343" s="422"/>
    </row>
    <row r="34344" spans="4:4">
      <c r="D34344" s="422"/>
    </row>
    <row r="34345" spans="4:4">
      <c r="D34345" s="422"/>
    </row>
    <row r="34346" spans="4:4">
      <c r="D34346" s="422"/>
    </row>
    <row r="34347" spans="4:4">
      <c r="D34347" s="422"/>
    </row>
    <row r="34348" spans="4:4">
      <c r="D34348" s="422"/>
    </row>
    <row r="34349" spans="4:4">
      <c r="D34349" s="422"/>
    </row>
    <row r="34350" spans="4:4">
      <c r="D34350" s="422"/>
    </row>
    <row r="34351" spans="4:4">
      <c r="D34351" s="422"/>
    </row>
    <row r="34352" spans="4:4">
      <c r="D34352" s="422"/>
    </row>
    <row r="34353" spans="4:4">
      <c r="D34353" s="422"/>
    </row>
    <row r="34354" spans="4:4">
      <c r="D34354" s="422"/>
    </row>
    <row r="34355" spans="4:4">
      <c r="D34355" s="422"/>
    </row>
    <row r="34356" spans="4:4">
      <c r="D34356" s="422"/>
    </row>
    <row r="34357" spans="4:4">
      <c r="D34357" s="422"/>
    </row>
    <row r="34358" spans="4:4">
      <c r="D34358" s="422"/>
    </row>
    <row r="34359" spans="4:4">
      <c r="D34359" s="422"/>
    </row>
    <row r="34360" spans="4:4">
      <c r="D34360" s="422"/>
    </row>
    <row r="34361" spans="4:4">
      <c r="D34361" s="422"/>
    </row>
    <row r="34362" spans="4:4">
      <c r="D34362" s="422"/>
    </row>
    <row r="34363" spans="4:4">
      <c r="D34363" s="422"/>
    </row>
    <row r="34364" spans="4:4">
      <c r="D34364" s="422"/>
    </row>
    <row r="34365" spans="4:4">
      <c r="D34365" s="422"/>
    </row>
    <row r="34366" spans="4:4">
      <c r="D34366" s="422"/>
    </row>
    <row r="34367" spans="4:4">
      <c r="D34367" s="422"/>
    </row>
    <row r="34368" spans="4:4">
      <c r="D34368" s="422"/>
    </row>
    <row r="34369" spans="4:4">
      <c r="D34369" s="422"/>
    </row>
    <row r="34370" spans="4:4">
      <c r="D34370" s="422"/>
    </row>
    <row r="34371" spans="4:4">
      <c r="D34371" s="422"/>
    </row>
    <row r="34372" spans="4:4">
      <c r="D34372" s="422"/>
    </row>
    <row r="34373" spans="4:4">
      <c r="D34373" s="422"/>
    </row>
    <row r="34374" spans="4:4">
      <c r="D34374" s="422"/>
    </row>
    <row r="34375" spans="4:4">
      <c r="D34375" s="422"/>
    </row>
    <row r="34376" spans="4:4">
      <c r="D34376" s="422"/>
    </row>
    <row r="34377" spans="4:4">
      <c r="D34377" s="422"/>
    </row>
    <row r="34378" spans="4:4">
      <c r="D34378" s="422"/>
    </row>
    <row r="34379" spans="4:4">
      <c r="D34379" s="422"/>
    </row>
    <row r="34380" spans="4:4">
      <c r="D34380" s="422"/>
    </row>
    <row r="34381" spans="4:4">
      <c r="D34381" s="422"/>
    </row>
    <row r="34382" spans="4:4">
      <c r="D34382" s="422"/>
    </row>
    <row r="34383" spans="4:4">
      <c r="D34383" s="422"/>
    </row>
    <row r="34384" spans="4:4">
      <c r="D34384" s="422"/>
    </row>
    <row r="34385" spans="4:4">
      <c r="D34385" s="422"/>
    </row>
    <row r="34386" spans="4:4">
      <c r="D34386" s="422"/>
    </row>
    <row r="34387" spans="4:4">
      <c r="D34387" s="422"/>
    </row>
    <row r="34388" spans="4:4">
      <c r="D34388" s="422"/>
    </row>
    <row r="34389" spans="4:4">
      <c r="D34389" s="422"/>
    </row>
    <row r="34390" spans="4:4">
      <c r="D34390" s="422"/>
    </row>
    <row r="34391" spans="4:4">
      <c r="D34391" s="422"/>
    </row>
    <row r="34392" spans="4:4">
      <c r="D34392" s="422"/>
    </row>
    <row r="34393" spans="4:4">
      <c r="D34393" s="422"/>
    </row>
    <row r="34394" spans="4:4">
      <c r="D34394" s="422"/>
    </row>
    <row r="34395" spans="4:4">
      <c r="D34395" s="422"/>
    </row>
    <row r="34396" spans="4:4">
      <c r="D34396" s="422"/>
    </row>
    <row r="34397" spans="4:4">
      <c r="D34397" s="422"/>
    </row>
    <row r="34398" spans="4:4">
      <c r="D34398" s="422"/>
    </row>
    <row r="34399" spans="4:4">
      <c r="D34399" s="422"/>
    </row>
    <row r="34400" spans="4:4">
      <c r="D34400" s="422"/>
    </row>
    <row r="34401" spans="4:4">
      <c r="D34401" s="422"/>
    </row>
    <row r="34402" spans="4:4">
      <c r="D34402" s="422"/>
    </row>
    <row r="34403" spans="4:4">
      <c r="D34403" s="422"/>
    </row>
    <row r="34404" spans="4:4">
      <c r="D34404" s="422"/>
    </row>
    <row r="34405" spans="4:4">
      <c r="D34405" s="422"/>
    </row>
    <row r="34406" spans="4:4">
      <c r="D34406" s="422"/>
    </row>
    <row r="34407" spans="4:4">
      <c r="D34407" s="422"/>
    </row>
    <row r="34408" spans="4:4">
      <c r="D34408" s="422"/>
    </row>
    <row r="34409" spans="4:4">
      <c r="D34409" s="422"/>
    </row>
    <row r="34410" spans="4:4">
      <c r="D34410" s="422"/>
    </row>
    <row r="34411" spans="4:4">
      <c r="D34411" s="422"/>
    </row>
    <row r="34412" spans="4:4">
      <c r="D34412" s="422"/>
    </row>
    <row r="34413" spans="4:4">
      <c r="D34413" s="422"/>
    </row>
    <row r="34414" spans="4:4">
      <c r="D34414" s="422"/>
    </row>
    <row r="34415" spans="4:4">
      <c r="D34415" s="422"/>
    </row>
    <row r="34416" spans="4:4">
      <c r="D34416" s="422"/>
    </row>
    <row r="34417" spans="4:4">
      <c r="D34417" s="422"/>
    </row>
    <row r="34418" spans="4:4">
      <c r="D34418" s="422"/>
    </row>
    <row r="34419" spans="4:4">
      <c r="D34419" s="422"/>
    </row>
    <row r="34420" spans="4:4">
      <c r="D34420" s="422"/>
    </row>
    <row r="34421" spans="4:4">
      <c r="D34421" s="422"/>
    </row>
    <row r="34422" spans="4:4">
      <c r="D34422" s="422"/>
    </row>
    <row r="34423" spans="4:4">
      <c r="D34423" s="422"/>
    </row>
    <row r="34424" spans="4:4">
      <c r="D34424" s="422"/>
    </row>
    <row r="34425" spans="4:4">
      <c r="D34425" s="422"/>
    </row>
    <row r="34426" spans="4:4">
      <c r="D34426" s="422"/>
    </row>
    <row r="34427" spans="4:4">
      <c r="D34427" s="422"/>
    </row>
    <row r="34428" spans="4:4">
      <c r="D34428" s="422"/>
    </row>
    <row r="34429" spans="4:4">
      <c r="D34429" s="422"/>
    </row>
    <row r="34430" spans="4:4">
      <c r="D34430" s="422"/>
    </row>
    <row r="34431" spans="4:4">
      <c r="D34431" s="422"/>
    </row>
    <row r="34432" spans="4:4">
      <c r="D34432" s="422"/>
    </row>
    <row r="34433" spans="4:4">
      <c r="D34433" s="422"/>
    </row>
    <row r="34434" spans="4:4">
      <c r="D34434" s="422"/>
    </row>
    <row r="34435" spans="4:4">
      <c r="D34435" s="422"/>
    </row>
    <row r="34436" spans="4:4">
      <c r="D34436" s="422"/>
    </row>
    <row r="34437" spans="4:4">
      <c r="D34437" s="422"/>
    </row>
    <row r="34438" spans="4:4">
      <c r="D34438" s="422"/>
    </row>
    <row r="34439" spans="4:4">
      <c r="D34439" s="422"/>
    </row>
    <row r="34440" spans="4:4">
      <c r="D34440" s="422"/>
    </row>
    <row r="34441" spans="4:4">
      <c r="D34441" s="422"/>
    </row>
    <row r="34442" spans="4:4">
      <c r="D34442" s="422"/>
    </row>
    <row r="34443" spans="4:4">
      <c r="D34443" s="422"/>
    </row>
    <row r="34444" spans="4:4">
      <c r="D34444" s="422"/>
    </row>
    <row r="34445" spans="4:4">
      <c r="D34445" s="422"/>
    </row>
    <row r="34446" spans="4:4">
      <c r="D34446" s="422"/>
    </row>
    <row r="34447" spans="4:4">
      <c r="D34447" s="422"/>
    </row>
    <row r="34448" spans="4:4">
      <c r="D34448" s="422"/>
    </row>
    <row r="34449" spans="4:4">
      <c r="D34449" s="422"/>
    </row>
    <row r="34450" spans="4:4">
      <c r="D34450" s="422"/>
    </row>
    <row r="34451" spans="4:4">
      <c r="D34451" s="422"/>
    </row>
    <row r="34452" spans="4:4">
      <c r="D34452" s="422"/>
    </row>
    <row r="34453" spans="4:4">
      <c r="D34453" s="422"/>
    </row>
    <row r="34454" spans="4:4">
      <c r="D34454" s="422"/>
    </row>
    <row r="34455" spans="4:4">
      <c r="D34455" s="422"/>
    </row>
    <row r="34456" spans="4:4">
      <c r="D34456" s="422"/>
    </row>
    <row r="34457" spans="4:4">
      <c r="D34457" s="422"/>
    </row>
    <row r="34458" spans="4:4">
      <c r="D34458" s="422"/>
    </row>
    <row r="34459" spans="4:4">
      <c r="D34459" s="422"/>
    </row>
    <row r="34460" spans="4:4">
      <c r="D34460" s="422"/>
    </row>
    <row r="34461" spans="4:4">
      <c r="D34461" s="422"/>
    </row>
    <row r="34462" spans="4:4">
      <c r="D34462" s="422"/>
    </row>
    <row r="34463" spans="4:4">
      <c r="D34463" s="422"/>
    </row>
    <row r="34464" spans="4:4">
      <c r="D34464" s="422"/>
    </row>
    <row r="34465" spans="4:4">
      <c r="D34465" s="422"/>
    </row>
    <row r="34466" spans="4:4">
      <c r="D34466" s="422"/>
    </row>
    <row r="34467" spans="4:4">
      <c r="D34467" s="422"/>
    </row>
    <row r="34468" spans="4:4">
      <c r="D34468" s="422"/>
    </row>
    <row r="34469" spans="4:4">
      <c r="D34469" s="422"/>
    </row>
    <row r="34470" spans="4:4">
      <c r="D34470" s="422"/>
    </row>
    <row r="34471" spans="4:4">
      <c r="D34471" s="422"/>
    </row>
    <row r="34472" spans="4:4">
      <c r="D34472" s="422"/>
    </row>
    <row r="34473" spans="4:4">
      <c r="D34473" s="422"/>
    </row>
    <row r="34474" spans="4:4">
      <c r="D34474" s="422"/>
    </row>
    <row r="34475" spans="4:4">
      <c r="D34475" s="422"/>
    </row>
    <row r="34476" spans="4:4">
      <c r="D34476" s="422"/>
    </row>
    <row r="34477" spans="4:4">
      <c r="D34477" s="422"/>
    </row>
    <row r="34478" spans="4:4">
      <c r="D34478" s="422"/>
    </row>
    <row r="34479" spans="4:4">
      <c r="D34479" s="422"/>
    </row>
    <row r="34480" spans="4:4">
      <c r="D34480" s="422"/>
    </row>
    <row r="34481" spans="4:4">
      <c r="D34481" s="422"/>
    </row>
    <row r="34482" spans="4:4">
      <c r="D34482" s="422"/>
    </row>
    <row r="34483" spans="4:4">
      <c r="D34483" s="422"/>
    </row>
    <row r="34484" spans="4:4">
      <c r="D34484" s="422"/>
    </row>
    <row r="34485" spans="4:4">
      <c r="D34485" s="422"/>
    </row>
    <row r="34486" spans="4:4">
      <c r="D34486" s="422"/>
    </row>
    <row r="34487" spans="4:4">
      <c r="D34487" s="422"/>
    </row>
    <row r="34488" spans="4:4">
      <c r="D34488" s="422"/>
    </row>
    <row r="34489" spans="4:4">
      <c r="D34489" s="422"/>
    </row>
    <row r="34490" spans="4:4">
      <c r="D34490" s="422"/>
    </row>
    <row r="34491" spans="4:4">
      <c r="D34491" s="422"/>
    </row>
    <row r="34492" spans="4:4">
      <c r="D34492" s="422"/>
    </row>
    <row r="34493" spans="4:4">
      <c r="D34493" s="422"/>
    </row>
    <row r="34494" spans="4:4">
      <c r="D34494" s="422"/>
    </row>
    <row r="34495" spans="4:4">
      <c r="D34495" s="422"/>
    </row>
    <row r="34496" spans="4:4">
      <c r="D34496" s="422"/>
    </row>
    <row r="34497" spans="4:4">
      <c r="D34497" s="422"/>
    </row>
    <row r="34498" spans="4:4">
      <c r="D34498" s="422"/>
    </row>
    <row r="34499" spans="4:4">
      <c r="D34499" s="422"/>
    </row>
    <row r="34500" spans="4:4">
      <c r="D34500" s="422"/>
    </row>
    <row r="34501" spans="4:4">
      <c r="D34501" s="422"/>
    </row>
    <row r="34502" spans="4:4">
      <c r="D34502" s="422"/>
    </row>
    <row r="34503" spans="4:4">
      <c r="D34503" s="422"/>
    </row>
    <row r="34504" spans="4:4">
      <c r="D34504" s="422"/>
    </row>
    <row r="34505" spans="4:4">
      <c r="D34505" s="422"/>
    </row>
    <row r="34506" spans="4:4">
      <c r="D34506" s="422"/>
    </row>
    <row r="34507" spans="4:4">
      <c r="D34507" s="422"/>
    </row>
    <row r="34508" spans="4:4">
      <c r="D34508" s="422"/>
    </row>
    <row r="34509" spans="4:4">
      <c r="D34509" s="422"/>
    </row>
    <row r="34510" spans="4:4">
      <c r="D34510" s="422"/>
    </row>
    <row r="34511" spans="4:4">
      <c r="D34511" s="422"/>
    </row>
    <row r="34512" spans="4:4">
      <c r="D34512" s="422"/>
    </row>
    <row r="34513" spans="4:4">
      <c r="D34513" s="422"/>
    </row>
    <row r="34514" spans="4:4">
      <c r="D34514" s="422"/>
    </row>
    <row r="34515" spans="4:4">
      <c r="D34515" s="422"/>
    </row>
    <row r="34516" spans="4:4">
      <c r="D34516" s="422"/>
    </row>
    <row r="34517" spans="4:4">
      <c r="D34517" s="422"/>
    </row>
    <row r="34518" spans="4:4">
      <c r="D34518" s="422"/>
    </row>
    <row r="34519" spans="4:4">
      <c r="D34519" s="422"/>
    </row>
    <row r="34520" spans="4:4">
      <c r="D34520" s="422"/>
    </row>
    <row r="34521" spans="4:4">
      <c r="D34521" s="422"/>
    </row>
    <row r="34522" spans="4:4">
      <c r="D34522" s="422"/>
    </row>
    <row r="34523" spans="4:4">
      <c r="D34523" s="422"/>
    </row>
    <row r="34524" spans="4:4">
      <c r="D34524" s="422"/>
    </row>
    <row r="34525" spans="4:4">
      <c r="D34525" s="422"/>
    </row>
    <row r="34526" spans="4:4">
      <c r="D34526" s="422"/>
    </row>
    <row r="34527" spans="4:4">
      <c r="D34527" s="422"/>
    </row>
    <row r="34528" spans="4:4">
      <c r="D34528" s="422"/>
    </row>
    <row r="34529" spans="4:4">
      <c r="D34529" s="422"/>
    </row>
    <row r="34530" spans="4:4">
      <c r="D34530" s="422"/>
    </row>
    <row r="34531" spans="4:4">
      <c r="D34531" s="422"/>
    </row>
    <row r="34532" spans="4:4">
      <c r="D34532" s="422"/>
    </row>
    <row r="34533" spans="4:4">
      <c r="D34533" s="422"/>
    </row>
    <row r="34534" spans="4:4">
      <c r="D34534" s="422"/>
    </row>
    <row r="34535" spans="4:4">
      <c r="D34535" s="422"/>
    </row>
    <row r="34536" spans="4:4">
      <c r="D34536" s="422"/>
    </row>
    <row r="34537" spans="4:4">
      <c r="D34537" s="422"/>
    </row>
    <row r="34538" spans="4:4">
      <c r="D34538" s="422"/>
    </row>
    <row r="34539" spans="4:4">
      <c r="D34539" s="422"/>
    </row>
    <row r="34540" spans="4:4">
      <c r="D34540" s="422"/>
    </row>
    <row r="34541" spans="4:4">
      <c r="D34541" s="422"/>
    </row>
    <row r="34542" spans="4:4">
      <c r="D34542" s="422"/>
    </row>
    <row r="34543" spans="4:4">
      <c r="D34543" s="422"/>
    </row>
    <row r="34544" spans="4:4">
      <c r="D34544" s="422"/>
    </row>
    <row r="34545" spans="4:4">
      <c r="D34545" s="422"/>
    </row>
    <row r="34546" spans="4:4">
      <c r="D34546" s="422"/>
    </row>
    <row r="34547" spans="4:4">
      <c r="D34547" s="422"/>
    </row>
    <row r="34548" spans="4:4">
      <c r="D34548" s="422"/>
    </row>
    <row r="34549" spans="4:4">
      <c r="D34549" s="422"/>
    </row>
    <row r="34550" spans="4:4">
      <c r="D34550" s="422"/>
    </row>
    <row r="34551" spans="4:4">
      <c r="D34551" s="422"/>
    </row>
    <row r="34552" spans="4:4">
      <c r="D34552" s="422"/>
    </row>
    <row r="34553" spans="4:4">
      <c r="D34553" s="422"/>
    </row>
    <row r="34554" spans="4:4">
      <c r="D34554" s="422"/>
    </row>
    <row r="34555" spans="4:4">
      <c r="D34555" s="422"/>
    </row>
    <row r="34556" spans="4:4">
      <c r="D34556" s="422"/>
    </row>
    <row r="34557" spans="4:4">
      <c r="D34557" s="422"/>
    </row>
    <row r="34558" spans="4:4">
      <c r="D34558" s="422"/>
    </row>
    <row r="34559" spans="4:4">
      <c r="D34559" s="422"/>
    </row>
    <row r="34560" spans="4:4">
      <c r="D34560" s="422"/>
    </row>
    <row r="34561" spans="4:4">
      <c r="D34561" s="422"/>
    </row>
    <row r="34562" spans="4:4">
      <c r="D34562" s="422"/>
    </row>
    <row r="34563" spans="4:4">
      <c r="D34563" s="422"/>
    </row>
    <row r="34564" spans="4:4">
      <c r="D34564" s="422"/>
    </row>
    <row r="34565" spans="4:4">
      <c r="D34565" s="422"/>
    </row>
    <row r="34566" spans="4:4">
      <c r="D34566" s="422"/>
    </row>
    <row r="34567" spans="4:4">
      <c r="D34567" s="422"/>
    </row>
    <row r="34568" spans="4:4">
      <c r="D34568" s="422"/>
    </row>
    <row r="34569" spans="4:4">
      <c r="D34569" s="422"/>
    </row>
    <row r="34570" spans="4:4">
      <c r="D34570" s="422"/>
    </row>
    <row r="34571" spans="4:4">
      <c r="D34571" s="422"/>
    </row>
    <row r="34572" spans="4:4">
      <c r="D34572" s="422"/>
    </row>
    <row r="34573" spans="4:4">
      <c r="D34573" s="422"/>
    </row>
    <row r="34574" spans="4:4">
      <c r="D34574" s="422"/>
    </row>
    <row r="34575" spans="4:4">
      <c r="D34575" s="422"/>
    </row>
    <row r="34576" spans="4:4">
      <c r="D34576" s="422"/>
    </row>
    <row r="34577" spans="4:4">
      <c r="D34577" s="422"/>
    </row>
    <row r="34578" spans="4:4">
      <c r="D34578" s="422"/>
    </row>
    <row r="34579" spans="4:4">
      <c r="D34579" s="422"/>
    </row>
    <row r="34580" spans="4:4">
      <c r="D34580" s="422"/>
    </row>
    <row r="34581" spans="4:4">
      <c r="D34581" s="422"/>
    </row>
    <row r="34582" spans="4:4">
      <c r="D34582" s="422"/>
    </row>
    <row r="34583" spans="4:4">
      <c r="D34583" s="422"/>
    </row>
    <row r="34584" spans="4:4">
      <c r="D34584" s="422"/>
    </row>
    <row r="34585" spans="4:4">
      <c r="D34585" s="422"/>
    </row>
    <row r="34586" spans="4:4">
      <c r="D34586" s="422"/>
    </row>
    <row r="34587" spans="4:4">
      <c r="D34587" s="422"/>
    </row>
    <row r="34588" spans="4:4">
      <c r="D34588" s="422"/>
    </row>
    <row r="34589" spans="4:4">
      <c r="D34589" s="422"/>
    </row>
    <row r="34590" spans="4:4">
      <c r="D34590" s="422"/>
    </row>
    <row r="34591" spans="4:4">
      <c r="D34591" s="422"/>
    </row>
    <row r="34592" spans="4:4">
      <c r="D34592" s="422"/>
    </row>
    <row r="34593" spans="4:4">
      <c r="D34593" s="422"/>
    </row>
    <row r="34594" spans="4:4">
      <c r="D34594" s="422"/>
    </row>
    <row r="34595" spans="4:4">
      <c r="D34595" s="422"/>
    </row>
    <row r="34596" spans="4:4">
      <c r="D34596" s="422"/>
    </row>
    <row r="34597" spans="4:4">
      <c r="D34597" s="422"/>
    </row>
    <row r="34598" spans="4:4">
      <c r="D34598" s="422"/>
    </row>
    <row r="34599" spans="4:4">
      <c r="D34599" s="422"/>
    </row>
    <row r="34600" spans="4:4">
      <c r="D34600" s="422"/>
    </row>
    <row r="34601" spans="4:4">
      <c r="D34601" s="422"/>
    </row>
    <row r="34602" spans="4:4">
      <c r="D34602" s="422"/>
    </row>
    <row r="34603" spans="4:4">
      <c r="D34603" s="422"/>
    </row>
    <row r="34604" spans="4:4">
      <c r="D34604" s="422"/>
    </row>
    <row r="34605" spans="4:4">
      <c r="D34605" s="422"/>
    </row>
    <row r="34606" spans="4:4">
      <c r="D34606" s="422"/>
    </row>
    <row r="34607" spans="4:4">
      <c r="D34607" s="422"/>
    </row>
    <row r="34608" spans="4:4">
      <c r="D34608" s="422"/>
    </row>
    <row r="34609" spans="4:4">
      <c r="D34609" s="422"/>
    </row>
    <row r="34610" spans="4:4">
      <c r="D34610" s="422"/>
    </row>
    <row r="34611" spans="4:4">
      <c r="D34611" s="422"/>
    </row>
    <row r="34612" spans="4:4">
      <c r="D34612" s="422"/>
    </row>
    <row r="34613" spans="4:4">
      <c r="D34613" s="422"/>
    </row>
    <row r="34614" spans="4:4">
      <c r="D34614" s="422"/>
    </row>
    <row r="34615" spans="4:4">
      <c r="D34615" s="422"/>
    </row>
    <row r="34616" spans="4:4">
      <c r="D34616" s="422"/>
    </row>
    <row r="34617" spans="4:4">
      <c r="D34617" s="422"/>
    </row>
    <row r="34618" spans="4:4">
      <c r="D34618" s="422"/>
    </row>
    <row r="34619" spans="4:4">
      <c r="D34619" s="422"/>
    </row>
    <row r="34620" spans="4:4">
      <c r="D34620" s="422"/>
    </row>
    <row r="34621" spans="4:4">
      <c r="D34621" s="422"/>
    </row>
    <row r="34622" spans="4:4">
      <c r="D34622" s="422"/>
    </row>
    <row r="34623" spans="4:4">
      <c r="D34623" s="422"/>
    </row>
    <row r="34624" spans="4:4">
      <c r="D34624" s="422"/>
    </row>
    <row r="34625" spans="4:4">
      <c r="D34625" s="422"/>
    </row>
    <row r="34626" spans="4:4">
      <c r="D34626" s="422"/>
    </row>
    <row r="34627" spans="4:4">
      <c r="D34627" s="422"/>
    </row>
    <row r="34628" spans="4:4">
      <c r="D34628" s="422"/>
    </row>
    <row r="34629" spans="4:4">
      <c r="D34629" s="422"/>
    </row>
    <row r="34630" spans="4:4">
      <c r="D34630" s="422"/>
    </row>
    <row r="34631" spans="4:4">
      <c r="D34631" s="422"/>
    </row>
    <row r="34632" spans="4:4">
      <c r="D34632" s="422"/>
    </row>
    <row r="34633" spans="4:4">
      <c r="D34633" s="422"/>
    </row>
    <row r="34634" spans="4:4">
      <c r="D34634" s="422"/>
    </row>
    <row r="34635" spans="4:4">
      <c r="D34635" s="422"/>
    </row>
    <row r="34636" spans="4:4">
      <c r="D34636" s="422"/>
    </row>
    <row r="34637" spans="4:4">
      <c r="D34637" s="422"/>
    </row>
    <row r="34638" spans="4:4">
      <c r="D34638" s="422"/>
    </row>
    <row r="34639" spans="4:4">
      <c r="D34639" s="422"/>
    </row>
    <row r="34640" spans="4:4">
      <c r="D34640" s="422"/>
    </row>
    <row r="34641" spans="4:4">
      <c r="D34641" s="422"/>
    </row>
    <row r="34642" spans="4:4">
      <c r="D34642" s="422"/>
    </row>
    <row r="34643" spans="4:4">
      <c r="D34643" s="422"/>
    </row>
    <row r="34644" spans="4:4">
      <c r="D34644" s="422"/>
    </row>
    <row r="34645" spans="4:4">
      <c r="D34645" s="422"/>
    </row>
    <row r="34646" spans="4:4">
      <c r="D34646" s="422"/>
    </row>
    <row r="34647" spans="4:4">
      <c r="D34647" s="422"/>
    </row>
    <row r="34648" spans="4:4">
      <c r="D34648" s="422"/>
    </row>
    <row r="34649" spans="4:4">
      <c r="D34649" s="422"/>
    </row>
    <row r="34650" spans="4:4">
      <c r="D34650" s="422"/>
    </row>
    <row r="34651" spans="4:4">
      <c r="D34651" s="422"/>
    </row>
    <row r="34652" spans="4:4">
      <c r="D34652" s="422"/>
    </row>
    <row r="34653" spans="4:4">
      <c r="D34653" s="422"/>
    </row>
    <row r="34654" spans="4:4">
      <c r="D34654" s="422"/>
    </row>
    <row r="34655" spans="4:4">
      <c r="D34655" s="422"/>
    </row>
    <row r="34656" spans="4:4">
      <c r="D34656" s="422"/>
    </row>
    <row r="34657" spans="4:4">
      <c r="D34657" s="422"/>
    </row>
    <row r="34658" spans="4:4">
      <c r="D34658" s="422"/>
    </row>
    <row r="34659" spans="4:4">
      <c r="D34659" s="422"/>
    </row>
    <row r="34660" spans="4:4">
      <c r="D34660" s="422"/>
    </row>
    <row r="34661" spans="4:4">
      <c r="D34661" s="422"/>
    </row>
    <row r="34662" spans="4:4">
      <c r="D34662" s="422"/>
    </row>
    <row r="34663" spans="4:4">
      <c r="D34663" s="422"/>
    </row>
    <row r="34664" spans="4:4">
      <c r="D34664" s="422"/>
    </row>
    <row r="34665" spans="4:4">
      <c r="D34665" s="422"/>
    </row>
    <row r="34666" spans="4:4">
      <c r="D34666" s="422"/>
    </row>
    <row r="34667" spans="4:4">
      <c r="D34667" s="422"/>
    </row>
    <row r="34668" spans="4:4">
      <c r="D34668" s="422"/>
    </row>
    <row r="34669" spans="4:4">
      <c r="D34669" s="422"/>
    </row>
    <row r="34670" spans="4:4">
      <c r="D34670" s="422"/>
    </row>
    <row r="34671" spans="4:4">
      <c r="D34671" s="422"/>
    </row>
    <row r="34672" spans="4:4">
      <c r="D34672" s="422"/>
    </row>
    <row r="34673" spans="4:4">
      <c r="D34673" s="422"/>
    </row>
    <row r="34674" spans="4:4">
      <c r="D34674" s="422"/>
    </row>
    <row r="34675" spans="4:4">
      <c r="D34675" s="422"/>
    </row>
    <row r="34676" spans="4:4">
      <c r="D34676" s="422"/>
    </row>
    <row r="34677" spans="4:4">
      <c r="D34677" s="422"/>
    </row>
    <row r="34678" spans="4:4">
      <c r="D34678" s="422"/>
    </row>
    <row r="34679" spans="4:4">
      <c r="D34679" s="422"/>
    </row>
    <row r="34680" spans="4:4">
      <c r="D34680" s="422"/>
    </row>
    <row r="34681" spans="4:4">
      <c r="D34681" s="422"/>
    </row>
    <row r="34682" spans="4:4">
      <c r="D34682" s="422"/>
    </row>
    <row r="34683" spans="4:4">
      <c r="D34683" s="422"/>
    </row>
    <row r="34684" spans="4:4">
      <c r="D34684" s="422"/>
    </row>
    <row r="34685" spans="4:4">
      <c r="D34685" s="422"/>
    </row>
    <row r="34686" spans="4:4">
      <c r="D34686" s="422"/>
    </row>
    <row r="34687" spans="4:4">
      <c r="D34687" s="422"/>
    </row>
    <row r="34688" spans="4:4">
      <c r="D34688" s="422"/>
    </row>
    <row r="34689" spans="4:4">
      <c r="D34689" s="422"/>
    </row>
    <row r="34690" spans="4:4">
      <c r="D34690" s="422"/>
    </row>
    <row r="34691" spans="4:4">
      <c r="D34691" s="422"/>
    </row>
    <row r="34692" spans="4:4">
      <c r="D34692" s="422"/>
    </row>
    <row r="34693" spans="4:4">
      <c r="D34693" s="422"/>
    </row>
    <row r="34694" spans="4:4">
      <c r="D34694" s="422"/>
    </row>
    <row r="34695" spans="4:4">
      <c r="D34695" s="422"/>
    </row>
    <row r="34696" spans="4:4">
      <c r="D34696" s="422"/>
    </row>
    <row r="34697" spans="4:4">
      <c r="D34697" s="422"/>
    </row>
    <row r="34698" spans="4:4">
      <c r="D34698" s="422"/>
    </row>
    <row r="34699" spans="4:4">
      <c r="D34699" s="422"/>
    </row>
    <row r="34700" spans="4:4">
      <c r="D34700" s="422"/>
    </row>
    <row r="34701" spans="4:4">
      <c r="D34701" s="422"/>
    </row>
    <row r="34702" spans="4:4">
      <c r="D34702" s="422"/>
    </row>
    <row r="34703" spans="4:4">
      <c r="D34703" s="422"/>
    </row>
    <row r="34704" spans="4:4">
      <c r="D34704" s="422"/>
    </row>
    <row r="34705" spans="4:4">
      <c r="D34705" s="422"/>
    </row>
    <row r="34706" spans="4:4">
      <c r="D34706" s="422"/>
    </row>
    <row r="34707" spans="4:4">
      <c r="D34707" s="422"/>
    </row>
    <row r="34708" spans="4:4">
      <c r="D34708" s="422"/>
    </row>
    <row r="34709" spans="4:4">
      <c r="D34709" s="422"/>
    </row>
    <row r="34710" spans="4:4">
      <c r="D34710" s="422"/>
    </row>
    <row r="34711" spans="4:4">
      <c r="D34711" s="422"/>
    </row>
    <row r="34712" spans="4:4">
      <c r="D34712" s="422"/>
    </row>
    <row r="34713" spans="4:4">
      <c r="D34713" s="422"/>
    </row>
    <row r="34714" spans="4:4">
      <c r="D34714" s="422"/>
    </row>
    <row r="34715" spans="4:4">
      <c r="D34715" s="422"/>
    </row>
    <row r="34716" spans="4:4">
      <c r="D34716" s="422"/>
    </row>
    <row r="34717" spans="4:4">
      <c r="D34717" s="422"/>
    </row>
    <row r="34718" spans="4:4">
      <c r="D34718" s="422"/>
    </row>
    <row r="34719" spans="4:4">
      <c r="D34719" s="422"/>
    </row>
    <row r="34720" spans="4:4">
      <c r="D34720" s="422"/>
    </row>
    <row r="34721" spans="4:4">
      <c r="D34721" s="422"/>
    </row>
    <row r="34722" spans="4:4">
      <c r="D34722" s="422"/>
    </row>
    <row r="34723" spans="4:4">
      <c r="D34723" s="422"/>
    </row>
    <row r="34724" spans="4:4">
      <c r="D34724" s="422"/>
    </row>
    <row r="34725" spans="4:4">
      <c r="D34725" s="422"/>
    </row>
    <row r="34726" spans="4:4">
      <c r="D34726" s="422"/>
    </row>
    <row r="34727" spans="4:4">
      <c r="D34727" s="422"/>
    </row>
    <row r="34728" spans="4:4">
      <c r="D34728" s="422"/>
    </row>
    <row r="34729" spans="4:4">
      <c r="D34729" s="422"/>
    </row>
    <row r="34730" spans="4:4">
      <c r="D34730" s="422"/>
    </row>
    <row r="34731" spans="4:4">
      <c r="D34731" s="422"/>
    </row>
    <row r="34732" spans="4:4">
      <c r="D34732" s="422"/>
    </row>
    <row r="34733" spans="4:4">
      <c r="D34733" s="422"/>
    </row>
    <row r="34734" spans="4:4">
      <c r="D34734" s="422"/>
    </row>
    <row r="34735" spans="4:4">
      <c r="D34735" s="422"/>
    </row>
    <row r="34736" spans="4:4">
      <c r="D34736" s="422"/>
    </row>
    <row r="34737" spans="4:4">
      <c r="D34737" s="422"/>
    </row>
    <row r="34738" spans="4:4">
      <c r="D34738" s="422"/>
    </row>
    <row r="34739" spans="4:4">
      <c r="D34739" s="422"/>
    </row>
    <row r="34740" spans="4:4">
      <c r="D34740" s="422"/>
    </row>
    <row r="34741" spans="4:4">
      <c r="D34741" s="422"/>
    </row>
    <row r="34742" spans="4:4">
      <c r="D34742" s="422"/>
    </row>
    <row r="34743" spans="4:4">
      <c r="D34743" s="422"/>
    </row>
    <row r="34744" spans="4:4">
      <c r="D34744" s="422"/>
    </row>
    <row r="34745" spans="4:4">
      <c r="D34745" s="422"/>
    </row>
    <row r="34746" spans="4:4">
      <c r="D34746" s="422"/>
    </row>
    <row r="34747" spans="4:4">
      <c r="D34747" s="422"/>
    </row>
    <row r="34748" spans="4:4">
      <c r="D34748" s="422"/>
    </row>
    <row r="34749" spans="4:4">
      <c r="D34749" s="422"/>
    </row>
    <row r="34750" spans="4:4">
      <c r="D34750" s="422"/>
    </row>
    <row r="34751" spans="4:4">
      <c r="D34751" s="422"/>
    </row>
    <row r="34752" spans="4:4">
      <c r="D34752" s="422"/>
    </row>
    <row r="34753" spans="4:4">
      <c r="D34753" s="422"/>
    </row>
    <row r="34754" spans="4:4">
      <c r="D34754" s="422"/>
    </row>
    <row r="34755" spans="4:4">
      <c r="D34755" s="422"/>
    </row>
    <row r="34756" spans="4:4">
      <c r="D34756" s="422"/>
    </row>
    <row r="34757" spans="4:4">
      <c r="D34757" s="422"/>
    </row>
    <row r="34758" spans="4:4">
      <c r="D34758" s="422"/>
    </row>
    <row r="34759" spans="4:4">
      <c r="D34759" s="422"/>
    </row>
    <row r="34760" spans="4:4">
      <c r="D34760" s="422"/>
    </row>
    <row r="34761" spans="4:4">
      <c r="D34761" s="422"/>
    </row>
    <row r="34762" spans="4:4">
      <c r="D34762" s="422"/>
    </row>
    <row r="34763" spans="4:4">
      <c r="D34763" s="422"/>
    </row>
    <row r="34764" spans="4:4">
      <c r="D34764" s="422"/>
    </row>
    <row r="34765" spans="4:4">
      <c r="D34765" s="422"/>
    </row>
    <row r="34766" spans="4:4">
      <c r="D34766" s="422"/>
    </row>
    <row r="34767" spans="4:4">
      <c r="D34767" s="422"/>
    </row>
    <row r="34768" spans="4:4">
      <c r="D34768" s="422"/>
    </row>
    <row r="34769" spans="4:4">
      <c r="D34769" s="422"/>
    </row>
    <row r="34770" spans="4:4">
      <c r="D34770" s="422"/>
    </row>
    <row r="34771" spans="4:4">
      <c r="D34771" s="422"/>
    </row>
    <row r="34772" spans="4:4">
      <c r="D34772" s="422"/>
    </row>
    <row r="34773" spans="4:4">
      <c r="D34773" s="422"/>
    </row>
    <row r="34774" spans="4:4">
      <c r="D34774" s="422"/>
    </row>
    <row r="34775" spans="4:4">
      <c r="D34775" s="422"/>
    </row>
    <row r="34776" spans="4:4">
      <c r="D34776" s="422"/>
    </row>
    <row r="34777" spans="4:4">
      <c r="D34777" s="422"/>
    </row>
    <row r="34778" spans="4:4">
      <c r="D34778" s="422"/>
    </row>
    <row r="34779" spans="4:4">
      <c r="D34779" s="422"/>
    </row>
    <row r="34780" spans="4:4">
      <c r="D34780" s="422"/>
    </row>
    <row r="34781" spans="4:4">
      <c r="D34781" s="422"/>
    </row>
    <row r="34782" spans="4:4">
      <c r="D34782" s="422"/>
    </row>
    <row r="34783" spans="4:4">
      <c r="D34783" s="422"/>
    </row>
    <row r="34784" spans="4:4">
      <c r="D34784" s="422"/>
    </row>
    <row r="34785" spans="4:4">
      <c r="D34785" s="422"/>
    </row>
    <row r="34786" spans="4:4">
      <c r="D34786" s="422"/>
    </row>
    <row r="34787" spans="4:4">
      <c r="D34787" s="422"/>
    </row>
    <row r="34788" spans="4:4">
      <c r="D34788" s="422"/>
    </row>
    <row r="34789" spans="4:4">
      <c r="D34789" s="422"/>
    </row>
    <row r="34790" spans="4:4">
      <c r="D34790" s="422"/>
    </row>
    <row r="34791" spans="4:4">
      <c r="D34791" s="422"/>
    </row>
    <row r="34792" spans="4:4">
      <c r="D34792" s="422"/>
    </row>
    <row r="34793" spans="4:4">
      <c r="D34793" s="422"/>
    </row>
    <row r="34794" spans="4:4">
      <c r="D34794" s="422"/>
    </row>
    <row r="34795" spans="4:4">
      <c r="D34795" s="422"/>
    </row>
    <row r="34796" spans="4:4">
      <c r="D34796" s="422"/>
    </row>
    <row r="34797" spans="4:4">
      <c r="D34797" s="422"/>
    </row>
    <row r="34798" spans="4:4">
      <c r="D34798" s="422"/>
    </row>
    <row r="34799" spans="4:4">
      <c r="D34799" s="422"/>
    </row>
    <row r="34800" spans="4:4">
      <c r="D34800" s="422"/>
    </row>
    <row r="34801" spans="4:4">
      <c r="D34801" s="422"/>
    </row>
    <row r="34802" spans="4:4">
      <c r="D34802" s="422"/>
    </row>
    <row r="34803" spans="4:4">
      <c r="D34803" s="422"/>
    </row>
    <row r="34804" spans="4:4">
      <c r="D34804" s="422"/>
    </row>
    <row r="34805" spans="4:4">
      <c r="D34805" s="422"/>
    </row>
    <row r="34806" spans="4:4">
      <c r="D34806" s="422"/>
    </row>
    <row r="34807" spans="4:4">
      <c r="D34807" s="422"/>
    </row>
    <row r="34808" spans="4:4">
      <c r="D34808" s="422"/>
    </row>
    <row r="34809" spans="4:4">
      <c r="D34809" s="422"/>
    </row>
    <row r="34810" spans="4:4">
      <c r="D34810" s="422"/>
    </row>
    <row r="34811" spans="4:4">
      <c r="D34811" s="422"/>
    </row>
    <row r="34812" spans="4:4">
      <c r="D34812" s="422"/>
    </row>
    <row r="34813" spans="4:4">
      <c r="D34813" s="422"/>
    </row>
    <row r="34814" spans="4:4">
      <c r="D34814" s="422"/>
    </row>
    <row r="34815" spans="4:4">
      <c r="D34815" s="422"/>
    </row>
    <row r="34816" spans="4:4">
      <c r="D34816" s="422"/>
    </row>
    <row r="34817" spans="4:4">
      <c r="D34817" s="422"/>
    </row>
    <row r="34818" spans="4:4">
      <c r="D34818" s="422"/>
    </row>
    <row r="34819" spans="4:4">
      <c r="D34819" s="422"/>
    </row>
    <row r="34820" spans="4:4">
      <c r="D34820" s="422"/>
    </row>
    <row r="34821" spans="4:4">
      <c r="D34821" s="422"/>
    </row>
    <row r="34822" spans="4:4">
      <c r="D34822" s="422"/>
    </row>
    <row r="34823" spans="4:4">
      <c r="D34823" s="422"/>
    </row>
    <row r="34824" spans="4:4">
      <c r="D34824" s="422"/>
    </row>
    <row r="34825" spans="4:4">
      <c r="D34825" s="422"/>
    </row>
    <row r="34826" spans="4:4">
      <c r="D34826" s="422"/>
    </row>
    <row r="34827" spans="4:4">
      <c r="D34827" s="422"/>
    </row>
    <row r="34828" spans="4:4">
      <c r="D34828" s="422"/>
    </row>
    <row r="34829" spans="4:4">
      <c r="D34829" s="422"/>
    </row>
    <row r="34830" spans="4:4">
      <c r="D34830" s="422"/>
    </row>
    <row r="34831" spans="4:4">
      <c r="D34831" s="422"/>
    </row>
    <row r="34832" spans="4:4">
      <c r="D34832" s="422"/>
    </row>
    <row r="34833" spans="4:4">
      <c r="D34833" s="422"/>
    </row>
    <row r="34834" spans="4:4">
      <c r="D34834" s="422"/>
    </row>
    <row r="34835" spans="4:4">
      <c r="D34835" s="422"/>
    </row>
    <row r="34836" spans="4:4">
      <c r="D34836" s="422"/>
    </row>
    <row r="34837" spans="4:4">
      <c r="D34837" s="422"/>
    </row>
    <row r="34838" spans="4:4">
      <c r="D34838" s="422"/>
    </row>
    <row r="34839" spans="4:4">
      <c r="D34839" s="422"/>
    </row>
    <row r="34840" spans="4:4">
      <c r="D34840" s="422"/>
    </row>
    <row r="34841" spans="4:4">
      <c r="D34841" s="422"/>
    </row>
    <row r="34842" spans="4:4">
      <c r="D34842" s="422"/>
    </row>
    <row r="34843" spans="4:4">
      <c r="D34843" s="422"/>
    </row>
    <row r="34844" spans="4:4">
      <c r="D34844" s="422"/>
    </row>
    <row r="34845" spans="4:4">
      <c r="D34845" s="422"/>
    </row>
    <row r="34846" spans="4:4">
      <c r="D34846" s="422"/>
    </row>
    <row r="34847" spans="4:4">
      <c r="D34847" s="422"/>
    </row>
    <row r="34848" spans="4:4">
      <c r="D34848" s="422"/>
    </row>
    <row r="34849" spans="4:4">
      <c r="D34849" s="422"/>
    </row>
    <row r="34850" spans="4:4">
      <c r="D34850" s="422"/>
    </row>
    <row r="34851" spans="4:4">
      <c r="D34851" s="422"/>
    </row>
    <row r="34852" spans="4:4">
      <c r="D34852" s="422"/>
    </row>
    <row r="34853" spans="4:4">
      <c r="D34853" s="422"/>
    </row>
    <row r="34854" spans="4:4">
      <c r="D34854" s="422"/>
    </row>
    <row r="34855" spans="4:4">
      <c r="D34855" s="422"/>
    </row>
    <row r="34856" spans="4:4">
      <c r="D34856" s="422"/>
    </row>
    <row r="34857" spans="4:4">
      <c r="D34857" s="422"/>
    </row>
    <row r="34858" spans="4:4">
      <c r="D34858" s="422"/>
    </row>
    <row r="34859" spans="4:4">
      <c r="D34859" s="422"/>
    </row>
    <row r="34860" spans="4:4">
      <c r="D34860" s="422"/>
    </row>
    <row r="34861" spans="4:4">
      <c r="D34861" s="422"/>
    </row>
    <row r="34862" spans="4:4">
      <c r="D34862" s="422"/>
    </row>
    <row r="34863" spans="4:4">
      <c r="D34863" s="422"/>
    </row>
    <row r="34864" spans="4:4">
      <c r="D34864" s="422"/>
    </row>
    <row r="34865" spans="4:4">
      <c r="D34865" s="422"/>
    </row>
    <row r="34866" spans="4:4">
      <c r="D34866" s="422"/>
    </row>
    <row r="34867" spans="4:4">
      <c r="D34867" s="422"/>
    </row>
    <row r="34868" spans="4:4">
      <c r="D34868" s="422"/>
    </row>
    <row r="34869" spans="4:4">
      <c r="D34869" s="422"/>
    </row>
    <row r="34870" spans="4:4">
      <c r="D34870" s="422"/>
    </row>
    <row r="34871" spans="4:4">
      <c r="D34871" s="422"/>
    </row>
    <row r="34872" spans="4:4">
      <c r="D34872" s="422"/>
    </row>
    <row r="34873" spans="4:4">
      <c r="D34873" s="422"/>
    </row>
    <row r="34874" spans="4:4">
      <c r="D34874" s="422"/>
    </row>
    <row r="34875" spans="4:4">
      <c r="D34875" s="422"/>
    </row>
    <row r="34876" spans="4:4">
      <c r="D34876" s="422"/>
    </row>
    <row r="34877" spans="4:4">
      <c r="D34877" s="422"/>
    </row>
    <row r="34878" spans="4:4">
      <c r="D34878" s="422"/>
    </row>
    <row r="34879" spans="4:4">
      <c r="D34879" s="422"/>
    </row>
    <row r="34880" spans="4:4">
      <c r="D34880" s="422"/>
    </row>
    <row r="34881" spans="4:4">
      <c r="D34881" s="422"/>
    </row>
    <row r="34882" spans="4:4">
      <c r="D34882" s="422"/>
    </row>
    <row r="34883" spans="4:4">
      <c r="D34883" s="422"/>
    </row>
    <row r="34884" spans="4:4">
      <c r="D34884" s="422"/>
    </row>
    <row r="34885" spans="4:4">
      <c r="D34885" s="422"/>
    </row>
    <row r="34886" spans="4:4">
      <c r="D34886" s="422"/>
    </row>
    <row r="34887" spans="4:4">
      <c r="D34887" s="422"/>
    </row>
    <row r="34888" spans="4:4">
      <c r="D34888" s="422"/>
    </row>
    <row r="34889" spans="4:4">
      <c r="D34889" s="422"/>
    </row>
    <row r="34890" spans="4:4">
      <c r="D34890" s="422"/>
    </row>
    <row r="34891" spans="4:4">
      <c r="D34891" s="422"/>
    </row>
    <row r="34892" spans="4:4">
      <c r="D34892" s="422"/>
    </row>
    <row r="34893" spans="4:4">
      <c r="D34893" s="422"/>
    </row>
    <row r="34894" spans="4:4">
      <c r="D34894" s="422"/>
    </row>
    <row r="34895" spans="4:4">
      <c r="D34895" s="422"/>
    </row>
    <row r="34896" spans="4:4">
      <c r="D34896" s="422"/>
    </row>
    <row r="34897" spans="4:4">
      <c r="D34897" s="422"/>
    </row>
    <row r="34898" spans="4:4">
      <c r="D34898" s="422"/>
    </row>
    <row r="34899" spans="4:4">
      <c r="D34899" s="422"/>
    </row>
    <row r="34900" spans="4:4">
      <c r="D34900" s="422"/>
    </row>
    <row r="34901" spans="4:4">
      <c r="D34901" s="422"/>
    </row>
    <row r="34902" spans="4:4">
      <c r="D34902" s="422"/>
    </row>
    <row r="34903" spans="4:4">
      <c r="D34903" s="422"/>
    </row>
    <row r="34904" spans="4:4">
      <c r="D34904" s="422"/>
    </row>
    <row r="34905" spans="4:4">
      <c r="D34905" s="422"/>
    </row>
    <row r="34906" spans="4:4">
      <c r="D34906" s="422"/>
    </row>
    <row r="34907" spans="4:4">
      <c r="D34907" s="422"/>
    </row>
    <row r="34908" spans="4:4">
      <c r="D34908" s="422"/>
    </row>
    <row r="34909" spans="4:4">
      <c r="D34909" s="422"/>
    </row>
    <row r="34910" spans="4:4">
      <c r="D34910" s="422"/>
    </row>
    <row r="34911" spans="4:4">
      <c r="D34911" s="422"/>
    </row>
    <row r="34912" spans="4:4">
      <c r="D34912" s="422"/>
    </row>
    <row r="34913" spans="4:4">
      <c r="D34913" s="422"/>
    </row>
    <row r="34914" spans="4:4">
      <c r="D34914" s="422"/>
    </row>
    <row r="34915" spans="4:4">
      <c r="D34915" s="422"/>
    </row>
    <row r="34916" spans="4:4">
      <c r="D34916" s="422"/>
    </row>
    <row r="34917" spans="4:4">
      <c r="D34917" s="422"/>
    </row>
    <row r="34918" spans="4:4">
      <c r="D34918" s="422"/>
    </row>
    <row r="34919" spans="4:4">
      <c r="D34919" s="422"/>
    </row>
    <row r="34920" spans="4:4">
      <c r="D34920" s="422"/>
    </row>
    <row r="34921" spans="4:4">
      <c r="D34921" s="422"/>
    </row>
    <row r="34922" spans="4:4">
      <c r="D34922" s="422"/>
    </row>
    <row r="34923" spans="4:4">
      <c r="D34923" s="422"/>
    </row>
    <row r="34924" spans="4:4">
      <c r="D34924" s="422"/>
    </row>
    <row r="34925" spans="4:4">
      <c r="D34925" s="422"/>
    </row>
    <row r="34926" spans="4:4">
      <c r="D34926" s="422"/>
    </row>
    <row r="34927" spans="4:4">
      <c r="D34927" s="422"/>
    </row>
    <row r="34928" spans="4:4">
      <c r="D34928" s="422"/>
    </row>
    <row r="34929" spans="4:4">
      <c r="D34929" s="422"/>
    </row>
    <row r="34930" spans="4:4">
      <c r="D34930" s="422"/>
    </row>
    <row r="34931" spans="4:4">
      <c r="D34931" s="422"/>
    </row>
    <row r="34932" spans="4:4">
      <c r="D34932" s="422"/>
    </row>
    <row r="34933" spans="4:4">
      <c r="D34933" s="422"/>
    </row>
    <row r="34934" spans="4:4">
      <c r="D34934" s="422"/>
    </row>
    <row r="34935" spans="4:4">
      <c r="D34935" s="422"/>
    </row>
    <row r="34936" spans="4:4">
      <c r="D34936" s="422"/>
    </row>
    <row r="34937" spans="4:4">
      <c r="D34937" s="422"/>
    </row>
    <row r="34938" spans="4:4">
      <c r="D34938" s="422"/>
    </row>
    <row r="34939" spans="4:4">
      <c r="D34939" s="422"/>
    </row>
    <row r="34940" spans="4:4">
      <c r="D34940" s="422"/>
    </row>
    <row r="34941" spans="4:4">
      <c r="D34941" s="422"/>
    </row>
    <row r="34942" spans="4:4">
      <c r="D34942" s="422"/>
    </row>
    <row r="34943" spans="4:4">
      <c r="D34943" s="422"/>
    </row>
    <row r="34944" spans="4:4">
      <c r="D34944" s="422"/>
    </row>
    <row r="34945" spans="4:4">
      <c r="D34945" s="422"/>
    </row>
    <row r="34946" spans="4:4">
      <c r="D34946" s="422"/>
    </row>
    <row r="34947" spans="4:4">
      <c r="D34947" s="422"/>
    </row>
    <row r="34948" spans="4:4">
      <c r="D34948" s="422"/>
    </row>
    <row r="34949" spans="4:4">
      <c r="D34949" s="422"/>
    </row>
    <row r="34950" spans="4:4">
      <c r="D34950" s="422"/>
    </row>
    <row r="34951" spans="4:4">
      <c r="D34951" s="422"/>
    </row>
    <row r="34952" spans="4:4">
      <c r="D34952" s="422"/>
    </row>
    <row r="34953" spans="4:4">
      <c r="D34953" s="422"/>
    </row>
    <row r="34954" spans="4:4">
      <c r="D34954" s="422"/>
    </row>
    <row r="34955" spans="4:4">
      <c r="D34955" s="422"/>
    </row>
    <row r="34956" spans="4:4">
      <c r="D34956" s="422"/>
    </row>
    <row r="34957" spans="4:4">
      <c r="D34957" s="422"/>
    </row>
    <row r="34958" spans="4:4">
      <c r="D34958" s="422"/>
    </row>
    <row r="34959" spans="4:4">
      <c r="D34959" s="422"/>
    </row>
    <row r="34960" spans="4:4">
      <c r="D34960" s="422"/>
    </row>
    <row r="34961" spans="4:4">
      <c r="D34961" s="422"/>
    </row>
    <row r="34962" spans="4:4">
      <c r="D34962" s="422"/>
    </row>
    <row r="34963" spans="4:4">
      <c r="D34963" s="422"/>
    </row>
    <row r="34964" spans="4:4">
      <c r="D34964" s="422"/>
    </row>
    <row r="34965" spans="4:4">
      <c r="D34965" s="422"/>
    </row>
    <row r="34966" spans="4:4">
      <c r="D34966" s="422"/>
    </row>
    <row r="34967" spans="4:4">
      <c r="D34967" s="422"/>
    </row>
    <row r="34968" spans="4:4">
      <c r="D34968" s="422"/>
    </row>
    <row r="34969" spans="4:4">
      <c r="D34969" s="422"/>
    </row>
    <row r="34970" spans="4:4">
      <c r="D34970" s="422"/>
    </row>
    <row r="34971" spans="4:4">
      <c r="D34971" s="422"/>
    </row>
    <row r="34972" spans="4:4">
      <c r="D34972" s="422"/>
    </row>
    <row r="34973" spans="4:4">
      <c r="D34973" s="422"/>
    </row>
    <row r="34974" spans="4:4">
      <c r="D34974" s="422"/>
    </row>
    <row r="34975" spans="4:4">
      <c r="D34975" s="422"/>
    </row>
    <row r="34976" spans="4:4">
      <c r="D34976" s="422"/>
    </row>
    <row r="34977" spans="4:4">
      <c r="D34977" s="422"/>
    </row>
    <row r="34978" spans="4:4">
      <c r="D34978" s="422"/>
    </row>
    <row r="34979" spans="4:4">
      <c r="D34979" s="422"/>
    </row>
    <row r="34980" spans="4:4">
      <c r="D34980" s="422"/>
    </row>
    <row r="34981" spans="4:4">
      <c r="D34981" s="422"/>
    </row>
    <row r="34982" spans="4:4">
      <c r="D34982" s="422"/>
    </row>
    <row r="34983" spans="4:4">
      <c r="D34983" s="422"/>
    </row>
    <row r="34984" spans="4:4">
      <c r="D34984" s="422"/>
    </row>
    <row r="34985" spans="4:4">
      <c r="D34985" s="422"/>
    </row>
    <row r="34986" spans="4:4">
      <c r="D34986" s="422"/>
    </row>
    <row r="34987" spans="4:4">
      <c r="D34987" s="422"/>
    </row>
    <row r="34988" spans="4:4">
      <c r="D34988" s="422"/>
    </row>
    <row r="34989" spans="4:4">
      <c r="D34989" s="422"/>
    </row>
    <row r="34990" spans="4:4">
      <c r="D34990" s="422"/>
    </row>
    <row r="34991" spans="4:4">
      <c r="D34991" s="422"/>
    </row>
    <row r="34992" spans="4:4">
      <c r="D34992" s="422"/>
    </row>
    <row r="34993" spans="4:4">
      <c r="D34993" s="422"/>
    </row>
    <row r="34994" spans="4:4">
      <c r="D34994" s="422"/>
    </row>
    <row r="34995" spans="4:4">
      <c r="D34995" s="422"/>
    </row>
    <row r="34996" spans="4:4">
      <c r="D34996" s="422"/>
    </row>
    <row r="34997" spans="4:4">
      <c r="D34997" s="422"/>
    </row>
    <row r="34998" spans="4:4">
      <c r="D34998" s="422"/>
    </row>
    <row r="34999" spans="4:4">
      <c r="D34999" s="422"/>
    </row>
    <row r="35000" spans="4:4">
      <c r="D35000" s="422"/>
    </row>
    <row r="35001" spans="4:4">
      <c r="D35001" s="422"/>
    </row>
    <row r="35002" spans="4:4">
      <c r="D35002" s="422"/>
    </row>
    <row r="35003" spans="4:4">
      <c r="D35003" s="422"/>
    </row>
    <row r="35004" spans="4:4">
      <c r="D35004" s="422"/>
    </row>
    <row r="35005" spans="4:4">
      <c r="D35005" s="422"/>
    </row>
    <row r="35006" spans="4:4">
      <c r="D35006" s="422"/>
    </row>
    <row r="35007" spans="4:4">
      <c r="D35007" s="422"/>
    </row>
    <row r="35008" spans="4:4">
      <c r="D35008" s="422"/>
    </row>
    <row r="35009" spans="4:4">
      <c r="D35009" s="422"/>
    </row>
    <row r="35010" spans="4:4">
      <c r="D35010" s="422"/>
    </row>
    <row r="35011" spans="4:4">
      <c r="D35011" s="422"/>
    </row>
    <row r="35012" spans="4:4">
      <c r="D35012" s="422"/>
    </row>
    <row r="35013" spans="4:4">
      <c r="D35013" s="422"/>
    </row>
    <row r="35014" spans="4:4">
      <c r="D35014" s="422"/>
    </row>
    <row r="35015" spans="4:4">
      <c r="D35015" s="422"/>
    </row>
    <row r="35016" spans="4:4">
      <c r="D35016" s="422"/>
    </row>
    <row r="35017" spans="4:4">
      <c r="D35017" s="422"/>
    </row>
    <row r="35018" spans="4:4">
      <c r="D35018" s="422"/>
    </row>
    <row r="35019" spans="4:4">
      <c r="D35019" s="422"/>
    </row>
    <row r="35020" spans="4:4">
      <c r="D35020" s="422"/>
    </row>
    <row r="35021" spans="4:4">
      <c r="D35021" s="422"/>
    </row>
    <row r="35022" spans="4:4">
      <c r="D35022" s="422"/>
    </row>
    <row r="35023" spans="4:4">
      <c r="D35023" s="422"/>
    </row>
    <row r="35024" spans="4:4">
      <c r="D35024" s="422"/>
    </row>
    <row r="35025" spans="4:4">
      <c r="D35025" s="422"/>
    </row>
    <row r="35026" spans="4:4">
      <c r="D35026" s="422"/>
    </row>
    <row r="35027" spans="4:4">
      <c r="D35027" s="422"/>
    </row>
    <row r="35028" spans="4:4">
      <c r="D35028" s="422"/>
    </row>
    <row r="35029" spans="4:4">
      <c r="D35029" s="422"/>
    </row>
    <row r="35030" spans="4:4">
      <c r="D35030" s="422"/>
    </row>
    <row r="35031" spans="4:4">
      <c r="D35031" s="422"/>
    </row>
    <row r="35032" spans="4:4">
      <c r="D35032" s="422"/>
    </row>
    <row r="35033" spans="4:4">
      <c r="D35033" s="422"/>
    </row>
    <row r="35034" spans="4:4">
      <c r="D35034" s="422"/>
    </row>
    <row r="35035" spans="4:4">
      <c r="D35035" s="422"/>
    </row>
    <row r="35036" spans="4:4">
      <c r="D35036" s="422"/>
    </row>
    <row r="35037" spans="4:4">
      <c r="D35037" s="422"/>
    </row>
    <row r="35038" spans="4:4">
      <c r="D35038" s="422"/>
    </row>
    <row r="35039" spans="4:4">
      <c r="D35039" s="422"/>
    </row>
    <row r="35040" spans="4:4">
      <c r="D35040" s="422"/>
    </row>
    <row r="35041" spans="4:4">
      <c r="D35041" s="422"/>
    </row>
    <row r="35042" spans="4:4">
      <c r="D35042" s="422"/>
    </row>
    <row r="35043" spans="4:4">
      <c r="D35043" s="422"/>
    </row>
    <row r="35044" spans="4:4">
      <c r="D35044" s="422"/>
    </row>
    <row r="35045" spans="4:4">
      <c r="D35045" s="422"/>
    </row>
    <row r="35046" spans="4:4">
      <c r="D35046" s="422"/>
    </row>
    <row r="35047" spans="4:4">
      <c r="D35047" s="422"/>
    </row>
    <row r="35048" spans="4:4">
      <c r="D35048" s="422"/>
    </row>
    <row r="35049" spans="4:4">
      <c r="D35049" s="422"/>
    </row>
    <row r="35050" spans="4:4">
      <c r="D35050" s="422"/>
    </row>
    <row r="35051" spans="4:4">
      <c r="D35051" s="422"/>
    </row>
    <row r="35052" spans="4:4">
      <c r="D35052" s="422"/>
    </row>
    <row r="35053" spans="4:4">
      <c r="D35053" s="422"/>
    </row>
    <row r="35054" spans="4:4">
      <c r="D35054" s="422"/>
    </row>
    <row r="35055" spans="4:4">
      <c r="D35055" s="422"/>
    </row>
    <row r="35056" spans="4:4">
      <c r="D35056" s="422"/>
    </row>
    <row r="35057" spans="4:4">
      <c r="D35057" s="422"/>
    </row>
    <row r="35058" spans="4:4">
      <c r="D35058" s="422"/>
    </row>
    <row r="35059" spans="4:4">
      <c r="D35059" s="422"/>
    </row>
    <row r="35060" spans="4:4">
      <c r="D35060" s="422"/>
    </row>
    <row r="35061" spans="4:4">
      <c r="D35061" s="422"/>
    </row>
    <row r="35062" spans="4:4">
      <c r="D35062" s="422"/>
    </row>
    <row r="35063" spans="4:4">
      <c r="D35063" s="422"/>
    </row>
    <row r="35064" spans="4:4">
      <c r="D35064" s="422"/>
    </row>
    <row r="35065" spans="4:4">
      <c r="D35065" s="422"/>
    </row>
    <row r="35066" spans="4:4">
      <c r="D35066" s="422"/>
    </row>
    <row r="35067" spans="4:4">
      <c r="D35067" s="422"/>
    </row>
    <row r="35068" spans="4:4">
      <c r="D35068" s="422"/>
    </row>
    <row r="35069" spans="4:4">
      <c r="D35069" s="422"/>
    </row>
    <row r="35070" spans="4:4">
      <c r="D35070" s="422"/>
    </row>
    <row r="35071" spans="4:4">
      <c r="D35071" s="422"/>
    </row>
    <row r="35072" spans="4:4">
      <c r="D35072" s="422"/>
    </row>
    <row r="35073" spans="4:4">
      <c r="D35073" s="422"/>
    </row>
    <row r="35074" spans="4:4">
      <c r="D35074" s="422"/>
    </row>
    <row r="35075" spans="4:4">
      <c r="D35075" s="422"/>
    </row>
    <row r="35076" spans="4:4">
      <c r="D35076" s="422"/>
    </row>
    <row r="35077" spans="4:4">
      <c r="D35077" s="422"/>
    </row>
    <row r="35078" spans="4:4">
      <c r="D35078" s="422"/>
    </row>
    <row r="35079" spans="4:4">
      <c r="D35079" s="422"/>
    </row>
    <row r="35080" spans="4:4">
      <c r="D35080" s="422"/>
    </row>
    <row r="35081" spans="4:4">
      <c r="D35081" s="422"/>
    </row>
    <row r="35082" spans="4:4">
      <c r="D35082" s="422"/>
    </row>
    <row r="35083" spans="4:4">
      <c r="D35083" s="422"/>
    </row>
    <row r="35084" spans="4:4">
      <c r="D35084" s="422"/>
    </row>
    <row r="35085" spans="4:4">
      <c r="D35085" s="422"/>
    </row>
    <row r="35086" spans="4:4">
      <c r="D35086" s="422"/>
    </row>
    <row r="35087" spans="4:4">
      <c r="D35087" s="422"/>
    </row>
    <row r="35088" spans="4:4">
      <c r="D35088" s="422"/>
    </row>
    <row r="35089" spans="4:4">
      <c r="D35089" s="422"/>
    </row>
    <row r="35090" spans="4:4">
      <c r="D35090" s="422"/>
    </row>
    <row r="35091" spans="4:4">
      <c r="D35091" s="422"/>
    </row>
    <row r="35092" spans="4:4">
      <c r="D35092" s="422"/>
    </row>
    <row r="35093" spans="4:4">
      <c r="D35093" s="422"/>
    </row>
    <row r="35094" spans="4:4">
      <c r="D35094" s="422"/>
    </row>
    <row r="35095" spans="4:4">
      <c r="D35095" s="422"/>
    </row>
    <row r="35096" spans="4:4">
      <c r="D35096" s="422"/>
    </row>
    <row r="35097" spans="4:4">
      <c r="D35097" s="422"/>
    </row>
    <row r="35098" spans="4:4">
      <c r="D35098" s="422"/>
    </row>
    <row r="35099" spans="4:4">
      <c r="D35099" s="422"/>
    </row>
    <row r="35100" spans="4:4">
      <c r="D35100" s="422"/>
    </row>
    <row r="35101" spans="4:4">
      <c r="D35101" s="422"/>
    </row>
    <row r="35102" spans="4:4">
      <c r="D35102" s="422"/>
    </row>
    <row r="35103" spans="4:4">
      <c r="D35103" s="422"/>
    </row>
    <row r="35104" spans="4:4">
      <c r="D35104" s="422"/>
    </row>
    <row r="35105" spans="4:4">
      <c r="D35105" s="422"/>
    </row>
    <row r="35106" spans="4:4">
      <c r="D35106" s="422"/>
    </row>
    <row r="35107" spans="4:4">
      <c r="D35107" s="422"/>
    </row>
    <row r="35108" spans="4:4">
      <c r="D35108" s="422"/>
    </row>
    <row r="35109" spans="4:4">
      <c r="D35109" s="422"/>
    </row>
    <row r="35110" spans="4:4">
      <c r="D35110" s="422"/>
    </row>
    <row r="35111" spans="4:4">
      <c r="D35111" s="422"/>
    </row>
    <row r="35112" spans="4:4">
      <c r="D35112" s="422"/>
    </row>
    <row r="35113" spans="4:4">
      <c r="D35113" s="422"/>
    </row>
    <row r="35114" spans="4:4">
      <c r="D35114" s="422"/>
    </row>
    <row r="35115" spans="4:4">
      <c r="D35115" s="422"/>
    </row>
    <row r="35116" spans="4:4">
      <c r="D35116" s="422"/>
    </row>
    <row r="35117" spans="4:4">
      <c r="D35117" s="422"/>
    </row>
    <row r="35118" spans="4:4">
      <c r="D35118" s="422"/>
    </row>
    <row r="35119" spans="4:4">
      <c r="D35119" s="422"/>
    </row>
    <row r="35120" spans="4:4">
      <c r="D35120" s="422"/>
    </row>
    <row r="35121" spans="4:4">
      <c r="D35121" s="422"/>
    </row>
    <row r="35122" spans="4:4">
      <c r="D35122" s="422"/>
    </row>
    <row r="35123" spans="4:4">
      <c r="D35123" s="422"/>
    </row>
    <row r="35124" spans="4:4">
      <c r="D35124" s="422"/>
    </row>
    <row r="35125" spans="4:4">
      <c r="D35125" s="422"/>
    </row>
    <row r="35126" spans="4:4">
      <c r="D35126" s="422"/>
    </row>
    <row r="35127" spans="4:4">
      <c r="D35127" s="422"/>
    </row>
    <row r="35128" spans="4:4">
      <c r="D35128" s="422"/>
    </row>
    <row r="35129" spans="4:4">
      <c r="D35129" s="422"/>
    </row>
    <row r="35130" spans="4:4">
      <c r="D35130" s="422"/>
    </row>
    <row r="35131" spans="4:4">
      <c r="D35131" s="422"/>
    </row>
    <row r="35132" spans="4:4">
      <c r="D35132" s="422"/>
    </row>
    <row r="35133" spans="4:4">
      <c r="D35133" s="422"/>
    </row>
    <row r="35134" spans="4:4">
      <c r="D35134" s="422"/>
    </row>
    <row r="35135" spans="4:4">
      <c r="D35135" s="422"/>
    </row>
    <row r="35136" spans="4:4">
      <c r="D35136" s="422"/>
    </row>
    <row r="35137" spans="4:4">
      <c r="D35137" s="422"/>
    </row>
    <row r="35138" spans="4:4">
      <c r="D35138" s="422"/>
    </row>
    <row r="35139" spans="4:4">
      <c r="D35139" s="422"/>
    </row>
    <row r="35140" spans="4:4">
      <c r="D35140" s="422"/>
    </row>
    <row r="35141" spans="4:4">
      <c r="D35141" s="422"/>
    </row>
    <row r="35142" spans="4:4">
      <c r="D35142" s="422"/>
    </row>
    <row r="35143" spans="4:4">
      <c r="D35143" s="422"/>
    </row>
    <row r="35144" spans="4:4">
      <c r="D35144" s="422"/>
    </row>
    <row r="35145" spans="4:4">
      <c r="D35145" s="422"/>
    </row>
    <row r="35146" spans="4:4">
      <c r="D35146" s="422"/>
    </row>
    <row r="35147" spans="4:4">
      <c r="D35147" s="422"/>
    </row>
    <row r="35148" spans="4:4">
      <c r="D35148" s="422"/>
    </row>
    <row r="35149" spans="4:4">
      <c r="D35149" s="422"/>
    </row>
    <row r="35150" spans="4:4">
      <c r="D35150" s="422"/>
    </row>
    <row r="35151" spans="4:4">
      <c r="D35151" s="422"/>
    </row>
    <row r="35152" spans="4:4">
      <c r="D35152" s="422"/>
    </row>
    <row r="35153" spans="4:4">
      <c r="D35153" s="422"/>
    </row>
    <row r="35154" spans="4:4">
      <c r="D35154" s="422"/>
    </row>
    <row r="35155" spans="4:4">
      <c r="D35155" s="422"/>
    </row>
    <row r="35156" spans="4:4">
      <c r="D35156" s="422"/>
    </row>
    <row r="35157" spans="4:4">
      <c r="D35157" s="422"/>
    </row>
    <row r="35158" spans="4:4">
      <c r="D35158" s="422"/>
    </row>
    <row r="35159" spans="4:4">
      <c r="D35159" s="422"/>
    </row>
    <row r="35160" spans="4:4">
      <c r="D35160" s="422"/>
    </row>
    <row r="35161" spans="4:4">
      <c r="D35161" s="422"/>
    </row>
    <row r="35162" spans="4:4">
      <c r="D35162" s="422"/>
    </row>
    <row r="35163" spans="4:4">
      <c r="D35163" s="422"/>
    </row>
    <row r="35164" spans="4:4">
      <c r="D35164" s="422"/>
    </row>
    <row r="35165" spans="4:4">
      <c r="D35165" s="422"/>
    </row>
    <row r="35166" spans="4:4">
      <c r="D35166" s="422"/>
    </row>
    <row r="35167" spans="4:4">
      <c r="D35167" s="422"/>
    </row>
    <row r="35168" spans="4:4">
      <c r="D35168" s="422"/>
    </row>
    <row r="35169" spans="4:4">
      <c r="D35169" s="422"/>
    </row>
    <row r="35170" spans="4:4">
      <c r="D35170" s="422"/>
    </row>
    <row r="35171" spans="4:4">
      <c r="D35171" s="422"/>
    </row>
    <row r="35172" spans="4:4">
      <c r="D35172" s="422"/>
    </row>
    <row r="35173" spans="4:4">
      <c r="D35173" s="422"/>
    </row>
    <row r="35174" spans="4:4">
      <c r="D35174" s="422"/>
    </row>
    <row r="35175" spans="4:4">
      <c r="D35175" s="422"/>
    </row>
    <row r="35176" spans="4:4">
      <c r="D35176" s="422"/>
    </row>
    <row r="35177" spans="4:4">
      <c r="D35177" s="422"/>
    </row>
    <row r="35178" spans="4:4">
      <c r="D35178" s="422"/>
    </row>
    <row r="35179" spans="4:4">
      <c r="D35179" s="422"/>
    </row>
    <row r="35180" spans="4:4">
      <c r="D35180" s="422"/>
    </row>
    <row r="35181" spans="4:4">
      <c r="D35181" s="422"/>
    </row>
    <row r="35182" spans="4:4">
      <c r="D35182" s="422"/>
    </row>
    <row r="35183" spans="4:4">
      <c r="D35183" s="422"/>
    </row>
    <row r="35184" spans="4:4">
      <c r="D35184" s="422"/>
    </row>
    <row r="35185" spans="4:4">
      <c r="D35185" s="422"/>
    </row>
    <row r="35186" spans="4:4">
      <c r="D35186" s="422"/>
    </row>
    <row r="35187" spans="4:4">
      <c r="D35187" s="422"/>
    </row>
    <row r="35188" spans="4:4">
      <c r="D35188" s="422"/>
    </row>
    <row r="35189" spans="4:4">
      <c r="D35189" s="422"/>
    </row>
    <row r="35190" spans="4:4">
      <c r="D35190" s="422"/>
    </row>
    <row r="35191" spans="4:4">
      <c r="D35191" s="422"/>
    </row>
    <row r="35192" spans="4:4">
      <c r="D35192" s="422"/>
    </row>
    <row r="35193" spans="4:4">
      <c r="D35193" s="422"/>
    </row>
    <row r="35194" spans="4:4">
      <c r="D35194" s="422"/>
    </row>
    <row r="35195" spans="4:4">
      <c r="D35195" s="422"/>
    </row>
    <row r="35196" spans="4:4">
      <c r="D35196" s="422"/>
    </row>
    <row r="35197" spans="4:4">
      <c r="D35197" s="422"/>
    </row>
    <row r="35198" spans="4:4">
      <c r="D35198" s="422"/>
    </row>
    <row r="35199" spans="4:4">
      <c r="D35199" s="422"/>
    </row>
    <row r="35200" spans="4:4">
      <c r="D35200" s="422"/>
    </row>
    <row r="35201" spans="4:4">
      <c r="D35201" s="422"/>
    </row>
    <row r="35202" spans="4:4">
      <c r="D35202" s="422"/>
    </row>
    <row r="35203" spans="4:4">
      <c r="D35203" s="422"/>
    </row>
    <row r="35204" spans="4:4">
      <c r="D35204" s="422"/>
    </row>
    <row r="35205" spans="4:4">
      <c r="D35205" s="422"/>
    </row>
    <row r="35206" spans="4:4">
      <c r="D35206" s="422"/>
    </row>
    <row r="35207" spans="4:4">
      <c r="D35207" s="422"/>
    </row>
    <row r="35208" spans="4:4">
      <c r="D35208" s="422"/>
    </row>
    <row r="35209" spans="4:4">
      <c r="D35209" s="422"/>
    </row>
    <row r="35210" spans="4:4">
      <c r="D35210" s="422"/>
    </row>
    <row r="35211" spans="4:4">
      <c r="D35211" s="422"/>
    </row>
    <row r="35212" spans="4:4">
      <c r="D35212" s="422"/>
    </row>
    <row r="35213" spans="4:4">
      <c r="D35213" s="422"/>
    </row>
    <row r="35214" spans="4:4">
      <c r="D35214" s="422"/>
    </row>
    <row r="35215" spans="4:4">
      <c r="D35215" s="422"/>
    </row>
    <row r="35216" spans="4:4">
      <c r="D35216" s="422"/>
    </row>
    <row r="35217" spans="4:4">
      <c r="D35217" s="422"/>
    </row>
    <row r="35218" spans="4:4">
      <c r="D35218" s="422"/>
    </row>
    <row r="35219" spans="4:4">
      <c r="D35219" s="422"/>
    </row>
    <row r="35220" spans="4:4">
      <c r="D35220" s="422"/>
    </row>
    <row r="35221" spans="4:4">
      <c r="D35221" s="422"/>
    </row>
    <row r="35222" spans="4:4">
      <c r="D35222" s="422"/>
    </row>
    <row r="35223" spans="4:4">
      <c r="D35223" s="422"/>
    </row>
    <row r="35224" spans="4:4">
      <c r="D35224" s="422"/>
    </row>
    <row r="35225" spans="4:4">
      <c r="D35225" s="422"/>
    </row>
    <row r="35226" spans="4:4">
      <c r="D35226" s="422"/>
    </row>
    <row r="35227" spans="4:4">
      <c r="D35227" s="422"/>
    </row>
    <row r="35228" spans="4:4">
      <c r="D35228" s="422"/>
    </row>
    <row r="35229" spans="4:4">
      <c r="D35229" s="422"/>
    </row>
    <row r="35230" spans="4:4">
      <c r="D35230" s="422"/>
    </row>
    <row r="35231" spans="4:4">
      <c r="D35231" s="422"/>
    </row>
    <row r="35232" spans="4:4">
      <c r="D35232" s="422"/>
    </row>
    <row r="35233" spans="4:4">
      <c r="D35233" s="422"/>
    </row>
    <row r="35234" spans="4:4">
      <c r="D35234" s="422"/>
    </row>
    <row r="35235" spans="4:4">
      <c r="D35235" s="422"/>
    </row>
    <row r="35236" spans="4:4">
      <c r="D35236" s="422"/>
    </row>
    <row r="35237" spans="4:4">
      <c r="D35237" s="422"/>
    </row>
    <row r="35238" spans="4:4">
      <c r="D35238" s="422"/>
    </row>
    <row r="35239" spans="4:4">
      <c r="D35239" s="422"/>
    </row>
    <row r="35240" spans="4:4">
      <c r="D35240" s="422"/>
    </row>
    <row r="35241" spans="4:4">
      <c r="D35241" s="422"/>
    </row>
    <row r="35242" spans="4:4">
      <c r="D35242" s="422"/>
    </row>
    <row r="35243" spans="4:4">
      <c r="D35243" s="422"/>
    </row>
    <row r="35244" spans="4:4">
      <c r="D35244" s="422"/>
    </row>
    <row r="35245" spans="4:4">
      <c r="D35245" s="422"/>
    </row>
    <row r="35246" spans="4:4">
      <c r="D35246" s="422"/>
    </row>
    <row r="35247" spans="4:4">
      <c r="D35247" s="422"/>
    </row>
    <row r="35248" spans="4:4">
      <c r="D35248" s="422"/>
    </row>
    <row r="35249" spans="4:4">
      <c r="D35249" s="422"/>
    </row>
    <row r="35250" spans="4:4">
      <c r="D35250" s="422"/>
    </row>
    <row r="35251" spans="4:4">
      <c r="D35251" s="422"/>
    </row>
    <row r="35252" spans="4:4">
      <c r="D35252" s="422"/>
    </row>
    <row r="35253" spans="4:4">
      <c r="D35253" s="422"/>
    </row>
    <row r="35254" spans="4:4">
      <c r="D35254" s="422"/>
    </row>
    <row r="35255" spans="4:4">
      <c r="D35255" s="422"/>
    </row>
    <row r="35256" spans="4:4">
      <c r="D35256" s="422"/>
    </row>
    <row r="35257" spans="4:4">
      <c r="D35257" s="422"/>
    </row>
    <row r="35258" spans="4:4">
      <c r="D35258" s="422"/>
    </row>
    <row r="35259" spans="4:4">
      <c r="D35259" s="422"/>
    </row>
    <row r="35260" spans="4:4">
      <c r="D35260" s="422"/>
    </row>
    <row r="35261" spans="4:4">
      <c r="D35261" s="422"/>
    </row>
    <row r="35262" spans="4:4">
      <c r="D35262" s="422"/>
    </row>
    <row r="35263" spans="4:4">
      <c r="D35263" s="422"/>
    </row>
    <row r="35264" spans="4:4">
      <c r="D35264" s="422"/>
    </row>
    <row r="35265" spans="4:4">
      <c r="D35265" s="422"/>
    </row>
    <row r="35266" spans="4:4">
      <c r="D35266" s="422"/>
    </row>
    <row r="35267" spans="4:4">
      <c r="D35267" s="422"/>
    </row>
    <row r="35268" spans="4:4">
      <c r="D35268" s="422"/>
    </row>
    <row r="35269" spans="4:4">
      <c r="D35269" s="422"/>
    </row>
    <row r="35270" spans="4:4">
      <c r="D35270" s="422"/>
    </row>
    <row r="35271" spans="4:4">
      <c r="D35271" s="422"/>
    </row>
    <row r="35272" spans="4:4">
      <c r="D35272" s="422"/>
    </row>
    <row r="35273" spans="4:4">
      <c r="D35273" s="422"/>
    </row>
    <row r="35274" spans="4:4">
      <c r="D35274" s="422"/>
    </row>
    <row r="35275" spans="4:4">
      <c r="D35275" s="422"/>
    </row>
    <row r="35276" spans="4:4">
      <c r="D35276" s="422"/>
    </row>
    <row r="35277" spans="4:4">
      <c r="D35277" s="422"/>
    </row>
    <row r="35278" spans="4:4">
      <c r="D35278" s="422"/>
    </row>
    <row r="35279" spans="4:4">
      <c r="D35279" s="422"/>
    </row>
    <row r="35280" spans="4:4">
      <c r="D35280" s="422"/>
    </row>
    <row r="35281" spans="4:4">
      <c r="D35281" s="422"/>
    </row>
    <row r="35282" spans="4:4">
      <c r="D35282" s="422"/>
    </row>
    <row r="35283" spans="4:4">
      <c r="D35283" s="422"/>
    </row>
    <row r="35284" spans="4:4">
      <c r="D35284" s="422"/>
    </row>
    <row r="35285" spans="4:4">
      <c r="D35285" s="422"/>
    </row>
    <row r="35286" spans="4:4">
      <c r="D35286" s="422"/>
    </row>
    <row r="35287" spans="4:4">
      <c r="D35287" s="422"/>
    </row>
    <row r="35288" spans="4:4">
      <c r="D35288" s="422"/>
    </row>
    <row r="35289" spans="4:4">
      <c r="D35289" s="422"/>
    </row>
    <row r="35290" spans="4:4">
      <c r="D35290" s="422"/>
    </row>
    <row r="35291" spans="4:4">
      <c r="D35291" s="422"/>
    </row>
    <row r="35292" spans="4:4">
      <c r="D35292" s="422"/>
    </row>
    <row r="35293" spans="4:4">
      <c r="D35293" s="422"/>
    </row>
    <row r="35294" spans="4:4">
      <c r="D35294" s="422"/>
    </row>
    <row r="35295" spans="4:4">
      <c r="D35295" s="422"/>
    </row>
    <row r="35296" spans="4:4">
      <c r="D35296" s="422"/>
    </row>
    <row r="35297" spans="4:4">
      <c r="D35297" s="422"/>
    </row>
    <row r="35298" spans="4:4">
      <c r="D35298" s="422"/>
    </row>
    <row r="35299" spans="4:4">
      <c r="D35299" s="422"/>
    </row>
    <row r="35300" spans="4:4">
      <c r="D35300" s="422"/>
    </row>
    <row r="35301" spans="4:4">
      <c r="D35301" s="422"/>
    </row>
    <row r="35302" spans="4:4">
      <c r="D35302" s="422"/>
    </row>
    <row r="35303" spans="4:4">
      <c r="D35303" s="422"/>
    </row>
    <row r="35304" spans="4:4">
      <c r="D35304" s="422"/>
    </row>
    <row r="35305" spans="4:4">
      <c r="D35305" s="422"/>
    </row>
    <row r="35306" spans="4:4">
      <c r="D35306" s="422"/>
    </row>
    <row r="35307" spans="4:4">
      <c r="D35307" s="422"/>
    </row>
    <row r="35308" spans="4:4">
      <c r="D35308" s="422"/>
    </row>
    <row r="35309" spans="4:4">
      <c r="D35309" s="422"/>
    </row>
    <row r="35310" spans="4:4">
      <c r="D35310" s="422"/>
    </row>
    <row r="35311" spans="4:4">
      <c r="D35311" s="422"/>
    </row>
    <row r="35312" spans="4:4">
      <c r="D35312" s="422"/>
    </row>
    <row r="35313" spans="4:4">
      <c r="D35313" s="422"/>
    </row>
    <row r="35314" spans="4:4">
      <c r="D35314" s="422"/>
    </row>
    <row r="35315" spans="4:4">
      <c r="D35315" s="422"/>
    </row>
    <row r="35316" spans="4:4">
      <c r="D35316" s="422"/>
    </row>
    <row r="35317" spans="4:4">
      <c r="D35317" s="422"/>
    </row>
    <row r="35318" spans="4:4">
      <c r="D35318" s="422"/>
    </row>
    <row r="35319" spans="4:4">
      <c r="D35319" s="422"/>
    </row>
    <row r="35320" spans="4:4">
      <c r="D35320" s="422"/>
    </row>
    <row r="35321" spans="4:4">
      <c r="D35321" s="422"/>
    </row>
    <row r="35322" spans="4:4">
      <c r="D35322" s="422"/>
    </row>
    <row r="35323" spans="4:4">
      <c r="D35323" s="422"/>
    </row>
    <row r="35324" spans="4:4">
      <c r="D35324" s="422"/>
    </row>
    <row r="35325" spans="4:4">
      <c r="D35325" s="422"/>
    </row>
    <row r="35326" spans="4:4">
      <c r="D35326" s="422"/>
    </row>
    <row r="35327" spans="4:4">
      <c r="D35327" s="422"/>
    </row>
    <row r="35328" spans="4:4">
      <c r="D35328" s="422"/>
    </row>
    <row r="35329" spans="4:4">
      <c r="D35329" s="422"/>
    </row>
    <row r="35330" spans="4:4">
      <c r="D35330" s="422"/>
    </row>
    <row r="35331" spans="4:4">
      <c r="D35331" s="422"/>
    </row>
    <row r="35332" spans="4:4">
      <c r="D35332" s="422"/>
    </row>
    <row r="35333" spans="4:4">
      <c r="D35333" s="422"/>
    </row>
    <row r="35334" spans="4:4">
      <c r="D35334" s="422"/>
    </row>
    <row r="35335" spans="4:4">
      <c r="D35335" s="422"/>
    </row>
    <row r="35336" spans="4:4">
      <c r="D35336" s="422"/>
    </row>
    <row r="35337" spans="4:4">
      <c r="D35337" s="422"/>
    </row>
    <row r="35338" spans="4:4">
      <c r="D35338" s="422"/>
    </row>
    <row r="35339" spans="4:4">
      <c r="D35339" s="422"/>
    </row>
    <row r="35340" spans="4:4">
      <c r="D35340" s="422"/>
    </row>
    <row r="35341" spans="4:4">
      <c r="D35341" s="422"/>
    </row>
    <row r="35342" spans="4:4">
      <c r="D35342" s="422"/>
    </row>
    <row r="35343" spans="4:4">
      <c r="D35343" s="422"/>
    </row>
    <row r="35344" spans="4:4">
      <c r="D35344" s="422"/>
    </row>
    <row r="35345" spans="4:4">
      <c r="D35345" s="422"/>
    </row>
    <row r="35346" spans="4:4">
      <c r="D35346" s="422"/>
    </row>
    <row r="35347" spans="4:4">
      <c r="D35347" s="422"/>
    </row>
    <row r="35348" spans="4:4">
      <c r="D35348" s="422"/>
    </row>
    <row r="35349" spans="4:4">
      <c r="D35349" s="422"/>
    </row>
    <row r="35350" spans="4:4">
      <c r="D35350" s="422"/>
    </row>
    <row r="35351" spans="4:4">
      <c r="D35351" s="422"/>
    </row>
    <row r="35352" spans="4:4">
      <c r="D35352" s="422"/>
    </row>
    <row r="35353" spans="4:4">
      <c r="D35353" s="422"/>
    </row>
    <row r="35354" spans="4:4">
      <c r="D35354" s="422"/>
    </row>
    <row r="35355" spans="4:4">
      <c r="D35355" s="422"/>
    </row>
    <row r="35356" spans="4:4">
      <c r="D35356" s="422"/>
    </row>
    <row r="35357" spans="4:4">
      <c r="D35357" s="422"/>
    </row>
    <row r="35358" spans="4:4">
      <c r="D35358" s="422"/>
    </row>
    <row r="35359" spans="4:4">
      <c r="D35359" s="422"/>
    </row>
    <row r="35360" spans="4:4">
      <c r="D35360" s="422"/>
    </row>
    <row r="35361" spans="4:4">
      <c r="D35361" s="422"/>
    </row>
    <row r="35362" spans="4:4">
      <c r="D35362" s="422"/>
    </row>
    <row r="35363" spans="4:4">
      <c r="D35363" s="422"/>
    </row>
    <row r="35364" spans="4:4">
      <c r="D35364" s="422"/>
    </row>
    <row r="35365" spans="4:4">
      <c r="D35365" s="422"/>
    </row>
    <row r="35366" spans="4:4">
      <c r="D35366" s="422"/>
    </row>
    <row r="35367" spans="4:4">
      <c r="D35367" s="422"/>
    </row>
    <row r="35368" spans="4:4">
      <c r="D35368" s="422"/>
    </row>
    <row r="35369" spans="4:4">
      <c r="D35369" s="422"/>
    </row>
    <row r="35370" spans="4:4">
      <c r="D35370" s="422"/>
    </row>
    <row r="35371" spans="4:4">
      <c r="D35371" s="422"/>
    </row>
    <row r="35372" spans="4:4">
      <c r="D35372" s="422"/>
    </row>
    <row r="35373" spans="4:4">
      <c r="D35373" s="422"/>
    </row>
    <row r="35374" spans="4:4">
      <c r="D35374" s="422"/>
    </row>
    <row r="35375" spans="4:4">
      <c r="D35375" s="422"/>
    </row>
    <row r="35376" spans="4:4">
      <c r="D35376" s="422"/>
    </row>
    <row r="35377" spans="4:4">
      <c r="D35377" s="422"/>
    </row>
    <row r="35378" spans="4:4">
      <c r="D35378" s="422"/>
    </row>
    <row r="35379" spans="4:4">
      <c r="D35379" s="422"/>
    </row>
    <row r="35380" spans="4:4">
      <c r="D35380" s="422"/>
    </row>
    <row r="35381" spans="4:4">
      <c r="D35381" s="422"/>
    </row>
    <row r="35382" spans="4:4">
      <c r="D35382" s="422"/>
    </row>
    <row r="35383" spans="4:4">
      <c r="D35383" s="422"/>
    </row>
    <row r="35384" spans="4:4">
      <c r="D35384" s="422"/>
    </row>
    <row r="35385" spans="4:4">
      <c r="D35385" s="422"/>
    </row>
    <row r="35386" spans="4:4">
      <c r="D35386" s="422"/>
    </row>
    <row r="35387" spans="4:4">
      <c r="D35387" s="422"/>
    </row>
    <row r="35388" spans="4:4">
      <c r="D35388" s="422"/>
    </row>
    <row r="35389" spans="4:4">
      <c r="D35389" s="422"/>
    </row>
    <row r="35390" spans="4:4">
      <c r="D35390" s="422"/>
    </row>
    <row r="35391" spans="4:4">
      <c r="D35391" s="422"/>
    </row>
    <row r="35392" spans="4:4">
      <c r="D35392" s="422"/>
    </row>
    <row r="35393" spans="4:4">
      <c r="D35393" s="422"/>
    </row>
    <row r="35394" spans="4:4">
      <c r="D35394" s="422"/>
    </row>
    <row r="35395" spans="4:4">
      <c r="D35395" s="422"/>
    </row>
    <row r="35396" spans="4:4">
      <c r="D35396" s="422"/>
    </row>
    <row r="35397" spans="4:4">
      <c r="D35397" s="422"/>
    </row>
    <row r="35398" spans="4:4">
      <c r="D35398" s="422"/>
    </row>
    <row r="35399" spans="4:4">
      <c r="D35399" s="422"/>
    </row>
    <row r="35400" spans="4:4">
      <c r="D35400" s="422"/>
    </row>
    <row r="35401" spans="4:4">
      <c r="D35401" s="422"/>
    </row>
    <row r="35402" spans="4:4">
      <c r="D35402" s="422"/>
    </row>
    <row r="35403" spans="4:4">
      <c r="D35403" s="422"/>
    </row>
    <row r="35404" spans="4:4">
      <c r="D35404" s="422"/>
    </row>
    <row r="35405" spans="4:4">
      <c r="D35405" s="422"/>
    </row>
    <row r="35406" spans="4:4">
      <c r="D35406" s="422"/>
    </row>
    <row r="35407" spans="4:4">
      <c r="D35407" s="422"/>
    </row>
    <row r="35408" spans="4:4">
      <c r="D35408" s="422"/>
    </row>
    <row r="35409" spans="4:4">
      <c r="D35409" s="422"/>
    </row>
    <row r="35410" spans="4:4">
      <c r="D35410" s="422"/>
    </row>
    <row r="35411" spans="4:4">
      <c r="D35411" s="422"/>
    </row>
    <row r="35412" spans="4:4">
      <c r="D35412" s="422"/>
    </row>
    <row r="35413" spans="4:4">
      <c r="D35413" s="422"/>
    </row>
    <row r="35414" spans="4:4">
      <c r="D35414" s="422"/>
    </row>
    <row r="35415" spans="4:4">
      <c r="D35415" s="422"/>
    </row>
    <row r="35416" spans="4:4">
      <c r="D35416" s="422"/>
    </row>
    <row r="35417" spans="4:4">
      <c r="D35417" s="422"/>
    </row>
    <row r="35418" spans="4:4">
      <c r="D35418" s="422"/>
    </row>
    <row r="35419" spans="4:4">
      <c r="D35419" s="422"/>
    </row>
    <row r="35420" spans="4:4">
      <c r="D35420" s="422"/>
    </row>
    <row r="35421" spans="4:4">
      <c r="D35421" s="422"/>
    </row>
    <row r="35422" spans="4:4">
      <c r="D35422" s="422"/>
    </row>
    <row r="35423" spans="4:4">
      <c r="D35423" s="422"/>
    </row>
    <row r="35424" spans="4:4">
      <c r="D35424" s="422"/>
    </row>
    <row r="35425" spans="4:4">
      <c r="D35425" s="422"/>
    </row>
    <row r="35426" spans="4:4">
      <c r="D35426" s="422"/>
    </row>
    <row r="35427" spans="4:4">
      <c r="D35427" s="422"/>
    </row>
    <row r="35428" spans="4:4">
      <c r="D35428" s="422"/>
    </row>
    <row r="35429" spans="4:4">
      <c r="D35429" s="422"/>
    </row>
    <row r="35430" spans="4:4">
      <c r="D35430" s="422"/>
    </row>
    <row r="35431" spans="4:4">
      <c r="D35431" s="422"/>
    </row>
    <row r="35432" spans="4:4">
      <c r="D35432" s="422"/>
    </row>
    <row r="35433" spans="4:4">
      <c r="D35433" s="422"/>
    </row>
    <row r="35434" spans="4:4">
      <c r="D35434" s="422"/>
    </row>
    <row r="35435" spans="4:4">
      <c r="D35435" s="422"/>
    </row>
    <row r="35436" spans="4:4">
      <c r="D35436" s="422"/>
    </row>
    <row r="35437" spans="4:4">
      <c r="D35437" s="422"/>
    </row>
    <row r="35438" spans="4:4">
      <c r="D35438" s="422"/>
    </row>
    <row r="35439" spans="4:4">
      <c r="D35439" s="422"/>
    </row>
    <row r="35440" spans="4:4">
      <c r="D35440" s="422"/>
    </row>
    <row r="35441" spans="4:4">
      <c r="D35441" s="422"/>
    </row>
    <row r="35442" spans="4:4">
      <c r="D35442" s="422"/>
    </row>
    <row r="35443" spans="4:4">
      <c r="D35443" s="422"/>
    </row>
    <row r="35444" spans="4:4">
      <c r="D35444" s="422"/>
    </row>
    <row r="35445" spans="4:4">
      <c r="D35445" s="422"/>
    </row>
    <row r="35446" spans="4:4">
      <c r="D35446" s="422"/>
    </row>
    <row r="35447" spans="4:4">
      <c r="D35447" s="422"/>
    </row>
    <row r="35448" spans="4:4">
      <c r="D35448" s="422"/>
    </row>
    <row r="35449" spans="4:4">
      <c r="D35449" s="422"/>
    </row>
    <row r="35450" spans="4:4">
      <c r="D35450" s="422"/>
    </row>
    <row r="35451" spans="4:4">
      <c r="D35451" s="422"/>
    </row>
    <row r="35452" spans="4:4">
      <c r="D35452" s="422"/>
    </row>
    <row r="35453" spans="4:4">
      <c r="D35453" s="422"/>
    </row>
    <row r="35454" spans="4:4">
      <c r="D35454" s="422"/>
    </row>
    <row r="35455" spans="4:4">
      <c r="D35455" s="422"/>
    </row>
    <row r="35456" spans="4:4">
      <c r="D35456" s="422"/>
    </row>
    <row r="35457" spans="4:4">
      <c r="D35457" s="422"/>
    </row>
    <row r="35458" spans="4:4">
      <c r="D35458" s="422"/>
    </row>
    <row r="35459" spans="4:4">
      <c r="D35459" s="422"/>
    </row>
    <row r="35460" spans="4:4">
      <c r="D35460" s="422"/>
    </row>
    <row r="35461" spans="4:4">
      <c r="D35461" s="422"/>
    </row>
    <row r="35462" spans="4:4">
      <c r="D35462" s="422"/>
    </row>
    <row r="35463" spans="4:4">
      <c r="D35463" s="422"/>
    </row>
    <row r="35464" spans="4:4">
      <c r="D35464" s="422"/>
    </row>
    <row r="35465" spans="4:4">
      <c r="D35465" s="422"/>
    </row>
    <row r="35466" spans="4:4">
      <c r="D35466" s="422"/>
    </row>
    <row r="35467" spans="4:4">
      <c r="D35467" s="422"/>
    </row>
    <row r="35468" spans="4:4">
      <c r="D35468" s="422"/>
    </row>
    <row r="35469" spans="4:4">
      <c r="D35469" s="422"/>
    </row>
    <row r="35470" spans="4:4">
      <c r="D35470" s="422"/>
    </row>
    <row r="35471" spans="4:4">
      <c r="D35471" s="422"/>
    </row>
    <row r="35472" spans="4:4">
      <c r="D35472" s="422"/>
    </row>
    <row r="35473" spans="4:4">
      <c r="D35473" s="422"/>
    </row>
    <row r="35474" spans="4:4">
      <c r="D35474" s="422"/>
    </row>
    <row r="35475" spans="4:4">
      <c r="D35475" s="422"/>
    </row>
    <row r="35476" spans="4:4">
      <c r="D35476" s="422"/>
    </row>
    <row r="35477" spans="4:4">
      <c r="D35477" s="422"/>
    </row>
    <row r="35478" spans="4:4">
      <c r="D35478" s="422"/>
    </row>
    <row r="35479" spans="4:4">
      <c r="D35479" s="422"/>
    </row>
    <row r="35480" spans="4:4">
      <c r="D35480" s="422"/>
    </row>
    <row r="35481" spans="4:4">
      <c r="D35481" s="422"/>
    </row>
    <row r="35482" spans="4:4">
      <c r="D35482" s="422"/>
    </row>
    <row r="35483" spans="4:4">
      <c r="D35483" s="422"/>
    </row>
    <row r="35484" spans="4:4">
      <c r="D35484" s="422"/>
    </row>
    <row r="35485" spans="4:4">
      <c r="D35485" s="422"/>
    </row>
    <row r="35486" spans="4:4">
      <c r="D35486" s="422"/>
    </row>
    <row r="35487" spans="4:4">
      <c r="D35487" s="422"/>
    </row>
    <row r="35488" spans="4:4">
      <c r="D35488" s="422"/>
    </row>
    <row r="35489" spans="4:4">
      <c r="D35489" s="422"/>
    </row>
    <row r="35490" spans="4:4">
      <c r="D35490" s="422"/>
    </row>
    <row r="35491" spans="4:4">
      <c r="D35491" s="422"/>
    </row>
    <row r="35492" spans="4:4">
      <c r="D35492" s="422"/>
    </row>
    <row r="35493" spans="4:4">
      <c r="D35493" s="422"/>
    </row>
    <row r="35494" spans="4:4">
      <c r="D35494" s="422"/>
    </row>
    <row r="35495" spans="4:4">
      <c r="D35495" s="422"/>
    </row>
    <row r="35496" spans="4:4">
      <c r="D35496" s="422"/>
    </row>
    <row r="35497" spans="4:4">
      <c r="D35497" s="422"/>
    </row>
    <row r="35498" spans="4:4">
      <c r="D35498" s="422"/>
    </row>
    <row r="35499" spans="4:4">
      <c r="D35499" s="422"/>
    </row>
    <row r="35500" spans="4:4">
      <c r="D35500" s="422"/>
    </row>
    <row r="35501" spans="4:4">
      <c r="D35501" s="422"/>
    </row>
    <row r="35502" spans="4:4">
      <c r="D35502" s="422"/>
    </row>
    <row r="35503" spans="4:4">
      <c r="D35503" s="422"/>
    </row>
    <row r="35504" spans="4:4">
      <c r="D35504" s="422"/>
    </row>
    <row r="35505" spans="4:4">
      <c r="D35505" s="422"/>
    </row>
    <row r="35506" spans="4:4">
      <c r="D35506" s="422"/>
    </row>
    <row r="35507" spans="4:4">
      <c r="D35507" s="422"/>
    </row>
    <row r="35508" spans="4:4">
      <c r="D35508" s="422"/>
    </row>
    <row r="35509" spans="4:4">
      <c r="D35509" s="422"/>
    </row>
    <row r="35510" spans="4:4">
      <c r="D35510" s="422"/>
    </row>
    <row r="35511" spans="4:4">
      <c r="D35511" s="422"/>
    </row>
    <row r="35512" spans="4:4">
      <c r="D35512" s="422"/>
    </row>
    <row r="35513" spans="4:4">
      <c r="D35513" s="422"/>
    </row>
    <row r="35514" spans="4:4">
      <c r="D35514" s="422"/>
    </row>
    <row r="35515" spans="4:4">
      <c r="D35515" s="422"/>
    </row>
    <row r="35516" spans="4:4">
      <c r="D35516" s="422"/>
    </row>
    <row r="35517" spans="4:4">
      <c r="D35517" s="422"/>
    </row>
    <row r="35518" spans="4:4">
      <c r="D35518" s="422"/>
    </row>
    <row r="35519" spans="4:4">
      <c r="D35519" s="422"/>
    </row>
    <row r="35520" spans="4:4">
      <c r="D35520" s="422"/>
    </row>
    <row r="35521" spans="4:4">
      <c r="D35521" s="422"/>
    </row>
    <row r="35522" spans="4:4">
      <c r="D35522" s="422"/>
    </row>
    <row r="35523" spans="4:4">
      <c r="D35523" s="422"/>
    </row>
    <row r="35524" spans="4:4">
      <c r="D35524" s="422"/>
    </row>
    <row r="35525" spans="4:4">
      <c r="D35525" s="422"/>
    </row>
    <row r="35526" spans="4:4">
      <c r="D35526" s="422"/>
    </row>
    <row r="35527" spans="4:4">
      <c r="D35527" s="422"/>
    </row>
    <row r="35528" spans="4:4">
      <c r="D35528" s="422"/>
    </row>
    <row r="35529" spans="4:4">
      <c r="D35529" s="422"/>
    </row>
    <row r="35530" spans="4:4">
      <c r="D35530" s="422"/>
    </row>
    <row r="35531" spans="4:4">
      <c r="D35531" s="422"/>
    </row>
    <row r="35532" spans="4:4">
      <c r="D35532" s="422"/>
    </row>
    <row r="35533" spans="4:4">
      <c r="D35533" s="422"/>
    </row>
    <row r="35534" spans="4:4">
      <c r="D35534" s="422"/>
    </row>
    <row r="35535" spans="4:4">
      <c r="D35535" s="422"/>
    </row>
    <row r="35536" spans="4:4">
      <c r="D35536" s="422"/>
    </row>
    <row r="35537" spans="4:4">
      <c r="D35537" s="422"/>
    </row>
    <row r="35538" spans="4:4">
      <c r="D35538" s="422"/>
    </row>
    <row r="35539" spans="4:4">
      <c r="D35539" s="422"/>
    </row>
    <row r="35540" spans="4:4">
      <c r="D35540" s="422"/>
    </row>
    <row r="35541" spans="4:4">
      <c r="D35541" s="422"/>
    </row>
    <row r="35542" spans="4:4">
      <c r="D35542" s="422"/>
    </row>
    <row r="35543" spans="4:4">
      <c r="D35543" s="422"/>
    </row>
    <row r="35544" spans="4:4">
      <c r="D35544" s="422"/>
    </row>
    <row r="35545" spans="4:4">
      <c r="D35545" s="422"/>
    </row>
    <row r="35546" spans="4:4">
      <c r="D35546" s="422"/>
    </row>
    <row r="35547" spans="4:4">
      <c r="D35547" s="422"/>
    </row>
    <row r="35548" spans="4:4">
      <c r="D35548" s="422"/>
    </row>
    <row r="35549" spans="4:4">
      <c r="D35549" s="422"/>
    </row>
    <row r="35550" spans="4:4">
      <c r="D35550" s="422"/>
    </row>
    <row r="35551" spans="4:4">
      <c r="D35551" s="422"/>
    </row>
    <row r="35552" spans="4:4">
      <c r="D35552" s="422"/>
    </row>
    <row r="35553" spans="4:4">
      <c r="D35553" s="422"/>
    </row>
    <row r="35554" spans="4:4">
      <c r="D35554" s="422"/>
    </row>
    <row r="35555" spans="4:4">
      <c r="D35555" s="422"/>
    </row>
    <row r="35556" spans="4:4">
      <c r="D35556" s="422"/>
    </row>
    <row r="35557" spans="4:4">
      <c r="D35557" s="422"/>
    </row>
    <row r="35558" spans="4:4">
      <c r="D35558" s="422"/>
    </row>
    <row r="35559" spans="4:4">
      <c r="D35559" s="422"/>
    </row>
    <row r="35560" spans="4:4">
      <c r="D35560" s="422"/>
    </row>
    <row r="35561" spans="4:4">
      <c r="D35561" s="422"/>
    </row>
    <row r="35562" spans="4:4">
      <c r="D35562" s="422"/>
    </row>
    <row r="35563" spans="4:4">
      <c r="D35563" s="422"/>
    </row>
    <row r="35564" spans="4:4">
      <c r="D35564" s="422"/>
    </row>
    <row r="35565" spans="4:4">
      <c r="D35565" s="422"/>
    </row>
    <row r="35566" spans="4:4">
      <c r="D35566" s="422"/>
    </row>
    <row r="35567" spans="4:4">
      <c r="D35567" s="422"/>
    </row>
    <row r="35568" spans="4:4">
      <c r="D35568" s="422"/>
    </row>
    <row r="35569" spans="4:4">
      <c r="D35569" s="422"/>
    </row>
    <row r="35570" spans="4:4">
      <c r="D35570" s="422"/>
    </row>
    <row r="35571" spans="4:4">
      <c r="D35571" s="422"/>
    </row>
    <row r="35572" spans="4:4">
      <c r="D35572" s="422"/>
    </row>
    <row r="35573" spans="4:4">
      <c r="D35573" s="422"/>
    </row>
    <row r="35574" spans="4:4">
      <c r="D35574" s="422"/>
    </row>
    <row r="35575" spans="4:4">
      <c r="D35575" s="422"/>
    </row>
    <row r="35576" spans="4:4">
      <c r="D35576" s="422"/>
    </row>
    <row r="35577" spans="4:4">
      <c r="D35577" s="422"/>
    </row>
    <row r="35578" spans="4:4">
      <c r="D35578" s="422"/>
    </row>
    <row r="35579" spans="4:4">
      <c r="D35579" s="422"/>
    </row>
    <row r="35580" spans="4:4">
      <c r="D35580" s="422"/>
    </row>
    <row r="35581" spans="4:4">
      <c r="D35581" s="422"/>
    </row>
    <row r="35582" spans="4:4">
      <c r="D35582" s="422"/>
    </row>
    <row r="35583" spans="4:4">
      <c r="D35583" s="422"/>
    </row>
    <row r="35584" spans="4:4">
      <c r="D35584" s="422"/>
    </row>
    <row r="35585" spans="4:4">
      <c r="D35585" s="422"/>
    </row>
    <row r="35586" spans="4:4">
      <c r="D35586" s="422"/>
    </row>
    <row r="35587" spans="4:4">
      <c r="D35587" s="422"/>
    </row>
    <row r="35588" spans="4:4">
      <c r="D35588" s="422"/>
    </row>
    <row r="35589" spans="4:4">
      <c r="D35589" s="422"/>
    </row>
    <row r="35590" spans="4:4">
      <c r="D35590" s="422"/>
    </row>
    <row r="35591" spans="4:4">
      <c r="D35591" s="422"/>
    </row>
    <row r="35592" spans="4:4">
      <c r="D35592" s="422"/>
    </row>
    <row r="35593" spans="4:4">
      <c r="D35593" s="422"/>
    </row>
    <row r="35594" spans="4:4">
      <c r="D35594" s="422"/>
    </row>
    <row r="35595" spans="4:4">
      <c r="D35595" s="422"/>
    </row>
    <row r="35596" spans="4:4">
      <c r="D35596" s="422"/>
    </row>
    <row r="35597" spans="4:4">
      <c r="D35597" s="422"/>
    </row>
    <row r="35598" spans="4:4">
      <c r="D35598" s="422"/>
    </row>
    <row r="35599" spans="4:4">
      <c r="D35599" s="422"/>
    </row>
    <row r="35600" spans="4:4">
      <c r="D35600" s="422"/>
    </row>
    <row r="35601" spans="4:4">
      <c r="D35601" s="422"/>
    </row>
    <row r="35602" spans="4:4">
      <c r="D35602" s="422"/>
    </row>
    <row r="35603" spans="4:4">
      <c r="D35603" s="422"/>
    </row>
    <row r="35604" spans="4:4">
      <c r="D35604" s="422"/>
    </row>
    <row r="35605" spans="4:4">
      <c r="D35605" s="422"/>
    </row>
    <row r="35606" spans="4:4">
      <c r="D35606" s="422"/>
    </row>
    <row r="35607" spans="4:4">
      <c r="D35607" s="422"/>
    </row>
    <row r="35608" spans="4:4">
      <c r="D35608" s="422"/>
    </row>
    <row r="35609" spans="4:4">
      <c r="D35609" s="422"/>
    </row>
    <row r="35610" spans="4:4">
      <c r="D35610" s="422"/>
    </row>
    <row r="35611" spans="4:4">
      <c r="D35611" s="422"/>
    </row>
    <row r="35612" spans="4:4">
      <c r="D35612" s="422"/>
    </row>
    <row r="35613" spans="4:4">
      <c r="D35613" s="422"/>
    </row>
    <row r="35614" spans="4:4">
      <c r="D35614" s="422"/>
    </row>
    <row r="35615" spans="4:4">
      <c r="D35615" s="422"/>
    </row>
    <row r="35616" spans="4:4">
      <c r="D35616" s="422"/>
    </row>
    <row r="35617" spans="4:4">
      <c r="D35617" s="422"/>
    </row>
    <row r="35618" spans="4:4">
      <c r="D35618" s="422"/>
    </row>
    <row r="35619" spans="4:4">
      <c r="D35619" s="422"/>
    </row>
    <row r="35620" spans="4:4">
      <c r="D35620" s="422"/>
    </row>
    <row r="35621" spans="4:4">
      <c r="D35621" s="422"/>
    </row>
    <row r="35622" spans="4:4">
      <c r="D35622" s="422"/>
    </row>
    <row r="35623" spans="4:4">
      <c r="D35623" s="422"/>
    </row>
    <row r="35624" spans="4:4">
      <c r="D35624" s="422"/>
    </row>
    <row r="35625" spans="4:4">
      <c r="D35625" s="422"/>
    </row>
    <row r="35626" spans="4:4">
      <c r="D35626" s="422"/>
    </row>
    <row r="35627" spans="4:4">
      <c r="D35627" s="422"/>
    </row>
    <row r="35628" spans="4:4">
      <c r="D35628" s="422"/>
    </row>
    <row r="35629" spans="4:4">
      <c r="D35629" s="422"/>
    </row>
    <row r="35630" spans="4:4">
      <c r="D35630" s="422"/>
    </row>
    <row r="35631" spans="4:4">
      <c r="D35631" s="422"/>
    </row>
    <row r="35632" spans="4:4">
      <c r="D35632" s="422"/>
    </row>
    <row r="35633" spans="4:4">
      <c r="D35633" s="422"/>
    </row>
    <row r="35634" spans="4:4">
      <c r="D35634" s="422"/>
    </row>
    <row r="35635" spans="4:4">
      <c r="D35635" s="422"/>
    </row>
    <row r="35636" spans="4:4">
      <c r="D35636" s="422"/>
    </row>
    <row r="35637" spans="4:4">
      <c r="D35637" s="422"/>
    </row>
    <row r="35638" spans="4:4">
      <c r="D35638" s="422"/>
    </row>
    <row r="35639" spans="4:4">
      <c r="D35639" s="422"/>
    </row>
    <row r="35640" spans="4:4">
      <c r="D35640" s="422"/>
    </row>
    <row r="35641" spans="4:4">
      <c r="D35641" s="422"/>
    </row>
    <row r="35642" spans="4:4">
      <c r="D35642" s="422"/>
    </row>
    <row r="35643" spans="4:4">
      <c r="D35643" s="422"/>
    </row>
    <row r="35644" spans="4:4">
      <c r="D35644" s="422"/>
    </row>
    <row r="35645" spans="4:4">
      <c r="D35645" s="422"/>
    </row>
    <row r="35646" spans="4:4">
      <c r="D35646" s="422"/>
    </row>
    <row r="35647" spans="4:4">
      <c r="D35647" s="422"/>
    </row>
    <row r="35648" spans="4:4">
      <c r="D35648" s="422"/>
    </row>
    <row r="35649" spans="4:4">
      <c r="D35649" s="422"/>
    </row>
    <row r="35650" spans="4:4">
      <c r="D35650" s="422"/>
    </row>
    <row r="35651" spans="4:4">
      <c r="D35651" s="422"/>
    </row>
    <row r="35652" spans="4:4">
      <c r="D35652" s="422"/>
    </row>
    <row r="35653" spans="4:4">
      <c r="D35653" s="422"/>
    </row>
    <row r="35654" spans="4:4">
      <c r="D35654" s="422"/>
    </row>
    <row r="35655" spans="4:4">
      <c r="D35655" s="422"/>
    </row>
    <row r="35656" spans="4:4">
      <c r="D35656" s="422"/>
    </row>
    <row r="35657" spans="4:4">
      <c r="D35657" s="422"/>
    </row>
    <row r="35658" spans="4:4">
      <c r="D35658" s="422"/>
    </row>
    <row r="35659" spans="4:4">
      <c r="D35659" s="422"/>
    </row>
    <row r="35660" spans="4:4">
      <c r="D35660" s="422"/>
    </row>
    <row r="35661" spans="4:4">
      <c r="D35661" s="422"/>
    </row>
    <row r="35662" spans="4:4">
      <c r="D35662" s="422"/>
    </row>
    <row r="35663" spans="4:4">
      <c r="D35663" s="422"/>
    </row>
    <row r="35664" spans="4:4">
      <c r="D35664" s="422"/>
    </row>
    <row r="35665" spans="4:4">
      <c r="D35665" s="422"/>
    </row>
    <row r="35666" spans="4:4">
      <c r="D35666" s="422"/>
    </row>
    <row r="35667" spans="4:4">
      <c r="D35667" s="422"/>
    </row>
    <row r="35668" spans="4:4">
      <c r="D35668" s="422"/>
    </row>
    <row r="35669" spans="4:4">
      <c r="D35669" s="422"/>
    </row>
    <row r="35670" spans="4:4">
      <c r="D35670" s="422"/>
    </row>
    <row r="35671" spans="4:4">
      <c r="D35671" s="422"/>
    </row>
    <row r="35672" spans="4:4">
      <c r="D35672" s="422"/>
    </row>
    <row r="35673" spans="4:4">
      <c r="D35673" s="422"/>
    </row>
    <row r="35674" spans="4:4">
      <c r="D35674" s="422"/>
    </row>
    <row r="35675" spans="4:4">
      <c r="D35675" s="422"/>
    </row>
    <row r="35676" spans="4:4">
      <c r="D35676" s="422"/>
    </row>
    <row r="35677" spans="4:4">
      <c r="D35677" s="422"/>
    </row>
    <row r="35678" spans="4:4">
      <c r="D35678" s="422"/>
    </row>
    <row r="35679" spans="4:4">
      <c r="D35679" s="422"/>
    </row>
    <row r="35680" spans="4:4">
      <c r="D35680" s="422"/>
    </row>
    <row r="35681" spans="4:4">
      <c r="D35681" s="422"/>
    </row>
    <row r="35682" spans="4:4">
      <c r="D35682" s="422"/>
    </row>
    <row r="35683" spans="4:4">
      <c r="D35683" s="422"/>
    </row>
    <row r="35684" spans="4:4">
      <c r="D35684" s="422"/>
    </row>
    <row r="35685" spans="4:4">
      <c r="D35685" s="422"/>
    </row>
    <row r="35686" spans="4:4">
      <c r="D35686" s="422"/>
    </row>
    <row r="35687" spans="4:4">
      <c r="D35687" s="422"/>
    </row>
    <row r="35688" spans="4:4">
      <c r="D35688" s="422"/>
    </row>
    <row r="35689" spans="4:4">
      <c r="D35689" s="422"/>
    </row>
    <row r="35690" spans="4:4">
      <c r="D35690" s="422"/>
    </row>
    <row r="35691" spans="4:4">
      <c r="D35691" s="422"/>
    </row>
    <row r="35692" spans="4:4">
      <c r="D35692" s="422"/>
    </row>
    <row r="35693" spans="4:4">
      <c r="D35693" s="422"/>
    </row>
    <row r="35694" spans="4:4">
      <c r="D35694" s="422"/>
    </row>
    <row r="35695" spans="4:4">
      <c r="D35695" s="422"/>
    </row>
    <row r="35696" spans="4:4">
      <c r="D35696" s="422"/>
    </row>
    <row r="35697" spans="4:4">
      <c r="D35697" s="422"/>
    </row>
    <row r="35698" spans="4:4">
      <c r="D35698" s="422"/>
    </row>
    <row r="35699" spans="4:4">
      <c r="D35699" s="422"/>
    </row>
    <row r="35700" spans="4:4">
      <c r="D35700" s="422"/>
    </row>
    <row r="35701" spans="4:4">
      <c r="D35701" s="422"/>
    </row>
    <row r="35702" spans="4:4">
      <c r="D35702" s="422"/>
    </row>
    <row r="35703" spans="4:4">
      <c r="D35703" s="422"/>
    </row>
    <row r="35704" spans="4:4">
      <c r="D35704" s="422"/>
    </row>
    <row r="35705" spans="4:4">
      <c r="D35705" s="422"/>
    </row>
    <row r="35706" spans="4:4">
      <c r="D35706" s="422"/>
    </row>
    <row r="35707" spans="4:4">
      <c r="D35707" s="422"/>
    </row>
    <row r="35708" spans="4:4">
      <c r="D35708" s="422"/>
    </row>
    <row r="35709" spans="4:4">
      <c r="D35709" s="422"/>
    </row>
    <row r="35710" spans="4:4">
      <c r="D35710" s="422"/>
    </row>
    <row r="35711" spans="4:4">
      <c r="D35711" s="422"/>
    </row>
    <row r="35712" spans="4:4">
      <c r="D35712" s="422"/>
    </row>
    <row r="35713" spans="4:4">
      <c r="D35713" s="422"/>
    </row>
    <row r="35714" spans="4:4">
      <c r="D35714" s="422"/>
    </row>
    <row r="35715" spans="4:4">
      <c r="D35715" s="422"/>
    </row>
    <row r="35716" spans="4:4">
      <c r="D35716" s="422"/>
    </row>
    <row r="35717" spans="4:4">
      <c r="D35717" s="422"/>
    </row>
    <row r="35718" spans="4:4">
      <c r="D35718" s="422"/>
    </row>
    <row r="35719" spans="4:4">
      <c r="D35719" s="422"/>
    </row>
    <row r="35720" spans="4:4">
      <c r="D35720" s="422"/>
    </row>
    <row r="35721" spans="4:4">
      <c r="D35721" s="422"/>
    </row>
    <row r="35722" spans="4:4">
      <c r="D35722" s="422"/>
    </row>
    <row r="35723" spans="4:4">
      <c r="D35723" s="422"/>
    </row>
    <row r="35724" spans="4:4">
      <c r="D35724" s="422"/>
    </row>
    <row r="35725" spans="4:4">
      <c r="D35725" s="422"/>
    </row>
    <row r="35726" spans="4:4">
      <c r="D35726" s="422"/>
    </row>
    <row r="35727" spans="4:4">
      <c r="D35727" s="422"/>
    </row>
    <row r="35728" spans="4:4">
      <c r="D35728" s="422"/>
    </row>
    <row r="35729" spans="4:4">
      <c r="D35729" s="422"/>
    </row>
    <row r="35730" spans="4:4">
      <c r="D35730" s="422"/>
    </row>
    <row r="35731" spans="4:4">
      <c r="D35731" s="422"/>
    </row>
    <row r="35732" spans="4:4">
      <c r="D35732" s="422"/>
    </row>
    <row r="35733" spans="4:4">
      <c r="D35733" s="422"/>
    </row>
    <row r="35734" spans="4:4">
      <c r="D35734" s="422"/>
    </row>
    <row r="35735" spans="4:4">
      <c r="D35735" s="422"/>
    </row>
    <row r="35736" spans="4:4">
      <c r="D35736" s="422"/>
    </row>
    <row r="35737" spans="4:4">
      <c r="D35737" s="422"/>
    </row>
    <row r="35738" spans="4:4">
      <c r="D35738" s="422"/>
    </row>
    <row r="35739" spans="4:4">
      <c r="D35739" s="422"/>
    </row>
    <row r="35740" spans="4:4">
      <c r="D35740" s="422"/>
    </row>
    <row r="35741" spans="4:4">
      <c r="D35741" s="422"/>
    </row>
    <row r="35742" spans="4:4">
      <c r="D35742" s="422"/>
    </row>
    <row r="35743" spans="4:4">
      <c r="D35743" s="422"/>
    </row>
    <row r="35744" spans="4:4">
      <c r="D35744" s="422"/>
    </row>
    <row r="35745" spans="4:4">
      <c r="D35745" s="422"/>
    </row>
    <row r="35746" spans="4:4">
      <c r="D35746" s="422"/>
    </row>
    <row r="35747" spans="4:4">
      <c r="D35747" s="422"/>
    </row>
    <row r="35748" spans="4:4">
      <c r="D35748" s="422"/>
    </row>
    <row r="35749" spans="4:4">
      <c r="D35749" s="422"/>
    </row>
    <row r="35750" spans="4:4">
      <c r="D35750" s="422"/>
    </row>
    <row r="35751" spans="4:4">
      <c r="D35751" s="422"/>
    </row>
    <row r="35752" spans="4:4">
      <c r="D35752" s="422"/>
    </row>
    <row r="35753" spans="4:4">
      <c r="D35753" s="422"/>
    </row>
    <row r="35754" spans="4:4">
      <c r="D35754" s="422"/>
    </row>
    <row r="35755" spans="4:4">
      <c r="D35755" s="422"/>
    </row>
    <row r="35756" spans="4:4">
      <c r="D35756" s="422"/>
    </row>
    <row r="35757" spans="4:4">
      <c r="D35757" s="422"/>
    </row>
    <row r="35758" spans="4:4">
      <c r="D35758" s="422"/>
    </row>
    <row r="35759" spans="4:4">
      <c r="D35759" s="422"/>
    </row>
    <row r="35760" spans="4:4">
      <c r="D35760" s="422"/>
    </row>
    <row r="35761" spans="4:4">
      <c r="D35761" s="422"/>
    </row>
    <row r="35762" spans="4:4">
      <c r="D35762" s="422"/>
    </row>
    <row r="35763" spans="4:4">
      <c r="D35763" s="422"/>
    </row>
    <row r="35764" spans="4:4">
      <c r="D35764" s="422"/>
    </row>
    <row r="35765" spans="4:4">
      <c r="D35765" s="422"/>
    </row>
    <row r="35766" spans="4:4">
      <c r="D35766" s="422"/>
    </row>
    <row r="35767" spans="4:4">
      <c r="D35767" s="422"/>
    </row>
    <row r="35768" spans="4:4">
      <c r="D35768" s="422"/>
    </row>
    <row r="35769" spans="4:4">
      <c r="D35769" s="422"/>
    </row>
    <row r="35770" spans="4:4">
      <c r="D35770" s="422"/>
    </row>
    <row r="35771" spans="4:4">
      <c r="D35771" s="422"/>
    </row>
    <row r="35772" spans="4:4">
      <c r="D35772" s="422"/>
    </row>
    <row r="35773" spans="4:4">
      <c r="D35773" s="422"/>
    </row>
    <row r="35774" spans="4:4">
      <c r="D35774" s="422"/>
    </row>
    <row r="35775" spans="4:4">
      <c r="D35775" s="422"/>
    </row>
    <row r="35776" spans="4:4">
      <c r="D35776" s="422"/>
    </row>
    <row r="35777" spans="4:4">
      <c r="D35777" s="422"/>
    </row>
    <row r="35778" spans="4:4">
      <c r="D35778" s="422"/>
    </row>
    <row r="35779" spans="4:4">
      <c r="D35779" s="422"/>
    </row>
    <row r="35780" spans="4:4">
      <c r="D35780" s="422"/>
    </row>
    <row r="35781" spans="4:4">
      <c r="D35781" s="422"/>
    </row>
    <row r="35782" spans="4:4">
      <c r="D35782" s="422"/>
    </row>
    <row r="35783" spans="4:4">
      <c r="D35783" s="422"/>
    </row>
    <row r="35784" spans="4:4">
      <c r="D35784" s="422"/>
    </row>
    <row r="35785" spans="4:4">
      <c r="D35785" s="422"/>
    </row>
    <row r="35786" spans="4:4">
      <c r="D35786" s="422"/>
    </row>
    <row r="35787" spans="4:4">
      <c r="D35787" s="422"/>
    </row>
    <row r="35788" spans="4:4">
      <c r="D35788" s="422"/>
    </row>
    <row r="35789" spans="4:4">
      <c r="D35789" s="422"/>
    </row>
    <row r="35790" spans="4:4">
      <c r="D35790" s="422"/>
    </row>
    <row r="35791" spans="4:4">
      <c r="D35791" s="422"/>
    </row>
    <row r="35792" spans="4:4">
      <c r="D35792" s="422"/>
    </row>
    <row r="35793" spans="4:4">
      <c r="D35793" s="422"/>
    </row>
    <row r="35794" spans="4:4">
      <c r="D35794" s="422"/>
    </row>
    <row r="35795" spans="4:4">
      <c r="D35795" s="422"/>
    </row>
    <row r="35796" spans="4:4">
      <c r="D35796" s="422"/>
    </row>
    <row r="35797" spans="4:4">
      <c r="D35797" s="422"/>
    </row>
    <row r="35798" spans="4:4">
      <c r="D35798" s="422"/>
    </row>
    <row r="35799" spans="4:4">
      <c r="D35799" s="422"/>
    </row>
    <row r="35800" spans="4:4">
      <c r="D35800" s="422"/>
    </row>
    <row r="35801" spans="4:4">
      <c r="D35801" s="422"/>
    </row>
    <row r="35802" spans="4:4">
      <c r="D35802" s="422"/>
    </row>
    <row r="35803" spans="4:4">
      <c r="D35803" s="422"/>
    </row>
    <row r="35804" spans="4:4">
      <c r="D35804" s="422"/>
    </row>
    <row r="35805" spans="4:4">
      <c r="D35805" s="422"/>
    </row>
    <row r="35806" spans="4:4">
      <c r="D35806" s="422"/>
    </row>
    <row r="35807" spans="4:4">
      <c r="D35807" s="422"/>
    </row>
    <row r="35808" spans="4:4">
      <c r="D35808" s="422"/>
    </row>
    <row r="35809" spans="4:4">
      <c r="D35809" s="422"/>
    </row>
    <row r="35810" spans="4:4">
      <c r="D35810" s="422"/>
    </row>
    <row r="35811" spans="4:4">
      <c r="D35811" s="422"/>
    </row>
    <row r="35812" spans="4:4">
      <c r="D35812" s="422"/>
    </row>
    <row r="35813" spans="4:4">
      <c r="D35813" s="422"/>
    </row>
    <row r="35814" spans="4:4">
      <c r="D35814" s="422"/>
    </row>
    <row r="35815" spans="4:4">
      <c r="D35815" s="422"/>
    </row>
    <row r="35816" spans="4:4">
      <c r="D35816" s="422"/>
    </row>
    <row r="35817" spans="4:4">
      <c r="D35817" s="422"/>
    </row>
    <row r="35818" spans="4:4">
      <c r="D35818" s="422"/>
    </row>
    <row r="35819" spans="4:4">
      <c r="D35819" s="422"/>
    </row>
    <row r="35820" spans="4:4">
      <c r="D35820" s="422"/>
    </row>
    <row r="35821" spans="4:4">
      <c r="D35821" s="422"/>
    </row>
    <row r="35822" spans="4:4">
      <c r="D35822" s="422"/>
    </row>
    <row r="35823" spans="4:4">
      <c r="D35823" s="422"/>
    </row>
    <row r="35824" spans="4:4">
      <c r="D35824" s="422"/>
    </row>
    <row r="35825" spans="4:4">
      <c r="D35825" s="422"/>
    </row>
    <row r="35826" spans="4:4">
      <c r="D35826" s="422"/>
    </row>
    <row r="35827" spans="4:4">
      <c r="D35827" s="422"/>
    </row>
    <row r="35828" spans="4:4">
      <c r="D35828" s="422"/>
    </row>
    <row r="35829" spans="4:4">
      <c r="D35829" s="422"/>
    </row>
    <row r="35830" spans="4:4">
      <c r="D35830" s="422"/>
    </row>
    <row r="35831" spans="4:4">
      <c r="D35831" s="422"/>
    </row>
    <row r="35832" spans="4:4">
      <c r="D35832" s="422"/>
    </row>
    <row r="35833" spans="4:4">
      <c r="D35833" s="422"/>
    </row>
    <row r="35834" spans="4:4">
      <c r="D35834" s="422"/>
    </row>
    <row r="35835" spans="4:4">
      <c r="D35835" s="422"/>
    </row>
    <row r="35836" spans="4:4">
      <c r="D35836" s="422"/>
    </row>
    <row r="35837" spans="4:4">
      <c r="D35837" s="422"/>
    </row>
    <row r="35838" spans="4:4">
      <c r="D35838" s="422"/>
    </row>
    <row r="35839" spans="4:4">
      <c r="D35839" s="422"/>
    </row>
    <row r="35840" spans="4:4">
      <c r="D35840" s="422"/>
    </row>
    <row r="35841" spans="4:4">
      <c r="D35841" s="422"/>
    </row>
    <row r="35842" spans="4:4">
      <c r="D35842" s="422"/>
    </row>
    <row r="35843" spans="4:4">
      <c r="D35843" s="422"/>
    </row>
    <row r="35844" spans="4:4">
      <c r="D35844" s="422"/>
    </row>
    <row r="35845" spans="4:4">
      <c r="D35845" s="422"/>
    </row>
    <row r="35846" spans="4:4">
      <c r="D35846" s="422"/>
    </row>
    <row r="35847" spans="4:4">
      <c r="D35847" s="422"/>
    </row>
    <row r="35848" spans="4:4">
      <c r="D35848" s="422"/>
    </row>
    <row r="35849" spans="4:4">
      <c r="D35849" s="422"/>
    </row>
    <row r="35850" spans="4:4">
      <c r="D35850" s="422"/>
    </row>
    <row r="35851" spans="4:4">
      <c r="D35851" s="422"/>
    </row>
    <row r="35852" spans="4:4">
      <c r="D35852" s="422"/>
    </row>
    <row r="35853" spans="4:4">
      <c r="D35853" s="422"/>
    </row>
    <row r="35854" spans="4:4">
      <c r="D35854" s="422"/>
    </row>
    <row r="35855" spans="4:4">
      <c r="D35855" s="422"/>
    </row>
    <row r="35856" spans="4:4">
      <c r="D35856" s="422"/>
    </row>
    <row r="35857" spans="4:4">
      <c r="D35857" s="422"/>
    </row>
    <row r="35858" spans="4:4">
      <c r="D35858" s="422"/>
    </row>
    <row r="35859" spans="4:4">
      <c r="D35859" s="422"/>
    </row>
    <row r="35860" spans="4:4">
      <c r="D35860" s="422"/>
    </row>
    <row r="35861" spans="4:4">
      <c r="D35861" s="422"/>
    </row>
    <row r="35862" spans="4:4">
      <c r="D35862" s="422"/>
    </row>
    <row r="35863" spans="4:4">
      <c r="D35863" s="422"/>
    </row>
    <row r="35864" spans="4:4">
      <c r="D35864" s="422"/>
    </row>
    <row r="35865" spans="4:4">
      <c r="D35865" s="422"/>
    </row>
    <row r="35866" spans="4:4">
      <c r="D35866" s="422"/>
    </row>
    <row r="35867" spans="4:4">
      <c r="D35867" s="422"/>
    </row>
    <row r="35868" spans="4:4">
      <c r="D35868" s="422"/>
    </row>
    <row r="35869" spans="4:4">
      <c r="D35869" s="422"/>
    </row>
    <row r="35870" spans="4:4">
      <c r="D35870" s="422"/>
    </row>
    <row r="35871" spans="4:4">
      <c r="D35871" s="422"/>
    </row>
    <row r="35872" spans="4:4">
      <c r="D35872" s="422"/>
    </row>
    <row r="35873" spans="4:4">
      <c r="D35873" s="422"/>
    </row>
    <row r="35874" spans="4:4">
      <c r="D35874" s="422"/>
    </row>
    <row r="35875" spans="4:4">
      <c r="D35875" s="422"/>
    </row>
    <row r="35876" spans="4:4">
      <c r="D35876" s="422"/>
    </row>
    <row r="35877" spans="4:4">
      <c r="D35877" s="422"/>
    </row>
    <row r="35878" spans="4:4">
      <c r="D35878" s="422"/>
    </row>
    <row r="35879" spans="4:4">
      <c r="D35879" s="422"/>
    </row>
    <row r="35880" spans="4:4">
      <c r="D35880" s="422"/>
    </row>
    <row r="35881" spans="4:4">
      <c r="D35881" s="422"/>
    </row>
    <row r="35882" spans="4:4">
      <c r="D35882" s="422"/>
    </row>
    <row r="35883" spans="4:4">
      <c r="D35883" s="422"/>
    </row>
    <row r="35884" spans="4:4">
      <c r="D35884" s="422"/>
    </row>
    <row r="35885" spans="4:4">
      <c r="D35885" s="422"/>
    </row>
    <row r="35886" spans="4:4">
      <c r="D35886" s="422"/>
    </row>
    <row r="35887" spans="4:4">
      <c r="D35887" s="422"/>
    </row>
    <row r="35888" spans="4:4">
      <c r="D35888" s="422"/>
    </row>
    <row r="35889" spans="4:4">
      <c r="D35889" s="422"/>
    </row>
    <row r="35890" spans="4:4">
      <c r="D35890" s="422"/>
    </row>
    <row r="35891" spans="4:4">
      <c r="D35891" s="422"/>
    </row>
    <row r="35892" spans="4:4">
      <c r="D35892" s="422"/>
    </row>
    <row r="35893" spans="4:4">
      <c r="D35893" s="422"/>
    </row>
    <row r="35894" spans="4:4">
      <c r="D35894" s="422"/>
    </row>
    <row r="35895" spans="4:4">
      <c r="D35895" s="422"/>
    </row>
    <row r="35896" spans="4:4">
      <c r="D35896" s="422"/>
    </row>
    <row r="35897" spans="4:4">
      <c r="D35897" s="422"/>
    </row>
    <row r="35898" spans="4:4">
      <c r="D35898" s="422"/>
    </row>
    <row r="35899" spans="4:4">
      <c r="D35899" s="422"/>
    </row>
    <row r="35900" spans="4:4">
      <c r="D35900" s="422"/>
    </row>
    <row r="35901" spans="4:4">
      <c r="D35901" s="422"/>
    </row>
    <row r="35902" spans="4:4">
      <c r="D35902" s="422"/>
    </row>
    <row r="35903" spans="4:4">
      <c r="D35903" s="422"/>
    </row>
    <row r="35904" spans="4:4">
      <c r="D35904" s="422"/>
    </row>
    <row r="35905" spans="4:4">
      <c r="D35905" s="422"/>
    </row>
    <row r="35906" spans="4:4">
      <c r="D35906" s="422"/>
    </row>
    <row r="35907" spans="4:4">
      <c r="D35907" s="422"/>
    </row>
    <row r="35908" spans="4:4">
      <c r="D35908" s="422"/>
    </row>
    <row r="35909" spans="4:4">
      <c r="D35909" s="422"/>
    </row>
    <row r="35910" spans="4:4">
      <c r="D35910" s="422"/>
    </row>
    <row r="35911" spans="4:4">
      <c r="D35911" s="422"/>
    </row>
    <row r="35912" spans="4:4">
      <c r="D35912" s="422"/>
    </row>
    <row r="35913" spans="4:4">
      <c r="D35913" s="422"/>
    </row>
    <row r="35914" spans="4:4">
      <c r="D35914" s="422"/>
    </row>
    <row r="35915" spans="4:4">
      <c r="D35915" s="422"/>
    </row>
    <row r="35916" spans="4:4">
      <c r="D35916" s="422"/>
    </row>
    <row r="35917" spans="4:4">
      <c r="D35917" s="422"/>
    </row>
    <row r="35918" spans="4:4">
      <c r="D35918" s="422"/>
    </row>
    <row r="35919" spans="4:4">
      <c r="D35919" s="422"/>
    </row>
    <row r="35920" spans="4:4">
      <c r="D35920" s="422"/>
    </row>
    <row r="35921" spans="4:4">
      <c r="D35921" s="422"/>
    </row>
    <row r="35922" spans="4:4">
      <c r="D35922" s="422"/>
    </row>
    <row r="35923" spans="4:4">
      <c r="D35923" s="422"/>
    </row>
    <row r="35924" spans="4:4">
      <c r="D35924" s="422"/>
    </row>
    <row r="35925" spans="4:4">
      <c r="D35925" s="422"/>
    </row>
    <row r="35926" spans="4:4">
      <c r="D35926" s="422"/>
    </row>
    <row r="35927" spans="4:4">
      <c r="D35927" s="422"/>
    </row>
    <row r="35928" spans="4:4">
      <c r="D35928" s="422"/>
    </row>
    <row r="35929" spans="4:4">
      <c r="D35929" s="422"/>
    </row>
    <row r="35930" spans="4:4">
      <c r="D35930" s="422"/>
    </row>
    <row r="35931" spans="4:4">
      <c r="D35931" s="422"/>
    </row>
    <row r="35932" spans="4:4">
      <c r="D35932" s="422"/>
    </row>
    <row r="35933" spans="4:4">
      <c r="D35933" s="422"/>
    </row>
    <row r="35934" spans="4:4">
      <c r="D35934" s="422"/>
    </row>
    <row r="35935" spans="4:4">
      <c r="D35935" s="422"/>
    </row>
    <row r="35936" spans="4:4">
      <c r="D35936" s="422"/>
    </row>
    <row r="35937" spans="4:4">
      <c r="D35937" s="422"/>
    </row>
    <row r="35938" spans="4:4">
      <c r="D35938" s="422"/>
    </row>
    <row r="35939" spans="4:4">
      <c r="D35939" s="422"/>
    </row>
    <row r="35940" spans="4:4">
      <c r="D35940" s="422"/>
    </row>
    <row r="35941" spans="4:4">
      <c r="D35941" s="422"/>
    </row>
    <row r="35942" spans="4:4">
      <c r="D35942" s="422"/>
    </row>
    <row r="35943" spans="4:4">
      <c r="D35943" s="422"/>
    </row>
    <row r="35944" spans="4:4">
      <c r="D35944" s="422"/>
    </row>
    <row r="35945" spans="4:4">
      <c r="D35945" s="422"/>
    </row>
    <row r="35946" spans="4:4">
      <c r="D35946" s="422"/>
    </row>
    <row r="35947" spans="4:4">
      <c r="D35947" s="422"/>
    </row>
    <row r="35948" spans="4:4">
      <c r="D35948" s="422"/>
    </row>
    <row r="35949" spans="4:4">
      <c r="D35949" s="422"/>
    </row>
    <row r="35950" spans="4:4">
      <c r="D35950" s="422"/>
    </row>
    <row r="35951" spans="4:4">
      <c r="D35951" s="422"/>
    </row>
    <row r="35952" spans="4:4">
      <c r="D35952" s="422"/>
    </row>
    <row r="35953" spans="4:4">
      <c r="D35953" s="422"/>
    </row>
    <row r="35954" spans="4:4">
      <c r="D35954" s="422"/>
    </row>
    <row r="35955" spans="4:4">
      <c r="D35955" s="422"/>
    </row>
    <row r="35956" spans="4:4">
      <c r="D35956" s="422"/>
    </row>
    <row r="35957" spans="4:4">
      <c r="D35957" s="422"/>
    </row>
    <row r="35958" spans="4:4">
      <c r="D35958" s="422"/>
    </row>
    <row r="35959" spans="4:4">
      <c r="D35959" s="422"/>
    </row>
    <row r="35960" spans="4:4">
      <c r="D35960" s="422"/>
    </row>
    <row r="35961" spans="4:4">
      <c r="D35961" s="422"/>
    </row>
    <row r="35962" spans="4:4">
      <c r="D35962" s="422"/>
    </row>
    <row r="35963" spans="4:4">
      <c r="D35963" s="422"/>
    </row>
    <row r="35964" spans="4:4">
      <c r="D35964" s="422"/>
    </row>
    <row r="35965" spans="4:4">
      <c r="D35965" s="422"/>
    </row>
    <row r="35966" spans="4:4">
      <c r="D35966" s="422"/>
    </row>
    <row r="35967" spans="4:4">
      <c r="D35967" s="422"/>
    </row>
    <row r="35968" spans="4:4">
      <c r="D35968" s="422"/>
    </row>
    <row r="35969" spans="4:4">
      <c r="D35969" s="422"/>
    </row>
    <row r="35970" spans="4:4">
      <c r="D35970" s="422"/>
    </row>
    <row r="35971" spans="4:4">
      <c r="D35971" s="422"/>
    </row>
    <row r="35972" spans="4:4">
      <c r="D35972" s="422"/>
    </row>
    <row r="35973" spans="4:4">
      <c r="D35973" s="422"/>
    </row>
    <row r="35974" spans="4:4">
      <c r="D35974" s="422"/>
    </row>
    <row r="35975" spans="4:4">
      <c r="D35975" s="422"/>
    </row>
    <row r="35976" spans="4:4">
      <c r="D35976" s="422"/>
    </row>
    <row r="35977" spans="4:4">
      <c r="D35977" s="422"/>
    </row>
    <row r="35978" spans="4:4">
      <c r="D35978" s="422"/>
    </row>
    <row r="35979" spans="4:4">
      <c r="D35979" s="422"/>
    </row>
    <row r="35980" spans="4:4">
      <c r="D35980" s="422"/>
    </row>
    <row r="35981" spans="4:4">
      <c r="D35981" s="422"/>
    </row>
    <row r="35982" spans="4:4">
      <c r="D35982" s="422"/>
    </row>
    <row r="35983" spans="4:4">
      <c r="D35983" s="422"/>
    </row>
    <row r="35984" spans="4:4">
      <c r="D35984" s="422"/>
    </row>
    <row r="35985" spans="4:4">
      <c r="D35985" s="422"/>
    </row>
    <row r="35986" spans="4:4">
      <c r="D35986" s="422"/>
    </row>
    <row r="35987" spans="4:4">
      <c r="D35987" s="422"/>
    </row>
    <row r="35988" spans="4:4">
      <c r="D35988" s="422"/>
    </row>
    <row r="35989" spans="4:4">
      <c r="D35989" s="422"/>
    </row>
    <row r="35990" spans="4:4">
      <c r="D35990" s="422"/>
    </row>
    <row r="35991" spans="4:4">
      <c r="D35991" s="422"/>
    </row>
    <row r="35992" spans="4:4">
      <c r="D35992" s="422"/>
    </row>
    <row r="35993" spans="4:4">
      <c r="D35993" s="422"/>
    </row>
    <row r="35994" spans="4:4">
      <c r="D35994" s="422"/>
    </row>
    <row r="35995" spans="4:4">
      <c r="D35995" s="422"/>
    </row>
    <row r="35996" spans="4:4">
      <c r="D35996" s="422"/>
    </row>
    <row r="35997" spans="4:4">
      <c r="D35997" s="422"/>
    </row>
    <row r="35998" spans="4:4">
      <c r="D35998" s="422"/>
    </row>
    <row r="35999" spans="4:4">
      <c r="D35999" s="422"/>
    </row>
    <row r="36000" spans="4:4">
      <c r="D36000" s="422"/>
    </row>
    <row r="36001" spans="4:4">
      <c r="D36001" s="422"/>
    </row>
    <row r="36002" spans="4:4">
      <c r="D36002" s="422"/>
    </row>
    <row r="36003" spans="4:4">
      <c r="D36003" s="422"/>
    </row>
    <row r="36004" spans="4:4">
      <c r="D36004" s="422"/>
    </row>
    <row r="36005" spans="4:4">
      <c r="D36005" s="422"/>
    </row>
    <row r="36006" spans="4:4">
      <c r="D36006" s="422"/>
    </row>
    <row r="36007" spans="4:4">
      <c r="D36007" s="422"/>
    </row>
    <row r="36008" spans="4:4">
      <c r="D36008" s="422"/>
    </row>
    <row r="36009" spans="4:4">
      <c r="D36009" s="422"/>
    </row>
    <row r="36010" spans="4:4">
      <c r="D36010" s="422"/>
    </row>
    <row r="36011" spans="4:4">
      <c r="D36011" s="422"/>
    </row>
    <row r="36012" spans="4:4">
      <c r="D36012" s="422"/>
    </row>
    <row r="36013" spans="4:4">
      <c r="D36013" s="422"/>
    </row>
    <row r="36014" spans="4:4">
      <c r="D36014" s="422"/>
    </row>
    <row r="36015" spans="4:4">
      <c r="D36015" s="422"/>
    </row>
    <row r="36016" spans="4:4">
      <c r="D36016" s="422"/>
    </row>
    <row r="36017" spans="4:4">
      <c r="D36017" s="422"/>
    </row>
    <row r="36018" spans="4:4">
      <c r="D36018" s="422"/>
    </row>
    <row r="36019" spans="4:4">
      <c r="D36019" s="422"/>
    </row>
    <row r="36020" spans="4:4">
      <c r="D36020" s="422"/>
    </row>
    <row r="36021" spans="4:4">
      <c r="D36021" s="422"/>
    </row>
    <row r="36022" spans="4:4">
      <c r="D36022" s="422"/>
    </row>
    <row r="36023" spans="4:4">
      <c r="D36023" s="422"/>
    </row>
    <row r="36024" spans="4:4">
      <c r="D36024" s="422"/>
    </row>
    <row r="36025" spans="4:4">
      <c r="D36025" s="422"/>
    </row>
    <row r="36026" spans="4:4">
      <c r="D36026" s="422"/>
    </row>
    <row r="36027" spans="4:4">
      <c r="D36027" s="422"/>
    </row>
    <row r="36028" spans="4:4">
      <c r="D36028" s="422"/>
    </row>
    <row r="36029" spans="4:4">
      <c r="D36029" s="422"/>
    </row>
    <row r="36030" spans="4:4">
      <c r="D36030" s="422"/>
    </row>
    <row r="36031" spans="4:4">
      <c r="D36031" s="422"/>
    </row>
    <row r="36032" spans="4:4">
      <c r="D36032" s="422"/>
    </row>
    <row r="36033" spans="4:4">
      <c r="D36033" s="422"/>
    </row>
    <row r="36034" spans="4:4">
      <c r="D36034" s="422"/>
    </row>
    <row r="36035" spans="4:4">
      <c r="D36035" s="422"/>
    </row>
    <row r="36036" spans="4:4">
      <c r="D36036" s="422"/>
    </row>
    <row r="36037" spans="4:4">
      <c r="D36037" s="422"/>
    </row>
    <row r="36038" spans="4:4">
      <c r="D36038" s="422"/>
    </row>
    <row r="36039" spans="4:4">
      <c r="D36039" s="422"/>
    </row>
    <row r="36040" spans="4:4">
      <c r="D36040" s="422"/>
    </row>
    <row r="36041" spans="4:4">
      <c r="D36041" s="422"/>
    </row>
    <row r="36042" spans="4:4">
      <c r="D36042" s="422"/>
    </row>
    <row r="36043" spans="4:4">
      <c r="D36043" s="422"/>
    </row>
    <row r="36044" spans="4:4">
      <c r="D36044" s="422"/>
    </row>
    <row r="36045" spans="4:4">
      <c r="D36045" s="422"/>
    </row>
    <row r="36046" spans="4:4">
      <c r="D36046" s="422"/>
    </row>
    <row r="36047" spans="4:4">
      <c r="D36047" s="422"/>
    </row>
    <row r="36048" spans="4:4">
      <c r="D36048" s="422"/>
    </row>
    <row r="36049" spans="4:4">
      <c r="D36049" s="422"/>
    </row>
    <row r="36050" spans="4:4">
      <c r="D36050" s="422"/>
    </row>
    <row r="36051" spans="4:4">
      <c r="D36051" s="422"/>
    </row>
    <row r="36052" spans="4:4">
      <c r="D36052" s="422"/>
    </row>
    <row r="36053" spans="4:4">
      <c r="D36053" s="422"/>
    </row>
    <row r="36054" spans="4:4">
      <c r="D36054" s="422"/>
    </row>
    <row r="36055" spans="4:4">
      <c r="D36055" s="422"/>
    </row>
    <row r="36056" spans="4:4">
      <c r="D36056" s="422"/>
    </row>
    <row r="36057" spans="4:4">
      <c r="D36057" s="422"/>
    </row>
    <row r="36058" spans="4:4">
      <c r="D36058" s="422"/>
    </row>
    <row r="36059" spans="4:4">
      <c r="D36059" s="422"/>
    </row>
    <row r="36060" spans="4:4">
      <c r="D36060" s="422"/>
    </row>
    <row r="36061" spans="4:4">
      <c r="D36061" s="422"/>
    </row>
    <row r="36062" spans="4:4">
      <c r="D36062" s="422"/>
    </row>
    <row r="36063" spans="4:4">
      <c r="D36063" s="422"/>
    </row>
    <row r="36064" spans="4:4">
      <c r="D36064" s="422"/>
    </row>
    <row r="36065" spans="4:4">
      <c r="D36065" s="422"/>
    </row>
    <row r="36066" spans="4:4">
      <c r="D36066" s="422"/>
    </row>
    <row r="36067" spans="4:4">
      <c r="D36067" s="422"/>
    </row>
    <row r="36068" spans="4:4">
      <c r="D36068" s="422"/>
    </row>
    <row r="36069" spans="4:4">
      <c r="D36069" s="422"/>
    </row>
    <row r="36070" spans="4:4">
      <c r="D36070" s="422"/>
    </row>
    <row r="36071" spans="4:4">
      <c r="D36071" s="422"/>
    </row>
    <row r="36072" spans="4:4">
      <c r="D36072" s="422"/>
    </row>
    <row r="36073" spans="4:4">
      <c r="D36073" s="422"/>
    </row>
    <row r="36074" spans="4:4">
      <c r="D36074" s="422"/>
    </row>
    <row r="36075" spans="4:4">
      <c r="D36075" s="422"/>
    </row>
    <row r="36076" spans="4:4">
      <c r="D36076" s="422"/>
    </row>
    <row r="36077" spans="4:4">
      <c r="D36077" s="422"/>
    </row>
    <row r="36078" spans="4:4">
      <c r="D36078" s="422"/>
    </row>
    <row r="36079" spans="4:4">
      <c r="D36079" s="422"/>
    </row>
    <row r="36080" spans="4:4">
      <c r="D36080" s="422"/>
    </row>
    <row r="36081" spans="4:4">
      <c r="D36081" s="422"/>
    </row>
    <row r="36082" spans="4:4">
      <c r="D36082" s="422"/>
    </row>
    <row r="36083" spans="4:4">
      <c r="D36083" s="422"/>
    </row>
    <row r="36084" spans="4:4">
      <c r="D36084" s="422"/>
    </row>
    <row r="36085" spans="4:4">
      <c r="D36085" s="422"/>
    </row>
    <row r="36086" spans="4:4">
      <c r="D36086" s="422"/>
    </row>
    <row r="36087" spans="4:4">
      <c r="D36087" s="422"/>
    </row>
    <row r="36088" spans="4:4">
      <c r="D36088" s="422"/>
    </row>
    <row r="36089" spans="4:4">
      <c r="D36089" s="422"/>
    </row>
    <row r="36090" spans="4:4">
      <c r="D36090" s="422"/>
    </row>
    <row r="36091" spans="4:4">
      <c r="D36091" s="422"/>
    </row>
    <row r="36092" spans="4:4">
      <c r="D36092" s="422"/>
    </row>
    <row r="36093" spans="4:4">
      <c r="D36093" s="422"/>
    </row>
    <row r="36094" spans="4:4">
      <c r="D36094" s="422"/>
    </row>
    <row r="36095" spans="4:4">
      <c r="D36095" s="422"/>
    </row>
    <row r="36096" spans="4:4">
      <c r="D36096" s="422"/>
    </row>
    <row r="36097" spans="4:4">
      <c r="D36097" s="422"/>
    </row>
    <row r="36098" spans="4:4">
      <c r="D36098" s="422"/>
    </row>
    <row r="36099" spans="4:4">
      <c r="D36099" s="422"/>
    </row>
    <row r="36100" spans="4:4">
      <c r="D36100" s="422"/>
    </row>
    <row r="36101" spans="4:4">
      <c r="D36101" s="422"/>
    </row>
    <row r="36102" spans="4:4">
      <c r="D36102" s="422"/>
    </row>
    <row r="36103" spans="4:4">
      <c r="D36103" s="422"/>
    </row>
    <row r="36104" spans="4:4">
      <c r="D36104" s="422"/>
    </row>
    <row r="36105" spans="4:4">
      <c r="D36105" s="422"/>
    </row>
    <row r="36106" spans="4:4">
      <c r="D36106" s="422"/>
    </row>
    <row r="36107" spans="4:4">
      <c r="D36107" s="422"/>
    </row>
    <row r="36108" spans="4:4">
      <c r="D36108" s="422"/>
    </row>
    <row r="36109" spans="4:4">
      <c r="D36109" s="422"/>
    </row>
    <row r="36110" spans="4:4">
      <c r="D36110" s="422"/>
    </row>
    <row r="36111" spans="4:4">
      <c r="D36111" s="422"/>
    </row>
    <row r="36112" spans="4:4">
      <c r="D36112" s="422"/>
    </row>
    <row r="36113" spans="4:4">
      <c r="D36113" s="422"/>
    </row>
    <row r="36114" spans="4:4">
      <c r="D36114" s="422"/>
    </row>
    <row r="36115" spans="4:4">
      <c r="D36115" s="422"/>
    </row>
    <row r="36116" spans="4:4">
      <c r="D36116" s="422"/>
    </row>
    <row r="36117" spans="4:4">
      <c r="D36117" s="422"/>
    </row>
    <row r="36118" spans="4:4">
      <c r="D36118" s="422"/>
    </row>
    <row r="36119" spans="4:4">
      <c r="D36119" s="422"/>
    </row>
    <row r="36120" spans="4:4">
      <c r="D36120" s="422"/>
    </row>
    <row r="36121" spans="4:4">
      <c r="D36121" s="422"/>
    </row>
    <row r="36122" spans="4:4">
      <c r="D36122" s="422"/>
    </row>
    <row r="36123" spans="4:4">
      <c r="D36123" s="422"/>
    </row>
    <row r="36124" spans="4:4">
      <c r="D36124" s="422"/>
    </row>
    <row r="36125" spans="4:4">
      <c r="D36125" s="422"/>
    </row>
    <row r="36126" spans="4:4">
      <c r="D36126" s="422"/>
    </row>
    <row r="36127" spans="4:4">
      <c r="D36127" s="422"/>
    </row>
    <row r="36128" spans="4:4">
      <c r="D36128" s="422"/>
    </row>
    <row r="36129" spans="4:4">
      <c r="D36129" s="422"/>
    </row>
    <row r="36130" spans="4:4">
      <c r="D36130" s="422"/>
    </row>
    <row r="36131" spans="4:4">
      <c r="D36131" s="422"/>
    </row>
    <row r="36132" spans="4:4">
      <c r="D36132" s="422"/>
    </row>
    <row r="36133" spans="4:4">
      <c r="D36133" s="422"/>
    </row>
    <row r="36134" spans="4:4">
      <c r="D36134" s="422"/>
    </row>
    <row r="36135" spans="4:4">
      <c r="D36135" s="422"/>
    </row>
    <row r="36136" spans="4:4">
      <c r="D36136" s="422"/>
    </row>
    <row r="36137" spans="4:4">
      <c r="D36137" s="422"/>
    </row>
    <row r="36138" spans="4:4">
      <c r="D36138" s="422"/>
    </row>
    <row r="36139" spans="4:4">
      <c r="D36139" s="422"/>
    </row>
    <row r="36140" spans="4:4">
      <c r="D36140" s="422"/>
    </row>
    <row r="36141" spans="4:4">
      <c r="D36141" s="422"/>
    </row>
    <row r="36142" spans="4:4">
      <c r="D36142" s="422"/>
    </row>
    <row r="36143" spans="4:4">
      <c r="D36143" s="422"/>
    </row>
    <row r="36144" spans="4:4">
      <c r="D36144" s="422"/>
    </row>
    <row r="36145" spans="4:4">
      <c r="D36145" s="422"/>
    </row>
    <row r="36146" spans="4:4">
      <c r="D36146" s="422"/>
    </row>
    <row r="36147" spans="4:4">
      <c r="D36147" s="422"/>
    </row>
    <row r="36148" spans="4:4">
      <c r="D36148" s="422"/>
    </row>
    <row r="36149" spans="4:4">
      <c r="D36149" s="422"/>
    </row>
    <row r="36150" spans="4:4">
      <c r="D36150" s="422"/>
    </row>
    <row r="36151" spans="4:4">
      <c r="D36151" s="422"/>
    </row>
    <row r="36152" spans="4:4">
      <c r="D36152" s="422"/>
    </row>
    <row r="36153" spans="4:4">
      <c r="D36153" s="422"/>
    </row>
    <row r="36154" spans="4:4">
      <c r="D36154" s="422"/>
    </row>
    <row r="36155" spans="4:4">
      <c r="D36155" s="422"/>
    </row>
    <row r="36156" spans="4:4">
      <c r="D36156" s="422"/>
    </row>
    <row r="36157" spans="4:4">
      <c r="D36157" s="422"/>
    </row>
    <row r="36158" spans="4:4">
      <c r="D36158" s="422"/>
    </row>
    <row r="36159" spans="4:4">
      <c r="D36159" s="422"/>
    </row>
    <row r="36160" spans="4:4">
      <c r="D36160" s="422"/>
    </row>
    <row r="36161" spans="4:4">
      <c r="D36161" s="422"/>
    </row>
    <row r="36162" spans="4:4">
      <c r="D36162" s="422"/>
    </row>
    <row r="36163" spans="4:4">
      <c r="D36163" s="422"/>
    </row>
    <row r="36164" spans="4:4">
      <c r="D36164" s="422"/>
    </row>
    <row r="36165" spans="4:4">
      <c r="D36165" s="422"/>
    </row>
    <row r="36166" spans="4:4">
      <c r="D36166" s="422"/>
    </row>
    <row r="36167" spans="4:4">
      <c r="D36167" s="422"/>
    </row>
    <row r="36168" spans="4:4">
      <c r="D36168" s="422"/>
    </row>
    <row r="36169" spans="4:4">
      <c r="D36169" s="422"/>
    </row>
    <row r="36170" spans="4:4">
      <c r="D36170" s="422"/>
    </row>
    <row r="36171" spans="4:4">
      <c r="D36171" s="422"/>
    </row>
    <row r="36172" spans="4:4">
      <c r="D36172" s="422"/>
    </row>
    <row r="36173" spans="4:4">
      <c r="D36173" s="422"/>
    </row>
    <row r="36174" spans="4:4">
      <c r="D36174" s="422"/>
    </row>
    <row r="36175" spans="4:4">
      <c r="D36175" s="422"/>
    </row>
    <row r="36176" spans="4:4">
      <c r="D36176" s="422"/>
    </row>
    <row r="36177" spans="4:4">
      <c r="D36177" s="422"/>
    </row>
    <row r="36178" spans="4:4">
      <c r="D36178" s="422"/>
    </row>
    <row r="36179" spans="4:4">
      <c r="D36179" s="422"/>
    </row>
    <row r="36180" spans="4:4">
      <c r="D36180" s="422"/>
    </row>
    <row r="36181" spans="4:4">
      <c r="D36181" s="422"/>
    </row>
    <row r="36182" spans="4:4">
      <c r="D36182" s="422"/>
    </row>
    <row r="36183" spans="4:4">
      <c r="D36183" s="422"/>
    </row>
    <row r="36184" spans="4:4">
      <c r="D36184" s="422"/>
    </row>
    <row r="36185" spans="4:4">
      <c r="D36185" s="422"/>
    </row>
    <row r="36186" spans="4:4">
      <c r="D36186" s="422"/>
    </row>
    <row r="36187" spans="4:4">
      <c r="D36187" s="422"/>
    </row>
    <row r="36188" spans="4:4">
      <c r="D36188" s="422"/>
    </row>
    <row r="36189" spans="4:4">
      <c r="D36189" s="422"/>
    </row>
    <row r="36190" spans="4:4">
      <c r="D36190" s="422"/>
    </row>
    <row r="36191" spans="4:4">
      <c r="D36191" s="422"/>
    </row>
    <row r="36192" spans="4:4">
      <c r="D36192" s="422"/>
    </row>
    <row r="36193" spans="4:4">
      <c r="D36193" s="422"/>
    </row>
    <row r="36194" spans="4:4">
      <c r="D36194" s="422"/>
    </row>
    <row r="36195" spans="4:4">
      <c r="D36195" s="422"/>
    </row>
    <row r="36196" spans="4:4">
      <c r="D36196" s="422"/>
    </row>
    <row r="36197" spans="4:4">
      <c r="D36197" s="422"/>
    </row>
    <row r="36198" spans="4:4">
      <c r="D36198" s="422"/>
    </row>
    <row r="36199" spans="4:4">
      <c r="D36199" s="422"/>
    </row>
    <row r="36200" spans="4:4">
      <c r="D36200" s="422"/>
    </row>
    <row r="36201" spans="4:4">
      <c r="D36201" s="422"/>
    </row>
    <row r="36202" spans="4:4">
      <c r="D36202" s="422"/>
    </row>
    <row r="36203" spans="4:4">
      <c r="D36203" s="422"/>
    </row>
    <row r="36204" spans="4:4">
      <c r="D36204" s="422"/>
    </row>
    <row r="36205" spans="4:4">
      <c r="D36205" s="422"/>
    </row>
    <row r="36206" spans="4:4">
      <c r="D36206" s="422"/>
    </row>
    <row r="36207" spans="4:4">
      <c r="D36207" s="422"/>
    </row>
    <row r="36208" spans="4:4">
      <c r="D36208" s="422"/>
    </row>
    <row r="36209" spans="4:4">
      <c r="D36209" s="422"/>
    </row>
    <row r="36210" spans="4:4">
      <c r="D36210" s="422"/>
    </row>
    <row r="36211" spans="4:4">
      <c r="D36211" s="422"/>
    </row>
    <row r="36212" spans="4:4">
      <c r="D36212" s="422"/>
    </row>
    <row r="36213" spans="4:4">
      <c r="D36213" s="422"/>
    </row>
    <row r="36214" spans="4:4">
      <c r="D36214" s="422"/>
    </row>
    <row r="36215" spans="4:4">
      <c r="D36215" s="422"/>
    </row>
    <row r="36216" spans="4:4">
      <c r="D36216" s="422"/>
    </row>
    <row r="36217" spans="4:4">
      <c r="D36217" s="422"/>
    </row>
    <row r="36218" spans="4:4">
      <c r="D36218" s="422"/>
    </row>
    <row r="36219" spans="4:4">
      <c r="D36219" s="422"/>
    </row>
    <row r="36220" spans="4:4">
      <c r="D36220" s="422"/>
    </row>
    <row r="36221" spans="4:4">
      <c r="D36221" s="422"/>
    </row>
    <row r="36222" spans="4:4">
      <c r="D36222" s="422"/>
    </row>
    <row r="36223" spans="4:4">
      <c r="D36223" s="422"/>
    </row>
    <row r="36224" spans="4:4">
      <c r="D36224" s="422"/>
    </row>
    <row r="36225" spans="4:4">
      <c r="D36225" s="422"/>
    </row>
    <row r="36226" spans="4:4">
      <c r="D36226" s="422"/>
    </row>
    <row r="36227" spans="4:4">
      <c r="D36227" s="422"/>
    </row>
    <row r="36228" spans="4:4">
      <c r="D36228" s="422"/>
    </row>
    <row r="36229" spans="4:4">
      <c r="D36229" s="422"/>
    </row>
    <row r="36230" spans="4:4">
      <c r="D36230" s="422"/>
    </row>
    <row r="36231" spans="4:4">
      <c r="D36231" s="422"/>
    </row>
    <row r="36232" spans="4:4">
      <c r="D36232" s="422"/>
    </row>
    <row r="36233" spans="4:4">
      <c r="D36233" s="422"/>
    </row>
    <row r="36234" spans="4:4">
      <c r="D36234" s="422"/>
    </row>
    <row r="36235" spans="4:4">
      <c r="D36235" s="422"/>
    </row>
    <row r="36236" spans="4:4">
      <c r="D36236" s="422"/>
    </row>
    <row r="36237" spans="4:4">
      <c r="D36237" s="422"/>
    </row>
    <row r="36238" spans="4:4">
      <c r="D36238" s="422"/>
    </row>
    <row r="36239" spans="4:4">
      <c r="D36239" s="422"/>
    </row>
    <row r="36240" spans="4:4">
      <c r="D36240" s="422"/>
    </row>
    <row r="36241" spans="4:4">
      <c r="D36241" s="422"/>
    </row>
    <row r="36242" spans="4:4">
      <c r="D36242" s="422"/>
    </row>
    <row r="36243" spans="4:4">
      <c r="D36243" s="422"/>
    </row>
    <row r="36244" spans="4:4">
      <c r="D36244" s="422"/>
    </row>
    <row r="36245" spans="4:4">
      <c r="D36245" s="422"/>
    </row>
    <row r="36246" spans="4:4">
      <c r="D36246" s="422"/>
    </row>
    <row r="36247" spans="4:4">
      <c r="D36247" s="422"/>
    </row>
    <row r="36248" spans="4:4">
      <c r="D36248" s="422"/>
    </row>
    <row r="36249" spans="4:4">
      <c r="D36249" s="422"/>
    </row>
    <row r="36250" spans="4:4">
      <c r="D36250" s="422"/>
    </row>
    <row r="36251" spans="4:4">
      <c r="D36251" s="422"/>
    </row>
    <row r="36252" spans="4:4">
      <c r="D36252" s="422"/>
    </row>
    <row r="36253" spans="4:4">
      <c r="D36253" s="422"/>
    </row>
    <row r="36254" spans="4:4">
      <c r="D36254" s="422"/>
    </row>
    <row r="36255" spans="4:4">
      <c r="D36255" s="422"/>
    </row>
    <row r="36256" spans="4:4">
      <c r="D36256" s="422"/>
    </row>
    <row r="36257" spans="4:4">
      <c r="D36257" s="422"/>
    </row>
    <row r="36258" spans="4:4">
      <c r="D36258" s="422"/>
    </row>
    <row r="36259" spans="4:4">
      <c r="D36259" s="422"/>
    </row>
    <row r="36260" spans="4:4">
      <c r="D36260" s="422"/>
    </row>
    <row r="36261" spans="4:4">
      <c r="D36261" s="422"/>
    </row>
    <row r="36262" spans="4:4">
      <c r="D36262" s="422"/>
    </row>
    <row r="36263" spans="4:4">
      <c r="D36263" s="422"/>
    </row>
    <row r="36264" spans="4:4">
      <c r="D36264" s="422"/>
    </row>
    <row r="36265" spans="4:4">
      <c r="D36265" s="422"/>
    </row>
    <row r="36266" spans="4:4">
      <c r="D36266" s="422"/>
    </row>
    <row r="36267" spans="4:4">
      <c r="D36267" s="422"/>
    </row>
    <row r="36268" spans="4:4">
      <c r="D36268" s="422"/>
    </row>
    <row r="36269" spans="4:4">
      <c r="D36269" s="422"/>
    </row>
    <row r="36270" spans="4:4">
      <c r="D36270" s="422"/>
    </row>
    <row r="36271" spans="4:4">
      <c r="D36271" s="422"/>
    </row>
    <row r="36272" spans="4:4">
      <c r="D36272" s="422"/>
    </row>
    <row r="36273" spans="4:4">
      <c r="D36273" s="422"/>
    </row>
    <row r="36274" spans="4:4">
      <c r="D36274" s="422"/>
    </row>
    <row r="36275" spans="4:4">
      <c r="D36275" s="422"/>
    </row>
    <row r="36276" spans="4:4">
      <c r="D36276" s="422"/>
    </row>
    <row r="36277" spans="4:4">
      <c r="D36277" s="422"/>
    </row>
    <row r="36278" spans="4:4">
      <c r="D36278" s="422"/>
    </row>
    <row r="36279" spans="4:4">
      <c r="D36279" s="422"/>
    </row>
    <row r="36280" spans="4:4">
      <c r="D36280" s="422"/>
    </row>
    <row r="36281" spans="4:4">
      <c r="D36281" s="422"/>
    </row>
    <row r="36282" spans="4:4">
      <c r="D36282" s="422"/>
    </row>
    <row r="36283" spans="4:4">
      <c r="D36283" s="422"/>
    </row>
    <row r="36284" spans="4:4">
      <c r="D36284" s="422"/>
    </row>
    <row r="36285" spans="4:4">
      <c r="D36285" s="422"/>
    </row>
    <row r="36286" spans="4:4">
      <c r="D36286" s="422"/>
    </row>
    <row r="36287" spans="4:4">
      <c r="D36287" s="422"/>
    </row>
    <row r="36288" spans="4:4">
      <c r="D36288" s="422"/>
    </row>
    <row r="36289" spans="4:4">
      <c r="D36289" s="422"/>
    </row>
    <row r="36290" spans="4:4">
      <c r="D36290" s="422"/>
    </row>
    <row r="36291" spans="4:4">
      <c r="D36291" s="422"/>
    </row>
    <row r="36292" spans="4:4">
      <c r="D36292" s="422"/>
    </row>
    <row r="36293" spans="4:4">
      <c r="D36293" s="422"/>
    </row>
    <row r="36294" spans="4:4">
      <c r="D36294" s="422"/>
    </row>
    <row r="36295" spans="4:4">
      <c r="D36295" s="422"/>
    </row>
    <row r="36296" spans="4:4">
      <c r="D36296" s="422"/>
    </row>
    <row r="36297" spans="4:4">
      <c r="D36297" s="422"/>
    </row>
    <row r="36298" spans="4:4">
      <c r="D36298" s="422"/>
    </row>
    <row r="36299" spans="4:4">
      <c r="D36299" s="422"/>
    </row>
    <row r="36300" spans="4:4">
      <c r="D36300" s="422"/>
    </row>
    <row r="36301" spans="4:4">
      <c r="D36301" s="422"/>
    </row>
    <row r="36302" spans="4:4">
      <c r="D36302" s="422"/>
    </row>
    <row r="36303" spans="4:4">
      <c r="D36303" s="422"/>
    </row>
    <row r="36304" spans="4:4">
      <c r="D36304" s="422"/>
    </row>
    <row r="36305" spans="4:4">
      <c r="D36305" s="422"/>
    </row>
    <row r="36306" spans="4:4">
      <c r="D36306" s="422"/>
    </row>
    <row r="36307" spans="4:4">
      <c r="D36307" s="422"/>
    </row>
    <row r="36308" spans="4:4">
      <c r="D36308" s="422"/>
    </row>
    <row r="36309" spans="4:4">
      <c r="D36309" s="422"/>
    </row>
    <row r="36310" spans="4:4">
      <c r="D36310" s="422"/>
    </row>
    <row r="36311" spans="4:4">
      <c r="D36311" s="422"/>
    </row>
    <row r="36312" spans="4:4">
      <c r="D36312" s="422"/>
    </row>
    <row r="36313" spans="4:4">
      <c r="D36313" s="422"/>
    </row>
    <row r="36314" spans="4:4">
      <c r="D36314" s="422"/>
    </row>
    <row r="36315" spans="4:4">
      <c r="D36315" s="422"/>
    </row>
    <row r="36316" spans="4:4">
      <c r="D36316" s="422"/>
    </row>
    <row r="36317" spans="4:4">
      <c r="D36317" s="422"/>
    </row>
    <row r="36318" spans="4:4">
      <c r="D36318" s="422"/>
    </row>
    <row r="36319" spans="4:4">
      <c r="D36319" s="422"/>
    </row>
    <row r="36320" spans="4:4">
      <c r="D36320" s="422"/>
    </row>
    <row r="36321" spans="4:4">
      <c r="D36321" s="422"/>
    </row>
    <row r="36322" spans="4:4">
      <c r="D36322" s="422"/>
    </row>
    <row r="36323" spans="4:4">
      <c r="D36323" s="422"/>
    </row>
    <row r="36324" spans="4:4">
      <c r="D36324" s="422"/>
    </row>
    <row r="36325" spans="4:4">
      <c r="D36325" s="422"/>
    </row>
    <row r="36326" spans="4:4">
      <c r="D36326" s="422"/>
    </row>
    <row r="36327" spans="4:4">
      <c r="D36327" s="422"/>
    </row>
    <row r="36328" spans="4:4">
      <c r="D36328" s="422"/>
    </row>
    <row r="36329" spans="4:4">
      <c r="D36329" s="422"/>
    </row>
    <row r="36330" spans="4:4">
      <c r="D36330" s="422"/>
    </row>
    <row r="36331" spans="4:4">
      <c r="D36331" s="422"/>
    </row>
    <row r="36332" spans="4:4">
      <c r="D36332" s="422"/>
    </row>
    <row r="36333" spans="4:4">
      <c r="D36333" s="422"/>
    </row>
    <row r="36334" spans="4:4">
      <c r="D36334" s="422"/>
    </row>
    <row r="36335" spans="4:4">
      <c r="D36335" s="422"/>
    </row>
    <row r="36336" spans="4:4">
      <c r="D36336" s="422"/>
    </row>
    <row r="36337" spans="4:4">
      <c r="D36337" s="422"/>
    </row>
    <row r="36338" spans="4:4">
      <c r="D36338" s="422"/>
    </row>
    <row r="36339" spans="4:4">
      <c r="D36339" s="422"/>
    </row>
    <row r="36340" spans="4:4">
      <c r="D36340" s="422"/>
    </row>
    <row r="36341" spans="4:4">
      <c r="D36341" s="422"/>
    </row>
    <row r="36342" spans="4:4">
      <c r="D36342" s="422"/>
    </row>
    <row r="36343" spans="4:4">
      <c r="D36343" s="422"/>
    </row>
    <row r="36344" spans="4:4">
      <c r="D36344" s="422"/>
    </row>
    <row r="36345" spans="4:4">
      <c r="D36345" s="422"/>
    </row>
    <row r="36346" spans="4:4">
      <c r="D36346" s="422"/>
    </row>
    <row r="36347" spans="4:4">
      <c r="D36347" s="422"/>
    </row>
    <row r="36348" spans="4:4">
      <c r="D36348" s="422"/>
    </row>
    <row r="36349" spans="4:4">
      <c r="D36349" s="422"/>
    </row>
    <row r="36350" spans="4:4">
      <c r="D36350" s="422"/>
    </row>
    <row r="36351" spans="4:4">
      <c r="D36351" s="422"/>
    </row>
    <row r="36352" spans="4:4">
      <c r="D36352" s="422"/>
    </row>
    <row r="36353" spans="4:4">
      <c r="D36353" s="422"/>
    </row>
    <row r="36354" spans="4:4">
      <c r="D36354" s="422"/>
    </row>
    <row r="36355" spans="4:4">
      <c r="D36355" s="422"/>
    </row>
    <row r="36356" spans="4:4">
      <c r="D36356" s="422"/>
    </row>
    <row r="36357" spans="4:4">
      <c r="D36357" s="422"/>
    </row>
    <row r="36358" spans="4:4">
      <c r="D36358" s="422"/>
    </row>
    <row r="36359" spans="4:4">
      <c r="D36359" s="422"/>
    </row>
    <row r="36360" spans="4:4">
      <c r="D36360" s="422"/>
    </row>
    <row r="36361" spans="4:4">
      <c r="D36361" s="422"/>
    </row>
    <row r="36362" spans="4:4">
      <c r="D36362" s="422"/>
    </row>
    <row r="36363" spans="4:4">
      <c r="D36363" s="422"/>
    </row>
    <row r="36364" spans="4:4">
      <c r="D36364" s="422"/>
    </row>
    <row r="36365" spans="4:4">
      <c r="D36365" s="422"/>
    </row>
    <row r="36366" spans="4:4">
      <c r="D36366" s="422"/>
    </row>
    <row r="36367" spans="4:4">
      <c r="D36367" s="422"/>
    </row>
    <row r="36368" spans="4:4">
      <c r="D36368" s="422"/>
    </row>
    <row r="36369" spans="4:4">
      <c r="D36369" s="422"/>
    </row>
    <row r="36370" spans="4:4">
      <c r="D36370" s="422"/>
    </row>
    <row r="36371" spans="4:4">
      <c r="D36371" s="422"/>
    </row>
    <row r="36372" spans="4:4">
      <c r="D36372" s="422"/>
    </row>
    <row r="36373" spans="4:4">
      <c r="D36373" s="422"/>
    </row>
    <row r="36374" spans="4:4">
      <c r="D36374" s="422"/>
    </row>
    <row r="36375" spans="4:4">
      <c r="D36375" s="422"/>
    </row>
    <row r="36376" spans="4:4">
      <c r="D36376" s="422"/>
    </row>
    <row r="36377" spans="4:4">
      <c r="D36377" s="422"/>
    </row>
    <row r="36378" spans="4:4">
      <c r="D36378" s="422"/>
    </row>
    <row r="36379" spans="4:4">
      <c r="D36379" s="422"/>
    </row>
    <row r="36380" spans="4:4">
      <c r="D36380" s="422"/>
    </row>
    <row r="36381" spans="4:4">
      <c r="D36381" s="422"/>
    </row>
    <row r="36382" spans="4:4">
      <c r="D36382" s="422"/>
    </row>
    <row r="36383" spans="4:4">
      <c r="D36383" s="422"/>
    </row>
    <row r="36384" spans="4:4">
      <c r="D36384" s="422"/>
    </row>
    <row r="36385" spans="4:4">
      <c r="D36385" s="422"/>
    </row>
    <row r="36386" spans="4:4">
      <c r="D36386" s="422"/>
    </row>
    <row r="36387" spans="4:4">
      <c r="D36387" s="422"/>
    </row>
    <row r="36388" spans="4:4">
      <c r="D36388" s="422"/>
    </row>
    <row r="36389" spans="4:4">
      <c r="D36389" s="422"/>
    </row>
    <row r="36390" spans="4:4">
      <c r="D36390" s="422"/>
    </row>
    <row r="36391" spans="4:4">
      <c r="D36391" s="422"/>
    </row>
    <row r="36392" spans="4:4">
      <c r="D36392" s="422"/>
    </row>
    <row r="36393" spans="4:4">
      <c r="D36393" s="422"/>
    </row>
    <row r="36394" spans="4:4">
      <c r="D36394" s="422"/>
    </row>
    <row r="36395" spans="4:4">
      <c r="D36395" s="422"/>
    </row>
    <row r="36396" spans="4:4">
      <c r="D36396" s="422"/>
    </row>
    <row r="36397" spans="4:4">
      <c r="D36397" s="422"/>
    </row>
    <row r="36398" spans="4:4">
      <c r="D36398" s="422"/>
    </row>
    <row r="36399" spans="4:4">
      <c r="D36399" s="422"/>
    </row>
    <row r="36400" spans="4:4">
      <c r="D36400" s="422"/>
    </row>
    <row r="36401" spans="4:4">
      <c r="D36401" s="422"/>
    </row>
    <row r="36402" spans="4:4">
      <c r="D36402" s="422"/>
    </row>
    <row r="36403" spans="4:4">
      <c r="D36403" s="422"/>
    </row>
    <row r="36404" spans="4:4">
      <c r="D36404" s="422"/>
    </row>
    <row r="36405" spans="4:4">
      <c r="D36405" s="422"/>
    </row>
    <row r="36406" spans="4:4">
      <c r="D36406" s="422"/>
    </row>
    <row r="36407" spans="4:4">
      <c r="D36407" s="422"/>
    </row>
    <row r="36408" spans="4:4">
      <c r="D36408" s="422"/>
    </row>
    <row r="36409" spans="4:4">
      <c r="D36409" s="422"/>
    </row>
    <row r="36410" spans="4:4">
      <c r="D36410" s="422"/>
    </row>
    <row r="36411" spans="4:4">
      <c r="D36411" s="422"/>
    </row>
    <row r="36412" spans="4:4">
      <c r="D36412" s="422"/>
    </row>
    <row r="36413" spans="4:4">
      <c r="D36413" s="422"/>
    </row>
    <row r="36414" spans="4:4">
      <c r="D36414" s="422"/>
    </row>
    <row r="36415" spans="4:4">
      <c r="D36415" s="422"/>
    </row>
    <row r="36416" spans="4:4">
      <c r="D36416" s="422"/>
    </row>
    <row r="36417" spans="4:4">
      <c r="D36417" s="422"/>
    </row>
    <row r="36418" spans="4:4">
      <c r="D36418" s="422"/>
    </row>
    <row r="36419" spans="4:4">
      <c r="D36419" s="422"/>
    </row>
    <row r="36420" spans="4:4">
      <c r="D36420" s="422"/>
    </row>
    <row r="36421" spans="4:4">
      <c r="D36421" s="422"/>
    </row>
    <row r="36422" spans="4:4">
      <c r="D36422" s="422"/>
    </row>
    <row r="36423" spans="4:4">
      <c r="D36423" s="422"/>
    </row>
    <row r="36424" spans="4:4">
      <c r="D36424" s="422"/>
    </row>
    <row r="36425" spans="4:4">
      <c r="D36425" s="422"/>
    </row>
    <row r="36426" spans="4:4">
      <c r="D36426" s="422"/>
    </row>
    <row r="36427" spans="4:4">
      <c r="D36427" s="422"/>
    </row>
    <row r="36428" spans="4:4">
      <c r="D36428" s="422"/>
    </row>
    <row r="36429" spans="4:4">
      <c r="D36429" s="422"/>
    </row>
    <row r="36430" spans="4:4">
      <c r="D36430" s="422"/>
    </row>
    <row r="36431" spans="4:4">
      <c r="D36431" s="422"/>
    </row>
    <row r="36432" spans="4:4">
      <c r="D36432" s="422"/>
    </row>
    <row r="36433" spans="4:4">
      <c r="D36433" s="422"/>
    </row>
    <row r="36434" spans="4:4">
      <c r="D36434" s="422"/>
    </row>
    <row r="36435" spans="4:4">
      <c r="D36435" s="422"/>
    </row>
    <row r="36436" spans="4:4">
      <c r="D36436" s="422"/>
    </row>
    <row r="36437" spans="4:4">
      <c r="D36437" s="422"/>
    </row>
    <row r="36438" spans="4:4">
      <c r="D36438" s="422"/>
    </row>
    <row r="36439" spans="4:4">
      <c r="D36439" s="422"/>
    </row>
    <row r="36440" spans="4:4">
      <c r="D36440" s="422"/>
    </row>
    <row r="36441" spans="4:4">
      <c r="D36441" s="422"/>
    </row>
    <row r="36442" spans="4:4">
      <c r="D36442" s="422"/>
    </row>
    <row r="36443" spans="4:4">
      <c r="D36443" s="422"/>
    </row>
    <row r="36444" spans="4:4">
      <c r="D36444" s="422"/>
    </row>
    <row r="36445" spans="4:4">
      <c r="D36445" s="422"/>
    </row>
    <row r="36446" spans="4:4">
      <c r="D36446" s="422"/>
    </row>
    <row r="36447" spans="4:4">
      <c r="D36447" s="422"/>
    </row>
    <row r="36448" spans="4:4">
      <c r="D36448" s="422"/>
    </row>
    <row r="36449" spans="4:4">
      <c r="D36449" s="422"/>
    </row>
    <row r="36450" spans="4:4">
      <c r="D36450" s="422"/>
    </row>
    <row r="36451" spans="4:4">
      <c r="D36451" s="422"/>
    </row>
    <row r="36452" spans="4:4">
      <c r="D36452" s="422"/>
    </row>
    <row r="36453" spans="4:4">
      <c r="D36453" s="422"/>
    </row>
    <row r="36454" spans="4:4">
      <c r="D36454" s="422"/>
    </row>
    <row r="36455" spans="4:4">
      <c r="D36455" s="422"/>
    </row>
    <row r="36456" spans="4:4">
      <c r="D36456" s="422"/>
    </row>
    <row r="36457" spans="4:4">
      <c r="D36457" s="422"/>
    </row>
    <row r="36458" spans="4:4">
      <c r="D36458" s="422"/>
    </row>
    <row r="36459" spans="4:4">
      <c r="D36459" s="422"/>
    </row>
    <row r="36460" spans="4:4">
      <c r="D36460" s="422"/>
    </row>
    <row r="36461" spans="4:4">
      <c r="D36461" s="422"/>
    </row>
    <row r="36462" spans="4:4">
      <c r="D36462" s="422"/>
    </row>
    <row r="36463" spans="4:4">
      <c r="D36463" s="422"/>
    </row>
    <row r="36464" spans="4:4">
      <c r="D36464" s="422"/>
    </row>
    <row r="36465" spans="4:4">
      <c r="D36465" s="422"/>
    </row>
    <row r="36466" spans="4:4">
      <c r="D36466" s="422"/>
    </row>
    <row r="36467" spans="4:4">
      <c r="D36467" s="422"/>
    </row>
    <row r="36468" spans="4:4">
      <c r="D36468" s="422"/>
    </row>
    <row r="36469" spans="4:4">
      <c r="D36469" s="422"/>
    </row>
    <row r="36470" spans="4:4">
      <c r="D36470" s="422"/>
    </row>
    <row r="36471" spans="4:4">
      <c r="D36471" s="422"/>
    </row>
    <row r="36472" spans="4:4">
      <c r="D36472" s="422"/>
    </row>
    <row r="36473" spans="4:4">
      <c r="D36473" s="422"/>
    </row>
    <row r="36474" spans="4:4">
      <c r="D36474" s="422"/>
    </row>
    <row r="36475" spans="4:4">
      <c r="D36475" s="422"/>
    </row>
    <row r="36476" spans="4:4">
      <c r="D36476" s="422"/>
    </row>
    <row r="36477" spans="4:4">
      <c r="D36477" s="422"/>
    </row>
    <row r="36478" spans="4:4">
      <c r="D36478" s="422"/>
    </row>
    <row r="36479" spans="4:4">
      <c r="D36479" s="422"/>
    </row>
    <row r="36480" spans="4:4">
      <c r="D36480" s="422"/>
    </row>
    <row r="36481" spans="4:4">
      <c r="D36481" s="422"/>
    </row>
    <row r="36482" spans="4:4">
      <c r="D36482" s="422"/>
    </row>
    <row r="36483" spans="4:4">
      <c r="D36483" s="422"/>
    </row>
    <row r="36484" spans="4:4">
      <c r="D36484" s="422"/>
    </row>
    <row r="36485" spans="4:4">
      <c r="D36485" s="422"/>
    </row>
    <row r="36486" spans="4:4">
      <c r="D36486" s="422"/>
    </row>
    <row r="36487" spans="4:4">
      <c r="D36487" s="422"/>
    </row>
    <row r="36488" spans="4:4">
      <c r="D36488" s="422"/>
    </row>
    <row r="36489" spans="4:4">
      <c r="D36489" s="422"/>
    </row>
    <row r="36490" spans="4:4">
      <c r="D36490" s="422"/>
    </row>
    <row r="36491" spans="4:4">
      <c r="D36491" s="422"/>
    </row>
    <row r="36492" spans="4:4">
      <c r="D36492" s="422"/>
    </row>
    <row r="36493" spans="4:4">
      <c r="D36493" s="422"/>
    </row>
    <row r="36494" spans="4:4">
      <c r="D36494" s="422"/>
    </row>
    <row r="36495" spans="4:4">
      <c r="D36495" s="422"/>
    </row>
    <row r="36496" spans="4:4">
      <c r="D36496" s="422"/>
    </row>
    <row r="36497" spans="4:4">
      <c r="D36497" s="422"/>
    </row>
    <row r="36498" spans="4:4">
      <c r="D36498" s="422"/>
    </row>
    <row r="36499" spans="4:4">
      <c r="D36499" s="422"/>
    </row>
    <row r="36500" spans="4:4">
      <c r="D36500" s="422"/>
    </row>
    <row r="36501" spans="4:4">
      <c r="D36501" s="422"/>
    </row>
    <row r="36502" spans="4:4">
      <c r="D36502" s="422"/>
    </row>
    <row r="36503" spans="4:4">
      <c r="D36503" s="422"/>
    </row>
    <row r="36504" spans="4:4">
      <c r="D36504" s="422"/>
    </row>
    <row r="36505" spans="4:4">
      <c r="D36505" s="422"/>
    </row>
    <row r="36506" spans="4:4">
      <c r="D36506" s="422"/>
    </row>
    <row r="36507" spans="4:4">
      <c r="D36507" s="422"/>
    </row>
    <row r="36508" spans="4:4">
      <c r="D36508" s="422"/>
    </row>
    <row r="36509" spans="4:4">
      <c r="D36509" s="422"/>
    </row>
    <row r="36510" spans="4:4">
      <c r="D36510" s="422"/>
    </row>
    <row r="36511" spans="4:4">
      <c r="D36511" s="422"/>
    </row>
    <row r="36512" spans="4:4">
      <c r="D36512" s="422"/>
    </row>
    <row r="36513" spans="4:4">
      <c r="D36513" s="422"/>
    </row>
    <row r="36514" spans="4:4">
      <c r="D36514" s="422"/>
    </row>
    <row r="36515" spans="4:4">
      <c r="D36515" s="422"/>
    </row>
    <row r="36516" spans="4:4">
      <c r="D36516" s="422"/>
    </row>
    <row r="36517" spans="4:4">
      <c r="D36517" s="422"/>
    </row>
    <row r="36518" spans="4:4">
      <c r="D36518" s="422"/>
    </row>
    <row r="36519" spans="4:4">
      <c r="D36519" s="422"/>
    </row>
    <row r="36520" spans="4:4">
      <c r="D36520" s="422"/>
    </row>
    <row r="36521" spans="4:4">
      <c r="D36521" s="422"/>
    </row>
    <row r="36522" spans="4:4">
      <c r="D36522" s="422"/>
    </row>
    <row r="36523" spans="4:4">
      <c r="D36523" s="422"/>
    </row>
    <row r="36524" spans="4:4">
      <c r="D36524" s="422"/>
    </row>
    <row r="36525" spans="4:4">
      <c r="D36525" s="422"/>
    </row>
    <row r="36526" spans="4:4">
      <c r="D36526" s="422"/>
    </row>
    <row r="36527" spans="4:4">
      <c r="D36527" s="422"/>
    </row>
    <row r="36528" spans="4:4">
      <c r="D36528" s="422"/>
    </row>
    <row r="36529" spans="4:4">
      <c r="D36529" s="422"/>
    </row>
    <row r="36530" spans="4:4">
      <c r="D36530" s="422"/>
    </row>
    <row r="36531" spans="4:4">
      <c r="D36531" s="422"/>
    </row>
    <row r="36532" spans="4:4">
      <c r="D36532" s="422"/>
    </row>
    <row r="36533" spans="4:4">
      <c r="D36533" s="422"/>
    </row>
    <row r="36534" spans="4:4">
      <c r="D36534" s="422"/>
    </row>
    <row r="36535" spans="4:4">
      <c r="D36535" s="422"/>
    </row>
    <row r="36536" spans="4:4">
      <c r="D36536" s="422"/>
    </row>
    <row r="36537" spans="4:4">
      <c r="D36537" s="422"/>
    </row>
    <row r="36538" spans="4:4">
      <c r="D36538" s="422"/>
    </row>
    <row r="36539" spans="4:4">
      <c r="D36539" s="422"/>
    </row>
    <row r="36540" spans="4:4">
      <c r="D36540" s="422"/>
    </row>
    <row r="36541" spans="4:4">
      <c r="D36541" s="422"/>
    </row>
    <row r="36542" spans="4:4">
      <c r="D36542" s="422"/>
    </row>
    <row r="36543" spans="4:4">
      <c r="D36543" s="422"/>
    </row>
    <row r="36544" spans="4:4">
      <c r="D36544" s="422"/>
    </row>
    <row r="36545" spans="4:4">
      <c r="D36545" s="422"/>
    </row>
    <row r="36546" spans="4:4">
      <c r="D36546" s="422"/>
    </row>
    <row r="36547" spans="4:4">
      <c r="D36547" s="422"/>
    </row>
    <row r="36548" spans="4:4">
      <c r="D36548" s="422"/>
    </row>
    <row r="36549" spans="4:4">
      <c r="D36549" s="422"/>
    </row>
    <row r="36550" spans="4:4">
      <c r="D36550" s="422"/>
    </row>
    <row r="36551" spans="4:4">
      <c r="D36551" s="422"/>
    </row>
    <row r="36552" spans="4:4">
      <c r="D36552" s="422"/>
    </row>
    <row r="36553" spans="4:4">
      <c r="D36553" s="422"/>
    </row>
    <row r="36554" spans="4:4">
      <c r="D36554" s="422"/>
    </row>
    <row r="36555" spans="4:4">
      <c r="D36555" s="422"/>
    </row>
    <row r="36556" spans="4:4">
      <c r="D36556" s="422"/>
    </row>
    <row r="36557" spans="4:4">
      <c r="D36557" s="422"/>
    </row>
    <row r="36558" spans="4:4">
      <c r="D36558" s="422"/>
    </row>
    <row r="36559" spans="4:4">
      <c r="D36559" s="422"/>
    </row>
    <row r="36560" spans="4:4">
      <c r="D36560" s="422"/>
    </row>
    <row r="36561" spans="4:4">
      <c r="D36561" s="422"/>
    </row>
    <row r="36562" spans="4:4">
      <c r="D36562" s="422"/>
    </row>
    <row r="36563" spans="4:4">
      <c r="D36563" s="422"/>
    </row>
    <row r="36564" spans="4:4">
      <c r="D36564" s="422"/>
    </row>
    <row r="36565" spans="4:4">
      <c r="D36565" s="422"/>
    </row>
    <row r="36566" spans="4:4">
      <c r="D36566" s="422"/>
    </row>
    <row r="36567" spans="4:4">
      <c r="D36567" s="422"/>
    </row>
    <row r="36568" spans="4:4">
      <c r="D36568" s="422"/>
    </row>
    <row r="36569" spans="4:4">
      <c r="D36569" s="422"/>
    </row>
    <row r="36570" spans="4:4">
      <c r="D36570" s="422"/>
    </row>
    <row r="36571" spans="4:4">
      <c r="D36571" s="422"/>
    </row>
    <row r="36572" spans="4:4">
      <c r="D36572" s="422"/>
    </row>
    <row r="36573" spans="4:4">
      <c r="D36573" s="422"/>
    </row>
    <row r="36574" spans="4:4">
      <c r="D36574" s="422"/>
    </row>
    <row r="36575" spans="4:4">
      <c r="D36575" s="422"/>
    </row>
    <row r="36576" spans="4:4">
      <c r="D36576" s="422"/>
    </row>
    <row r="36577" spans="4:4">
      <c r="D36577" s="422"/>
    </row>
    <row r="36578" spans="4:4">
      <c r="D36578" s="422"/>
    </row>
    <row r="36579" spans="4:4">
      <c r="D36579" s="422"/>
    </row>
    <row r="36580" spans="4:4">
      <c r="D36580" s="422"/>
    </row>
    <row r="36581" spans="4:4">
      <c r="D36581" s="422"/>
    </row>
    <row r="36582" spans="4:4">
      <c r="D36582" s="422"/>
    </row>
    <row r="36583" spans="4:4">
      <c r="D36583" s="422"/>
    </row>
    <row r="36584" spans="4:4">
      <c r="D36584" s="422"/>
    </row>
    <row r="36585" spans="4:4">
      <c r="D36585" s="422"/>
    </row>
    <row r="36586" spans="4:4">
      <c r="D36586" s="422"/>
    </row>
    <row r="36587" spans="4:4">
      <c r="D36587" s="422"/>
    </row>
    <row r="36588" spans="4:4">
      <c r="D36588" s="422"/>
    </row>
    <row r="36589" spans="4:4">
      <c r="D36589" s="422"/>
    </row>
    <row r="36590" spans="4:4">
      <c r="D36590" s="422"/>
    </row>
    <row r="36591" spans="4:4">
      <c r="D36591" s="422"/>
    </row>
    <row r="36592" spans="4:4">
      <c r="D36592" s="422"/>
    </row>
    <row r="36593" spans="4:4">
      <c r="D36593" s="422"/>
    </row>
    <row r="36594" spans="4:4">
      <c r="D36594" s="422"/>
    </row>
    <row r="36595" spans="4:4">
      <c r="D36595" s="422"/>
    </row>
    <row r="36596" spans="4:4">
      <c r="D36596" s="422"/>
    </row>
    <row r="36597" spans="4:4">
      <c r="D36597" s="422"/>
    </row>
    <row r="36598" spans="4:4">
      <c r="D36598" s="422"/>
    </row>
    <row r="36599" spans="4:4">
      <c r="D36599" s="422"/>
    </row>
    <row r="36600" spans="4:4">
      <c r="D36600" s="422"/>
    </row>
    <row r="36601" spans="4:4">
      <c r="D36601" s="422"/>
    </row>
    <row r="36602" spans="4:4">
      <c r="D36602" s="422"/>
    </row>
    <row r="36603" spans="4:4">
      <c r="D36603" s="422"/>
    </row>
    <row r="36604" spans="4:4">
      <c r="D36604" s="422"/>
    </row>
    <row r="36605" spans="4:4">
      <c r="D36605" s="422"/>
    </row>
    <row r="36606" spans="4:4">
      <c r="D36606" s="422"/>
    </row>
    <row r="36607" spans="4:4">
      <c r="D36607" s="422"/>
    </row>
    <row r="36608" spans="4:4">
      <c r="D36608" s="422"/>
    </row>
    <row r="36609" spans="4:4">
      <c r="D36609" s="422"/>
    </row>
    <row r="36610" spans="4:4">
      <c r="D36610" s="422"/>
    </row>
    <row r="36611" spans="4:4">
      <c r="D36611" s="422"/>
    </row>
    <row r="36612" spans="4:4">
      <c r="D36612" s="422"/>
    </row>
    <row r="36613" spans="4:4">
      <c r="D36613" s="422"/>
    </row>
    <row r="36614" spans="4:4">
      <c r="D36614" s="422"/>
    </row>
    <row r="36615" spans="4:4">
      <c r="D36615" s="422"/>
    </row>
    <row r="36616" spans="4:4">
      <c r="D36616" s="422"/>
    </row>
    <row r="36617" spans="4:4">
      <c r="D36617" s="422"/>
    </row>
    <row r="36618" spans="4:4">
      <c r="D36618" s="422"/>
    </row>
    <row r="36619" spans="4:4">
      <c r="D36619" s="422"/>
    </row>
    <row r="36620" spans="4:4">
      <c r="D36620" s="422"/>
    </row>
    <row r="36621" spans="4:4">
      <c r="D36621" s="422"/>
    </row>
    <row r="36622" spans="4:4">
      <c r="D36622" s="422"/>
    </row>
    <row r="36623" spans="4:4">
      <c r="D36623" s="422"/>
    </row>
    <row r="36624" spans="4:4">
      <c r="D36624" s="422"/>
    </row>
    <row r="36625" spans="4:4">
      <c r="D36625" s="422"/>
    </row>
    <row r="36626" spans="4:4">
      <c r="D36626" s="422"/>
    </row>
    <row r="36627" spans="4:4">
      <c r="D36627" s="422"/>
    </row>
    <row r="36628" spans="4:4">
      <c r="D36628" s="422"/>
    </row>
    <row r="36629" spans="4:4">
      <c r="D36629" s="422"/>
    </row>
    <row r="36630" spans="4:4">
      <c r="D36630" s="422"/>
    </row>
    <row r="36631" spans="4:4">
      <c r="D36631" s="422"/>
    </row>
    <row r="36632" spans="4:4">
      <c r="D36632" s="422"/>
    </row>
    <row r="36633" spans="4:4">
      <c r="D36633" s="422"/>
    </row>
    <row r="36634" spans="4:4">
      <c r="D36634" s="422"/>
    </row>
    <row r="36635" spans="4:4">
      <c r="D36635" s="422"/>
    </row>
    <row r="36636" spans="4:4">
      <c r="D36636" s="422"/>
    </row>
    <row r="36637" spans="4:4">
      <c r="D36637" s="422"/>
    </row>
    <row r="36638" spans="4:4">
      <c r="D36638" s="422"/>
    </row>
    <row r="36639" spans="4:4">
      <c r="D36639" s="422"/>
    </row>
    <row r="36640" spans="4:4">
      <c r="D36640" s="422"/>
    </row>
    <row r="36641" spans="4:4">
      <c r="D36641" s="422"/>
    </row>
    <row r="36642" spans="4:4">
      <c r="D36642" s="422"/>
    </row>
    <row r="36643" spans="4:4">
      <c r="D36643" s="422"/>
    </row>
    <row r="36644" spans="4:4">
      <c r="D36644" s="422"/>
    </row>
    <row r="36645" spans="4:4">
      <c r="D36645" s="422"/>
    </row>
    <row r="36646" spans="4:4">
      <c r="D36646" s="422"/>
    </row>
    <row r="36647" spans="4:4">
      <c r="D36647" s="422"/>
    </row>
    <row r="36648" spans="4:4">
      <c r="D36648" s="422"/>
    </row>
    <row r="36649" spans="4:4">
      <c r="D36649" s="422"/>
    </row>
    <row r="36650" spans="4:4">
      <c r="D36650" s="422"/>
    </row>
    <row r="36651" spans="4:4">
      <c r="D36651" s="422"/>
    </row>
    <row r="36652" spans="4:4">
      <c r="D36652" s="422"/>
    </row>
    <row r="36653" spans="4:4">
      <c r="D36653" s="422"/>
    </row>
    <row r="36654" spans="4:4">
      <c r="D36654" s="422"/>
    </row>
    <row r="36655" spans="4:4">
      <c r="D36655" s="422"/>
    </row>
    <row r="36656" spans="4:4">
      <c r="D36656" s="422"/>
    </row>
    <row r="36657" spans="4:4">
      <c r="D36657" s="422"/>
    </row>
    <row r="36658" spans="4:4">
      <c r="D36658" s="422"/>
    </row>
    <row r="36659" spans="4:4">
      <c r="D36659" s="422"/>
    </row>
    <row r="36660" spans="4:4">
      <c r="D36660" s="422"/>
    </row>
    <row r="36661" spans="4:4">
      <c r="D36661" s="422"/>
    </row>
    <row r="36662" spans="4:4">
      <c r="D36662" s="422"/>
    </row>
    <row r="36663" spans="4:4">
      <c r="D36663" s="422"/>
    </row>
    <row r="36664" spans="4:4">
      <c r="D36664" s="422"/>
    </row>
    <row r="36665" spans="4:4">
      <c r="D36665" s="422"/>
    </row>
    <row r="36666" spans="4:4">
      <c r="D36666" s="422"/>
    </row>
    <row r="36667" spans="4:4">
      <c r="D36667" s="422"/>
    </row>
    <row r="36668" spans="4:4">
      <c r="D36668" s="422"/>
    </row>
    <row r="36669" spans="4:4">
      <c r="D36669" s="422"/>
    </row>
    <row r="36670" spans="4:4">
      <c r="D36670" s="422"/>
    </row>
    <row r="36671" spans="4:4">
      <c r="D36671" s="422"/>
    </row>
    <row r="36672" spans="4:4">
      <c r="D36672" s="422"/>
    </row>
    <row r="36673" spans="4:4">
      <c r="D36673" s="422"/>
    </row>
    <row r="36674" spans="4:4">
      <c r="D36674" s="422"/>
    </row>
    <row r="36675" spans="4:4">
      <c r="D36675" s="422"/>
    </row>
    <row r="36676" spans="4:4">
      <c r="D36676" s="422"/>
    </row>
    <row r="36677" spans="4:4">
      <c r="D36677" s="422"/>
    </row>
    <row r="36678" spans="4:4">
      <c r="D36678" s="422"/>
    </row>
    <row r="36679" spans="4:4">
      <c r="D36679" s="422"/>
    </row>
    <row r="36680" spans="4:4">
      <c r="D36680" s="422"/>
    </row>
    <row r="36681" spans="4:4">
      <c r="D36681" s="422"/>
    </row>
    <row r="36682" spans="4:4">
      <c r="D36682" s="422"/>
    </row>
    <row r="36683" spans="4:4">
      <c r="D36683" s="422"/>
    </row>
    <row r="36684" spans="4:4">
      <c r="D36684" s="422"/>
    </row>
    <row r="36685" spans="4:4">
      <c r="D36685" s="422"/>
    </row>
    <row r="36686" spans="4:4">
      <c r="D36686" s="422"/>
    </row>
    <row r="36687" spans="4:4">
      <c r="D36687" s="422"/>
    </row>
    <row r="36688" spans="4:4">
      <c r="D36688" s="422"/>
    </row>
    <row r="36689" spans="4:4">
      <c r="D36689" s="422"/>
    </row>
    <row r="36690" spans="4:4">
      <c r="D36690" s="422"/>
    </row>
    <row r="36691" spans="4:4">
      <c r="D36691" s="422"/>
    </row>
    <row r="36692" spans="4:4">
      <c r="D36692" s="422"/>
    </row>
    <row r="36693" spans="4:4">
      <c r="D36693" s="422"/>
    </row>
    <row r="36694" spans="4:4">
      <c r="D36694" s="422"/>
    </row>
    <row r="36695" spans="4:4">
      <c r="D36695" s="422"/>
    </row>
    <row r="36696" spans="4:4">
      <c r="D36696" s="422"/>
    </row>
    <row r="36697" spans="4:4">
      <c r="D36697" s="422"/>
    </row>
    <row r="36698" spans="4:4">
      <c r="D36698" s="422"/>
    </row>
    <row r="36699" spans="4:4">
      <c r="D36699" s="422"/>
    </row>
    <row r="36700" spans="4:4">
      <c r="D36700" s="422"/>
    </row>
    <row r="36701" spans="4:4">
      <c r="D36701" s="422"/>
    </row>
    <row r="36702" spans="4:4">
      <c r="D36702" s="422"/>
    </row>
    <row r="36703" spans="4:4">
      <c r="D36703" s="422"/>
    </row>
    <row r="36704" spans="4:4">
      <c r="D36704" s="422"/>
    </row>
    <row r="36705" spans="4:4">
      <c r="D36705" s="422"/>
    </row>
    <row r="36706" spans="4:4">
      <c r="D36706" s="422"/>
    </row>
    <row r="36707" spans="4:4">
      <c r="D36707" s="422"/>
    </row>
    <row r="36708" spans="4:4">
      <c r="D36708" s="422"/>
    </row>
    <row r="36709" spans="4:4">
      <c r="D36709" s="422"/>
    </row>
    <row r="36710" spans="4:4">
      <c r="D36710" s="422"/>
    </row>
    <row r="36711" spans="4:4">
      <c r="D36711" s="422"/>
    </row>
    <row r="36712" spans="4:4">
      <c r="D36712" s="422"/>
    </row>
    <row r="36713" spans="4:4">
      <c r="D36713" s="422"/>
    </row>
    <row r="36714" spans="4:4">
      <c r="D36714" s="422"/>
    </row>
    <row r="36715" spans="4:4">
      <c r="D36715" s="422"/>
    </row>
    <row r="36716" spans="4:4">
      <c r="D36716" s="422"/>
    </row>
    <row r="36717" spans="4:4">
      <c r="D36717" s="422"/>
    </row>
    <row r="36718" spans="4:4">
      <c r="D36718" s="422"/>
    </row>
    <row r="36719" spans="4:4">
      <c r="D36719" s="422"/>
    </row>
    <row r="36720" spans="4:4">
      <c r="D36720" s="422"/>
    </row>
    <row r="36721" spans="4:4">
      <c r="D36721" s="422"/>
    </row>
    <row r="36722" spans="4:4">
      <c r="D36722" s="422"/>
    </row>
    <row r="36723" spans="4:4">
      <c r="D36723" s="422"/>
    </row>
    <row r="36724" spans="4:4">
      <c r="D36724" s="422"/>
    </row>
    <row r="36725" spans="4:4">
      <c r="D36725" s="422"/>
    </row>
    <row r="36726" spans="4:4">
      <c r="D36726" s="422"/>
    </row>
    <row r="36727" spans="4:4">
      <c r="D36727" s="422"/>
    </row>
    <row r="36728" spans="4:4">
      <c r="D36728" s="422"/>
    </row>
    <row r="36729" spans="4:4">
      <c r="D36729" s="422"/>
    </row>
    <row r="36730" spans="4:4">
      <c r="D36730" s="422"/>
    </row>
    <row r="36731" spans="4:4">
      <c r="D36731" s="422"/>
    </row>
    <row r="36732" spans="4:4">
      <c r="D36732" s="422"/>
    </row>
    <row r="36733" spans="4:4">
      <c r="D36733" s="422"/>
    </row>
    <row r="36734" spans="4:4">
      <c r="D36734" s="422"/>
    </row>
    <row r="36735" spans="4:4">
      <c r="D36735" s="422"/>
    </row>
    <row r="36736" spans="4:4">
      <c r="D36736" s="422"/>
    </row>
    <row r="36737" spans="4:4">
      <c r="D36737" s="422"/>
    </row>
    <row r="36738" spans="4:4">
      <c r="D36738" s="422"/>
    </row>
    <row r="36739" spans="4:4">
      <c r="D36739" s="422"/>
    </row>
    <row r="36740" spans="4:4">
      <c r="D36740" s="422"/>
    </row>
    <row r="36741" spans="4:4">
      <c r="D36741" s="422"/>
    </row>
    <row r="36742" spans="4:4">
      <c r="D36742" s="422"/>
    </row>
    <row r="36743" spans="4:4">
      <c r="D36743" s="422"/>
    </row>
    <row r="36744" spans="4:4">
      <c r="D36744" s="422"/>
    </row>
    <row r="36745" spans="4:4">
      <c r="D36745" s="422"/>
    </row>
    <row r="36746" spans="4:4">
      <c r="D36746" s="422"/>
    </row>
    <row r="36747" spans="4:4">
      <c r="D36747" s="422"/>
    </row>
    <row r="36748" spans="4:4">
      <c r="D36748" s="422"/>
    </row>
    <row r="36749" spans="4:4">
      <c r="D36749" s="422"/>
    </row>
    <row r="36750" spans="4:4">
      <c r="D36750" s="422"/>
    </row>
    <row r="36751" spans="4:4">
      <c r="D36751" s="422"/>
    </row>
    <row r="36752" spans="4:4">
      <c r="D36752" s="422"/>
    </row>
    <row r="36753" spans="4:4">
      <c r="D36753" s="422"/>
    </row>
    <row r="36754" spans="4:4">
      <c r="D36754" s="422"/>
    </row>
    <row r="36755" spans="4:4">
      <c r="D36755" s="422"/>
    </row>
    <row r="36756" spans="4:4">
      <c r="D36756" s="422"/>
    </row>
    <row r="36757" spans="4:4">
      <c r="D36757" s="422"/>
    </row>
    <row r="36758" spans="4:4">
      <c r="D36758" s="422"/>
    </row>
    <row r="36759" spans="4:4">
      <c r="D36759" s="422"/>
    </row>
    <row r="36760" spans="4:4">
      <c r="D36760" s="422"/>
    </row>
    <row r="36761" spans="4:4">
      <c r="D36761" s="422"/>
    </row>
    <row r="36762" spans="4:4">
      <c r="D36762" s="422"/>
    </row>
    <row r="36763" spans="4:4">
      <c r="D36763" s="422"/>
    </row>
    <row r="36764" spans="4:4">
      <c r="D36764" s="422"/>
    </row>
    <row r="36765" spans="4:4">
      <c r="D36765" s="422"/>
    </row>
    <row r="36766" spans="4:4">
      <c r="D36766" s="422"/>
    </row>
    <row r="36767" spans="4:4">
      <c r="D36767" s="422"/>
    </row>
    <row r="36768" spans="4:4">
      <c r="D36768" s="422"/>
    </row>
    <row r="36769" spans="4:4">
      <c r="D36769" s="422"/>
    </row>
    <row r="36770" spans="4:4">
      <c r="D36770" s="422"/>
    </row>
    <row r="36771" spans="4:4">
      <c r="D36771" s="422"/>
    </row>
    <row r="36772" spans="4:4">
      <c r="D36772" s="422"/>
    </row>
    <row r="36773" spans="4:4">
      <c r="D36773" s="422"/>
    </row>
    <row r="36774" spans="4:4">
      <c r="D36774" s="422"/>
    </row>
    <row r="36775" spans="4:4">
      <c r="D36775" s="422"/>
    </row>
    <row r="36776" spans="4:4">
      <c r="D36776" s="422"/>
    </row>
    <row r="36777" spans="4:4">
      <c r="D36777" s="422"/>
    </row>
    <row r="36778" spans="4:4">
      <c r="D36778" s="422"/>
    </row>
    <row r="36779" spans="4:4">
      <c r="D36779" s="422"/>
    </row>
    <row r="36780" spans="4:4">
      <c r="D36780" s="422"/>
    </row>
    <row r="36781" spans="4:4">
      <c r="D36781" s="422"/>
    </row>
    <row r="36782" spans="4:4">
      <c r="D36782" s="422"/>
    </row>
    <row r="36783" spans="4:4">
      <c r="D36783" s="422"/>
    </row>
    <row r="36784" spans="4:4">
      <c r="D36784" s="422"/>
    </row>
    <row r="36785" spans="4:4">
      <c r="D36785" s="422"/>
    </row>
    <row r="36786" spans="4:4">
      <c r="D36786" s="422"/>
    </row>
    <row r="36787" spans="4:4">
      <c r="D36787" s="422"/>
    </row>
    <row r="36788" spans="4:4">
      <c r="D36788" s="422"/>
    </row>
    <row r="36789" spans="4:4">
      <c r="D36789" s="422"/>
    </row>
    <row r="36790" spans="4:4">
      <c r="D36790" s="422"/>
    </row>
    <row r="36791" spans="4:4">
      <c r="D36791" s="422"/>
    </row>
    <row r="36792" spans="4:4">
      <c r="D36792" s="422"/>
    </row>
    <row r="36793" spans="4:4">
      <c r="D36793" s="422"/>
    </row>
    <row r="36794" spans="4:4">
      <c r="D36794" s="422"/>
    </row>
    <row r="36795" spans="4:4">
      <c r="D36795" s="422"/>
    </row>
    <row r="36796" spans="4:4">
      <c r="D36796" s="422"/>
    </row>
    <row r="36797" spans="4:4">
      <c r="D36797" s="422"/>
    </row>
    <row r="36798" spans="4:4">
      <c r="D36798" s="422"/>
    </row>
    <row r="36799" spans="4:4">
      <c r="D36799" s="422"/>
    </row>
    <row r="36800" spans="4:4">
      <c r="D36800" s="422"/>
    </row>
    <row r="36801" spans="4:4">
      <c r="D36801" s="422"/>
    </row>
    <row r="36802" spans="4:4">
      <c r="D36802" s="422"/>
    </row>
    <row r="36803" spans="4:4">
      <c r="D36803" s="422"/>
    </row>
    <row r="36804" spans="4:4">
      <c r="D36804" s="422"/>
    </row>
    <row r="36805" spans="4:4">
      <c r="D36805" s="422"/>
    </row>
    <row r="36806" spans="4:4">
      <c r="D36806" s="422"/>
    </row>
    <row r="36807" spans="4:4">
      <c r="D36807" s="422"/>
    </row>
    <row r="36808" spans="4:4">
      <c r="D36808" s="422"/>
    </row>
    <row r="36809" spans="4:4">
      <c r="D36809" s="422"/>
    </row>
    <row r="36810" spans="4:4">
      <c r="D36810" s="422"/>
    </row>
    <row r="36811" spans="4:4">
      <c r="D36811" s="422"/>
    </row>
    <row r="36812" spans="4:4">
      <c r="D36812" s="422"/>
    </row>
    <row r="36813" spans="4:4">
      <c r="D36813" s="422"/>
    </row>
    <row r="36814" spans="4:4">
      <c r="D36814" s="422"/>
    </row>
    <row r="36815" spans="4:4">
      <c r="D36815" s="422"/>
    </row>
    <row r="36816" spans="4:4">
      <c r="D36816" s="422"/>
    </row>
    <row r="36817" spans="4:4">
      <c r="D36817" s="422"/>
    </row>
    <row r="36818" spans="4:4">
      <c r="D36818" s="422"/>
    </row>
    <row r="36819" spans="4:4">
      <c r="D36819" s="422"/>
    </row>
    <row r="36820" spans="4:4">
      <c r="D36820" s="422"/>
    </row>
    <row r="36821" spans="4:4">
      <c r="D36821" s="422"/>
    </row>
    <row r="36822" spans="4:4">
      <c r="D36822" s="422"/>
    </row>
    <row r="36823" spans="4:4">
      <c r="D36823" s="422"/>
    </row>
    <row r="36824" spans="4:4">
      <c r="D36824" s="422"/>
    </row>
    <row r="36825" spans="4:4">
      <c r="D36825" s="422"/>
    </row>
    <row r="36826" spans="4:4">
      <c r="D36826" s="422"/>
    </row>
    <row r="36827" spans="4:4">
      <c r="D36827" s="422"/>
    </row>
    <row r="36828" spans="4:4">
      <c r="D36828" s="422"/>
    </row>
    <row r="36829" spans="4:4">
      <c r="D36829" s="422"/>
    </row>
    <row r="36830" spans="4:4">
      <c r="D36830" s="422"/>
    </row>
    <row r="36831" spans="4:4">
      <c r="D36831" s="422"/>
    </row>
    <row r="36832" spans="4:4">
      <c r="D36832" s="422"/>
    </row>
    <row r="36833" spans="4:4">
      <c r="D36833" s="422"/>
    </row>
    <row r="36834" spans="4:4">
      <c r="D36834" s="422"/>
    </row>
    <row r="36835" spans="4:4">
      <c r="D36835" s="422"/>
    </row>
    <row r="36836" spans="4:4">
      <c r="D36836" s="422"/>
    </row>
    <row r="36837" spans="4:4">
      <c r="D36837" s="422"/>
    </row>
    <row r="36838" spans="4:4">
      <c r="D36838" s="422"/>
    </row>
    <row r="36839" spans="4:4">
      <c r="D36839" s="422"/>
    </row>
    <row r="36840" spans="4:4">
      <c r="D36840" s="422"/>
    </row>
    <row r="36841" spans="4:4">
      <c r="D36841" s="422"/>
    </row>
    <row r="36842" spans="4:4">
      <c r="D36842" s="422"/>
    </row>
    <row r="36843" spans="4:4">
      <c r="D36843" s="422"/>
    </row>
    <row r="36844" spans="4:4">
      <c r="D36844" s="422"/>
    </row>
    <row r="36845" spans="4:4">
      <c r="D36845" s="422"/>
    </row>
    <row r="36846" spans="4:4">
      <c r="D36846" s="422"/>
    </row>
    <row r="36847" spans="4:4">
      <c r="D36847" s="422"/>
    </row>
    <row r="36848" spans="4:4">
      <c r="D36848" s="422"/>
    </row>
    <row r="36849" spans="4:4">
      <c r="D36849" s="422"/>
    </row>
    <row r="36850" spans="4:4">
      <c r="D36850" s="422"/>
    </row>
    <row r="36851" spans="4:4">
      <c r="D36851" s="422"/>
    </row>
    <row r="36852" spans="4:4">
      <c r="D36852" s="422"/>
    </row>
    <row r="36853" spans="4:4">
      <c r="D36853" s="422"/>
    </row>
    <row r="36854" spans="4:4">
      <c r="D36854" s="422"/>
    </row>
    <row r="36855" spans="4:4">
      <c r="D36855" s="422"/>
    </row>
    <row r="36856" spans="4:4">
      <c r="D36856" s="422"/>
    </row>
    <row r="36857" spans="4:4">
      <c r="D36857" s="422"/>
    </row>
    <row r="36858" spans="4:4">
      <c r="D36858" s="422"/>
    </row>
    <row r="36859" spans="4:4">
      <c r="D36859" s="422"/>
    </row>
    <row r="36860" spans="4:4">
      <c r="D36860" s="422"/>
    </row>
    <row r="36861" spans="4:4">
      <c r="D36861" s="422"/>
    </row>
    <row r="36862" spans="4:4">
      <c r="D36862" s="422"/>
    </row>
    <row r="36863" spans="4:4">
      <c r="D36863" s="422"/>
    </row>
    <row r="36864" spans="4:4">
      <c r="D36864" s="422"/>
    </row>
    <row r="36865" spans="4:4">
      <c r="D36865" s="422"/>
    </row>
    <row r="36866" spans="4:4">
      <c r="D36866" s="422"/>
    </row>
    <row r="36867" spans="4:4">
      <c r="D36867" s="422"/>
    </row>
    <row r="36868" spans="4:4">
      <c r="D36868" s="422"/>
    </row>
    <row r="36869" spans="4:4">
      <c r="D36869" s="422"/>
    </row>
    <row r="36870" spans="4:4">
      <c r="D36870" s="422"/>
    </row>
    <row r="36871" spans="4:4">
      <c r="D36871" s="422"/>
    </row>
    <row r="36872" spans="4:4">
      <c r="D36872" s="422"/>
    </row>
    <row r="36873" spans="4:4">
      <c r="D36873" s="422"/>
    </row>
    <row r="36874" spans="4:4">
      <c r="D36874" s="422"/>
    </row>
    <row r="36875" spans="4:4">
      <c r="D36875" s="422"/>
    </row>
    <row r="36876" spans="4:4">
      <c r="D36876" s="422"/>
    </row>
    <row r="36877" spans="4:4">
      <c r="D36877" s="422"/>
    </row>
    <row r="36878" spans="4:4">
      <c r="D36878" s="422"/>
    </row>
    <row r="36879" spans="4:4">
      <c r="D36879" s="422"/>
    </row>
    <row r="36880" spans="4:4">
      <c r="D36880" s="422"/>
    </row>
    <row r="36881" spans="4:4">
      <c r="D36881" s="422"/>
    </row>
    <row r="36882" spans="4:4">
      <c r="D36882" s="422"/>
    </row>
    <row r="36883" spans="4:4">
      <c r="D36883" s="422"/>
    </row>
    <row r="36884" spans="4:4">
      <c r="D36884" s="422"/>
    </row>
    <row r="36885" spans="4:4">
      <c r="D36885" s="422"/>
    </row>
    <row r="36886" spans="4:4">
      <c r="D36886" s="422"/>
    </row>
    <row r="36887" spans="4:4">
      <c r="D36887" s="422"/>
    </row>
    <row r="36888" spans="4:4">
      <c r="D36888" s="422"/>
    </row>
    <row r="36889" spans="4:4">
      <c r="D36889" s="422"/>
    </row>
    <row r="36890" spans="4:4">
      <c r="D36890" s="422"/>
    </row>
    <row r="36891" spans="4:4">
      <c r="D36891" s="422"/>
    </row>
    <row r="36892" spans="4:4">
      <c r="D36892" s="422"/>
    </row>
    <row r="36893" spans="4:4">
      <c r="D36893" s="422"/>
    </row>
    <row r="36894" spans="4:4">
      <c r="D36894" s="422"/>
    </row>
    <row r="36895" spans="4:4">
      <c r="D36895" s="422"/>
    </row>
    <row r="36896" spans="4:4">
      <c r="D36896" s="422"/>
    </row>
    <row r="36897" spans="4:4">
      <c r="D36897" s="422"/>
    </row>
    <row r="36898" spans="4:4">
      <c r="D36898" s="422"/>
    </row>
    <row r="36899" spans="4:4">
      <c r="D36899" s="422"/>
    </row>
    <row r="36900" spans="4:4">
      <c r="D36900" s="422"/>
    </row>
    <row r="36901" spans="4:4">
      <c r="D36901" s="422"/>
    </row>
    <row r="36902" spans="4:4">
      <c r="D36902" s="422"/>
    </row>
    <row r="36903" spans="4:4">
      <c r="D36903" s="422"/>
    </row>
    <row r="36904" spans="4:4">
      <c r="D36904" s="422"/>
    </row>
    <row r="36905" spans="4:4">
      <c r="D36905" s="422"/>
    </row>
    <row r="36906" spans="4:4">
      <c r="D36906" s="422"/>
    </row>
    <row r="36907" spans="4:4">
      <c r="D36907" s="422"/>
    </row>
    <row r="36908" spans="4:4">
      <c r="D36908" s="422"/>
    </row>
    <row r="36909" spans="4:4">
      <c r="D36909" s="422"/>
    </row>
    <row r="36910" spans="4:4">
      <c r="D36910" s="422"/>
    </row>
    <row r="36911" spans="4:4">
      <c r="D36911" s="422"/>
    </row>
    <row r="36912" spans="4:4">
      <c r="D36912" s="422"/>
    </row>
    <row r="36913" spans="4:4">
      <c r="D36913" s="422"/>
    </row>
    <row r="36914" spans="4:4">
      <c r="D36914" s="422"/>
    </row>
    <row r="36915" spans="4:4">
      <c r="D36915" s="422"/>
    </row>
    <row r="36916" spans="4:4">
      <c r="D36916" s="422"/>
    </row>
    <row r="36917" spans="4:4">
      <c r="D36917" s="422"/>
    </row>
    <row r="36918" spans="4:4">
      <c r="D36918" s="422"/>
    </row>
    <row r="36919" spans="4:4">
      <c r="D36919" s="422"/>
    </row>
    <row r="36920" spans="4:4">
      <c r="D36920" s="422"/>
    </row>
    <row r="36921" spans="4:4">
      <c r="D36921" s="422"/>
    </row>
    <row r="36922" spans="4:4">
      <c r="D36922" s="422"/>
    </row>
    <row r="36923" spans="4:4">
      <c r="D36923" s="422"/>
    </row>
    <row r="36924" spans="4:4">
      <c r="D36924" s="422"/>
    </row>
    <row r="36925" spans="4:4">
      <c r="D36925" s="422"/>
    </row>
    <row r="36926" spans="4:4">
      <c r="D36926" s="422"/>
    </row>
    <row r="36927" spans="4:4">
      <c r="D36927" s="422"/>
    </row>
    <row r="36928" spans="4:4">
      <c r="D36928" s="422"/>
    </row>
    <row r="36929" spans="4:4">
      <c r="D36929" s="422"/>
    </row>
    <row r="36930" spans="4:4">
      <c r="D36930" s="422"/>
    </row>
    <row r="36931" spans="4:4">
      <c r="D36931" s="422"/>
    </row>
    <row r="36932" spans="4:4">
      <c r="D36932" s="422"/>
    </row>
    <row r="36933" spans="4:4">
      <c r="D36933" s="422"/>
    </row>
    <row r="36934" spans="4:4">
      <c r="D36934" s="422"/>
    </row>
    <row r="36935" spans="4:4">
      <c r="D36935" s="422"/>
    </row>
    <row r="36936" spans="4:4">
      <c r="D36936" s="422"/>
    </row>
    <row r="36937" spans="4:4">
      <c r="D36937" s="422"/>
    </row>
    <row r="36938" spans="4:4">
      <c r="D36938" s="422"/>
    </row>
    <row r="36939" spans="4:4">
      <c r="D36939" s="422"/>
    </row>
    <row r="36940" spans="4:4">
      <c r="D36940" s="422"/>
    </row>
    <row r="36941" spans="4:4">
      <c r="D36941" s="422"/>
    </row>
    <row r="36942" spans="4:4">
      <c r="D36942" s="422"/>
    </row>
    <row r="36943" spans="4:4">
      <c r="D36943" s="422"/>
    </row>
    <row r="36944" spans="4:4">
      <c r="D36944" s="422"/>
    </row>
    <row r="36945" spans="4:4">
      <c r="D36945" s="422"/>
    </row>
    <row r="36946" spans="4:4">
      <c r="D36946" s="422"/>
    </row>
    <row r="36947" spans="4:4">
      <c r="D36947" s="422"/>
    </row>
    <row r="36948" spans="4:4">
      <c r="D36948" s="422"/>
    </row>
    <row r="36949" spans="4:4">
      <c r="D36949" s="422"/>
    </row>
    <row r="36950" spans="4:4">
      <c r="D36950" s="422"/>
    </row>
    <row r="36951" spans="4:4">
      <c r="D36951" s="422"/>
    </row>
    <row r="36952" spans="4:4">
      <c r="D36952" s="422"/>
    </row>
    <row r="36953" spans="4:4">
      <c r="D36953" s="422"/>
    </row>
    <row r="36954" spans="4:4">
      <c r="D36954" s="422"/>
    </row>
    <row r="36955" spans="4:4">
      <c r="D36955" s="422"/>
    </row>
    <row r="36956" spans="4:4">
      <c r="D36956" s="422"/>
    </row>
    <row r="36957" spans="4:4">
      <c r="D36957" s="422"/>
    </row>
    <row r="36958" spans="4:4">
      <c r="D36958" s="422"/>
    </row>
    <row r="36959" spans="4:4">
      <c r="D36959" s="422"/>
    </row>
    <row r="36960" spans="4:4">
      <c r="D36960" s="422"/>
    </row>
    <row r="36961" spans="4:4">
      <c r="D36961" s="422"/>
    </row>
    <row r="36962" spans="4:4">
      <c r="D36962" s="422"/>
    </row>
    <row r="36963" spans="4:4">
      <c r="D36963" s="422"/>
    </row>
    <row r="36964" spans="4:4">
      <c r="D36964" s="422"/>
    </row>
    <row r="36965" spans="4:4">
      <c r="D36965" s="422"/>
    </row>
    <row r="36966" spans="4:4">
      <c r="D36966" s="422"/>
    </row>
    <row r="36967" spans="4:4">
      <c r="D36967" s="422"/>
    </row>
    <row r="36968" spans="4:4">
      <c r="D36968" s="422"/>
    </row>
    <row r="36969" spans="4:4">
      <c r="D36969" s="422"/>
    </row>
    <row r="36970" spans="4:4">
      <c r="D36970" s="422"/>
    </row>
    <row r="36971" spans="4:4">
      <c r="D36971" s="422"/>
    </row>
    <row r="36972" spans="4:4">
      <c r="D36972" s="422"/>
    </row>
    <row r="36973" spans="4:4">
      <c r="D36973" s="422"/>
    </row>
    <row r="36974" spans="4:4">
      <c r="D36974" s="422"/>
    </row>
    <row r="36975" spans="4:4">
      <c r="D36975" s="422"/>
    </row>
    <row r="36976" spans="4:4">
      <c r="D36976" s="422"/>
    </row>
    <row r="36977" spans="4:4">
      <c r="D36977" s="422"/>
    </row>
    <row r="36978" spans="4:4">
      <c r="D36978" s="422"/>
    </row>
    <row r="36979" spans="4:4">
      <c r="D36979" s="422"/>
    </row>
    <row r="36980" spans="4:4">
      <c r="D36980" s="422"/>
    </row>
    <row r="36981" spans="4:4">
      <c r="D36981" s="422"/>
    </row>
    <row r="36982" spans="4:4">
      <c r="D36982" s="422"/>
    </row>
    <row r="36983" spans="4:4">
      <c r="D36983" s="422"/>
    </row>
    <row r="36984" spans="4:4">
      <c r="D36984" s="422"/>
    </row>
    <row r="36985" spans="4:4">
      <c r="D36985" s="422"/>
    </row>
    <row r="36986" spans="4:4">
      <c r="D36986" s="422"/>
    </row>
    <row r="36987" spans="4:4">
      <c r="D36987" s="422"/>
    </row>
    <row r="36988" spans="4:4">
      <c r="D36988" s="422"/>
    </row>
    <row r="36989" spans="4:4">
      <c r="D36989" s="422"/>
    </row>
    <row r="36990" spans="4:4">
      <c r="D36990" s="422"/>
    </row>
    <row r="36991" spans="4:4">
      <c r="D36991" s="422"/>
    </row>
    <row r="36992" spans="4:4">
      <c r="D36992" s="422"/>
    </row>
    <row r="36993" spans="4:4">
      <c r="D36993" s="422"/>
    </row>
    <row r="36994" spans="4:4">
      <c r="D36994" s="422"/>
    </row>
    <row r="36995" spans="4:4">
      <c r="D36995" s="422"/>
    </row>
    <row r="36996" spans="4:4">
      <c r="D36996" s="422"/>
    </row>
    <row r="36997" spans="4:4">
      <c r="D36997" s="422"/>
    </row>
    <row r="36998" spans="4:4">
      <c r="D36998" s="422"/>
    </row>
    <row r="36999" spans="4:4">
      <c r="D36999" s="422"/>
    </row>
    <row r="37000" spans="4:4">
      <c r="D37000" s="422"/>
    </row>
    <row r="37001" spans="4:4">
      <c r="D37001" s="422"/>
    </row>
    <row r="37002" spans="4:4">
      <c r="D37002" s="422"/>
    </row>
    <row r="37003" spans="4:4">
      <c r="D37003" s="422"/>
    </row>
    <row r="37004" spans="4:4">
      <c r="D37004" s="422"/>
    </row>
    <row r="37005" spans="4:4">
      <c r="D37005" s="422"/>
    </row>
    <row r="37006" spans="4:4">
      <c r="D37006" s="422"/>
    </row>
    <row r="37007" spans="4:4">
      <c r="D37007" s="422"/>
    </row>
    <row r="37008" spans="4:4">
      <c r="D37008" s="422"/>
    </row>
    <row r="37009" spans="4:4">
      <c r="D37009" s="422"/>
    </row>
    <row r="37010" spans="4:4">
      <c r="D37010" s="422"/>
    </row>
    <row r="37011" spans="4:4">
      <c r="D37011" s="422"/>
    </row>
    <row r="37012" spans="4:4">
      <c r="D37012" s="422"/>
    </row>
    <row r="37013" spans="4:4">
      <c r="D37013" s="422"/>
    </row>
    <row r="37014" spans="4:4">
      <c r="D37014" s="422"/>
    </row>
    <row r="37015" spans="4:4">
      <c r="D37015" s="422"/>
    </row>
    <row r="37016" spans="4:4">
      <c r="D37016" s="422"/>
    </row>
    <row r="37017" spans="4:4">
      <c r="D37017" s="422"/>
    </row>
    <row r="37018" spans="4:4">
      <c r="D37018" s="422"/>
    </row>
    <row r="37019" spans="4:4">
      <c r="D37019" s="422"/>
    </row>
    <row r="37020" spans="4:4">
      <c r="D37020" s="422"/>
    </row>
    <row r="37021" spans="4:4">
      <c r="D37021" s="422"/>
    </row>
    <row r="37022" spans="4:4">
      <c r="D37022" s="422"/>
    </row>
    <row r="37023" spans="4:4">
      <c r="D37023" s="422"/>
    </row>
    <row r="37024" spans="4:4">
      <c r="D37024" s="422"/>
    </row>
    <row r="37025" spans="4:4">
      <c r="D37025" s="422"/>
    </row>
    <row r="37026" spans="4:4">
      <c r="D37026" s="422"/>
    </row>
    <row r="37027" spans="4:4">
      <c r="D37027" s="422"/>
    </row>
    <row r="37028" spans="4:4">
      <c r="D37028" s="422"/>
    </row>
    <row r="37029" spans="4:4">
      <c r="D37029" s="422"/>
    </row>
    <row r="37030" spans="4:4">
      <c r="D37030" s="422"/>
    </row>
    <row r="37031" spans="4:4">
      <c r="D37031" s="422"/>
    </row>
    <row r="37032" spans="4:4">
      <c r="D37032" s="422"/>
    </row>
    <row r="37033" spans="4:4">
      <c r="D37033" s="422"/>
    </row>
    <row r="37034" spans="4:4">
      <c r="D37034" s="422"/>
    </row>
    <row r="37035" spans="4:4">
      <c r="D37035" s="422"/>
    </row>
    <row r="37036" spans="4:4">
      <c r="D37036" s="422"/>
    </row>
    <row r="37037" spans="4:4">
      <c r="D37037" s="422"/>
    </row>
    <row r="37038" spans="4:4">
      <c r="D37038" s="422"/>
    </row>
    <row r="37039" spans="4:4">
      <c r="D37039" s="422"/>
    </row>
    <row r="37040" spans="4:4">
      <c r="D37040" s="422"/>
    </row>
    <row r="37041" spans="4:4">
      <c r="D37041" s="422"/>
    </row>
    <row r="37042" spans="4:4">
      <c r="D37042" s="422"/>
    </row>
    <row r="37043" spans="4:4">
      <c r="D37043" s="422"/>
    </row>
    <row r="37044" spans="4:4">
      <c r="D37044" s="422"/>
    </row>
    <row r="37045" spans="4:4">
      <c r="D37045" s="422"/>
    </row>
    <row r="37046" spans="4:4">
      <c r="D37046" s="422"/>
    </row>
    <row r="37047" spans="4:4">
      <c r="D37047" s="422"/>
    </row>
    <row r="37048" spans="4:4">
      <c r="D37048" s="422"/>
    </row>
    <row r="37049" spans="4:4">
      <c r="D37049" s="422"/>
    </row>
    <row r="37050" spans="4:4">
      <c r="D37050" s="422"/>
    </row>
    <row r="37051" spans="4:4">
      <c r="D37051" s="422"/>
    </row>
    <row r="37052" spans="4:4">
      <c r="D37052" s="422"/>
    </row>
    <row r="37053" spans="4:4">
      <c r="D37053" s="422"/>
    </row>
    <row r="37054" spans="4:4">
      <c r="D37054" s="422"/>
    </row>
    <row r="37055" spans="4:4">
      <c r="D37055" s="422"/>
    </row>
    <row r="37056" spans="4:4">
      <c r="D37056" s="422"/>
    </row>
    <row r="37057" spans="4:4">
      <c r="D37057" s="422"/>
    </row>
    <row r="37058" spans="4:4">
      <c r="D37058" s="422"/>
    </row>
    <row r="37059" spans="4:4">
      <c r="D37059" s="422"/>
    </row>
    <row r="37060" spans="4:4">
      <c r="D37060" s="422"/>
    </row>
    <row r="37061" spans="4:4">
      <c r="D37061" s="422"/>
    </row>
    <row r="37062" spans="4:4">
      <c r="D37062" s="422"/>
    </row>
    <row r="37063" spans="4:4">
      <c r="D37063" s="422"/>
    </row>
    <row r="37064" spans="4:4">
      <c r="D37064" s="422"/>
    </row>
    <row r="37065" spans="4:4">
      <c r="D37065" s="422"/>
    </row>
    <row r="37066" spans="4:4">
      <c r="D37066" s="422"/>
    </row>
    <row r="37067" spans="4:4">
      <c r="D37067" s="422"/>
    </row>
    <row r="37068" spans="4:4">
      <c r="D37068" s="422"/>
    </row>
    <row r="37069" spans="4:4">
      <c r="D37069" s="422"/>
    </row>
    <row r="37070" spans="4:4">
      <c r="D37070" s="422"/>
    </row>
    <row r="37071" spans="4:4">
      <c r="D37071" s="422"/>
    </row>
    <row r="37072" spans="4:4">
      <c r="D37072" s="422"/>
    </row>
    <row r="37073" spans="4:4">
      <c r="D37073" s="422"/>
    </row>
    <row r="37074" spans="4:4">
      <c r="D37074" s="422"/>
    </row>
    <row r="37075" spans="4:4">
      <c r="D37075" s="422"/>
    </row>
    <row r="37076" spans="4:4">
      <c r="D37076" s="422"/>
    </row>
    <row r="37077" spans="4:4">
      <c r="D37077" s="422"/>
    </row>
    <row r="37078" spans="4:4">
      <c r="D37078" s="422"/>
    </row>
    <row r="37079" spans="4:4">
      <c r="D37079" s="422"/>
    </row>
    <row r="37080" spans="4:4">
      <c r="D37080" s="422"/>
    </row>
    <row r="37081" spans="4:4">
      <c r="D37081" s="422"/>
    </row>
    <row r="37082" spans="4:4">
      <c r="D37082" s="422"/>
    </row>
    <row r="37083" spans="4:4">
      <c r="D37083" s="422"/>
    </row>
    <row r="37084" spans="4:4">
      <c r="D37084" s="422"/>
    </row>
    <row r="37085" spans="4:4">
      <c r="D37085" s="422"/>
    </row>
    <row r="37086" spans="4:4">
      <c r="D37086" s="422"/>
    </row>
    <row r="37087" spans="4:4">
      <c r="D37087" s="422"/>
    </row>
    <row r="37088" spans="4:4">
      <c r="D37088" s="422"/>
    </row>
    <row r="37089" spans="4:4">
      <c r="D37089" s="422"/>
    </row>
    <row r="37090" spans="4:4">
      <c r="D37090" s="422"/>
    </row>
    <row r="37091" spans="4:4">
      <c r="D37091" s="422"/>
    </row>
    <row r="37092" spans="4:4">
      <c r="D37092" s="422"/>
    </row>
    <row r="37093" spans="4:4">
      <c r="D37093" s="422"/>
    </row>
    <row r="37094" spans="4:4">
      <c r="D37094" s="422"/>
    </row>
    <row r="37095" spans="4:4">
      <c r="D37095" s="422"/>
    </row>
    <row r="37096" spans="4:4">
      <c r="D37096" s="422"/>
    </row>
    <row r="37097" spans="4:4">
      <c r="D37097" s="422"/>
    </row>
    <row r="37098" spans="4:4">
      <c r="D37098" s="422"/>
    </row>
    <row r="37099" spans="4:4">
      <c r="D37099" s="422"/>
    </row>
    <row r="37100" spans="4:4">
      <c r="D37100" s="422"/>
    </row>
    <row r="37101" spans="4:4">
      <c r="D37101" s="422"/>
    </row>
    <row r="37102" spans="4:4">
      <c r="D37102" s="422"/>
    </row>
    <row r="37103" spans="4:4">
      <c r="D37103" s="422"/>
    </row>
    <row r="37104" spans="4:4">
      <c r="D37104" s="422"/>
    </row>
    <row r="37105" spans="4:4">
      <c r="D37105" s="422"/>
    </row>
    <row r="37106" spans="4:4">
      <c r="D37106" s="422"/>
    </row>
    <row r="37107" spans="4:4">
      <c r="D37107" s="422"/>
    </row>
    <row r="37108" spans="4:4">
      <c r="D37108" s="422"/>
    </row>
    <row r="37109" spans="4:4">
      <c r="D37109" s="422"/>
    </row>
    <row r="37110" spans="4:4">
      <c r="D37110" s="422"/>
    </row>
    <row r="37111" spans="4:4">
      <c r="D37111" s="422"/>
    </row>
    <row r="37112" spans="4:4">
      <c r="D37112" s="422"/>
    </row>
    <row r="37113" spans="4:4">
      <c r="D37113" s="422"/>
    </row>
    <row r="37114" spans="4:4">
      <c r="D37114" s="422"/>
    </row>
    <row r="37115" spans="4:4">
      <c r="D37115" s="422"/>
    </row>
    <row r="37116" spans="4:4">
      <c r="D37116" s="422"/>
    </row>
    <row r="37117" spans="4:4">
      <c r="D37117" s="422"/>
    </row>
    <row r="37118" spans="4:4">
      <c r="D37118" s="422"/>
    </row>
    <row r="37119" spans="4:4">
      <c r="D37119" s="422"/>
    </row>
    <row r="37120" spans="4:4">
      <c r="D37120" s="422"/>
    </row>
    <row r="37121" spans="4:4">
      <c r="D37121" s="422"/>
    </row>
    <row r="37122" spans="4:4">
      <c r="D37122" s="422"/>
    </row>
    <row r="37123" spans="4:4">
      <c r="D37123" s="422"/>
    </row>
    <row r="37124" spans="4:4">
      <c r="D37124" s="422"/>
    </row>
    <row r="37125" spans="4:4">
      <c r="D37125" s="422"/>
    </row>
    <row r="37126" spans="4:4">
      <c r="D37126" s="422"/>
    </row>
    <row r="37127" spans="4:4">
      <c r="D37127" s="422"/>
    </row>
    <row r="37128" spans="4:4">
      <c r="D37128" s="422"/>
    </row>
    <row r="37129" spans="4:4">
      <c r="D37129" s="422"/>
    </row>
    <row r="37130" spans="4:4">
      <c r="D37130" s="422"/>
    </row>
    <row r="37131" spans="4:4">
      <c r="D37131" s="422"/>
    </row>
    <row r="37132" spans="4:4">
      <c r="D37132" s="422"/>
    </row>
    <row r="37133" spans="4:4">
      <c r="D37133" s="422"/>
    </row>
    <row r="37134" spans="4:4">
      <c r="D37134" s="422"/>
    </row>
    <row r="37135" spans="4:4">
      <c r="D37135" s="422"/>
    </row>
    <row r="37136" spans="4:4">
      <c r="D37136" s="422"/>
    </row>
    <row r="37137" spans="4:4">
      <c r="D37137" s="422"/>
    </row>
    <row r="37138" spans="4:4">
      <c r="D37138" s="422"/>
    </row>
    <row r="37139" spans="4:4">
      <c r="D37139" s="422"/>
    </row>
    <row r="37140" spans="4:4">
      <c r="D37140" s="422"/>
    </row>
    <row r="37141" spans="4:4">
      <c r="D37141" s="422"/>
    </row>
    <row r="37142" spans="4:4">
      <c r="D37142" s="422"/>
    </row>
    <row r="37143" spans="4:4">
      <c r="D37143" s="422"/>
    </row>
    <row r="37144" spans="4:4">
      <c r="D37144" s="422"/>
    </row>
    <row r="37145" spans="4:4">
      <c r="D37145" s="422"/>
    </row>
    <row r="37146" spans="4:4">
      <c r="D37146" s="422"/>
    </row>
    <row r="37147" spans="4:4">
      <c r="D37147" s="422"/>
    </row>
    <row r="37148" spans="4:4">
      <c r="D37148" s="422"/>
    </row>
    <row r="37149" spans="4:4">
      <c r="D37149" s="422"/>
    </row>
    <row r="37150" spans="4:4">
      <c r="D37150" s="422"/>
    </row>
    <row r="37151" spans="4:4">
      <c r="D37151" s="422"/>
    </row>
    <row r="37152" spans="4:4">
      <c r="D37152" s="422"/>
    </row>
    <row r="37153" spans="4:4">
      <c r="D37153" s="422"/>
    </row>
    <row r="37154" spans="4:4">
      <c r="D37154" s="422"/>
    </row>
    <row r="37155" spans="4:4">
      <c r="D37155" s="422"/>
    </row>
    <row r="37156" spans="4:4">
      <c r="D37156" s="422"/>
    </row>
    <row r="37157" spans="4:4">
      <c r="D37157" s="422"/>
    </row>
    <row r="37158" spans="4:4">
      <c r="D37158" s="422"/>
    </row>
    <row r="37159" spans="4:4">
      <c r="D37159" s="422"/>
    </row>
    <row r="37160" spans="4:4">
      <c r="D37160" s="422"/>
    </row>
    <row r="37161" spans="4:4">
      <c r="D37161" s="422"/>
    </row>
    <row r="37162" spans="4:4">
      <c r="D37162" s="422"/>
    </row>
    <row r="37163" spans="4:4">
      <c r="D37163" s="422"/>
    </row>
    <row r="37164" spans="4:4">
      <c r="D37164" s="422"/>
    </row>
    <row r="37165" spans="4:4">
      <c r="D37165" s="422"/>
    </row>
    <row r="37166" spans="4:4">
      <c r="D37166" s="422"/>
    </row>
    <row r="37167" spans="4:4">
      <c r="D37167" s="422"/>
    </row>
    <row r="37168" spans="4:4">
      <c r="D37168" s="422"/>
    </row>
    <row r="37169" spans="4:4">
      <c r="D37169" s="422"/>
    </row>
    <row r="37170" spans="4:4">
      <c r="D37170" s="422"/>
    </row>
    <row r="37171" spans="4:4">
      <c r="D37171" s="422"/>
    </row>
    <row r="37172" spans="4:4">
      <c r="D37172" s="422"/>
    </row>
    <row r="37173" spans="4:4">
      <c r="D37173" s="422"/>
    </row>
    <row r="37174" spans="4:4">
      <c r="D37174" s="422"/>
    </row>
    <row r="37175" spans="4:4">
      <c r="D37175" s="422"/>
    </row>
    <row r="37176" spans="4:4">
      <c r="D37176" s="422"/>
    </row>
    <row r="37177" spans="4:4">
      <c r="D37177" s="422"/>
    </row>
    <row r="37178" spans="4:4">
      <c r="D37178" s="422"/>
    </row>
    <row r="37179" spans="4:4">
      <c r="D37179" s="422"/>
    </row>
    <row r="37180" spans="4:4">
      <c r="D37180" s="422"/>
    </row>
    <row r="37181" spans="4:4">
      <c r="D37181" s="422"/>
    </row>
    <row r="37182" spans="4:4">
      <c r="D37182" s="422"/>
    </row>
    <row r="37183" spans="4:4">
      <c r="D37183" s="422"/>
    </row>
    <row r="37184" spans="4:4">
      <c r="D37184" s="422"/>
    </row>
    <row r="37185" spans="4:4">
      <c r="D37185" s="422"/>
    </row>
    <row r="37186" spans="4:4">
      <c r="D37186" s="422"/>
    </row>
    <row r="37187" spans="4:4">
      <c r="D37187" s="422"/>
    </row>
    <row r="37188" spans="4:4">
      <c r="D37188" s="422"/>
    </row>
    <row r="37189" spans="4:4">
      <c r="D37189" s="422"/>
    </row>
    <row r="37190" spans="4:4">
      <c r="D37190" s="422"/>
    </row>
    <row r="37191" spans="4:4">
      <c r="D37191" s="422"/>
    </row>
    <row r="37192" spans="4:4">
      <c r="D37192" s="422"/>
    </row>
    <row r="37193" spans="4:4">
      <c r="D37193" s="422"/>
    </row>
    <row r="37194" spans="4:4">
      <c r="D37194" s="422"/>
    </row>
    <row r="37195" spans="4:4">
      <c r="D37195" s="422"/>
    </row>
    <row r="37196" spans="4:4">
      <c r="D37196" s="422"/>
    </row>
    <row r="37197" spans="4:4">
      <c r="D37197" s="422"/>
    </row>
    <row r="37198" spans="4:4">
      <c r="D37198" s="422"/>
    </row>
    <row r="37199" spans="4:4">
      <c r="D37199" s="422"/>
    </row>
    <row r="37200" spans="4:4">
      <c r="D37200" s="422"/>
    </row>
    <row r="37201" spans="4:4">
      <c r="D37201" s="422"/>
    </row>
    <row r="37202" spans="4:4">
      <c r="D37202" s="422"/>
    </row>
    <row r="37203" spans="4:4">
      <c r="D37203" s="422"/>
    </row>
    <row r="37204" spans="4:4">
      <c r="D37204" s="422"/>
    </row>
    <row r="37205" spans="4:4">
      <c r="D37205" s="422"/>
    </row>
    <row r="37206" spans="4:4">
      <c r="D37206" s="422"/>
    </row>
    <row r="37207" spans="4:4">
      <c r="D37207" s="422"/>
    </row>
    <row r="37208" spans="4:4">
      <c r="D37208" s="422"/>
    </row>
    <row r="37209" spans="4:4">
      <c r="D37209" s="422"/>
    </row>
    <row r="37210" spans="4:4">
      <c r="D37210" s="422"/>
    </row>
    <row r="37211" spans="4:4">
      <c r="D37211" s="422"/>
    </row>
    <row r="37212" spans="4:4">
      <c r="D37212" s="422"/>
    </row>
    <row r="37213" spans="4:4">
      <c r="D37213" s="422"/>
    </row>
    <row r="37214" spans="4:4">
      <c r="D37214" s="422"/>
    </row>
    <row r="37215" spans="4:4">
      <c r="D37215" s="422"/>
    </row>
    <row r="37216" spans="4:4">
      <c r="D37216" s="422"/>
    </row>
    <row r="37217" spans="4:4">
      <c r="D37217" s="422"/>
    </row>
    <row r="37218" spans="4:4">
      <c r="D37218" s="422"/>
    </row>
    <row r="37219" spans="4:4">
      <c r="D37219" s="422"/>
    </row>
    <row r="37220" spans="4:4">
      <c r="D37220" s="422"/>
    </row>
    <row r="37221" spans="4:4">
      <c r="D37221" s="422"/>
    </row>
    <row r="37222" spans="4:4">
      <c r="D37222" s="422"/>
    </row>
    <row r="37223" spans="4:4">
      <c r="D37223" s="422"/>
    </row>
    <row r="37224" spans="4:4">
      <c r="D37224" s="422"/>
    </row>
    <row r="37225" spans="4:4">
      <c r="D37225" s="422"/>
    </row>
    <row r="37226" spans="4:4">
      <c r="D37226" s="422"/>
    </row>
    <row r="37227" spans="4:4">
      <c r="D37227" s="422"/>
    </row>
    <row r="37228" spans="4:4">
      <c r="D37228" s="422"/>
    </row>
    <row r="37229" spans="4:4">
      <c r="D37229" s="422"/>
    </row>
    <row r="37230" spans="4:4">
      <c r="D37230" s="422"/>
    </row>
    <row r="37231" spans="4:4">
      <c r="D37231" s="422"/>
    </row>
    <row r="37232" spans="4:4">
      <c r="D37232" s="422"/>
    </row>
    <row r="37233" spans="4:4">
      <c r="D37233" s="422"/>
    </row>
    <row r="37234" spans="4:4">
      <c r="D37234" s="422"/>
    </row>
    <row r="37235" spans="4:4">
      <c r="D37235" s="422"/>
    </row>
    <row r="37236" spans="4:4">
      <c r="D37236" s="422"/>
    </row>
    <row r="37237" spans="4:4">
      <c r="D37237" s="422"/>
    </row>
    <row r="37238" spans="4:4">
      <c r="D37238" s="422"/>
    </row>
    <row r="37239" spans="4:4">
      <c r="D37239" s="422"/>
    </row>
    <row r="37240" spans="4:4">
      <c r="D37240" s="422"/>
    </row>
    <row r="37241" spans="4:4">
      <c r="D37241" s="422"/>
    </row>
    <row r="37242" spans="4:4">
      <c r="D37242" s="422"/>
    </row>
    <row r="37243" spans="4:4">
      <c r="D37243" s="422"/>
    </row>
    <row r="37244" spans="4:4">
      <c r="D37244" s="422"/>
    </row>
    <row r="37245" spans="4:4">
      <c r="D37245" s="422"/>
    </row>
    <row r="37246" spans="4:4">
      <c r="D37246" s="422"/>
    </row>
    <row r="37247" spans="4:4">
      <c r="D37247" s="422"/>
    </row>
    <row r="37248" spans="4:4">
      <c r="D37248" s="422"/>
    </row>
    <row r="37249" spans="4:4">
      <c r="D37249" s="422"/>
    </row>
    <row r="37250" spans="4:4">
      <c r="D37250" s="422"/>
    </row>
    <row r="37251" spans="4:4">
      <c r="D37251" s="422"/>
    </row>
    <row r="37252" spans="4:4">
      <c r="D37252" s="422"/>
    </row>
    <row r="37253" spans="4:4">
      <c r="D37253" s="422"/>
    </row>
    <row r="37254" spans="4:4">
      <c r="D37254" s="422"/>
    </row>
    <row r="37255" spans="4:4">
      <c r="D37255" s="422"/>
    </row>
    <row r="37256" spans="4:4">
      <c r="D37256" s="422"/>
    </row>
    <row r="37257" spans="4:4">
      <c r="D37257" s="422"/>
    </row>
    <row r="37258" spans="4:4">
      <c r="D37258" s="422"/>
    </row>
    <row r="37259" spans="4:4">
      <c r="D37259" s="422"/>
    </row>
    <row r="37260" spans="4:4">
      <c r="D37260" s="422"/>
    </row>
    <row r="37261" spans="4:4">
      <c r="D37261" s="422"/>
    </row>
    <row r="37262" spans="4:4">
      <c r="D37262" s="422"/>
    </row>
    <row r="37263" spans="4:4">
      <c r="D37263" s="422"/>
    </row>
    <row r="37264" spans="4:4">
      <c r="D37264" s="422"/>
    </row>
    <row r="37265" spans="4:4">
      <c r="D37265" s="422"/>
    </row>
    <row r="37266" spans="4:4">
      <c r="D37266" s="422"/>
    </row>
    <row r="37267" spans="4:4">
      <c r="D37267" s="422"/>
    </row>
    <row r="37268" spans="4:4">
      <c r="D37268" s="422"/>
    </row>
    <row r="37269" spans="4:4">
      <c r="D37269" s="422"/>
    </row>
    <row r="37270" spans="4:4">
      <c r="D37270" s="422"/>
    </row>
    <row r="37271" spans="4:4">
      <c r="D37271" s="422"/>
    </row>
    <row r="37272" spans="4:4">
      <c r="D37272" s="422"/>
    </row>
    <row r="37273" spans="4:4">
      <c r="D37273" s="422"/>
    </row>
    <row r="37274" spans="4:4">
      <c r="D37274" s="422"/>
    </row>
    <row r="37275" spans="4:4">
      <c r="D37275" s="422"/>
    </row>
    <row r="37276" spans="4:4">
      <c r="D37276" s="422"/>
    </row>
    <row r="37277" spans="4:4">
      <c r="D37277" s="422"/>
    </row>
    <row r="37278" spans="4:4">
      <c r="D37278" s="422"/>
    </row>
    <row r="37279" spans="4:4">
      <c r="D37279" s="422"/>
    </row>
    <row r="37280" spans="4:4">
      <c r="D37280" s="422"/>
    </row>
    <row r="37281" spans="4:4">
      <c r="D37281" s="422"/>
    </row>
    <row r="37282" spans="4:4">
      <c r="D37282" s="422"/>
    </row>
    <row r="37283" spans="4:4">
      <c r="D37283" s="422"/>
    </row>
    <row r="37284" spans="4:4">
      <c r="D37284" s="422"/>
    </row>
    <row r="37285" spans="4:4">
      <c r="D37285" s="422"/>
    </row>
    <row r="37286" spans="4:4">
      <c r="D37286" s="422"/>
    </row>
    <row r="37287" spans="4:4">
      <c r="D37287" s="422"/>
    </row>
    <row r="37288" spans="4:4">
      <c r="D37288" s="422"/>
    </row>
    <row r="37289" spans="4:4">
      <c r="D37289" s="422"/>
    </row>
    <row r="37290" spans="4:4">
      <c r="D37290" s="422"/>
    </row>
    <row r="37291" spans="4:4">
      <c r="D37291" s="422"/>
    </row>
    <row r="37292" spans="4:4">
      <c r="D37292" s="422"/>
    </row>
    <row r="37293" spans="4:4">
      <c r="D37293" s="422"/>
    </row>
    <row r="37294" spans="4:4">
      <c r="D37294" s="422"/>
    </row>
    <row r="37295" spans="4:4">
      <c r="D37295" s="422"/>
    </row>
    <row r="37296" spans="4:4">
      <c r="D37296" s="422"/>
    </row>
    <row r="37297" spans="4:4">
      <c r="D37297" s="422"/>
    </row>
    <row r="37298" spans="4:4">
      <c r="D37298" s="422"/>
    </row>
    <row r="37299" spans="4:4">
      <c r="D37299" s="422"/>
    </row>
    <row r="37300" spans="4:4">
      <c r="D37300" s="422"/>
    </row>
    <row r="37301" spans="4:4">
      <c r="D37301" s="422"/>
    </row>
    <row r="37302" spans="4:4">
      <c r="D37302" s="422"/>
    </row>
    <row r="37303" spans="4:4">
      <c r="D37303" s="422"/>
    </row>
    <row r="37304" spans="4:4">
      <c r="D37304" s="422"/>
    </row>
    <row r="37305" spans="4:4">
      <c r="D37305" s="422"/>
    </row>
    <row r="37306" spans="4:4">
      <c r="D37306" s="422"/>
    </row>
    <row r="37307" spans="4:4">
      <c r="D37307" s="422"/>
    </row>
    <row r="37308" spans="4:4">
      <c r="D37308" s="422"/>
    </row>
    <row r="37309" spans="4:4">
      <c r="D37309" s="422"/>
    </row>
    <row r="37310" spans="4:4">
      <c r="D37310" s="422"/>
    </row>
    <row r="37311" spans="4:4">
      <c r="D37311" s="422"/>
    </row>
    <row r="37312" spans="4:4">
      <c r="D37312" s="422"/>
    </row>
    <row r="37313" spans="4:4">
      <c r="D37313" s="422"/>
    </row>
    <row r="37314" spans="4:4">
      <c r="D37314" s="422"/>
    </row>
    <row r="37315" spans="4:4">
      <c r="D37315" s="422"/>
    </row>
    <row r="37316" spans="4:4">
      <c r="D37316" s="422"/>
    </row>
    <row r="37317" spans="4:4">
      <c r="D37317" s="422"/>
    </row>
    <row r="37318" spans="4:4">
      <c r="D37318" s="422"/>
    </row>
    <row r="37319" spans="4:4">
      <c r="D37319" s="422"/>
    </row>
    <row r="37320" spans="4:4">
      <c r="D37320" s="422"/>
    </row>
    <row r="37321" spans="4:4">
      <c r="D37321" s="422"/>
    </row>
    <row r="37322" spans="4:4">
      <c r="D37322" s="422"/>
    </row>
    <row r="37323" spans="4:4">
      <c r="D37323" s="422"/>
    </row>
    <row r="37324" spans="4:4">
      <c r="D37324" s="422"/>
    </row>
    <row r="37325" spans="4:4">
      <c r="D37325" s="422"/>
    </row>
    <row r="37326" spans="4:4">
      <c r="D37326" s="422"/>
    </row>
    <row r="37327" spans="4:4">
      <c r="D37327" s="422"/>
    </row>
    <row r="37328" spans="4:4">
      <c r="D37328" s="422"/>
    </row>
    <row r="37329" spans="4:4">
      <c r="D37329" s="422"/>
    </row>
    <row r="37330" spans="4:4">
      <c r="D37330" s="422"/>
    </row>
    <row r="37331" spans="4:4">
      <c r="D37331" s="422"/>
    </row>
    <row r="37332" spans="4:4">
      <c r="D37332" s="422"/>
    </row>
    <row r="37333" spans="4:4">
      <c r="D37333" s="422"/>
    </row>
    <row r="37334" spans="4:4">
      <c r="D37334" s="422"/>
    </row>
    <row r="37335" spans="4:4">
      <c r="D37335" s="422"/>
    </row>
    <row r="37336" spans="4:4">
      <c r="D37336" s="422"/>
    </row>
    <row r="37337" spans="4:4">
      <c r="D37337" s="422"/>
    </row>
    <row r="37338" spans="4:4">
      <c r="D37338" s="422"/>
    </row>
    <row r="37339" spans="4:4">
      <c r="D37339" s="422"/>
    </row>
    <row r="37340" spans="4:4">
      <c r="D37340" s="422"/>
    </row>
    <row r="37341" spans="4:4">
      <c r="D37341" s="422"/>
    </row>
    <row r="37342" spans="4:4">
      <c r="D37342" s="422"/>
    </row>
    <row r="37343" spans="4:4">
      <c r="D37343" s="422"/>
    </row>
    <row r="37344" spans="4:4">
      <c r="D37344" s="422"/>
    </row>
    <row r="37345" spans="4:4">
      <c r="D37345" s="422"/>
    </row>
    <row r="37346" spans="4:4">
      <c r="D37346" s="422"/>
    </row>
    <row r="37347" spans="4:4">
      <c r="D37347" s="422"/>
    </row>
    <row r="37348" spans="4:4">
      <c r="D37348" s="422"/>
    </row>
    <row r="37349" spans="4:4">
      <c r="D37349" s="422"/>
    </row>
    <row r="37350" spans="4:4">
      <c r="D37350" s="422"/>
    </row>
    <row r="37351" spans="4:4">
      <c r="D37351" s="422"/>
    </row>
    <row r="37352" spans="4:4">
      <c r="D37352" s="422"/>
    </row>
    <row r="37353" spans="4:4">
      <c r="D37353" s="422"/>
    </row>
    <row r="37354" spans="4:4">
      <c r="D37354" s="422"/>
    </row>
    <row r="37355" spans="4:4">
      <c r="D37355" s="422"/>
    </row>
    <row r="37356" spans="4:4">
      <c r="D37356" s="422"/>
    </row>
    <row r="37357" spans="4:4">
      <c r="D37357" s="422"/>
    </row>
    <row r="37358" spans="4:4">
      <c r="D37358" s="422"/>
    </row>
    <row r="37359" spans="4:4">
      <c r="D37359" s="422"/>
    </row>
    <row r="37360" spans="4:4">
      <c r="D37360" s="422"/>
    </row>
    <row r="37361" spans="4:4">
      <c r="D37361" s="422"/>
    </row>
    <row r="37362" spans="4:4">
      <c r="D37362" s="422"/>
    </row>
    <row r="37363" spans="4:4">
      <c r="D37363" s="422"/>
    </row>
    <row r="37364" spans="4:4">
      <c r="D37364" s="422"/>
    </row>
    <row r="37365" spans="4:4">
      <c r="D37365" s="422"/>
    </row>
    <row r="37366" spans="4:4">
      <c r="D37366" s="422"/>
    </row>
    <row r="37367" spans="4:4">
      <c r="D37367" s="422"/>
    </row>
    <row r="37368" spans="4:4">
      <c r="D37368" s="422"/>
    </row>
    <row r="37369" spans="4:4">
      <c r="D37369" s="422"/>
    </row>
    <row r="37370" spans="4:4">
      <c r="D37370" s="422"/>
    </row>
    <row r="37371" spans="4:4">
      <c r="D37371" s="422"/>
    </row>
    <row r="37372" spans="4:4">
      <c r="D37372" s="422"/>
    </row>
    <row r="37373" spans="4:4">
      <c r="D37373" s="422"/>
    </row>
    <row r="37374" spans="4:4">
      <c r="D37374" s="422"/>
    </row>
    <row r="37375" spans="4:4">
      <c r="D37375" s="422"/>
    </row>
    <row r="37376" spans="4:4">
      <c r="D37376" s="422"/>
    </row>
    <row r="37377" spans="4:4">
      <c r="D37377" s="422"/>
    </row>
    <row r="37378" spans="4:4">
      <c r="D37378" s="422"/>
    </row>
    <row r="37379" spans="4:4">
      <c r="D37379" s="422"/>
    </row>
    <row r="37380" spans="4:4">
      <c r="D37380" s="422"/>
    </row>
    <row r="37381" spans="4:4">
      <c r="D37381" s="422"/>
    </row>
    <row r="37382" spans="4:4">
      <c r="D37382" s="422"/>
    </row>
    <row r="37383" spans="4:4">
      <c r="D37383" s="422"/>
    </row>
    <row r="37384" spans="4:4">
      <c r="D37384" s="422"/>
    </row>
    <row r="37385" spans="4:4">
      <c r="D37385" s="422"/>
    </row>
    <row r="37386" spans="4:4">
      <c r="D37386" s="422"/>
    </row>
    <row r="37387" spans="4:4">
      <c r="D37387" s="422"/>
    </row>
    <row r="37388" spans="4:4">
      <c r="D37388" s="422"/>
    </row>
    <row r="37389" spans="4:4">
      <c r="D37389" s="422"/>
    </row>
    <row r="37390" spans="4:4">
      <c r="D37390" s="422"/>
    </row>
    <row r="37391" spans="4:4">
      <c r="D37391" s="422"/>
    </row>
    <row r="37392" spans="4:4">
      <c r="D37392" s="422"/>
    </row>
    <row r="37393" spans="4:4">
      <c r="D37393" s="422"/>
    </row>
    <row r="37394" spans="4:4">
      <c r="D37394" s="422"/>
    </row>
    <row r="37395" spans="4:4">
      <c r="D37395" s="422"/>
    </row>
    <row r="37396" spans="4:4">
      <c r="D37396" s="422"/>
    </row>
    <row r="37397" spans="4:4">
      <c r="D37397" s="422"/>
    </row>
    <row r="37398" spans="4:4">
      <c r="D37398" s="422"/>
    </row>
    <row r="37399" spans="4:4">
      <c r="D37399" s="422"/>
    </row>
    <row r="37400" spans="4:4">
      <c r="D37400" s="422"/>
    </row>
    <row r="37401" spans="4:4">
      <c r="D37401" s="422"/>
    </row>
    <row r="37402" spans="4:4">
      <c r="D37402" s="422"/>
    </row>
    <row r="37403" spans="4:4">
      <c r="D37403" s="422"/>
    </row>
    <row r="37404" spans="4:4">
      <c r="D37404" s="422"/>
    </row>
    <row r="37405" spans="4:4">
      <c r="D37405" s="422"/>
    </row>
    <row r="37406" spans="4:4">
      <c r="D37406" s="422"/>
    </row>
    <row r="37407" spans="4:4">
      <c r="D37407" s="422"/>
    </row>
    <row r="37408" spans="4:4">
      <c r="D37408" s="422"/>
    </row>
    <row r="37409" spans="4:4">
      <c r="D37409" s="422"/>
    </row>
    <row r="37410" spans="4:4">
      <c r="D37410" s="422"/>
    </row>
    <row r="37411" spans="4:4">
      <c r="D37411" s="422"/>
    </row>
    <row r="37412" spans="4:4">
      <c r="D37412" s="422"/>
    </row>
    <row r="37413" spans="4:4">
      <c r="D37413" s="422"/>
    </row>
    <row r="37414" spans="4:4">
      <c r="D37414" s="422"/>
    </row>
    <row r="37415" spans="4:4">
      <c r="D37415" s="422"/>
    </row>
    <row r="37416" spans="4:4">
      <c r="D37416" s="422"/>
    </row>
    <row r="37417" spans="4:4">
      <c r="D37417" s="422"/>
    </row>
    <row r="37418" spans="4:4">
      <c r="D37418" s="422"/>
    </row>
    <row r="37419" spans="4:4">
      <c r="D37419" s="422"/>
    </row>
    <row r="37420" spans="4:4">
      <c r="D37420" s="422"/>
    </row>
    <row r="37421" spans="4:4">
      <c r="D37421" s="422"/>
    </row>
    <row r="37422" spans="4:4">
      <c r="D37422" s="422"/>
    </row>
    <row r="37423" spans="4:4">
      <c r="D37423" s="422"/>
    </row>
    <row r="37424" spans="4:4">
      <c r="D37424" s="422"/>
    </row>
    <row r="37425" spans="4:4">
      <c r="D37425" s="422"/>
    </row>
    <row r="37426" spans="4:4">
      <c r="D37426" s="422"/>
    </row>
    <row r="37427" spans="4:4">
      <c r="D37427" s="422"/>
    </row>
    <row r="37428" spans="4:4">
      <c r="D37428" s="422"/>
    </row>
    <row r="37429" spans="4:4">
      <c r="D37429" s="422"/>
    </row>
    <row r="37430" spans="4:4">
      <c r="D37430" s="422"/>
    </row>
    <row r="37431" spans="4:4">
      <c r="D37431" s="422"/>
    </row>
    <row r="37432" spans="4:4">
      <c r="D37432" s="422"/>
    </row>
    <row r="37433" spans="4:4">
      <c r="D37433" s="422"/>
    </row>
    <row r="37434" spans="4:4">
      <c r="D37434" s="422"/>
    </row>
    <row r="37435" spans="4:4">
      <c r="D37435" s="422"/>
    </row>
    <row r="37436" spans="4:4">
      <c r="D37436" s="422"/>
    </row>
    <row r="37437" spans="4:4">
      <c r="D37437" s="422"/>
    </row>
    <row r="37438" spans="4:4">
      <c r="D37438" s="422"/>
    </row>
    <row r="37439" spans="4:4">
      <c r="D37439" s="422"/>
    </row>
    <row r="37440" spans="4:4">
      <c r="D37440" s="422"/>
    </row>
    <row r="37441" spans="4:4">
      <c r="D37441" s="422"/>
    </row>
    <row r="37442" spans="4:4">
      <c r="D37442" s="422"/>
    </row>
    <row r="37443" spans="4:4">
      <c r="D37443" s="422"/>
    </row>
    <row r="37444" spans="4:4">
      <c r="D37444" s="422"/>
    </row>
    <row r="37445" spans="4:4">
      <c r="D37445" s="422"/>
    </row>
    <row r="37446" spans="4:4">
      <c r="D37446" s="422"/>
    </row>
    <row r="37447" spans="4:4">
      <c r="D37447" s="422"/>
    </row>
    <row r="37448" spans="4:4">
      <c r="D37448" s="422"/>
    </row>
    <row r="37449" spans="4:4">
      <c r="D37449" s="422"/>
    </row>
    <row r="37450" spans="4:4">
      <c r="D37450" s="422"/>
    </row>
    <row r="37451" spans="4:4">
      <c r="D37451" s="422"/>
    </row>
    <row r="37452" spans="4:4">
      <c r="D37452" s="422"/>
    </row>
    <row r="37453" spans="4:4">
      <c r="D37453" s="422"/>
    </row>
    <row r="37454" spans="4:4">
      <c r="D37454" s="422"/>
    </row>
    <row r="37455" spans="4:4">
      <c r="D37455" s="422"/>
    </row>
    <row r="37456" spans="4:4">
      <c r="D37456" s="422"/>
    </row>
    <row r="37457" spans="4:4">
      <c r="D37457" s="422"/>
    </row>
    <row r="37458" spans="4:4">
      <c r="D37458" s="422"/>
    </row>
    <row r="37459" spans="4:4">
      <c r="D37459" s="422"/>
    </row>
    <row r="37460" spans="4:4">
      <c r="D37460" s="422"/>
    </row>
    <row r="37461" spans="4:4">
      <c r="D37461" s="422"/>
    </row>
    <row r="37462" spans="4:4">
      <c r="D37462" s="422"/>
    </row>
    <row r="37463" spans="4:4">
      <c r="D37463" s="422"/>
    </row>
    <row r="37464" spans="4:4">
      <c r="D37464" s="422"/>
    </row>
    <row r="37465" spans="4:4">
      <c r="D37465" s="422"/>
    </row>
    <row r="37466" spans="4:4">
      <c r="D37466" s="422"/>
    </row>
    <row r="37467" spans="4:4">
      <c r="D37467" s="422"/>
    </row>
    <row r="37468" spans="4:4">
      <c r="D37468" s="422"/>
    </row>
    <row r="37469" spans="4:4">
      <c r="D37469" s="422"/>
    </row>
    <row r="37470" spans="4:4">
      <c r="D37470" s="422"/>
    </row>
    <row r="37471" spans="4:4">
      <c r="D37471" s="422"/>
    </row>
    <row r="37472" spans="4:4">
      <c r="D37472" s="422"/>
    </row>
    <row r="37473" spans="4:4">
      <c r="D37473" s="422"/>
    </row>
    <row r="37474" spans="4:4">
      <c r="D37474" s="422"/>
    </row>
    <row r="37475" spans="4:4">
      <c r="D37475" s="422"/>
    </row>
    <row r="37476" spans="4:4">
      <c r="D37476" s="422"/>
    </row>
    <row r="37477" spans="4:4">
      <c r="D37477" s="422"/>
    </row>
    <row r="37478" spans="4:4">
      <c r="D37478" s="422"/>
    </row>
    <row r="37479" spans="4:4">
      <c r="D37479" s="422"/>
    </row>
    <row r="37480" spans="4:4">
      <c r="D37480" s="422"/>
    </row>
    <row r="37481" spans="4:4">
      <c r="D37481" s="422"/>
    </row>
    <row r="37482" spans="4:4">
      <c r="D37482" s="422"/>
    </row>
    <row r="37483" spans="4:4">
      <c r="D37483" s="422"/>
    </row>
    <row r="37484" spans="4:4">
      <c r="D37484" s="422"/>
    </row>
    <row r="37485" spans="4:4">
      <c r="D37485" s="422"/>
    </row>
    <row r="37486" spans="4:4">
      <c r="D37486" s="422"/>
    </row>
    <row r="37487" spans="4:4">
      <c r="D37487" s="422"/>
    </row>
    <row r="37488" spans="4:4">
      <c r="D37488" s="422"/>
    </row>
    <row r="37489" spans="4:4">
      <c r="D37489" s="422"/>
    </row>
    <row r="37490" spans="4:4">
      <c r="D37490" s="422"/>
    </row>
    <row r="37491" spans="4:4">
      <c r="D37491" s="422"/>
    </row>
    <row r="37492" spans="4:4">
      <c r="D37492" s="422"/>
    </row>
    <row r="37493" spans="4:4">
      <c r="D37493" s="422"/>
    </row>
    <row r="37494" spans="4:4">
      <c r="D37494" s="422"/>
    </row>
    <row r="37495" spans="4:4">
      <c r="D37495" s="422"/>
    </row>
    <row r="37496" spans="4:4">
      <c r="D37496" s="422"/>
    </row>
    <row r="37497" spans="4:4">
      <c r="D37497" s="422"/>
    </row>
    <row r="37498" spans="4:4">
      <c r="D37498" s="422"/>
    </row>
    <row r="37499" spans="4:4">
      <c r="D37499" s="422"/>
    </row>
    <row r="37500" spans="4:4">
      <c r="D37500" s="422"/>
    </row>
    <row r="37501" spans="4:4">
      <c r="D37501" s="422"/>
    </row>
    <row r="37502" spans="4:4">
      <c r="D37502" s="422"/>
    </row>
    <row r="37503" spans="4:4">
      <c r="D37503" s="422"/>
    </row>
    <row r="37504" spans="4:4">
      <c r="D37504" s="422"/>
    </row>
    <row r="37505" spans="4:4">
      <c r="D37505" s="422"/>
    </row>
    <row r="37506" spans="4:4">
      <c r="D37506" s="422"/>
    </row>
    <row r="37507" spans="4:4">
      <c r="D37507" s="422"/>
    </row>
    <row r="37508" spans="4:4">
      <c r="D37508" s="422"/>
    </row>
    <row r="37509" spans="4:4">
      <c r="D37509" s="422"/>
    </row>
    <row r="37510" spans="4:4">
      <c r="D37510" s="422"/>
    </row>
    <row r="37511" spans="4:4">
      <c r="D37511" s="422"/>
    </row>
    <row r="37512" spans="4:4">
      <c r="D37512" s="422"/>
    </row>
    <row r="37513" spans="4:4">
      <c r="D37513" s="422"/>
    </row>
    <row r="37514" spans="4:4">
      <c r="D37514" s="422"/>
    </row>
    <row r="37515" spans="4:4">
      <c r="D37515" s="422"/>
    </row>
    <row r="37516" spans="4:4">
      <c r="D37516" s="422"/>
    </row>
    <row r="37517" spans="4:4">
      <c r="D37517" s="422"/>
    </row>
    <row r="37518" spans="4:4">
      <c r="D37518" s="422"/>
    </row>
    <row r="37519" spans="4:4">
      <c r="D37519" s="422"/>
    </row>
    <row r="37520" spans="4:4">
      <c r="D37520" s="422"/>
    </row>
    <row r="37521" spans="4:4">
      <c r="D37521" s="422"/>
    </row>
    <row r="37522" spans="4:4">
      <c r="D37522" s="422"/>
    </row>
    <row r="37523" spans="4:4">
      <c r="D37523" s="422"/>
    </row>
    <row r="37524" spans="4:4">
      <c r="D37524" s="422"/>
    </row>
    <row r="37525" spans="4:4">
      <c r="D37525" s="422"/>
    </row>
    <row r="37526" spans="4:4">
      <c r="D37526" s="422"/>
    </row>
    <row r="37527" spans="4:4">
      <c r="D37527" s="422"/>
    </row>
    <row r="37528" spans="4:4">
      <c r="D37528" s="422"/>
    </row>
    <row r="37529" spans="4:4">
      <c r="D37529" s="422"/>
    </row>
    <row r="37530" spans="4:4">
      <c r="D37530" s="422"/>
    </row>
    <row r="37531" spans="4:4">
      <c r="D37531" s="422"/>
    </row>
    <row r="37532" spans="4:4">
      <c r="D37532" s="422"/>
    </row>
    <row r="37533" spans="4:4">
      <c r="D37533" s="422"/>
    </row>
    <row r="37534" spans="4:4">
      <c r="D37534" s="422"/>
    </row>
    <row r="37535" spans="4:4">
      <c r="D37535" s="422"/>
    </row>
    <row r="37536" spans="4:4">
      <c r="D37536" s="422"/>
    </row>
    <row r="37537" spans="4:4">
      <c r="D37537" s="422"/>
    </row>
    <row r="37538" spans="4:4">
      <c r="D37538" s="422"/>
    </row>
    <row r="37539" spans="4:4">
      <c r="D37539" s="422"/>
    </row>
    <row r="37540" spans="4:4">
      <c r="D37540" s="422"/>
    </row>
    <row r="37541" spans="4:4">
      <c r="D37541" s="422"/>
    </row>
    <row r="37542" spans="4:4">
      <c r="D37542" s="422"/>
    </row>
    <row r="37543" spans="4:4">
      <c r="D37543" s="422"/>
    </row>
    <row r="37544" spans="4:4">
      <c r="D37544" s="422"/>
    </row>
    <row r="37545" spans="4:4">
      <c r="D37545" s="422"/>
    </row>
    <row r="37546" spans="4:4">
      <c r="D37546" s="422"/>
    </row>
    <row r="37547" spans="4:4">
      <c r="D37547" s="422"/>
    </row>
    <row r="37548" spans="4:4">
      <c r="D37548" s="422"/>
    </row>
    <row r="37549" spans="4:4">
      <c r="D37549" s="422"/>
    </row>
    <row r="37550" spans="4:4">
      <c r="D37550" s="422"/>
    </row>
    <row r="37551" spans="4:4">
      <c r="D37551" s="422"/>
    </row>
    <row r="37552" spans="4:4">
      <c r="D37552" s="422"/>
    </row>
    <row r="37553" spans="4:4">
      <c r="D37553" s="422"/>
    </row>
    <row r="37554" spans="4:4">
      <c r="D37554" s="422"/>
    </row>
    <row r="37555" spans="4:4">
      <c r="D37555" s="422"/>
    </row>
    <row r="37556" spans="4:4">
      <c r="D37556" s="422"/>
    </row>
    <row r="37557" spans="4:4">
      <c r="D37557" s="422"/>
    </row>
    <row r="37558" spans="4:4">
      <c r="D37558" s="422"/>
    </row>
    <row r="37559" spans="4:4">
      <c r="D37559" s="422"/>
    </row>
    <row r="37560" spans="4:4">
      <c r="D37560" s="422"/>
    </row>
    <row r="37561" spans="4:4">
      <c r="D37561" s="422"/>
    </row>
    <row r="37562" spans="4:4">
      <c r="D37562" s="422"/>
    </row>
    <row r="37563" spans="4:4">
      <c r="D37563" s="422"/>
    </row>
    <row r="37564" spans="4:4">
      <c r="D37564" s="422"/>
    </row>
    <row r="37565" spans="4:4">
      <c r="D37565" s="422"/>
    </row>
    <row r="37566" spans="4:4">
      <c r="D37566" s="422"/>
    </row>
    <row r="37567" spans="4:4">
      <c r="D37567" s="422"/>
    </row>
    <row r="37568" spans="4:4">
      <c r="D37568" s="422"/>
    </row>
    <row r="37569" spans="4:4">
      <c r="D37569" s="422"/>
    </row>
    <row r="37570" spans="4:4">
      <c r="D37570" s="422"/>
    </row>
    <row r="37571" spans="4:4">
      <c r="D37571" s="422"/>
    </row>
    <row r="37572" spans="4:4">
      <c r="D37572" s="422"/>
    </row>
    <row r="37573" spans="4:4">
      <c r="D37573" s="422"/>
    </row>
    <row r="37574" spans="4:4">
      <c r="D37574" s="422"/>
    </row>
    <row r="37575" spans="4:4">
      <c r="D37575" s="422"/>
    </row>
    <row r="37576" spans="4:4">
      <c r="D37576" s="422"/>
    </row>
    <row r="37577" spans="4:4">
      <c r="D37577" s="422"/>
    </row>
    <row r="37578" spans="4:4">
      <c r="D37578" s="422"/>
    </row>
    <row r="37579" spans="4:4">
      <c r="D37579" s="422"/>
    </row>
    <row r="37580" spans="4:4">
      <c r="D37580" s="422"/>
    </row>
    <row r="37581" spans="4:4">
      <c r="D37581" s="422"/>
    </row>
    <row r="37582" spans="4:4">
      <c r="D37582" s="422"/>
    </row>
    <row r="37583" spans="4:4">
      <c r="D37583" s="422"/>
    </row>
    <row r="37584" spans="4:4">
      <c r="D37584" s="422"/>
    </row>
    <row r="37585" spans="4:4">
      <c r="D37585" s="422"/>
    </row>
    <row r="37586" spans="4:4">
      <c r="D37586" s="422"/>
    </row>
    <row r="37587" spans="4:4">
      <c r="D37587" s="422"/>
    </row>
    <row r="37588" spans="4:4">
      <c r="D37588" s="422"/>
    </row>
    <row r="37589" spans="4:4">
      <c r="D37589" s="422"/>
    </row>
    <row r="37590" spans="4:4">
      <c r="D37590" s="422"/>
    </row>
    <row r="37591" spans="4:4">
      <c r="D37591" s="422"/>
    </row>
    <row r="37592" spans="4:4">
      <c r="D37592" s="422"/>
    </row>
    <row r="37593" spans="4:4">
      <c r="D37593" s="422"/>
    </row>
    <row r="37594" spans="4:4">
      <c r="D37594" s="422"/>
    </row>
    <row r="37595" spans="4:4">
      <c r="D37595" s="422"/>
    </row>
    <row r="37596" spans="4:4">
      <c r="D37596" s="422"/>
    </row>
    <row r="37597" spans="4:4">
      <c r="D37597" s="422"/>
    </row>
    <row r="37598" spans="4:4">
      <c r="D37598" s="422"/>
    </row>
    <row r="37599" spans="4:4">
      <c r="D37599" s="422"/>
    </row>
    <row r="37600" spans="4:4">
      <c r="D37600" s="422"/>
    </row>
    <row r="37601" spans="4:4">
      <c r="D37601" s="422"/>
    </row>
    <row r="37602" spans="4:4">
      <c r="D37602" s="422"/>
    </row>
    <row r="37603" spans="4:4">
      <c r="D37603" s="422"/>
    </row>
    <row r="37604" spans="4:4">
      <c r="D37604" s="422"/>
    </row>
    <row r="37605" spans="4:4">
      <c r="D37605" s="422"/>
    </row>
    <row r="37606" spans="4:4">
      <c r="D37606" s="422"/>
    </row>
    <row r="37607" spans="4:4">
      <c r="D37607" s="422"/>
    </row>
    <row r="37608" spans="4:4">
      <c r="D37608" s="422"/>
    </row>
    <row r="37609" spans="4:4">
      <c r="D37609" s="422"/>
    </row>
    <row r="37610" spans="4:4">
      <c r="D37610" s="422"/>
    </row>
    <row r="37611" spans="4:4">
      <c r="D37611" s="422"/>
    </row>
    <row r="37612" spans="4:4">
      <c r="D37612" s="422"/>
    </row>
    <row r="37613" spans="4:4">
      <c r="D37613" s="422"/>
    </row>
    <row r="37614" spans="4:4">
      <c r="D37614" s="422"/>
    </row>
    <row r="37615" spans="4:4">
      <c r="D37615" s="422"/>
    </row>
    <row r="37616" spans="4:4">
      <c r="D37616" s="422"/>
    </row>
    <row r="37617" spans="4:4">
      <c r="D37617" s="422"/>
    </row>
    <row r="37618" spans="4:4">
      <c r="D37618" s="422"/>
    </row>
    <row r="37619" spans="4:4">
      <c r="D37619" s="422"/>
    </row>
    <row r="37620" spans="4:4">
      <c r="D37620" s="422"/>
    </row>
    <row r="37621" spans="4:4">
      <c r="D37621" s="422"/>
    </row>
    <row r="37622" spans="4:4">
      <c r="D37622" s="422"/>
    </row>
    <row r="37623" spans="4:4">
      <c r="D37623" s="422"/>
    </row>
    <row r="37624" spans="4:4">
      <c r="D37624" s="422"/>
    </row>
    <row r="37625" spans="4:4">
      <c r="D37625" s="422"/>
    </row>
    <row r="37626" spans="4:4">
      <c r="D37626" s="422"/>
    </row>
    <row r="37627" spans="4:4">
      <c r="D37627" s="422"/>
    </row>
    <row r="37628" spans="4:4">
      <c r="D37628" s="422"/>
    </row>
    <row r="37629" spans="4:4">
      <c r="D37629" s="422"/>
    </row>
    <row r="37630" spans="4:4">
      <c r="D37630" s="422"/>
    </row>
    <row r="37631" spans="4:4">
      <c r="D37631" s="422"/>
    </row>
    <row r="37632" spans="4:4">
      <c r="D37632" s="422"/>
    </row>
    <row r="37633" spans="4:4">
      <c r="D37633" s="422"/>
    </row>
    <row r="37634" spans="4:4">
      <c r="D37634" s="422"/>
    </row>
    <row r="37635" spans="4:4">
      <c r="D37635" s="422"/>
    </row>
    <row r="37636" spans="4:4">
      <c r="D37636" s="422"/>
    </row>
    <row r="37637" spans="4:4">
      <c r="D37637" s="422"/>
    </row>
    <row r="37638" spans="4:4">
      <c r="D37638" s="422"/>
    </row>
    <row r="37639" spans="4:4">
      <c r="D37639" s="422"/>
    </row>
    <row r="37640" spans="4:4">
      <c r="D37640" s="422"/>
    </row>
    <row r="37641" spans="4:4">
      <c r="D37641" s="422"/>
    </row>
    <row r="37642" spans="4:4">
      <c r="D37642" s="422"/>
    </row>
    <row r="37643" spans="4:4">
      <c r="D37643" s="422"/>
    </row>
    <row r="37644" spans="4:4">
      <c r="D37644" s="422"/>
    </row>
    <row r="37645" spans="4:4">
      <c r="D37645" s="422"/>
    </row>
    <row r="37646" spans="4:4">
      <c r="D37646" s="422"/>
    </row>
    <row r="37647" spans="4:4">
      <c r="D37647" s="422"/>
    </row>
    <row r="37648" spans="4:4">
      <c r="D37648" s="422"/>
    </row>
    <row r="37649" spans="4:4">
      <c r="D37649" s="422"/>
    </row>
    <row r="37650" spans="4:4">
      <c r="D37650" s="422"/>
    </row>
    <row r="37651" spans="4:4">
      <c r="D37651" s="422"/>
    </row>
    <row r="37652" spans="4:4">
      <c r="D37652" s="422"/>
    </row>
    <row r="37653" spans="4:4">
      <c r="D37653" s="422"/>
    </row>
    <row r="37654" spans="4:4">
      <c r="D37654" s="422"/>
    </row>
    <row r="37655" spans="4:4">
      <c r="D37655" s="422"/>
    </row>
    <row r="37656" spans="4:4">
      <c r="D37656" s="422"/>
    </row>
    <row r="37657" spans="4:4">
      <c r="D37657" s="422"/>
    </row>
    <row r="37658" spans="4:4">
      <c r="D37658" s="422"/>
    </row>
    <row r="37659" spans="4:4">
      <c r="D37659" s="422"/>
    </row>
    <row r="37660" spans="4:4">
      <c r="D37660" s="422"/>
    </row>
    <row r="37661" spans="4:4">
      <c r="D37661" s="422"/>
    </row>
    <row r="37662" spans="4:4">
      <c r="D37662" s="422"/>
    </row>
    <row r="37663" spans="4:4">
      <c r="D37663" s="422"/>
    </row>
    <row r="37664" spans="4:4">
      <c r="D37664" s="422"/>
    </row>
    <row r="37665" spans="4:4">
      <c r="D37665" s="422"/>
    </row>
    <row r="37666" spans="4:4">
      <c r="D37666" s="422"/>
    </row>
    <row r="37667" spans="4:4">
      <c r="D37667" s="422"/>
    </row>
    <row r="37668" spans="4:4">
      <c r="D37668" s="422"/>
    </row>
    <row r="37669" spans="4:4">
      <c r="D37669" s="422"/>
    </row>
    <row r="37670" spans="4:4">
      <c r="D37670" s="422"/>
    </row>
    <row r="37671" spans="4:4">
      <c r="D37671" s="422"/>
    </row>
    <row r="37672" spans="4:4">
      <c r="D37672" s="422"/>
    </row>
    <row r="37673" spans="4:4">
      <c r="D37673" s="422"/>
    </row>
    <row r="37674" spans="4:4">
      <c r="D37674" s="422"/>
    </row>
    <row r="37675" spans="4:4">
      <c r="D37675" s="422"/>
    </row>
    <row r="37676" spans="4:4">
      <c r="D37676" s="422"/>
    </row>
    <row r="37677" spans="4:4">
      <c r="D37677" s="422"/>
    </row>
    <row r="37678" spans="4:4">
      <c r="D37678" s="422"/>
    </row>
    <row r="37679" spans="4:4">
      <c r="D37679" s="422"/>
    </row>
    <row r="37680" spans="4:4">
      <c r="D37680" s="422"/>
    </row>
    <row r="37681" spans="4:4">
      <c r="D37681" s="422"/>
    </row>
    <row r="37682" spans="4:4">
      <c r="D37682" s="422"/>
    </row>
    <row r="37683" spans="4:4">
      <c r="D37683" s="422"/>
    </row>
    <row r="37684" spans="4:4">
      <c r="D37684" s="422"/>
    </row>
    <row r="37685" spans="4:4">
      <c r="D37685" s="422"/>
    </row>
    <row r="37686" spans="4:4">
      <c r="D37686" s="422"/>
    </row>
    <row r="37687" spans="4:4">
      <c r="D37687" s="422"/>
    </row>
    <row r="37688" spans="4:4">
      <c r="D37688" s="422"/>
    </row>
    <row r="37689" spans="4:4">
      <c r="D37689" s="422"/>
    </row>
    <row r="37690" spans="4:4">
      <c r="D37690" s="422"/>
    </row>
    <row r="37691" spans="4:4">
      <c r="D37691" s="422"/>
    </row>
    <row r="37692" spans="4:4">
      <c r="D37692" s="422"/>
    </row>
    <row r="37693" spans="4:4">
      <c r="D37693" s="422"/>
    </row>
    <row r="37694" spans="4:4">
      <c r="D37694" s="422"/>
    </row>
    <row r="37695" spans="4:4">
      <c r="D37695" s="422"/>
    </row>
    <row r="37696" spans="4:4">
      <c r="D37696" s="422"/>
    </row>
    <row r="37697" spans="4:4">
      <c r="D37697" s="422"/>
    </row>
    <row r="37698" spans="4:4">
      <c r="D37698" s="422"/>
    </row>
    <row r="37699" spans="4:4">
      <c r="D37699" s="422"/>
    </row>
    <row r="37700" spans="4:4">
      <c r="D37700" s="422"/>
    </row>
    <row r="37701" spans="4:4">
      <c r="D37701" s="422"/>
    </row>
    <row r="37702" spans="4:4">
      <c r="D37702" s="422"/>
    </row>
    <row r="37703" spans="4:4">
      <c r="D37703" s="422"/>
    </row>
    <row r="37704" spans="4:4">
      <c r="D37704" s="422"/>
    </row>
    <row r="37705" spans="4:4">
      <c r="D37705" s="422"/>
    </row>
    <row r="37706" spans="4:4">
      <c r="D37706" s="422"/>
    </row>
    <row r="37707" spans="4:4">
      <c r="D37707" s="422"/>
    </row>
    <row r="37708" spans="4:4">
      <c r="D37708" s="422"/>
    </row>
    <row r="37709" spans="4:4">
      <c r="D37709" s="422"/>
    </row>
    <row r="37710" spans="4:4">
      <c r="D37710" s="422"/>
    </row>
    <row r="37711" spans="4:4">
      <c r="D37711" s="422"/>
    </row>
    <row r="37712" spans="4:4">
      <c r="D37712" s="422"/>
    </row>
    <row r="37713" spans="4:4">
      <c r="D37713" s="422"/>
    </row>
    <row r="37714" spans="4:4">
      <c r="D37714" s="422"/>
    </row>
    <row r="37715" spans="4:4">
      <c r="D37715" s="422"/>
    </row>
    <row r="37716" spans="4:4">
      <c r="D37716" s="422"/>
    </row>
    <row r="37717" spans="4:4">
      <c r="D37717" s="422"/>
    </row>
    <row r="37718" spans="4:4">
      <c r="D37718" s="422"/>
    </row>
    <row r="37719" spans="4:4">
      <c r="D37719" s="422"/>
    </row>
    <row r="37720" spans="4:4">
      <c r="D37720" s="422"/>
    </row>
    <row r="37721" spans="4:4">
      <c r="D37721" s="422"/>
    </row>
    <row r="37722" spans="4:4">
      <c r="D37722" s="422"/>
    </row>
    <row r="37723" spans="4:4">
      <c r="D37723" s="422"/>
    </row>
    <row r="37724" spans="4:4">
      <c r="D37724" s="422"/>
    </row>
    <row r="37725" spans="4:4">
      <c r="D37725" s="422"/>
    </row>
    <row r="37726" spans="4:4">
      <c r="D37726" s="422"/>
    </row>
    <row r="37727" spans="4:4">
      <c r="D37727" s="422"/>
    </row>
    <row r="37728" spans="4:4">
      <c r="D37728" s="422"/>
    </row>
    <row r="37729" spans="4:4">
      <c r="D37729" s="422"/>
    </row>
    <row r="37730" spans="4:4">
      <c r="D37730" s="422"/>
    </row>
    <row r="37731" spans="4:4">
      <c r="D37731" s="422"/>
    </row>
    <row r="37732" spans="4:4">
      <c r="D37732" s="422"/>
    </row>
    <row r="37733" spans="4:4">
      <c r="D37733" s="422"/>
    </row>
    <row r="37734" spans="4:4">
      <c r="D37734" s="422"/>
    </row>
    <row r="37735" spans="4:4">
      <c r="D37735" s="422"/>
    </row>
    <row r="37736" spans="4:4">
      <c r="D37736" s="422"/>
    </row>
    <row r="37737" spans="4:4">
      <c r="D37737" s="422"/>
    </row>
    <row r="37738" spans="4:4">
      <c r="D37738" s="422"/>
    </row>
    <row r="37739" spans="4:4">
      <c r="D37739" s="422"/>
    </row>
    <row r="37740" spans="4:4">
      <c r="D37740" s="422"/>
    </row>
    <row r="37741" spans="4:4">
      <c r="D37741" s="422"/>
    </row>
    <row r="37742" spans="4:4">
      <c r="D37742" s="422"/>
    </row>
    <row r="37743" spans="4:4">
      <c r="D37743" s="422"/>
    </row>
    <row r="37744" spans="4:4">
      <c r="D37744" s="422"/>
    </row>
    <row r="37745" spans="4:4">
      <c r="D37745" s="422"/>
    </row>
    <row r="37746" spans="4:4">
      <c r="D37746" s="422"/>
    </row>
    <row r="37747" spans="4:4">
      <c r="D37747" s="422"/>
    </row>
    <row r="37748" spans="4:4">
      <c r="D37748" s="422"/>
    </row>
    <row r="37749" spans="4:4">
      <c r="D37749" s="422"/>
    </row>
    <row r="37750" spans="4:4">
      <c r="D37750" s="422"/>
    </row>
    <row r="37751" spans="4:4">
      <c r="D37751" s="422"/>
    </row>
    <row r="37752" spans="4:4">
      <c r="D37752" s="422"/>
    </row>
    <row r="37753" spans="4:4">
      <c r="D37753" s="422"/>
    </row>
    <row r="37754" spans="4:4">
      <c r="D37754" s="422"/>
    </row>
    <row r="37755" spans="4:4">
      <c r="D37755" s="422"/>
    </row>
    <row r="37756" spans="4:4">
      <c r="D37756" s="422"/>
    </row>
    <row r="37757" spans="4:4">
      <c r="D37757" s="422"/>
    </row>
    <row r="37758" spans="4:4">
      <c r="D37758" s="422"/>
    </row>
    <row r="37759" spans="4:4">
      <c r="D37759" s="422"/>
    </row>
    <row r="37760" spans="4:4">
      <c r="D37760" s="422"/>
    </row>
    <row r="37761" spans="4:4">
      <c r="D37761" s="422"/>
    </row>
    <row r="37762" spans="4:4">
      <c r="D37762" s="422"/>
    </row>
    <row r="37763" spans="4:4">
      <c r="D37763" s="422"/>
    </row>
    <row r="37764" spans="4:4">
      <c r="D37764" s="422"/>
    </row>
    <row r="37765" spans="4:4">
      <c r="D37765" s="422"/>
    </row>
    <row r="37766" spans="4:4">
      <c r="D37766" s="422"/>
    </row>
    <row r="37767" spans="4:4">
      <c r="D37767" s="422"/>
    </row>
    <row r="37768" spans="4:4">
      <c r="D37768" s="422"/>
    </row>
    <row r="37769" spans="4:4">
      <c r="D37769" s="422"/>
    </row>
    <row r="37770" spans="4:4">
      <c r="D37770" s="422"/>
    </row>
    <row r="37771" spans="4:4">
      <c r="D37771" s="422"/>
    </row>
    <row r="37772" spans="4:4">
      <c r="D37772" s="422"/>
    </row>
    <row r="37773" spans="4:4">
      <c r="D37773" s="422"/>
    </row>
    <row r="37774" spans="4:4">
      <c r="D37774" s="422"/>
    </row>
    <row r="37775" spans="4:4">
      <c r="D37775" s="422"/>
    </row>
    <row r="37776" spans="4:4">
      <c r="D37776" s="422"/>
    </row>
    <row r="37777" spans="4:4">
      <c r="D37777" s="422"/>
    </row>
    <row r="37778" spans="4:4">
      <c r="D37778" s="422"/>
    </row>
    <row r="37779" spans="4:4">
      <c r="D37779" s="422"/>
    </row>
    <row r="37780" spans="4:4">
      <c r="D37780" s="422"/>
    </row>
    <row r="37781" spans="4:4">
      <c r="D37781" s="422"/>
    </row>
    <row r="37782" spans="4:4">
      <c r="D37782" s="422"/>
    </row>
    <row r="37783" spans="4:4">
      <c r="D37783" s="422"/>
    </row>
    <row r="37784" spans="4:4">
      <c r="D37784" s="422"/>
    </row>
    <row r="37785" spans="4:4">
      <c r="D37785" s="422"/>
    </row>
    <row r="37786" spans="4:4">
      <c r="D37786" s="422"/>
    </row>
    <row r="37787" spans="4:4">
      <c r="D37787" s="422"/>
    </row>
    <row r="37788" spans="4:4">
      <c r="D37788" s="422"/>
    </row>
    <row r="37789" spans="4:4">
      <c r="D37789" s="422"/>
    </row>
    <row r="37790" spans="4:4">
      <c r="D37790" s="422"/>
    </row>
    <row r="37791" spans="4:4">
      <c r="D37791" s="422"/>
    </row>
    <row r="37792" spans="4:4">
      <c r="D37792" s="422"/>
    </row>
    <row r="37793" spans="4:4">
      <c r="D37793" s="422"/>
    </row>
    <row r="37794" spans="4:4">
      <c r="D37794" s="422"/>
    </row>
    <row r="37795" spans="4:4">
      <c r="D37795" s="422"/>
    </row>
    <row r="37796" spans="4:4">
      <c r="D37796" s="422"/>
    </row>
    <row r="37797" spans="4:4">
      <c r="D37797" s="422"/>
    </row>
    <row r="37798" spans="4:4">
      <c r="D37798" s="422"/>
    </row>
    <row r="37799" spans="4:4">
      <c r="D37799" s="422"/>
    </row>
    <row r="37800" spans="4:4">
      <c r="D37800" s="422"/>
    </row>
    <row r="37801" spans="4:4">
      <c r="D37801" s="422"/>
    </row>
    <row r="37802" spans="4:4">
      <c r="D37802" s="422"/>
    </row>
    <row r="37803" spans="4:4">
      <c r="D37803" s="422"/>
    </row>
    <row r="37804" spans="4:4">
      <c r="D37804" s="422"/>
    </row>
    <row r="37805" spans="4:4">
      <c r="D37805" s="422"/>
    </row>
    <row r="37806" spans="4:4">
      <c r="D37806" s="422"/>
    </row>
    <row r="37807" spans="4:4">
      <c r="D37807" s="422"/>
    </row>
    <row r="37808" spans="4:4">
      <c r="D37808" s="422"/>
    </row>
    <row r="37809" spans="4:4">
      <c r="D37809" s="422"/>
    </row>
    <row r="37810" spans="4:4">
      <c r="D37810" s="422"/>
    </row>
    <row r="37811" spans="4:4">
      <c r="D37811" s="422"/>
    </row>
    <row r="37812" spans="4:4">
      <c r="D37812" s="422"/>
    </row>
    <row r="37813" spans="4:4">
      <c r="D37813" s="422"/>
    </row>
    <row r="37814" spans="4:4">
      <c r="D37814" s="422"/>
    </row>
    <row r="37815" spans="4:4">
      <c r="D37815" s="422"/>
    </row>
    <row r="37816" spans="4:4">
      <c r="D37816" s="422"/>
    </row>
    <row r="37817" spans="4:4">
      <c r="D37817" s="422"/>
    </row>
    <row r="37818" spans="4:4">
      <c r="D37818" s="422"/>
    </row>
    <row r="37819" spans="4:4">
      <c r="D37819" s="422"/>
    </row>
    <row r="37820" spans="4:4">
      <c r="D37820" s="422"/>
    </row>
    <row r="37821" spans="4:4">
      <c r="D37821" s="422"/>
    </row>
    <row r="37822" spans="4:4">
      <c r="D37822" s="422"/>
    </row>
    <row r="37823" spans="4:4">
      <c r="D37823" s="422"/>
    </row>
    <row r="37824" spans="4:4">
      <c r="D37824" s="422"/>
    </row>
    <row r="37825" spans="4:4">
      <c r="D37825" s="422"/>
    </row>
    <row r="37826" spans="4:4">
      <c r="D37826" s="422"/>
    </row>
    <row r="37827" spans="4:4">
      <c r="D37827" s="422"/>
    </row>
    <row r="37828" spans="4:4">
      <c r="D37828" s="422"/>
    </row>
    <row r="37829" spans="4:4">
      <c r="D37829" s="422"/>
    </row>
    <row r="37830" spans="4:4">
      <c r="D37830" s="422"/>
    </row>
    <row r="37831" spans="4:4">
      <c r="D37831" s="422"/>
    </row>
    <row r="37832" spans="4:4">
      <c r="D37832" s="422"/>
    </row>
    <row r="37833" spans="4:4">
      <c r="D37833" s="422"/>
    </row>
    <row r="37834" spans="4:4">
      <c r="D37834" s="422"/>
    </row>
    <row r="37835" spans="4:4">
      <c r="D37835" s="422"/>
    </row>
    <row r="37836" spans="4:4">
      <c r="D37836" s="422"/>
    </row>
    <row r="37837" spans="4:4">
      <c r="D37837" s="422"/>
    </row>
    <row r="37838" spans="4:4">
      <c r="D37838" s="422"/>
    </row>
    <row r="37839" spans="4:4">
      <c r="D37839" s="422"/>
    </row>
    <row r="37840" spans="4:4">
      <c r="D37840" s="422"/>
    </row>
    <row r="37841" spans="4:4">
      <c r="D37841" s="422"/>
    </row>
    <row r="37842" spans="4:4">
      <c r="D37842" s="422"/>
    </row>
    <row r="37843" spans="4:4">
      <c r="D37843" s="422"/>
    </row>
    <row r="37844" spans="4:4">
      <c r="D37844" s="422"/>
    </row>
    <row r="37845" spans="4:4">
      <c r="D37845" s="422"/>
    </row>
    <row r="37846" spans="4:4">
      <c r="D37846" s="422"/>
    </row>
    <row r="37847" spans="4:4">
      <c r="D37847" s="422"/>
    </row>
    <row r="37848" spans="4:4">
      <c r="D37848" s="422"/>
    </row>
    <row r="37849" spans="4:4">
      <c r="D37849" s="422"/>
    </row>
    <row r="37850" spans="4:4">
      <c r="D37850" s="422"/>
    </row>
    <row r="37851" spans="4:4">
      <c r="D37851" s="422"/>
    </row>
    <row r="37852" spans="4:4">
      <c r="D37852" s="422"/>
    </row>
    <row r="37853" spans="4:4">
      <c r="D37853" s="422"/>
    </row>
    <row r="37854" spans="4:4">
      <c r="D37854" s="422"/>
    </row>
    <row r="37855" spans="4:4">
      <c r="D37855" s="422"/>
    </row>
    <row r="37856" spans="4:4">
      <c r="D37856" s="422"/>
    </row>
    <row r="37857" spans="4:4">
      <c r="D37857" s="422"/>
    </row>
    <row r="37858" spans="4:4">
      <c r="D37858" s="422"/>
    </row>
    <row r="37859" spans="4:4">
      <c r="D37859" s="422"/>
    </row>
    <row r="37860" spans="4:4">
      <c r="D37860" s="422"/>
    </row>
    <row r="37861" spans="4:4">
      <c r="D37861" s="422"/>
    </row>
    <row r="37862" spans="4:4">
      <c r="D37862" s="422"/>
    </row>
    <row r="37863" spans="4:4">
      <c r="D37863" s="422"/>
    </row>
    <row r="37864" spans="4:4">
      <c r="D37864" s="422"/>
    </row>
    <row r="37865" spans="4:4">
      <c r="D37865" s="422"/>
    </row>
    <row r="37866" spans="4:4">
      <c r="D37866" s="422"/>
    </row>
    <row r="37867" spans="4:4">
      <c r="D37867" s="422"/>
    </row>
    <row r="37868" spans="4:4">
      <c r="D37868" s="422"/>
    </row>
    <row r="37869" spans="4:4">
      <c r="D37869" s="422"/>
    </row>
    <row r="37870" spans="4:4">
      <c r="D37870" s="422"/>
    </row>
    <row r="37871" spans="4:4">
      <c r="D37871" s="422"/>
    </row>
    <row r="37872" spans="4:4">
      <c r="D37872" s="422"/>
    </row>
    <row r="37873" spans="4:4">
      <c r="D37873" s="422"/>
    </row>
    <row r="37874" spans="4:4">
      <c r="D37874" s="422"/>
    </row>
    <row r="37875" spans="4:4">
      <c r="D37875" s="422"/>
    </row>
    <row r="37876" spans="4:4">
      <c r="D37876" s="422"/>
    </row>
    <row r="37877" spans="4:4">
      <c r="D37877" s="422"/>
    </row>
    <row r="37878" spans="4:4">
      <c r="D37878" s="422"/>
    </row>
    <row r="37879" spans="4:4">
      <c r="D37879" s="422"/>
    </row>
    <row r="37880" spans="4:4">
      <c r="D37880" s="422"/>
    </row>
    <row r="37881" spans="4:4">
      <c r="D37881" s="422"/>
    </row>
    <row r="37882" spans="4:4">
      <c r="D37882" s="422"/>
    </row>
    <row r="37883" spans="4:4">
      <c r="D37883" s="422"/>
    </row>
    <row r="37884" spans="4:4">
      <c r="D37884" s="422"/>
    </row>
    <row r="37885" spans="4:4">
      <c r="D37885" s="422"/>
    </row>
    <row r="37886" spans="4:4">
      <c r="D37886" s="422"/>
    </row>
    <row r="37887" spans="4:4">
      <c r="D37887" s="422"/>
    </row>
    <row r="37888" spans="4:4">
      <c r="D37888" s="422"/>
    </row>
    <row r="37889" spans="4:4">
      <c r="D37889" s="422"/>
    </row>
    <row r="37890" spans="4:4">
      <c r="D37890" s="422"/>
    </row>
    <row r="37891" spans="4:4">
      <c r="D37891" s="422"/>
    </row>
    <row r="37892" spans="4:4">
      <c r="D37892" s="422"/>
    </row>
    <row r="37893" spans="4:4">
      <c r="D37893" s="422"/>
    </row>
    <row r="37894" spans="4:4">
      <c r="D37894" s="422"/>
    </row>
    <row r="37895" spans="4:4">
      <c r="D37895" s="422"/>
    </row>
    <row r="37896" spans="4:4">
      <c r="D37896" s="422"/>
    </row>
    <row r="37897" spans="4:4">
      <c r="D37897" s="422"/>
    </row>
    <row r="37898" spans="4:4">
      <c r="D37898" s="422"/>
    </row>
    <row r="37899" spans="4:4">
      <c r="D37899" s="422"/>
    </row>
    <row r="37900" spans="4:4">
      <c r="D37900" s="422"/>
    </row>
    <row r="37901" spans="4:4">
      <c r="D37901" s="422"/>
    </row>
    <row r="37902" spans="4:4">
      <c r="D37902" s="422"/>
    </row>
    <row r="37903" spans="4:4">
      <c r="D37903" s="422"/>
    </row>
    <row r="37904" spans="4:4">
      <c r="D37904" s="422"/>
    </row>
    <row r="37905" spans="4:4">
      <c r="D37905" s="422"/>
    </row>
    <row r="37906" spans="4:4">
      <c r="D37906" s="422"/>
    </row>
    <row r="37907" spans="4:4">
      <c r="D37907" s="422"/>
    </row>
    <row r="37908" spans="4:4">
      <c r="D37908" s="422"/>
    </row>
    <row r="37909" spans="4:4">
      <c r="D37909" s="422"/>
    </row>
    <row r="37910" spans="4:4">
      <c r="D37910" s="422"/>
    </row>
    <row r="37911" spans="4:4">
      <c r="D37911" s="422"/>
    </row>
    <row r="37912" spans="4:4">
      <c r="D37912" s="422"/>
    </row>
    <row r="37913" spans="4:4">
      <c r="D37913" s="422"/>
    </row>
    <row r="37914" spans="4:4">
      <c r="D37914" s="422"/>
    </row>
    <row r="37915" spans="4:4">
      <c r="D37915" s="422"/>
    </row>
    <row r="37916" spans="4:4">
      <c r="D37916" s="422"/>
    </row>
    <row r="37917" spans="4:4">
      <c r="D37917" s="422"/>
    </row>
    <row r="37918" spans="4:4">
      <c r="D37918" s="422"/>
    </row>
    <row r="37919" spans="4:4">
      <c r="D37919" s="422"/>
    </row>
    <row r="37920" spans="4:4">
      <c r="D37920" s="422"/>
    </row>
    <row r="37921" spans="4:4">
      <c r="D37921" s="422"/>
    </row>
    <row r="37922" spans="4:4">
      <c r="D37922" s="422"/>
    </row>
    <row r="37923" spans="4:4">
      <c r="D37923" s="422"/>
    </row>
    <row r="37924" spans="4:4">
      <c r="D37924" s="422"/>
    </row>
    <row r="37925" spans="4:4">
      <c r="D37925" s="422"/>
    </row>
    <row r="37926" spans="4:4">
      <c r="D37926" s="422"/>
    </row>
    <row r="37927" spans="4:4">
      <c r="D37927" s="422"/>
    </row>
    <row r="37928" spans="4:4">
      <c r="D37928" s="422"/>
    </row>
    <row r="37929" spans="4:4">
      <c r="D37929" s="422"/>
    </row>
    <row r="37930" spans="4:4">
      <c r="D37930" s="422"/>
    </row>
    <row r="37931" spans="4:4">
      <c r="D37931" s="422"/>
    </row>
    <row r="37932" spans="4:4">
      <c r="D37932" s="422"/>
    </row>
    <row r="37933" spans="4:4">
      <c r="D37933" s="422"/>
    </row>
    <row r="37934" spans="4:4">
      <c r="D37934" s="422"/>
    </row>
    <row r="37935" spans="4:4">
      <c r="D37935" s="422"/>
    </row>
    <row r="37936" spans="4:4">
      <c r="D37936" s="422"/>
    </row>
    <row r="37937" spans="4:4">
      <c r="D37937" s="422"/>
    </row>
    <row r="37938" spans="4:4">
      <c r="D37938" s="422"/>
    </row>
    <row r="37939" spans="4:4">
      <c r="D37939" s="422"/>
    </row>
    <row r="37940" spans="4:4">
      <c r="D37940" s="422"/>
    </row>
    <row r="37941" spans="4:4">
      <c r="D37941" s="422"/>
    </row>
    <row r="37942" spans="4:4">
      <c r="D37942" s="422"/>
    </row>
    <row r="37943" spans="4:4">
      <c r="D37943" s="422"/>
    </row>
    <row r="37944" spans="4:4">
      <c r="D37944" s="422"/>
    </row>
    <row r="37945" spans="4:4">
      <c r="D37945" s="422"/>
    </row>
    <row r="37946" spans="4:4">
      <c r="D37946" s="422"/>
    </row>
    <row r="37947" spans="4:4">
      <c r="D37947" s="422"/>
    </row>
    <row r="37948" spans="4:4">
      <c r="D37948" s="422"/>
    </row>
    <row r="37949" spans="4:4">
      <c r="D37949" s="422"/>
    </row>
    <row r="37950" spans="4:4">
      <c r="D37950" s="422"/>
    </row>
    <row r="37951" spans="4:4">
      <c r="D37951" s="422"/>
    </row>
    <row r="37952" spans="4:4">
      <c r="D37952" s="422"/>
    </row>
    <row r="37953" spans="4:4">
      <c r="D37953" s="422"/>
    </row>
    <row r="37954" spans="4:4">
      <c r="D37954" s="422"/>
    </row>
    <row r="37955" spans="4:4">
      <c r="D37955" s="422"/>
    </row>
    <row r="37956" spans="4:4">
      <c r="D37956" s="422"/>
    </row>
    <row r="37957" spans="4:4">
      <c r="D37957" s="422"/>
    </row>
    <row r="37958" spans="4:4">
      <c r="D37958" s="422"/>
    </row>
    <row r="37959" spans="4:4">
      <c r="D37959" s="422"/>
    </row>
    <row r="37960" spans="4:4">
      <c r="D37960" s="422"/>
    </row>
    <row r="37961" spans="4:4">
      <c r="D37961" s="422"/>
    </row>
    <row r="37962" spans="4:4">
      <c r="D37962" s="422"/>
    </row>
    <row r="37963" spans="4:4">
      <c r="D37963" s="422"/>
    </row>
    <row r="37964" spans="4:4">
      <c r="D37964" s="422"/>
    </row>
    <row r="37965" spans="4:4">
      <c r="D37965" s="422"/>
    </row>
    <row r="37966" spans="4:4">
      <c r="D37966" s="422"/>
    </row>
    <row r="37967" spans="4:4">
      <c r="D37967" s="422"/>
    </row>
    <row r="37968" spans="4:4">
      <c r="D37968" s="422"/>
    </row>
    <row r="37969" spans="4:4">
      <c r="D37969" s="422"/>
    </row>
    <row r="37970" spans="4:4">
      <c r="D37970" s="422"/>
    </row>
    <row r="37971" spans="4:4">
      <c r="D37971" s="422"/>
    </row>
    <row r="37972" spans="4:4">
      <c r="D37972" s="422"/>
    </row>
    <row r="37973" spans="4:4">
      <c r="D37973" s="422"/>
    </row>
    <row r="37974" spans="4:4">
      <c r="D37974" s="422"/>
    </row>
    <row r="37975" spans="4:4">
      <c r="D37975" s="422"/>
    </row>
    <row r="37976" spans="4:4">
      <c r="D37976" s="422"/>
    </row>
    <row r="37977" spans="4:4">
      <c r="D37977" s="422"/>
    </row>
    <row r="37978" spans="4:4">
      <c r="D37978" s="422"/>
    </row>
    <row r="37979" spans="4:4">
      <c r="D37979" s="422"/>
    </row>
    <row r="37980" spans="4:4">
      <c r="D37980" s="422"/>
    </row>
    <row r="37981" spans="4:4">
      <c r="D37981" s="422"/>
    </row>
    <row r="37982" spans="4:4">
      <c r="D37982" s="422"/>
    </row>
    <row r="37983" spans="4:4">
      <c r="D37983" s="422"/>
    </row>
    <row r="37984" spans="4:4">
      <c r="D37984" s="422"/>
    </row>
    <row r="37985" spans="4:4">
      <c r="D37985" s="422"/>
    </row>
    <row r="37986" spans="4:4">
      <c r="D37986" s="422"/>
    </row>
    <row r="37987" spans="4:4">
      <c r="D37987" s="422"/>
    </row>
    <row r="37988" spans="4:4">
      <c r="D37988" s="422"/>
    </row>
    <row r="37989" spans="4:4">
      <c r="D37989" s="422"/>
    </row>
    <row r="37990" spans="4:4">
      <c r="D37990" s="422"/>
    </row>
    <row r="37991" spans="4:4">
      <c r="D37991" s="422"/>
    </row>
    <row r="37992" spans="4:4">
      <c r="D37992" s="422"/>
    </row>
    <row r="37993" spans="4:4">
      <c r="D37993" s="422"/>
    </row>
    <row r="37994" spans="4:4">
      <c r="D37994" s="422"/>
    </row>
    <row r="37995" spans="4:4">
      <c r="D37995" s="422"/>
    </row>
    <row r="37996" spans="4:4">
      <c r="D37996" s="422"/>
    </row>
    <row r="37997" spans="4:4">
      <c r="D37997" s="422"/>
    </row>
    <row r="37998" spans="4:4">
      <c r="D37998" s="422"/>
    </row>
    <row r="37999" spans="4:4">
      <c r="D37999" s="422"/>
    </row>
    <row r="38000" spans="4:4">
      <c r="D38000" s="422"/>
    </row>
    <row r="38001" spans="4:4">
      <c r="D38001" s="422"/>
    </row>
    <row r="38002" spans="4:4">
      <c r="D38002" s="422"/>
    </row>
    <row r="38003" spans="4:4">
      <c r="D38003" s="422"/>
    </row>
    <row r="38004" spans="4:4">
      <c r="D38004" s="422"/>
    </row>
    <row r="38005" spans="4:4">
      <c r="D38005" s="422"/>
    </row>
    <row r="38006" spans="4:4">
      <c r="D38006" s="422"/>
    </row>
    <row r="38007" spans="4:4">
      <c r="D38007" s="422"/>
    </row>
    <row r="38008" spans="4:4">
      <c r="D38008" s="422"/>
    </row>
    <row r="38009" spans="4:4">
      <c r="D38009" s="422"/>
    </row>
    <row r="38010" spans="4:4">
      <c r="D38010" s="422"/>
    </row>
    <row r="38011" spans="4:4">
      <c r="D38011" s="422"/>
    </row>
    <row r="38012" spans="4:4">
      <c r="D38012" s="422"/>
    </row>
    <row r="38013" spans="4:4">
      <c r="D38013" s="422"/>
    </row>
    <row r="38014" spans="4:4">
      <c r="D38014" s="422"/>
    </row>
    <row r="38015" spans="4:4">
      <c r="D38015" s="422"/>
    </row>
    <row r="38016" spans="4:4">
      <c r="D38016" s="422"/>
    </row>
    <row r="38017" spans="4:4">
      <c r="D38017" s="422"/>
    </row>
    <row r="38018" spans="4:4">
      <c r="D38018" s="422"/>
    </row>
    <row r="38019" spans="4:4">
      <c r="D38019" s="422"/>
    </row>
    <row r="38020" spans="4:4">
      <c r="D38020" s="422"/>
    </row>
    <row r="38021" spans="4:4">
      <c r="D38021" s="422"/>
    </row>
    <row r="38022" spans="4:4">
      <c r="D38022" s="422"/>
    </row>
    <row r="38023" spans="4:4">
      <c r="D38023" s="422"/>
    </row>
    <row r="38024" spans="4:4">
      <c r="D38024" s="422"/>
    </row>
    <row r="38025" spans="4:4">
      <c r="D38025" s="422"/>
    </row>
    <row r="38026" spans="4:4">
      <c r="D38026" s="422"/>
    </row>
    <row r="38027" spans="4:4">
      <c r="D38027" s="422"/>
    </row>
    <row r="38028" spans="4:4">
      <c r="D38028" s="422"/>
    </row>
    <row r="38029" spans="4:4">
      <c r="D38029" s="422"/>
    </row>
    <row r="38030" spans="4:4">
      <c r="D38030" s="422"/>
    </row>
    <row r="38031" spans="4:4">
      <c r="D38031" s="422"/>
    </row>
    <row r="38032" spans="4:4">
      <c r="D38032" s="422"/>
    </row>
    <row r="38033" spans="4:4">
      <c r="D38033" s="422"/>
    </row>
    <row r="38034" spans="4:4">
      <c r="D38034" s="422"/>
    </row>
    <row r="38035" spans="4:4">
      <c r="D38035" s="422"/>
    </row>
    <row r="38036" spans="4:4">
      <c r="D38036" s="422"/>
    </row>
    <row r="38037" spans="4:4">
      <c r="D38037" s="422"/>
    </row>
    <row r="38038" spans="4:4">
      <c r="D38038" s="422"/>
    </row>
    <row r="38039" spans="4:4">
      <c r="D38039" s="422"/>
    </row>
    <row r="38040" spans="4:4">
      <c r="D38040" s="422"/>
    </row>
    <row r="38041" spans="4:4">
      <c r="D38041" s="422"/>
    </row>
    <row r="38042" spans="4:4">
      <c r="D38042" s="422"/>
    </row>
    <row r="38043" spans="4:4">
      <c r="D38043" s="422"/>
    </row>
    <row r="38044" spans="4:4">
      <c r="D38044" s="422"/>
    </row>
    <row r="38045" spans="4:4">
      <c r="D38045" s="422"/>
    </row>
    <row r="38046" spans="4:4">
      <c r="D38046" s="422"/>
    </row>
    <row r="38047" spans="4:4">
      <c r="D38047" s="422"/>
    </row>
    <row r="38048" spans="4:4">
      <c r="D38048" s="422"/>
    </row>
    <row r="38049" spans="4:4">
      <c r="D38049" s="422"/>
    </row>
    <row r="38050" spans="4:4">
      <c r="D38050" s="422"/>
    </row>
    <row r="38051" spans="4:4">
      <c r="D38051" s="422"/>
    </row>
    <row r="38052" spans="4:4">
      <c r="D38052" s="422"/>
    </row>
    <row r="38053" spans="4:4">
      <c r="D38053" s="422"/>
    </row>
    <row r="38054" spans="4:4">
      <c r="D38054" s="422"/>
    </row>
    <row r="38055" spans="4:4">
      <c r="D38055" s="422"/>
    </row>
    <row r="38056" spans="4:4">
      <c r="D38056" s="422"/>
    </row>
    <row r="38057" spans="4:4">
      <c r="D38057" s="422"/>
    </row>
    <row r="38058" spans="4:4">
      <c r="D38058" s="422"/>
    </row>
    <row r="38059" spans="4:4">
      <c r="D38059" s="422"/>
    </row>
    <row r="38060" spans="4:4">
      <c r="D38060" s="422"/>
    </row>
    <row r="38061" spans="4:4">
      <c r="D38061" s="422"/>
    </row>
    <row r="38062" spans="4:4">
      <c r="D38062" s="422"/>
    </row>
    <row r="38063" spans="4:4">
      <c r="D38063" s="422"/>
    </row>
    <row r="38064" spans="4:4">
      <c r="D38064" s="422"/>
    </row>
    <row r="38065" spans="4:4">
      <c r="D38065" s="422"/>
    </row>
    <row r="38066" spans="4:4">
      <c r="D38066" s="422"/>
    </row>
    <row r="38067" spans="4:4">
      <c r="D38067" s="422"/>
    </row>
    <row r="38068" spans="4:4">
      <c r="D38068" s="422"/>
    </row>
    <row r="38069" spans="4:4">
      <c r="D38069" s="422"/>
    </row>
    <row r="38070" spans="4:4">
      <c r="D38070" s="422"/>
    </row>
    <row r="38071" spans="4:4">
      <c r="D38071" s="422"/>
    </row>
    <row r="38072" spans="4:4">
      <c r="D38072" s="422"/>
    </row>
    <row r="38073" spans="4:4">
      <c r="D38073" s="422"/>
    </row>
    <row r="38074" spans="4:4">
      <c r="D38074" s="422"/>
    </row>
    <row r="38075" spans="4:4">
      <c r="D38075" s="422"/>
    </row>
    <row r="38076" spans="4:4">
      <c r="D38076" s="422"/>
    </row>
    <row r="38077" spans="4:4">
      <c r="D38077" s="422"/>
    </row>
    <row r="38078" spans="4:4">
      <c r="D38078" s="422"/>
    </row>
    <row r="38079" spans="4:4">
      <c r="D38079" s="422"/>
    </row>
    <row r="38080" spans="4:4">
      <c r="D38080" s="422"/>
    </row>
    <row r="38081" spans="4:4">
      <c r="D38081" s="422"/>
    </row>
    <row r="38082" spans="4:4">
      <c r="D38082" s="422"/>
    </row>
    <row r="38083" spans="4:4">
      <c r="D38083" s="422"/>
    </row>
    <row r="38084" spans="4:4">
      <c r="D38084" s="422"/>
    </row>
    <row r="38085" spans="4:4">
      <c r="D38085" s="422"/>
    </row>
    <row r="38086" spans="4:4">
      <c r="D38086" s="422"/>
    </row>
    <row r="38087" spans="4:4">
      <c r="D38087" s="422"/>
    </row>
    <row r="38088" spans="4:4">
      <c r="D38088" s="422"/>
    </row>
    <row r="38089" spans="4:4">
      <c r="D38089" s="422"/>
    </row>
    <row r="38090" spans="4:4">
      <c r="D38090" s="422"/>
    </row>
    <row r="38091" spans="4:4">
      <c r="D38091" s="422"/>
    </row>
    <row r="38092" spans="4:4">
      <c r="D38092" s="422"/>
    </row>
    <row r="38093" spans="4:4">
      <c r="D38093" s="422"/>
    </row>
    <row r="38094" spans="4:4">
      <c r="D38094" s="422"/>
    </row>
    <row r="38095" spans="4:4">
      <c r="D38095" s="422"/>
    </row>
    <row r="38096" spans="4:4">
      <c r="D38096" s="422"/>
    </row>
    <row r="38097" spans="4:4">
      <c r="D38097" s="422"/>
    </row>
    <row r="38098" spans="4:4">
      <c r="D38098" s="422"/>
    </row>
    <row r="38099" spans="4:4">
      <c r="D38099" s="422"/>
    </row>
    <row r="38100" spans="4:4">
      <c r="D38100" s="422"/>
    </row>
    <row r="38101" spans="4:4">
      <c r="D38101" s="422"/>
    </row>
    <row r="38102" spans="4:4">
      <c r="D38102" s="422"/>
    </row>
    <row r="38103" spans="4:4">
      <c r="D38103" s="422"/>
    </row>
    <row r="38104" spans="4:4">
      <c r="D38104" s="422"/>
    </row>
    <row r="38105" spans="4:4">
      <c r="D38105" s="422"/>
    </row>
    <row r="38106" spans="4:4">
      <c r="D38106" s="422"/>
    </row>
    <row r="38107" spans="4:4">
      <c r="D38107" s="422"/>
    </row>
    <row r="38108" spans="4:4">
      <c r="D38108" s="422"/>
    </row>
    <row r="38109" spans="4:4">
      <c r="D38109" s="422"/>
    </row>
    <row r="38110" spans="4:4">
      <c r="D38110" s="422"/>
    </row>
    <row r="38111" spans="4:4">
      <c r="D38111" s="422"/>
    </row>
    <row r="38112" spans="4:4">
      <c r="D38112" s="422"/>
    </row>
    <row r="38113" spans="4:4">
      <c r="D38113" s="422"/>
    </row>
    <row r="38114" spans="4:4">
      <c r="D38114" s="422"/>
    </row>
    <row r="38115" spans="4:4">
      <c r="D38115" s="422"/>
    </row>
    <row r="38116" spans="4:4">
      <c r="D38116" s="422"/>
    </row>
    <row r="38117" spans="4:4">
      <c r="D38117" s="422"/>
    </row>
    <row r="38118" spans="4:4">
      <c r="D38118" s="422"/>
    </row>
    <row r="38119" spans="4:4">
      <c r="D38119" s="422"/>
    </row>
    <row r="38120" spans="4:4">
      <c r="D38120" s="422"/>
    </row>
    <row r="38121" spans="4:4">
      <c r="D38121" s="422"/>
    </row>
    <row r="38122" spans="4:4">
      <c r="D38122" s="422"/>
    </row>
    <row r="38123" spans="4:4">
      <c r="D38123" s="422"/>
    </row>
    <row r="38124" spans="4:4">
      <c r="D38124" s="422"/>
    </row>
    <row r="38125" spans="4:4">
      <c r="D38125" s="422"/>
    </row>
    <row r="38126" spans="4:4">
      <c r="D38126" s="422"/>
    </row>
    <row r="38127" spans="4:4">
      <c r="D38127" s="422"/>
    </row>
    <row r="38128" spans="4:4">
      <c r="D38128" s="422"/>
    </row>
    <row r="38129" spans="4:4">
      <c r="D38129" s="422"/>
    </row>
    <row r="38130" spans="4:4">
      <c r="D38130" s="422"/>
    </row>
    <row r="38131" spans="4:4">
      <c r="D38131" s="422"/>
    </row>
    <row r="38132" spans="4:4">
      <c r="D38132" s="422"/>
    </row>
    <row r="38133" spans="4:4">
      <c r="D38133" s="422"/>
    </row>
    <row r="38134" spans="4:4">
      <c r="D38134" s="422"/>
    </row>
    <row r="38135" spans="4:4">
      <c r="D38135" s="422"/>
    </row>
    <row r="38136" spans="4:4">
      <c r="D38136" s="422"/>
    </row>
    <row r="38137" spans="4:4">
      <c r="D38137" s="422"/>
    </row>
    <row r="38138" spans="4:4">
      <c r="D38138" s="422"/>
    </row>
    <row r="38139" spans="4:4">
      <c r="D38139" s="422"/>
    </row>
    <row r="38140" spans="4:4">
      <c r="D38140" s="422"/>
    </row>
    <row r="38141" spans="4:4">
      <c r="D38141" s="422"/>
    </row>
    <row r="38142" spans="4:4">
      <c r="D38142" s="422"/>
    </row>
    <row r="38143" spans="4:4">
      <c r="D38143" s="422"/>
    </row>
    <row r="38144" spans="4:4">
      <c r="D38144" s="422"/>
    </row>
    <row r="38145" spans="4:4">
      <c r="D38145" s="422"/>
    </row>
    <row r="38146" spans="4:4">
      <c r="D38146" s="422"/>
    </row>
    <row r="38147" spans="4:4">
      <c r="D38147" s="422"/>
    </row>
    <row r="38148" spans="4:4">
      <c r="D38148" s="422"/>
    </row>
    <row r="38149" spans="4:4">
      <c r="D38149" s="422"/>
    </row>
    <row r="38150" spans="4:4">
      <c r="D38150" s="422"/>
    </row>
    <row r="38151" spans="4:4">
      <c r="D38151" s="422"/>
    </row>
    <row r="38152" spans="4:4">
      <c r="D38152" s="422"/>
    </row>
    <row r="38153" spans="4:4">
      <c r="D38153" s="422"/>
    </row>
    <row r="38154" spans="4:4">
      <c r="D38154" s="422"/>
    </row>
    <row r="38155" spans="4:4">
      <c r="D38155" s="422"/>
    </row>
    <row r="38156" spans="4:4">
      <c r="D38156" s="422"/>
    </row>
    <row r="38157" spans="4:4">
      <c r="D38157" s="422"/>
    </row>
    <row r="38158" spans="4:4">
      <c r="D38158" s="422"/>
    </row>
    <row r="38159" spans="4:4">
      <c r="D38159" s="422"/>
    </row>
    <row r="38160" spans="4:4">
      <c r="D38160" s="422"/>
    </row>
    <row r="38161" spans="4:4">
      <c r="D38161" s="422"/>
    </row>
    <row r="38162" spans="4:4">
      <c r="D38162" s="422"/>
    </row>
    <row r="38163" spans="4:4">
      <c r="D38163" s="422"/>
    </row>
    <row r="38164" spans="4:4">
      <c r="D38164" s="422"/>
    </row>
    <row r="38165" spans="4:4">
      <c r="D38165" s="422"/>
    </row>
    <row r="38166" spans="4:4">
      <c r="D38166" s="422"/>
    </row>
    <row r="38167" spans="4:4">
      <c r="D38167" s="422"/>
    </row>
    <row r="38168" spans="4:4">
      <c r="D38168" s="422"/>
    </row>
    <row r="38169" spans="4:4">
      <c r="D38169" s="422"/>
    </row>
    <row r="38170" spans="4:4">
      <c r="D38170" s="422"/>
    </row>
    <row r="38171" spans="4:4">
      <c r="D38171" s="422"/>
    </row>
    <row r="38172" spans="4:4">
      <c r="D38172" s="422"/>
    </row>
    <row r="38173" spans="4:4">
      <c r="D38173" s="422"/>
    </row>
    <row r="38174" spans="4:4">
      <c r="D38174" s="422"/>
    </row>
    <row r="38175" spans="4:4">
      <c r="D38175" s="422"/>
    </row>
    <row r="38176" spans="4:4">
      <c r="D38176" s="422"/>
    </row>
    <row r="38177" spans="4:4">
      <c r="D38177" s="422"/>
    </row>
    <row r="38178" spans="4:4">
      <c r="D38178" s="422"/>
    </row>
    <row r="38179" spans="4:4">
      <c r="D38179" s="422"/>
    </row>
    <row r="38180" spans="4:4">
      <c r="D38180" s="422"/>
    </row>
    <row r="38181" spans="4:4">
      <c r="D38181" s="422"/>
    </row>
    <row r="38182" spans="4:4">
      <c r="D38182" s="422"/>
    </row>
    <row r="38183" spans="4:4">
      <c r="D38183" s="422"/>
    </row>
    <row r="38184" spans="4:4">
      <c r="D38184" s="422"/>
    </row>
    <row r="38185" spans="4:4">
      <c r="D38185" s="422"/>
    </row>
    <row r="38186" spans="4:4">
      <c r="D38186" s="422"/>
    </row>
    <row r="38187" spans="4:4">
      <c r="D38187" s="422"/>
    </row>
    <row r="38188" spans="4:4">
      <c r="D38188" s="422"/>
    </row>
    <row r="38189" spans="4:4">
      <c r="D38189" s="422"/>
    </row>
    <row r="38190" spans="4:4">
      <c r="D38190" s="422"/>
    </row>
    <row r="38191" spans="4:4">
      <c r="D38191" s="422"/>
    </row>
    <row r="38192" spans="4:4">
      <c r="D38192" s="422"/>
    </row>
    <row r="38193" spans="4:4">
      <c r="D38193" s="422"/>
    </row>
    <row r="38194" spans="4:4">
      <c r="D38194" s="422"/>
    </row>
    <row r="38195" spans="4:4">
      <c r="D38195" s="422"/>
    </row>
    <row r="38196" spans="4:4">
      <c r="D38196" s="422"/>
    </row>
    <row r="38197" spans="4:4">
      <c r="D38197" s="422"/>
    </row>
    <row r="38198" spans="4:4">
      <c r="D38198" s="422"/>
    </row>
    <row r="38199" spans="4:4">
      <c r="D38199" s="422"/>
    </row>
    <row r="38200" spans="4:4">
      <c r="D38200" s="422"/>
    </row>
    <row r="38201" spans="4:4">
      <c r="D38201" s="422"/>
    </row>
    <row r="38202" spans="4:4">
      <c r="D38202" s="422"/>
    </row>
    <row r="38203" spans="4:4">
      <c r="D38203" s="422"/>
    </row>
    <row r="38204" spans="4:4">
      <c r="D38204" s="422"/>
    </row>
    <row r="38205" spans="4:4">
      <c r="D38205" s="422"/>
    </row>
    <row r="38206" spans="4:4">
      <c r="D38206" s="422"/>
    </row>
    <row r="38207" spans="4:4">
      <c r="D38207" s="422"/>
    </row>
    <row r="38208" spans="4:4">
      <c r="D38208" s="422"/>
    </row>
    <row r="38209" spans="4:4">
      <c r="D38209" s="422"/>
    </row>
    <row r="38210" spans="4:4">
      <c r="D38210" s="422"/>
    </row>
    <row r="38211" spans="4:4">
      <c r="D38211" s="422"/>
    </row>
    <row r="38212" spans="4:4">
      <c r="D38212" s="422"/>
    </row>
    <row r="38213" spans="4:4">
      <c r="D38213" s="422"/>
    </row>
    <row r="38214" spans="4:4">
      <c r="D38214" s="422"/>
    </row>
    <row r="38215" spans="4:4">
      <c r="D38215" s="422"/>
    </row>
    <row r="38216" spans="4:4">
      <c r="D38216" s="422"/>
    </row>
    <row r="38217" spans="4:4">
      <c r="D38217" s="422"/>
    </row>
    <row r="38218" spans="4:4">
      <c r="D38218" s="422"/>
    </row>
    <row r="38219" spans="4:4">
      <c r="D38219" s="422"/>
    </row>
    <row r="38220" spans="4:4">
      <c r="D38220" s="422"/>
    </row>
    <row r="38221" spans="4:4">
      <c r="D38221" s="422"/>
    </row>
    <row r="38222" spans="4:4">
      <c r="D38222" s="422"/>
    </row>
    <row r="38223" spans="4:4">
      <c r="D38223" s="422"/>
    </row>
    <row r="38224" spans="4:4">
      <c r="D38224" s="422"/>
    </row>
    <row r="38225" spans="4:4">
      <c r="D38225" s="422"/>
    </row>
    <row r="38226" spans="4:4">
      <c r="D38226" s="422"/>
    </row>
    <row r="38227" spans="4:4">
      <c r="D38227" s="422"/>
    </row>
    <row r="38228" spans="4:4">
      <c r="D38228" s="422"/>
    </row>
    <row r="38229" spans="4:4">
      <c r="D38229" s="422"/>
    </row>
    <row r="38230" spans="4:4">
      <c r="D38230" s="422"/>
    </row>
    <row r="38231" spans="4:4">
      <c r="D38231" s="422"/>
    </row>
    <row r="38232" spans="4:4">
      <c r="D38232" s="422"/>
    </row>
    <row r="38233" spans="4:4">
      <c r="D38233" s="422"/>
    </row>
    <row r="38234" spans="4:4">
      <c r="D38234" s="422"/>
    </row>
    <row r="38235" spans="4:4">
      <c r="D38235" s="422"/>
    </row>
    <row r="38236" spans="4:4">
      <c r="D38236" s="422"/>
    </row>
    <row r="38237" spans="4:4">
      <c r="D38237" s="422"/>
    </row>
    <row r="38238" spans="4:4">
      <c r="D38238" s="422"/>
    </row>
    <row r="38239" spans="4:4">
      <c r="D38239" s="422"/>
    </row>
    <row r="38240" spans="4:4">
      <c r="D38240" s="422"/>
    </row>
    <row r="38241" spans="4:4">
      <c r="D38241" s="422"/>
    </row>
    <row r="38242" spans="4:4">
      <c r="D38242" s="422"/>
    </row>
    <row r="38243" spans="4:4">
      <c r="D38243" s="422"/>
    </row>
    <row r="38244" spans="4:4">
      <c r="D38244" s="422"/>
    </row>
    <row r="38245" spans="4:4">
      <c r="D38245" s="422"/>
    </row>
    <row r="38246" spans="4:4">
      <c r="D38246" s="422"/>
    </row>
    <row r="38247" spans="4:4">
      <c r="D38247" s="422"/>
    </row>
    <row r="38248" spans="4:4">
      <c r="D38248" s="422"/>
    </row>
    <row r="38249" spans="4:4">
      <c r="D38249" s="422"/>
    </row>
    <row r="38250" spans="4:4">
      <c r="D38250" s="422"/>
    </row>
    <row r="38251" spans="4:4">
      <c r="D38251" s="422"/>
    </row>
    <row r="38252" spans="4:4">
      <c r="D38252" s="422"/>
    </row>
    <row r="38253" spans="4:4">
      <c r="D38253" s="422"/>
    </row>
    <row r="38254" spans="4:4">
      <c r="D38254" s="422"/>
    </row>
    <row r="38255" spans="4:4">
      <c r="D38255" s="422"/>
    </row>
    <row r="38256" spans="4:4">
      <c r="D38256" s="422"/>
    </row>
    <row r="38257" spans="4:4">
      <c r="D38257" s="422"/>
    </row>
    <row r="38258" spans="4:4">
      <c r="D38258" s="422"/>
    </row>
    <row r="38259" spans="4:4">
      <c r="D38259" s="422"/>
    </row>
    <row r="38260" spans="4:4">
      <c r="D38260" s="422"/>
    </row>
    <row r="38261" spans="4:4">
      <c r="D38261" s="422"/>
    </row>
    <row r="38262" spans="4:4">
      <c r="D38262" s="422"/>
    </row>
    <row r="38263" spans="4:4">
      <c r="D38263" s="422"/>
    </row>
    <row r="38264" spans="4:4">
      <c r="D38264" s="422"/>
    </row>
    <row r="38265" spans="4:4">
      <c r="D38265" s="422"/>
    </row>
    <row r="38266" spans="4:4">
      <c r="D38266" s="422"/>
    </row>
    <row r="38267" spans="4:4">
      <c r="D38267" s="422"/>
    </row>
    <row r="38268" spans="4:4">
      <c r="D38268" s="422"/>
    </row>
    <row r="38269" spans="4:4">
      <c r="D38269" s="422"/>
    </row>
    <row r="38270" spans="4:4">
      <c r="D38270" s="422"/>
    </row>
    <row r="38271" spans="4:4">
      <c r="D38271" s="422"/>
    </row>
    <row r="38272" spans="4:4">
      <c r="D38272" s="422"/>
    </row>
    <row r="38273" spans="4:4">
      <c r="D38273" s="422"/>
    </row>
    <row r="38274" spans="4:4">
      <c r="D38274" s="422"/>
    </row>
    <row r="38275" spans="4:4">
      <c r="D38275" s="422"/>
    </row>
    <row r="38276" spans="4:4">
      <c r="D38276" s="422"/>
    </row>
    <row r="38277" spans="4:4">
      <c r="D38277" s="422"/>
    </row>
    <row r="38278" spans="4:4">
      <c r="D38278" s="422"/>
    </row>
    <row r="38279" spans="4:4">
      <c r="D38279" s="422"/>
    </row>
    <row r="38280" spans="4:4">
      <c r="D38280" s="422"/>
    </row>
    <row r="38281" spans="4:4">
      <c r="D38281" s="422"/>
    </row>
    <row r="38282" spans="4:4">
      <c r="D38282" s="422"/>
    </row>
    <row r="38283" spans="4:4">
      <c r="D38283" s="422"/>
    </row>
    <row r="38284" spans="4:4">
      <c r="D38284" s="422"/>
    </row>
    <row r="38285" spans="4:4">
      <c r="D38285" s="422"/>
    </row>
    <row r="38286" spans="4:4">
      <c r="D38286" s="422"/>
    </row>
    <row r="38287" spans="4:4">
      <c r="D38287" s="422"/>
    </row>
    <row r="38288" spans="4:4">
      <c r="D38288" s="422"/>
    </row>
    <row r="38289" spans="4:4">
      <c r="D38289" s="422"/>
    </row>
    <row r="38290" spans="4:4">
      <c r="D38290" s="422"/>
    </row>
    <row r="38291" spans="4:4">
      <c r="D38291" s="422"/>
    </row>
    <row r="38292" spans="4:4">
      <c r="D38292" s="422"/>
    </row>
    <row r="38293" spans="4:4">
      <c r="D38293" s="422"/>
    </row>
    <row r="38294" spans="4:4">
      <c r="D38294" s="422"/>
    </row>
    <row r="38295" spans="4:4">
      <c r="D38295" s="422"/>
    </row>
    <row r="38296" spans="4:4">
      <c r="D38296" s="422"/>
    </row>
    <row r="38297" spans="4:4">
      <c r="D38297" s="422"/>
    </row>
    <row r="38298" spans="4:4">
      <c r="D38298" s="422"/>
    </row>
    <row r="38299" spans="4:4">
      <c r="D38299" s="422"/>
    </row>
    <row r="38300" spans="4:4">
      <c r="D38300" s="422"/>
    </row>
    <row r="38301" spans="4:4">
      <c r="D38301" s="422"/>
    </row>
    <row r="38302" spans="4:4">
      <c r="D38302" s="422"/>
    </row>
    <row r="38303" spans="4:4">
      <c r="D38303" s="422"/>
    </row>
    <row r="38304" spans="4:4">
      <c r="D38304" s="422"/>
    </row>
    <row r="38305" spans="4:4">
      <c r="D38305" s="422"/>
    </row>
    <row r="38306" spans="4:4">
      <c r="D38306" s="422"/>
    </row>
    <row r="38307" spans="4:4">
      <c r="D38307" s="422"/>
    </row>
    <row r="38308" spans="4:4">
      <c r="D38308" s="422"/>
    </row>
    <row r="38309" spans="4:4">
      <c r="D38309" s="422"/>
    </row>
    <row r="38310" spans="4:4">
      <c r="D38310" s="422"/>
    </row>
    <row r="38311" spans="4:4">
      <c r="D38311" s="422"/>
    </row>
    <row r="38312" spans="4:4">
      <c r="D38312" s="422"/>
    </row>
    <row r="38313" spans="4:4">
      <c r="D38313" s="422"/>
    </row>
    <row r="38314" spans="4:4">
      <c r="D38314" s="422"/>
    </row>
    <row r="38315" spans="4:4">
      <c r="D38315" s="422"/>
    </row>
    <row r="38316" spans="4:4">
      <c r="D38316" s="422"/>
    </row>
    <row r="38317" spans="4:4">
      <c r="D38317" s="422"/>
    </row>
    <row r="38318" spans="4:4">
      <c r="D38318" s="422"/>
    </row>
    <row r="38319" spans="4:4">
      <c r="D38319" s="422"/>
    </row>
    <row r="38320" spans="4:4">
      <c r="D38320" s="422"/>
    </row>
    <row r="38321" spans="4:4">
      <c r="D38321" s="422"/>
    </row>
    <row r="38322" spans="4:4">
      <c r="D38322" s="422"/>
    </row>
    <row r="38323" spans="4:4">
      <c r="D38323" s="422"/>
    </row>
    <row r="38324" spans="4:4">
      <c r="D38324" s="422"/>
    </row>
    <row r="38325" spans="4:4">
      <c r="D38325" s="422"/>
    </row>
    <row r="38326" spans="4:4">
      <c r="D38326" s="422"/>
    </row>
    <row r="38327" spans="4:4">
      <c r="D38327" s="422"/>
    </row>
    <row r="38328" spans="4:4">
      <c r="D38328" s="422"/>
    </row>
    <row r="38329" spans="4:4">
      <c r="D38329" s="422"/>
    </row>
    <row r="38330" spans="4:4">
      <c r="D38330" s="422"/>
    </row>
    <row r="38331" spans="4:4">
      <c r="D38331" s="422"/>
    </row>
    <row r="38332" spans="4:4">
      <c r="D38332" s="422"/>
    </row>
    <row r="38333" spans="4:4">
      <c r="D38333" s="422"/>
    </row>
    <row r="38334" spans="4:4">
      <c r="D38334" s="422"/>
    </row>
    <row r="38335" spans="4:4">
      <c r="D38335" s="422"/>
    </row>
    <row r="38336" spans="4:4">
      <c r="D38336" s="422"/>
    </row>
    <row r="38337" spans="4:4">
      <c r="D38337" s="422"/>
    </row>
    <row r="38338" spans="4:4">
      <c r="D38338" s="422"/>
    </row>
    <row r="38339" spans="4:4">
      <c r="D38339" s="422"/>
    </row>
    <row r="38340" spans="4:4">
      <c r="D38340" s="422"/>
    </row>
    <row r="38341" spans="4:4">
      <c r="D38341" s="422"/>
    </row>
    <row r="38342" spans="4:4">
      <c r="D38342" s="422"/>
    </row>
    <row r="38343" spans="4:4">
      <c r="D38343" s="422"/>
    </row>
    <row r="38344" spans="4:4">
      <c r="D38344" s="422"/>
    </row>
    <row r="38345" spans="4:4">
      <c r="D38345" s="422"/>
    </row>
    <row r="38346" spans="4:4">
      <c r="D38346" s="422"/>
    </row>
    <row r="38347" spans="4:4">
      <c r="D38347" s="422"/>
    </row>
    <row r="38348" spans="4:4">
      <c r="D38348" s="422"/>
    </row>
    <row r="38349" spans="4:4">
      <c r="D38349" s="422"/>
    </row>
    <row r="38350" spans="4:4">
      <c r="D38350" s="422"/>
    </row>
    <row r="38351" spans="4:4">
      <c r="D38351" s="422"/>
    </row>
    <row r="38352" spans="4:4">
      <c r="D38352" s="422"/>
    </row>
    <row r="38353" spans="4:4">
      <c r="D38353" s="422"/>
    </row>
    <row r="38354" spans="4:4">
      <c r="D38354" s="422"/>
    </row>
    <row r="38355" spans="4:4">
      <c r="D38355" s="422"/>
    </row>
    <row r="38356" spans="4:4">
      <c r="D38356" s="422"/>
    </row>
    <row r="38357" spans="4:4">
      <c r="D38357" s="422"/>
    </row>
    <row r="38358" spans="4:4">
      <c r="D38358" s="422"/>
    </row>
    <row r="38359" spans="4:4">
      <c r="D38359" s="422"/>
    </row>
    <row r="38360" spans="4:4">
      <c r="D38360" s="422"/>
    </row>
    <row r="38361" spans="4:4">
      <c r="D38361" s="422"/>
    </row>
    <row r="38362" spans="4:4">
      <c r="D38362" s="422"/>
    </row>
    <row r="38363" spans="4:4">
      <c r="D38363" s="422"/>
    </row>
    <row r="38364" spans="4:4">
      <c r="D38364" s="422"/>
    </row>
    <row r="38365" spans="4:4">
      <c r="D38365" s="422"/>
    </row>
    <row r="38366" spans="4:4">
      <c r="D38366" s="422"/>
    </row>
    <row r="38367" spans="4:4">
      <c r="D38367" s="422"/>
    </row>
    <row r="38368" spans="4:4">
      <c r="D38368" s="422"/>
    </row>
    <row r="38369" spans="4:4">
      <c r="D38369" s="422"/>
    </row>
    <row r="38370" spans="4:4">
      <c r="D38370" s="422"/>
    </row>
    <row r="38371" spans="4:4">
      <c r="D38371" s="422"/>
    </row>
    <row r="38372" spans="4:4">
      <c r="D38372" s="422"/>
    </row>
    <row r="38373" spans="4:4">
      <c r="D38373" s="422"/>
    </row>
    <row r="38374" spans="4:4">
      <c r="D38374" s="422"/>
    </row>
    <row r="38375" spans="4:4">
      <c r="D38375" s="422"/>
    </row>
    <row r="38376" spans="4:4">
      <c r="D38376" s="422"/>
    </row>
    <row r="38377" spans="4:4">
      <c r="D38377" s="422"/>
    </row>
    <row r="38378" spans="4:4">
      <c r="D38378" s="422"/>
    </row>
    <row r="38379" spans="4:4">
      <c r="D38379" s="422"/>
    </row>
    <row r="38380" spans="4:4">
      <c r="D38380" s="422"/>
    </row>
    <row r="38381" spans="4:4">
      <c r="D38381" s="422"/>
    </row>
    <row r="38382" spans="4:4">
      <c r="D38382" s="422"/>
    </row>
    <row r="38383" spans="4:4">
      <c r="D38383" s="422"/>
    </row>
    <row r="38384" spans="4:4">
      <c r="D38384" s="422"/>
    </row>
    <row r="38385" spans="4:4">
      <c r="D38385" s="422"/>
    </row>
    <row r="38386" spans="4:4">
      <c r="D38386" s="422"/>
    </row>
    <row r="38387" spans="4:4">
      <c r="D38387" s="422"/>
    </row>
    <row r="38388" spans="4:4">
      <c r="D38388" s="422"/>
    </row>
    <row r="38389" spans="4:4">
      <c r="D38389" s="422"/>
    </row>
    <row r="38390" spans="4:4">
      <c r="D38390" s="422"/>
    </row>
    <row r="38391" spans="4:4">
      <c r="D38391" s="422"/>
    </row>
    <row r="38392" spans="4:4">
      <c r="D38392" s="422"/>
    </row>
    <row r="38393" spans="4:4">
      <c r="D38393" s="422"/>
    </row>
    <row r="38394" spans="4:4">
      <c r="D38394" s="422"/>
    </row>
    <row r="38395" spans="4:4">
      <c r="D38395" s="422"/>
    </row>
    <row r="38396" spans="4:4">
      <c r="D38396" s="422"/>
    </row>
    <row r="38397" spans="4:4">
      <c r="D38397" s="422"/>
    </row>
    <row r="38398" spans="4:4">
      <c r="D38398" s="422"/>
    </row>
    <row r="38399" spans="4:4">
      <c r="D38399" s="422"/>
    </row>
    <row r="38400" spans="4:4">
      <c r="D38400" s="422"/>
    </row>
    <row r="38401" spans="4:4">
      <c r="D38401" s="422"/>
    </row>
    <row r="38402" spans="4:4">
      <c r="D38402" s="422"/>
    </row>
    <row r="38403" spans="4:4">
      <c r="D38403" s="422"/>
    </row>
    <row r="38404" spans="4:4">
      <c r="D38404" s="422"/>
    </row>
    <row r="38405" spans="4:4">
      <c r="D38405" s="422"/>
    </row>
    <row r="38406" spans="4:4">
      <c r="D38406" s="422"/>
    </row>
    <row r="38407" spans="4:4">
      <c r="D38407" s="422"/>
    </row>
    <row r="38408" spans="4:4">
      <c r="D38408" s="422"/>
    </row>
    <row r="38409" spans="4:4">
      <c r="D38409" s="422"/>
    </row>
    <row r="38410" spans="4:4">
      <c r="D38410" s="422"/>
    </row>
    <row r="38411" spans="4:4">
      <c r="D38411" s="422"/>
    </row>
    <row r="38412" spans="4:4">
      <c r="D38412" s="422"/>
    </row>
    <row r="38413" spans="4:4">
      <c r="D38413" s="422"/>
    </row>
    <row r="38414" spans="4:4">
      <c r="D38414" s="422"/>
    </row>
    <row r="38415" spans="4:4">
      <c r="D38415" s="422"/>
    </row>
    <row r="38416" spans="4:4">
      <c r="D38416" s="422"/>
    </row>
    <row r="38417" spans="4:4">
      <c r="D38417" s="422"/>
    </row>
    <row r="38418" spans="4:4">
      <c r="D38418" s="422"/>
    </row>
    <row r="38419" spans="4:4">
      <c r="D38419" s="422"/>
    </row>
    <row r="38420" spans="4:4">
      <c r="D38420" s="422"/>
    </row>
    <row r="38421" spans="4:4">
      <c r="D38421" s="422"/>
    </row>
    <row r="38422" spans="4:4">
      <c r="D38422" s="422"/>
    </row>
    <row r="38423" spans="4:4">
      <c r="D38423" s="422"/>
    </row>
    <row r="38424" spans="4:4">
      <c r="D38424" s="422"/>
    </row>
    <row r="38425" spans="4:4">
      <c r="D38425" s="422"/>
    </row>
    <row r="38426" spans="4:4">
      <c r="D38426" s="422"/>
    </row>
    <row r="38427" spans="4:4">
      <c r="D38427" s="422"/>
    </row>
    <row r="38428" spans="4:4">
      <c r="D38428" s="422"/>
    </row>
    <row r="38429" spans="4:4">
      <c r="D38429" s="422"/>
    </row>
    <row r="38430" spans="4:4">
      <c r="D38430" s="422"/>
    </row>
    <row r="38431" spans="4:4">
      <c r="D38431" s="422"/>
    </row>
    <row r="38432" spans="4:4">
      <c r="D38432" s="422"/>
    </row>
    <row r="38433" spans="4:4">
      <c r="D38433" s="422"/>
    </row>
    <row r="38434" spans="4:4">
      <c r="D38434" s="422"/>
    </row>
    <row r="38435" spans="4:4">
      <c r="D38435" s="422"/>
    </row>
    <row r="38436" spans="4:4">
      <c r="D38436" s="422"/>
    </row>
    <row r="38437" spans="4:4">
      <c r="D38437" s="422"/>
    </row>
    <row r="38438" spans="4:4">
      <c r="D38438" s="422"/>
    </row>
    <row r="38439" spans="4:4">
      <c r="D38439" s="422"/>
    </row>
    <row r="38440" spans="4:4">
      <c r="D38440" s="422"/>
    </row>
    <row r="38441" spans="4:4">
      <c r="D38441" s="422"/>
    </row>
    <row r="38442" spans="4:4">
      <c r="D38442" s="422"/>
    </row>
    <row r="38443" spans="4:4">
      <c r="D38443" s="422"/>
    </row>
    <row r="38444" spans="4:4">
      <c r="D38444" s="422"/>
    </row>
    <row r="38445" spans="4:4">
      <c r="D38445" s="422"/>
    </row>
    <row r="38446" spans="4:4">
      <c r="D38446" s="422"/>
    </row>
    <row r="38447" spans="4:4">
      <c r="D38447" s="422"/>
    </row>
    <row r="38448" spans="4:4">
      <c r="D38448" s="422"/>
    </row>
    <row r="38449" spans="4:4">
      <c r="D38449" s="422"/>
    </row>
    <row r="38450" spans="4:4">
      <c r="D38450" s="422"/>
    </row>
    <row r="38451" spans="4:4">
      <c r="D38451" s="422"/>
    </row>
    <row r="38452" spans="4:4">
      <c r="D38452" s="422"/>
    </row>
    <row r="38453" spans="4:4">
      <c r="D38453" s="422"/>
    </row>
    <row r="38454" spans="4:4">
      <c r="D38454" s="422"/>
    </row>
    <row r="38455" spans="4:4">
      <c r="D38455" s="422"/>
    </row>
    <row r="38456" spans="4:4">
      <c r="D38456" s="422"/>
    </row>
    <row r="38457" spans="4:4">
      <c r="D38457" s="422"/>
    </row>
    <row r="38458" spans="4:4">
      <c r="D38458" s="422"/>
    </row>
    <row r="38459" spans="4:4">
      <c r="D38459" s="422"/>
    </row>
    <row r="38460" spans="4:4">
      <c r="D38460" s="422"/>
    </row>
    <row r="38461" spans="4:4">
      <c r="D38461" s="422"/>
    </row>
    <row r="38462" spans="4:4">
      <c r="D38462" s="422"/>
    </row>
    <row r="38463" spans="4:4">
      <c r="D38463" s="422"/>
    </row>
    <row r="38464" spans="4:4">
      <c r="D38464" s="422"/>
    </row>
    <row r="38465" spans="4:4">
      <c r="D38465" s="422"/>
    </row>
    <row r="38466" spans="4:4">
      <c r="D38466" s="422"/>
    </row>
    <row r="38467" spans="4:4">
      <c r="D38467" s="422"/>
    </row>
    <row r="38468" spans="4:4">
      <c r="D38468" s="422"/>
    </row>
    <row r="38469" spans="4:4">
      <c r="D38469" s="422"/>
    </row>
    <row r="38470" spans="4:4">
      <c r="D38470" s="422"/>
    </row>
    <row r="38471" spans="4:4">
      <c r="D38471" s="422"/>
    </row>
    <row r="38472" spans="4:4">
      <c r="D38472" s="422"/>
    </row>
    <row r="38473" spans="4:4">
      <c r="D38473" s="422"/>
    </row>
    <row r="38474" spans="4:4">
      <c r="D38474" s="422"/>
    </row>
    <row r="38475" spans="4:4">
      <c r="D38475" s="422"/>
    </row>
    <row r="38476" spans="4:4">
      <c r="D38476" s="422"/>
    </row>
    <row r="38477" spans="4:4">
      <c r="D38477" s="422"/>
    </row>
    <row r="38478" spans="4:4">
      <c r="D38478" s="422"/>
    </row>
    <row r="38479" spans="4:4">
      <c r="D38479" s="422"/>
    </row>
    <row r="38480" spans="4:4">
      <c r="D38480" s="422"/>
    </row>
    <row r="38481" spans="4:4">
      <c r="D38481" s="422"/>
    </row>
    <row r="38482" spans="4:4">
      <c r="D38482" s="422"/>
    </row>
    <row r="38483" spans="4:4">
      <c r="D38483" s="422"/>
    </row>
    <row r="38484" spans="4:4">
      <c r="D38484" s="422"/>
    </row>
    <row r="38485" spans="4:4">
      <c r="D38485" s="422"/>
    </row>
    <row r="38486" spans="4:4">
      <c r="D38486" s="422"/>
    </row>
    <row r="38487" spans="4:4">
      <c r="D38487" s="422"/>
    </row>
    <row r="38488" spans="4:4">
      <c r="D38488" s="422"/>
    </row>
    <row r="38489" spans="4:4">
      <c r="D38489" s="422"/>
    </row>
    <row r="38490" spans="4:4">
      <c r="D38490" s="422"/>
    </row>
    <row r="38491" spans="4:4">
      <c r="D38491" s="422"/>
    </row>
    <row r="38492" spans="4:4">
      <c r="D38492" s="422"/>
    </row>
    <row r="38493" spans="4:4">
      <c r="D38493" s="422"/>
    </row>
    <row r="38494" spans="4:4">
      <c r="D38494" s="422"/>
    </row>
    <row r="38495" spans="4:4">
      <c r="D38495" s="422"/>
    </row>
    <row r="38496" spans="4:4">
      <c r="D38496" s="422"/>
    </row>
    <row r="38497" spans="4:4">
      <c r="D38497" s="422"/>
    </row>
    <row r="38498" spans="4:4">
      <c r="D38498" s="422"/>
    </row>
    <row r="38499" spans="4:4">
      <c r="D38499" s="422"/>
    </row>
    <row r="38500" spans="4:4">
      <c r="D38500" s="422"/>
    </row>
    <row r="38501" spans="4:4">
      <c r="D38501" s="422"/>
    </row>
    <row r="38502" spans="4:4">
      <c r="D38502" s="422"/>
    </row>
    <row r="38503" spans="4:4">
      <c r="D38503" s="422"/>
    </row>
    <row r="38504" spans="4:4">
      <c r="D38504" s="422"/>
    </row>
    <row r="38505" spans="4:4">
      <c r="D38505" s="422"/>
    </row>
    <row r="38506" spans="4:4">
      <c r="D38506" s="422"/>
    </row>
    <row r="38507" spans="4:4">
      <c r="D38507" s="422"/>
    </row>
    <row r="38508" spans="4:4">
      <c r="D38508" s="422"/>
    </row>
    <row r="38509" spans="4:4">
      <c r="D38509" s="422"/>
    </row>
    <row r="38510" spans="4:4">
      <c r="D38510" s="422"/>
    </row>
    <row r="38511" spans="4:4">
      <c r="D38511" s="422"/>
    </row>
    <row r="38512" spans="4:4">
      <c r="D38512" s="422"/>
    </row>
    <row r="38513" spans="4:4">
      <c r="D38513" s="422"/>
    </row>
    <row r="38514" spans="4:4">
      <c r="D38514" s="422"/>
    </row>
    <row r="38515" spans="4:4">
      <c r="D38515" s="422"/>
    </row>
    <row r="38516" spans="4:4">
      <c r="D38516" s="422"/>
    </row>
    <row r="38517" spans="4:4">
      <c r="D38517" s="422"/>
    </row>
    <row r="38518" spans="4:4">
      <c r="D38518" s="422"/>
    </row>
    <row r="38519" spans="4:4">
      <c r="D38519" s="422"/>
    </row>
    <row r="38520" spans="4:4">
      <c r="D38520" s="422"/>
    </row>
    <row r="38521" spans="4:4">
      <c r="D38521" s="422"/>
    </row>
    <row r="38522" spans="4:4">
      <c r="D38522" s="422"/>
    </row>
    <row r="38523" spans="4:4">
      <c r="D38523" s="422"/>
    </row>
    <row r="38524" spans="4:4">
      <c r="D38524" s="422"/>
    </row>
    <row r="38525" spans="4:4">
      <c r="D38525" s="422"/>
    </row>
    <row r="38526" spans="4:4">
      <c r="D38526" s="422"/>
    </row>
    <row r="38527" spans="4:4">
      <c r="D38527" s="422"/>
    </row>
    <row r="38528" spans="4:4">
      <c r="D38528" s="422"/>
    </row>
    <row r="38529" spans="4:4">
      <c r="D38529" s="422"/>
    </row>
    <row r="38530" spans="4:4">
      <c r="D38530" s="422"/>
    </row>
    <row r="38531" spans="4:4">
      <c r="D38531" s="422"/>
    </row>
    <row r="38532" spans="4:4">
      <c r="D38532" s="422"/>
    </row>
    <row r="38533" spans="4:4">
      <c r="D38533" s="422"/>
    </row>
    <row r="38534" spans="4:4">
      <c r="D38534" s="422"/>
    </row>
    <row r="38535" spans="4:4">
      <c r="D38535" s="422"/>
    </row>
    <row r="38536" spans="4:4">
      <c r="D38536" s="422"/>
    </row>
    <row r="38537" spans="4:4">
      <c r="D38537" s="422"/>
    </row>
    <row r="38538" spans="4:4">
      <c r="D38538" s="422"/>
    </row>
    <row r="38539" spans="4:4">
      <c r="D38539" s="422"/>
    </row>
    <row r="38540" spans="4:4">
      <c r="D38540" s="422"/>
    </row>
    <row r="38541" spans="4:4">
      <c r="D38541" s="422"/>
    </row>
    <row r="38542" spans="4:4">
      <c r="D38542" s="422"/>
    </row>
    <row r="38543" spans="4:4">
      <c r="D38543" s="422"/>
    </row>
    <row r="38544" spans="4:4">
      <c r="D38544" s="422"/>
    </row>
    <row r="38545" spans="4:4">
      <c r="D38545" s="422"/>
    </row>
    <row r="38546" spans="4:4">
      <c r="D38546" s="422"/>
    </row>
    <row r="38547" spans="4:4">
      <c r="D38547" s="422"/>
    </row>
    <row r="38548" spans="4:4">
      <c r="D38548" s="422"/>
    </row>
    <row r="38549" spans="4:4">
      <c r="D38549" s="422"/>
    </row>
    <row r="38550" spans="4:4">
      <c r="D38550" s="422"/>
    </row>
    <row r="38551" spans="4:4">
      <c r="D38551" s="422"/>
    </row>
    <row r="38552" spans="4:4">
      <c r="D38552" s="422"/>
    </row>
    <row r="38553" spans="4:4">
      <c r="D38553" s="422"/>
    </row>
    <row r="38554" spans="4:4">
      <c r="D38554" s="422"/>
    </row>
    <row r="38555" spans="4:4">
      <c r="D38555" s="422"/>
    </row>
    <row r="38556" spans="4:4">
      <c r="D38556" s="422"/>
    </row>
    <row r="38557" spans="4:4">
      <c r="D38557" s="422"/>
    </row>
    <row r="38558" spans="4:4">
      <c r="D38558" s="422"/>
    </row>
    <row r="38559" spans="4:4">
      <c r="D38559" s="422"/>
    </row>
    <row r="38560" spans="4:4">
      <c r="D38560" s="422"/>
    </row>
    <row r="38561" spans="4:4">
      <c r="D38561" s="422"/>
    </row>
    <row r="38562" spans="4:4">
      <c r="D38562" s="422"/>
    </row>
    <row r="38563" spans="4:4">
      <c r="D38563" s="422"/>
    </row>
    <row r="38564" spans="4:4">
      <c r="D38564" s="422"/>
    </row>
    <row r="38565" spans="4:4">
      <c r="D38565" s="422"/>
    </row>
    <row r="38566" spans="4:4">
      <c r="D38566" s="422"/>
    </row>
    <row r="38567" spans="4:4">
      <c r="D38567" s="422"/>
    </row>
    <row r="38568" spans="4:4">
      <c r="D38568" s="422"/>
    </row>
    <row r="38569" spans="4:4">
      <c r="D38569" s="422"/>
    </row>
    <row r="38570" spans="4:4">
      <c r="D38570" s="422"/>
    </row>
    <row r="38571" spans="4:4">
      <c r="D38571" s="422"/>
    </row>
    <row r="38572" spans="4:4">
      <c r="D38572" s="422"/>
    </row>
    <row r="38573" spans="4:4">
      <c r="D38573" s="422"/>
    </row>
    <row r="38574" spans="4:4">
      <c r="D38574" s="422"/>
    </row>
    <row r="38575" spans="4:4">
      <c r="D38575" s="422"/>
    </row>
    <row r="38576" spans="4:4">
      <c r="D38576" s="422"/>
    </row>
    <row r="38577" spans="4:4">
      <c r="D38577" s="422"/>
    </row>
    <row r="38578" spans="4:4">
      <c r="D38578" s="422"/>
    </row>
    <row r="38579" spans="4:4">
      <c r="D38579" s="422"/>
    </row>
    <row r="38580" spans="4:4">
      <c r="D38580" s="422"/>
    </row>
    <row r="38581" spans="4:4">
      <c r="D38581" s="422"/>
    </row>
    <row r="38582" spans="4:4">
      <c r="D38582" s="422"/>
    </row>
    <row r="38583" spans="4:4">
      <c r="D38583" s="422"/>
    </row>
    <row r="38584" spans="4:4">
      <c r="D38584" s="422"/>
    </row>
    <row r="38585" spans="4:4">
      <c r="D38585" s="422"/>
    </row>
    <row r="38586" spans="4:4">
      <c r="D38586" s="422"/>
    </row>
    <row r="38587" spans="4:4">
      <c r="D38587" s="422"/>
    </row>
    <row r="38588" spans="4:4">
      <c r="D38588" s="422"/>
    </row>
    <row r="38589" spans="4:4">
      <c r="D38589" s="422"/>
    </row>
    <row r="38590" spans="4:4">
      <c r="D38590" s="422"/>
    </row>
    <row r="38591" spans="4:4">
      <c r="D38591" s="422"/>
    </row>
    <row r="38592" spans="4:4">
      <c r="D38592" s="422"/>
    </row>
    <row r="38593" spans="4:4">
      <c r="D38593" s="422"/>
    </row>
    <row r="38594" spans="4:4">
      <c r="D38594" s="422"/>
    </row>
    <row r="38595" spans="4:4">
      <c r="D38595" s="422"/>
    </row>
    <row r="38596" spans="4:4">
      <c r="D38596" s="422"/>
    </row>
    <row r="38597" spans="4:4">
      <c r="D38597" s="422"/>
    </row>
    <row r="38598" spans="4:4">
      <c r="D38598" s="422"/>
    </row>
    <row r="38599" spans="4:4">
      <c r="D38599" s="422"/>
    </row>
    <row r="38600" spans="4:4">
      <c r="D38600" s="422"/>
    </row>
    <row r="38601" spans="4:4">
      <c r="D38601" s="422"/>
    </row>
    <row r="38602" spans="4:4">
      <c r="D38602" s="422"/>
    </row>
    <row r="38603" spans="4:4">
      <c r="D38603" s="422"/>
    </row>
    <row r="38604" spans="4:4">
      <c r="D38604" s="422"/>
    </row>
    <row r="38605" spans="4:4">
      <c r="D38605" s="422"/>
    </row>
    <row r="38606" spans="4:4">
      <c r="D38606" s="422"/>
    </row>
    <row r="38607" spans="4:4">
      <c r="D38607" s="422"/>
    </row>
    <row r="38608" spans="4:4">
      <c r="D38608" s="422"/>
    </row>
    <row r="38609" spans="4:4">
      <c r="D38609" s="422"/>
    </row>
    <row r="38610" spans="4:4">
      <c r="D38610" s="422"/>
    </row>
    <row r="38611" spans="4:4">
      <c r="D38611" s="422"/>
    </row>
    <row r="38612" spans="4:4">
      <c r="D38612" s="422"/>
    </row>
    <row r="38613" spans="4:4">
      <c r="D38613" s="422"/>
    </row>
    <row r="38614" spans="4:4">
      <c r="D38614" s="422"/>
    </row>
    <row r="38615" spans="4:4">
      <c r="D38615" s="422"/>
    </row>
    <row r="38616" spans="4:4">
      <c r="D38616" s="422"/>
    </row>
    <row r="38617" spans="4:4">
      <c r="D38617" s="422"/>
    </row>
    <row r="38618" spans="4:4">
      <c r="D38618" s="422"/>
    </row>
    <row r="38619" spans="4:4">
      <c r="D38619" s="422"/>
    </row>
    <row r="38620" spans="4:4">
      <c r="D38620" s="422"/>
    </row>
    <row r="38621" spans="4:4">
      <c r="D38621" s="422"/>
    </row>
    <row r="38622" spans="4:4">
      <c r="D38622" s="422"/>
    </row>
    <row r="38623" spans="4:4">
      <c r="D38623" s="422"/>
    </row>
    <row r="38624" spans="4:4">
      <c r="D38624" s="422"/>
    </row>
    <row r="38625" spans="4:4">
      <c r="D38625" s="422"/>
    </row>
    <row r="38626" spans="4:4">
      <c r="D38626" s="422"/>
    </row>
    <row r="38627" spans="4:4">
      <c r="D38627" s="422"/>
    </row>
    <row r="38628" spans="4:4">
      <c r="D38628" s="422"/>
    </row>
    <row r="38629" spans="4:4">
      <c r="D38629" s="422"/>
    </row>
    <row r="38630" spans="4:4">
      <c r="D38630" s="422"/>
    </row>
    <row r="38631" spans="4:4">
      <c r="D38631" s="422"/>
    </row>
    <row r="38632" spans="4:4">
      <c r="D38632" s="422"/>
    </row>
    <row r="38633" spans="4:4">
      <c r="D38633" s="422"/>
    </row>
    <row r="38634" spans="4:4">
      <c r="D38634" s="422"/>
    </row>
    <row r="38635" spans="4:4">
      <c r="D38635" s="422"/>
    </row>
    <row r="38636" spans="4:4">
      <c r="D38636" s="422"/>
    </row>
    <row r="38637" spans="4:4">
      <c r="D38637" s="422"/>
    </row>
    <row r="38638" spans="4:4">
      <c r="D38638" s="422"/>
    </row>
    <row r="38639" spans="4:4">
      <c r="D38639" s="422"/>
    </row>
    <row r="38640" spans="4:4">
      <c r="D38640" s="422"/>
    </row>
    <row r="38641" spans="4:4">
      <c r="D38641" s="422"/>
    </row>
    <row r="38642" spans="4:4">
      <c r="D38642" s="422"/>
    </row>
    <row r="38643" spans="4:4">
      <c r="D38643" s="422"/>
    </row>
    <row r="38644" spans="4:4">
      <c r="D38644" s="422"/>
    </row>
    <row r="38645" spans="4:4">
      <c r="D38645" s="422"/>
    </row>
    <row r="38646" spans="4:4">
      <c r="D38646" s="422"/>
    </row>
    <row r="38647" spans="4:4">
      <c r="D38647" s="422"/>
    </row>
    <row r="38648" spans="4:4">
      <c r="D38648" s="422"/>
    </row>
    <row r="38649" spans="4:4">
      <c r="D38649" s="422"/>
    </row>
    <row r="38650" spans="4:4">
      <c r="D38650" s="422"/>
    </row>
    <row r="38651" spans="4:4">
      <c r="D38651" s="422"/>
    </row>
    <row r="38652" spans="4:4">
      <c r="D38652" s="422"/>
    </row>
    <row r="38653" spans="4:4">
      <c r="D38653" s="422"/>
    </row>
    <row r="38654" spans="4:4">
      <c r="D38654" s="422"/>
    </row>
    <row r="38655" spans="4:4">
      <c r="D38655" s="422"/>
    </row>
    <row r="38656" spans="4:4">
      <c r="D38656" s="422"/>
    </row>
    <row r="38657" spans="4:4">
      <c r="D38657" s="422"/>
    </row>
    <row r="38658" spans="4:4">
      <c r="D38658" s="422"/>
    </row>
    <row r="38659" spans="4:4">
      <c r="D38659" s="422"/>
    </row>
    <row r="38660" spans="4:4">
      <c r="D38660" s="422"/>
    </row>
    <row r="38661" spans="4:4">
      <c r="D38661" s="422"/>
    </row>
    <row r="38662" spans="4:4">
      <c r="D38662" s="422"/>
    </row>
    <row r="38663" spans="4:4">
      <c r="D38663" s="422"/>
    </row>
    <row r="38664" spans="4:4">
      <c r="D38664" s="422"/>
    </row>
    <row r="38665" spans="4:4">
      <c r="D38665" s="422"/>
    </row>
    <row r="38666" spans="4:4">
      <c r="D38666" s="422"/>
    </row>
    <row r="38667" spans="4:4">
      <c r="D38667" s="422"/>
    </row>
    <row r="38668" spans="4:4">
      <c r="D38668" s="422"/>
    </row>
    <row r="38669" spans="4:4">
      <c r="D38669" s="422"/>
    </row>
    <row r="38670" spans="4:4">
      <c r="D38670" s="422"/>
    </row>
    <row r="38671" spans="4:4">
      <c r="D38671" s="422"/>
    </row>
    <row r="38672" spans="4:4">
      <c r="D38672" s="422"/>
    </row>
    <row r="38673" spans="4:4">
      <c r="D38673" s="422"/>
    </row>
    <row r="38674" spans="4:4">
      <c r="D38674" s="422"/>
    </row>
    <row r="38675" spans="4:4">
      <c r="D38675" s="422"/>
    </row>
    <row r="38676" spans="4:4">
      <c r="D38676" s="422"/>
    </row>
    <row r="38677" spans="4:4">
      <c r="D38677" s="422"/>
    </row>
    <row r="38678" spans="4:4">
      <c r="D38678" s="422"/>
    </row>
    <row r="38679" spans="4:4">
      <c r="D38679" s="422"/>
    </row>
    <row r="38680" spans="4:4">
      <c r="D38680" s="422"/>
    </row>
    <row r="38681" spans="4:4">
      <c r="D38681" s="422"/>
    </row>
    <row r="38682" spans="4:4">
      <c r="D38682" s="422"/>
    </row>
    <row r="38683" spans="4:4">
      <c r="D38683" s="422"/>
    </row>
    <row r="38684" spans="4:4">
      <c r="D38684" s="422"/>
    </row>
    <row r="38685" spans="4:4">
      <c r="D38685" s="422"/>
    </row>
    <row r="38686" spans="4:4">
      <c r="D38686" s="422"/>
    </row>
    <row r="38687" spans="4:4">
      <c r="D38687" s="422"/>
    </row>
    <row r="38688" spans="4:4">
      <c r="D38688" s="422"/>
    </row>
    <row r="38689" spans="4:4">
      <c r="D38689" s="422"/>
    </row>
    <row r="38690" spans="4:4">
      <c r="D38690" s="422"/>
    </row>
    <row r="38691" spans="4:4">
      <c r="D38691" s="422"/>
    </row>
    <row r="38692" spans="4:4">
      <c r="D38692" s="422"/>
    </row>
    <row r="38693" spans="4:4">
      <c r="D38693" s="422"/>
    </row>
    <row r="38694" spans="4:4">
      <c r="D38694" s="422"/>
    </row>
    <row r="38695" spans="4:4">
      <c r="D38695" s="422"/>
    </row>
    <row r="38696" spans="4:4">
      <c r="D38696" s="422"/>
    </row>
    <row r="38697" spans="4:4">
      <c r="D38697" s="422"/>
    </row>
    <row r="38698" spans="4:4">
      <c r="D38698" s="422"/>
    </row>
    <row r="38699" spans="4:4">
      <c r="D38699" s="422"/>
    </row>
    <row r="38700" spans="4:4">
      <c r="D38700" s="422"/>
    </row>
    <row r="38701" spans="4:4">
      <c r="D38701" s="422"/>
    </row>
    <row r="38702" spans="4:4">
      <c r="D38702" s="422"/>
    </row>
    <row r="38703" spans="4:4">
      <c r="D38703" s="422"/>
    </row>
    <row r="38704" spans="4:4">
      <c r="D38704" s="422"/>
    </row>
    <row r="38705" spans="4:4">
      <c r="D38705" s="422"/>
    </row>
    <row r="38706" spans="4:4">
      <c r="D38706" s="422"/>
    </row>
    <row r="38707" spans="4:4">
      <c r="D38707" s="422"/>
    </row>
    <row r="38708" spans="4:4">
      <c r="D38708" s="422"/>
    </row>
    <row r="38709" spans="4:4">
      <c r="D38709" s="422"/>
    </row>
    <row r="38710" spans="4:4">
      <c r="D38710" s="422"/>
    </row>
    <row r="38711" spans="4:4">
      <c r="D38711" s="422"/>
    </row>
    <row r="38712" spans="4:4">
      <c r="D38712" s="422"/>
    </row>
    <row r="38713" spans="4:4">
      <c r="D38713" s="422"/>
    </row>
    <row r="38714" spans="4:4">
      <c r="D38714" s="422"/>
    </row>
    <row r="38715" spans="4:4">
      <c r="D38715" s="422"/>
    </row>
    <row r="38716" spans="4:4">
      <c r="D38716" s="422"/>
    </row>
    <row r="38717" spans="4:4">
      <c r="D38717" s="422"/>
    </row>
    <row r="38718" spans="4:4">
      <c r="D38718" s="422"/>
    </row>
    <row r="38719" spans="4:4">
      <c r="D38719" s="422"/>
    </row>
    <row r="38720" spans="4:4">
      <c r="D38720" s="422"/>
    </row>
    <row r="38721" spans="4:4">
      <c r="D38721" s="422"/>
    </row>
    <row r="38722" spans="4:4">
      <c r="D38722" s="422"/>
    </row>
    <row r="38723" spans="4:4">
      <c r="D38723" s="422"/>
    </row>
    <row r="38724" spans="4:4">
      <c r="D38724" s="422"/>
    </row>
    <row r="38725" spans="4:4">
      <c r="D38725" s="422"/>
    </row>
    <row r="38726" spans="4:4">
      <c r="D38726" s="422"/>
    </row>
    <row r="38727" spans="4:4">
      <c r="D38727" s="422"/>
    </row>
    <row r="38728" spans="4:4">
      <c r="D38728" s="422"/>
    </row>
    <row r="38729" spans="4:4">
      <c r="D38729" s="422"/>
    </row>
    <row r="38730" spans="4:4">
      <c r="D38730" s="422"/>
    </row>
    <row r="38731" spans="4:4">
      <c r="D38731" s="422"/>
    </row>
    <row r="38732" spans="4:4">
      <c r="D38732" s="422"/>
    </row>
    <row r="38733" spans="4:4">
      <c r="D38733" s="422"/>
    </row>
    <row r="38734" spans="4:4">
      <c r="D38734" s="422"/>
    </row>
    <row r="38735" spans="4:4">
      <c r="D38735" s="422"/>
    </row>
    <row r="38736" spans="4:4">
      <c r="D38736" s="422"/>
    </row>
    <row r="38737" spans="4:4">
      <c r="D38737" s="422"/>
    </row>
    <row r="38738" spans="4:4">
      <c r="D38738" s="422"/>
    </row>
    <row r="38739" spans="4:4">
      <c r="D38739" s="422"/>
    </row>
    <row r="38740" spans="4:4">
      <c r="D38740" s="422"/>
    </row>
    <row r="38741" spans="4:4">
      <c r="D38741" s="422"/>
    </row>
    <row r="38742" spans="4:4">
      <c r="D38742" s="422"/>
    </row>
    <row r="38743" spans="4:4">
      <c r="D38743" s="422"/>
    </row>
    <row r="38744" spans="4:4">
      <c r="D38744" s="422"/>
    </row>
    <row r="38745" spans="4:4">
      <c r="D38745" s="422"/>
    </row>
    <row r="38746" spans="4:4">
      <c r="D38746" s="422"/>
    </row>
    <row r="38747" spans="4:4">
      <c r="D38747" s="422"/>
    </row>
    <row r="38748" spans="4:4">
      <c r="D38748" s="422"/>
    </row>
    <row r="38749" spans="4:4">
      <c r="D38749" s="422"/>
    </row>
    <row r="38750" spans="4:4">
      <c r="D38750" s="422"/>
    </row>
    <row r="38751" spans="4:4">
      <c r="D38751" s="422"/>
    </row>
    <row r="38752" spans="4:4">
      <c r="D38752" s="422"/>
    </row>
    <row r="38753" spans="4:4">
      <c r="D38753" s="422"/>
    </row>
    <row r="38754" spans="4:4">
      <c r="D38754" s="422"/>
    </row>
    <row r="38755" spans="4:4">
      <c r="D38755" s="422"/>
    </row>
    <row r="38756" spans="4:4">
      <c r="D38756" s="422"/>
    </row>
    <row r="38757" spans="4:4">
      <c r="D38757" s="422"/>
    </row>
    <row r="38758" spans="4:4">
      <c r="D38758" s="422"/>
    </row>
    <row r="38759" spans="4:4">
      <c r="D38759" s="422"/>
    </row>
    <row r="38760" spans="4:4">
      <c r="D38760" s="422"/>
    </row>
    <row r="38761" spans="4:4">
      <c r="D38761" s="422"/>
    </row>
    <row r="38762" spans="4:4">
      <c r="D38762" s="422"/>
    </row>
    <row r="38763" spans="4:4">
      <c r="D38763" s="422"/>
    </row>
    <row r="38764" spans="4:4">
      <c r="D38764" s="422"/>
    </row>
    <row r="38765" spans="4:4">
      <c r="D38765" s="422"/>
    </row>
    <row r="38766" spans="4:4">
      <c r="D38766" s="422"/>
    </row>
    <row r="38767" spans="4:4">
      <c r="D38767" s="422"/>
    </row>
    <row r="38768" spans="4:4">
      <c r="D38768" s="422"/>
    </row>
    <row r="38769" spans="4:4">
      <c r="D38769" s="422"/>
    </row>
    <row r="38770" spans="4:4">
      <c r="D38770" s="422"/>
    </row>
    <row r="38771" spans="4:4">
      <c r="D38771" s="422"/>
    </row>
    <row r="38772" spans="4:4">
      <c r="D38772" s="422"/>
    </row>
    <row r="38773" spans="4:4">
      <c r="D38773" s="422"/>
    </row>
    <row r="38774" spans="4:4">
      <c r="D38774" s="422"/>
    </row>
    <row r="38775" spans="4:4">
      <c r="D38775" s="422"/>
    </row>
    <row r="38776" spans="4:4">
      <c r="D38776" s="422"/>
    </row>
    <row r="38777" spans="4:4">
      <c r="D38777" s="422"/>
    </row>
    <row r="38778" spans="4:4">
      <c r="D38778" s="422"/>
    </row>
    <row r="38779" spans="4:4">
      <c r="D38779" s="422"/>
    </row>
    <row r="38780" spans="4:4">
      <c r="D38780" s="422"/>
    </row>
    <row r="38781" spans="4:4">
      <c r="D38781" s="422"/>
    </row>
    <row r="38782" spans="4:4">
      <c r="D38782" s="422"/>
    </row>
    <row r="38783" spans="4:4">
      <c r="D38783" s="422"/>
    </row>
    <row r="38784" spans="4:4">
      <c r="D38784" s="422"/>
    </row>
    <row r="38785" spans="4:4">
      <c r="D38785" s="422"/>
    </row>
    <row r="38786" spans="4:4">
      <c r="D38786" s="422"/>
    </row>
    <row r="38787" spans="4:4">
      <c r="D38787" s="422"/>
    </row>
    <row r="38788" spans="4:4">
      <c r="D38788" s="422"/>
    </row>
    <row r="38789" spans="4:4">
      <c r="D38789" s="422"/>
    </row>
    <row r="38790" spans="4:4">
      <c r="D38790" s="422"/>
    </row>
    <row r="38791" spans="4:4">
      <c r="D38791" s="422"/>
    </row>
    <row r="38792" spans="4:4">
      <c r="D38792" s="422"/>
    </row>
    <row r="38793" spans="4:4">
      <c r="D38793" s="422"/>
    </row>
    <row r="38794" spans="4:4">
      <c r="D38794" s="422"/>
    </row>
    <row r="38795" spans="4:4">
      <c r="D38795" s="422"/>
    </row>
    <row r="38796" spans="4:4">
      <c r="D38796" s="422"/>
    </row>
    <row r="38797" spans="4:4">
      <c r="D38797" s="422"/>
    </row>
    <row r="38798" spans="4:4">
      <c r="D38798" s="422"/>
    </row>
    <row r="38799" spans="4:4">
      <c r="D38799" s="422"/>
    </row>
    <row r="38800" spans="4:4">
      <c r="D38800" s="422"/>
    </row>
    <row r="38801" spans="4:4">
      <c r="D38801" s="422"/>
    </row>
    <row r="38802" spans="4:4">
      <c r="D38802" s="422"/>
    </row>
    <row r="38803" spans="4:4">
      <c r="D38803" s="422"/>
    </row>
    <row r="38804" spans="4:4">
      <c r="D38804" s="422"/>
    </row>
    <row r="38805" spans="4:4">
      <c r="D38805" s="422"/>
    </row>
    <row r="38806" spans="4:4">
      <c r="D38806" s="422"/>
    </row>
    <row r="38807" spans="4:4">
      <c r="D38807" s="422"/>
    </row>
    <row r="38808" spans="4:4">
      <c r="D38808" s="422"/>
    </row>
    <row r="38809" spans="4:4">
      <c r="D38809" s="422"/>
    </row>
    <row r="38810" spans="4:4">
      <c r="D38810" s="422"/>
    </row>
    <row r="38811" spans="4:4">
      <c r="D38811" s="422"/>
    </row>
    <row r="38812" spans="4:4">
      <c r="D38812" s="422"/>
    </row>
    <row r="38813" spans="4:4">
      <c r="D38813" s="422"/>
    </row>
    <row r="38814" spans="4:4">
      <c r="D38814" s="422"/>
    </row>
    <row r="38815" spans="4:4">
      <c r="D38815" s="422"/>
    </row>
    <row r="38816" spans="4:4">
      <c r="D38816" s="422"/>
    </row>
    <row r="38817" spans="4:4">
      <c r="D38817" s="422"/>
    </row>
    <row r="38818" spans="4:4">
      <c r="D38818" s="422"/>
    </row>
    <row r="38819" spans="4:4">
      <c r="D38819" s="422"/>
    </row>
    <row r="38820" spans="4:4">
      <c r="D38820" s="422"/>
    </row>
    <row r="38821" spans="4:4">
      <c r="D38821" s="422"/>
    </row>
    <row r="38822" spans="4:4">
      <c r="D38822" s="422"/>
    </row>
    <row r="38823" spans="4:4">
      <c r="D38823" s="422"/>
    </row>
    <row r="38824" spans="4:4">
      <c r="D38824" s="422"/>
    </row>
    <row r="38825" spans="4:4">
      <c r="D38825" s="422"/>
    </row>
    <row r="38826" spans="4:4">
      <c r="D38826" s="422"/>
    </row>
    <row r="38827" spans="4:4">
      <c r="D38827" s="422"/>
    </row>
    <row r="38828" spans="4:4">
      <c r="D38828" s="422"/>
    </row>
    <row r="38829" spans="4:4">
      <c r="D38829" s="422"/>
    </row>
    <row r="38830" spans="4:4">
      <c r="D38830" s="422"/>
    </row>
    <row r="38831" spans="4:4">
      <c r="D38831" s="422"/>
    </row>
    <row r="38832" spans="4:4">
      <c r="D38832" s="422"/>
    </row>
    <row r="38833" spans="4:4">
      <c r="D38833" s="422"/>
    </row>
    <row r="38834" spans="4:4">
      <c r="D38834" s="422"/>
    </row>
    <row r="38835" spans="4:4">
      <c r="D38835" s="422"/>
    </row>
    <row r="38836" spans="4:4">
      <c r="D38836" s="422"/>
    </row>
    <row r="38837" spans="4:4">
      <c r="D38837" s="422"/>
    </row>
    <row r="38838" spans="4:4">
      <c r="D38838" s="422"/>
    </row>
    <row r="38839" spans="4:4">
      <c r="D38839" s="422"/>
    </row>
    <row r="38840" spans="4:4">
      <c r="D38840" s="422"/>
    </row>
    <row r="38841" spans="4:4">
      <c r="D38841" s="422"/>
    </row>
    <row r="38842" spans="4:4">
      <c r="D38842" s="422"/>
    </row>
    <row r="38843" spans="4:4">
      <c r="D38843" s="422"/>
    </row>
    <row r="38844" spans="4:4">
      <c r="D38844" s="422"/>
    </row>
    <row r="38845" spans="4:4">
      <c r="D38845" s="422"/>
    </row>
    <row r="38846" spans="4:4">
      <c r="D38846" s="422"/>
    </row>
    <row r="38847" spans="4:4">
      <c r="D38847" s="422"/>
    </row>
    <row r="38848" spans="4:4">
      <c r="D38848" s="422"/>
    </row>
    <row r="38849" spans="4:4">
      <c r="D38849" s="422"/>
    </row>
    <row r="38850" spans="4:4">
      <c r="D38850" s="422"/>
    </row>
    <row r="38851" spans="4:4">
      <c r="D38851" s="422"/>
    </row>
    <row r="38852" spans="4:4">
      <c r="D38852" s="422"/>
    </row>
    <row r="38853" spans="4:4">
      <c r="D38853" s="422"/>
    </row>
    <row r="38854" spans="4:4">
      <c r="D38854" s="422"/>
    </row>
    <row r="38855" spans="4:4">
      <c r="D38855" s="422"/>
    </row>
    <row r="38856" spans="4:4">
      <c r="D38856" s="422"/>
    </row>
    <row r="38857" spans="4:4">
      <c r="D38857" s="422"/>
    </row>
    <row r="38858" spans="4:4">
      <c r="D38858" s="422"/>
    </row>
    <row r="38859" spans="4:4">
      <c r="D38859" s="422"/>
    </row>
    <row r="38860" spans="4:4">
      <c r="D38860" s="422"/>
    </row>
    <row r="38861" spans="4:4">
      <c r="D38861" s="422"/>
    </row>
    <row r="38862" spans="4:4">
      <c r="D38862" s="422"/>
    </row>
    <row r="38863" spans="4:4">
      <c r="D38863" s="422"/>
    </row>
    <row r="38864" spans="4:4">
      <c r="D38864" s="422"/>
    </row>
    <row r="38865" spans="4:4">
      <c r="D38865" s="422"/>
    </row>
    <row r="38866" spans="4:4">
      <c r="D38866" s="422"/>
    </row>
    <row r="38867" spans="4:4">
      <c r="D38867" s="422"/>
    </row>
    <row r="38868" spans="4:4">
      <c r="D38868" s="422"/>
    </row>
    <row r="38869" spans="4:4">
      <c r="D38869" s="422"/>
    </row>
    <row r="38870" spans="4:4">
      <c r="D38870" s="422"/>
    </row>
    <row r="38871" spans="4:4">
      <c r="D38871" s="422"/>
    </row>
    <row r="38872" spans="4:4">
      <c r="D38872" s="422"/>
    </row>
    <row r="38873" spans="4:4">
      <c r="D38873" s="422"/>
    </row>
    <row r="38874" spans="4:4">
      <c r="D38874" s="422"/>
    </row>
    <row r="38875" spans="4:4">
      <c r="D38875" s="422"/>
    </row>
    <row r="38876" spans="4:4">
      <c r="D38876" s="422"/>
    </row>
    <row r="38877" spans="4:4">
      <c r="D38877" s="422"/>
    </row>
    <row r="38878" spans="4:4">
      <c r="D38878" s="422"/>
    </row>
    <row r="38879" spans="4:4">
      <c r="D38879" s="422"/>
    </row>
    <row r="38880" spans="4:4">
      <c r="D38880" s="422"/>
    </row>
    <row r="38881" spans="4:4">
      <c r="D38881" s="422"/>
    </row>
    <row r="38882" spans="4:4">
      <c r="D38882" s="422"/>
    </row>
    <row r="38883" spans="4:4">
      <c r="D38883" s="422"/>
    </row>
    <row r="38884" spans="4:4">
      <c r="D38884" s="422"/>
    </row>
    <row r="38885" spans="4:4">
      <c r="D38885" s="422"/>
    </row>
    <row r="38886" spans="4:4">
      <c r="D38886" s="422"/>
    </row>
    <row r="38887" spans="4:4">
      <c r="D38887" s="422"/>
    </row>
    <row r="38888" spans="4:4">
      <c r="D38888" s="422"/>
    </row>
    <row r="38889" spans="4:4">
      <c r="D38889" s="422"/>
    </row>
    <row r="38890" spans="4:4">
      <c r="D38890" s="422"/>
    </row>
    <row r="38891" spans="4:4">
      <c r="D38891" s="422"/>
    </row>
    <row r="38892" spans="4:4">
      <c r="D38892" s="422"/>
    </row>
    <row r="38893" spans="4:4">
      <c r="D38893" s="422"/>
    </row>
    <row r="38894" spans="4:4">
      <c r="D38894" s="422"/>
    </row>
    <row r="38895" spans="4:4">
      <c r="D38895" s="422"/>
    </row>
    <row r="38896" spans="4:4">
      <c r="D38896" s="422"/>
    </row>
    <row r="38897" spans="4:4">
      <c r="D38897" s="422"/>
    </row>
    <row r="38898" spans="4:4">
      <c r="D38898" s="422"/>
    </row>
    <row r="38899" spans="4:4">
      <c r="D38899" s="422"/>
    </row>
    <row r="38900" spans="4:4">
      <c r="D38900" s="422"/>
    </row>
    <row r="38901" spans="4:4">
      <c r="D38901" s="422"/>
    </row>
    <row r="38902" spans="4:4">
      <c r="D38902" s="422"/>
    </row>
    <row r="38903" spans="4:4">
      <c r="D38903" s="422"/>
    </row>
    <row r="38904" spans="4:4">
      <c r="D38904" s="422"/>
    </row>
    <row r="38905" spans="4:4">
      <c r="D38905" s="422"/>
    </row>
    <row r="38906" spans="4:4">
      <c r="D38906" s="422"/>
    </row>
    <row r="38907" spans="4:4">
      <c r="D38907" s="422"/>
    </row>
    <row r="38908" spans="4:4">
      <c r="D38908" s="422"/>
    </row>
    <row r="38909" spans="4:4">
      <c r="D38909" s="422"/>
    </row>
    <row r="38910" spans="4:4">
      <c r="D38910" s="422"/>
    </row>
    <row r="38911" spans="4:4">
      <c r="D38911" s="422"/>
    </row>
    <row r="38912" spans="4:4">
      <c r="D38912" s="422"/>
    </row>
    <row r="38913" spans="4:4">
      <c r="D38913" s="422"/>
    </row>
    <row r="38914" spans="4:4">
      <c r="D38914" s="422"/>
    </row>
    <row r="38915" spans="4:4">
      <c r="D38915" s="422"/>
    </row>
    <row r="38916" spans="4:4">
      <c r="D38916" s="422"/>
    </row>
    <row r="38917" spans="4:4">
      <c r="D38917" s="422"/>
    </row>
    <row r="38918" spans="4:4">
      <c r="D38918" s="422"/>
    </row>
    <row r="38919" spans="4:4">
      <c r="D38919" s="422"/>
    </row>
    <row r="38920" spans="4:4">
      <c r="D38920" s="422"/>
    </row>
    <row r="38921" spans="4:4">
      <c r="D38921" s="422"/>
    </row>
    <row r="38922" spans="4:4">
      <c r="D38922" s="422"/>
    </row>
    <row r="38923" spans="4:4">
      <c r="D38923" s="422"/>
    </row>
    <row r="38924" spans="4:4">
      <c r="D38924" s="422"/>
    </row>
    <row r="38925" spans="4:4">
      <c r="D38925" s="422"/>
    </row>
    <row r="38926" spans="4:4">
      <c r="D38926" s="422"/>
    </row>
    <row r="38927" spans="4:4">
      <c r="D38927" s="422"/>
    </row>
    <row r="38928" spans="4:4">
      <c r="D38928" s="422"/>
    </row>
    <row r="38929" spans="4:4">
      <c r="D38929" s="422"/>
    </row>
    <row r="38930" spans="4:4">
      <c r="D38930" s="422"/>
    </row>
    <row r="38931" spans="4:4">
      <c r="D38931" s="422"/>
    </row>
    <row r="38932" spans="4:4">
      <c r="D38932" s="422"/>
    </row>
    <row r="38933" spans="4:4">
      <c r="D38933" s="422"/>
    </row>
    <row r="38934" spans="4:4">
      <c r="D38934" s="422"/>
    </row>
    <row r="38935" spans="4:4">
      <c r="D38935" s="422"/>
    </row>
    <row r="38936" spans="4:4">
      <c r="D38936" s="422"/>
    </row>
    <row r="38937" spans="4:4">
      <c r="D38937" s="422"/>
    </row>
    <row r="38938" spans="4:4">
      <c r="D38938" s="422"/>
    </row>
    <row r="38939" spans="4:4">
      <c r="D38939" s="422"/>
    </row>
    <row r="38940" spans="4:4">
      <c r="D38940" s="422"/>
    </row>
    <row r="38941" spans="4:4">
      <c r="D38941" s="422"/>
    </row>
    <row r="38942" spans="4:4">
      <c r="D38942" s="422"/>
    </row>
    <row r="38943" spans="4:4">
      <c r="D38943" s="422"/>
    </row>
    <row r="38944" spans="4:4">
      <c r="D38944" s="422"/>
    </row>
    <row r="38945" spans="4:4">
      <c r="D38945" s="422"/>
    </row>
    <row r="38946" spans="4:4">
      <c r="D38946" s="422"/>
    </row>
    <row r="38947" spans="4:4">
      <c r="D38947" s="422"/>
    </row>
    <row r="38948" spans="4:4">
      <c r="D38948" s="422"/>
    </row>
    <row r="38949" spans="4:4">
      <c r="D38949" s="422"/>
    </row>
    <row r="38950" spans="4:4">
      <c r="D38950" s="422"/>
    </row>
    <row r="38951" spans="4:4">
      <c r="D38951" s="422"/>
    </row>
    <row r="38952" spans="4:4">
      <c r="D38952" s="422"/>
    </row>
    <row r="38953" spans="4:4">
      <c r="D38953" s="422"/>
    </row>
    <row r="38954" spans="4:4">
      <c r="D38954" s="422"/>
    </row>
    <row r="38955" spans="4:4">
      <c r="D38955" s="422"/>
    </row>
    <row r="38956" spans="4:4">
      <c r="D38956" s="422"/>
    </row>
    <row r="38957" spans="4:4">
      <c r="D38957" s="422"/>
    </row>
    <row r="38958" spans="4:4">
      <c r="D38958" s="422"/>
    </row>
    <row r="38959" spans="4:4">
      <c r="D38959" s="422"/>
    </row>
    <row r="38960" spans="4:4">
      <c r="D38960" s="422"/>
    </row>
    <row r="38961" spans="4:4">
      <c r="D38961" s="422"/>
    </row>
    <row r="38962" spans="4:4">
      <c r="D38962" s="422"/>
    </row>
    <row r="38963" spans="4:4">
      <c r="D38963" s="422"/>
    </row>
    <row r="38964" spans="4:4">
      <c r="D38964" s="422"/>
    </row>
    <row r="38965" spans="4:4">
      <c r="D38965" s="422"/>
    </row>
    <row r="38966" spans="4:4">
      <c r="D38966" s="422"/>
    </row>
    <row r="38967" spans="4:4">
      <c r="D38967" s="422"/>
    </row>
    <row r="38968" spans="4:4">
      <c r="D38968" s="422"/>
    </row>
    <row r="38969" spans="4:4">
      <c r="D38969" s="422"/>
    </row>
    <row r="38970" spans="4:4">
      <c r="D38970" s="422"/>
    </row>
    <row r="38971" spans="4:4">
      <c r="D38971" s="422"/>
    </row>
    <row r="38972" spans="4:4">
      <c r="D38972" s="422"/>
    </row>
    <row r="38973" spans="4:4">
      <c r="D38973" s="422"/>
    </row>
    <row r="38974" spans="4:4">
      <c r="D38974" s="422"/>
    </row>
    <row r="38975" spans="4:4">
      <c r="D38975" s="422"/>
    </row>
    <row r="38976" spans="4:4">
      <c r="D38976" s="422"/>
    </row>
    <row r="38977" spans="4:4">
      <c r="D38977" s="422"/>
    </row>
    <row r="38978" spans="4:4">
      <c r="D38978" s="422"/>
    </row>
    <row r="38979" spans="4:4">
      <c r="D38979" s="422"/>
    </row>
    <row r="38980" spans="4:4">
      <c r="D38980" s="422"/>
    </row>
    <row r="38981" spans="4:4">
      <c r="D38981" s="422"/>
    </row>
    <row r="38982" spans="4:4">
      <c r="D38982" s="422"/>
    </row>
    <row r="38983" spans="4:4">
      <c r="D38983" s="422"/>
    </row>
    <row r="38984" spans="4:4">
      <c r="D38984" s="422"/>
    </row>
    <row r="38985" spans="4:4">
      <c r="D38985" s="422"/>
    </row>
    <row r="38986" spans="4:4">
      <c r="D38986" s="422"/>
    </row>
    <row r="38987" spans="4:4">
      <c r="D38987" s="422"/>
    </row>
    <row r="38988" spans="4:4">
      <c r="D38988" s="422"/>
    </row>
    <row r="38989" spans="4:4">
      <c r="D38989" s="422"/>
    </row>
    <row r="38990" spans="4:4">
      <c r="D38990" s="422"/>
    </row>
    <row r="38991" spans="4:4">
      <c r="D38991" s="422"/>
    </row>
    <row r="38992" spans="4:4">
      <c r="D38992" s="422"/>
    </row>
    <row r="38993" spans="4:4">
      <c r="D38993" s="422"/>
    </row>
    <row r="38994" spans="4:4">
      <c r="D38994" s="422"/>
    </row>
    <row r="38995" spans="4:4">
      <c r="D38995" s="422"/>
    </row>
    <row r="38996" spans="4:4">
      <c r="D38996" s="422"/>
    </row>
    <row r="38997" spans="4:4">
      <c r="D38997" s="422"/>
    </row>
    <row r="38998" spans="4:4">
      <c r="D38998" s="422"/>
    </row>
    <row r="38999" spans="4:4">
      <c r="D38999" s="422"/>
    </row>
    <row r="39000" spans="4:4">
      <c r="D39000" s="422"/>
    </row>
    <row r="39001" spans="4:4">
      <c r="D39001" s="422"/>
    </row>
    <row r="39002" spans="4:4">
      <c r="D39002" s="422"/>
    </row>
    <row r="39003" spans="4:4">
      <c r="D39003" s="422"/>
    </row>
    <row r="39004" spans="4:4">
      <c r="D39004" s="422"/>
    </row>
    <row r="39005" spans="4:4">
      <c r="D39005" s="422"/>
    </row>
    <row r="39006" spans="4:4">
      <c r="D39006" s="422"/>
    </row>
    <row r="39007" spans="4:4">
      <c r="D39007" s="422"/>
    </row>
    <row r="39008" spans="4:4">
      <c r="D39008" s="422"/>
    </row>
    <row r="39009" spans="4:4">
      <c r="D39009" s="422"/>
    </row>
    <row r="39010" spans="4:4">
      <c r="D39010" s="422"/>
    </row>
    <row r="39011" spans="4:4">
      <c r="D39011" s="422"/>
    </row>
    <row r="39012" spans="4:4">
      <c r="D39012" s="422"/>
    </row>
    <row r="39013" spans="4:4">
      <c r="D39013" s="422"/>
    </row>
    <row r="39014" spans="4:4">
      <c r="D39014" s="422"/>
    </row>
    <row r="39015" spans="4:4">
      <c r="D39015" s="422"/>
    </row>
    <row r="39016" spans="4:4">
      <c r="D39016" s="422"/>
    </row>
    <row r="39017" spans="4:4">
      <c r="D39017" s="422"/>
    </row>
    <row r="39018" spans="4:4">
      <c r="D39018" s="422"/>
    </row>
    <row r="39019" spans="4:4">
      <c r="D39019" s="422"/>
    </row>
    <row r="39020" spans="4:4">
      <c r="D39020" s="422"/>
    </row>
    <row r="39021" spans="4:4">
      <c r="D39021" s="422"/>
    </row>
    <row r="39022" spans="4:4">
      <c r="D39022" s="422"/>
    </row>
    <row r="39023" spans="4:4">
      <c r="D39023" s="422"/>
    </row>
    <row r="39024" spans="4:4">
      <c r="D39024" s="422"/>
    </row>
    <row r="39025" spans="4:4">
      <c r="D39025" s="422"/>
    </row>
    <row r="39026" spans="4:4">
      <c r="D39026" s="422"/>
    </row>
    <row r="39027" spans="4:4">
      <c r="D39027" s="422"/>
    </row>
    <row r="39028" spans="4:4">
      <c r="D39028" s="422"/>
    </row>
    <row r="39029" spans="4:4">
      <c r="D39029" s="422"/>
    </row>
    <row r="39030" spans="4:4">
      <c r="D39030" s="422"/>
    </row>
    <row r="39031" spans="4:4">
      <c r="D39031" s="422"/>
    </row>
    <row r="39032" spans="4:4">
      <c r="D39032" s="422"/>
    </row>
    <row r="39033" spans="4:4">
      <c r="D39033" s="422"/>
    </row>
    <row r="39034" spans="4:4">
      <c r="D39034" s="422"/>
    </row>
    <row r="39035" spans="4:4">
      <c r="D39035" s="422"/>
    </row>
    <row r="39036" spans="4:4">
      <c r="D39036" s="422"/>
    </row>
    <row r="39037" spans="4:4">
      <c r="D39037" s="422"/>
    </row>
    <row r="39038" spans="4:4">
      <c r="D39038" s="422"/>
    </row>
    <row r="39039" spans="4:4">
      <c r="D39039" s="422"/>
    </row>
    <row r="39040" spans="4:4">
      <c r="D39040" s="422"/>
    </row>
    <row r="39041" spans="4:4">
      <c r="D39041" s="422"/>
    </row>
    <row r="39042" spans="4:4">
      <c r="D39042" s="422"/>
    </row>
    <row r="39043" spans="4:4">
      <c r="D39043" s="422"/>
    </row>
    <row r="39044" spans="4:4">
      <c r="D39044" s="422"/>
    </row>
    <row r="39045" spans="4:4">
      <c r="D39045" s="422"/>
    </row>
    <row r="39046" spans="4:4">
      <c r="D39046" s="422"/>
    </row>
    <row r="39047" spans="4:4">
      <c r="D39047" s="422"/>
    </row>
    <row r="39048" spans="4:4">
      <c r="D39048" s="422"/>
    </row>
    <row r="39049" spans="4:4">
      <c r="D39049" s="422"/>
    </row>
    <row r="39050" spans="4:4">
      <c r="D39050" s="422"/>
    </row>
    <row r="39051" spans="4:4">
      <c r="D39051" s="422"/>
    </row>
    <row r="39052" spans="4:4">
      <c r="D39052" s="422"/>
    </row>
    <row r="39053" spans="4:4">
      <c r="D39053" s="422"/>
    </row>
    <row r="39054" spans="4:4">
      <c r="D39054" s="422"/>
    </row>
    <row r="39055" spans="4:4">
      <c r="D39055" s="422"/>
    </row>
    <row r="39056" spans="4:4">
      <c r="D39056" s="422"/>
    </row>
    <row r="39057" spans="4:4">
      <c r="D39057" s="422"/>
    </row>
    <row r="39058" spans="4:4">
      <c r="D39058" s="422"/>
    </row>
    <row r="39059" spans="4:4">
      <c r="D39059" s="422"/>
    </row>
    <row r="39060" spans="4:4">
      <c r="D39060" s="422"/>
    </row>
    <row r="39061" spans="4:4">
      <c r="D39061" s="422"/>
    </row>
    <row r="39062" spans="4:4">
      <c r="D39062" s="422"/>
    </row>
    <row r="39063" spans="4:4">
      <c r="D39063" s="422"/>
    </row>
    <row r="39064" spans="4:4">
      <c r="D39064" s="422"/>
    </row>
    <row r="39065" spans="4:4">
      <c r="D39065" s="422"/>
    </row>
    <row r="39066" spans="4:4">
      <c r="D39066" s="422"/>
    </row>
    <row r="39067" spans="4:4">
      <c r="D39067" s="422"/>
    </row>
    <row r="39068" spans="4:4">
      <c r="D39068" s="422"/>
    </row>
    <row r="39069" spans="4:4">
      <c r="D39069" s="422"/>
    </row>
    <row r="39070" spans="4:4">
      <c r="D39070" s="422"/>
    </row>
    <row r="39071" spans="4:4">
      <c r="D39071" s="422"/>
    </row>
    <row r="39072" spans="4:4">
      <c r="D39072" s="422"/>
    </row>
    <row r="39073" spans="4:4">
      <c r="D39073" s="422"/>
    </row>
    <row r="39074" spans="4:4">
      <c r="D39074" s="422"/>
    </row>
    <row r="39075" spans="4:4">
      <c r="D39075" s="422"/>
    </row>
    <row r="39076" spans="4:4">
      <c r="D39076" s="422"/>
    </row>
    <row r="39077" spans="4:4">
      <c r="D39077" s="422"/>
    </row>
    <row r="39078" spans="4:4">
      <c r="D39078" s="422"/>
    </row>
    <row r="39079" spans="4:4">
      <c r="D39079" s="422"/>
    </row>
    <row r="39080" spans="4:4">
      <c r="D39080" s="422"/>
    </row>
    <row r="39081" spans="4:4">
      <c r="D39081" s="422"/>
    </row>
    <row r="39082" spans="4:4">
      <c r="D39082" s="422"/>
    </row>
    <row r="39083" spans="4:4">
      <c r="D39083" s="422"/>
    </row>
    <row r="39084" spans="4:4">
      <c r="D39084" s="422"/>
    </row>
    <row r="39085" spans="4:4">
      <c r="D39085" s="422"/>
    </row>
    <row r="39086" spans="4:4">
      <c r="D39086" s="422"/>
    </row>
    <row r="39087" spans="4:4">
      <c r="D39087" s="422"/>
    </row>
    <row r="39088" spans="4:4">
      <c r="D39088" s="422"/>
    </row>
    <row r="39089" spans="4:4">
      <c r="D39089" s="422"/>
    </row>
    <row r="39090" spans="4:4">
      <c r="D39090" s="422"/>
    </row>
    <row r="39091" spans="4:4">
      <c r="D39091" s="422"/>
    </row>
    <row r="39092" spans="4:4">
      <c r="D39092" s="422"/>
    </row>
    <row r="39093" spans="4:4">
      <c r="D39093" s="422"/>
    </row>
    <row r="39094" spans="4:4">
      <c r="D39094" s="422"/>
    </row>
    <row r="39095" spans="4:4">
      <c r="D39095" s="422"/>
    </row>
    <row r="39096" spans="4:4">
      <c r="D39096" s="422"/>
    </row>
    <row r="39097" spans="4:4">
      <c r="D39097" s="422"/>
    </row>
    <row r="39098" spans="4:4">
      <c r="D39098" s="422"/>
    </row>
    <row r="39099" spans="4:4">
      <c r="D39099" s="422"/>
    </row>
    <row r="39100" spans="4:4">
      <c r="D39100" s="422"/>
    </row>
    <row r="39101" spans="4:4">
      <c r="D39101" s="422"/>
    </row>
    <row r="39102" spans="4:4">
      <c r="D39102" s="422"/>
    </row>
    <row r="39103" spans="4:4">
      <c r="D39103" s="422"/>
    </row>
    <row r="39104" spans="4:4">
      <c r="D39104" s="422"/>
    </row>
    <row r="39105" spans="4:4">
      <c r="D39105" s="422"/>
    </row>
    <row r="39106" spans="4:4">
      <c r="D39106" s="422"/>
    </row>
    <row r="39107" spans="4:4">
      <c r="D39107" s="422"/>
    </row>
    <row r="39108" spans="4:4">
      <c r="D39108" s="422"/>
    </row>
    <row r="39109" spans="4:4">
      <c r="D39109" s="422"/>
    </row>
    <row r="39110" spans="4:4">
      <c r="D39110" s="422"/>
    </row>
    <row r="39111" spans="4:4">
      <c r="D39111" s="422"/>
    </row>
    <row r="39112" spans="4:4">
      <c r="D39112" s="422"/>
    </row>
    <row r="39113" spans="4:4">
      <c r="D39113" s="422"/>
    </row>
    <row r="39114" spans="4:4">
      <c r="D39114" s="422"/>
    </row>
    <row r="39115" spans="4:4">
      <c r="D39115" s="422"/>
    </row>
    <row r="39116" spans="4:4">
      <c r="D39116" s="422"/>
    </row>
    <row r="39117" spans="4:4">
      <c r="D39117" s="422"/>
    </row>
    <row r="39118" spans="4:4">
      <c r="D39118" s="422"/>
    </row>
    <row r="39119" spans="4:4">
      <c r="D39119" s="422"/>
    </row>
    <row r="39120" spans="4:4">
      <c r="D39120" s="422"/>
    </row>
    <row r="39121" spans="4:4">
      <c r="D39121" s="422"/>
    </row>
    <row r="39122" spans="4:4">
      <c r="D39122" s="422"/>
    </row>
    <row r="39123" spans="4:4">
      <c r="D39123" s="422"/>
    </row>
    <row r="39124" spans="4:4">
      <c r="D39124" s="422"/>
    </row>
    <row r="39125" spans="4:4">
      <c r="D39125" s="422"/>
    </row>
    <row r="39126" spans="4:4">
      <c r="D39126" s="422"/>
    </row>
    <row r="39127" spans="4:4">
      <c r="D39127" s="422"/>
    </row>
    <row r="39128" spans="4:4">
      <c r="D39128" s="422"/>
    </row>
    <row r="39129" spans="4:4">
      <c r="D39129" s="422"/>
    </row>
    <row r="39130" spans="4:4">
      <c r="D39130" s="422"/>
    </row>
    <row r="39131" spans="4:4">
      <c r="D39131" s="422"/>
    </row>
    <row r="39132" spans="4:4">
      <c r="D39132" s="422"/>
    </row>
    <row r="39133" spans="4:4">
      <c r="D39133" s="422"/>
    </row>
    <row r="39134" spans="4:4">
      <c r="D39134" s="422"/>
    </row>
    <row r="39135" spans="4:4">
      <c r="D39135" s="422"/>
    </row>
    <row r="39136" spans="4:4">
      <c r="D39136" s="422"/>
    </row>
    <row r="39137" spans="4:4">
      <c r="D39137" s="422"/>
    </row>
    <row r="39138" spans="4:4">
      <c r="D39138" s="422"/>
    </row>
    <row r="39139" spans="4:4">
      <c r="D39139" s="422"/>
    </row>
    <row r="39140" spans="4:4">
      <c r="D39140" s="422"/>
    </row>
    <row r="39141" spans="4:4">
      <c r="D39141" s="422"/>
    </row>
    <row r="39142" spans="4:4">
      <c r="D39142" s="422"/>
    </row>
    <row r="39143" spans="4:4">
      <c r="D39143" s="422"/>
    </row>
    <row r="39144" spans="4:4">
      <c r="D39144" s="422"/>
    </row>
    <row r="39145" spans="4:4">
      <c r="D39145" s="422"/>
    </row>
    <row r="39146" spans="4:4">
      <c r="D39146" s="422"/>
    </row>
    <row r="39147" spans="4:4">
      <c r="D39147" s="422"/>
    </row>
    <row r="39148" spans="4:4">
      <c r="D39148" s="422"/>
    </row>
    <row r="39149" spans="4:4">
      <c r="D39149" s="422"/>
    </row>
    <row r="39150" spans="4:4">
      <c r="D39150" s="422"/>
    </row>
    <row r="39151" spans="4:4">
      <c r="D39151" s="422"/>
    </row>
    <row r="39152" spans="4:4">
      <c r="D39152" s="422"/>
    </row>
    <row r="39153" spans="4:4">
      <c r="D39153" s="422"/>
    </row>
    <row r="39154" spans="4:4">
      <c r="D39154" s="422"/>
    </row>
    <row r="39155" spans="4:4">
      <c r="D39155" s="422"/>
    </row>
    <row r="39156" spans="4:4">
      <c r="D39156" s="422"/>
    </row>
    <row r="39157" spans="4:4">
      <c r="D39157" s="422"/>
    </row>
    <row r="39158" spans="4:4">
      <c r="D39158" s="422"/>
    </row>
    <row r="39159" spans="4:4">
      <c r="D39159" s="422"/>
    </row>
    <row r="39160" spans="4:4">
      <c r="D39160" s="422"/>
    </row>
    <row r="39161" spans="4:4">
      <c r="D39161" s="422"/>
    </row>
    <row r="39162" spans="4:4">
      <c r="D39162" s="422"/>
    </row>
    <row r="39163" spans="4:4">
      <c r="D39163" s="422"/>
    </row>
    <row r="39164" spans="4:4">
      <c r="D39164" s="422"/>
    </row>
    <row r="39165" spans="4:4">
      <c r="D39165" s="422"/>
    </row>
    <row r="39166" spans="4:4">
      <c r="D39166" s="422"/>
    </row>
    <row r="39167" spans="4:4">
      <c r="D39167" s="422"/>
    </row>
    <row r="39168" spans="4:4">
      <c r="D39168" s="422"/>
    </row>
    <row r="39169" spans="4:4">
      <c r="D39169" s="422"/>
    </row>
    <row r="39170" spans="4:4">
      <c r="D39170" s="422"/>
    </row>
    <row r="39171" spans="4:4">
      <c r="D39171" s="422"/>
    </row>
    <row r="39172" spans="4:4">
      <c r="D39172" s="422"/>
    </row>
    <row r="39173" spans="4:4">
      <c r="D39173" s="422"/>
    </row>
    <row r="39174" spans="4:4">
      <c r="D39174" s="422"/>
    </row>
    <row r="39175" spans="4:4">
      <c r="D39175" s="422"/>
    </row>
    <row r="39176" spans="4:4">
      <c r="D39176" s="422"/>
    </row>
    <row r="39177" spans="4:4">
      <c r="D39177" s="422"/>
    </row>
    <row r="39178" spans="4:4">
      <c r="D39178" s="422"/>
    </row>
    <row r="39179" spans="4:4">
      <c r="D39179" s="422"/>
    </row>
    <row r="39180" spans="4:4">
      <c r="D39180" s="422"/>
    </row>
    <row r="39181" spans="4:4">
      <c r="D39181" s="422"/>
    </row>
    <row r="39182" spans="4:4">
      <c r="D39182" s="422"/>
    </row>
    <row r="39183" spans="4:4">
      <c r="D39183" s="422"/>
    </row>
    <row r="39184" spans="4:4">
      <c r="D39184" s="422"/>
    </row>
    <row r="39185" spans="4:4">
      <c r="D39185" s="422"/>
    </row>
    <row r="39186" spans="4:4">
      <c r="D39186" s="422"/>
    </row>
    <row r="39187" spans="4:4">
      <c r="D39187" s="422"/>
    </row>
    <row r="39188" spans="4:4">
      <c r="D39188" s="422"/>
    </row>
    <row r="39189" spans="4:4">
      <c r="D39189" s="422"/>
    </row>
    <row r="39190" spans="4:4">
      <c r="D39190" s="422"/>
    </row>
    <row r="39191" spans="4:4">
      <c r="D39191" s="422"/>
    </row>
    <row r="39192" spans="4:4">
      <c r="D39192" s="422"/>
    </row>
    <row r="39193" spans="4:4">
      <c r="D39193" s="422"/>
    </row>
    <row r="39194" spans="4:4">
      <c r="D39194" s="422"/>
    </row>
    <row r="39195" spans="4:4">
      <c r="D39195" s="422"/>
    </row>
    <row r="39196" spans="4:4">
      <c r="D39196" s="422"/>
    </row>
    <row r="39197" spans="4:4">
      <c r="D39197" s="422"/>
    </row>
    <row r="39198" spans="4:4">
      <c r="D39198" s="422"/>
    </row>
    <row r="39199" spans="4:4">
      <c r="D39199" s="422"/>
    </row>
    <row r="39200" spans="4:4">
      <c r="D39200" s="422"/>
    </row>
    <row r="39201" spans="4:4">
      <c r="D39201" s="422"/>
    </row>
    <row r="39202" spans="4:4">
      <c r="D39202" s="422"/>
    </row>
    <row r="39203" spans="4:4">
      <c r="D39203" s="422"/>
    </row>
    <row r="39204" spans="4:4">
      <c r="D39204" s="422"/>
    </row>
    <row r="39205" spans="4:4">
      <c r="D39205" s="422"/>
    </row>
    <row r="39206" spans="4:4">
      <c r="D39206" s="422"/>
    </row>
    <row r="39207" spans="4:4">
      <c r="D39207" s="422"/>
    </row>
    <row r="39208" spans="4:4">
      <c r="D39208" s="422"/>
    </row>
    <row r="39209" spans="4:4">
      <c r="D39209" s="422"/>
    </row>
    <row r="39210" spans="4:4">
      <c r="D39210" s="422"/>
    </row>
    <row r="39211" spans="4:4">
      <c r="D39211" s="422"/>
    </row>
    <row r="39212" spans="4:4">
      <c r="D39212" s="422"/>
    </row>
    <row r="39213" spans="4:4">
      <c r="D39213" s="422"/>
    </row>
    <row r="39214" spans="4:4">
      <c r="D39214" s="422"/>
    </row>
    <row r="39215" spans="4:4">
      <c r="D39215" s="422"/>
    </row>
    <row r="39216" spans="4:4">
      <c r="D39216" s="422"/>
    </row>
    <row r="39217" spans="4:4">
      <c r="D39217" s="422"/>
    </row>
    <row r="39218" spans="4:4">
      <c r="D39218" s="422"/>
    </row>
    <row r="39219" spans="4:4">
      <c r="D39219" s="422"/>
    </row>
    <row r="39220" spans="4:4">
      <c r="D39220" s="422"/>
    </row>
    <row r="39221" spans="4:4">
      <c r="D39221" s="422"/>
    </row>
    <row r="39222" spans="4:4">
      <c r="D39222" s="422"/>
    </row>
    <row r="39223" spans="4:4">
      <c r="D39223" s="422"/>
    </row>
    <row r="39224" spans="4:4">
      <c r="D39224" s="422"/>
    </row>
    <row r="39225" spans="4:4">
      <c r="D39225" s="422"/>
    </row>
    <row r="39226" spans="4:4">
      <c r="D39226" s="422"/>
    </row>
    <row r="39227" spans="4:4">
      <c r="D39227" s="422"/>
    </row>
    <row r="39228" spans="4:4">
      <c r="D39228" s="422"/>
    </row>
    <row r="39229" spans="4:4">
      <c r="D39229" s="422"/>
    </row>
    <row r="39230" spans="4:4">
      <c r="D39230" s="422"/>
    </row>
    <row r="39231" spans="4:4">
      <c r="D39231" s="422"/>
    </row>
    <row r="39232" spans="4:4">
      <c r="D39232" s="422"/>
    </row>
    <row r="39233" spans="4:4">
      <c r="D39233" s="422"/>
    </row>
    <row r="39234" spans="4:4">
      <c r="D39234" s="422"/>
    </row>
    <row r="39235" spans="4:4">
      <c r="D39235" s="422"/>
    </row>
    <row r="39236" spans="4:4">
      <c r="D39236" s="422"/>
    </row>
    <row r="39237" spans="4:4">
      <c r="D39237" s="422"/>
    </row>
    <row r="39238" spans="4:4">
      <c r="D39238" s="422"/>
    </row>
    <row r="39239" spans="4:4">
      <c r="D39239" s="422"/>
    </row>
    <row r="39240" spans="4:4">
      <c r="D39240" s="422"/>
    </row>
    <row r="39241" spans="4:4">
      <c r="D39241" s="422"/>
    </row>
    <row r="39242" spans="4:4">
      <c r="D39242" s="422"/>
    </row>
    <row r="39243" spans="4:4">
      <c r="D39243" s="422"/>
    </row>
    <row r="39244" spans="4:4">
      <c r="D39244" s="422"/>
    </row>
    <row r="39245" spans="4:4">
      <c r="D39245" s="422"/>
    </row>
    <row r="39246" spans="4:4">
      <c r="D39246" s="422"/>
    </row>
    <row r="39247" spans="4:4">
      <c r="D39247" s="422"/>
    </row>
    <row r="39248" spans="4:4">
      <c r="D39248" s="422"/>
    </row>
    <row r="39249" spans="4:4">
      <c r="D39249" s="422"/>
    </row>
    <row r="39250" spans="4:4">
      <c r="D39250" s="422"/>
    </row>
    <row r="39251" spans="4:4">
      <c r="D39251" s="422"/>
    </row>
    <row r="39252" spans="4:4">
      <c r="D39252" s="422"/>
    </row>
    <row r="39253" spans="4:4">
      <c r="D39253" s="422"/>
    </row>
    <row r="39254" spans="4:4">
      <c r="D39254" s="422"/>
    </row>
    <row r="39255" spans="4:4">
      <c r="D39255" s="422"/>
    </row>
    <row r="39256" spans="4:4">
      <c r="D39256" s="422"/>
    </row>
    <row r="39257" spans="4:4">
      <c r="D39257" s="422"/>
    </row>
    <row r="39258" spans="4:4">
      <c r="D39258" s="422"/>
    </row>
    <row r="39259" spans="4:4">
      <c r="D39259" s="422"/>
    </row>
    <row r="39260" spans="4:4">
      <c r="D39260" s="422"/>
    </row>
    <row r="39261" spans="4:4">
      <c r="D39261" s="422"/>
    </row>
    <row r="39262" spans="4:4">
      <c r="D39262" s="422"/>
    </row>
    <row r="39263" spans="4:4">
      <c r="D39263" s="422"/>
    </row>
    <row r="39264" spans="4:4">
      <c r="D39264" s="422"/>
    </row>
    <row r="39265" spans="4:4">
      <c r="D39265" s="422"/>
    </row>
    <row r="39266" spans="4:4">
      <c r="D39266" s="422"/>
    </row>
    <row r="39267" spans="4:4">
      <c r="D39267" s="422"/>
    </row>
    <row r="39268" spans="4:4">
      <c r="D39268" s="422"/>
    </row>
    <row r="39269" spans="4:4">
      <c r="D39269" s="422"/>
    </row>
    <row r="39270" spans="4:4">
      <c r="D39270" s="422"/>
    </row>
    <row r="39271" spans="4:4">
      <c r="D39271" s="422"/>
    </row>
    <row r="39272" spans="4:4">
      <c r="D39272" s="422"/>
    </row>
    <row r="39273" spans="4:4">
      <c r="D39273" s="422"/>
    </row>
    <row r="39274" spans="4:4">
      <c r="D39274" s="422"/>
    </row>
    <row r="39275" spans="4:4">
      <c r="D39275" s="422"/>
    </row>
    <row r="39276" spans="4:4">
      <c r="D39276" s="422"/>
    </row>
    <row r="39277" spans="4:4">
      <c r="D39277" s="422"/>
    </row>
    <row r="39278" spans="4:4">
      <c r="D39278" s="422"/>
    </row>
    <row r="39279" spans="4:4">
      <c r="D39279" s="422"/>
    </row>
    <row r="39280" spans="4:4">
      <c r="D39280" s="422"/>
    </row>
    <row r="39281" spans="4:4">
      <c r="D39281" s="422"/>
    </row>
    <row r="39282" spans="4:4">
      <c r="D39282" s="422"/>
    </row>
    <row r="39283" spans="4:4">
      <c r="D39283" s="422"/>
    </row>
    <row r="39284" spans="4:4">
      <c r="D39284" s="422"/>
    </row>
    <row r="39285" spans="4:4">
      <c r="D39285" s="422"/>
    </row>
    <row r="39286" spans="4:4">
      <c r="D39286" s="422"/>
    </row>
    <row r="39287" spans="4:4">
      <c r="D39287" s="422"/>
    </row>
    <row r="39288" spans="4:4">
      <c r="D39288" s="422"/>
    </row>
    <row r="39289" spans="4:4">
      <c r="D39289" s="422"/>
    </row>
    <row r="39290" spans="4:4">
      <c r="D39290" s="422"/>
    </row>
    <row r="39291" spans="4:4">
      <c r="D39291" s="422"/>
    </row>
    <row r="39292" spans="4:4">
      <c r="D39292" s="422"/>
    </row>
    <row r="39293" spans="4:4">
      <c r="D39293" s="422"/>
    </row>
    <row r="39294" spans="4:4">
      <c r="D39294" s="422"/>
    </row>
    <row r="39295" spans="4:4">
      <c r="D39295" s="422"/>
    </row>
    <row r="39296" spans="4:4">
      <c r="D39296" s="422"/>
    </row>
    <row r="39297" spans="4:4">
      <c r="D39297" s="422"/>
    </row>
    <row r="39298" spans="4:4">
      <c r="D39298" s="422"/>
    </row>
    <row r="39299" spans="4:4">
      <c r="D39299" s="422"/>
    </row>
    <row r="39300" spans="4:4">
      <c r="D39300" s="422"/>
    </row>
    <row r="39301" spans="4:4">
      <c r="D39301" s="422"/>
    </row>
    <row r="39302" spans="4:4">
      <c r="D39302" s="422"/>
    </row>
    <row r="39303" spans="4:4">
      <c r="D39303" s="422"/>
    </row>
    <row r="39304" spans="4:4">
      <c r="D39304" s="422"/>
    </row>
    <row r="39305" spans="4:4">
      <c r="D39305" s="422"/>
    </row>
    <row r="39306" spans="4:4">
      <c r="D39306" s="422"/>
    </row>
    <row r="39307" spans="4:4">
      <c r="D39307" s="422"/>
    </row>
    <row r="39308" spans="4:4">
      <c r="D39308" s="422"/>
    </row>
    <row r="39309" spans="4:4">
      <c r="D39309" s="422"/>
    </row>
    <row r="39310" spans="4:4">
      <c r="D39310" s="422"/>
    </row>
    <row r="39311" spans="4:4">
      <c r="D39311" s="422"/>
    </row>
    <row r="39312" spans="4:4">
      <c r="D39312" s="422"/>
    </row>
    <row r="39313" spans="4:4">
      <c r="D39313" s="422"/>
    </row>
    <row r="39314" spans="4:4">
      <c r="D39314" s="422"/>
    </row>
    <row r="39315" spans="4:4">
      <c r="D39315" s="422"/>
    </row>
    <row r="39316" spans="4:4">
      <c r="D39316" s="422"/>
    </row>
    <row r="39317" spans="4:4">
      <c r="D39317" s="422"/>
    </row>
    <row r="39318" spans="4:4">
      <c r="D39318" s="422"/>
    </row>
    <row r="39319" spans="4:4">
      <c r="D39319" s="422"/>
    </row>
    <row r="39320" spans="4:4">
      <c r="D39320" s="422"/>
    </row>
    <row r="39321" spans="4:4">
      <c r="D39321" s="422"/>
    </row>
    <row r="39322" spans="4:4">
      <c r="D39322" s="422"/>
    </row>
    <row r="39323" spans="4:4">
      <c r="D39323" s="422"/>
    </row>
    <row r="39324" spans="4:4">
      <c r="D39324" s="422"/>
    </row>
    <row r="39325" spans="4:4">
      <c r="D39325" s="422"/>
    </row>
    <row r="39326" spans="4:4">
      <c r="D39326" s="422"/>
    </row>
    <row r="39327" spans="4:4">
      <c r="D39327" s="422"/>
    </row>
    <row r="39328" spans="4:4">
      <c r="D39328" s="422"/>
    </row>
    <row r="39329" spans="4:4">
      <c r="D39329" s="422"/>
    </row>
    <row r="39330" spans="4:4">
      <c r="D39330" s="422"/>
    </row>
    <row r="39331" spans="4:4">
      <c r="D39331" s="422"/>
    </row>
    <row r="39332" spans="4:4">
      <c r="D39332" s="422"/>
    </row>
    <row r="39333" spans="4:4">
      <c r="D39333" s="422"/>
    </row>
    <row r="39334" spans="4:4">
      <c r="D39334" s="422"/>
    </row>
    <row r="39335" spans="4:4">
      <c r="D39335" s="422"/>
    </row>
    <row r="39336" spans="4:4">
      <c r="D39336" s="422"/>
    </row>
    <row r="39337" spans="4:4">
      <c r="D39337" s="422"/>
    </row>
    <row r="39338" spans="4:4">
      <c r="D39338" s="422"/>
    </row>
    <row r="39339" spans="4:4">
      <c r="D39339" s="422"/>
    </row>
    <row r="39340" spans="4:4">
      <c r="D39340" s="422"/>
    </row>
    <row r="39341" spans="4:4">
      <c r="D39341" s="422"/>
    </row>
    <row r="39342" spans="4:4">
      <c r="D39342" s="422"/>
    </row>
    <row r="39343" spans="4:4">
      <c r="D39343" s="422"/>
    </row>
    <row r="39344" spans="4:4">
      <c r="D39344" s="422"/>
    </row>
    <row r="39345" spans="4:4">
      <c r="D39345" s="422"/>
    </row>
    <row r="39346" spans="4:4">
      <c r="D39346" s="422"/>
    </row>
    <row r="39347" spans="4:4">
      <c r="D39347" s="422"/>
    </row>
    <row r="39348" spans="4:4">
      <c r="D39348" s="422"/>
    </row>
    <row r="39349" spans="4:4">
      <c r="D39349" s="422"/>
    </row>
    <row r="39350" spans="4:4">
      <c r="D39350" s="422"/>
    </row>
    <row r="39351" spans="4:4">
      <c r="D39351" s="422"/>
    </row>
    <row r="39352" spans="4:4">
      <c r="D39352" s="422"/>
    </row>
    <row r="39353" spans="4:4">
      <c r="D39353" s="422"/>
    </row>
    <row r="39354" spans="4:4">
      <c r="D39354" s="422"/>
    </row>
    <row r="39355" spans="4:4">
      <c r="D39355" s="422"/>
    </row>
    <row r="39356" spans="4:4">
      <c r="D39356" s="422"/>
    </row>
    <row r="39357" spans="4:4">
      <c r="D39357" s="422"/>
    </row>
    <row r="39358" spans="4:4">
      <c r="D39358" s="422"/>
    </row>
    <row r="39359" spans="4:4">
      <c r="D39359" s="422"/>
    </row>
    <row r="39360" spans="4:4">
      <c r="D39360" s="422"/>
    </row>
    <row r="39361" spans="4:4">
      <c r="D39361" s="422"/>
    </row>
    <row r="39362" spans="4:4">
      <c r="D39362" s="422"/>
    </row>
    <row r="39363" spans="4:4">
      <c r="D39363" s="422"/>
    </row>
    <row r="39364" spans="4:4">
      <c r="D39364" s="422"/>
    </row>
    <row r="39365" spans="4:4">
      <c r="D39365" s="422"/>
    </row>
    <row r="39366" spans="4:4">
      <c r="D39366" s="422"/>
    </row>
    <row r="39367" spans="4:4">
      <c r="D39367" s="422"/>
    </row>
    <row r="39368" spans="4:4">
      <c r="D39368" s="422"/>
    </row>
    <row r="39369" spans="4:4">
      <c r="D39369" s="422"/>
    </row>
    <row r="39370" spans="4:4">
      <c r="D39370" s="422"/>
    </row>
    <row r="39371" spans="4:4">
      <c r="D39371" s="422"/>
    </row>
    <row r="39372" spans="4:4">
      <c r="D39372" s="422"/>
    </row>
    <row r="39373" spans="4:4">
      <c r="D39373" s="422"/>
    </row>
    <row r="39374" spans="4:4">
      <c r="D39374" s="422"/>
    </row>
    <row r="39375" spans="4:4">
      <c r="D39375" s="422"/>
    </row>
    <row r="39376" spans="4:4">
      <c r="D39376" s="422"/>
    </row>
    <row r="39377" spans="4:4">
      <c r="D39377" s="422"/>
    </row>
    <row r="39378" spans="4:4">
      <c r="D39378" s="422"/>
    </row>
    <row r="39379" spans="4:4">
      <c r="D39379" s="422"/>
    </row>
    <row r="39380" spans="4:4">
      <c r="D39380" s="422"/>
    </row>
    <row r="39381" spans="4:4">
      <c r="D39381" s="422"/>
    </row>
    <row r="39382" spans="4:4">
      <c r="D39382" s="422"/>
    </row>
    <row r="39383" spans="4:4">
      <c r="D39383" s="422"/>
    </row>
    <row r="39384" spans="4:4">
      <c r="D39384" s="422"/>
    </row>
    <row r="39385" spans="4:4">
      <c r="D39385" s="422"/>
    </row>
    <row r="39386" spans="4:4">
      <c r="D39386" s="422"/>
    </row>
    <row r="39387" spans="4:4">
      <c r="D39387" s="422"/>
    </row>
    <row r="39388" spans="4:4">
      <c r="D39388" s="422"/>
    </row>
    <row r="39389" spans="4:4">
      <c r="D39389" s="422"/>
    </row>
    <row r="39390" spans="4:4">
      <c r="D39390" s="422"/>
    </row>
    <row r="39391" spans="4:4">
      <c r="D39391" s="422"/>
    </row>
    <row r="39392" spans="4:4">
      <c r="D39392" s="422"/>
    </row>
    <row r="39393" spans="4:4">
      <c r="D39393" s="422"/>
    </row>
    <row r="39394" spans="4:4">
      <c r="D39394" s="422"/>
    </row>
    <row r="39395" spans="4:4">
      <c r="D39395" s="422"/>
    </row>
    <row r="39396" spans="4:4">
      <c r="D39396" s="422"/>
    </row>
    <row r="39397" spans="4:4">
      <c r="D39397" s="422"/>
    </row>
    <row r="39398" spans="4:4">
      <c r="D39398" s="422"/>
    </row>
    <row r="39399" spans="4:4">
      <c r="D39399" s="422"/>
    </row>
    <row r="39400" spans="4:4">
      <c r="D39400" s="422"/>
    </row>
    <row r="39401" spans="4:4">
      <c r="D39401" s="422"/>
    </row>
    <row r="39402" spans="4:4">
      <c r="D39402" s="422"/>
    </row>
    <row r="39403" spans="4:4">
      <c r="D39403" s="422"/>
    </row>
    <row r="39404" spans="4:4">
      <c r="D39404" s="422"/>
    </row>
    <row r="39405" spans="4:4">
      <c r="D39405" s="422"/>
    </row>
    <row r="39406" spans="4:4">
      <c r="D39406" s="422"/>
    </row>
    <row r="39407" spans="4:4">
      <c r="D39407" s="422"/>
    </row>
    <row r="39408" spans="4:4">
      <c r="D39408" s="422"/>
    </row>
    <row r="39409" spans="4:4">
      <c r="D39409" s="422"/>
    </row>
    <row r="39410" spans="4:4">
      <c r="D39410" s="422"/>
    </row>
    <row r="39411" spans="4:4">
      <c r="D39411" s="422"/>
    </row>
    <row r="39412" spans="4:4">
      <c r="D39412" s="422"/>
    </row>
    <row r="39413" spans="4:4">
      <c r="D39413" s="422"/>
    </row>
    <row r="39414" spans="4:4">
      <c r="D39414" s="422"/>
    </row>
    <row r="39415" spans="4:4">
      <c r="D39415" s="422"/>
    </row>
    <row r="39416" spans="4:4">
      <c r="D39416" s="422"/>
    </row>
    <row r="39417" spans="4:4">
      <c r="D39417" s="422"/>
    </row>
    <row r="39418" spans="4:4">
      <c r="D39418" s="422"/>
    </row>
    <row r="39419" spans="4:4">
      <c r="D39419" s="422"/>
    </row>
    <row r="39420" spans="4:4">
      <c r="D39420" s="422"/>
    </row>
    <row r="39421" spans="4:4">
      <c r="D39421" s="422"/>
    </row>
    <row r="39422" spans="4:4">
      <c r="D39422" s="422"/>
    </row>
    <row r="39423" spans="4:4">
      <c r="D39423" s="422"/>
    </row>
    <row r="39424" spans="4:4">
      <c r="D39424" s="422"/>
    </row>
    <row r="39425" spans="4:4">
      <c r="D39425" s="422"/>
    </row>
    <row r="39426" spans="4:4">
      <c r="D39426" s="422"/>
    </row>
    <row r="39427" spans="4:4">
      <c r="D39427" s="422"/>
    </row>
    <row r="39428" spans="4:4">
      <c r="D39428" s="422"/>
    </row>
    <row r="39429" spans="4:4">
      <c r="D39429" s="422"/>
    </row>
    <row r="39430" spans="4:4">
      <c r="D39430" s="422"/>
    </row>
    <row r="39431" spans="4:4">
      <c r="D39431" s="422"/>
    </row>
    <row r="39432" spans="4:4">
      <c r="D39432" s="422"/>
    </row>
    <row r="39433" spans="4:4">
      <c r="D39433" s="422"/>
    </row>
    <row r="39434" spans="4:4">
      <c r="D39434" s="422"/>
    </row>
    <row r="39435" spans="4:4">
      <c r="D39435" s="422"/>
    </row>
    <row r="39436" spans="4:4">
      <c r="D39436" s="422"/>
    </row>
    <row r="39437" spans="4:4">
      <c r="D39437" s="422"/>
    </row>
    <row r="39438" spans="4:4">
      <c r="D39438" s="422"/>
    </row>
    <row r="39439" spans="4:4">
      <c r="D39439" s="422"/>
    </row>
    <row r="39440" spans="4:4">
      <c r="D39440" s="422"/>
    </row>
    <row r="39441" spans="4:4">
      <c r="D39441" s="422"/>
    </row>
    <row r="39442" spans="4:4">
      <c r="D39442" s="422"/>
    </row>
    <row r="39443" spans="4:4">
      <c r="D39443" s="422"/>
    </row>
    <row r="39444" spans="4:4">
      <c r="D39444" s="422"/>
    </row>
    <row r="39445" spans="4:4">
      <c r="D39445" s="422"/>
    </row>
    <row r="39446" spans="4:4">
      <c r="D39446" s="422"/>
    </row>
    <row r="39447" spans="4:4">
      <c r="D39447" s="422"/>
    </row>
    <row r="39448" spans="4:4">
      <c r="D39448" s="422"/>
    </row>
    <row r="39449" spans="4:4">
      <c r="D39449" s="422"/>
    </row>
    <row r="39450" spans="4:4">
      <c r="D39450" s="422"/>
    </row>
    <row r="39451" spans="4:4">
      <c r="D39451" s="422"/>
    </row>
    <row r="39452" spans="4:4">
      <c r="D39452" s="422"/>
    </row>
    <row r="39453" spans="4:4">
      <c r="D39453" s="422"/>
    </row>
    <row r="39454" spans="4:4">
      <c r="D39454" s="422"/>
    </row>
    <row r="39455" spans="4:4">
      <c r="D39455" s="422"/>
    </row>
    <row r="39456" spans="4:4">
      <c r="D39456" s="422"/>
    </row>
    <row r="39457" spans="4:4">
      <c r="D39457" s="422"/>
    </row>
    <row r="39458" spans="4:4">
      <c r="D39458" s="422"/>
    </row>
    <row r="39459" spans="4:4">
      <c r="D39459" s="422"/>
    </row>
    <row r="39460" spans="4:4">
      <c r="D39460" s="422"/>
    </row>
    <row r="39461" spans="4:4">
      <c r="D39461" s="422"/>
    </row>
    <row r="39462" spans="4:4">
      <c r="D39462" s="422"/>
    </row>
    <row r="39463" spans="4:4">
      <c r="D39463" s="422"/>
    </row>
    <row r="39464" spans="4:4">
      <c r="D39464" s="422"/>
    </row>
    <row r="39465" spans="4:4">
      <c r="D39465" s="422"/>
    </row>
    <row r="39466" spans="4:4">
      <c r="D39466" s="422"/>
    </row>
    <row r="39467" spans="4:4">
      <c r="D39467" s="422"/>
    </row>
    <row r="39468" spans="4:4">
      <c r="D39468" s="422"/>
    </row>
    <row r="39469" spans="4:4">
      <c r="D39469" s="422"/>
    </row>
    <row r="39470" spans="4:4">
      <c r="D39470" s="422"/>
    </row>
    <row r="39471" spans="4:4">
      <c r="D39471" s="422"/>
    </row>
    <row r="39472" spans="4:4">
      <c r="D39472" s="422"/>
    </row>
    <row r="39473" spans="4:4">
      <c r="D39473" s="422"/>
    </row>
    <row r="39474" spans="4:4">
      <c r="D39474" s="422"/>
    </row>
    <row r="39475" spans="4:4">
      <c r="D39475" s="422"/>
    </row>
    <row r="39476" spans="4:4">
      <c r="D39476" s="422"/>
    </row>
    <row r="39477" spans="4:4">
      <c r="D39477" s="422"/>
    </row>
    <row r="39478" spans="4:4">
      <c r="D39478" s="422"/>
    </row>
    <row r="39479" spans="4:4">
      <c r="D39479" s="422"/>
    </row>
    <row r="39480" spans="4:4">
      <c r="D39480" s="422"/>
    </row>
    <row r="39481" spans="4:4">
      <c r="D39481" s="422"/>
    </row>
    <row r="39482" spans="4:4">
      <c r="D39482" s="422"/>
    </row>
    <row r="39483" spans="4:4">
      <c r="D39483" s="422"/>
    </row>
    <row r="39484" spans="4:4">
      <c r="D39484" s="422"/>
    </row>
    <row r="39485" spans="4:4">
      <c r="D39485" s="422"/>
    </row>
    <row r="39486" spans="4:4">
      <c r="D39486" s="422"/>
    </row>
    <row r="39487" spans="4:4">
      <c r="D39487" s="422"/>
    </row>
    <row r="39488" spans="4:4">
      <c r="D39488" s="422"/>
    </row>
    <row r="39489" spans="4:4">
      <c r="D39489" s="422"/>
    </row>
    <row r="39490" spans="4:4">
      <c r="D39490" s="422"/>
    </row>
    <row r="39491" spans="4:4">
      <c r="D39491" s="422"/>
    </row>
    <row r="39492" spans="4:4">
      <c r="D39492" s="422"/>
    </row>
    <row r="39493" spans="4:4">
      <c r="D39493" s="422"/>
    </row>
    <row r="39494" spans="4:4">
      <c r="D39494" s="422"/>
    </row>
    <row r="39495" spans="4:4">
      <c r="D39495" s="422"/>
    </row>
    <row r="39496" spans="4:4">
      <c r="D39496" s="422"/>
    </row>
    <row r="39497" spans="4:4">
      <c r="D39497" s="422"/>
    </row>
    <row r="39498" spans="4:4">
      <c r="D39498" s="422"/>
    </row>
    <row r="39499" spans="4:4">
      <c r="D39499" s="422"/>
    </row>
    <row r="39500" spans="4:4">
      <c r="D39500" s="422"/>
    </row>
    <row r="39501" spans="4:4">
      <c r="D39501" s="422"/>
    </row>
    <row r="39502" spans="4:4">
      <c r="D39502" s="422"/>
    </row>
    <row r="39503" spans="4:4">
      <c r="D39503" s="422"/>
    </row>
    <row r="39504" spans="4:4">
      <c r="D39504" s="422"/>
    </row>
    <row r="39505" spans="4:4">
      <c r="D39505" s="422"/>
    </row>
    <row r="39506" spans="4:4">
      <c r="D39506" s="422"/>
    </row>
    <row r="39507" spans="4:4">
      <c r="D39507" s="422"/>
    </row>
    <row r="39508" spans="4:4">
      <c r="D39508" s="422"/>
    </row>
    <row r="39509" spans="4:4">
      <c r="D39509" s="422"/>
    </row>
    <row r="39510" spans="4:4">
      <c r="D39510" s="422"/>
    </row>
    <row r="39511" spans="4:4">
      <c r="D39511" s="422"/>
    </row>
    <row r="39512" spans="4:4">
      <c r="D39512" s="422"/>
    </row>
    <row r="39513" spans="4:4">
      <c r="D39513" s="422"/>
    </row>
    <row r="39514" spans="4:4">
      <c r="D39514" s="422"/>
    </row>
    <row r="39515" spans="4:4">
      <c r="D39515" s="422"/>
    </row>
    <row r="39516" spans="4:4">
      <c r="D39516" s="422"/>
    </row>
    <row r="39517" spans="4:4">
      <c r="D39517" s="422"/>
    </row>
    <row r="39518" spans="4:4">
      <c r="D39518" s="422"/>
    </row>
    <row r="39519" spans="4:4">
      <c r="D39519" s="422"/>
    </row>
    <row r="39520" spans="4:4">
      <c r="D39520" s="422"/>
    </row>
    <row r="39521" spans="4:4">
      <c r="D39521" s="422"/>
    </row>
    <row r="39522" spans="4:4">
      <c r="D39522" s="422"/>
    </row>
    <row r="39523" spans="4:4">
      <c r="D39523" s="422"/>
    </row>
    <row r="39524" spans="4:4">
      <c r="D39524" s="422"/>
    </row>
    <row r="39525" spans="4:4">
      <c r="D39525" s="422"/>
    </row>
    <row r="39526" spans="4:4">
      <c r="D39526" s="422"/>
    </row>
    <row r="39527" spans="4:4">
      <c r="D39527" s="422"/>
    </row>
    <row r="39528" spans="4:4">
      <c r="D39528" s="422"/>
    </row>
    <row r="39529" spans="4:4">
      <c r="D39529" s="422"/>
    </row>
    <row r="39530" spans="4:4">
      <c r="D39530" s="422"/>
    </row>
    <row r="39531" spans="4:4">
      <c r="D39531" s="422"/>
    </row>
    <row r="39532" spans="4:4">
      <c r="D39532" s="422"/>
    </row>
    <row r="39533" spans="4:4">
      <c r="D39533" s="422"/>
    </row>
    <row r="39534" spans="4:4">
      <c r="D39534" s="422"/>
    </row>
    <row r="39535" spans="4:4">
      <c r="D39535" s="422"/>
    </row>
    <row r="39536" spans="4:4">
      <c r="D39536" s="422"/>
    </row>
    <row r="39537" spans="4:4">
      <c r="D39537" s="422"/>
    </row>
    <row r="39538" spans="4:4">
      <c r="D39538" s="422"/>
    </row>
    <row r="39539" spans="4:4">
      <c r="D39539" s="422"/>
    </row>
    <row r="39540" spans="4:4">
      <c r="D39540" s="422"/>
    </row>
    <row r="39541" spans="4:4">
      <c r="D39541" s="422"/>
    </row>
    <row r="39542" spans="4:4">
      <c r="D39542" s="422"/>
    </row>
    <row r="39543" spans="4:4">
      <c r="D39543" s="422"/>
    </row>
    <row r="39544" spans="4:4">
      <c r="D39544" s="422"/>
    </row>
    <row r="39545" spans="4:4">
      <c r="D39545" s="422"/>
    </row>
    <row r="39546" spans="4:4">
      <c r="D39546" s="422"/>
    </row>
    <row r="39547" spans="4:4">
      <c r="D39547" s="422"/>
    </row>
    <row r="39548" spans="4:4">
      <c r="D39548" s="422"/>
    </row>
    <row r="39549" spans="4:4">
      <c r="D39549" s="422"/>
    </row>
    <row r="39550" spans="4:4">
      <c r="D39550" s="422"/>
    </row>
    <row r="39551" spans="4:4">
      <c r="D39551" s="422"/>
    </row>
    <row r="39552" spans="4:4">
      <c r="D39552" s="422"/>
    </row>
    <row r="39553" spans="4:4">
      <c r="D39553" s="422"/>
    </row>
    <row r="39554" spans="4:4">
      <c r="D39554" s="422"/>
    </row>
    <row r="39555" spans="4:4">
      <c r="D39555" s="422"/>
    </row>
    <row r="39556" spans="4:4">
      <c r="D39556" s="422"/>
    </row>
    <row r="39557" spans="4:4">
      <c r="D39557" s="422"/>
    </row>
    <row r="39558" spans="4:4">
      <c r="D39558" s="422"/>
    </row>
    <row r="39559" spans="4:4">
      <c r="D39559" s="422"/>
    </row>
    <row r="39560" spans="4:4">
      <c r="D39560" s="422"/>
    </row>
    <row r="39561" spans="4:4">
      <c r="D39561" s="422"/>
    </row>
    <row r="39562" spans="4:4">
      <c r="D39562" s="422"/>
    </row>
    <row r="39563" spans="4:4">
      <c r="D39563" s="422"/>
    </row>
    <row r="39564" spans="4:4">
      <c r="D39564" s="422"/>
    </row>
    <row r="39565" spans="4:4">
      <c r="D39565" s="422"/>
    </row>
    <row r="39566" spans="4:4">
      <c r="D39566" s="422"/>
    </row>
    <row r="39567" spans="4:4">
      <c r="D39567" s="422"/>
    </row>
    <row r="39568" spans="4:4">
      <c r="D39568" s="422"/>
    </row>
    <row r="39569" spans="4:4">
      <c r="D39569" s="422"/>
    </row>
    <row r="39570" spans="4:4">
      <c r="D39570" s="422"/>
    </row>
    <row r="39571" spans="4:4">
      <c r="D39571" s="422"/>
    </row>
    <row r="39572" spans="4:4">
      <c r="D39572" s="422"/>
    </row>
    <row r="39573" spans="4:4">
      <c r="D39573" s="422"/>
    </row>
    <row r="39574" spans="4:4">
      <c r="D39574" s="422"/>
    </row>
    <row r="39575" spans="4:4">
      <c r="D39575" s="422"/>
    </row>
    <row r="39576" spans="4:4">
      <c r="D39576" s="422"/>
    </row>
    <row r="39577" spans="4:4">
      <c r="D39577" s="422"/>
    </row>
    <row r="39578" spans="4:4">
      <c r="D39578" s="422"/>
    </row>
    <row r="39579" spans="4:4">
      <c r="D39579" s="422"/>
    </row>
    <row r="39580" spans="4:4">
      <c r="D39580" s="422"/>
    </row>
    <row r="39581" spans="4:4">
      <c r="D39581" s="422"/>
    </row>
    <row r="39582" spans="4:4">
      <c r="D39582" s="422"/>
    </row>
    <row r="39583" spans="4:4">
      <c r="D39583" s="422"/>
    </row>
    <row r="39584" spans="4:4">
      <c r="D39584" s="422"/>
    </row>
    <row r="39585" spans="4:4">
      <c r="D39585" s="422"/>
    </row>
    <row r="39586" spans="4:4">
      <c r="D39586" s="422"/>
    </row>
    <row r="39587" spans="4:4">
      <c r="D39587" s="422"/>
    </row>
    <row r="39588" spans="4:4">
      <c r="D39588" s="422"/>
    </row>
    <row r="39589" spans="4:4">
      <c r="D39589" s="422"/>
    </row>
    <row r="39590" spans="4:4">
      <c r="D39590" s="422"/>
    </row>
    <row r="39591" spans="4:4">
      <c r="D39591" s="422"/>
    </row>
    <row r="39592" spans="4:4">
      <c r="D39592" s="422"/>
    </row>
    <row r="39593" spans="4:4">
      <c r="D39593" s="422"/>
    </row>
    <row r="39594" spans="4:4">
      <c r="D39594" s="422"/>
    </row>
    <row r="39595" spans="4:4">
      <c r="D39595" s="422"/>
    </row>
    <row r="39596" spans="4:4">
      <c r="D39596" s="422"/>
    </row>
    <row r="39597" spans="4:4">
      <c r="D39597" s="422"/>
    </row>
    <row r="39598" spans="4:4">
      <c r="D39598" s="422"/>
    </row>
    <row r="39599" spans="4:4">
      <c r="D39599" s="422"/>
    </row>
    <row r="39600" spans="4:4">
      <c r="D39600" s="422"/>
    </row>
    <row r="39601" spans="4:4">
      <c r="D39601" s="422"/>
    </row>
    <row r="39602" spans="4:4">
      <c r="D39602" s="422"/>
    </row>
    <row r="39603" spans="4:4">
      <c r="D39603" s="422"/>
    </row>
    <row r="39604" spans="4:4">
      <c r="D39604" s="422"/>
    </row>
    <row r="39605" spans="4:4">
      <c r="D39605" s="422"/>
    </row>
    <row r="39606" spans="4:4">
      <c r="D39606" s="422"/>
    </row>
    <row r="39607" spans="4:4">
      <c r="D39607" s="422"/>
    </row>
    <row r="39608" spans="4:4">
      <c r="D39608" s="422"/>
    </row>
    <row r="39609" spans="4:4">
      <c r="D39609" s="422"/>
    </row>
    <row r="39610" spans="4:4">
      <c r="D39610" s="422"/>
    </row>
    <row r="39611" spans="4:4">
      <c r="D39611" s="422"/>
    </row>
    <row r="39612" spans="4:4">
      <c r="D39612" s="422"/>
    </row>
    <row r="39613" spans="4:4">
      <c r="D39613" s="422"/>
    </row>
    <row r="39614" spans="4:4">
      <c r="D39614" s="422"/>
    </row>
    <row r="39615" spans="4:4">
      <c r="D39615" s="422"/>
    </row>
    <row r="39616" spans="4:4">
      <c r="D39616" s="422"/>
    </row>
    <row r="39617" spans="4:4">
      <c r="D39617" s="422"/>
    </row>
    <row r="39618" spans="4:4">
      <c r="D39618" s="422"/>
    </row>
    <row r="39619" spans="4:4">
      <c r="D39619" s="422"/>
    </row>
    <row r="39620" spans="4:4">
      <c r="D39620" s="422"/>
    </row>
    <row r="39621" spans="4:4">
      <c r="D39621" s="422"/>
    </row>
    <row r="39622" spans="4:4">
      <c r="D39622" s="422"/>
    </row>
    <row r="39623" spans="4:4">
      <c r="D39623" s="422"/>
    </row>
    <row r="39624" spans="4:4">
      <c r="D39624" s="422"/>
    </row>
    <row r="39625" spans="4:4">
      <c r="D39625" s="422"/>
    </row>
    <row r="39626" spans="4:4">
      <c r="D39626" s="422"/>
    </row>
    <row r="39627" spans="4:4">
      <c r="D39627" s="422"/>
    </row>
    <row r="39628" spans="4:4">
      <c r="D39628" s="422"/>
    </row>
    <row r="39629" spans="4:4">
      <c r="D39629" s="422"/>
    </row>
    <row r="39630" spans="4:4">
      <c r="D39630" s="422"/>
    </row>
    <row r="39631" spans="4:4">
      <c r="D39631" s="422"/>
    </row>
    <row r="39632" spans="4:4">
      <c r="D39632" s="422"/>
    </row>
    <row r="39633" spans="4:4">
      <c r="D39633" s="422"/>
    </row>
    <row r="39634" spans="4:4">
      <c r="D39634" s="422"/>
    </row>
    <row r="39635" spans="4:4">
      <c r="D39635" s="422"/>
    </row>
    <row r="39636" spans="4:4">
      <c r="D39636" s="422"/>
    </row>
    <row r="39637" spans="4:4">
      <c r="D39637" s="422"/>
    </row>
    <row r="39638" spans="4:4">
      <c r="D39638" s="422"/>
    </row>
    <row r="39639" spans="4:4">
      <c r="D39639" s="422"/>
    </row>
    <row r="39640" spans="4:4">
      <c r="D39640" s="422"/>
    </row>
    <row r="39641" spans="4:4">
      <c r="D39641" s="422"/>
    </row>
    <row r="39642" spans="4:4">
      <c r="D39642" s="422"/>
    </row>
    <row r="39643" spans="4:4">
      <c r="D39643" s="422"/>
    </row>
    <row r="39644" spans="4:4">
      <c r="D39644" s="422"/>
    </row>
    <row r="39645" spans="4:4">
      <c r="D39645" s="422"/>
    </row>
    <row r="39646" spans="4:4">
      <c r="D39646" s="422"/>
    </row>
    <row r="39647" spans="4:4">
      <c r="D39647" s="422"/>
    </row>
    <row r="39648" spans="4:4">
      <c r="D39648" s="422"/>
    </row>
    <row r="39649" spans="4:4">
      <c r="D39649" s="422"/>
    </row>
    <row r="39650" spans="4:4">
      <c r="D39650" s="422"/>
    </row>
    <row r="39651" spans="4:4">
      <c r="D39651" s="422"/>
    </row>
    <row r="39652" spans="4:4">
      <c r="D39652" s="422"/>
    </row>
    <row r="39653" spans="4:4">
      <c r="D39653" s="422"/>
    </row>
    <row r="39654" spans="4:4">
      <c r="D39654" s="422"/>
    </row>
    <row r="39655" spans="4:4">
      <c r="D39655" s="422"/>
    </row>
    <row r="39656" spans="4:4">
      <c r="D39656" s="422"/>
    </row>
    <row r="39657" spans="4:4">
      <c r="D39657" s="422"/>
    </row>
    <row r="39658" spans="4:4">
      <c r="D39658" s="422"/>
    </row>
    <row r="39659" spans="4:4">
      <c r="D39659" s="422"/>
    </row>
    <row r="39660" spans="4:4">
      <c r="D39660" s="422"/>
    </row>
    <row r="39661" spans="4:4">
      <c r="D39661" s="422"/>
    </row>
    <row r="39662" spans="4:4">
      <c r="D39662" s="422"/>
    </row>
    <row r="39663" spans="4:4">
      <c r="D39663" s="422"/>
    </row>
    <row r="39664" spans="4:4">
      <c r="D39664" s="422"/>
    </row>
    <row r="39665" spans="4:4">
      <c r="D39665" s="422"/>
    </row>
    <row r="39666" spans="4:4">
      <c r="D39666" s="422"/>
    </row>
    <row r="39667" spans="4:4">
      <c r="D39667" s="422"/>
    </row>
    <row r="39668" spans="4:4">
      <c r="D39668" s="422"/>
    </row>
    <row r="39669" spans="4:4">
      <c r="D39669" s="422"/>
    </row>
    <row r="39670" spans="4:4">
      <c r="D39670" s="422"/>
    </row>
    <row r="39671" spans="4:4">
      <c r="D39671" s="422"/>
    </row>
    <row r="39672" spans="4:4">
      <c r="D39672" s="422"/>
    </row>
    <row r="39673" spans="4:4">
      <c r="D39673" s="422"/>
    </row>
    <row r="39674" spans="4:4">
      <c r="D39674" s="422"/>
    </row>
    <row r="39675" spans="4:4">
      <c r="D39675" s="422"/>
    </row>
    <row r="39676" spans="4:4">
      <c r="D39676" s="422"/>
    </row>
    <row r="39677" spans="4:4">
      <c r="D39677" s="422"/>
    </row>
    <row r="39678" spans="4:4">
      <c r="D39678" s="422"/>
    </row>
    <row r="39679" spans="4:4">
      <c r="D39679" s="422"/>
    </row>
    <row r="39680" spans="4:4">
      <c r="D39680" s="422"/>
    </row>
    <row r="39681" spans="4:4">
      <c r="D39681" s="422"/>
    </row>
    <row r="39682" spans="4:4">
      <c r="D39682" s="422"/>
    </row>
    <row r="39683" spans="4:4">
      <c r="D39683" s="422"/>
    </row>
    <row r="39684" spans="4:4">
      <c r="D39684" s="422"/>
    </row>
    <row r="39685" spans="4:4">
      <c r="D39685" s="422"/>
    </row>
    <row r="39686" spans="4:4">
      <c r="D39686" s="422"/>
    </row>
    <row r="39687" spans="4:4">
      <c r="D39687" s="422"/>
    </row>
    <row r="39688" spans="4:4">
      <c r="D39688" s="422"/>
    </row>
    <row r="39689" spans="4:4">
      <c r="D39689" s="422"/>
    </row>
    <row r="39690" spans="4:4">
      <c r="D39690" s="422"/>
    </row>
    <row r="39691" spans="4:4">
      <c r="D39691" s="422"/>
    </row>
    <row r="39692" spans="4:4">
      <c r="D39692" s="422"/>
    </row>
    <row r="39693" spans="4:4">
      <c r="D39693" s="422"/>
    </row>
    <row r="39694" spans="4:4">
      <c r="D39694" s="422"/>
    </row>
    <row r="39695" spans="4:4">
      <c r="D39695" s="422"/>
    </row>
    <row r="39696" spans="4:4">
      <c r="D39696" s="422"/>
    </row>
    <row r="39697" spans="4:4">
      <c r="D39697" s="422"/>
    </row>
    <row r="39698" spans="4:4">
      <c r="D39698" s="422"/>
    </row>
    <row r="39699" spans="4:4">
      <c r="D39699" s="422"/>
    </row>
    <row r="39700" spans="4:4">
      <c r="D39700" s="422"/>
    </row>
    <row r="39701" spans="4:4">
      <c r="D39701" s="422"/>
    </row>
    <row r="39702" spans="4:4">
      <c r="D39702" s="422"/>
    </row>
    <row r="39703" spans="4:4">
      <c r="D39703" s="422"/>
    </row>
    <row r="39704" spans="4:4">
      <c r="D39704" s="422"/>
    </row>
    <row r="39705" spans="4:4">
      <c r="D39705" s="422"/>
    </row>
    <row r="39706" spans="4:4">
      <c r="D39706" s="422"/>
    </row>
    <row r="39707" spans="4:4">
      <c r="D39707" s="422"/>
    </row>
    <row r="39708" spans="4:4">
      <c r="D39708" s="422"/>
    </row>
    <row r="39709" spans="4:4">
      <c r="D39709" s="422"/>
    </row>
    <row r="39710" spans="4:4">
      <c r="D39710" s="422"/>
    </row>
    <row r="39711" spans="4:4">
      <c r="D39711" s="422"/>
    </row>
    <row r="39712" spans="4:4">
      <c r="D39712" s="422"/>
    </row>
    <row r="39713" spans="4:4">
      <c r="D39713" s="422"/>
    </row>
    <row r="39714" spans="4:4">
      <c r="D39714" s="422"/>
    </row>
    <row r="39715" spans="4:4">
      <c r="D39715" s="422"/>
    </row>
    <row r="39716" spans="4:4">
      <c r="D39716" s="422"/>
    </row>
    <row r="39717" spans="4:4">
      <c r="D39717" s="422"/>
    </row>
    <row r="39718" spans="4:4">
      <c r="D39718" s="422"/>
    </row>
    <row r="39719" spans="4:4">
      <c r="D39719" s="422"/>
    </row>
    <row r="39720" spans="4:4">
      <c r="D39720" s="422"/>
    </row>
    <row r="39721" spans="4:4">
      <c r="D39721" s="422"/>
    </row>
    <row r="39722" spans="4:4">
      <c r="D39722" s="422"/>
    </row>
    <row r="39723" spans="4:4">
      <c r="D39723" s="422"/>
    </row>
    <row r="39724" spans="4:4">
      <c r="D39724" s="422"/>
    </row>
    <row r="39725" spans="4:4">
      <c r="D39725" s="422"/>
    </row>
    <row r="39726" spans="4:4">
      <c r="D39726" s="422"/>
    </row>
    <row r="39727" spans="4:4">
      <c r="D39727" s="422"/>
    </row>
    <row r="39728" spans="4:4">
      <c r="D39728" s="422"/>
    </row>
    <row r="39729" spans="4:4">
      <c r="D39729" s="422"/>
    </row>
    <row r="39730" spans="4:4">
      <c r="D39730" s="422"/>
    </row>
    <row r="39731" spans="4:4">
      <c r="D39731" s="422"/>
    </row>
    <row r="39732" spans="4:4">
      <c r="D39732" s="422"/>
    </row>
    <row r="39733" spans="4:4">
      <c r="D39733" s="422"/>
    </row>
    <row r="39734" spans="4:4">
      <c r="D39734" s="422"/>
    </row>
    <row r="39735" spans="4:4">
      <c r="D39735" s="422"/>
    </row>
    <row r="39736" spans="4:4">
      <c r="D39736" s="422"/>
    </row>
    <row r="39737" spans="4:4">
      <c r="D39737" s="422"/>
    </row>
    <row r="39738" spans="4:4">
      <c r="D39738" s="422"/>
    </row>
    <row r="39739" spans="4:4">
      <c r="D39739" s="422"/>
    </row>
    <row r="39740" spans="4:4">
      <c r="D39740" s="422"/>
    </row>
    <row r="39741" spans="4:4">
      <c r="D39741" s="422"/>
    </row>
    <row r="39742" spans="4:4">
      <c r="D39742" s="422"/>
    </row>
    <row r="39743" spans="4:4">
      <c r="D39743" s="422"/>
    </row>
    <row r="39744" spans="4:4">
      <c r="D39744" s="422"/>
    </row>
    <row r="39745" spans="4:4">
      <c r="D39745" s="422"/>
    </row>
    <row r="39746" spans="4:4">
      <c r="D39746" s="422"/>
    </row>
    <row r="39747" spans="4:4">
      <c r="D39747" s="422"/>
    </row>
    <row r="39748" spans="4:4">
      <c r="D39748" s="422"/>
    </row>
    <row r="39749" spans="4:4">
      <c r="D39749" s="422"/>
    </row>
    <row r="39750" spans="4:4">
      <c r="D39750" s="422"/>
    </row>
    <row r="39751" spans="4:4">
      <c r="D39751" s="422"/>
    </row>
    <row r="39752" spans="4:4">
      <c r="D39752" s="422"/>
    </row>
    <row r="39753" spans="4:4">
      <c r="D39753" s="422"/>
    </row>
    <row r="39754" spans="4:4">
      <c r="D39754" s="422"/>
    </row>
    <row r="39755" spans="4:4">
      <c r="D39755" s="422"/>
    </row>
    <row r="39756" spans="4:4">
      <c r="D39756" s="422"/>
    </row>
    <row r="39757" spans="4:4">
      <c r="D39757" s="422"/>
    </row>
    <row r="39758" spans="4:4">
      <c r="D39758" s="422"/>
    </row>
    <row r="39759" spans="4:4">
      <c r="D39759" s="422"/>
    </row>
    <row r="39760" spans="4:4">
      <c r="D39760" s="422"/>
    </row>
    <row r="39761" spans="4:4">
      <c r="D39761" s="422"/>
    </row>
    <row r="39762" spans="4:4">
      <c r="D39762" s="422"/>
    </row>
    <row r="39763" spans="4:4">
      <c r="D39763" s="422"/>
    </row>
    <row r="39764" spans="4:4">
      <c r="D39764" s="422"/>
    </row>
    <row r="39765" spans="4:4">
      <c r="D39765" s="422"/>
    </row>
    <row r="39766" spans="4:4">
      <c r="D39766" s="422"/>
    </row>
    <row r="39767" spans="4:4">
      <c r="D39767" s="422"/>
    </row>
    <row r="39768" spans="4:4">
      <c r="D39768" s="422"/>
    </row>
    <row r="39769" spans="4:4">
      <c r="D39769" s="422"/>
    </row>
    <row r="39770" spans="4:4">
      <c r="D39770" s="422"/>
    </row>
    <row r="39771" spans="4:4">
      <c r="D39771" s="422"/>
    </row>
    <row r="39772" spans="4:4">
      <c r="D39772" s="422"/>
    </row>
    <row r="39773" spans="4:4">
      <c r="D39773" s="422"/>
    </row>
    <row r="39774" spans="4:4">
      <c r="D39774" s="422"/>
    </row>
    <row r="39775" spans="4:4">
      <c r="D39775" s="422"/>
    </row>
    <row r="39776" spans="4:4">
      <c r="D39776" s="422"/>
    </row>
    <row r="39777" spans="4:4">
      <c r="D39777" s="422"/>
    </row>
    <row r="39778" spans="4:4">
      <c r="D39778" s="422"/>
    </row>
    <row r="39779" spans="4:4">
      <c r="D39779" s="422"/>
    </row>
    <row r="39780" spans="4:4">
      <c r="D39780" s="422"/>
    </row>
    <row r="39781" spans="4:4">
      <c r="D39781" s="422"/>
    </row>
    <row r="39782" spans="4:4">
      <c r="D39782" s="422"/>
    </row>
    <row r="39783" spans="4:4">
      <c r="D39783" s="422"/>
    </row>
    <row r="39784" spans="4:4">
      <c r="D39784" s="422"/>
    </row>
    <row r="39785" spans="4:4">
      <c r="D39785" s="422"/>
    </row>
    <row r="39786" spans="4:4">
      <c r="D39786" s="422"/>
    </row>
    <row r="39787" spans="4:4">
      <c r="D39787" s="422"/>
    </row>
    <row r="39788" spans="4:4">
      <c r="D39788" s="422"/>
    </row>
    <row r="39789" spans="4:4">
      <c r="D39789" s="422"/>
    </row>
    <row r="39790" spans="4:4">
      <c r="D39790" s="422"/>
    </row>
    <row r="39791" spans="4:4">
      <c r="D39791" s="422"/>
    </row>
    <row r="39792" spans="4:4">
      <c r="D39792" s="422"/>
    </row>
    <row r="39793" spans="4:4">
      <c r="D39793" s="422"/>
    </row>
    <row r="39794" spans="4:4">
      <c r="D39794" s="422"/>
    </row>
    <row r="39795" spans="4:4">
      <c r="D39795" s="422"/>
    </row>
    <row r="39796" spans="4:4">
      <c r="D39796" s="422"/>
    </row>
    <row r="39797" spans="4:4">
      <c r="D39797" s="422"/>
    </row>
    <row r="39798" spans="4:4">
      <c r="D39798" s="422"/>
    </row>
    <row r="39799" spans="4:4">
      <c r="D39799" s="422"/>
    </row>
    <row r="39800" spans="4:4">
      <c r="D39800" s="422"/>
    </row>
    <row r="39801" spans="4:4">
      <c r="D39801" s="422"/>
    </row>
    <row r="39802" spans="4:4">
      <c r="D39802" s="422"/>
    </row>
    <row r="39803" spans="4:4">
      <c r="D39803" s="422"/>
    </row>
    <row r="39804" spans="4:4">
      <c r="D39804" s="422"/>
    </row>
    <row r="39805" spans="4:4">
      <c r="D39805" s="422"/>
    </row>
    <row r="39806" spans="4:4">
      <c r="D39806" s="422"/>
    </row>
    <row r="39807" spans="4:4">
      <c r="D39807" s="422"/>
    </row>
    <row r="39808" spans="4:4">
      <c r="D39808" s="422"/>
    </row>
    <row r="39809" spans="4:4">
      <c r="D39809" s="422"/>
    </row>
    <row r="39810" spans="4:4">
      <c r="D39810" s="422"/>
    </row>
    <row r="39811" spans="4:4">
      <c r="D39811" s="422"/>
    </row>
    <row r="39812" spans="4:4">
      <c r="D39812" s="422"/>
    </row>
    <row r="39813" spans="4:4">
      <c r="D39813" s="422"/>
    </row>
    <row r="39814" spans="4:4">
      <c r="D39814" s="422"/>
    </row>
    <row r="39815" spans="4:4">
      <c r="D39815" s="422"/>
    </row>
    <row r="39816" spans="4:4">
      <c r="D39816" s="422"/>
    </row>
    <row r="39817" spans="4:4">
      <c r="D39817" s="422"/>
    </row>
    <row r="39818" spans="4:4">
      <c r="D39818" s="422"/>
    </row>
    <row r="39819" spans="4:4">
      <c r="D39819" s="422"/>
    </row>
    <row r="39820" spans="4:4">
      <c r="D39820" s="422"/>
    </row>
    <row r="39821" spans="4:4">
      <c r="D39821" s="422"/>
    </row>
    <row r="39822" spans="4:4">
      <c r="D39822" s="422"/>
    </row>
    <row r="39823" spans="4:4">
      <c r="D39823" s="422"/>
    </row>
    <row r="39824" spans="4:4">
      <c r="D39824" s="422"/>
    </row>
    <row r="39825" spans="4:4">
      <c r="D39825" s="422"/>
    </row>
    <row r="39826" spans="4:4">
      <c r="D39826" s="422"/>
    </row>
    <row r="39827" spans="4:4">
      <c r="D39827" s="422"/>
    </row>
    <row r="39828" spans="4:4">
      <c r="D39828" s="422"/>
    </row>
    <row r="39829" spans="4:4">
      <c r="D39829" s="422"/>
    </row>
    <row r="39830" spans="4:4">
      <c r="D39830" s="422"/>
    </row>
    <row r="39831" spans="4:4">
      <c r="D39831" s="422"/>
    </row>
    <row r="39832" spans="4:4">
      <c r="D39832" s="422"/>
    </row>
    <row r="39833" spans="4:4">
      <c r="D39833" s="422"/>
    </row>
    <row r="39834" spans="4:4">
      <c r="D39834" s="422"/>
    </row>
    <row r="39835" spans="4:4">
      <c r="D39835" s="422"/>
    </row>
    <row r="39836" spans="4:4">
      <c r="D39836" s="422"/>
    </row>
    <row r="39837" spans="4:4">
      <c r="D39837" s="422"/>
    </row>
    <row r="39838" spans="4:4">
      <c r="D39838" s="422"/>
    </row>
    <row r="39839" spans="4:4">
      <c r="D39839" s="422"/>
    </row>
    <row r="39840" spans="4:4">
      <c r="D39840" s="422"/>
    </row>
    <row r="39841" spans="4:4">
      <c r="D39841" s="422"/>
    </row>
    <row r="39842" spans="4:4">
      <c r="D39842" s="422"/>
    </row>
    <row r="39843" spans="4:4">
      <c r="D39843" s="422"/>
    </row>
    <row r="39844" spans="4:4">
      <c r="D39844" s="422"/>
    </row>
    <row r="39845" spans="4:4">
      <c r="D39845" s="422"/>
    </row>
    <row r="39846" spans="4:4">
      <c r="D39846" s="422"/>
    </row>
    <row r="39847" spans="4:4">
      <c r="D39847" s="422"/>
    </row>
    <row r="39848" spans="4:4">
      <c r="D39848" s="422"/>
    </row>
    <row r="39849" spans="4:4">
      <c r="D39849" s="422"/>
    </row>
    <row r="39850" spans="4:4">
      <c r="D39850" s="422"/>
    </row>
    <row r="39851" spans="4:4">
      <c r="D39851" s="422"/>
    </row>
    <row r="39852" spans="4:4">
      <c r="D39852" s="422"/>
    </row>
    <row r="39853" spans="4:4">
      <c r="D39853" s="422"/>
    </row>
    <row r="39854" spans="4:4">
      <c r="D39854" s="422"/>
    </row>
    <row r="39855" spans="4:4">
      <c r="D39855" s="422"/>
    </row>
    <row r="39856" spans="4:4">
      <c r="D39856" s="422"/>
    </row>
    <row r="39857" spans="4:4">
      <c r="D39857" s="422"/>
    </row>
    <row r="39858" spans="4:4">
      <c r="D39858" s="422"/>
    </row>
    <row r="39859" spans="4:4">
      <c r="D39859" s="422"/>
    </row>
    <row r="39860" spans="4:4">
      <c r="D39860" s="422"/>
    </row>
    <row r="39861" spans="4:4">
      <c r="D39861" s="422"/>
    </row>
    <row r="39862" spans="4:4">
      <c r="D39862" s="422"/>
    </row>
    <row r="39863" spans="4:4">
      <c r="D39863" s="422"/>
    </row>
    <row r="39864" spans="4:4">
      <c r="D39864" s="422"/>
    </row>
    <row r="39865" spans="4:4">
      <c r="D39865" s="422"/>
    </row>
    <row r="39866" spans="4:4">
      <c r="D39866" s="422"/>
    </row>
    <row r="39867" spans="4:4">
      <c r="D39867" s="422"/>
    </row>
    <row r="39868" spans="4:4">
      <c r="D39868" s="422"/>
    </row>
    <row r="39869" spans="4:4">
      <c r="D39869" s="422"/>
    </row>
    <row r="39870" spans="4:4">
      <c r="D39870" s="422"/>
    </row>
    <row r="39871" spans="4:4">
      <c r="D39871" s="422"/>
    </row>
    <row r="39872" spans="4:4">
      <c r="D39872" s="422"/>
    </row>
    <row r="39873" spans="4:4">
      <c r="D39873" s="422"/>
    </row>
    <row r="39874" spans="4:4">
      <c r="D39874" s="422"/>
    </row>
    <row r="39875" spans="4:4">
      <c r="D39875" s="422"/>
    </row>
    <row r="39876" spans="4:4">
      <c r="D39876" s="422"/>
    </row>
    <row r="39877" spans="4:4">
      <c r="D39877" s="422"/>
    </row>
    <row r="39878" spans="4:4">
      <c r="D39878" s="422"/>
    </row>
    <row r="39879" spans="4:4">
      <c r="D39879" s="422"/>
    </row>
    <row r="39880" spans="4:4">
      <c r="D39880" s="422"/>
    </row>
    <row r="39881" spans="4:4">
      <c r="D39881" s="422"/>
    </row>
    <row r="39882" spans="4:4">
      <c r="D39882" s="422"/>
    </row>
    <row r="39883" spans="4:4">
      <c r="D39883" s="422"/>
    </row>
    <row r="39884" spans="4:4">
      <c r="D39884" s="422"/>
    </row>
    <row r="39885" spans="4:4">
      <c r="D39885" s="422"/>
    </row>
    <row r="39886" spans="4:4">
      <c r="D39886" s="422"/>
    </row>
    <row r="39887" spans="4:4">
      <c r="D39887" s="422"/>
    </row>
    <row r="39888" spans="4:4">
      <c r="D39888" s="422"/>
    </row>
    <row r="39889" spans="4:4">
      <c r="D39889" s="422"/>
    </row>
    <row r="39890" spans="4:4">
      <c r="D39890" s="422"/>
    </row>
    <row r="39891" spans="4:4">
      <c r="D39891" s="422"/>
    </row>
    <row r="39892" spans="4:4">
      <c r="D39892" s="422"/>
    </row>
    <row r="39893" spans="4:4">
      <c r="D39893" s="422"/>
    </row>
    <row r="39894" spans="4:4">
      <c r="D39894" s="422"/>
    </row>
    <row r="39895" spans="4:4">
      <c r="D39895" s="422"/>
    </row>
    <row r="39896" spans="4:4">
      <c r="D39896" s="422"/>
    </row>
    <row r="39897" spans="4:4">
      <c r="D39897" s="422"/>
    </row>
    <row r="39898" spans="4:4">
      <c r="D39898" s="422"/>
    </row>
    <row r="39899" spans="4:4">
      <c r="D39899" s="422"/>
    </row>
    <row r="39900" spans="4:4">
      <c r="D39900" s="422"/>
    </row>
    <row r="39901" spans="4:4">
      <c r="D39901" s="422"/>
    </row>
    <row r="39902" spans="4:4">
      <c r="D39902" s="422"/>
    </row>
    <row r="39903" spans="4:4">
      <c r="D39903" s="422"/>
    </row>
    <row r="39904" spans="4:4">
      <c r="D39904" s="422"/>
    </row>
    <row r="39905" spans="4:4">
      <c r="D39905" s="422"/>
    </row>
    <row r="39906" spans="4:4">
      <c r="D39906" s="422"/>
    </row>
    <row r="39907" spans="4:4">
      <c r="D39907" s="422"/>
    </row>
    <row r="39908" spans="4:4">
      <c r="D39908" s="422"/>
    </row>
    <row r="39909" spans="4:4">
      <c r="D39909" s="422"/>
    </row>
    <row r="39910" spans="4:4">
      <c r="D39910" s="422"/>
    </row>
    <row r="39911" spans="4:4">
      <c r="D39911" s="422"/>
    </row>
    <row r="39912" spans="4:4">
      <c r="D39912" s="422"/>
    </row>
    <row r="39913" spans="4:4">
      <c r="D39913" s="422"/>
    </row>
    <row r="39914" spans="4:4">
      <c r="D39914" s="422"/>
    </row>
    <row r="39915" spans="4:4">
      <c r="D39915" s="422"/>
    </row>
    <row r="39916" spans="4:4">
      <c r="D39916" s="422"/>
    </row>
    <row r="39917" spans="4:4">
      <c r="D39917" s="422"/>
    </row>
    <row r="39918" spans="4:4">
      <c r="D39918" s="422"/>
    </row>
    <row r="39919" spans="4:4">
      <c r="D39919" s="422"/>
    </row>
    <row r="39920" spans="4:4">
      <c r="D39920" s="422"/>
    </row>
    <row r="39921" spans="4:4">
      <c r="D39921" s="422"/>
    </row>
    <row r="39922" spans="4:4">
      <c r="D39922" s="422"/>
    </row>
    <row r="39923" spans="4:4">
      <c r="D39923" s="422"/>
    </row>
    <row r="39924" spans="4:4">
      <c r="D39924" s="422"/>
    </row>
    <row r="39925" spans="4:4">
      <c r="D39925" s="422"/>
    </row>
    <row r="39926" spans="4:4">
      <c r="D39926" s="422"/>
    </row>
    <row r="39927" spans="4:4">
      <c r="D39927" s="422"/>
    </row>
    <row r="39928" spans="4:4">
      <c r="D39928" s="422"/>
    </row>
    <row r="39929" spans="4:4">
      <c r="D39929" s="422"/>
    </row>
    <row r="39930" spans="4:4">
      <c r="D39930" s="422"/>
    </row>
    <row r="39931" spans="4:4">
      <c r="D39931" s="422"/>
    </row>
    <row r="39932" spans="4:4">
      <c r="D39932" s="422"/>
    </row>
    <row r="39933" spans="4:4">
      <c r="D39933" s="422"/>
    </row>
    <row r="39934" spans="4:4">
      <c r="D39934" s="422"/>
    </row>
    <row r="39935" spans="4:4">
      <c r="D39935" s="422"/>
    </row>
    <row r="39936" spans="4:4">
      <c r="D39936" s="422"/>
    </row>
    <row r="39937" spans="4:4">
      <c r="D39937" s="422"/>
    </row>
    <row r="39938" spans="4:4">
      <c r="D39938" s="422"/>
    </row>
    <row r="39939" spans="4:4">
      <c r="D39939" s="422"/>
    </row>
    <row r="39940" spans="4:4">
      <c r="D39940" s="422"/>
    </row>
    <row r="39941" spans="4:4">
      <c r="D39941" s="422"/>
    </row>
    <row r="39942" spans="4:4">
      <c r="D39942" s="422"/>
    </row>
    <row r="39943" spans="4:4">
      <c r="D39943" s="422"/>
    </row>
    <row r="39944" spans="4:4">
      <c r="D39944" s="422"/>
    </row>
    <row r="39945" spans="4:4">
      <c r="D39945" s="422"/>
    </row>
    <row r="39946" spans="4:4">
      <c r="D39946" s="422"/>
    </row>
    <row r="39947" spans="4:4">
      <c r="D39947" s="422"/>
    </row>
    <row r="39948" spans="4:4">
      <c r="D39948" s="422"/>
    </row>
    <row r="39949" spans="4:4">
      <c r="D39949" s="422"/>
    </row>
    <row r="39950" spans="4:4">
      <c r="D39950" s="422"/>
    </row>
    <row r="39951" spans="4:4">
      <c r="D39951" s="422"/>
    </row>
    <row r="39952" spans="4:4">
      <c r="D39952" s="422"/>
    </row>
    <row r="39953" spans="4:4">
      <c r="D39953" s="422"/>
    </row>
    <row r="39954" spans="4:4">
      <c r="D39954" s="422"/>
    </row>
    <row r="39955" spans="4:4">
      <c r="D39955" s="422"/>
    </row>
    <row r="39956" spans="4:4">
      <c r="D39956" s="422"/>
    </row>
    <row r="39957" spans="4:4">
      <c r="D39957" s="422"/>
    </row>
    <row r="39958" spans="4:4">
      <c r="D39958" s="422"/>
    </row>
    <row r="39959" spans="4:4">
      <c r="D39959" s="422"/>
    </row>
    <row r="39960" spans="4:4">
      <c r="D39960" s="422"/>
    </row>
    <row r="39961" spans="4:4">
      <c r="D39961" s="422"/>
    </row>
    <row r="39962" spans="4:4">
      <c r="D39962" s="422"/>
    </row>
    <row r="39963" spans="4:4">
      <c r="D39963" s="422"/>
    </row>
    <row r="39964" spans="4:4">
      <c r="D39964" s="422"/>
    </row>
    <row r="39965" spans="4:4">
      <c r="D39965" s="422"/>
    </row>
    <row r="39966" spans="4:4">
      <c r="D39966" s="422"/>
    </row>
    <row r="39967" spans="4:4">
      <c r="D39967" s="422"/>
    </row>
    <row r="39968" spans="4:4">
      <c r="D39968" s="422"/>
    </row>
    <row r="39969" spans="4:4">
      <c r="D39969" s="422"/>
    </row>
    <row r="39970" spans="4:4">
      <c r="D39970" s="422"/>
    </row>
    <row r="39971" spans="4:4">
      <c r="D39971" s="422"/>
    </row>
    <row r="39972" spans="4:4">
      <c r="D39972" s="422"/>
    </row>
    <row r="39973" spans="4:4">
      <c r="D39973" s="422"/>
    </row>
    <row r="39974" spans="4:4">
      <c r="D39974" s="422"/>
    </row>
    <row r="39975" spans="4:4">
      <c r="D39975" s="422"/>
    </row>
    <row r="39976" spans="4:4">
      <c r="D39976" s="422"/>
    </row>
    <row r="39977" spans="4:4">
      <c r="D39977" s="422"/>
    </row>
    <row r="39978" spans="4:4">
      <c r="D39978" s="422"/>
    </row>
    <row r="39979" spans="4:4">
      <c r="D39979" s="422"/>
    </row>
    <row r="39980" spans="4:4">
      <c r="D39980" s="422"/>
    </row>
    <row r="39981" spans="4:4">
      <c r="D39981" s="422"/>
    </row>
    <row r="39982" spans="4:4">
      <c r="D39982" s="422"/>
    </row>
    <row r="39983" spans="4:4">
      <c r="D39983" s="422"/>
    </row>
    <row r="39984" spans="4:4">
      <c r="D39984" s="422"/>
    </row>
    <row r="39985" spans="4:4">
      <c r="D39985" s="422"/>
    </row>
    <row r="39986" spans="4:4">
      <c r="D39986" s="422"/>
    </row>
    <row r="39987" spans="4:4">
      <c r="D39987" s="422"/>
    </row>
    <row r="39988" spans="4:4">
      <c r="D39988" s="422"/>
    </row>
    <row r="39989" spans="4:4">
      <c r="D39989" s="422"/>
    </row>
    <row r="39990" spans="4:4">
      <c r="D39990" s="422"/>
    </row>
    <row r="39991" spans="4:4">
      <c r="D39991" s="422"/>
    </row>
    <row r="39992" spans="4:4">
      <c r="D39992" s="422"/>
    </row>
    <row r="39993" spans="4:4">
      <c r="D39993" s="422"/>
    </row>
    <row r="39994" spans="4:4">
      <c r="D39994" s="422"/>
    </row>
    <row r="39995" spans="4:4">
      <c r="D39995" s="422"/>
    </row>
    <row r="39996" spans="4:4">
      <c r="D39996" s="422"/>
    </row>
    <row r="39997" spans="4:4">
      <c r="D39997" s="422"/>
    </row>
    <row r="39998" spans="4:4">
      <c r="D39998" s="422"/>
    </row>
    <row r="39999" spans="4:4">
      <c r="D39999" s="422"/>
    </row>
    <row r="40000" spans="4:4">
      <c r="D40000" s="422"/>
    </row>
    <row r="40001" spans="4:4">
      <c r="D40001" s="422"/>
    </row>
    <row r="40002" spans="4:4">
      <c r="D40002" s="422"/>
    </row>
    <row r="40003" spans="4:4">
      <c r="D40003" s="422"/>
    </row>
    <row r="40004" spans="4:4">
      <c r="D40004" s="422"/>
    </row>
    <row r="40005" spans="4:4">
      <c r="D40005" s="422"/>
    </row>
    <row r="40006" spans="4:4">
      <c r="D40006" s="422"/>
    </row>
    <row r="40007" spans="4:4">
      <c r="D40007" s="422"/>
    </row>
    <row r="40008" spans="4:4">
      <c r="D40008" s="422"/>
    </row>
    <row r="40009" spans="4:4">
      <c r="D40009" s="422"/>
    </row>
    <row r="40010" spans="4:4">
      <c r="D40010" s="422"/>
    </row>
    <row r="40011" spans="4:4">
      <c r="D40011" s="422"/>
    </row>
    <row r="40012" spans="4:4">
      <c r="D40012" s="422"/>
    </row>
    <row r="40013" spans="4:4">
      <c r="D40013" s="422"/>
    </row>
    <row r="40014" spans="4:4">
      <c r="D40014" s="422"/>
    </row>
    <row r="40015" spans="4:4">
      <c r="D40015" s="422"/>
    </row>
    <row r="40016" spans="4:4">
      <c r="D40016" s="422"/>
    </row>
    <row r="40017" spans="4:4">
      <c r="D40017" s="422"/>
    </row>
    <row r="40018" spans="4:4">
      <c r="D40018" s="422"/>
    </row>
    <row r="40019" spans="4:4">
      <c r="D40019" s="422"/>
    </row>
    <row r="40020" spans="4:4">
      <c r="D40020" s="422"/>
    </row>
    <row r="40021" spans="4:4">
      <c r="D40021" s="422"/>
    </row>
    <row r="40022" spans="4:4">
      <c r="D40022" s="422"/>
    </row>
    <row r="40023" spans="4:4">
      <c r="D40023" s="422"/>
    </row>
    <row r="40024" spans="4:4">
      <c r="D40024" s="422"/>
    </row>
    <row r="40025" spans="4:4">
      <c r="D40025" s="422"/>
    </row>
    <row r="40026" spans="4:4">
      <c r="D40026" s="422"/>
    </row>
    <row r="40027" spans="4:4">
      <c r="D40027" s="422"/>
    </row>
    <row r="40028" spans="4:4">
      <c r="D40028" s="422"/>
    </row>
    <row r="40029" spans="4:4">
      <c r="D40029" s="422"/>
    </row>
    <row r="40030" spans="4:4">
      <c r="D40030" s="422"/>
    </row>
    <row r="40031" spans="4:4">
      <c r="D40031" s="422"/>
    </row>
    <row r="40032" spans="4:4">
      <c r="D40032" s="422"/>
    </row>
    <row r="40033" spans="4:4">
      <c r="D40033" s="422"/>
    </row>
    <row r="40034" spans="4:4">
      <c r="D40034" s="422"/>
    </row>
    <row r="40035" spans="4:4">
      <c r="D40035" s="422"/>
    </row>
    <row r="40036" spans="4:4">
      <c r="D40036" s="422"/>
    </row>
    <row r="40037" spans="4:4">
      <c r="D40037" s="422"/>
    </row>
    <row r="40038" spans="4:4">
      <c r="D40038" s="422"/>
    </row>
    <row r="40039" spans="4:4">
      <c r="D40039" s="422"/>
    </row>
    <row r="40040" spans="4:4">
      <c r="D40040" s="422"/>
    </row>
    <row r="40041" spans="4:4">
      <c r="D40041" s="422"/>
    </row>
    <row r="40042" spans="4:4">
      <c r="D40042" s="422"/>
    </row>
    <row r="40043" spans="4:4">
      <c r="D40043" s="422"/>
    </row>
    <row r="40044" spans="4:4">
      <c r="D40044" s="422"/>
    </row>
    <row r="40045" spans="4:4">
      <c r="D40045" s="422"/>
    </row>
    <row r="40046" spans="4:4">
      <c r="D40046" s="422"/>
    </row>
    <row r="40047" spans="4:4">
      <c r="D40047" s="422"/>
    </row>
    <row r="40048" spans="4:4">
      <c r="D40048" s="422"/>
    </row>
    <row r="40049" spans="4:4">
      <c r="D40049" s="422"/>
    </row>
    <row r="40050" spans="4:4">
      <c r="D40050" s="422"/>
    </row>
    <row r="40051" spans="4:4">
      <c r="D40051" s="422"/>
    </row>
    <row r="40052" spans="4:4">
      <c r="D40052" s="422"/>
    </row>
    <row r="40053" spans="4:4">
      <c r="D40053" s="422"/>
    </row>
    <row r="40054" spans="4:4">
      <c r="D40054" s="422"/>
    </row>
    <row r="40055" spans="4:4">
      <c r="D40055" s="422"/>
    </row>
    <row r="40056" spans="4:4">
      <c r="D40056" s="422"/>
    </row>
    <row r="40057" spans="4:4">
      <c r="D40057" s="422"/>
    </row>
    <row r="40058" spans="4:4">
      <c r="D40058" s="422"/>
    </row>
    <row r="40059" spans="4:4">
      <c r="D40059" s="422"/>
    </row>
    <row r="40060" spans="4:4">
      <c r="D40060" s="422"/>
    </row>
    <row r="40061" spans="4:4">
      <c r="D40061" s="422"/>
    </row>
    <row r="40062" spans="4:4">
      <c r="D40062" s="422"/>
    </row>
    <row r="40063" spans="4:4">
      <c r="D40063" s="422"/>
    </row>
    <row r="40064" spans="4:4">
      <c r="D40064" s="422"/>
    </row>
    <row r="40065" spans="4:4">
      <c r="D40065" s="422"/>
    </row>
    <row r="40066" spans="4:4">
      <c r="D40066" s="422"/>
    </row>
    <row r="40067" spans="4:4">
      <c r="D40067" s="422"/>
    </row>
    <row r="40068" spans="4:4">
      <c r="D40068" s="422"/>
    </row>
    <row r="40069" spans="4:4">
      <c r="D40069" s="422"/>
    </row>
    <row r="40070" spans="4:4">
      <c r="D40070" s="422"/>
    </row>
    <row r="40071" spans="4:4">
      <c r="D40071" s="422"/>
    </row>
    <row r="40072" spans="4:4">
      <c r="D40072" s="422"/>
    </row>
    <row r="40073" spans="4:4">
      <c r="D40073" s="422"/>
    </row>
    <row r="40074" spans="4:4">
      <c r="D40074" s="422"/>
    </row>
    <row r="40075" spans="4:4">
      <c r="D40075" s="422"/>
    </row>
    <row r="40076" spans="4:4">
      <c r="D40076" s="422"/>
    </row>
    <row r="40077" spans="4:4">
      <c r="D40077" s="422"/>
    </row>
    <row r="40078" spans="4:4">
      <c r="D40078" s="422"/>
    </row>
    <row r="40079" spans="4:4">
      <c r="D40079" s="422"/>
    </row>
    <row r="40080" spans="4:4">
      <c r="D40080" s="422"/>
    </row>
    <row r="40081" spans="4:4">
      <c r="D40081" s="422"/>
    </row>
    <row r="40082" spans="4:4">
      <c r="D40082" s="422"/>
    </row>
    <row r="40083" spans="4:4">
      <c r="D40083" s="422"/>
    </row>
    <row r="40084" spans="4:4">
      <c r="D40084" s="422"/>
    </row>
    <row r="40085" spans="4:4">
      <c r="D40085" s="422"/>
    </row>
    <row r="40086" spans="4:4">
      <c r="D40086" s="422"/>
    </row>
    <row r="40087" spans="4:4">
      <c r="D40087" s="422"/>
    </row>
    <row r="40088" spans="4:4">
      <c r="D40088" s="422"/>
    </row>
    <row r="40089" spans="4:4">
      <c r="D40089" s="422"/>
    </row>
    <row r="40090" spans="4:4">
      <c r="D40090" s="422"/>
    </row>
    <row r="40091" spans="4:4">
      <c r="D40091" s="422"/>
    </row>
    <row r="40092" spans="4:4">
      <c r="D40092" s="422"/>
    </row>
    <row r="40093" spans="4:4">
      <c r="D40093" s="422"/>
    </row>
    <row r="40094" spans="4:4">
      <c r="D40094" s="422"/>
    </row>
    <row r="40095" spans="4:4">
      <c r="D40095" s="422"/>
    </row>
    <row r="40096" spans="4:4">
      <c r="D40096" s="422"/>
    </row>
    <row r="40097" spans="4:4">
      <c r="D40097" s="422"/>
    </row>
    <row r="40098" spans="4:4">
      <c r="D40098" s="422"/>
    </row>
    <row r="40099" spans="4:4">
      <c r="D40099" s="422"/>
    </row>
    <row r="40100" spans="4:4">
      <c r="D40100" s="422"/>
    </row>
    <row r="40101" spans="4:4">
      <c r="D40101" s="422"/>
    </row>
    <row r="40102" spans="4:4">
      <c r="D40102" s="422"/>
    </row>
    <row r="40103" spans="4:4">
      <c r="D40103" s="422"/>
    </row>
    <row r="40104" spans="4:4">
      <c r="D40104" s="422"/>
    </row>
    <row r="40105" spans="4:4">
      <c r="D40105" s="422"/>
    </row>
    <row r="40106" spans="4:4">
      <c r="D40106" s="422"/>
    </row>
    <row r="40107" spans="4:4">
      <c r="D40107" s="422"/>
    </row>
    <row r="40108" spans="4:4">
      <c r="D40108" s="422"/>
    </row>
    <row r="40109" spans="4:4">
      <c r="D40109" s="422"/>
    </row>
    <row r="40110" spans="4:4">
      <c r="D40110" s="422"/>
    </row>
    <row r="40111" spans="4:4">
      <c r="D40111" s="422"/>
    </row>
    <row r="40112" spans="4:4">
      <c r="D40112" s="422"/>
    </row>
    <row r="40113" spans="4:4">
      <c r="D40113" s="422"/>
    </row>
    <row r="40114" spans="4:4">
      <c r="D40114" s="422"/>
    </row>
    <row r="40115" spans="4:4">
      <c r="D40115" s="422"/>
    </row>
    <row r="40116" spans="4:4">
      <c r="D40116" s="422"/>
    </row>
    <row r="40117" spans="4:4">
      <c r="D40117" s="422"/>
    </row>
    <row r="40118" spans="4:4">
      <c r="D40118" s="422"/>
    </row>
    <row r="40119" spans="4:4">
      <c r="D40119" s="422"/>
    </row>
    <row r="40120" spans="4:4">
      <c r="D40120" s="422"/>
    </row>
    <row r="40121" spans="4:4">
      <c r="D40121" s="422"/>
    </row>
    <row r="40122" spans="4:4">
      <c r="D40122" s="422"/>
    </row>
    <row r="40123" spans="4:4">
      <c r="D40123" s="422"/>
    </row>
    <row r="40124" spans="4:4">
      <c r="D40124" s="422"/>
    </row>
    <row r="40125" spans="4:4">
      <c r="D40125" s="422"/>
    </row>
    <row r="40126" spans="4:4">
      <c r="D40126" s="422"/>
    </row>
    <row r="40127" spans="4:4">
      <c r="D40127" s="422"/>
    </row>
    <row r="40128" spans="4:4">
      <c r="D40128" s="422"/>
    </row>
    <row r="40129" spans="4:4">
      <c r="D40129" s="422"/>
    </row>
    <row r="40130" spans="4:4">
      <c r="D40130" s="422"/>
    </row>
    <row r="40131" spans="4:4">
      <c r="D40131" s="422"/>
    </row>
    <row r="40132" spans="4:4">
      <c r="D40132" s="422"/>
    </row>
    <row r="40133" spans="4:4">
      <c r="D40133" s="422"/>
    </row>
    <row r="40134" spans="4:4">
      <c r="D40134" s="422"/>
    </row>
    <row r="40135" spans="4:4">
      <c r="D40135" s="422"/>
    </row>
    <row r="40136" spans="4:4">
      <c r="D40136" s="422"/>
    </row>
    <row r="40137" spans="4:4">
      <c r="D40137" s="422"/>
    </row>
    <row r="40138" spans="4:4">
      <c r="D40138" s="422"/>
    </row>
    <row r="40139" spans="4:4">
      <c r="D40139" s="422"/>
    </row>
    <row r="40140" spans="4:4">
      <c r="D40140" s="422"/>
    </row>
    <row r="40141" spans="4:4">
      <c r="D40141" s="422"/>
    </row>
    <row r="40142" spans="4:4">
      <c r="D40142" s="422"/>
    </row>
    <row r="40143" spans="4:4">
      <c r="D40143" s="422"/>
    </row>
    <row r="40144" spans="4:4">
      <c r="D40144" s="422"/>
    </row>
    <row r="40145" spans="4:4">
      <c r="D40145" s="422"/>
    </row>
    <row r="40146" spans="4:4">
      <c r="D40146" s="422"/>
    </row>
    <row r="40147" spans="4:4">
      <c r="D40147" s="422"/>
    </row>
    <row r="40148" spans="4:4">
      <c r="D40148" s="422"/>
    </row>
    <row r="40149" spans="4:4">
      <c r="D40149" s="422"/>
    </row>
    <row r="40150" spans="4:4">
      <c r="D40150" s="422"/>
    </row>
    <row r="40151" spans="4:4">
      <c r="D40151" s="422"/>
    </row>
    <row r="40152" spans="4:4">
      <c r="D40152" s="422"/>
    </row>
    <row r="40153" spans="4:4">
      <c r="D40153" s="422"/>
    </row>
    <row r="40154" spans="4:4">
      <c r="D40154" s="422"/>
    </row>
    <row r="40155" spans="4:4">
      <c r="D40155" s="422"/>
    </row>
    <row r="40156" spans="4:4">
      <c r="D40156" s="422"/>
    </row>
    <row r="40157" spans="4:4">
      <c r="D40157" s="422"/>
    </row>
    <row r="40158" spans="4:4">
      <c r="D40158" s="422"/>
    </row>
    <row r="40159" spans="4:4">
      <c r="D40159" s="422"/>
    </row>
    <row r="40160" spans="4:4">
      <c r="D40160" s="422"/>
    </row>
    <row r="40161" spans="4:4">
      <c r="D40161" s="422"/>
    </row>
    <row r="40162" spans="4:4">
      <c r="D40162" s="422"/>
    </row>
    <row r="40163" spans="4:4">
      <c r="D40163" s="422"/>
    </row>
    <row r="40164" spans="4:4">
      <c r="D40164" s="422"/>
    </row>
    <row r="40165" spans="4:4">
      <c r="D40165" s="422"/>
    </row>
    <row r="40166" spans="4:4">
      <c r="D40166" s="422"/>
    </row>
    <row r="40167" spans="4:4">
      <c r="D40167" s="422"/>
    </row>
    <row r="40168" spans="4:4">
      <c r="D40168" s="422"/>
    </row>
    <row r="40169" spans="4:4">
      <c r="D40169" s="422"/>
    </row>
    <row r="40170" spans="4:4">
      <c r="D40170" s="422"/>
    </row>
    <row r="40171" spans="4:4">
      <c r="D40171" s="422"/>
    </row>
    <row r="40172" spans="4:4">
      <c r="D40172" s="422"/>
    </row>
    <row r="40173" spans="4:4">
      <c r="D40173" s="422"/>
    </row>
    <row r="40174" spans="4:4">
      <c r="D40174" s="422"/>
    </row>
    <row r="40175" spans="4:4">
      <c r="D40175" s="422"/>
    </row>
    <row r="40176" spans="4:4">
      <c r="D40176" s="422"/>
    </row>
    <row r="40177" spans="4:4">
      <c r="D40177" s="422"/>
    </row>
    <row r="40178" spans="4:4">
      <c r="D40178" s="422"/>
    </row>
    <row r="40179" spans="4:4">
      <c r="D40179" s="422"/>
    </row>
    <row r="40180" spans="4:4">
      <c r="D40180" s="422"/>
    </row>
    <row r="40181" spans="4:4">
      <c r="D40181" s="422"/>
    </row>
    <row r="40182" spans="4:4">
      <c r="D40182" s="422"/>
    </row>
    <row r="40183" spans="4:4">
      <c r="D40183" s="422"/>
    </row>
    <row r="40184" spans="4:4">
      <c r="D40184" s="422"/>
    </row>
    <row r="40185" spans="4:4">
      <c r="D40185" s="422"/>
    </row>
    <row r="40186" spans="4:4">
      <c r="D40186" s="422"/>
    </row>
    <row r="40187" spans="4:4">
      <c r="D40187" s="422"/>
    </row>
    <row r="40188" spans="4:4">
      <c r="D40188" s="422"/>
    </row>
    <row r="40189" spans="4:4">
      <c r="D40189" s="422"/>
    </row>
    <row r="40190" spans="4:4">
      <c r="D40190" s="422"/>
    </row>
    <row r="40191" spans="4:4">
      <c r="D40191" s="422"/>
    </row>
    <row r="40192" spans="4:4">
      <c r="D40192" s="422"/>
    </row>
    <row r="40193" spans="4:4">
      <c r="D40193" s="422"/>
    </row>
    <row r="40194" spans="4:4">
      <c r="D40194" s="422"/>
    </row>
    <row r="40195" spans="4:4">
      <c r="D40195" s="422"/>
    </row>
    <row r="40196" spans="4:4">
      <c r="D40196" s="422"/>
    </row>
    <row r="40197" spans="4:4">
      <c r="D40197" s="422"/>
    </row>
    <row r="40198" spans="4:4">
      <c r="D40198" s="422"/>
    </row>
    <row r="40199" spans="4:4">
      <c r="D40199" s="422"/>
    </row>
    <row r="40200" spans="4:4">
      <c r="D40200" s="422"/>
    </row>
    <row r="40201" spans="4:4">
      <c r="D40201" s="422"/>
    </row>
    <row r="40202" spans="4:4">
      <c r="D40202" s="422"/>
    </row>
    <row r="40203" spans="4:4">
      <c r="D40203" s="422"/>
    </row>
    <row r="40204" spans="4:4">
      <c r="D40204" s="422"/>
    </row>
    <row r="40205" spans="4:4">
      <c r="D40205" s="422"/>
    </row>
    <row r="40206" spans="4:4">
      <c r="D40206" s="422"/>
    </row>
    <row r="40207" spans="4:4">
      <c r="D40207" s="422"/>
    </row>
    <row r="40208" spans="4:4">
      <c r="D40208" s="422"/>
    </row>
    <row r="40209" spans="4:4">
      <c r="D40209" s="422"/>
    </row>
    <row r="40210" spans="4:4">
      <c r="D40210" s="422"/>
    </row>
    <row r="40211" spans="4:4">
      <c r="D40211" s="422"/>
    </row>
    <row r="40212" spans="4:4">
      <c r="D40212" s="422"/>
    </row>
    <row r="40213" spans="4:4">
      <c r="D40213" s="422"/>
    </row>
    <row r="40214" spans="4:4">
      <c r="D40214" s="422"/>
    </row>
    <row r="40215" spans="4:4">
      <c r="D40215" s="422"/>
    </row>
    <row r="40216" spans="4:4">
      <c r="D40216" s="422"/>
    </row>
    <row r="40217" spans="4:4">
      <c r="D40217" s="422"/>
    </row>
    <row r="40218" spans="4:4">
      <c r="D40218" s="422"/>
    </row>
    <row r="40219" spans="4:4">
      <c r="D40219" s="422"/>
    </row>
    <row r="40220" spans="4:4">
      <c r="D40220" s="422"/>
    </row>
    <row r="40221" spans="4:4">
      <c r="D40221" s="422"/>
    </row>
    <row r="40222" spans="4:4">
      <c r="D40222" s="422"/>
    </row>
    <row r="40223" spans="4:4">
      <c r="D40223" s="422"/>
    </row>
    <row r="40224" spans="4:4">
      <c r="D40224" s="422"/>
    </row>
    <row r="40225" spans="4:4">
      <c r="D40225" s="422"/>
    </row>
    <row r="40226" spans="4:4">
      <c r="D40226" s="422"/>
    </row>
    <row r="40227" spans="4:4">
      <c r="D40227" s="422"/>
    </row>
    <row r="40228" spans="4:4">
      <c r="D40228" s="422"/>
    </row>
    <row r="40229" spans="4:4">
      <c r="D40229" s="422"/>
    </row>
    <row r="40230" spans="4:4">
      <c r="D40230" s="422"/>
    </row>
    <row r="40231" spans="4:4">
      <c r="D40231" s="422"/>
    </row>
    <row r="40232" spans="4:4">
      <c r="D40232" s="422"/>
    </row>
    <row r="40233" spans="4:4">
      <c r="D40233" s="422"/>
    </row>
    <row r="40234" spans="4:4">
      <c r="D40234" s="422"/>
    </row>
    <row r="40235" spans="4:4">
      <c r="D40235" s="422"/>
    </row>
    <row r="40236" spans="4:4">
      <c r="D40236" s="422"/>
    </row>
    <row r="40237" spans="4:4">
      <c r="D40237" s="422"/>
    </row>
    <row r="40238" spans="4:4">
      <c r="D40238" s="422"/>
    </row>
    <row r="40239" spans="4:4">
      <c r="D40239" s="422"/>
    </row>
    <row r="40240" spans="4:4">
      <c r="D40240" s="422"/>
    </row>
    <row r="40241" spans="4:4">
      <c r="D40241" s="422"/>
    </row>
    <row r="40242" spans="4:4">
      <c r="D40242" s="422"/>
    </row>
    <row r="40243" spans="4:4">
      <c r="D40243" s="422"/>
    </row>
    <row r="40244" spans="4:4">
      <c r="D40244" s="422"/>
    </row>
    <row r="40245" spans="4:4">
      <c r="D40245" s="422"/>
    </row>
    <row r="40246" spans="4:4">
      <c r="D40246" s="422"/>
    </row>
    <row r="40247" spans="4:4">
      <c r="D40247" s="422"/>
    </row>
    <row r="40248" spans="4:4">
      <c r="D40248" s="422"/>
    </row>
    <row r="40249" spans="4:4">
      <c r="D40249" s="422"/>
    </row>
    <row r="40250" spans="4:4">
      <c r="D40250" s="422"/>
    </row>
    <row r="40251" spans="4:4">
      <c r="D40251" s="422"/>
    </row>
    <row r="40252" spans="4:4">
      <c r="D40252" s="422"/>
    </row>
    <row r="40253" spans="4:4">
      <c r="D40253" s="422"/>
    </row>
    <row r="40254" spans="4:4">
      <c r="D40254" s="422"/>
    </row>
    <row r="40255" spans="4:4">
      <c r="D40255" s="422"/>
    </row>
    <row r="40256" spans="4:4">
      <c r="D40256" s="422"/>
    </row>
    <row r="40257" spans="4:4">
      <c r="D40257" s="422"/>
    </row>
    <row r="40258" spans="4:4">
      <c r="D40258" s="422"/>
    </row>
    <row r="40259" spans="4:4">
      <c r="D40259" s="422"/>
    </row>
    <row r="40260" spans="4:4">
      <c r="D40260" s="422"/>
    </row>
    <row r="40261" spans="4:4">
      <c r="D40261" s="422"/>
    </row>
    <row r="40262" spans="4:4">
      <c r="D40262" s="422"/>
    </row>
    <row r="40263" spans="4:4">
      <c r="D40263" s="422"/>
    </row>
    <row r="40264" spans="4:4">
      <c r="D40264" s="422"/>
    </row>
    <row r="40265" spans="4:4">
      <c r="D40265" s="422"/>
    </row>
    <row r="40266" spans="4:4">
      <c r="D40266" s="422"/>
    </row>
    <row r="40267" spans="4:4">
      <c r="D40267" s="422"/>
    </row>
    <row r="40268" spans="4:4">
      <c r="D40268" s="422"/>
    </row>
    <row r="40269" spans="4:4">
      <c r="D40269" s="422"/>
    </row>
    <row r="40270" spans="4:4">
      <c r="D40270" s="422"/>
    </row>
    <row r="40271" spans="4:4">
      <c r="D40271" s="422"/>
    </row>
    <row r="40272" spans="4:4">
      <c r="D40272" s="422"/>
    </row>
    <row r="40273" spans="4:4">
      <c r="D40273" s="422"/>
    </row>
    <row r="40274" spans="4:4">
      <c r="D40274" s="422"/>
    </row>
    <row r="40275" spans="4:4">
      <c r="D40275" s="422"/>
    </row>
    <row r="40276" spans="4:4">
      <c r="D40276" s="422"/>
    </row>
    <row r="40277" spans="4:4">
      <c r="D40277" s="422"/>
    </row>
    <row r="40278" spans="4:4">
      <c r="D40278" s="422"/>
    </row>
    <row r="40279" spans="4:4">
      <c r="D40279" s="422"/>
    </row>
    <row r="40280" spans="4:4">
      <c r="D40280" s="422"/>
    </row>
    <row r="40281" spans="4:4">
      <c r="D40281" s="422"/>
    </row>
    <row r="40282" spans="4:4">
      <c r="D40282" s="422"/>
    </row>
    <row r="40283" spans="4:4">
      <c r="D40283" s="422"/>
    </row>
    <row r="40284" spans="4:4">
      <c r="D40284" s="422"/>
    </row>
    <row r="40285" spans="4:4">
      <c r="D40285" s="422"/>
    </row>
    <row r="40286" spans="4:4">
      <c r="D40286" s="422"/>
    </row>
    <row r="40287" spans="4:4">
      <c r="D40287" s="422"/>
    </row>
    <row r="40288" spans="4:4">
      <c r="D40288" s="422"/>
    </row>
    <row r="40289" spans="4:4">
      <c r="D40289" s="422"/>
    </row>
    <row r="40290" spans="4:4">
      <c r="D40290" s="422"/>
    </row>
    <row r="40291" spans="4:4">
      <c r="D40291" s="422"/>
    </row>
    <row r="40292" spans="4:4">
      <c r="D40292" s="422"/>
    </row>
    <row r="40293" spans="4:4">
      <c r="D40293" s="422"/>
    </row>
    <row r="40294" spans="4:4">
      <c r="D40294" s="422"/>
    </row>
    <row r="40295" spans="4:4">
      <c r="D40295" s="422"/>
    </row>
    <row r="40296" spans="4:4">
      <c r="D40296" s="422"/>
    </row>
    <row r="40297" spans="4:4">
      <c r="D40297" s="422"/>
    </row>
    <row r="40298" spans="4:4">
      <c r="D40298" s="422"/>
    </row>
    <row r="40299" spans="4:4">
      <c r="D40299" s="422"/>
    </row>
    <row r="40300" spans="4:4">
      <c r="D40300" s="422"/>
    </row>
    <row r="40301" spans="4:4">
      <c r="D40301" s="422"/>
    </row>
    <row r="40302" spans="4:4">
      <c r="D40302" s="422"/>
    </row>
    <row r="40303" spans="4:4">
      <c r="D40303" s="422"/>
    </row>
    <row r="40304" spans="4:4">
      <c r="D40304" s="422"/>
    </row>
    <row r="40305" spans="4:4">
      <c r="D40305" s="422"/>
    </row>
    <row r="40306" spans="4:4">
      <c r="D40306" s="422"/>
    </row>
    <row r="40307" spans="4:4">
      <c r="D40307" s="422"/>
    </row>
    <row r="40308" spans="4:4">
      <c r="D40308" s="422"/>
    </row>
    <row r="40309" spans="4:4">
      <c r="D40309" s="422"/>
    </row>
    <row r="40310" spans="4:4">
      <c r="D40310" s="422"/>
    </row>
    <row r="40311" spans="4:4">
      <c r="D40311" s="422"/>
    </row>
    <row r="40312" spans="4:4">
      <c r="D40312" s="422"/>
    </row>
    <row r="40313" spans="4:4">
      <c r="D40313" s="422"/>
    </row>
    <row r="40314" spans="4:4">
      <c r="D40314" s="422"/>
    </row>
    <row r="40315" spans="4:4">
      <c r="D40315" s="422"/>
    </row>
    <row r="40316" spans="4:4">
      <c r="D40316" s="422"/>
    </row>
    <row r="40317" spans="4:4">
      <c r="D40317" s="422"/>
    </row>
    <row r="40318" spans="4:4">
      <c r="D40318" s="422"/>
    </row>
    <row r="40319" spans="4:4">
      <c r="D40319" s="422"/>
    </row>
    <row r="40320" spans="4:4">
      <c r="D40320" s="422"/>
    </row>
    <row r="40321" spans="4:4">
      <c r="D40321" s="422"/>
    </row>
    <row r="40322" spans="4:4">
      <c r="D40322" s="422"/>
    </row>
    <row r="40323" spans="4:4">
      <c r="D40323" s="422"/>
    </row>
    <row r="40324" spans="4:4">
      <c r="D40324" s="422"/>
    </row>
    <row r="40325" spans="4:4">
      <c r="D40325" s="422"/>
    </row>
    <row r="40326" spans="4:4">
      <c r="D40326" s="422"/>
    </row>
    <row r="40327" spans="4:4">
      <c r="D40327" s="422"/>
    </row>
    <row r="40328" spans="4:4">
      <c r="D40328" s="422"/>
    </row>
    <row r="40329" spans="4:4">
      <c r="D40329" s="422"/>
    </row>
    <row r="40330" spans="4:4">
      <c r="D40330" s="422"/>
    </row>
    <row r="40331" spans="4:4">
      <c r="D40331" s="422"/>
    </row>
    <row r="40332" spans="4:4">
      <c r="D40332" s="422"/>
    </row>
    <row r="40333" spans="4:4">
      <c r="D40333" s="422"/>
    </row>
    <row r="40334" spans="4:4">
      <c r="D40334" s="422"/>
    </row>
    <row r="40335" spans="4:4">
      <c r="D40335" s="422"/>
    </row>
    <row r="40336" spans="4:4">
      <c r="D40336" s="422"/>
    </row>
    <row r="40337" spans="4:4">
      <c r="D40337" s="422"/>
    </row>
    <row r="40338" spans="4:4">
      <c r="D40338" s="422"/>
    </row>
    <row r="40339" spans="4:4">
      <c r="D40339" s="422"/>
    </row>
    <row r="40340" spans="4:4">
      <c r="D40340" s="422"/>
    </row>
    <row r="40341" spans="4:4">
      <c r="D40341" s="422"/>
    </row>
    <row r="40342" spans="4:4">
      <c r="D40342" s="422"/>
    </row>
    <row r="40343" spans="4:4">
      <c r="D40343" s="422"/>
    </row>
    <row r="40344" spans="4:4">
      <c r="D40344" s="422"/>
    </row>
    <row r="40345" spans="4:4">
      <c r="D40345" s="422"/>
    </row>
    <row r="40346" spans="4:4">
      <c r="D40346" s="422"/>
    </row>
    <row r="40347" spans="4:4">
      <c r="D40347" s="422"/>
    </row>
    <row r="40348" spans="4:4">
      <c r="D40348" s="422"/>
    </row>
    <row r="40349" spans="4:4">
      <c r="D40349" s="422"/>
    </row>
    <row r="40350" spans="4:4">
      <c r="D40350" s="422"/>
    </row>
    <row r="40351" spans="4:4">
      <c r="D40351" s="422"/>
    </row>
    <row r="40352" spans="4:4">
      <c r="D40352" s="422"/>
    </row>
    <row r="40353" spans="4:4">
      <c r="D40353" s="422"/>
    </row>
    <row r="40354" spans="4:4">
      <c r="D40354" s="422"/>
    </row>
    <row r="40355" spans="4:4">
      <c r="D40355" s="422"/>
    </row>
    <row r="40356" spans="4:4">
      <c r="D40356" s="422"/>
    </row>
    <row r="40357" spans="4:4">
      <c r="D40357" s="422"/>
    </row>
    <row r="40358" spans="4:4">
      <c r="D40358" s="422"/>
    </row>
    <row r="40359" spans="4:4">
      <c r="D40359" s="422"/>
    </row>
    <row r="40360" spans="4:4">
      <c r="D40360" s="422"/>
    </row>
    <row r="40361" spans="4:4">
      <c r="D40361" s="422"/>
    </row>
    <row r="40362" spans="4:4">
      <c r="D40362" s="422"/>
    </row>
    <row r="40363" spans="4:4">
      <c r="D40363" s="422"/>
    </row>
    <row r="40364" spans="4:4">
      <c r="D40364" s="422"/>
    </row>
    <row r="40365" spans="4:4">
      <c r="D40365" s="422"/>
    </row>
    <row r="40366" spans="4:4">
      <c r="D40366" s="422"/>
    </row>
    <row r="40367" spans="4:4">
      <c r="D40367" s="422"/>
    </row>
    <row r="40368" spans="4:4">
      <c r="D40368" s="422"/>
    </row>
    <row r="40369" spans="4:4">
      <c r="D40369" s="422"/>
    </row>
    <row r="40370" spans="4:4">
      <c r="D40370" s="422"/>
    </row>
    <row r="40371" spans="4:4">
      <c r="D40371" s="422"/>
    </row>
    <row r="40372" spans="4:4">
      <c r="D40372" s="422"/>
    </row>
    <row r="40373" spans="4:4">
      <c r="D40373" s="422"/>
    </row>
    <row r="40374" spans="4:4">
      <c r="D40374" s="422"/>
    </row>
    <row r="40375" spans="4:4">
      <c r="D40375" s="422"/>
    </row>
    <row r="40376" spans="4:4">
      <c r="D40376" s="422"/>
    </row>
    <row r="40377" spans="4:4">
      <c r="D40377" s="422"/>
    </row>
    <row r="40378" spans="4:4">
      <c r="D40378" s="422"/>
    </row>
    <row r="40379" spans="4:4">
      <c r="D40379" s="422"/>
    </row>
    <row r="40380" spans="4:4">
      <c r="D40380" s="422"/>
    </row>
    <row r="40381" spans="4:4">
      <c r="D40381" s="422"/>
    </row>
    <row r="40382" spans="4:4">
      <c r="D40382" s="422"/>
    </row>
    <row r="40383" spans="4:4">
      <c r="D40383" s="422"/>
    </row>
    <row r="40384" spans="4:4">
      <c r="D40384" s="422"/>
    </row>
    <row r="40385" spans="4:4">
      <c r="D40385" s="422"/>
    </row>
    <row r="40386" spans="4:4">
      <c r="D40386" s="422"/>
    </row>
    <row r="40387" spans="4:4">
      <c r="D40387" s="422"/>
    </row>
    <row r="40388" spans="4:4">
      <c r="D40388" s="422"/>
    </row>
    <row r="40389" spans="4:4">
      <c r="D40389" s="422"/>
    </row>
    <row r="40390" spans="4:4">
      <c r="D40390" s="422"/>
    </row>
    <row r="40391" spans="4:4">
      <c r="D40391" s="422"/>
    </row>
    <row r="40392" spans="4:4">
      <c r="D40392" s="422"/>
    </row>
    <row r="40393" spans="4:4">
      <c r="D40393" s="422"/>
    </row>
    <row r="40394" spans="4:4">
      <c r="D40394" s="422"/>
    </row>
    <row r="40395" spans="4:4">
      <c r="D40395" s="422"/>
    </row>
    <row r="40396" spans="4:4">
      <c r="D40396" s="422"/>
    </row>
    <row r="40397" spans="4:4">
      <c r="D40397" s="422"/>
    </row>
    <row r="40398" spans="4:4">
      <c r="D40398" s="422"/>
    </row>
    <row r="40399" spans="4:4">
      <c r="D40399" s="422"/>
    </row>
    <row r="40400" spans="4:4">
      <c r="D40400" s="422"/>
    </row>
    <row r="40401" spans="4:4">
      <c r="D40401" s="422"/>
    </row>
    <row r="40402" spans="4:4">
      <c r="D40402" s="422"/>
    </row>
    <row r="40403" spans="4:4">
      <c r="D40403" s="422"/>
    </row>
    <row r="40404" spans="4:4">
      <c r="D40404" s="422"/>
    </row>
    <row r="40405" spans="4:4">
      <c r="D40405" s="422"/>
    </row>
    <row r="40406" spans="4:4">
      <c r="D40406" s="422"/>
    </row>
    <row r="40407" spans="4:4">
      <c r="D40407" s="422"/>
    </row>
    <row r="40408" spans="4:4">
      <c r="D40408" s="422"/>
    </row>
    <row r="40409" spans="4:4">
      <c r="D40409" s="422"/>
    </row>
    <row r="40410" spans="4:4">
      <c r="D40410" s="422"/>
    </row>
    <row r="40411" spans="4:4">
      <c r="D40411" s="422"/>
    </row>
    <row r="40412" spans="4:4">
      <c r="D40412" s="422"/>
    </row>
    <row r="40413" spans="4:4">
      <c r="D40413" s="422"/>
    </row>
    <row r="40414" spans="4:4">
      <c r="D40414" s="422"/>
    </row>
    <row r="40415" spans="4:4">
      <c r="D40415" s="422"/>
    </row>
    <row r="40416" spans="4:4">
      <c r="D40416" s="422"/>
    </row>
    <row r="40417" spans="4:4">
      <c r="D40417" s="422"/>
    </row>
    <row r="40418" spans="4:4">
      <c r="D40418" s="422"/>
    </row>
    <row r="40419" spans="4:4">
      <c r="D40419" s="422"/>
    </row>
    <row r="40420" spans="4:4">
      <c r="D40420" s="422"/>
    </row>
    <row r="40421" spans="4:4">
      <c r="D40421" s="422"/>
    </row>
    <row r="40422" spans="4:4">
      <c r="D40422" s="422"/>
    </row>
    <row r="40423" spans="4:4">
      <c r="D40423" s="422"/>
    </row>
    <row r="40424" spans="4:4">
      <c r="D40424" s="422"/>
    </row>
    <row r="40425" spans="4:4">
      <c r="D40425" s="422"/>
    </row>
    <row r="40426" spans="4:4">
      <c r="D40426" s="422"/>
    </row>
    <row r="40427" spans="4:4">
      <c r="D40427" s="422"/>
    </row>
    <row r="40428" spans="4:4">
      <c r="D40428" s="422"/>
    </row>
    <row r="40429" spans="4:4">
      <c r="D40429" s="422"/>
    </row>
    <row r="40430" spans="4:4">
      <c r="D40430" s="422"/>
    </row>
    <row r="40431" spans="4:4">
      <c r="D40431" s="422"/>
    </row>
    <row r="40432" spans="4:4">
      <c r="D40432" s="422"/>
    </row>
    <row r="40433" spans="4:4">
      <c r="D40433" s="422"/>
    </row>
    <row r="40434" spans="4:4">
      <c r="D40434" s="422"/>
    </row>
    <row r="40435" spans="4:4">
      <c r="D40435" s="422"/>
    </row>
    <row r="40436" spans="4:4">
      <c r="D40436" s="422"/>
    </row>
    <row r="40437" spans="4:4">
      <c r="D40437" s="422"/>
    </row>
    <row r="40438" spans="4:4">
      <c r="D40438" s="422"/>
    </row>
    <row r="40439" spans="4:4">
      <c r="D40439" s="422"/>
    </row>
    <row r="40440" spans="4:4">
      <c r="D40440" s="422"/>
    </row>
    <row r="40441" spans="4:4">
      <c r="D40441" s="422"/>
    </row>
    <row r="40442" spans="4:4">
      <c r="D40442" s="422"/>
    </row>
    <row r="40443" spans="4:4">
      <c r="D40443" s="422"/>
    </row>
    <row r="40444" spans="4:4">
      <c r="D40444" s="422"/>
    </row>
    <row r="40445" spans="4:4">
      <c r="D40445" s="422"/>
    </row>
    <row r="40446" spans="4:4">
      <c r="D40446" s="422"/>
    </row>
    <row r="40447" spans="4:4">
      <c r="D40447" s="422"/>
    </row>
    <row r="40448" spans="4:4">
      <c r="D40448" s="422"/>
    </row>
    <row r="40449" spans="4:4">
      <c r="D40449" s="422"/>
    </row>
    <row r="40450" spans="4:4">
      <c r="D40450" s="422"/>
    </row>
    <row r="40451" spans="4:4">
      <c r="D40451" s="422"/>
    </row>
    <row r="40452" spans="4:4">
      <c r="D40452" s="422"/>
    </row>
    <row r="40453" spans="4:4">
      <c r="D40453" s="422"/>
    </row>
    <row r="40454" spans="4:4">
      <c r="D40454" s="422"/>
    </row>
    <row r="40455" spans="4:4">
      <c r="D40455" s="422"/>
    </row>
    <row r="40456" spans="4:4">
      <c r="D40456" s="422"/>
    </row>
    <row r="40457" spans="4:4">
      <c r="D40457" s="422"/>
    </row>
    <row r="40458" spans="4:4">
      <c r="D40458" s="422"/>
    </row>
    <row r="40459" spans="4:4">
      <c r="D40459" s="422"/>
    </row>
    <row r="40460" spans="4:4">
      <c r="D40460" s="422"/>
    </row>
    <row r="40461" spans="4:4">
      <c r="D40461" s="422"/>
    </row>
    <row r="40462" spans="4:4">
      <c r="D40462" s="422"/>
    </row>
    <row r="40463" spans="4:4">
      <c r="D40463" s="422"/>
    </row>
    <row r="40464" spans="4:4">
      <c r="D40464" s="422"/>
    </row>
    <row r="40465" spans="4:4">
      <c r="D40465" s="422"/>
    </row>
    <row r="40466" spans="4:4">
      <c r="D40466" s="422"/>
    </row>
    <row r="40467" spans="4:4">
      <c r="D40467" s="422"/>
    </row>
    <row r="40468" spans="4:4">
      <c r="D40468" s="422"/>
    </row>
    <row r="40469" spans="4:4">
      <c r="D40469" s="422"/>
    </row>
    <row r="40470" spans="4:4">
      <c r="D40470" s="422"/>
    </row>
    <row r="40471" spans="4:4">
      <c r="D40471" s="422"/>
    </row>
    <row r="40472" spans="4:4">
      <c r="D40472" s="422"/>
    </row>
    <row r="40473" spans="4:4">
      <c r="D40473" s="422"/>
    </row>
    <row r="40474" spans="4:4">
      <c r="D40474" s="422"/>
    </row>
    <row r="40475" spans="4:4">
      <c r="D40475" s="422"/>
    </row>
    <row r="40476" spans="4:4">
      <c r="D40476" s="422"/>
    </row>
    <row r="40477" spans="4:4">
      <c r="D40477" s="422"/>
    </row>
    <row r="40478" spans="4:4">
      <c r="D40478" s="422"/>
    </row>
    <row r="40479" spans="4:4">
      <c r="D40479" s="422"/>
    </row>
    <row r="40480" spans="4:4">
      <c r="D40480" s="422"/>
    </row>
    <row r="40481" spans="4:4">
      <c r="D40481" s="422"/>
    </row>
    <row r="40482" spans="4:4">
      <c r="D40482" s="422"/>
    </row>
    <row r="40483" spans="4:4">
      <c r="D40483" s="422"/>
    </row>
    <row r="40484" spans="4:4">
      <c r="D40484" s="422"/>
    </row>
    <row r="40485" spans="4:4">
      <c r="D40485" s="422"/>
    </row>
    <row r="40486" spans="4:4">
      <c r="D40486" s="422"/>
    </row>
    <row r="40487" spans="4:4">
      <c r="D40487" s="422"/>
    </row>
    <row r="40488" spans="4:4">
      <c r="D40488" s="422"/>
    </row>
    <row r="40489" spans="4:4">
      <c r="D40489" s="422"/>
    </row>
    <row r="40490" spans="4:4">
      <c r="D40490" s="422"/>
    </row>
    <row r="40491" spans="4:4">
      <c r="D40491" s="422"/>
    </row>
    <row r="40492" spans="4:4">
      <c r="D40492" s="422"/>
    </row>
    <row r="40493" spans="4:4">
      <c r="D40493" s="422"/>
    </row>
    <row r="40494" spans="4:4">
      <c r="D40494" s="422"/>
    </row>
    <row r="40495" spans="4:4">
      <c r="D40495" s="422"/>
    </row>
    <row r="40496" spans="4:4">
      <c r="D40496" s="422"/>
    </row>
    <row r="40497" spans="4:4">
      <c r="D40497" s="422"/>
    </row>
    <row r="40498" spans="4:4">
      <c r="D40498" s="422"/>
    </row>
    <row r="40499" spans="4:4">
      <c r="D40499" s="422"/>
    </row>
    <row r="40500" spans="4:4">
      <c r="D40500" s="422"/>
    </row>
    <row r="40501" spans="4:4">
      <c r="D40501" s="422"/>
    </row>
    <row r="40502" spans="4:4">
      <c r="D40502" s="422"/>
    </row>
    <row r="40503" spans="4:4">
      <c r="D40503" s="422"/>
    </row>
    <row r="40504" spans="4:4">
      <c r="D40504" s="422"/>
    </row>
    <row r="40505" spans="4:4">
      <c r="D40505" s="422"/>
    </row>
    <row r="40506" spans="4:4">
      <c r="D40506" s="422"/>
    </row>
    <row r="40507" spans="4:4">
      <c r="D40507" s="422"/>
    </row>
    <row r="40508" spans="4:4">
      <c r="D40508" s="422"/>
    </row>
    <row r="40509" spans="4:4">
      <c r="D40509" s="422"/>
    </row>
    <row r="40510" spans="4:4">
      <c r="D40510" s="422"/>
    </row>
    <row r="40511" spans="4:4">
      <c r="D40511" s="422"/>
    </row>
    <row r="40512" spans="4:4">
      <c r="D40512" s="422"/>
    </row>
    <row r="40513" spans="4:4">
      <c r="D40513" s="422"/>
    </row>
    <row r="40514" spans="4:4">
      <c r="D40514" s="422"/>
    </row>
    <row r="40515" spans="4:4">
      <c r="D40515" s="422"/>
    </row>
    <row r="40516" spans="4:4">
      <c r="D40516" s="422"/>
    </row>
    <row r="40517" spans="4:4">
      <c r="D40517" s="422"/>
    </row>
    <row r="40518" spans="4:4">
      <c r="D40518" s="422"/>
    </row>
    <row r="40519" spans="4:4">
      <c r="D40519" s="422"/>
    </row>
    <row r="40520" spans="4:4">
      <c r="D40520" s="422"/>
    </row>
    <row r="40521" spans="4:4">
      <c r="D40521" s="422"/>
    </row>
    <row r="40522" spans="4:4">
      <c r="D40522" s="422"/>
    </row>
    <row r="40523" spans="4:4">
      <c r="D40523" s="422"/>
    </row>
    <row r="40524" spans="4:4">
      <c r="D40524" s="422"/>
    </row>
    <row r="40525" spans="4:4">
      <c r="D40525" s="422"/>
    </row>
    <row r="40526" spans="4:4">
      <c r="D40526" s="422"/>
    </row>
    <row r="40527" spans="4:4">
      <c r="D40527" s="422"/>
    </row>
    <row r="40528" spans="4:4">
      <c r="D40528" s="422"/>
    </row>
    <row r="40529" spans="4:4">
      <c r="D40529" s="422"/>
    </row>
    <row r="40530" spans="4:4">
      <c r="D40530" s="422"/>
    </row>
    <row r="40531" spans="4:4">
      <c r="D40531" s="422"/>
    </row>
    <row r="40532" spans="4:4">
      <c r="D40532" s="422"/>
    </row>
    <row r="40533" spans="4:4">
      <c r="D40533" s="422"/>
    </row>
    <row r="40534" spans="4:4">
      <c r="D40534" s="422"/>
    </row>
    <row r="40535" spans="4:4">
      <c r="D40535" s="422"/>
    </row>
    <row r="40536" spans="4:4">
      <c r="D40536" s="422"/>
    </row>
    <row r="40537" spans="4:4">
      <c r="D40537" s="422"/>
    </row>
    <row r="40538" spans="4:4">
      <c r="D40538" s="422"/>
    </row>
    <row r="40539" spans="4:4">
      <c r="D40539" s="422"/>
    </row>
    <row r="40540" spans="4:4">
      <c r="D40540" s="422"/>
    </row>
    <row r="40541" spans="4:4">
      <c r="D40541" s="422"/>
    </row>
    <row r="40542" spans="4:4">
      <c r="D40542" s="422"/>
    </row>
    <row r="40543" spans="4:4">
      <c r="D40543" s="422"/>
    </row>
    <row r="40544" spans="4:4">
      <c r="D40544" s="422"/>
    </row>
    <row r="40545" spans="4:4">
      <c r="D40545" s="422"/>
    </row>
    <row r="40546" spans="4:4">
      <c r="D40546" s="422"/>
    </row>
    <row r="40547" spans="4:4">
      <c r="D40547" s="422"/>
    </row>
    <row r="40548" spans="4:4">
      <c r="D40548" s="422"/>
    </row>
    <row r="40549" spans="4:4">
      <c r="D40549" s="422"/>
    </row>
    <row r="40550" spans="4:4">
      <c r="D40550" s="422"/>
    </row>
    <row r="40551" spans="4:4">
      <c r="D40551" s="422"/>
    </row>
    <row r="40552" spans="4:4">
      <c r="D40552" s="422"/>
    </row>
    <row r="40553" spans="4:4">
      <c r="D40553" s="422"/>
    </row>
    <row r="40554" spans="4:4">
      <c r="D40554" s="422"/>
    </row>
    <row r="40555" spans="4:4">
      <c r="D40555" s="422"/>
    </row>
    <row r="40556" spans="4:4">
      <c r="D40556" s="422"/>
    </row>
    <row r="40557" spans="4:4">
      <c r="D40557" s="422"/>
    </row>
    <row r="40558" spans="4:4">
      <c r="D40558" s="422"/>
    </row>
    <row r="40559" spans="4:4">
      <c r="D40559" s="422"/>
    </row>
    <row r="40560" spans="4:4">
      <c r="D40560" s="422"/>
    </row>
    <row r="40561" spans="4:4">
      <c r="D40561" s="422"/>
    </row>
    <row r="40562" spans="4:4">
      <c r="D40562" s="422"/>
    </row>
    <row r="40563" spans="4:4">
      <c r="D40563" s="422"/>
    </row>
    <row r="40564" spans="4:4">
      <c r="D40564" s="422"/>
    </row>
    <row r="40565" spans="4:4">
      <c r="D40565" s="422"/>
    </row>
    <row r="40566" spans="4:4">
      <c r="D40566" s="422"/>
    </row>
    <row r="40567" spans="4:4">
      <c r="D40567" s="422"/>
    </row>
    <row r="40568" spans="4:4">
      <c r="D40568" s="422"/>
    </row>
    <row r="40569" spans="4:4">
      <c r="D40569" s="422"/>
    </row>
    <row r="40570" spans="4:4">
      <c r="D40570" s="422"/>
    </row>
    <row r="40571" spans="4:4">
      <c r="D40571" s="422"/>
    </row>
    <row r="40572" spans="4:4">
      <c r="D40572" s="422"/>
    </row>
    <row r="40573" spans="4:4">
      <c r="D40573" s="422"/>
    </row>
    <row r="40574" spans="4:4">
      <c r="D40574" s="422"/>
    </row>
    <row r="40575" spans="4:4">
      <c r="D40575" s="422"/>
    </row>
    <row r="40576" spans="4:4">
      <c r="D40576" s="422"/>
    </row>
    <row r="40577" spans="4:4">
      <c r="D40577" s="422"/>
    </row>
    <row r="40578" spans="4:4">
      <c r="D40578" s="422"/>
    </row>
    <row r="40579" spans="4:4">
      <c r="D40579" s="422"/>
    </row>
    <row r="40580" spans="4:4">
      <c r="D40580" s="422"/>
    </row>
    <row r="40581" spans="4:4">
      <c r="D40581" s="422"/>
    </row>
    <row r="40582" spans="4:4">
      <c r="D40582" s="422"/>
    </row>
    <row r="40583" spans="4:4">
      <c r="D40583" s="422"/>
    </row>
    <row r="40584" spans="4:4">
      <c r="D40584" s="422"/>
    </row>
    <row r="40585" spans="4:4">
      <c r="D40585" s="422"/>
    </row>
    <row r="40586" spans="4:4">
      <c r="D40586" s="422"/>
    </row>
    <row r="40587" spans="4:4">
      <c r="D40587" s="422"/>
    </row>
    <row r="40588" spans="4:4">
      <c r="D40588" s="422"/>
    </row>
    <row r="40589" spans="4:4">
      <c r="D40589" s="422"/>
    </row>
    <row r="40590" spans="4:4">
      <c r="D40590" s="422"/>
    </row>
    <row r="40591" spans="4:4">
      <c r="D40591" s="422"/>
    </row>
    <row r="40592" spans="4:4">
      <c r="D40592" s="422"/>
    </row>
    <row r="40593" spans="4:4">
      <c r="D40593" s="422"/>
    </row>
    <row r="40594" spans="4:4">
      <c r="D40594" s="422"/>
    </row>
    <row r="40595" spans="4:4">
      <c r="D40595" s="422"/>
    </row>
    <row r="40596" spans="4:4">
      <c r="D40596" s="422"/>
    </row>
    <row r="40597" spans="4:4">
      <c r="D40597" s="422"/>
    </row>
    <row r="40598" spans="4:4">
      <c r="D40598" s="422"/>
    </row>
    <row r="40599" spans="4:4">
      <c r="D40599" s="422"/>
    </row>
    <row r="40600" spans="4:4">
      <c r="D40600" s="422"/>
    </row>
    <row r="40601" spans="4:4">
      <c r="D40601" s="422"/>
    </row>
    <row r="40602" spans="4:4">
      <c r="D40602" s="422"/>
    </row>
    <row r="40603" spans="4:4">
      <c r="D40603" s="422"/>
    </row>
    <row r="40604" spans="4:4">
      <c r="D40604" s="422"/>
    </row>
    <row r="40605" spans="4:4">
      <c r="D40605" s="422"/>
    </row>
    <row r="40606" spans="4:4">
      <c r="D40606" s="422"/>
    </row>
    <row r="40607" spans="4:4">
      <c r="D40607" s="422"/>
    </row>
    <row r="40608" spans="4:4">
      <c r="D40608" s="422"/>
    </row>
    <row r="40609" spans="4:4">
      <c r="D40609" s="422"/>
    </row>
    <row r="40610" spans="4:4">
      <c r="D40610" s="422"/>
    </row>
    <row r="40611" spans="4:4">
      <c r="D40611" s="422"/>
    </row>
    <row r="40612" spans="4:4">
      <c r="D40612" s="422"/>
    </row>
    <row r="40613" spans="4:4">
      <c r="D40613" s="422"/>
    </row>
    <row r="40614" spans="4:4">
      <c r="D40614" s="422"/>
    </row>
    <row r="40615" spans="4:4">
      <c r="D40615" s="422"/>
    </row>
    <row r="40616" spans="4:4">
      <c r="D40616" s="422"/>
    </row>
    <row r="40617" spans="4:4">
      <c r="D40617" s="422"/>
    </row>
    <row r="40618" spans="4:4">
      <c r="D40618" s="422"/>
    </row>
    <row r="40619" spans="4:4">
      <c r="D40619" s="422"/>
    </row>
    <row r="40620" spans="4:4">
      <c r="D40620" s="422"/>
    </row>
    <row r="40621" spans="4:4">
      <c r="D40621" s="422"/>
    </row>
    <row r="40622" spans="4:4">
      <c r="D40622" s="422"/>
    </row>
    <row r="40623" spans="4:4">
      <c r="D40623" s="422"/>
    </row>
    <row r="40624" spans="4:4">
      <c r="D40624" s="422"/>
    </row>
    <row r="40625" spans="4:4">
      <c r="D40625" s="422"/>
    </row>
    <row r="40626" spans="4:4">
      <c r="D40626" s="422"/>
    </row>
    <row r="40627" spans="4:4">
      <c r="D40627" s="422"/>
    </row>
    <row r="40628" spans="4:4">
      <c r="D40628" s="422"/>
    </row>
    <row r="40629" spans="4:4">
      <c r="D40629" s="422"/>
    </row>
    <row r="40630" spans="4:4">
      <c r="D40630" s="422"/>
    </row>
    <row r="40631" spans="4:4">
      <c r="D40631" s="422"/>
    </row>
    <row r="40632" spans="4:4">
      <c r="D40632" s="422"/>
    </row>
    <row r="40633" spans="4:4">
      <c r="D40633" s="422"/>
    </row>
    <row r="40634" spans="4:4">
      <c r="D40634" s="422"/>
    </row>
    <row r="40635" spans="4:4">
      <c r="D40635" s="422"/>
    </row>
    <row r="40636" spans="4:4">
      <c r="D40636" s="422"/>
    </row>
    <row r="40637" spans="4:4">
      <c r="D40637" s="422"/>
    </row>
    <row r="40638" spans="4:4">
      <c r="D40638" s="422"/>
    </row>
    <row r="40639" spans="4:4">
      <c r="D40639" s="422"/>
    </row>
    <row r="40640" spans="4:4">
      <c r="D40640" s="422"/>
    </row>
    <row r="40641" spans="4:4">
      <c r="D40641" s="422"/>
    </row>
    <row r="40642" spans="4:4">
      <c r="D40642" s="422"/>
    </row>
    <row r="40643" spans="4:4">
      <c r="D40643" s="422"/>
    </row>
    <row r="40644" spans="4:4">
      <c r="D40644" s="422"/>
    </row>
    <row r="40645" spans="4:4">
      <c r="D40645" s="422"/>
    </row>
    <row r="40646" spans="4:4">
      <c r="D40646" s="422"/>
    </row>
    <row r="40647" spans="4:4">
      <c r="D40647" s="422"/>
    </row>
    <row r="40648" spans="4:4">
      <c r="D40648" s="422"/>
    </row>
    <row r="40649" spans="4:4">
      <c r="D40649" s="422"/>
    </row>
    <row r="40650" spans="4:4">
      <c r="D40650" s="422"/>
    </row>
    <row r="40651" spans="4:4">
      <c r="D40651" s="422"/>
    </row>
    <row r="40652" spans="4:4">
      <c r="D40652" s="422"/>
    </row>
    <row r="40653" spans="4:4">
      <c r="D40653" s="422"/>
    </row>
    <row r="40654" spans="4:4">
      <c r="D40654" s="422"/>
    </row>
    <row r="40655" spans="4:4">
      <c r="D40655" s="422"/>
    </row>
    <row r="40656" spans="4:4">
      <c r="D40656" s="422"/>
    </row>
    <row r="40657" spans="4:4">
      <c r="D40657" s="422"/>
    </row>
    <row r="40658" spans="4:4">
      <c r="D40658" s="422"/>
    </row>
    <row r="40659" spans="4:4">
      <c r="D40659" s="422"/>
    </row>
    <row r="40660" spans="4:4">
      <c r="D40660" s="422"/>
    </row>
    <row r="40661" spans="4:4">
      <c r="D40661" s="422"/>
    </row>
    <row r="40662" spans="4:4">
      <c r="D40662" s="422"/>
    </row>
    <row r="40663" spans="4:4">
      <c r="D40663" s="422"/>
    </row>
    <row r="40664" spans="4:4">
      <c r="D40664" s="422"/>
    </row>
    <row r="40665" spans="4:4">
      <c r="D40665" s="422"/>
    </row>
    <row r="40666" spans="4:4">
      <c r="D40666" s="422"/>
    </row>
    <row r="40667" spans="4:4">
      <c r="D40667" s="422"/>
    </row>
    <row r="40668" spans="4:4">
      <c r="D40668" s="422"/>
    </row>
    <row r="40669" spans="4:4">
      <c r="D40669" s="422"/>
    </row>
    <row r="40670" spans="4:4">
      <c r="D40670" s="422"/>
    </row>
    <row r="40671" spans="4:4">
      <c r="D40671" s="422"/>
    </row>
    <row r="40672" spans="4:4">
      <c r="D40672" s="422"/>
    </row>
    <row r="40673" spans="4:4">
      <c r="D40673" s="422"/>
    </row>
    <row r="40674" spans="4:4">
      <c r="D40674" s="422"/>
    </row>
    <row r="40675" spans="4:4">
      <c r="D40675" s="422"/>
    </row>
    <row r="40676" spans="4:4">
      <c r="D40676" s="422"/>
    </row>
    <row r="40677" spans="4:4">
      <c r="D40677" s="422"/>
    </row>
    <row r="40678" spans="4:4">
      <c r="D40678" s="422"/>
    </row>
    <row r="40679" spans="4:4">
      <c r="D40679" s="422"/>
    </row>
    <row r="40680" spans="4:4">
      <c r="D40680" s="422"/>
    </row>
    <row r="40681" spans="4:4">
      <c r="D40681" s="422"/>
    </row>
    <row r="40682" spans="4:4">
      <c r="D40682" s="422"/>
    </row>
    <row r="40683" spans="4:4">
      <c r="D40683" s="422"/>
    </row>
    <row r="40684" spans="4:4">
      <c r="D40684" s="422"/>
    </row>
    <row r="40685" spans="4:4">
      <c r="D40685" s="422"/>
    </row>
    <row r="40686" spans="4:4">
      <c r="D40686" s="422"/>
    </row>
    <row r="40687" spans="4:4">
      <c r="D40687" s="422"/>
    </row>
    <row r="40688" spans="4:4">
      <c r="D40688" s="422"/>
    </row>
    <row r="40689" spans="4:4">
      <c r="D40689" s="422"/>
    </row>
    <row r="40690" spans="4:4">
      <c r="D40690" s="422"/>
    </row>
    <row r="40691" spans="4:4">
      <c r="D40691" s="422"/>
    </row>
    <row r="40692" spans="4:4">
      <c r="D40692" s="422"/>
    </row>
    <row r="40693" spans="4:4">
      <c r="D40693" s="422"/>
    </row>
    <row r="40694" spans="4:4">
      <c r="D40694" s="422"/>
    </row>
    <row r="40695" spans="4:4">
      <c r="D40695" s="422"/>
    </row>
    <row r="40696" spans="4:4">
      <c r="D40696" s="422"/>
    </row>
    <row r="40697" spans="4:4">
      <c r="D40697" s="422"/>
    </row>
    <row r="40698" spans="4:4">
      <c r="D40698" s="422"/>
    </row>
    <row r="40699" spans="4:4">
      <c r="D40699" s="422"/>
    </row>
    <row r="40700" spans="4:4">
      <c r="D40700" s="422"/>
    </row>
    <row r="40701" spans="4:4">
      <c r="D40701" s="422"/>
    </row>
    <row r="40702" spans="4:4">
      <c r="D40702" s="422"/>
    </row>
    <row r="40703" spans="4:4">
      <c r="D40703" s="422"/>
    </row>
    <row r="40704" spans="4:4">
      <c r="D40704" s="422"/>
    </row>
    <row r="40705" spans="4:4">
      <c r="D40705" s="422"/>
    </row>
    <row r="40706" spans="4:4">
      <c r="D40706" s="422"/>
    </row>
    <row r="40707" spans="4:4">
      <c r="D40707" s="422"/>
    </row>
    <row r="40708" spans="4:4">
      <c r="D40708" s="422"/>
    </row>
    <row r="40709" spans="4:4">
      <c r="D40709" s="422"/>
    </row>
    <row r="40710" spans="4:4">
      <c r="D40710" s="422"/>
    </row>
    <row r="40711" spans="4:4">
      <c r="D40711" s="422"/>
    </row>
    <row r="40712" spans="4:4">
      <c r="D40712" s="422"/>
    </row>
    <row r="40713" spans="4:4">
      <c r="D40713" s="422"/>
    </row>
    <row r="40714" spans="4:4">
      <c r="D40714" s="422"/>
    </row>
    <row r="40715" spans="4:4">
      <c r="D40715" s="422"/>
    </row>
    <row r="40716" spans="4:4">
      <c r="D40716" s="422"/>
    </row>
    <row r="40717" spans="4:4">
      <c r="D40717" s="422"/>
    </row>
    <row r="40718" spans="4:4">
      <c r="D40718" s="422"/>
    </row>
    <row r="40719" spans="4:4">
      <c r="D40719" s="422"/>
    </row>
    <row r="40720" spans="4:4">
      <c r="D40720" s="422"/>
    </row>
    <row r="40721" spans="4:4">
      <c r="D40721" s="422"/>
    </row>
    <row r="40722" spans="4:4">
      <c r="D40722" s="422"/>
    </row>
    <row r="40723" spans="4:4">
      <c r="D40723" s="422"/>
    </row>
    <row r="40724" spans="4:4">
      <c r="D40724" s="422"/>
    </row>
    <row r="40725" spans="4:4">
      <c r="D40725" s="422"/>
    </row>
    <row r="40726" spans="4:4">
      <c r="D40726" s="422"/>
    </row>
    <row r="40727" spans="4:4">
      <c r="D40727" s="422"/>
    </row>
    <row r="40728" spans="4:4">
      <c r="D40728" s="422"/>
    </row>
    <row r="40729" spans="4:4">
      <c r="D40729" s="422"/>
    </row>
    <row r="40730" spans="4:4">
      <c r="D40730" s="422"/>
    </row>
    <row r="40731" spans="4:4">
      <c r="D40731" s="422"/>
    </row>
    <row r="40732" spans="4:4">
      <c r="D40732" s="422"/>
    </row>
    <row r="40733" spans="4:4">
      <c r="D40733" s="422"/>
    </row>
    <row r="40734" spans="4:4">
      <c r="D40734" s="422"/>
    </row>
    <row r="40735" spans="4:4">
      <c r="D40735" s="422"/>
    </row>
    <row r="40736" spans="4:4">
      <c r="D40736" s="422"/>
    </row>
    <row r="40737" spans="4:4">
      <c r="D40737" s="422"/>
    </row>
    <row r="40738" spans="4:4">
      <c r="D40738" s="422"/>
    </row>
    <row r="40739" spans="4:4">
      <c r="D40739" s="422"/>
    </row>
    <row r="40740" spans="4:4">
      <c r="D40740" s="422"/>
    </row>
    <row r="40741" spans="4:4">
      <c r="D40741" s="422"/>
    </row>
    <row r="40742" spans="4:4">
      <c r="D40742" s="422"/>
    </row>
    <row r="40743" spans="4:4">
      <c r="D40743" s="422"/>
    </row>
    <row r="40744" spans="4:4">
      <c r="D40744" s="422"/>
    </row>
    <row r="40745" spans="4:4">
      <c r="D40745" s="422"/>
    </row>
    <row r="40746" spans="4:4">
      <c r="D40746" s="422"/>
    </row>
    <row r="40747" spans="4:4">
      <c r="D40747" s="422"/>
    </row>
    <row r="40748" spans="4:4">
      <c r="D40748" s="422"/>
    </row>
    <row r="40749" spans="4:4">
      <c r="D40749" s="422"/>
    </row>
    <row r="40750" spans="4:4">
      <c r="D40750" s="422"/>
    </row>
    <row r="40751" spans="4:4">
      <c r="D40751" s="422"/>
    </row>
    <row r="40752" spans="4:4">
      <c r="D40752" s="422"/>
    </row>
    <row r="40753" spans="4:4">
      <c r="D40753" s="422"/>
    </row>
    <row r="40754" spans="4:4">
      <c r="D40754" s="422"/>
    </row>
    <row r="40755" spans="4:4">
      <c r="D40755" s="422"/>
    </row>
    <row r="40756" spans="4:4">
      <c r="D40756" s="422"/>
    </row>
    <row r="40757" spans="4:4">
      <c r="D40757" s="422"/>
    </row>
    <row r="40758" spans="4:4">
      <c r="D40758" s="422"/>
    </row>
    <row r="40759" spans="4:4">
      <c r="D40759" s="422"/>
    </row>
    <row r="40760" spans="4:4">
      <c r="D40760" s="422"/>
    </row>
    <row r="40761" spans="4:4">
      <c r="D40761" s="422"/>
    </row>
    <row r="40762" spans="4:4">
      <c r="D40762" s="422"/>
    </row>
    <row r="40763" spans="4:4">
      <c r="D40763" s="422"/>
    </row>
    <row r="40764" spans="4:4">
      <c r="D40764" s="422"/>
    </row>
    <row r="40765" spans="4:4">
      <c r="D40765" s="422"/>
    </row>
    <row r="40766" spans="4:4">
      <c r="D40766" s="422"/>
    </row>
    <row r="40767" spans="4:4">
      <c r="D40767" s="422"/>
    </row>
    <row r="40768" spans="4:4">
      <c r="D40768" s="422"/>
    </row>
    <row r="40769" spans="4:4">
      <c r="D40769" s="422"/>
    </row>
    <row r="40770" spans="4:4">
      <c r="D40770" s="422"/>
    </row>
    <row r="40771" spans="4:4">
      <c r="D40771" s="422"/>
    </row>
    <row r="40772" spans="4:4">
      <c r="D40772" s="422"/>
    </row>
    <row r="40773" spans="4:4">
      <c r="D40773" s="422"/>
    </row>
    <row r="40774" spans="4:4">
      <c r="D40774" s="422"/>
    </row>
    <row r="40775" spans="4:4">
      <c r="D40775" s="422"/>
    </row>
    <row r="40776" spans="4:4">
      <c r="D40776" s="422"/>
    </row>
    <row r="40777" spans="4:4">
      <c r="D40777" s="422"/>
    </row>
    <row r="40778" spans="4:4">
      <c r="D40778" s="422"/>
    </row>
    <row r="40779" spans="4:4">
      <c r="D40779" s="422"/>
    </row>
    <row r="40780" spans="4:4">
      <c r="D40780" s="422"/>
    </row>
    <row r="40781" spans="4:4">
      <c r="D40781" s="422"/>
    </row>
    <row r="40782" spans="4:4">
      <c r="D40782" s="422"/>
    </row>
    <row r="40783" spans="4:4">
      <c r="D40783" s="422"/>
    </row>
    <row r="40784" spans="4:4">
      <c r="D40784" s="422"/>
    </row>
    <row r="40785" spans="4:4">
      <c r="D40785" s="422"/>
    </row>
    <row r="40786" spans="4:4">
      <c r="D40786" s="422"/>
    </row>
    <row r="40787" spans="4:4">
      <c r="D40787" s="422"/>
    </row>
    <row r="40788" spans="4:4">
      <c r="D40788" s="422"/>
    </row>
    <row r="40789" spans="4:4">
      <c r="D40789" s="422"/>
    </row>
    <row r="40790" spans="4:4">
      <c r="D40790" s="422"/>
    </row>
    <row r="40791" spans="4:4">
      <c r="D40791" s="422"/>
    </row>
    <row r="40792" spans="4:4">
      <c r="D40792" s="422"/>
    </row>
    <row r="40793" spans="4:4">
      <c r="D40793" s="422"/>
    </row>
    <row r="40794" spans="4:4">
      <c r="D40794" s="422"/>
    </row>
    <row r="40795" spans="4:4">
      <c r="D40795" s="422"/>
    </row>
    <row r="40796" spans="4:4">
      <c r="D40796" s="422"/>
    </row>
    <row r="40797" spans="4:4">
      <c r="D40797" s="422"/>
    </row>
    <row r="40798" spans="4:4">
      <c r="D40798" s="422"/>
    </row>
    <row r="40799" spans="4:4">
      <c r="D40799" s="422"/>
    </row>
    <row r="40800" spans="4:4">
      <c r="D40800" s="422"/>
    </row>
    <row r="40801" spans="4:4">
      <c r="D40801" s="422"/>
    </row>
    <row r="40802" spans="4:4">
      <c r="D40802" s="422"/>
    </row>
    <row r="40803" spans="4:4">
      <c r="D40803" s="422"/>
    </row>
    <row r="40804" spans="4:4">
      <c r="D40804" s="422"/>
    </row>
    <row r="40805" spans="4:4">
      <c r="D40805" s="422"/>
    </row>
    <row r="40806" spans="4:4">
      <c r="D40806" s="422"/>
    </row>
    <row r="40807" spans="4:4">
      <c r="D40807" s="422"/>
    </row>
    <row r="40808" spans="4:4">
      <c r="D40808" s="422"/>
    </row>
    <row r="40809" spans="4:4">
      <c r="D40809" s="422"/>
    </row>
    <row r="40810" spans="4:4">
      <c r="D40810" s="422"/>
    </row>
    <row r="40811" spans="4:4">
      <c r="D40811" s="422"/>
    </row>
    <row r="40812" spans="4:4">
      <c r="D40812" s="422"/>
    </row>
    <row r="40813" spans="4:4">
      <c r="D40813" s="422"/>
    </row>
    <row r="40814" spans="4:4">
      <c r="D40814" s="422"/>
    </row>
    <row r="40815" spans="4:4">
      <c r="D40815" s="422"/>
    </row>
    <row r="40816" spans="4:4">
      <c r="D40816" s="422"/>
    </row>
    <row r="40817" spans="4:4">
      <c r="D40817" s="422"/>
    </row>
    <row r="40818" spans="4:4">
      <c r="D40818" s="422"/>
    </row>
    <row r="40819" spans="4:4">
      <c r="D40819" s="422"/>
    </row>
    <row r="40820" spans="4:4">
      <c r="D40820" s="422"/>
    </row>
    <row r="40821" spans="4:4">
      <c r="D40821" s="422"/>
    </row>
    <row r="40822" spans="4:4">
      <c r="D40822" s="422"/>
    </row>
    <row r="40823" spans="4:4">
      <c r="D40823" s="422"/>
    </row>
    <row r="40824" spans="4:4">
      <c r="D40824" s="422"/>
    </row>
    <row r="40825" spans="4:4">
      <c r="D40825" s="422"/>
    </row>
    <row r="40826" spans="4:4">
      <c r="D40826" s="422"/>
    </row>
    <row r="40827" spans="4:4">
      <c r="D40827" s="422"/>
    </row>
    <row r="40828" spans="4:4">
      <c r="D40828" s="422"/>
    </row>
    <row r="40829" spans="4:4">
      <c r="D40829" s="422"/>
    </row>
    <row r="40830" spans="4:4">
      <c r="D40830" s="422"/>
    </row>
    <row r="40831" spans="4:4">
      <c r="D40831" s="422"/>
    </row>
    <row r="40832" spans="4:4">
      <c r="D40832" s="422"/>
    </row>
    <row r="40833" spans="4:4">
      <c r="D40833" s="422"/>
    </row>
    <row r="40834" spans="4:4">
      <c r="D40834" s="422"/>
    </row>
    <row r="40835" spans="4:4">
      <c r="D40835" s="422"/>
    </row>
    <row r="40836" spans="4:4">
      <c r="D40836" s="422"/>
    </row>
    <row r="40837" spans="4:4">
      <c r="D40837" s="422"/>
    </row>
    <row r="40838" spans="4:4">
      <c r="D40838" s="422"/>
    </row>
    <row r="40839" spans="4:4">
      <c r="D40839" s="422"/>
    </row>
    <row r="40840" spans="4:4">
      <c r="D40840" s="422"/>
    </row>
    <row r="40841" spans="4:4">
      <c r="D40841" s="422"/>
    </row>
    <row r="40842" spans="4:4">
      <c r="D40842" s="422"/>
    </row>
    <row r="40843" spans="4:4">
      <c r="D40843" s="422"/>
    </row>
    <row r="40844" spans="4:4">
      <c r="D40844" s="422"/>
    </row>
    <row r="40845" spans="4:4">
      <c r="D40845" s="422"/>
    </row>
    <row r="40846" spans="4:4">
      <c r="D40846" s="422"/>
    </row>
    <row r="40847" spans="4:4">
      <c r="D40847" s="422"/>
    </row>
    <row r="40848" spans="4:4">
      <c r="D40848" s="422"/>
    </row>
    <row r="40849" spans="4:4">
      <c r="D40849" s="422"/>
    </row>
    <row r="40850" spans="4:4">
      <c r="D40850" s="422"/>
    </row>
    <row r="40851" spans="4:4">
      <c r="D40851" s="422"/>
    </row>
    <row r="40852" spans="4:4">
      <c r="D40852" s="422"/>
    </row>
    <row r="40853" spans="4:4">
      <c r="D40853" s="422"/>
    </row>
    <row r="40854" spans="4:4">
      <c r="D40854" s="422"/>
    </row>
    <row r="40855" spans="4:4">
      <c r="D40855" s="422"/>
    </row>
    <row r="40856" spans="4:4">
      <c r="D40856" s="422"/>
    </row>
    <row r="40857" spans="4:4">
      <c r="D40857" s="422"/>
    </row>
    <row r="40858" spans="4:4">
      <c r="D40858" s="422"/>
    </row>
    <row r="40859" spans="4:4">
      <c r="D40859" s="422"/>
    </row>
    <row r="40860" spans="4:4">
      <c r="D40860" s="422"/>
    </row>
    <row r="40861" spans="4:4">
      <c r="D40861" s="422"/>
    </row>
    <row r="40862" spans="4:4">
      <c r="D40862" s="422"/>
    </row>
    <row r="40863" spans="4:4">
      <c r="D40863" s="422"/>
    </row>
    <row r="40864" spans="4:4">
      <c r="D40864" s="422"/>
    </row>
    <row r="40865" spans="4:4">
      <c r="D40865" s="422"/>
    </row>
    <row r="40866" spans="4:4">
      <c r="D40866" s="422"/>
    </row>
    <row r="40867" spans="4:4">
      <c r="D40867" s="422"/>
    </row>
    <row r="40868" spans="4:4">
      <c r="D40868" s="422"/>
    </row>
    <row r="40869" spans="4:4">
      <c r="D40869" s="422"/>
    </row>
    <row r="40870" spans="4:4">
      <c r="D40870" s="422"/>
    </row>
    <row r="40871" spans="4:4">
      <c r="D40871" s="422"/>
    </row>
    <row r="40872" spans="4:4">
      <c r="D40872" s="422"/>
    </row>
    <row r="40873" spans="4:4">
      <c r="D40873" s="422"/>
    </row>
    <row r="40874" spans="4:4">
      <c r="D40874" s="422"/>
    </row>
    <row r="40875" spans="4:4">
      <c r="D40875" s="422"/>
    </row>
    <row r="40876" spans="4:4">
      <c r="D40876" s="422"/>
    </row>
    <row r="40877" spans="4:4">
      <c r="D40877" s="422"/>
    </row>
    <row r="40878" spans="4:4">
      <c r="D40878" s="422"/>
    </row>
    <row r="40879" spans="4:4">
      <c r="D40879" s="422"/>
    </row>
    <row r="40880" spans="4:4">
      <c r="D40880" s="422"/>
    </row>
    <row r="40881" spans="4:4">
      <c r="D40881" s="422"/>
    </row>
    <row r="40882" spans="4:4">
      <c r="D40882" s="422"/>
    </row>
    <row r="40883" spans="4:4">
      <c r="D40883" s="422"/>
    </row>
    <row r="40884" spans="4:4">
      <c r="D40884" s="422"/>
    </row>
    <row r="40885" spans="4:4">
      <c r="D40885" s="422"/>
    </row>
    <row r="40886" spans="4:4">
      <c r="D40886" s="422"/>
    </row>
    <row r="40887" spans="4:4">
      <c r="D40887" s="422"/>
    </row>
    <row r="40888" spans="4:4">
      <c r="D40888" s="422"/>
    </row>
    <row r="40889" spans="4:4">
      <c r="D40889" s="422"/>
    </row>
    <row r="40890" spans="4:4">
      <c r="D40890" s="422"/>
    </row>
    <row r="40891" spans="4:4">
      <c r="D40891" s="422"/>
    </row>
    <row r="40892" spans="4:4">
      <c r="D40892" s="422"/>
    </row>
    <row r="40893" spans="4:4">
      <c r="D40893" s="422"/>
    </row>
    <row r="40894" spans="4:4">
      <c r="D40894" s="422"/>
    </row>
    <row r="40895" spans="4:4">
      <c r="D40895" s="422"/>
    </row>
    <row r="40896" spans="4:4">
      <c r="D40896" s="422"/>
    </row>
    <row r="40897" spans="4:4">
      <c r="D40897" s="422"/>
    </row>
    <row r="40898" spans="4:4">
      <c r="D40898" s="422"/>
    </row>
    <row r="40899" spans="4:4">
      <c r="D40899" s="422"/>
    </row>
    <row r="40900" spans="4:4">
      <c r="D40900" s="422"/>
    </row>
    <row r="40901" spans="4:4">
      <c r="D40901" s="422"/>
    </row>
    <row r="40902" spans="4:4">
      <c r="D40902" s="422"/>
    </row>
    <row r="40903" spans="4:4">
      <c r="D40903" s="422"/>
    </row>
    <row r="40904" spans="4:4">
      <c r="D40904" s="422"/>
    </row>
    <row r="40905" spans="4:4">
      <c r="D40905" s="422"/>
    </row>
    <row r="40906" spans="4:4">
      <c r="D40906" s="422"/>
    </row>
    <row r="40907" spans="4:4">
      <c r="D40907" s="422"/>
    </row>
    <row r="40908" spans="4:4">
      <c r="D40908" s="422"/>
    </row>
    <row r="40909" spans="4:4">
      <c r="D40909" s="422"/>
    </row>
    <row r="40910" spans="4:4">
      <c r="D40910" s="422"/>
    </row>
    <row r="40911" spans="4:4">
      <c r="D40911" s="422"/>
    </row>
    <row r="40912" spans="4:4">
      <c r="D40912" s="422"/>
    </row>
    <row r="40913" spans="4:4">
      <c r="D40913" s="422"/>
    </row>
    <row r="40914" spans="4:4">
      <c r="D40914" s="422"/>
    </row>
    <row r="40915" spans="4:4">
      <c r="D40915" s="422"/>
    </row>
    <row r="40916" spans="4:4">
      <c r="D40916" s="422"/>
    </row>
    <row r="40917" spans="4:4">
      <c r="D40917" s="422"/>
    </row>
    <row r="40918" spans="4:4">
      <c r="D40918" s="422"/>
    </row>
    <row r="40919" spans="4:4">
      <c r="D40919" s="422"/>
    </row>
    <row r="40920" spans="4:4">
      <c r="D40920" s="422"/>
    </row>
    <row r="40921" spans="4:4">
      <c r="D40921" s="422"/>
    </row>
    <row r="40922" spans="4:4">
      <c r="D40922" s="422"/>
    </row>
    <row r="40923" spans="4:4">
      <c r="D40923" s="422"/>
    </row>
    <row r="40924" spans="4:4">
      <c r="D40924" s="422"/>
    </row>
    <row r="40925" spans="4:4">
      <c r="D40925" s="422"/>
    </row>
    <row r="40926" spans="4:4">
      <c r="D40926" s="422"/>
    </row>
    <row r="40927" spans="4:4">
      <c r="D40927" s="422"/>
    </row>
    <row r="40928" spans="4:4">
      <c r="D40928" s="422"/>
    </row>
    <row r="40929" spans="4:4">
      <c r="D40929" s="422"/>
    </row>
    <row r="40930" spans="4:4">
      <c r="D40930" s="422"/>
    </row>
    <row r="40931" spans="4:4">
      <c r="D40931" s="422"/>
    </row>
    <row r="40932" spans="4:4">
      <c r="D40932" s="422"/>
    </row>
    <row r="40933" spans="4:4">
      <c r="D40933" s="422"/>
    </row>
    <row r="40934" spans="4:4">
      <c r="D40934" s="422"/>
    </row>
    <row r="40935" spans="4:4">
      <c r="D40935" s="422"/>
    </row>
    <row r="40936" spans="4:4">
      <c r="D40936" s="422"/>
    </row>
    <row r="40937" spans="4:4">
      <c r="D40937" s="422"/>
    </row>
    <row r="40938" spans="4:4">
      <c r="D40938" s="422"/>
    </row>
    <row r="40939" spans="4:4">
      <c r="D40939" s="422"/>
    </row>
    <row r="40940" spans="4:4">
      <c r="D40940" s="422"/>
    </row>
    <row r="40941" spans="4:4">
      <c r="D40941" s="422"/>
    </row>
    <row r="40942" spans="4:4">
      <c r="D40942" s="422"/>
    </row>
    <row r="40943" spans="4:4">
      <c r="D40943" s="422"/>
    </row>
    <row r="40944" spans="4:4">
      <c r="D40944" s="422"/>
    </row>
    <row r="40945" spans="4:4">
      <c r="D40945" s="422"/>
    </row>
    <row r="40946" spans="4:4">
      <c r="D40946" s="422"/>
    </row>
    <row r="40947" spans="4:4">
      <c r="D40947" s="422"/>
    </row>
    <row r="40948" spans="4:4">
      <c r="D40948" s="422"/>
    </row>
    <row r="40949" spans="4:4">
      <c r="D40949" s="422"/>
    </row>
    <row r="40950" spans="4:4">
      <c r="D40950" s="422"/>
    </row>
    <row r="40951" spans="4:4">
      <c r="D40951" s="422"/>
    </row>
    <row r="40952" spans="4:4">
      <c r="D40952" s="422"/>
    </row>
    <row r="40953" spans="4:4">
      <c r="D40953" s="422"/>
    </row>
    <row r="40954" spans="4:4">
      <c r="D40954" s="422"/>
    </row>
    <row r="40955" spans="4:4">
      <c r="D40955" s="422"/>
    </row>
    <row r="40956" spans="4:4">
      <c r="D40956" s="422"/>
    </row>
    <row r="40957" spans="4:4">
      <c r="D40957" s="422"/>
    </row>
    <row r="40958" spans="4:4">
      <c r="D40958" s="422"/>
    </row>
    <row r="40959" spans="4:4">
      <c r="D40959" s="422"/>
    </row>
    <row r="40960" spans="4:4">
      <c r="D40960" s="422"/>
    </row>
    <row r="40961" spans="4:4">
      <c r="D40961" s="422"/>
    </row>
    <row r="40962" spans="4:4">
      <c r="D40962" s="422"/>
    </row>
    <row r="40963" spans="4:4">
      <c r="D40963" s="422"/>
    </row>
    <row r="40964" spans="4:4">
      <c r="D40964" s="422"/>
    </row>
    <row r="40965" spans="4:4">
      <c r="D40965" s="422"/>
    </row>
    <row r="40966" spans="4:4">
      <c r="D40966" s="422"/>
    </row>
    <row r="40967" spans="4:4">
      <c r="D40967" s="422"/>
    </row>
    <row r="40968" spans="4:4">
      <c r="D40968" s="422"/>
    </row>
    <row r="40969" spans="4:4">
      <c r="D40969" s="422"/>
    </row>
    <row r="40970" spans="4:4">
      <c r="D40970" s="422"/>
    </row>
    <row r="40971" spans="4:4">
      <c r="D40971" s="422"/>
    </row>
    <row r="40972" spans="4:4">
      <c r="D40972" s="422"/>
    </row>
    <row r="40973" spans="4:4">
      <c r="D40973" s="422"/>
    </row>
    <row r="40974" spans="4:4">
      <c r="D40974" s="422"/>
    </row>
    <row r="40975" spans="4:4">
      <c r="D40975" s="422"/>
    </row>
    <row r="40976" spans="4:4">
      <c r="D40976" s="422"/>
    </row>
    <row r="40977" spans="4:4">
      <c r="D40977" s="422"/>
    </row>
    <row r="40978" spans="4:4">
      <c r="D40978" s="422"/>
    </row>
    <row r="40979" spans="4:4">
      <c r="D40979" s="422"/>
    </row>
    <row r="40980" spans="4:4">
      <c r="D40980" s="422"/>
    </row>
    <row r="40981" spans="4:4">
      <c r="D40981" s="422"/>
    </row>
    <row r="40982" spans="4:4">
      <c r="D40982" s="422"/>
    </row>
    <row r="40983" spans="4:4">
      <c r="D40983" s="422"/>
    </row>
    <row r="40984" spans="4:4">
      <c r="D40984" s="422"/>
    </row>
    <row r="40985" spans="4:4">
      <c r="D40985" s="422"/>
    </row>
    <row r="40986" spans="4:4">
      <c r="D40986" s="422"/>
    </row>
    <row r="40987" spans="4:4">
      <c r="D40987" s="422"/>
    </row>
    <row r="40988" spans="4:4">
      <c r="D40988" s="422"/>
    </row>
    <row r="40989" spans="4:4">
      <c r="D40989" s="422"/>
    </row>
    <row r="40990" spans="4:4">
      <c r="D40990" s="422"/>
    </row>
    <row r="40991" spans="4:4">
      <c r="D40991" s="422"/>
    </row>
    <row r="40992" spans="4:4">
      <c r="D40992" s="422"/>
    </row>
    <row r="40993" spans="4:4">
      <c r="D40993" s="422"/>
    </row>
    <row r="40994" spans="4:4">
      <c r="D40994" s="422"/>
    </row>
    <row r="40995" spans="4:4">
      <c r="D40995" s="422"/>
    </row>
    <row r="40996" spans="4:4">
      <c r="D40996" s="422"/>
    </row>
    <row r="40997" spans="4:4">
      <c r="D40997" s="422"/>
    </row>
    <row r="40998" spans="4:4">
      <c r="D40998" s="422"/>
    </row>
    <row r="40999" spans="4:4">
      <c r="D40999" s="422"/>
    </row>
    <row r="41000" spans="4:4">
      <c r="D41000" s="422"/>
    </row>
    <row r="41001" spans="4:4">
      <c r="D41001" s="422"/>
    </row>
    <row r="41002" spans="4:4">
      <c r="D41002" s="422"/>
    </row>
    <row r="41003" spans="4:4">
      <c r="D41003" s="422"/>
    </row>
    <row r="41004" spans="4:4">
      <c r="D41004" s="422"/>
    </row>
    <row r="41005" spans="4:4">
      <c r="D41005" s="422"/>
    </row>
    <row r="41006" spans="4:4">
      <c r="D41006" s="422"/>
    </row>
    <row r="41007" spans="4:4">
      <c r="D41007" s="422"/>
    </row>
    <row r="41008" spans="4:4">
      <c r="D41008" s="422"/>
    </row>
    <row r="41009" spans="4:4">
      <c r="D41009" s="422"/>
    </row>
    <row r="41010" spans="4:4">
      <c r="D41010" s="422"/>
    </row>
    <row r="41011" spans="4:4">
      <c r="D41011" s="422"/>
    </row>
    <row r="41012" spans="4:4">
      <c r="D41012" s="422"/>
    </row>
    <row r="41013" spans="4:4">
      <c r="D41013" s="422"/>
    </row>
    <row r="41014" spans="4:4">
      <c r="D41014" s="422"/>
    </row>
    <row r="41015" spans="4:4">
      <c r="D41015" s="422"/>
    </row>
    <row r="41016" spans="4:4">
      <c r="D41016" s="422"/>
    </row>
    <row r="41017" spans="4:4">
      <c r="D41017" s="422"/>
    </row>
    <row r="41018" spans="4:4">
      <c r="D41018" s="422"/>
    </row>
    <row r="41019" spans="4:4">
      <c r="D41019" s="422"/>
    </row>
    <row r="41020" spans="4:4">
      <c r="D41020" s="422"/>
    </row>
    <row r="41021" spans="4:4">
      <c r="D41021" s="422"/>
    </row>
    <row r="41022" spans="4:4">
      <c r="D41022" s="422"/>
    </row>
    <row r="41023" spans="4:4">
      <c r="D41023" s="422"/>
    </row>
    <row r="41024" spans="4:4">
      <c r="D41024" s="422"/>
    </row>
    <row r="41025" spans="4:4">
      <c r="D41025" s="422"/>
    </row>
    <row r="41026" spans="4:4">
      <c r="D41026" s="422"/>
    </row>
    <row r="41027" spans="4:4">
      <c r="D41027" s="422"/>
    </row>
    <row r="41028" spans="4:4">
      <c r="D41028" s="422"/>
    </row>
    <row r="41029" spans="4:4">
      <c r="D41029" s="422"/>
    </row>
    <row r="41030" spans="4:4">
      <c r="D41030" s="422"/>
    </row>
    <row r="41031" spans="4:4">
      <c r="D41031" s="422"/>
    </row>
    <row r="41032" spans="4:4">
      <c r="D41032" s="422"/>
    </row>
    <row r="41033" spans="4:4">
      <c r="D41033" s="422"/>
    </row>
    <row r="41034" spans="4:4">
      <c r="D41034" s="422"/>
    </row>
    <row r="41035" spans="4:4">
      <c r="D41035" s="422"/>
    </row>
    <row r="41036" spans="4:4">
      <c r="D41036" s="422"/>
    </row>
    <row r="41037" spans="4:4">
      <c r="D41037" s="422"/>
    </row>
    <row r="41038" spans="4:4">
      <c r="D41038" s="422"/>
    </row>
    <row r="41039" spans="4:4">
      <c r="D41039" s="422"/>
    </row>
    <row r="41040" spans="4:4">
      <c r="D41040" s="422"/>
    </row>
    <row r="41041" spans="4:4">
      <c r="D41041" s="422"/>
    </row>
    <row r="41042" spans="4:4">
      <c r="D41042" s="422"/>
    </row>
    <row r="41043" spans="4:4">
      <c r="D41043" s="422"/>
    </row>
    <row r="41044" spans="4:4">
      <c r="D41044" s="422"/>
    </row>
    <row r="41045" spans="4:4">
      <c r="D41045" s="422"/>
    </row>
    <row r="41046" spans="4:4">
      <c r="D41046" s="422"/>
    </row>
    <row r="41047" spans="4:4">
      <c r="D41047" s="422"/>
    </row>
    <row r="41048" spans="4:4">
      <c r="D41048" s="422"/>
    </row>
    <row r="41049" spans="4:4">
      <c r="D41049" s="422"/>
    </row>
    <row r="41050" spans="4:4">
      <c r="D41050" s="422"/>
    </row>
    <row r="41051" spans="4:4">
      <c r="D41051" s="422"/>
    </row>
    <row r="41052" spans="4:4">
      <c r="D41052" s="422"/>
    </row>
    <row r="41053" spans="4:4">
      <c r="D41053" s="422"/>
    </row>
    <row r="41054" spans="4:4">
      <c r="D41054" s="422"/>
    </row>
    <row r="41055" spans="4:4">
      <c r="D41055" s="422"/>
    </row>
    <row r="41056" spans="4:4">
      <c r="D41056" s="422"/>
    </row>
    <row r="41057" spans="4:4">
      <c r="D41057" s="422"/>
    </row>
    <row r="41058" spans="4:4">
      <c r="D41058" s="422"/>
    </row>
    <row r="41059" spans="4:4">
      <c r="D41059" s="422"/>
    </row>
    <row r="41060" spans="4:4">
      <c r="D41060" s="422"/>
    </row>
    <row r="41061" spans="4:4">
      <c r="D41061" s="422"/>
    </row>
    <row r="41062" spans="4:4">
      <c r="D41062" s="422"/>
    </row>
    <row r="41063" spans="4:4">
      <c r="D41063" s="422"/>
    </row>
    <row r="41064" spans="4:4">
      <c r="D41064" s="422"/>
    </row>
    <row r="41065" spans="4:4">
      <c r="D41065" s="422"/>
    </row>
    <row r="41066" spans="4:4">
      <c r="D41066" s="422"/>
    </row>
    <row r="41067" spans="4:4">
      <c r="D41067" s="422"/>
    </row>
    <row r="41068" spans="4:4">
      <c r="D41068" s="422"/>
    </row>
    <row r="41069" spans="4:4">
      <c r="D41069" s="422"/>
    </row>
    <row r="41070" spans="4:4">
      <c r="D41070" s="422"/>
    </row>
    <row r="41071" spans="4:4">
      <c r="D41071" s="422"/>
    </row>
    <row r="41072" spans="4:4">
      <c r="D41072" s="422"/>
    </row>
    <row r="41073" spans="4:4">
      <c r="D41073" s="422"/>
    </row>
    <row r="41074" spans="4:4">
      <c r="D41074" s="422"/>
    </row>
    <row r="41075" spans="4:4">
      <c r="D41075" s="422"/>
    </row>
    <row r="41076" spans="4:4">
      <c r="D41076" s="422"/>
    </row>
    <row r="41077" spans="4:4">
      <c r="D41077" s="422"/>
    </row>
    <row r="41078" spans="4:4">
      <c r="D41078" s="422"/>
    </row>
    <row r="41079" spans="4:4">
      <c r="D41079" s="422"/>
    </row>
    <row r="41080" spans="4:4">
      <c r="D41080" s="422"/>
    </row>
    <row r="41081" spans="4:4">
      <c r="D41081" s="422"/>
    </row>
    <row r="41082" spans="4:4">
      <c r="D41082" s="422"/>
    </row>
    <row r="41083" spans="4:4">
      <c r="D41083" s="422"/>
    </row>
    <row r="41084" spans="4:4">
      <c r="D41084" s="422"/>
    </row>
    <row r="41085" spans="4:4">
      <c r="D41085" s="422"/>
    </row>
    <row r="41086" spans="4:4">
      <c r="D41086" s="422"/>
    </row>
    <row r="41087" spans="4:4">
      <c r="D41087" s="422"/>
    </row>
    <row r="41088" spans="4:4">
      <c r="D41088" s="422"/>
    </row>
    <row r="41089" spans="4:4">
      <c r="D41089" s="422"/>
    </row>
    <row r="41090" spans="4:4">
      <c r="D41090" s="422"/>
    </row>
    <row r="41091" spans="4:4">
      <c r="D41091" s="422"/>
    </row>
    <row r="41092" spans="4:4">
      <c r="D41092" s="422"/>
    </row>
    <row r="41093" spans="4:4">
      <c r="D41093" s="422"/>
    </row>
    <row r="41094" spans="4:4">
      <c r="D41094" s="422"/>
    </row>
    <row r="41095" spans="4:4">
      <c r="D41095" s="422"/>
    </row>
    <row r="41096" spans="4:4">
      <c r="D41096" s="422"/>
    </row>
    <row r="41097" spans="4:4">
      <c r="D41097" s="422"/>
    </row>
    <row r="41098" spans="4:4">
      <c r="D41098" s="422"/>
    </row>
    <row r="41099" spans="4:4">
      <c r="D41099" s="422"/>
    </row>
    <row r="41100" spans="4:4">
      <c r="D41100" s="422"/>
    </row>
    <row r="41101" spans="4:4">
      <c r="D41101" s="422"/>
    </row>
    <row r="41102" spans="4:4">
      <c r="D41102" s="422"/>
    </row>
    <row r="41103" spans="4:4">
      <c r="D41103" s="422"/>
    </row>
    <row r="41104" spans="4:4">
      <c r="D41104" s="422"/>
    </row>
    <row r="41105" spans="4:4">
      <c r="D41105" s="422"/>
    </row>
    <row r="41106" spans="4:4">
      <c r="D41106" s="422"/>
    </row>
    <row r="41107" spans="4:4">
      <c r="D41107" s="422"/>
    </row>
    <row r="41108" spans="4:4">
      <c r="D41108" s="422"/>
    </row>
    <row r="41109" spans="4:4">
      <c r="D41109" s="422"/>
    </row>
    <row r="41110" spans="4:4">
      <c r="D41110" s="422"/>
    </row>
    <row r="41111" spans="4:4">
      <c r="D41111" s="422"/>
    </row>
    <row r="41112" spans="4:4">
      <c r="D41112" s="422"/>
    </row>
    <row r="41113" spans="4:4">
      <c r="D41113" s="422"/>
    </row>
    <row r="41114" spans="4:4">
      <c r="D41114" s="422"/>
    </row>
    <row r="41115" spans="4:4">
      <c r="D41115" s="422"/>
    </row>
    <row r="41116" spans="4:4">
      <c r="D41116" s="422"/>
    </row>
    <row r="41117" spans="4:4">
      <c r="D41117" s="422"/>
    </row>
    <row r="41118" spans="4:4">
      <c r="D41118" s="422"/>
    </row>
    <row r="41119" spans="4:4">
      <c r="D41119" s="422"/>
    </row>
    <row r="41120" spans="4:4">
      <c r="D41120" s="422"/>
    </row>
    <row r="41121" spans="4:4">
      <c r="D41121" s="422"/>
    </row>
    <row r="41122" spans="4:4">
      <c r="D41122" s="422"/>
    </row>
    <row r="41123" spans="4:4">
      <c r="D41123" s="422"/>
    </row>
    <row r="41124" spans="4:4">
      <c r="D41124" s="422"/>
    </row>
    <row r="41125" spans="4:4">
      <c r="D41125" s="422"/>
    </row>
    <row r="41126" spans="4:4">
      <c r="D41126" s="422"/>
    </row>
    <row r="41127" spans="4:4">
      <c r="D41127" s="422"/>
    </row>
    <row r="41128" spans="4:4">
      <c r="D41128" s="422"/>
    </row>
    <row r="41129" spans="4:4">
      <c r="D41129" s="422"/>
    </row>
    <row r="41130" spans="4:4">
      <c r="D41130" s="422"/>
    </row>
    <row r="41131" spans="4:4">
      <c r="D41131" s="422"/>
    </row>
    <row r="41132" spans="4:4">
      <c r="D41132" s="422"/>
    </row>
    <row r="41133" spans="4:4">
      <c r="D41133" s="422"/>
    </row>
    <row r="41134" spans="4:4">
      <c r="D41134" s="422"/>
    </row>
    <row r="41135" spans="4:4">
      <c r="D41135" s="422"/>
    </row>
    <row r="41136" spans="4:4">
      <c r="D41136" s="422"/>
    </row>
    <row r="41137" spans="4:4">
      <c r="D41137" s="422"/>
    </row>
    <row r="41138" spans="4:4">
      <c r="D41138" s="422"/>
    </row>
    <row r="41139" spans="4:4">
      <c r="D41139" s="422"/>
    </row>
    <row r="41140" spans="4:4">
      <c r="D41140" s="422"/>
    </row>
    <row r="41141" spans="4:4">
      <c r="D41141" s="422"/>
    </row>
    <row r="41142" spans="4:4">
      <c r="D41142" s="422"/>
    </row>
    <row r="41143" spans="4:4">
      <c r="D41143" s="422"/>
    </row>
    <row r="41144" spans="4:4">
      <c r="D41144" s="422"/>
    </row>
    <row r="41145" spans="4:4">
      <c r="D41145" s="422"/>
    </row>
    <row r="41146" spans="4:4">
      <c r="D41146" s="422"/>
    </row>
    <row r="41147" spans="4:4">
      <c r="D41147" s="422"/>
    </row>
    <row r="41148" spans="4:4">
      <c r="D41148" s="422"/>
    </row>
    <row r="41149" spans="4:4">
      <c r="D41149" s="422"/>
    </row>
    <row r="41150" spans="4:4">
      <c r="D41150" s="422"/>
    </row>
    <row r="41151" spans="4:4">
      <c r="D41151" s="422"/>
    </row>
    <row r="41152" spans="4:4">
      <c r="D41152" s="422"/>
    </row>
    <row r="41153" spans="4:4">
      <c r="D41153" s="422"/>
    </row>
    <row r="41154" spans="4:4">
      <c r="D41154" s="422"/>
    </row>
    <row r="41155" spans="4:4">
      <c r="D41155" s="422"/>
    </row>
    <row r="41156" spans="4:4">
      <c r="D41156" s="422"/>
    </row>
    <row r="41157" spans="4:4">
      <c r="D41157" s="422"/>
    </row>
    <row r="41158" spans="4:4">
      <c r="D41158" s="422"/>
    </row>
    <row r="41159" spans="4:4">
      <c r="D41159" s="422"/>
    </row>
    <row r="41160" spans="4:4">
      <c r="D41160" s="422"/>
    </row>
    <row r="41161" spans="4:4">
      <c r="D41161" s="422"/>
    </row>
    <row r="41162" spans="4:4">
      <c r="D41162" s="422"/>
    </row>
    <row r="41163" spans="4:4">
      <c r="D41163" s="422"/>
    </row>
    <row r="41164" spans="4:4">
      <c r="D41164" s="422"/>
    </row>
    <row r="41165" spans="4:4">
      <c r="D41165" s="422"/>
    </row>
    <row r="41166" spans="4:4">
      <c r="D41166" s="422"/>
    </row>
    <row r="41167" spans="4:4">
      <c r="D41167" s="422"/>
    </row>
    <row r="41168" spans="4:4">
      <c r="D41168" s="422"/>
    </row>
    <row r="41169" spans="4:4">
      <c r="D41169" s="422"/>
    </row>
    <row r="41170" spans="4:4">
      <c r="D41170" s="422"/>
    </row>
    <row r="41171" spans="4:4">
      <c r="D41171" s="422"/>
    </row>
    <row r="41172" spans="4:4">
      <c r="D41172" s="422"/>
    </row>
    <row r="41173" spans="4:4">
      <c r="D41173" s="422"/>
    </row>
    <row r="41174" spans="4:4">
      <c r="D41174" s="422"/>
    </row>
    <row r="41175" spans="4:4">
      <c r="D41175" s="422"/>
    </row>
    <row r="41176" spans="4:4">
      <c r="D41176" s="422"/>
    </row>
    <row r="41177" spans="4:4">
      <c r="D41177" s="422"/>
    </row>
    <row r="41178" spans="4:4">
      <c r="D41178" s="422"/>
    </row>
    <row r="41179" spans="4:4">
      <c r="D41179" s="422"/>
    </row>
    <row r="41180" spans="4:4">
      <c r="D41180" s="422"/>
    </row>
    <row r="41181" spans="4:4">
      <c r="D41181" s="422"/>
    </row>
    <row r="41182" spans="4:4">
      <c r="D41182" s="422"/>
    </row>
    <row r="41183" spans="4:4">
      <c r="D41183" s="422"/>
    </row>
    <row r="41184" spans="4:4">
      <c r="D41184" s="422"/>
    </row>
    <row r="41185" spans="4:4">
      <c r="D41185" s="422"/>
    </row>
    <row r="41186" spans="4:4">
      <c r="D41186" s="422"/>
    </row>
    <row r="41187" spans="4:4">
      <c r="D41187" s="422"/>
    </row>
    <row r="41188" spans="4:4">
      <c r="D41188" s="422"/>
    </row>
    <row r="41189" spans="4:4">
      <c r="D41189" s="422"/>
    </row>
    <row r="41190" spans="4:4">
      <c r="D41190" s="422"/>
    </row>
    <row r="41191" spans="4:4">
      <c r="D41191" s="422"/>
    </row>
    <row r="41192" spans="4:4">
      <c r="D41192" s="422"/>
    </row>
    <row r="41193" spans="4:4">
      <c r="D41193" s="422"/>
    </row>
    <row r="41194" spans="4:4">
      <c r="D41194" s="422"/>
    </row>
    <row r="41195" spans="4:4">
      <c r="D41195" s="422"/>
    </row>
    <row r="41196" spans="4:4">
      <c r="D41196" s="422"/>
    </row>
    <row r="41197" spans="4:4">
      <c r="D41197" s="422"/>
    </row>
    <row r="41198" spans="4:4">
      <c r="D41198" s="422"/>
    </row>
    <row r="41199" spans="4:4">
      <c r="D41199" s="422"/>
    </row>
    <row r="41200" spans="4:4">
      <c r="D41200" s="422"/>
    </row>
    <row r="41201" spans="4:4">
      <c r="D41201" s="422"/>
    </row>
    <row r="41202" spans="4:4">
      <c r="D41202" s="422"/>
    </row>
    <row r="41203" spans="4:4">
      <c r="D41203" s="422"/>
    </row>
    <row r="41204" spans="4:4">
      <c r="D41204" s="422"/>
    </row>
    <row r="41205" spans="4:4">
      <c r="D41205" s="422"/>
    </row>
    <row r="41206" spans="4:4">
      <c r="D41206" s="422"/>
    </row>
    <row r="41207" spans="4:4">
      <c r="D41207" s="422"/>
    </row>
    <row r="41208" spans="4:4">
      <c r="D41208" s="422"/>
    </row>
    <row r="41209" spans="4:4">
      <c r="D41209" s="422"/>
    </row>
    <row r="41210" spans="4:4">
      <c r="D41210" s="422"/>
    </row>
    <row r="41211" spans="4:4">
      <c r="D41211" s="422"/>
    </row>
    <row r="41212" spans="4:4">
      <c r="D41212" s="422"/>
    </row>
    <row r="41213" spans="4:4">
      <c r="D41213" s="422"/>
    </row>
    <row r="41214" spans="4:4">
      <c r="D41214" s="422"/>
    </row>
    <row r="41215" spans="4:4">
      <c r="D41215" s="422"/>
    </row>
    <row r="41216" spans="4:4">
      <c r="D41216" s="422"/>
    </row>
    <row r="41217" spans="4:4">
      <c r="D41217" s="422"/>
    </row>
    <row r="41218" spans="4:4">
      <c r="D41218" s="422"/>
    </row>
    <row r="41219" spans="4:4">
      <c r="D41219" s="422"/>
    </row>
    <row r="41220" spans="4:4">
      <c r="D41220" s="422"/>
    </row>
    <row r="41221" spans="4:4">
      <c r="D41221" s="422"/>
    </row>
    <row r="41222" spans="4:4">
      <c r="D41222" s="422"/>
    </row>
    <row r="41223" spans="4:4">
      <c r="D41223" s="422"/>
    </row>
    <row r="41224" spans="4:4">
      <c r="D41224" s="422"/>
    </row>
    <row r="41225" spans="4:4">
      <c r="D41225" s="422"/>
    </row>
    <row r="41226" spans="4:4">
      <c r="D41226" s="422"/>
    </row>
    <row r="41227" spans="4:4">
      <c r="D41227" s="422"/>
    </row>
    <row r="41228" spans="4:4">
      <c r="D41228" s="422"/>
    </row>
    <row r="41229" spans="4:4">
      <c r="D41229" s="422"/>
    </row>
    <row r="41230" spans="4:4">
      <c r="D41230" s="422"/>
    </row>
    <row r="41231" spans="4:4">
      <c r="D41231" s="422"/>
    </row>
    <row r="41232" spans="4:4">
      <c r="D41232" s="422"/>
    </row>
    <row r="41233" spans="4:4">
      <c r="D41233" s="422"/>
    </row>
    <row r="41234" spans="4:4">
      <c r="D41234" s="422"/>
    </row>
    <row r="41235" spans="4:4">
      <c r="D41235" s="422"/>
    </row>
    <row r="41236" spans="4:4">
      <c r="D41236" s="422"/>
    </row>
    <row r="41237" spans="4:4">
      <c r="D41237" s="422"/>
    </row>
    <row r="41238" spans="4:4">
      <c r="D41238" s="422"/>
    </row>
    <row r="41239" spans="4:4">
      <c r="D41239" s="422"/>
    </row>
    <row r="41240" spans="4:4">
      <c r="D41240" s="422"/>
    </row>
    <row r="41241" spans="4:4">
      <c r="D41241" s="422"/>
    </row>
    <row r="41242" spans="4:4">
      <c r="D41242" s="422"/>
    </row>
    <row r="41243" spans="4:4">
      <c r="D41243" s="422"/>
    </row>
    <row r="41244" spans="4:4">
      <c r="D41244" s="422"/>
    </row>
    <row r="41245" spans="4:4">
      <c r="D41245" s="422"/>
    </row>
    <row r="41246" spans="4:4">
      <c r="D41246" s="422"/>
    </row>
    <row r="41247" spans="4:4">
      <c r="D41247" s="422"/>
    </row>
    <row r="41248" spans="4:4">
      <c r="D41248" s="422"/>
    </row>
    <row r="41249" spans="4:4">
      <c r="D41249" s="422"/>
    </row>
    <row r="41250" spans="4:4">
      <c r="D41250" s="422"/>
    </row>
    <row r="41251" spans="4:4">
      <c r="D41251" s="422"/>
    </row>
    <row r="41252" spans="4:4">
      <c r="D41252" s="422"/>
    </row>
    <row r="41253" spans="4:4">
      <c r="D41253" s="422"/>
    </row>
    <row r="41254" spans="4:4">
      <c r="D41254" s="422"/>
    </row>
    <row r="41255" spans="4:4">
      <c r="D41255" s="422"/>
    </row>
    <row r="41256" spans="4:4">
      <c r="D41256" s="422"/>
    </row>
    <row r="41257" spans="4:4">
      <c r="D41257" s="422"/>
    </row>
    <row r="41258" spans="4:4">
      <c r="D41258" s="422"/>
    </row>
    <row r="41259" spans="4:4">
      <c r="D41259" s="422"/>
    </row>
    <row r="41260" spans="4:4">
      <c r="D41260" s="422"/>
    </row>
    <row r="41261" spans="4:4">
      <c r="D41261" s="422"/>
    </row>
    <row r="41262" spans="4:4">
      <c r="D41262" s="422"/>
    </row>
    <row r="41263" spans="4:4">
      <c r="D41263" s="422"/>
    </row>
    <row r="41264" spans="4:4">
      <c r="D41264" s="422"/>
    </row>
    <row r="41265" spans="4:4">
      <c r="D41265" s="422"/>
    </row>
    <row r="41266" spans="4:4">
      <c r="D41266" s="422"/>
    </row>
    <row r="41267" spans="4:4">
      <c r="D41267" s="422"/>
    </row>
    <row r="41268" spans="4:4">
      <c r="D41268" s="422"/>
    </row>
    <row r="41269" spans="4:4">
      <c r="D41269" s="422"/>
    </row>
    <row r="41270" spans="4:4">
      <c r="D41270" s="422"/>
    </row>
    <row r="41271" spans="4:4">
      <c r="D41271" s="422"/>
    </row>
    <row r="41272" spans="4:4">
      <c r="D41272" s="422"/>
    </row>
    <row r="41273" spans="4:4">
      <c r="D41273" s="422"/>
    </row>
    <row r="41274" spans="4:4">
      <c r="D41274" s="422"/>
    </row>
    <row r="41275" spans="4:4">
      <c r="D41275" s="422"/>
    </row>
    <row r="41276" spans="4:4">
      <c r="D41276" s="422"/>
    </row>
    <row r="41277" spans="4:4">
      <c r="D41277" s="422"/>
    </row>
    <row r="41278" spans="4:4">
      <c r="D41278" s="422"/>
    </row>
    <row r="41279" spans="4:4">
      <c r="D41279" s="422"/>
    </row>
    <row r="41280" spans="4:4">
      <c r="D41280" s="422"/>
    </row>
    <row r="41281" spans="4:4">
      <c r="D41281" s="422"/>
    </row>
    <row r="41282" spans="4:4">
      <c r="D41282" s="422"/>
    </row>
    <row r="41283" spans="4:4">
      <c r="D41283" s="422"/>
    </row>
    <row r="41284" spans="4:4">
      <c r="D41284" s="422"/>
    </row>
    <row r="41285" spans="4:4">
      <c r="D41285" s="422"/>
    </row>
    <row r="41286" spans="4:4">
      <c r="D41286" s="422"/>
    </row>
    <row r="41287" spans="4:4">
      <c r="D41287" s="422"/>
    </row>
    <row r="41288" spans="4:4">
      <c r="D41288" s="422"/>
    </row>
    <row r="41289" spans="4:4">
      <c r="D41289" s="422"/>
    </row>
    <row r="41290" spans="4:4">
      <c r="D41290" s="422"/>
    </row>
    <row r="41291" spans="4:4">
      <c r="D41291" s="422"/>
    </row>
    <row r="41292" spans="4:4">
      <c r="D41292" s="422"/>
    </row>
    <row r="41293" spans="4:4">
      <c r="D41293" s="422"/>
    </row>
    <row r="41294" spans="4:4">
      <c r="D41294" s="422"/>
    </row>
    <row r="41295" spans="4:4">
      <c r="D41295" s="422"/>
    </row>
    <row r="41296" spans="4:4">
      <c r="D41296" s="422"/>
    </row>
    <row r="41297" spans="4:4">
      <c r="D41297" s="422"/>
    </row>
    <row r="41298" spans="4:4">
      <c r="D41298" s="422"/>
    </row>
    <row r="41299" spans="4:4">
      <c r="D41299" s="422"/>
    </row>
    <row r="41300" spans="4:4">
      <c r="D41300" s="422"/>
    </row>
    <row r="41301" spans="4:4">
      <c r="D41301" s="422"/>
    </row>
    <row r="41302" spans="4:4">
      <c r="D41302" s="422"/>
    </row>
    <row r="41303" spans="4:4">
      <c r="D41303" s="422"/>
    </row>
    <row r="41304" spans="4:4">
      <c r="D41304" s="422"/>
    </row>
    <row r="41305" spans="4:4">
      <c r="D41305" s="422"/>
    </row>
    <row r="41306" spans="4:4">
      <c r="D41306" s="422"/>
    </row>
    <row r="41307" spans="4:4">
      <c r="D41307" s="422"/>
    </row>
    <row r="41308" spans="4:4">
      <c r="D41308" s="422"/>
    </row>
    <row r="41309" spans="4:4">
      <c r="D41309" s="422"/>
    </row>
    <row r="41310" spans="4:4">
      <c r="D41310" s="422"/>
    </row>
    <row r="41311" spans="4:4">
      <c r="D41311" s="422"/>
    </row>
    <row r="41312" spans="4:4">
      <c r="D41312" s="422"/>
    </row>
    <row r="41313" spans="4:4">
      <c r="D41313" s="422"/>
    </row>
    <row r="41314" spans="4:4">
      <c r="D41314" s="422"/>
    </row>
    <row r="41315" spans="4:4">
      <c r="D41315" s="422"/>
    </row>
    <row r="41316" spans="4:4">
      <c r="D41316" s="422"/>
    </row>
    <row r="41317" spans="4:4">
      <c r="D41317" s="422"/>
    </row>
    <row r="41318" spans="4:4">
      <c r="D41318" s="422"/>
    </row>
    <row r="41319" spans="4:4">
      <c r="D41319" s="422"/>
    </row>
    <row r="41320" spans="4:4">
      <c r="D41320" s="422"/>
    </row>
    <row r="41321" spans="4:4">
      <c r="D41321" s="422"/>
    </row>
    <row r="41322" spans="4:4">
      <c r="D41322" s="422"/>
    </row>
    <row r="41323" spans="4:4">
      <c r="D41323" s="422"/>
    </row>
    <row r="41324" spans="4:4">
      <c r="D41324" s="422"/>
    </row>
    <row r="41325" spans="4:4">
      <c r="D41325" s="422"/>
    </row>
    <row r="41326" spans="4:4">
      <c r="D41326" s="422"/>
    </row>
    <row r="41327" spans="4:4">
      <c r="D41327" s="422"/>
    </row>
    <row r="41328" spans="4:4">
      <c r="D41328" s="422"/>
    </row>
    <row r="41329" spans="4:4">
      <c r="D41329" s="422"/>
    </row>
    <row r="41330" spans="4:4">
      <c r="D41330" s="422"/>
    </row>
    <row r="41331" spans="4:4">
      <c r="D41331" s="422"/>
    </row>
    <row r="41332" spans="4:4">
      <c r="D41332" s="422"/>
    </row>
    <row r="41333" spans="4:4">
      <c r="D41333" s="422"/>
    </row>
    <row r="41334" spans="4:4">
      <c r="D41334" s="422"/>
    </row>
    <row r="41335" spans="4:4">
      <c r="D41335" s="422"/>
    </row>
    <row r="41336" spans="4:4">
      <c r="D41336" s="422"/>
    </row>
    <row r="41337" spans="4:4">
      <c r="D41337" s="422"/>
    </row>
    <row r="41338" spans="4:4">
      <c r="D41338" s="422"/>
    </row>
    <row r="41339" spans="4:4">
      <c r="D41339" s="422"/>
    </row>
    <row r="41340" spans="4:4">
      <c r="D41340" s="422"/>
    </row>
    <row r="41341" spans="4:4">
      <c r="D41341" s="422"/>
    </row>
    <row r="41342" spans="4:4">
      <c r="D41342" s="422"/>
    </row>
    <row r="41343" spans="4:4">
      <c r="D41343" s="422"/>
    </row>
    <row r="41344" spans="4:4">
      <c r="D41344" s="422"/>
    </row>
    <row r="41345" spans="4:4">
      <c r="D41345" s="422"/>
    </row>
    <row r="41346" spans="4:4">
      <c r="D41346" s="422"/>
    </row>
    <row r="41347" spans="4:4">
      <c r="D41347" s="422"/>
    </row>
    <row r="41348" spans="4:4">
      <c r="D41348" s="422"/>
    </row>
    <row r="41349" spans="4:4">
      <c r="D41349" s="422"/>
    </row>
    <row r="41350" spans="4:4">
      <c r="D41350" s="422"/>
    </row>
    <row r="41351" spans="4:4">
      <c r="D41351" s="422"/>
    </row>
    <row r="41352" spans="4:4">
      <c r="D41352" s="422"/>
    </row>
    <row r="41353" spans="4:4">
      <c r="D41353" s="422"/>
    </row>
    <row r="41354" spans="4:4">
      <c r="D41354" s="422"/>
    </row>
    <row r="41355" spans="4:4">
      <c r="D41355" s="422"/>
    </row>
    <row r="41356" spans="4:4">
      <c r="D41356" s="422"/>
    </row>
    <row r="41357" spans="4:4">
      <c r="D41357" s="422"/>
    </row>
    <row r="41358" spans="4:4">
      <c r="D41358" s="422"/>
    </row>
    <row r="41359" spans="4:4">
      <c r="D41359" s="422"/>
    </row>
    <row r="41360" spans="4:4">
      <c r="D41360" s="422"/>
    </row>
    <row r="41361" spans="4:4">
      <c r="D41361" s="422"/>
    </row>
    <row r="41362" spans="4:4">
      <c r="D41362" s="422"/>
    </row>
    <row r="41363" spans="4:4">
      <c r="D41363" s="422"/>
    </row>
    <row r="41364" spans="4:4">
      <c r="D41364" s="422"/>
    </row>
    <row r="41365" spans="4:4">
      <c r="D41365" s="422"/>
    </row>
    <row r="41366" spans="4:4">
      <c r="D41366" s="422"/>
    </row>
    <row r="41367" spans="4:4">
      <c r="D41367" s="422"/>
    </row>
    <row r="41368" spans="4:4">
      <c r="D41368" s="422"/>
    </row>
    <row r="41369" spans="4:4">
      <c r="D41369" s="422"/>
    </row>
    <row r="41370" spans="4:4">
      <c r="D41370" s="422"/>
    </row>
    <row r="41371" spans="4:4">
      <c r="D41371" s="422"/>
    </row>
    <row r="41372" spans="4:4">
      <c r="D41372" s="422"/>
    </row>
    <row r="41373" spans="4:4">
      <c r="D41373" s="422"/>
    </row>
    <row r="41374" spans="4:4">
      <c r="D41374" s="422"/>
    </row>
    <row r="41375" spans="4:4">
      <c r="D41375" s="422"/>
    </row>
    <row r="41376" spans="4:4">
      <c r="D41376" s="422"/>
    </row>
    <row r="41377" spans="4:4">
      <c r="D41377" s="422"/>
    </row>
    <row r="41378" spans="4:4">
      <c r="D41378" s="422"/>
    </row>
    <row r="41379" spans="4:4">
      <c r="D41379" s="422"/>
    </row>
    <row r="41380" spans="4:4">
      <c r="D41380" s="422"/>
    </row>
    <row r="41381" spans="4:4">
      <c r="D41381" s="422"/>
    </row>
    <row r="41382" spans="4:4">
      <c r="D41382" s="422"/>
    </row>
    <row r="41383" spans="4:4">
      <c r="D41383" s="422"/>
    </row>
    <row r="41384" spans="4:4">
      <c r="D41384" s="422"/>
    </row>
    <row r="41385" spans="4:4">
      <c r="D41385" s="422"/>
    </row>
    <row r="41386" spans="4:4">
      <c r="D41386" s="422"/>
    </row>
    <row r="41387" spans="4:4">
      <c r="D41387" s="422"/>
    </row>
    <row r="41388" spans="4:4">
      <c r="D41388" s="422"/>
    </row>
    <row r="41389" spans="4:4">
      <c r="D41389" s="422"/>
    </row>
    <row r="41390" spans="4:4">
      <c r="D41390" s="422"/>
    </row>
    <row r="41391" spans="4:4">
      <c r="D41391" s="422"/>
    </row>
    <row r="41392" spans="4:4">
      <c r="D41392" s="422"/>
    </row>
    <row r="41393" spans="4:4">
      <c r="D41393" s="422"/>
    </row>
    <row r="41394" spans="4:4">
      <c r="D41394" s="422"/>
    </row>
    <row r="41395" spans="4:4">
      <c r="D41395" s="422"/>
    </row>
    <row r="41396" spans="4:4">
      <c r="D41396" s="422"/>
    </row>
    <row r="41397" spans="4:4">
      <c r="D41397" s="422"/>
    </row>
    <row r="41398" spans="4:4">
      <c r="D41398" s="422"/>
    </row>
    <row r="41399" spans="4:4">
      <c r="D41399" s="422"/>
    </row>
    <row r="41400" spans="4:4">
      <c r="D41400" s="422"/>
    </row>
    <row r="41401" spans="4:4">
      <c r="D41401" s="422"/>
    </row>
    <row r="41402" spans="4:4">
      <c r="D41402" s="422"/>
    </row>
    <row r="41403" spans="4:4">
      <c r="D41403" s="422"/>
    </row>
    <row r="41404" spans="4:4">
      <c r="D41404" s="422"/>
    </row>
    <row r="41405" spans="4:4">
      <c r="D41405" s="422"/>
    </row>
    <row r="41406" spans="4:4">
      <c r="D41406" s="422"/>
    </row>
    <row r="41407" spans="4:4">
      <c r="D41407" s="422"/>
    </row>
    <row r="41408" spans="4:4">
      <c r="D41408" s="422"/>
    </row>
    <row r="41409" spans="4:4">
      <c r="D41409" s="422"/>
    </row>
    <row r="41410" spans="4:4">
      <c r="D41410" s="422"/>
    </row>
    <row r="41411" spans="4:4">
      <c r="D41411" s="422"/>
    </row>
    <row r="41412" spans="4:4">
      <c r="D41412" s="422"/>
    </row>
    <row r="41413" spans="4:4">
      <c r="D41413" s="422"/>
    </row>
    <row r="41414" spans="4:4">
      <c r="D41414" s="422"/>
    </row>
    <row r="41415" spans="4:4">
      <c r="D41415" s="422"/>
    </row>
    <row r="41416" spans="4:4">
      <c r="D41416" s="422"/>
    </row>
    <row r="41417" spans="4:4">
      <c r="D41417" s="422"/>
    </row>
    <row r="41418" spans="4:4">
      <c r="D41418" s="422"/>
    </row>
    <row r="41419" spans="4:4">
      <c r="D41419" s="422"/>
    </row>
    <row r="41420" spans="4:4">
      <c r="D41420" s="422"/>
    </row>
    <row r="41421" spans="4:4">
      <c r="D41421" s="422"/>
    </row>
    <row r="41422" spans="4:4">
      <c r="D41422" s="422"/>
    </row>
    <row r="41423" spans="4:4">
      <c r="D41423" s="422"/>
    </row>
    <row r="41424" spans="4:4">
      <c r="D41424" s="422"/>
    </row>
    <row r="41425" spans="4:4">
      <c r="D41425" s="422"/>
    </row>
    <row r="41426" spans="4:4">
      <c r="D41426" s="422"/>
    </row>
    <row r="41427" spans="4:4">
      <c r="D41427" s="422"/>
    </row>
    <row r="41428" spans="4:4">
      <c r="D41428" s="422"/>
    </row>
    <row r="41429" spans="4:4">
      <c r="D41429" s="422"/>
    </row>
    <row r="41430" spans="4:4">
      <c r="D41430" s="422"/>
    </row>
    <row r="41431" spans="4:4">
      <c r="D41431" s="422"/>
    </row>
    <row r="41432" spans="4:4">
      <c r="D41432" s="422"/>
    </row>
    <row r="41433" spans="4:4">
      <c r="D41433" s="422"/>
    </row>
    <row r="41434" spans="4:4">
      <c r="D41434" s="422"/>
    </row>
    <row r="41435" spans="4:4">
      <c r="D41435" s="422"/>
    </row>
    <row r="41436" spans="4:4">
      <c r="D41436" s="422"/>
    </row>
    <row r="41437" spans="4:4">
      <c r="D41437" s="422"/>
    </row>
    <row r="41438" spans="4:4">
      <c r="D41438" s="422"/>
    </row>
    <row r="41439" spans="4:4">
      <c r="D41439" s="422"/>
    </row>
    <row r="41440" spans="4:4">
      <c r="D41440" s="422"/>
    </row>
    <row r="41441" spans="4:4">
      <c r="D41441" s="422"/>
    </row>
    <row r="41442" spans="4:4">
      <c r="D41442" s="422"/>
    </row>
    <row r="41443" spans="4:4">
      <c r="D41443" s="422"/>
    </row>
    <row r="41444" spans="4:4">
      <c r="D41444" s="422"/>
    </row>
    <row r="41445" spans="4:4">
      <c r="D41445" s="422"/>
    </row>
    <row r="41446" spans="4:4">
      <c r="D41446" s="422"/>
    </row>
    <row r="41447" spans="4:4">
      <c r="D41447" s="422"/>
    </row>
    <row r="41448" spans="4:4">
      <c r="D41448" s="422"/>
    </row>
    <row r="41449" spans="4:4">
      <c r="D41449" s="422"/>
    </row>
    <row r="41450" spans="4:4">
      <c r="D41450" s="422"/>
    </row>
    <row r="41451" spans="4:4">
      <c r="D41451" s="422"/>
    </row>
    <row r="41452" spans="4:4">
      <c r="D41452" s="422"/>
    </row>
    <row r="41453" spans="4:4">
      <c r="D41453" s="422"/>
    </row>
    <row r="41454" spans="4:4">
      <c r="D41454" s="422"/>
    </row>
    <row r="41455" spans="4:4">
      <c r="D41455" s="422"/>
    </row>
    <row r="41456" spans="4:4">
      <c r="D41456" s="422"/>
    </row>
    <row r="41457" spans="4:4">
      <c r="D41457" s="422"/>
    </row>
    <row r="41458" spans="4:4">
      <c r="D41458" s="422"/>
    </row>
    <row r="41459" spans="4:4">
      <c r="D41459" s="422"/>
    </row>
    <row r="41460" spans="4:4">
      <c r="D41460" s="422"/>
    </row>
    <row r="41461" spans="4:4">
      <c r="D41461" s="422"/>
    </row>
    <row r="41462" spans="4:4">
      <c r="D41462" s="422"/>
    </row>
    <row r="41463" spans="4:4">
      <c r="D41463" s="422"/>
    </row>
    <row r="41464" spans="4:4">
      <c r="D41464" s="422"/>
    </row>
    <row r="41465" spans="4:4">
      <c r="D41465" s="422"/>
    </row>
    <row r="41466" spans="4:4">
      <c r="D41466" s="422"/>
    </row>
    <row r="41467" spans="4:4">
      <c r="D41467" s="422"/>
    </row>
    <row r="41468" spans="4:4">
      <c r="D41468" s="422"/>
    </row>
    <row r="41469" spans="4:4">
      <c r="D41469" s="422"/>
    </row>
    <row r="41470" spans="4:4">
      <c r="D41470" s="422"/>
    </row>
    <row r="41471" spans="4:4">
      <c r="D41471" s="422"/>
    </row>
    <row r="41472" spans="4:4">
      <c r="D41472" s="422"/>
    </row>
    <row r="41473" spans="4:4">
      <c r="D41473" s="422"/>
    </row>
    <row r="41474" spans="4:4">
      <c r="D41474" s="422"/>
    </row>
    <row r="41475" spans="4:4">
      <c r="D41475" s="422"/>
    </row>
    <row r="41476" spans="4:4">
      <c r="D41476" s="422"/>
    </row>
    <row r="41477" spans="4:4">
      <c r="D41477" s="422"/>
    </row>
    <row r="41478" spans="4:4">
      <c r="D41478" s="422"/>
    </row>
    <row r="41479" spans="4:4">
      <c r="D41479" s="422"/>
    </row>
    <row r="41480" spans="4:4">
      <c r="D41480" s="422"/>
    </row>
    <row r="41481" spans="4:4">
      <c r="D41481" s="422"/>
    </row>
    <row r="41482" spans="4:4">
      <c r="D41482" s="422"/>
    </row>
    <row r="41483" spans="4:4">
      <c r="D41483" s="422"/>
    </row>
    <row r="41484" spans="4:4">
      <c r="D41484" s="422"/>
    </row>
    <row r="41485" spans="4:4">
      <c r="D41485" s="422"/>
    </row>
    <row r="41486" spans="4:4">
      <c r="D41486" s="422"/>
    </row>
    <row r="41487" spans="4:4">
      <c r="D41487" s="422"/>
    </row>
    <row r="41488" spans="4:4">
      <c r="D41488" s="422"/>
    </row>
    <row r="41489" spans="4:4">
      <c r="D41489" s="422"/>
    </row>
    <row r="41490" spans="4:4">
      <c r="D41490" s="422"/>
    </row>
    <row r="41491" spans="4:4">
      <c r="D41491" s="422"/>
    </row>
    <row r="41492" spans="4:4">
      <c r="D41492" s="422"/>
    </row>
    <row r="41493" spans="4:4">
      <c r="D41493" s="422"/>
    </row>
    <row r="41494" spans="4:4">
      <c r="D41494" s="422"/>
    </row>
    <row r="41495" spans="4:4">
      <c r="D41495" s="422"/>
    </row>
    <row r="41496" spans="4:4">
      <c r="D41496" s="422"/>
    </row>
    <row r="41497" spans="4:4">
      <c r="D41497" s="422"/>
    </row>
    <row r="41498" spans="4:4">
      <c r="D41498" s="422"/>
    </row>
    <row r="41499" spans="4:4">
      <c r="D41499" s="422"/>
    </row>
    <row r="41500" spans="4:4">
      <c r="D41500" s="422"/>
    </row>
    <row r="41501" spans="4:4">
      <c r="D41501" s="422"/>
    </row>
    <row r="41502" spans="4:4">
      <c r="D41502" s="422"/>
    </row>
    <row r="41503" spans="4:4">
      <c r="D41503" s="422"/>
    </row>
    <row r="41504" spans="4:4">
      <c r="D41504" s="422"/>
    </row>
    <row r="41505" spans="4:4">
      <c r="D41505" s="422"/>
    </row>
    <row r="41506" spans="4:4">
      <c r="D41506" s="422"/>
    </row>
    <row r="41507" spans="4:4">
      <c r="D41507" s="422"/>
    </row>
    <row r="41508" spans="4:4">
      <c r="D41508" s="422"/>
    </row>
    <row r="41509" spans="4:4">
      <c r="D41509" s="422"/>
    </row>
    <row r="41510" spans="4:4">
      <c r="D41510" s="422"/>
    </row>
    <row r="41511" spans="4:4">
      <c r="D41511" s="422"/>
    </row>
    <row r="41512" spans="4:4">
      <c r="D41512" s="422"/>
    </row>
    <row r="41513" spans="4:4">
      <c r="D41513" s="422"/>
    </row>
    <row r="41514" spans="4:4">
      <c r="D41514" s="422"/>
    </row>
    <row r="41515" spans="4:4">
      <c r="D41515" s="422"/>
    </row>
    <row r="41516" spans="4:4">
      <c r="D41516" s="422"/>
    </row>
    <row r="41517" spans="4:4">
      <c r="D41517" s="422"/>
    </row>
    <row r="41518" spans="4:4">
      <c r="D41518" s="422"/>
    </row>
    <row r="41519" spans="4:4">
      <c r="D41519" s="422"/>
    </row>
    <row r="41520" spans="4:4">
      <c r="D41520" s="422"/>
    </row>
    <row r="41521" spans="4:4">
      <c r="D41521" s="422"/>
    </row>
    <row r="41522" spans="4:4">
      <c r="D41522" s="422"/>
    </row>
    <row r="41523" spans="4:4">
      <c r="D41523" s="422"/>
    </row>
    <row r="41524" spans="4:4">
      <c r="D41524" s="422"/>
    </row>
    <row r="41525" spans="4:4">
      <c r="D41525" s="422"/>
    </row>
    <row r="41526" spans="4:4">
      <c r="D41526" s="422"/>
    </row>
    <row r="41527" spans="4:4">
      <c r="D41527" s="422"/>
    </row>
    <row r="41528" spans="4:4">
      <c r="D41528" s="422"/>
    </row>
    <row r="41529" spans="4:4">
      <c r="D41529" s="422"/>
    </row>
    <row r="41530" spans="4:4">
      <c r="D41530" s="422"/>
    </row>
    <row r="41531" spans="4:4">
      <c r="D41531" s="422"/>
    </row>
    <row r="41532" spans="4:4">
      <c r="D41532" s="422"/>
    </row>
    <row r="41533" spans="4:4">
      <c r="D41533" s="422"/>
    </row>
    <row r="41534" spans="4:4">
      <c r="D41534" s="422"/>
    </row>
    <row r="41535" spans="4:4">
      <c r="D41535" s="422"/>
    </row>
    <row r="41536" spans="4:4">
      <c r="D41536" s="422"/>
    </row>
    <row r="41537" spans="4:4">
      <c r="D41537" s="422"/>
    </row>
    <row r="41538" spans="4:4">
      <c r="D41538" s="422"/>
    </row>
    <row r="41539" spans="4:4">
      <c r="D41539" s="422"/>
    </row>
    <row r="41540" spans="4:4">
      <c r="D41540" s="422"/>
    </row>
    <row r="41541" spans="4:4">
      <c r="D41541" s="422"/>
    </row>
    <row r="41542" spans="4:4">
      <c r="D41542" s="422"/>
    </row>
    <row r="41543" spans="4:4">
      <c r="D41543" s="422"/>
    </row>
    <row r="41544" spans="4:4">
      <c r="D41544" s="422"/>
    </row>
    <row r="41545" spans="4:4">
      <c r="D41545" s="422"/>
    </row>
    <row r="41546" spans="4:4">
      <c r="D41546" s="422"/>
    </row>
    <row r="41547" spans="4:4">
      <c r="D41547" s="422"/>
    </row>
    <row r="41548" spans="4:4">
      <c r="D41548" s="422"/>
    </row>
    <row r="41549" spans="4:4">
      <c r="D41549" s="422"/>
    </row>
    <row r="41550" spans="4:4">
      <c r="D41550" s="422"/>
    </row>
    <row r="41551" spans="4:4">
      <c r="D41551" s="422"/>
    </row>
    <row r="41552" spans="4:4">
      <c r="D41552" s="422"/>
    </row>
    <row r="41553" spans="4:4">
      <c r="D41553" s="422"/>
    </row>
    <row r="41554" spans="4:4">
      <c r="D41554" s="422"/>
    </row>
    <row r="41555" spans="4:4">
      <c r="D41555" s="422"/>
    </row>
    <row r="41556" spans="4:4">
      <c r="D41556" s="422"/>
    </row>
    <row r="41557" spans="4:4">
      <c r="D41557" s="422"/>
    </row>
    <row r="41558" spans="4:4">
      <c r="D41558" s="422"/>
    </row>
    <row r="41559" spans="4:4">
      <c r="D41559" s="422"/>
    </row>
    <row r="41560" spans="4:4">
      <c r="D41560" s="422"/>
    </row>
    <row r="41561" spans="4:4">
      <c r="D41561" s="422"/>
    </row>
    <row r="41562" spans="4:4">
      <c r="D41562" s="422"/>
    </row>
    <row r="41563" spans="4:4">
      <c r="D41563" s="422"/>
    </row>
    <row r="41564" spans="4:4">
      <c r="D41564" s="422"/>
    </row>
    <row r="41565" spans="4:4">
      <c r="D41565" s="422"/>
    </row>
    <row r="41566" spans="4:4">
      <c r="D41566" s="422"/>
    </row>
    <row r="41567" spans="4:4">
      <c r="D41567" s="422"/>
    </row>
    <row r="41568" spans="4:4">
      <c r="D41568" s="422"/>
    </row>
    <row r="41569" spans="4:4">
      <c r="D41569" s="422"/>
    </row>
    <row r="41570" spans="4:4">
      <c r="D41570" s="422"/>
    </row>
    <row r="41571" spans="4:4">
      <c r="D41571" s="422"/>
    </row>
    <row r="41572" spans="4:4">
      <c r="D41572" s="422"/>
    </row>
    <row r="41573" spans="4:4">
      <c r="D41573" s="422"/>
    </row>
    <row r="41574" spans="4:4">
      <c r="D41574" s="422"/>
    </row>
    <row r="41575" spans="4:4">
      <c r="D41575" s="422"/>
    </row>
    <row r="41576" spans="4:4">
      <c r="D41576" s="422"/>
    </row>
    <row r="41577" spans="4:4">
      <c r="D41577" s="422"/>
    </row>
    <row r="41578" spans="4:4">
      <c r="D41578" s="422"/>
    </row>
    <row r="41579" spans="4:4">
      <c r="D41579" s="422"/>
    </row>
    <row r="41580" spans="4:4">
      <c r="D41580" s="422"/>
    </row>
    <row r="41581" spans="4:4">
      <c r="D41581" s="422"/>
    </row>
    <row r="41582" spans="4:4">
      <c r="D41582" s="422"/>
    </row>
    <row r="41583" spans="4:4">
      <c r="D41583" s="422"/>
    </row>
    <row r="41584" spans="4:4">
      <c r="D41584" s="422"/>
    </row>
    <row r="41585" spans="4:4">
      <c r="D41585" s="422"/>
    </row>
    <row r="41586" spans="4:4">
      <c r="D41586" s="422"/>
    </row>
    <row r="41587" spans="4:4">
      <c r="D41587" s="422"/>
    </row>
    <row r="41588" spans="4:4">
      <c r="D41588" s="422"/>
    </row>
    <row r="41589" spans="4:4">
      <c r="D41589" s="422"/>
    </row>
    <row r="41590" spans="4:4">
      <c r="D41590" s="422"/>
    </row>
    <row r="41591" spans="4:4">
      <c r="D41591" s="422"/>
    </row>
    <row r="41592" spans="4:4">
      <c r="D41592" s="422"/>
    </row>
    <row r="41593" spans="4:4">
      <c r="D41593" s="422"/>
    </row>
    <row r="41594" spans="4:4">
      <c r="D41594" s="422"/>
    </row>
    <row r="41595" spans="4:4">
      <c r="D41595" s="422"/>
    </row>
    <row r="41596" spans="4:4">
      <c r="D41596" s="422"/>
    </row>
    <row r="41597" spans="4:4">
      <c r="D41597" s="422"/>
    </row>
    <row r="41598" spans="4:4">
      <c r="D41598" s="422"/>
    </row>
    <row r="41599" spans="4:4">
      <c r="D41599" s="422"/>
    </row>
    <row r="41600" spans="4:4">
      <c r="D41600" s="422"/>
    </row>
    <row r="41601" spans="4:4">
      <c r="D41601" s="422"/>
    </row>
    <row r="41602" spans="4:4">
      <c r="D41602" s="422"/>
    </row>
    <row r="41603" spans="4:4">
      <c r="D41603" s="422"/>
    </row>
    <row r="41604" spans="4:4">
      <c r="D41604" s="422"/>
    </row>
    <row r="41605" spans="4:4">
      <c r="D41605" s="422"/>
    </row>
    <row r="41606" spans="4:4">
      <c r="D41606" s="422"/>
    </row>
    <row r="41607" spans="4:4">
      <c r="D41607" s="422"/>
    </row>
    <row r="41608" spans="4:4">
      <c r="D41608" s="422"/>
    </row>
    <row r="41609" spans="4:4">
      <c r="D41609" s="422"/>
    </row>
    <row r="41610" spans="4:4">
      <c r="D41610" s="422"/>
    </row>
    <row r="41611" spans="4:4">
      <c r="D41611" s="422"/>
    </row>
    <row r="41612" spans="4:4">
      <c r="D41612" s="422"/>
    </row>
    <row r="41613" spans="4:4">
      <c r="D41613" s="422"/>
    </row>
    <row r="41614" spans="4:4">
      <c r="D41614" s="422"/>
    </row>
    <row r="41615" spans="4:4">
      <c r="D41615" s="422"/>
    </row>
    <row r="41616" spans="4:4">
      <c r="D41616" s="422"/>
    </row>
    <row r="41617" spans="4:4">
      <c r="D41617" s="422"/>
    </row>
    <row r="41618" spans="4:4">
      <c r="D41618" s="422"/>
    </row>
    <row r="41619" spans="4:4">
      <c r="D41619" s="422"/>
    </row>
    <row r="41620" spans="4:4">
      <c r="D41620" s="422"/>
    </row>
    <row r="41621" spans="4:4">
      <c r="D41621" s="422"/>
    </row>
    <row r="41622" spans="4:4">
      <c r="D41622" s="422"/>
    </row>
    <row r="41623" spans="4:4">
      <c r="D41623" s="422"/>
    </row>
    <row r="41624" spans="4:4">
      <c r="D41624" s="422"/>
    </row>
    <row r="41625" spans="4:4">
      <c r="D41625" s="422"/>
    </row>
    <row r="41626" spans="4:4">
      <c r="D41626" s="422"/>
    </row>
    <row r="41627" spans="4:4">
      <c r="D41627" s="422"/>
    </row>
    <row r="41628" spans="4:4">
      <c r="D41628" s="422"/>
    </row>
    <row r="41629" spans="4:4">
      <c r="D41629" s="422"/>
    </row>
    <row r="41630" spans="4:4">
      <c r="D41630" s="422"/>
    </row>
    <row r="41631" spans="4:4">
      <c r="D41631" s="422"/>
    </row>
    <row r="41632" spans="4:4">
      <c r="D41632" s="422"/>
    </row>
    <row r="41633" spans="4:4">
      <c r="D41633" s="422"/>
    </row>
    <row r="41634" spans="4:4">
      <c r="D41634" s="422"/>
    </row>
    <row r="41635" spans="4:4">
      <c r="D41635" s="422"/>
    </row>
    <row r="41636" spans="4:4">
      <c r="D41636" s="422"/>
    </row>
    <row r="41637" spans="4:4">
      <c r="D41637" s="422"/>
    </row>
    <row r="41638" spans="4:4">
      <c r="D41638" s="422"/>
    </row>
    <row r="41639" spans="4:4">
      <c r="D41639" s="422"/>
    </row>
    <row r="41640" spans="4:4">
      <c r="D41640" s="422"/>
    </row>
    <row r="41641" spans="4:4">
      <c r="D41641" s="422"/>
    </row>
    <row r="41642" spans="4:4">
      <c r="D41642" s="422"/>
    </row>
    <row r="41643" spans="4:4">
      <c r="D41643" s="422"/>
    </row>
    <row r="41644" spans="4:4">
      <c r="D41644" s="422"/>
    </row>
    <row r="41645" spans="4:4">
      <c r="D41645" s="422"/>
    </row>
    <row r="41646" spans="4:4">
      <c r="D41646" s="422"/>
    </row>
    <row r="41647" spans="4:4">
      <c r="D41647" s="422"/>
    </row>
    <row r="41648" spans="4:4">
      <c r="D41648" s="422"/>
    </row>
    <row r="41649" spans="4:4">
      <c r="D41649" s="422"/>
    </row>
    <row r="41650" spans="4:4">
      <c r="D41650" s="422"/>
    </row>
    <row r="41651" spans="4:4">
      <c r="D41651" s="422"/>
    </row>
    <row r="41652" spans="4:4">
      <c r="D41652" s="422"/>
    </row>
    <row r="41653" spans="4:4">
      <c r="D41653" s="422"/>
    </row>
    <row r="41654" spans="4:4">
      <c r="D41654" s="422"/>
    </row>
    <row r="41655" spans="4:4">
      <c r="D41655" s="422"/>
    </row>
    <row r="41656" spans="4:4">
      <c r="D41656" s="422"/>
    </row>
    <row r="41657" spans="4:4">
      <c r="D41657" s="422"/>
    </row>
    <row r="41658" spans="4:4">
      <c r="D41658" s="422"/>
    </row>
    <row r="41659" spans="4:4">
      <c r="D41659" s="422"/>
    </row>
    <row r="41660" spans="4:4">
      <c r="D41660" s="422"/>
    </row>
    <row r="41661" spans="4:4">
      <c r="D41661" s="422"/>
    </row>
    <row r="41662" spans="4:4">
      <c r="D41662" s="422"/>
    </row>
    <row r="41663" spans="4:4">
      <c r="D41663" s="422"/>
    </row>
    <row r="41664" spans="4:4">
      <c r="D41664" s="422"/>
    </row>
    <row r="41665" spans="4:4">
      <c r="D41665" s="422"/>
    </row>
    <row r="41666" spans="4:4">
      <c r="D41666" s="422"/>
    </row>
    <row r="41667" spans="4:4">
      <c r="D41667" s="422"/>
    </row>
    <row r="41668" spans="4:4">
      <c r="D41668" s="422"/>
    </row>
    <row r="41669" spans="4:4">
      <c r="D41669" s="422"/>
    </row>
    <row r="41670" spans="4:4">
      <c r="D41670" s="422"/>
    </row>
    <row r="41671" spans="4:4">
      <c r="D41671" s="422"/>
    </row>
    <row r="41672" spans="4:4">
      <c r="D41672" s="422"/>
    </row>
    <row r="41673" spans="4:4">
      <c r="D41673" s="422"/>
    </row>
    <row r="41674" spans="4:4">
      <c r="D41674" s="422"/>
    </row>
    <row r="41675" spans="4:4">
      <c r="D41675" s="422"/>
    </row>
    <row r="41676" spans="4:4">
      <c r="D41676" s="422"/>
    </row>
    <row r="41677" spans="4:4">
      <c r="D41677" s="422"/>
    </row>
    <row r="41678" spans="4:4">
      <c r="D41678" s="422"/>
    </row>
    <row r="41679" spans="4:4">
      <c r="D41679" s="422"/>
    </row>
    <row r="41680" spans="4:4">
      <c r="D41680" s="422"/>
    </row>
    <row r="41681" spans="4:4">
      <c r="D41681" s="422"/>
    </row>
    <row r="41682" spans="4:4">
      <c r="D41682" s="422"/>
    </row>
    <row r="41683" spans="4:4">
      <c r="D41683" s="422"/>
    </row>
    <row r="41684" spans="4:4">
      <c r="D41684" s="422"/>
    </row>
    <row r="41685" spans="4:4">
      <c r="D41685" s="422"/>
    </row>
    <row r="41686" spans="4:4">
      <c r="D41686" s="422"/>
    </row>
    <row r="41687" spans="4:4">
      <c r="D41687" s="422"/>
    </row>
    <row r="41688" spans="4:4">
      <c r="D41688" s="422"/>
    </row>
    <row r="41689" spans="4:4">
      <c r="D41689" s="422"/>
    </row>
    <row r="41690" spans="4:4">
      <c r="D41690" s="422"/>
    </row>
    <row r="41691" spans="4:4">
      <c r="D41691" s="422"/>
    </row>
    <row r="41692" spans="4:4">
      <c r="D41692" s="422"/>
    </row>
    <row r="41693" spans="4:4">
      <c r="D41693" s="422"/>
    </row>
    <row r="41694" spans="4:4">
      <c r="D41694" s="422"/>
    </row>
    <row r="41695" spans="4:4">
      <c r="D41695" s="422"/>
    </row>
    <row r="41696" spans="4:4">
      <c r="D41696" s="422"/>
    </row>
    <row r="41697" spans="4:4">
      <c r="D41697" s="422"/>
    </row>
    <row r="41698" spans="4:4">
      <c r="D41698" s="422"/>
    </row>
    <row r="41699" spans="4:4">
      <c r="D41699" s="422"/>
    </row>
    <row r="41700" spans="4:4">
      <c r="D41700" s="422"/>
    </row>
    <row r="41701" spans="4:4">
      <c r="D41701" s="422"/>
    </row>
    <row r="41702" spans="4:4">
      <c r="D41702" s="422"/>
    </row>
    <row r="41703" spans="4:4">
      <c r="D41703" s="422"/>
    </row>
    <row r="41704" spans="4:4">
      <c r="D41704" s="422"/>
    </row>
    <row r="41705" spans="4:4">
      <c r="D41705" s="422"/>
    </row>
    <row r="41706" spans="4:4">
      <c r="D41706" s="422"/>
    </row>
    <row r="41707" spans="4:4">
      <c r="D41707" s="422"/>
    </row>
    <row r="41708" spans="4:4">
      <c r="D41708" s="422"/>
    </row>
    <row r="41709" spans="4:4">
      <c r="D41709" s="422"/>
    </row>
    <row r="41710" spans="4:4">
      <c r="D41710" s="422"/>
    </row>
    <row r="41711" spans="4:4">
      <c r="D41711" s="422"/>
    </row>
    <row r="41712" spans="4:4">
      <c r="D41712" s="422"/>
    </row>
    <row r="41713" spans="4:4">
      <c r="D41713" s="422"/>
    </row>
    <row r="41714" spans="4:4">
      <c r="D41714" s="422"/>
    </row>
    <row r="41715" spans="4:4">
      <c r="D41715" s="422"/>
    </row>
    <row r="41716" spans="4:4">
      <c r="D41716" s="422"/>
    </row>
    <row r="41717" spans="4:4">
      <c r="D41717" s="422"/>
    </row>
    <row r="41718" spans="4:4">
      <c r="D41718" s="422"/>
    </row>
    <row r="41719" spans="4:4">
      <c r="D41719" s="422"/>
    </row>
    <row r="41720" spans="4:4">
      <c r="D41720" s="422"/>
    </row>
    <row r="41721" spans="4:4">
      <c r="D41721" s="422"/>
    </row>
    <row r="41722" spans="4:4">
      <c r="D41722" s="422"/>
    </row>
    <row r="41723" spans="4:4">
      <c r="D41723" s="422"/>
    </row>
    <row r="41724" spans="4:4">
      <c r="D41724" s="422"/>
    </row>
    <row r="41725" spans="4:4">
      <c r="D41725" s="422"/>
    </row>
    <row r="41726" spans="4:4">
      <c r="D41726" s="422"/>
    </row>
    <row r="41727" spans="4:4">
      <c r="D41727" s="422"/>
    </row>
    <row r="41728" spans="4:4">
      <c r="D41728" s="422"/>
    </row>
    <row r="41729" spans="4:4">
      <c r="D41729" s="422"/>
    </row>
    <row r="41730" spans="4:4">
      <c r="D41730" s="422"/>
    </row>
    <row r="41731" spans="4:4">
      <c r="D41731" s="422"/>
    </row>
    <row r="41732" spans="4:4">
      <c r="D41732" s="422"/>
    </row>
    <row r="41733" spans="4:4">
      <c r="D41733" s="422"/>
    </row>
    <row r="41734" spans="4:4">
      <c r="D41734" s="422"/>
    </row>
    <row r="41735" spans="4:4">
      <c r="D41735" s="422"/>
    </row>
    <row r="41736" spans="4:4">
      <c r="D41736" s="422"/>
    </row>
    <row r="41737" spans="4:4">
      <c r="D41737" s="422"/>
    </row>
    <row r="41738" spans="4:4">
      <c r="D41738" s="422"/>
    </row>
    <row r="41739" spans="4:4">
      <c r="D41739" s="422"/>
    </row>
    <row r="41740" spans="4:4">
      <c r="D41740" s="422"/>
    </row>
    <row r="41741" spans="4:4">
      <c r="D41741" s="422"/>
    </row>
    <row r="41742" spans="4:4">
      <c r="D41742" s="422"/>
    </row>
    <row r="41743" spans="4:4">
      <c r="D41743" s="422"/>
    </row>
    <row r="41744" spans="4:4">
      <c r="D41744" s="422"/>
    </row>
    <row r="41745" spans="4:4">
      <c r="D41745" s="422"/>
    </row>
    <row r="41746" spans="4:4">
      <c r="D41746" s="422"/>
    </row>
    <row r="41747" spans="4:4">
      <c r="D41747" s="422"/>
    </row>
    <row r="41748" spans="4:4">
      <c r="D41748" s="422"/>
    </row>
    <row r="41749" spans="4:4">
      <c r="D41749" s="422"/>
    </row>
    <row r="41750" spans="4:4">
      <c r="D41750" s="422"/>
    </row>
    <row r="41751" spans="4:4">
      <c r="D41751" s="422"/>
    </row>
    <row r="41752" spans="4:4">
      <c r="D41752" s="422"/>
    </row>
    <row r="41753" spans="4:4">
      <c r="D41753" s="422"/>
    </row>
    <row r="41754" spans="4:4">
      <c r="D41754" s="422"/>
    </row>
    <row r="41755" spans="4:4">
      <c r="D41755" s="422"/>
    </row>
    <row r="41756" spans="4:4">
      <c r="D41756" s="422"/>
    </row>
    <row r="41757" spans="4:4">
      <c r="D41757" s="422"/>
    </row>
    <row r="41758" spans="4:4">
      <c r="D41758" s="422"/>
    </row>
    <row r="41759" spans="4:4">
      <c r="D41759" s="422"/>
    </row>
    <row r="41760" spans="4:4">
      <c r="D41760" s="422"/>
    </row>
    <row r="41761" spans="4:4">
      <c r="D41761" s="422"/>
    </row>
    <row r="41762" spans="4:4">
      <c r="D41762" s="422"/>
    </row>
    <row r="41763" spans="4:4">
      <c r="D41763" s="422"/>
    </row>
    <row r="41764" spans="4:4">
      <c r="D41764" s="422"/>
    </row>
    <row r="41765" spans="4:4">
      <c r="D41765" s="422"/>
    </row>
    <row r="41766" spans="4:4">
      <c r="D41766" s="422"/>
    </row>
    <row r="41767" spans="4:4">
      <c r="D41767" s="422"/>
    </row>
    <row r="41768" spans="4:4">
      <c r="D41768" s="422"/>
    </row>
    <row r="41769" spans="4:4">
      <c r="D41769" s="422"/>
    </row>
    <row r="41770" spans="4:4">
      <c r="D41770" s="422"/>
    </row>
    <row r="41771" spans="4:4">
      <c r="D41771" s="422"/>
    </row>
    <row r="41772" spans="4:4">
      <c r="D41772" s="422"/>
    </row>
    <row r="41773" spans="4:4">
      <c r="D41773" s="422"/>
    </row>
    <row r="41774" spans="4:4">
      <c r="D41774" s="422"/>
    </row>
    <row r="41775" spans="4:4">
      <c r="D41775" s="422"/>
    </row>
    <row r="41776" spans="4:4">
      <c r="D41776" s="422"/>
    </row>
    <row r="41777" spans="4:4">
      <c r="D41777" s="422"/>
    </row>
    <row r="41778" spans="4:4">
      <c r="D41778" s="422"/>
    </row>
    <row r="41779" spans="4:4">
      <c r="D41779" s="422"/>
    </row>
    <row r="41780" spans="4:4">
      <c r="D41780" s="422"/>
    </row>
    <row r="41781" spans="4:4">
      <c r="D41781" s="422"/>
    </row>
    <row r="41782" spans="4:4">
      <c r="D41782" s="422"/>
    </row>
    <row r="41783" spans="4:4">
      <c r="D41783" s="422"/>
    </row>
    <row r="41784" spans="4:4">
      <c r="D41784" s="422"/>
    </row>
    <row r="41785" spans="4:4">
      <c r="D41785" s="422"/>
    </row>
    <row r="41786" spans="4:4">
      <c r="D41786" s="422"/>
    </row>
    <row r="41787" spans="4:4">
      <c r="D41787" s="422"/>
    </row>
    <row r="41788" spans="4:4">
      <c r="D41788" s="422"/>
    </row>
    <row r="41789" spans="4:4">
      <c r="D41789" s="422"/>
    </row>
    <row r="41790" spans="4:4">
      <c r="D41790" s="422"/>
    </row>
    <row r="41791" spans="4:4">
      <c r="D41791" s="422"/>
    </row>
    <row r="41792" spans="4:4">
      <c r="D41792" s="422"/>
    </row>
    <row r="41793" spans="4:4">
      <c r="D41793" s="422"/>
    </row>
    <row r="41794" spans="4:4">
      <c r="D41794" s="422"/>
    </row>
    <row r="41795" spans="4:4">
      <c r="D41795" s="422"/>
    </row>
    <row r="41796" spans="4:4">
      <c r="D41796" s="422"/>
    </row>
    <row r="41797" spans="4:4">
      <c r="D41797" s="422"/>
    </row>
    <row r="41798" spans="4:4">
      <c r="D41798" s="422"/>
    </row>
    <row r="41799" spans="4:4">
      <c r="D41799" s="422"/>
    </row>
    <row r="41800" spans="4:4">
      <c r="D41800" s="422"/>
    </row>
    <row r="41801" spans="4:4">
      <c r="D41801" s="422"/>
    </row>
    <row r="41802" spans="4:4">
      <c r="D41802" s="422"/>
    </row>
    <row r="41803" spans="4:4">
      <c r="D41803" s="422"/>
    </row>
    <row r="41804" spans="4:4">
      <c r="D41804" s="422"/>
    </row>
    <row r="41805" spans="4:4">
      <c r="D41805" s="422"/>
    </row>
    <row r="41806" spans="4:4">
      <c r="D41806" s="422"/>
    </row>
    <row r="41807" spans="4:4">
      <c r="D41807" s="422"/>
    </row>
    <row r="41808" spans="4:4">
      <c r="D41808" s="422"/>
    </row>
    <row r="41809" spans="4:4">
      <c r="D41809" s="422"/>
    </row>
    <row r="41810" spans="4:4">
      <c r="D41810" s="422"/>
    </row>
    <row r="41811" spans="4:4">
      <c r="D41811" s="422"/>
    </row>
    <row r="41812" spans="4:4">
      <c r="D41812" s="422"/>
    </row>
    <row r="41813" spans="4:4">
      <c r="D41813" s="422"/>
    </row>
    <row r="41814" spans="4:4">
      <c r="D41814" s="422"/>
    </row>
    <row r="41815" spans="4:4">
      <c r="D41815" s="422"/>
    </row>
    <row r="41816" spans="4:4">
      <c r="D41816" s="422"/>
    </row>
    <row r="41817" spans="4:4">
      <c r="D41817" s="422"/>
    </row>
    <row r="41818" spans="4:4">
      <c r="D41818" s="422"/>
    </row>
    <row r="41819" spans="4:4">
      <c r="D41819" s="422"/>
    </row>
    <row r="41820" spans="4:4">
      <c r="D41820" s="422"/>
    </row>
    <row r="41821" spans="4:4">
      <c r="D41821" s="422"/>
    </row>
    <row r="41822" spans="4:4">
      <c r="D41822" s="422"/>
    </row>
    <row r="41823" spans="4:4">
      <c r="D41823" s="422"/>
    </row>
    <row r="41824" spans="4:4">
      <c r="D41824" s="422"/>
    </row>
    <row r="41825" spans="4:4">
      <c r="D41825" s="422"/>
    </row>
    <row r="41826" spans="4:4">
      <c r="D41826" s="422"/>
    </row>
    <row r="41827" spans="4:4">
      <c r="D41827" s="422"/>
    </row>
    <row r="41828" spans="4:4">
      <c r="D41828" s="422"/>
    </row>
    <row r="41829" spans="4:4">
      <c r="D41829" s="422"/>
    </row>
    <row r="41830" spans="4:4">
      <c r="D41830" s="422"/>
    </row>
    <row r="41831" spans="4:4">
      <c r="D41831" s="422"/>
    </row>
    <row r="41832" spans="4:4">
      <c r="D41832" s="422"/>
    </row>
    <row r="41833" spans="4:4">
      <c r="D41833" s="422"/>
    </row>
    <row r="41834" spans="4:4">
      <c r="D41834" s="422"/>
    </row>
    <row r="41835" spans="4:4">
      <c r="D41835" s="422"/>
    </row>
    <row r="41836" spans="4:4">
      <c r="D41836" s="422"/>
    </row>
    <row r="41837" spans="4:4">
      <c r="D41837" s="422"/>
    </row>
    <row r="41838" spans="4:4">
      <c r="D41838" s="422"/>
    </row>
    <row r="41839" spans="4:4">
      <c r="D41839" s="422"/>
    </row>
    <row r="41840" spans="4:4">
      <c r="D41840" s="422"/>
    </row>
    <row r="41841" spans="4:4">
      <c r="D41841" s="422"/>
    </row>
    <row r="41842" spans="4:4">
      <c r="D41842" s="422"/>
    </row>
    <row r="41843" spans="4:4">
      <c r="D41843" s="422"/>
    </row>
    <row r="41844" spans="4:4">
      <c r="D41844" s="422"/>
    </row>
    <row r="41845" spans="4:4">
      <c r="D41845" s="422"/>
    </row>
    <row r="41846" spans="4:4">
      <c r="D41846" s="422"/>
    </row>
    <row r="41847" spans="4:4">
      <c r="D41847" s="422"/>
    </row>
    <row r="41848" spans="4:4">
      <c r="D41848" s="422"/>
    </row>
    <row r="41849" spans="4:4">
      <c r="D41849" s="422"/>
    </row>
    <row r="41850" spans="4:4">
      <c r="D41850" s="422"/>
    </row>
    <row r="41851" spans="4:4">
      <c r="D41851" s="422"/>
    </row>
    <row r="41852" spans="4:4">
      <c r="D41852" s="422"/>
    </row>
    <row r="41853" spans="4:4">
      <c r="D41853" s="422"/>
    </row>
    <row r="41854" spans="4:4">
      <c r="D41854" s="422"/>
    </row>
    <row r="41855" spans="4:4">
      <c r="D41855" s="422"/>
    </row>
    <row r="41856" spans="4:4">
      <c r="D41856" s="422"/>
    </row>
    <row r="41857" spans="4:4">
      <c r="D41857" s="422"/>
    </row>
    <row r="41858" spans="4:4">
      <c r="D41858" s="422"/>
    </row>
    <row r="41859" spans="4:4">
      <c r="D41859" s="422"/>
    </row>
    <row r="41860" spans="4:4">
      <c r="D41860" s="422"/>
    </row>
    <row r="41861" spans="4:4">
      <c r="D41861" s="422"/>
    </row>
    <row r="41862" spans="4:4">
      <c r="D41862" s="422"/>
    </row>
    <row r="41863" spans="4:4">
      <c r="D41863" s="422"/>
    </row>
    <row r="41864" spans="4:4">
      <c r="D41864" s="422"/>
    </row>
    <row r="41865" spans="4:4">
      <c r="D41865" s="422"/>
    </row>
    <row r="41866" spans="4:4">
      <c r="D41866" s="422"/>
    </row>
    <row r="41867" spans="4:4">
      <c r="D41867" s="422"/>
    </row>
    <row r="41868" spans="4:4">
      <c r="D41868" s="422"/>
    </row>
    <row r="41869" spans="4:4">
      <c r="D41869" s="422"/>
    </row>
    <row r="41870" spans="4:4">
      <c r="D41870" s="422"/>
    </row>
    <row r="41871" spans="4:4">
      <c r="D41871" s="422"/>
    </row>
    <row r="41872" spans="4:4">
      <c r="D41872" s="422"/>
    </row>
    <row r="41873" spans="4:4">
      <c r="D41873" s="422"/>
    </row>
    <row r="41874" spans="4:4">
      <c r="D41874" s="422"/>
    </row>
    <row r="41875" spans="4:4">
      <c r="D41875" s="422"/>
    </row>
    <row r="41876" spans="4:4">
      <c r="D41876" s="422"/>
    </row>
    <row r="41877" spans="4:4">
      <c r="D41877" s="422"/>
    </row>
    <row r="41878" spans="4:4">
      <c r="D41878" s="422"/>
    </row>
    <row r="41879" spans="4:4">
      <c r="D41879" s="422"/>
    </row>
    <row r="41880" spans="4:4">
      <c r="D41880" s="422"/>
    </row>
    <row r="41881" spans="4:4">
      <c r="D41881" s="422"/>
    </row>
    <row r="41882" spans="4:4">
      <c r="D41882" s="422"/>
    </row>
    <row r="41883" spans="4:4">
      <c r="D41883" s="422"/>
    </row>
    <row r="41884" spans="4:4">
      <c r="D41884" s="422"/>
    </row>
    <row r="41885" spans="4:4">
      <c r="D41885" s="422"/>
    </row>
    <row r="41886" spans="4:4">
      <c r="D41886" s="422"/>
    </row>
    <row r="41887" spans="4:4">
      <c r="D41887" s="422"/>
    </row>
    <row r="41888" spans="4:4">
      <c r="D41888" s="422"/>
    </row>
    <row r="41889" spans="4:4">
      <c r="D41889" s="422"/>
    </row>
    <row r="41890" spans="4:4">
      <c r="D41890" s="422"/>
    </row>
    <row r="41891" spans="4:4">
      <c r="D41891" s="422"/>
    </row>
    <row r="41892" spans="4:4">
      <c r="D41892" s="422"/>
    </row>
    <row r="41893" spans="4:4">
      <c r="D41893" s="422"/>
    </row>
    <row r="41894" spans="4:4">
      <c r="D41894" s="422"/>
    </row>
    <row r="41895" spans="4:4">
      <c r="D41895" s="422"/>
    </row>
    <row r="41896" spans="4:4">
      <c r="D41896" s="422"/>
    </row>
    <row r="41897" spans="4:4">
      <c r="D41897" s="422"/>
    </row>
    <row r="41898" spans="4:4">
      <c r="D41898" s="422"/>
    </row>
    <row r="41899" spans="4:4">
      <c r="D41899" s="422"/>
    </row>
    <row r="41900" spans="4:4">
      <c r="D41900" s="422"/>
    </row>
    <row r="41901" spans="4:4">
      <c r="D41901" s="422"/>
    </row>
    <row r="41902" spans="4:4">
      <c r="D41902" s="422"/>
    </row>
    <row r="41903" spans="4:4">
      <c r="D41903" s="422"/>
    </row>
    <row r="41904" spans="4:4">
      <c r="D41904" s="422"/>
    </row>
    <row r="41905" spans="4:4">
      <c r="D41905" s="422"/>
    </row>
    <row r="41906" spans="4:4">
      <c r="D41906" s="422"/>
    </row>
    <row r="41907" spans="4:4">
      <c r="D41907" s="422"/>
    </row>
    <row r="41908" spans="4:4">
      <c r="D41908" s="422"/>
    </row>
    <row r="41909" spans="4:4">
      <c r="D41909" s="422"/>
    </row>
    <row r="41910" spans="4:4">
      <c r="D41910" s="422"/>
    </row>
    <row r="41911" spans="4:4">
      <c r="D41911" s="422"/>
    </row>
    <row r="41912" spans="4:4">
      <c r="D41912" s="422"/>
    </row>
    <row r="41913" spans="4:4">
      <c r="D41913" s="422"/>
    </row>
    <row r="41914" spans="4:4">
      <c r="D41914" s="422"/>
    </row>
    <row r="41915" spans="4:4">
      <c r="D41915" s="422"/>
    </row>
    <row r="41916" spans="4:4">
      <c r="D41916" s="422"/>
    </row>
    <row r="41917" spans="4:4">
      <c r="D41917" s="422"/>
    </row>
    <row r="41918" spans="4:4">
      <c r="D41918" s="422"/>
    </row>
    <row r="41919" spans="4:4">
      <c r="D41919" s="422"/>
    </row>
    <row r="41920" spans="4:4">
      <c r="D41920" s="422"/>
    </row>
    <row r="41921" spans="4:4">
      <c r="D41921" s="422"/>
    </row>
    <row r="41922" spans="4:4">
      <c r="D41922" s="422"/>
    </row>
    <row r="41923" spans="4:4">
      <c r="D41923" s="422"/>
    </row>
    <row r="41924" spans="4:4">
      <c r="D41924" s="422"/>
    </row>
    <row r="41925" spans="4:4">
      <c r="D41925" s="422"/>
    </row>
    <row r="41926" spans="4:4">
      <c r="D41926" s="422"/>
    </row>
    <row r="41927" spans="4:4">
      <c r="D41927" s="422"/>
    </row>
    <row r="41928" spans="4:4">
      <c r="D41928" s="422"/>
    </row>
    <row r="41929" spans="4:4">
      <c r="D41929" s="422"/>
    </row>
    <row r="41930" spans="4:4">
      <c r="D41930" s="422"/>
    </row>
    <row r="41931" spans="4:4">
      <c r="D41931" s="422"/>
    </row>
    <row r="41932" spans="4:4">
      <c r="D41932" s="422"/>
    </row>
    <row r="41933" spans="4:4">
      <c r="D41933" s="422"/>
    </row>
    <row r="41934" spans="4:4">
      <c r="D41934" s="422"/>
    </row>
    <row r="41935" spans="4:4">
      <c r="D41935" s="422"/>
    </row>
    <row r="41936" spans="4:4">
      <c r="D41936" s="422"/>
    </row>
    <row r="41937" spans="4:4">
      <c r="D41937" s="422"/>
    </row>
    <row r="41938" spans="4:4">
      <c r="D41938" s="422"/>
    </row>
    <row r="41939" spans="4:4">
      <c r="D41939" s="422"/>
    </row>
    <row r="41940" spans="4:4">
      <c r="D41940" s="422"/>
    </row>
    <row r="41941" spans="4:4">
      <c r="D41941" s="422"/>
    </row>
    <row r="41942" spans="4:4">
      <c r="D41942" s="422"/>
    </row>
    <row r="41943" spans="4:4">
      <c r="D41943" s="422"/>
    </row>
    <row r="41944" spans="4:4">
      <c r="D41944" s="422"/>
    </row>
    <row r="41945" spans="4:4">
      <c r="D41945" s="422"/>
    </row>
    <row r="41946" spans="4:4">
      <c r="D41946" s="422"/>
    </row>
    <row r="41947" spans="4:4">
      <c r="D41947" s="422"/>
    </row>
    <row r="41948" spans="4:4">
      <c r="D41948" s="422"/>
    </row>
    <row r="41949" spans="4:4">
      <c r="D41949" s="422"/>
    </row>
    <row r="41950" spans="4:4">
      <c r="D41950" s="422"/>
    </row>
    <row r="41951" spans="4:4">
      <c r="D41951" s="422"/>
    </row>
    <row r="41952" spans="4:4">
      <c r="D41952" s="422"/>
    </row>
    <row r="41953" spans="4:4">
      <c r="D41953" s="422"/>
    </row>
    <row r="41954" spans="4:4">
      <c r="D41954" s="422"/>
    </row>
    <row r="41955" spans="4:4">
      <c r="D41955" s="422"/>
    </row>
    <row r="41956" spans="4:4">
      <c r="D41956" s="422"/>
    </row>
    <row r="41957" spans="4:4">
      <c r="D41957" s="422"/>
    </row>
    <row r="41958" spans="4:4">
      <c r="D41958" s="422"/>
    </row>
    <row r="41959" spans="4:4">
      <c r="D41959" s="422"/>
    </row>
    <row r="41960" spans="4:4">
      <c r="D41960" s="422"/>
    </row>
    <row r="41961" spans="4:4">
      <c r="D41961" s="422"/>
    </row>
    <row r="41962" spans="4:4">
      <c r="D41962" s="422"/>
    </row>
    <row r="41963" spans="4:4">
      <c r="D41963" s="422"/>
    </row>
    <row r="41964" spans="4:4">
      <c r="D41964" s="422"/>
    </row>
    <row r="41965" spans="4:4">
      <c r="D41965" s="422"/>
    </row>
    <row r="41966" spans="4:4">
      <c r="D41966" s="422"/>
    </row>
    <row r="41967" spans="4:4">
      <c r="D41967" s="422"/>
    </row>
    <row r="41968" spans="4:4">
      <c r="D41968" s="422"/>
    </row>
    <row r="41969" spans="4:4">
      <c r="D41969" s="422"/>
    </row>
    <row r="41970" spans="4:4">
      <c r="D41970" s="422"/>
    </row>
    <row r="41971" spans="4:4">
      <c r="D41971" s="422"/>
    </row>
    <row r="41972" spans="4:4">
      <c r="D41972" s="422"/>
    </row>
    <row r="41973" spans="4:4">
      <c r="D41973" s="422"/>
    </row>
    <row r="41974" spans="4:4">
      <c r="D41974" s="422"/>
    </row>
    <row r="41975" spans="4:4">
      <c r="D41975" s="422"/>
    </row>
    <row r="41976" spans="4:4">
      <c r="D41976" s="422"/>
    </row>
    <row r="41977" spans="4:4">
      <c r="D41977" s="422"/>
    </row>
    <row r="41978" spans="4:4">
      <c r="D41978" s="422"/>
    </row>
    <row r="41979" spans="4:4">
      <c r="D41979" s="422"/>
    </row>
    <row r="41980" spans="4:4">
      <c r="D41980" s="422"/>
    </row>
    <row r="41981" spans="4:4">
      <c r="D41981" s="422"/>
    </row>
    <row r="41982" spans="4:4">
      <c r="D41982" s="422"/>
    </row>
    <row r="41983" spans="4:4">
      <c r="D41983" s="422"/>
    </row>
    <row r="41984" spans="4:4">
      <c r="D41984" s="422"/>
    </row>
    <row r="41985" spans="4:4">
      <c r="D41985" s="422"/>
    </row>
    <row r="41986" spans="4:4">
      <c r="D41986" s="422"/>
    </row>
    <row r="41987" spans="4:4">
      <c r="D41987" s="422"/>
    </row>
    <row r="41988" spans="4:4">
      <c r="D41988" s="422"/>
    </row>
    <row r="41989" spans="4:4">
      <c r="D41989" s="422"/>
    </row>
    <row r="41990" spans="4:4">
      <c r="D41990" s="422"/>
    </row>
    <row r="41991" spans="4:4">
      <c r="D41991" s="422"/>
    </row>
    <row r="41992" spans="4:4">
      <c r="D41992" s="422"/>
    </row>
    <row r="41993" spans="4:4">
      <c r="D41993" s="422"/>
    </row>
    <row r="41994" spans="4:4">
      <c r="D41994" s="422"/>
    </row>
    <row r="41995" spans="4:4">
      <c r="D41995" s="422"/>
    </row>
    <row r="41996" spans="4:4">
      <c r="D41996" s="422"/>
    </row>
    <row r="41997" spans="4:4">
      <c r="D41997" s="422"/>
    </row>
    <row r="41998" spans="4:4">
      <c r="D41998" s="422"/>
    </row>
    <row r="41999" spans="4:4">
      <c r="D41999" s="422"/>
    </row>
    <row r="42000" spans="4:4">
      <c r="D42000" s="422"/>
    </row>
    <row r="42001" spans="4:4">
      <c r="D42001" s="422"/>
    </row>
    <row r="42002" spans="4:4">
      <c r="D42002" s="422"/>
    </row>
    <row r="42003" spans="4:4">
      <c r="D42003" s="422"/>
    </row>
    <row r="42004" spans="4:4">
      <c r="D42004" s="422"/>
    </row>
    <row r="42005" spans="4:4">
      <c r="D42005" s="422"/>
    </row>
    <row r="42006" spans="4:4">
      <c r="D42006" s="422"/>
    </row>
    <row r="42007" spans="4:4">
      <c r="D42007" s="422"/>
    </row>
    <row r="42008" spans="4:4">
      <c r="D42008" s="422"/>
    </row>
    <row r="42009" spans="4:4">
      <c r="D42009" s="422"/>
    </row>
    <row r="42010" spans="4:4">
      <c r="D42010" s="422"/>
    </row>
    <row r="42011" spans="4:4">
      <c r="D42011" s="422"/>
    </row>
    <row r="42012" spans="4:4">
      <c r="D42012" s="422"/>
    </row>
    <row r="42013" spans="4:4">
      <c r="D42013" s="422"/>
    </row>
    <row r="42014" spans="4:4">
      <c r="D42014" s="422"/>
    </row>
    <row r="42015" spans="4:4">
      <c r="D42015" s="422"/>
    </row>
    <row r="42016" spans="4:4">
      <c r="D42016" s="422"/>
    </row>
    <row r="42017" spans="4:4">
      <c r="D42017" s="422"/>
    </row>
    <row r="42018" spans="4:4">
      <c r="D42018" s="422"/>
    </row>
    <row r="42019" spans="4:4">
      <c r="D42019" s="422"/>
    </row>
    <row r="42020" spans="4:4">
      <c r="D42020" s="422"/>
    </row>
    <row r="42021" spans="4:4">
      <c r="D42021" s="422"/>
    </row>
    <row r="42022" spans="4:4">
      <c r="D42022" s="422"/>
    </row>
    <row r="42023" spans="4:4">
      <c r="D42023" s="422"/>
    </row>
    <row r="42024" spans="4:4">
      <c r="D42024" s="422"/>
    </row>
    <row r="42025" spans="4:4">
      <c r="D42025" s="422"/>
    </row>
    <row r="42026" spans="4:4">
      <c r="D42026" s="422"/>
    </row>
    <row r="42027" spans="4:4">
      <c r="D42027" s="422"/>
    </row>
    <row r="42028" spans="4:4">
      <c r="D42028" s="422"/>
    </row>
    <row r="42029" spans="4:4">
      <c r="D42029" s="422"/>
    </row>
    <row r="42030" spans="4:4">
      <c r="D42030" s="422"/>
    </row>
    <row r="42031" spans="4:4">
      <c r="D42031" s="422"/>
    </row>
    <row r="42032" spans="4:4">
      <c r="D42032" s="422"/>
    </row>
    <row r="42033" spans="4:4">
      <c r="D42033" s="422"/>
    </row>
    <row r="42034" spans="4:4">
      <c r="D42034" s="422"/>
    </row>
    <row r="42035" spans="4:4">
      <c r="D42035" s="422"/>
    </row>
    <row r="42036" spans="4:4">
      <c r="D42036" s="422"/>
    </row>
    <row r="42037" spans="4:4">
      <c r="D42037" s="422"/>
    </row>
    <row r="42038" spans="4:4">
      <c r="D42038" s="422"/>
    </row>
    <row r="42039" spans="4:4">
      <c r="D42039" s="422"/>
    </row>
    <row r="42040" spans="4:4">
      <c r="D42040" s="422"/>
    </row>
    <row r="42041" spans="4:4">
      <c r="D42041" s="422"/>
    </row>
    <row r="42042" spans="4:4">
      <c r="D42042" s="422"/>
    </row>
    <row r="42043" spans="4:4">
      <c r="D42043" s="422"/>
    </row>
    <row r="42044" spans="4:4">
      <c r="D42044" s="422"/>
    </row>
    <row r="42045" spans="4:4">
      <c r="D42045" s="422"/>
    </row>
    <row r="42046" spans="4:4">
      <c r="D42046" s="422"/>
    </row>
    <row r="42047" spans="4:4">
      <c r="D42047" s="422"/>
    </row>
    <row r="42048" spans="4:4">
      <c r="D42048" s="422"/>
    </row>
    <row r="42049" spans="4:4">
      <c r="D42049" s="422"/>
    </row>
    <row r="42050" spans="4:4">
      <c r="D42050" s="422"/>
    </row>
    <row r="42051" spans="4:4">
      <c r="D42051" s="422"/>
    </row>
    <row r="42052" spans="4:4">
      <c r="D42052" s="422"/>
    </row>
    <row r="42053" spans="4:4">
      <c r="D42053" s="422"/>
    </row>
    <row r="42054" spans="4:4">
      <c r="D42054" s="422"/>
    </row>
    <row r="42055" spans="4:4">
      <c r="D42055" s="422"/>
    </row>
    <row r="42056" spans="4:4">
      <c r="D42056" s="422"/>
    </row>
    <row r="42057" spans="4:4">
      <c r="D42057" s="422"/>
    </row>
    <row r="42058" spans="4:4">
      <c r="D42058" s="422"/>
    </row>
    <row r="42059" spans="4:4">
      <c r="D42059" s="422"/>
    </row>
    <row r="42060" spans="4:4">
      <c r="D42060" s="422"/>
    </row>
    <row r="42061" spans="4:4">
      <c r="D42061" s="422"/>
    </row>
    <row r="42062" spans="4:4">
      <c r="D42062" s="422"/>
    </row>
    <row r="42063" spans="4:4">
      <c r="D42063" s="422"/>
    </row>
    <row r="42064" spans="4:4">
      <c r="D42064" s="422"/>
    </row>
    <row r="42065" spans="4:4">
      <c r="D42065" s="422"/>
    </row>
    <row r="42066" spans="4:4">
      <c r="D42066" s="422"/>
    </row>
    <row r="42067" spans="4:4">
      <c r="D42067" s="422"/>
    </row>
    <row r="42068" spans="4:4">
      <c r="D42068" s="422"/>
    </row>
    <row r="42069" spans="4:4">
      <c r="D42069" s="422"/>
    </row>
    <row r="42070" spans="4:4">
      <c r="D42070" s="422"/>
    </row>
    <row r="42071" spans="4:4">
      <c r="D42071" s="422"/>
    </row>
    <row r="42072" spans="4:4">
      <c r="D42072" s="422"/>
    </row>
    <row r="42073" spans="4:4">
      <c r="D42073" s="422"/>
    </row>
    <row r="42074" spans="4:4">
      <c r="D42074" s="422"/>
    </row>
    <row r="42075" spans="4:4">
      <c r="D42075" s="422"/>
    </row>
    <row r="42076" spans="4:4">
      <c r="D42076" s="422"/>
    </row>
    <row r="42077" spans="4:4">
      <c r="D42077" s="422"/>
    </row>
    <row r="42078" spans="4:4">
      <c r="D42078" s="422"/>
    </row>
    <row r="42079" spans="4:4">
      <c r="D42079" s="422"/>
    </row>
    <row r="42080" spans="4:4">
      <c r="D42080" s="422"/>
    </row>
    <row r="42081" spans="4:4">
      <c r="D42081" s="422"/>
    </row>
    <row r="42082" spans="4:4">
      <c r="D42082" s="422"/>
    </row>
    <row r="42083" spans="4:4">
      <c r="D42083" s="422"/>
    </row>
    <row r="42084" spans="4:4">
      <c r="D42084" s="422"/>
    </row>
    <row r="42085" spans="4:4">
      <c r="D42085" s="422"/>
    </row>
    <row r="42086" spans="4:4">
      <c r="D42086" s="422"/>
    </row>
    <row r="42087" spans="4:4">
      <c r="D42087" s="422"/>
    </row>
    <row r="42088" spans="4:4">
      <c r="D42088" s="422"/>
    </row>
    <row r="42089" spans="4:4">
      <c r="D42089" s="422"/>
    </row>
    <row r="42090" spans="4:4">
      <c r="D42090" s="422"/>
    </row>
    <row r="42091" spans="4:4">
      <c r="D42091" s="422"/>
    </row>
    <row r="42092" spans="4:4">
      <c r="D42092" s="422"/>
    </row>
    <row r="42093" spans="4:4">
      <c r="D42093" s="422"/>
    </row>
    <row r="42094" spans="4:4">
      <c r="D42094" s="422"/>
    </row>
    <row r="42095" spans="4:4">
      <c r="D42095" s="422"/>
    </row>
    <row r="42096" spans="4:4">
      <c r="D42096" s="422"/>
    </row>
    <row r="42097" spans="4:4">
      <c r="D42097" s="422"/>
    </row>
    <row r="42098" spans="4:4">
      <c r="D42098" s="422"/>
    </row>
    <row r="42099" spans="4:4">
      <c r="D42099" s="422"/>
    </row>
    <row r="42100" spans="4:4">
      <c r="D42100" s="422"/>
    </row>
    <row r="42101" spans="4:4">
      <c r="D42101" s="422"/>
    </row>
    <row r="42102" spans="4:4">
      <c r="D42102" s="422"/>
    </row>
    <row r="42103" spans="4:4">
      <c r="D42103" s="422"/>
    </row>
    <row r="42104" spans="4:4">
      <c r="D42104" s="422"/>
    </row>
    <row r="42105" spans="4:4">
      <c r="D42105" s="422"/>
    </row>
    <row r="42106" spans="4:4">
      <c r="D42106" s="422"/>
    </row>
    <row r="42107" spans="4:4">
      <c r="D42107" s="422"/>
    </row>
    <row r="42108" spans="4:4">
      <c r="D42108" s="422"/>
    </row>
    <row r="42109" spans="4:4">
      <c r="D42109" s="422"/>
    </row>
    <row r="42110" spans="4:4">
      <c r="D42110" s="422"/>
    </row>
    <row r="42111" spans="4:4">
      <c r="D42111" s="422"/>
    </row>
    <row r="42112" spans="4:4">
      <c r="D42112" s="422"/>
    </row>
    <row r="42113" spans="4:4">
      <c r="D42113" s="422"/>
    </row>
    <row r="42114" spans="4:4">
      <c r="D42114" s="422"/>
    </row>
    <row r="42115" spans="4:4">
      <c r="D42115" s="422"/>
    </row>
    <row r="42116" spans="4:4">
      <c r="D42116" s="422"/>
    </row>
    <row r="42117" spans="4:4">
      <c r="D42117" s="422"/>
    </row>
    <row r="42118" spans="4:4">
      <c r="D42118" s="422"/>
    </row>
    <row r="42119" spans="4:4">
      <c r="D42119" s="422"/>
    </row>
    <row r="42120" spans="4:4">
      <c r="D42120" s="422"/>
    </row>
    <row r="42121" spans="4:4">
      <c r="D42121" s="422"/>
    </row>
    <row r="42122" spans="4:4">
      <c r="D42122" s="422"/>
    </row>
    <row r="42123" spans="4:4">
      <c r="D42123" s="422"/>
    </row>
    <row r="42124" spans="4:4">
      <c r="D42124" s="422"/>
    </row>
    <row r="42125" spans="4:4">
      <c r="D42125" s="422"/>
    </row>
    <row r="42126" spans="4:4">
      <c r="D42126" s="422"/>
    </row>
    <row r="42127" spans="4:4">
      <c r="D42127" s="422"/>
    </row>
    <row r="42128" spans="4:4">
      <c r="D42128" s="422"/>
    </row>
    <row r="42129" spans="4:4">
      <c r="D42129" s="422"/>
    </row>
    <row r="42130" spans="4:4">
      <c r="D42130" s="422"/>
    </row>
    <row r="42131" spans="4:4">
      <c r="D42131" s="422"/>
    </row>
    <row r="42132" spans="4:4">
      <c r="D42132" s="422"/>
    </row>
    <row r="42133" spans="4:4">
      <c r="D42133" s="422"/>
    </row>
    <row r="42134" spans="4:4">
      <c r="D42134" s="422"/>
    </row>
    <row r="42135" spans="4:4">
      <c r="D42135" s="422"/>
    </row>
    <row r="42136" spans="4:4">
      <c r="D42136" s="422"/>
    </row>
    <row r="42137" spans="4:4">
      <c r="D42137" s="422"/>
    </row>
    <row r="42138" spans="4:4">
      <c r="D42138" s="422"/>
    </row>
    <row r="42139" spans="4:4">
      <c r="D42139" s="422"/>
    </row>
    <row r="42140" spans="4:4">
      <c r="D42140" s="422"/>
    </row>
    <row r="42141" spans="4:4">
      <c r="D42141" s="422"/>
    </row>
    <row r="42142" spans="4:4">
      <c r="D42142" s="422"/>
    </row>
    <row r="42143" spans="4:4">
      <c r="D42143" s="422"/>
    </row>
    <row r="42144" spans="4:4">
      <c r="D42144" s="422"/>
    </row>
    <row r="42145" spans="4:4">
      <c r="D42145" s="422"/>
    </row>
    <row r="42146" spans="4:4">
      <c r="D42146" s="422"/>
    </row>
    <row r="42147" spans="4:4">
      <c r="D42147" s="422"/>
    </row>
    <row r="42148" spans="4:4">
      <c r="D42148" s="422"/>
    </row>
    <row r="42149" spans="4:4">
      <c r="D42149" s="422"/>
    </row>
    <row r="42150" spans="4:4">
      <c r="D42150" s="422"/>
    </row>
    <row r="42151" spans="4:4">
      <c r="D42151" s="422"/>
    </row>
    <row r="42152" spans="4:4">
      <c r="D42152" s="422"/>
    </row>
    <row r="42153" spans="4:4">
      <c r="D42153" s="422"/>
    </row>
    <row r="42154" spans="4:4">
      <c r="D42154" s="422"/>
    </row>
    <row r="42155" spans="4:4">
      <c r="D42155" s="422"/>
    </row>
    <row r="42156" spans="4:4">
      <c r="D42156" s="422"/>
    </row>
    <row r="42157" spans="4:4">
      <c r="D42157" s="422"/>
    </row>
    <row r="42158" spans="4:4">
      <c r="D42158" s="422"/>
    </row>
    <row r="42159" spans="4:4">
      <c r="D42159" s="422"/>
    </row>
    <row r="42160" spans="4:4">
      <c r="D42160" s="422"/>
    </row>
    <row r="42161" spans="4:4">
      <c r="D42161" s="422"/>
    </row>
    <row r="42162" spans="4:4">
      <c r="D42162" s="422"/>
    </row>
    <row r="42163" spans="4:4">
      <c r="D42163" s="422"/>
    </row>
    <row r="42164" spans="4:4">
      <c r="D42164" s="422"/>
    </row>
    <row r="42165" spans="4:4">
      <c r="D42165" s="422"/>
    </row>
    <row r="42166" spans="4:4">
      <c r="D42166" s="422"/>
    </row>
    <row r="42167" spans="4:4">
      <c r="D42167" s="422"/>
    </row>
    <row r="42168" spans="4:4">
      <c r="D42168" s="422"/>
    </row>
    <row r="42169" spans="4:4">
      <c r="D42169" s="422"/>
    </row>
    <row r="42170" spans="4:4">
      <c r="D42170" s="422"/>
    </row>
    <row r="42171" spans="4:4">
      <c r="D42171" s="422"/>
    </row>
    <row r="42172" spans="4:4">
      <c r="D42172" s="422"/>
    </row>
    <row r="42173" spans="4:4">
      <c r="D42173" s="422"/>
    </row>
    <row r="42174" spans="4:4">
      <c r="D42174" s="422"/>
    </row>
    <row r="42175" spans="4:4">
      <c r="D42175" s="422"/>
    </row>
    <row r="42176" spans="4:4">
      <c r="D42176" s="422"/>
    </row>
    <row r="42177" spans="4:4">
      <c r="D42177" s="422"/>
    </row>
    <row r="42178" spans="4:4">
      <c r="D42178" s="422"/>
    </row>
    <row r="42179" spans="4:4">
      <c r="D42179" s="422"/>
    </row>
    <row r="42180" spans="4:4">
      <c r="D42180" s="422"/>
    </row>
    <row r="42181" spans="4:4">
      <c r="D42181" s="422"/>
    </row>
    <row r="42182" spans="4:4">
      <c r="D42182" s="422"/>
    </row>
    <row r="42183" spans="4:4">
      <c r="D42183" s="422"/>
    </row>
    <row r="42184" spans="4:4">
      <c r="D42184" s="422"/>
    </row>
    <row r="42185" spans="4:4">
      <c r="D42185" s="422"/>
    </row>
    <row r="42186" spans="4:4">
      <c r="D42186" s="422"/>
    </row>
    <row r="42187" spans="4:4">
      <c r="D42187" s="422"/>
    </row>
    <row r="42188" spans="4:4">
      <c r="D42188" s="422"/>
    </row>
    <row r="42189" spans="4:4">
      <c r="D42189" s="422"/>
    </row>
    <row r="42190" spans="4:4">
      <c r="D42190" s="422"/>
    </row>
    <row r="42191" spans="4:4">
      <c r="D42191" s="422"/>
    </row>
    <row r="42192" spans="4:4">
      <c r="D42192" s="422"/>
    </row>
    <row r="42193" spans="4:4">
      <c r="D42193" s="422"/>
    </row>
    <row r="42194" spans="4:4">
      <c r="D42194" s="422"/>
    </row>
    <row r="42195" spans="4:4">
      <c r="D42195" s="422"/>
    </row>
    <row r="42196" spans="4:4">
      <c r="D42196" s="422"/>
    </row>
    <row r="42197" spans="4:4">
      <c r="D42197" s="422"/>
    </row>
    <row r="42198" spans="4:4">
      <c r="D42198" s="422"/>
    </row>
    <row r="42199" spans="4:4">
      <c r="D42199" s="422"/>
    </row>
    <row r="42200" spans="4:4">
      <c r="D42200" s="422"/>
    </row>
    <row r="42201" spans="4:4">
      <c r="D42201" s="422"/>
    </row>
    <row r="42202" spans="4:4">
      <c r="D42202" s="422"/>
    </row>
    <row r="42203" spans="4:4">
      <c r="D42203" s="422"/>
    </row>
    <row r="42204" spans="4:4">
      <c r="D42204" s="422"/>
    </row>
    <row r="42205" spans="4:4">
      <c r="D42205" s="422"/>
    </row>
    <row r="42206" spans="4:4">
      <c r="D42206" s="422"/>
    </row>
    <row r="42207" spans="4:4">
      <c r="D42207" s="422"/>
    </row>
    <row r="42208" spans="4:4">
      <c r="D42208" s="422"/>
    </row>
    <row r="42209" spans="4:4">
      <c r="D42209" s="422"/>
    </row>
    <row r="42210" spans="4:4">
      <c r="D42210" s="422"/>
    </row>
    <row r="42211" spans="4:4">
      <c r="D42211" s="422"/>
    </row>
    <row r="42212" spans="4:4">
      <c r="D42212" s="422"/>
    </row>
    <row r="42213" spans="4:4">
      <c r="D42213" s="422"/>
    </row>
    <row r="42214" spans="4:4">
      <c r="D42214" s="422"/>
    </row>
    <row r="42215" spans="4:4">
      <c r="D42215" s="422"/>
    </row>
    <row r="42216" spans="4:4">
      <c r="D42216" s="422"/>
    </row>
    <row r="42217" spans="4:4">
      <c r="D42217" s="422"/>
    </row>
    <row r="42218" spans="4:4">
      <c r="D42218" s="422"/>
    </row>
    <row r="42219" spans="4:4">
      <c r="D42219" s="422"/>
    </row>
    <row r="42220" spans="4:4">
      <c r="D42220" s="422"/>
    </row>
    <row r="42221" spans="4:4">
      <c r="D42221" s="422"/>
    </row>
    <row r="42222" spans="4:4">
      <c r="D42222" s="422"/>
    </row>
    <row r="42223" spans="4:4">
      <c r="D42223" s="422"/>
    </row>
    <row r="42224" spans="4:4">
      <c r="D42224" s="422"/>
    </row>
    <row r="42225" spans="4:4">
      <c r="D42225" s="422"/>
    </row>
    <row r="42226" spans="4:4">
      <c r="D42226" s="422"/>
    </row>
    <row r="42227" spans="4:4">
      <c r="D42227" s="422"/>
    </row>
    <row r="42228" spans="4:4">
      <c r="D42228" s="422"/>
    </row>
    <row r="42229" spans="4:4">
      <c r="D42229" s="422"/>
    </row>
    <row r="42230" spans="4:4">
      <c r="D42230" s="422"/>
    </row>
    <row r="42231" spans="4:4">
      <c r="D42231" s="422"/>
    </row>
    <row r="42232" spans="4:4">
      <c r="D42232" s="422"/>
    </row>
    <row r="42233" spans="4:4">
      <c r="D42233" s="422"/>
    </row>
    <row r="42234" spans="4:4">
      <c r="D42234" s="422"/>
    </row>
    <row r="42235" spans="4:4">
      <c r="D42235" s="422"/>
    </row>
    <row r="42236" spans="4:4">
      <c r="D42236" s="422"/>
    </row>
    <row r="42237" spans="4:4">
      <c r="D42237" s="422"/>
    </row>
    <row r="42238" spans="4:4">
      <c r="D42238" s="422"/>
    </row>
    <row r="42239" spans="4:4">
      <c r="D42239" s="422"/>
    </row>
    <row r="42240" spans="4:4">
      <c r="D42240" s="422"/>
    </row>
    <row r="42241" spans="4:4">
      <c r="D42241" s="422"/>
    </row>
    <row r="42242" spans="4:4">
      <c r="D42242" s="422"/>
    </row>
    <row r="42243" spans="4:4">
      <c r="D42243" s="422"/>
    </row>
    <row r="42244" spans="4:4">
      <c r="D42244" s="422"/>
    </row>
    <row r="42245" spans="4:4">
      <c r="D42245" s="422"/>
    </row>
    <row r="42246" spans="4:4">
      <c r="D42246" s="422"/>
    </row>
    <row r="42247" spans="4:4">
      <c r="D42247" s="422"/>
    </row>
    <row r="42248" spans="4:4">
      <c r="D42248" s="422"/>
    </row>
    <row r="42249" spans="4:4">
      <c r="D42249" s="422"/>
    </row>
    <row r="42250" spans="4:4">
      <c r="D42250" s="422"/>
    </row>
    <row r="42251" spans="4:4">
      <c r="D42251" s="422"/>
    </row>
    <row r="42252" spans="4:4">
      <c r="D42252" s="422"/>
    </row>
    <row r="42253" spans="4:4">
      <c r="D42253" s="422"/>
    </row>
    <row r="42254" spans="4:4">
      <c r="D42254" s="422"/>
    </row>
    <row r="42255" spans="4:4">
      <c r="D42255" s="422"/>
    </row>
    <row r="42256" spans="4:4">
      <c r="D42256" s="422"/>
    </row>
    <row r="42257" spans="4:4">
      <c r="D42257" s="422"/>
    </row>
    <row r="42258" spans="4:4">
      <c r="D42258" s="422"/>
    </row>
    <row r="42259" spans="4:4">
      <c r="D42259" s="422"/>
    </row>
    <row r="42260" spans="4:4">
      <c r="D42260" s="422"/>
    </row>
    <row r="42261" spans="4:4">
      <c r="D42261" s="422"/>
    </row>
    <row r="42262" spans="4:4">
      <c r="D42262" s="422"/>
    </row>
    <row r="42263" spans="4:4">
      <c r="D42263" s="422"/>
    </row>
    <row r="42264" spans="4:4">
      <c r="D42264" s="422"/>
    </row>
    <row r="42265" spans="4:4">
      <c r="D42265" s="422"/>
    </row>
    <row r="42266" spans="4:4">
      <c r="D42266" s="422"/>
    </row>
    <row r="42267" spans="4:4">
      <c r="D42267" s="422"/>
    </row>
    <row r="42268" spans="4:4">
      <c r="D42268" s="422"/>
    </row>
    <row r="42269" spans="4:4">
      <c r="D42269" s="422"/>
    </row>
    <row r="42270" spans="4:4">
      <c r="D42270" s="422"/>
    </row>
    <row r="42271" spans="4:4">
      <c r="D42271" s="422"/>
    </row>
    <row r="42272" spans="4:4">
      <c r="D42272" s="422"/>
    </row>
    <row r="42273" spans="4:4">
      <c r="D42273" s="422"/>
    </row>
    <row r="42274" spans="4:4">
      <c r="D42274" s="422"/>
    </row>
    <row r="42275" spans="4:4">
      <c r="D42275" s="422"/>
    </row>
    <row r="42276" spans="4:4">
      <c r="D42276" s="422"/>
    </row>
    <row r="42277" spans="4:4">
      <c r="D42277" s="422"/>
    </row>
    <row r="42278" spans="4:4">
      <c r="D42278" s="422"/>
    </row>
    <row r="42279" spans="4:4">
      <c r="D42279" s="422"/>
    </row>
    <row r="42280" spans="4:4">
      <c r="D42280" s="422"/>
    </row>
    <row r="42281" spans="4:4">
      <c r="D42281" s="422"/>
    </row>
    <row r="42282" spans="4:4">
      <c r="D42282" s="422"/>
    </row>
    <row r="42283" spans="4:4">
      <c r="D42283" s="422"/>
    </row>
    <row r="42284" spans="4:4">
      <c r="D42284" s="422"/>
    </row>
    <row r="42285" spans="4:4">
      <c r="D42285" s="422"/>
    </row>
    <row r="42286" spans="4:4">
      <c r="D42286" s="422"/>
    </row>
    <row r="42287" spans="4:4">
      <c r="D42287" s="422"/>
    </row>
    <row r="42288" spans="4:4">
      <c r="D42288" s="422"/>
    </row>
    <row r="42289" spans="4:4">
      <c r="D42289" s="422"/>
    </row>
    <row r="42290" spans="4:4">
      <c r="D42290" s="422"/>
    </row>
    <row r="42291" spans="4:4">
      <c r="D42291" s="422"/>
    </row>
    <row r="42292" spans="4:4">
      <c r="D42292" s="422"/>
    </row>
    <row r="42293" spans="4:4">
      <c r="D42293" s="422"/>
    </row>
    <row r="42294" spans="4:4">
      <c r="D42294" s="422"/>
    </row>
    <row r="42295" spans="4:4">
      <c r="D42295" s="422"/>
    </row>
    <row r="42296" spans="4:4">
      <c r="D42296" s="422"/>
    </row>
    <row r="42297" spans="4:4">
      <c r="D42297" s="422"/>
    </row>
    <row r="42298" spans="4:4">
      <c r="D42298" s="422"/>
    </row>
    <row r="42299" spans="4:4">
      <c r="D42299" s="422"/>
    </row>
    <row r="42300" spans="4:4">
      <c r="D42300" s="422"/>
    </row>
    <row r="42301" spans="4:4">
      <c r="D42301" s="422"/>
    </row>
    <row r="42302" spans="4:4">
      <c r="D42302" s="422"/>
    </row>
    <row r="42303" spans="4:4">
      <c r="D42303" s="422"/>
    </row>
    <row r="42304" spans="4:4">
      <c r="D42304" s="422"/>
    </row>
    <row r="42305" spans="4:4">
      <c r="D42305" s="422"/>
    </row>
    <row r="42306" spans="4:4">
      <c r="D42306" s="422"/>
    </row>
    <row r="42307" spans="4:4">
      <c r="D42307" s="422"/>
    </row>
    <row r="42308" spans="4:4">
      <c r="D42308" s="422"/>
    </row>
    <row r="42309" spans="4:4">
      <c r="D42309" s="422"/>
    </row>
    <row r="42310" spans="4:4">
      <c r="D42310" s="422"/>
    </row>
    <row r="42311" spans="4:4">
      <c r="D42311" s="422"/>
    </row>
    <row r="42312" spans="4:4">
      <c r="D42312" s="422"/>
    </row>
    <row r="42313" spans="4:4">
      <c r="D42313" s="422"/>
    </row>
    <row r="42314" spans="4:4">
      <c r="D42314" s="422"/>
    </row>
    <row r="42315" spans="4:4">
      <c r="D42315" s="422"/>
    </row>
    <row r="42316" spans="4:4">
      <c r="D42316" s="422"/>
    </row>
    <row r="42317" spans="4:4">
      <c r="D42317" s="422"/>
    </row>
    <row r="42318" spans="4:4">
      <c r="D42318" s="422"/>
    </row>
    <row r="42319" spans="4:4">
      <c r="D42319" s="422"/>
    </row>
    <row r="42320" spans="4:4">
      <c r="D42320" s="422"/>
    </row>
    <row r="42321" spans="4:4">
      <c r="D42321" s="422"/>
    </row>
    <row r="42322" spans="4:4">
      <c r="D42322" s="422"/>
    </row>
    <row r="42323" spans="4:4">
      <c r="D42323" s="422"/>
    </row>
    <row r="42324" spans="4:4">
      <c r="D42324" s="422"/>
    </row>
    <row r="42325" spans="4:4">
      <c r="D42325" s="422"/>
    </row>
    <row r="42326" spans="4:4">
      <c r="D42326" s="422"/>
    </row>
    <row r="42327" spans="4:4">
      <c r="D42327" s="422"/>
    </row>
    <row r="42328" spans="4:4">
      <c r="D42328" s="422"/>
    </row>
    <row r="42329" spans="4:4">
      <c r="D42329" s="422"/>
    </row>
    <row r="42330" spans="4:4">
      <c r="D42330" s="422"/>
    </row>
    <row r="42331" spans="4:4">
      <c r="D42331" s="422"/>
    </row>
    <row r="42332" spans="4:4">
      <c r="D42332" s="422"/>
    </row>
    <row r="42333" spans="4:4">
      <c r="D42333" s="422"/>
    </row>
    <row r="42334" spans="4:4">
      <c r="D42334" s="422"/>
    </row>
    <row r="42335" spans="4:4">
      <c r="D42335" s="422"/>
    </row>
    <row r="42336" spans="4:4">
      <c r="D42336" s="422"/>
    </row>
    <row r="42337" spans="4:4">
      <c r="D42337" s="422"/>
    </row>
    <row r="42338" spans="4:4">
      <c r="D42338" s="422"/>
    </row>
    <row r="42339" spans="4:4">
      <c r="D42339" s="422"/>
    </row>
    <row r="42340" spans="4:4">
      <c r="D42340" s="422"/>
    </row>
    <row r="42341" spans="4:4">
      <c r="D42341" s="422"/>
    </row>
    <row r="42342" spans="4:4">
      <c r="D42342" s="422"/>
    </row>
    <row r="42343" spans="4:4">
      <c r="D42343" s="422"/>
    </row>
    <row r="42344" spans="4:4">
      <c r="D42344" s="422"/>
    </row>
    <row r="42345" spans="4:4">
      <c r="D42345" s="422"/>
    </row>
    <row r="42346" spans="4:4">
      <c r="D42346" s="422"/>
    </row>
    <row r="42347" spans="4:4">
      <c r="D42347" s="422"/>
    </row>
    <row r="42348" spans="4:4">
      <c r="D42348" s="422"/>
    </row>
    <row r="42349" spans="4:4">
      <c r="D42349" s="422"/>
    </row>
    <row r="42350" spans="4:4">
      <c r="D42350" s="422"/>
    </row>
    <row r="42351" spans="4:4">
      <c r="D42351" s="422"/>
    </row>
    <row r="42352" spans="4:4">
      <c r="D42352" s="422"/>
    </row>
    <row r="42353" spans="4:4">
      <c r="D42353" s="422"/>
    </row>
    <row r="42354" spans="4:4">
      <c r="D42354" s="422"/>
    </row>
    <row r="42355" spans="4:4">
      <c r="D42355" s="422"/>
    </row>
    <row r="42356" spans="4:4">
      <c r="D42356" s="422"/>
    </row>
    <row r="42357" spans="4:4">
      <c r="D42357" s="422"/>
    </row>
    <row r="42358" spans="4:4">
      <c r="D42358" s="422"/>
    </row>
    <row r="42359" spans="4:4">
      <c r="D42359" s="422"/>
    </row>
    <row r="42360" spans="4:4">
      <c r="D42360" s="422"/>
    </row>
    <row r="42361" spans="4:4">
      <c r="D42361" s="422"/>
    </row>
    <row r="42362" spans="4:4">
      <c r="D42362" s="422"/>
    </row>
    <row r="42363" spans="4:4">
      <c r="D42363" s="422"/>
    </row>
    <row r="42364" spans="4:4">
      <c r="D42364" s="422"/>
    </row>
    <row r="42365" spans="4:4">
      <c r="D42365" s="422"/>
    </row>
    <row r="42366" spans="4:4">
      <c r="D42366" s="422"/>
    </row>
    <row r="42367" spans="4:4">
      <c r="D42367" s="422"/>
    </row>
    <row r="42368" spans="4:4">
      <c r="D42368" s="422"/>
    </row>
    <row r="42369" spans="4:4">
      <c r="D42369" s="422"/>
    </row>
    <row r="42370" spans="4:4">
      <c r="D42370" s="422"/>
    </row>
    <row r="42371" spans="4:4">
      <c r="D42371" s="422"/>
    </row>
    <row r="42372" spans="4:4">
      <c r="D42372" s="422"/>
    </row>
    <row r="42373" spans="4:4">
      <c r="D42373" s="422"/>
    </row>
    <row r="42374" spans="4:4">
      <c r="D42374" s="422"/>
    </row>
    <row r="42375" spans="4:4">
      <c r="D42375" s="422"/>
    </row>
    <row r="42376" spans="4:4">
      <c r="D42376" s="422"/>
    </row>
    <row r="42377" spans="4:4">
      <c r="D42377" s="422"/>
    </row>
    <row r="42378" spans="4:4">
      <c r="D42378" s="422"/>
    </row>
    <row r="42379" spans="4:4">
      <c r="D42379" s="422"/>
    </row>
    <row r="42380" spans="4:4">
      <c r="D42380" s="422"/>
    </row>
    <row r="42381" spans="4:4">
      <c r="D42381" s="422"/>
    </row>
    <row r="42382" spans="4:4">
      <c r="D42382" s="422"/>
    </row>
    <row r="42383" spans="4:4">
      <c r="D42383" s="422"/>
    </row>
    <row r="42384" spans="4:4">
      <c r="D42384" s="422"/>
    </row>
    <row r="42385" spans="4:4">
      <c r="D42385" s="422"/>
    </row>
    <row r="42386" spans="4:4">
      <c r="D42386" s="422"/>
    </row>
    <row r="42387" spans="4:4">
      <c r="D42387" s="422"/>
    </row>
    <row r="42388" spans="4:4">
      <c r="D42388" s="422"/>
    </row>
    <row r="42389" spans="4:4">
      <c r="D42389" s="422"/>
    </row>
    <row r="42390" spans="4:4">
      <c r="D42390" s="422"/>
    </row>
    <row r="42391" spans="4:4">
      <c r="D42391" s="422"/>
    </row>
    <row r="42392" spans="4:4">
      <c r="D42392" s="422"/>
    </row>
    <row r="42393" spans="4:4">
      <c r="D42393" s="422"/>
    </row>
    <row r="42394" spans="4:4">
      <c r="D42394" s="422"/>
    </row>
    <row r="42395" spans="4:4">
      <c r="D42395" s="422"/>
    </row>
    <row r="42396" spans="4:4">
      <c r="D42396" s="422"/>
    </row>
    <row r="42397" spans="4:4">
      <c r="D42397" s="422"/>
    </row>
    <row r="42398" spans="4:4">
      <c r="D42398" s="422"/>
    </row>
    <row r="42399" spans="4:4">
      <c r="D42399" s="422"/>
    </row>
    <row r="42400" spans="4:4">
      <c r="D42400" s="422"/>
    </row>
    <row r="42401" spans="4:4">
      <c r="D42401" s="422"/>
    </row>
    <row r="42402" spans="4:4">
      <c r="D42402" s="422"/>
    </row>
    <row r="42403" spans="4:4">
      <c r="D42403" s="422"/>
    </row>
    <row r="42404" spans="4:4">
      <c r="D42404" s="422"/>
    </row>
    <row r="42405" spans="4:4">
      <c r="D42405" s="422"/>
    </row>
    <row r="42406" spans="4:4">
      <c r="D42406" s="422"/>
    </row>
    <row r="42407" spans="4:4">
      <c r="D42407" s="422"/>
    </row>
    <row r="42408" spans="4:4">
      <c r="D42408" s="422"/>
    </row>
    <row r="42409" spans="4:4">
      <c r="D42409" s="422"/>
    </row>
    <row r="42410" spans="4:4">
      <c r="D42410" s="422"/>
    </row>
    <row r="42411" spans="4:4">
      <c r="D42411" s="422"/>
    </row>
    <row r="42412" spans="4:4">
      <c r="D42412" s="422"/>
    </row>
    <row r="42413" spans="4:4">
      <c r="D42413" s="422"/>
    </row>
    <row r="42414" spans="4:4">
      <c r="D42414" s="422"/>
    </row>
    <row r="42415" spans="4:4">
      <c r="D42415" s="422"/>
    </row>
    <row r="42416" spans="4:4">
      <c r="D42416" s="422"/>
    </row>
    <row r="42417" spans="4:4">
      <c r="D42417" s="422"/>
    </row>
    <row r="42418" spans="4:4">
      <c r="D42418" s="422"/>
    </row>
    <row r="42419" spans="4:4">
      <c r="D42419" s="422"/>
    </row>
    <row r="42420" spans="4:4">
      <c r="D42420" s="422"/>
    </row>
    <row r="42421" spans="4:4">
      <c r="D42421" s="422"/>
    </row>
    <row r="42422" spans="4:4">
      <c r="D42422" s="422"/>
    </row>
    <row r="42423" spans="4:4">
      <c r="D42423" s="422"/>
    </row>
    <row r="42424" spans="4:4">
      <c r="D42424" s="422"/>
    </row>
    <row r="42425" spans="4:4">
      <c r="D42425" s="422"/>
    </row>
    <row r="42426" spans="4:4">
      <c r="D42426" s="422"/>
    </row>
    <row r="42427" spans="4:4">
      <c r="D42427" s="422"/>
    </row>
    <row r="42428" spans="4:4">
      <c r="D42428" s="422"/>
    </row>
    <row r="42429" spans="4:4">
      <c r="D42429" s="422"/>
    </row>
    <row r="42430" spans="4:4">
      <c r="D42430" s="422"/>
    </row>
    <row r="42431" spans="4:4">
      <c r="D42431" s="422"/>
    </row>
    <row r="42432" spans="4:4">
      <c r="D42432" s="422"/>
    </row>
    <row r="42433" spans="4:4">
      <c r="D42433" s="422"/>
    </row>
    <row r="42434" spans="4:4">
      <c r="D42434" s="422"/>
    </row>
    <row r="42435" spans="4:4">
      <c r="D42435" s="422"/>
    </row>
    <row r="42436" spans="4:4">
      <c r="D42436" s="422"/>
    </row>
    <row r="42437" spans="4:4">
      <c r="D42437" s="422"/>
    </row>
    <row r="42438" spans="4:4">
      <c r="D42438" s="422"/>
    </row>
    <row r="42439" spans="4:4">
      <c r="D42439" s="422"/>
    </row>
    <row r="42440" spans="4:4">
      <c r="D42440" s="422"/>
    </row>
    <row r="42441" spans="4:4">
      <c r="D42441" s="422"/>
    </row>
    <row r="42442" spans="4:4">
      <c r="D42442" s="422"/>
    </row>
    <row r="42443" spans="4:4">
      <c r="D42443" s="422"/>
    </row>
    <row r="42444" spans="4:4">
      <c r="D42444" s="422"/>
    </row>
    <row r="42445" spans="4:4">
      <c r="D42445" s="422"/>
    </row>
    <row r="42446" spans="4:4">
      <c r="D42446" s="422"/>
    </row>
    <row r="42447" spans="4:4">
      <c r="D42447" s="422"/>
    </row>
    <row r="42448" spans="4:4">
      <c r="D42448" s="422"/>
    </row>
    <row r="42449" spans="4:4">
      <c r="D42449" s="422"/>
    </row>
    <row r="42450" spans="4:4">
      <c r="D42450" s="422"/>
    </row>
    <row r="42451" spans="4:4">
      <c r="D42451" s="422"/>
    </row>
    <row r="42452" spans="4:4">
      <c r="D42452" s="422"/>
    </row>
    <row r="42453" spans="4:4">
      <c r="D42453" s="422"/>
    </row>
    <row r="42454" spans="4:4">
      <c r="D42454" s="422"/>
    </row>
    <row r="42455" spans="4:4">
      <c r="D42455" s="422"/>
    </row>
    <row r="42456" spans="4:4">
      <c r="D42456" s="422"/>
    </row>
    <row r="42457" spans="4:4">
      <c r="D42457" s="422"/>
    </row>
    <row r="42458" spans="4:4">
      <c r="D42458" s="422"/>
    </row>
    <row r="42459" spans="4:4">
      <c r="D42459" s="422"/>
    </row>
    <row r="42460" spans="4:4">
      <c r="D42460" s="422"/>
    </row>
    <row r="42461" spans="4:4">
      <c r="D42461" s="422"/>
    </row>
    <row r="42462" spans="4:4">
      <c r="D42462" s="422"/>
    </row>
    <row r="42463" spans="4:4">
      <c r="D42463" s="422"/>
    </row>
    <row r="42464" spans="4:4">
      <c r="D42464" s="422"/>
    </row>
    <row r="42465" spans="4:4">
      <c r="D42465" s="422"/>
    </row>
    <row r="42466" spans="4:4">
      <c r="D42466" s="422"/>
    </row>
    <row r="42467" spans="4:4">
      <c r="D42467" s="422"/>
    </row>
    <row r="42468" spans="4:4">
      <c r="D42468" s="422"/>
    </row>
    <row r="42469" spans="4:4">
      <c r="D42469" s="422"/>
    </row>
    <row r="42470" spans="4:4">
      <c r="D42470" s="422"/>
    </row>
    <row r="42471" spans="4:4">
      <c r="D42471" s="422"/>
    </row>
    <row r="42472" spans="4:4">
      <c r="D42472" s="422"/>
    </row>
    <row r="42473" spans="4:4">
      <c r="D42473" s="422"/>
    </row>
    <row r="42474" spans="4:4">
      <c r="D42474" s="422"/>
    </row>
    <row r="42475" spans="4:4">
      <c r="D42475" s="422"/>
    </row>
    <row r="42476" spans="4:4">
      <c r="D42476" s="422"/>
    </row>
    <row r="42477" spans="4:4">
      <c r="D42477" s="422"/>
    </row>
    <row r="42478" spans="4:4">
      <c r="D42478" s="422"/>
    </row>
    <row r="42479" spans="4:4">
      <c r="D42479" s="422"/>
    </row>
    <row r="42480" spans="4:4">
      <c r="D42480" s="422"/>
    </row>
    <row r="42481" spans="4:4">
      <c r="D42481" s="422"/>
    </row>
    <row r="42482" spans="4:4">
      <c r="D42482" s="422"/>
    </row>
    <row r="42483" spans="4:4">
      <c r="D42483" s="422"/>
    </row>
    <row r="42484" spans="4:4">
      <c r="D42484" s="422"/>
    </row>
    <row r="42485" spans="4:4">
      <c r="D42485" s="422"/>
    </row>
    <row r="42486" spans="4:4">
      <c r="D42486" s="422"/>
    </row>
    <row r="42487" spans="4:4">
      <c r="D42487" s="422"/>
    </row>
    <row r="42488" spans="4:4">
      <c r="D42488" s="422"/>
    </row>
    <row r="42489" spans="4:4">
      <c r="D42489" s="422"/>
    </row>
    <row r="42490" spans="4:4">
      <c r="D42490" s="422"/>
    </row>
    <row r="42491" spans="4:4">
      <c r="D42491" s="422"/>
    </row>
    <row r="42492" spans="4:4">
      <c r="D42492" s="422"/>
    </row>
    <row r="42493" spans="4:4">
      <c r="D42493" s="422"/>
    </row>
    <row r="42494" spans="4:4">
      <c r="D42494" s="422"/>
    </row>
    <row r="42495" spans="4:4">
      <c r="D42495" s="422"/>
    </row>
    <row r="42496" spans="4:4">
      <c r="D42496" s="422"/>
    </row>
    <row r="42497" spans="4:4">
      <c r="D42497" s="422"/>
    </row>
    <row r="42498" spans="4:4">
      <c r="D42498" s="422"/>
    </row>
    <row r="42499" spans="4:4">
      <c r="D42499" s="422"/>
    </row>
    <row r="42500" spans="4:4">
      <c r="D42500" s="422"/>
    </row>
    <row r="42501" spans="4:4">
      <c r="D42501" s="422"/>
    </row>
    <row r="42502" spans="4:4">
      <c r="D42502" s="422"/>
    </row>
    <row r="42503" spans="4:4">
      <c r="D42503" s="422"/>
    </row>
    <row r="42504" spans="4:4">
      <c r="D42504" s="422"/>
    </row>
    <row r="42505" spans="4:4">
      <c r="D42505" s="422"/>
    </row>
    <row r="42506" spans="4:4">
      <c r="D42506" s="422"/>
    </row>
    <row r="42507" spans="4:4">
      <c r="D42507" s="422"/>
    </row>
    <row r="42508" spans="4:4">
      <c r="D42508" s="422"/>
    </row>
    <row r="42509" spans="4:4">
      <c r="D42509" s="422"/>
    </row>
    <row r="42510" spans="4:4">
      <c r="D42510" s="422"/>
    </row>
    <row r="42511" spans="4:4">
      <c r="D42511" s="422"/>
    </row>
    <row r="42512" spans="4:4">
      <c r="D42512" s="422"/>
    </row>
    <row r="42513" spans="4:4">
      <c r="D42513" s="422"/>
    </row>
    <row r="42514" spans="4:4">
      <c r="D42514" s="422"/>
    </row>
    <row r="42515" spans="4:4">
      <c r="D42515" s="422"/>
    </row>
    <row r="42516" spans="4:4">
      <c r="D42516" s="422"/>
    </row>
    <row r="42517" spans="4:4">
      <c r="D42517" s="422"/>
    </row>
    <row r="42518" spans="4:4">
      <c r="D42518" s="422"/>
    </row>
    <row r="42519" spans="4:4">
      <c r="D42519" s="422"/>
    </row>
    <row r="42520" spans="4:4">
      <c r="D42520" s="422"/>
    </row>
    <row r="42521" spans="4:4">
      <c r="D42521" s="422"/>
    </row>
    <row r="42522" spans="4:4">
      <c r="D42522" s="422"/>
    </row>
    <row r="42523" spans="4:4">
      <c r="D42523" s="422"/>
    </row>
    <row r="42524" spans="4:4">
      <c r="D42524" s="422"/>
    </row>
    <row r="42525" spans="4:4">
      <c r="D42525" s="422"/>
    </row>
    <row r="42526" spans="4:4">
      <c r="D42526" s="422"/>
    </row>
    <row r="42527" spans="4:4">
      <c r="D42527" s="422"/>
    </row>
    <row r="42528" spans="4:4">
      <c r="D42528" s="422"/>
    </row>
    <row r="42529" spans="4:4">
      <c r="D42529" s="422"/>
    </row>
    <row r="42530" spans="4:4">
      <c r="D42530" s="422"/>
    </row>
    <row r="42531" spans="4:4">
      <c r="D42531" s="422"/>
    </row>
    <row r="42532" spans="4:4">
      <c r="D42532" s="422"/>
    </row>
    <row r="42533" spans="4:4">
      <c r="D42533" s="422"/>
    </row>
    <row r="42534" spans="4:4">
      <c r="D42534" s="422"/>
    </row>
    <row r="42535" spans="4:4">
      <c r="D42535" s="422"/>
    </row>
    <row r="42536" spans="4:4">
      <c r="D42536" s="422"/>
    </row>
    <row r="42537" spans="4:4">
      <c r="D42537" s="422"/>
    </row>
    <row r="42538" spans="4:4">
      <c r="D42538" s="422"/>
    </row>
    <row r="42539" spans="4:4">
      <c r="D42539" s="422"/>
    </row>
    <row r="42540" spans="4:4">
      <c r="D42540" s="422"/>
    </row>
    <row r="42541" spans="4:4">
      <c r="D42541" s="422"/>
    </row>
    <row r="42542" spans="4:4">
      <c r="D42542" s="422"/>
    </row>
    <row r="42543" spans="4:4">
      <c r="D42543" s="422"/>
    </row>
    <row r="42544" spans="4:4">
      <c r="D42544" s="422"/>
    </row>
    <row r="42545" spans="4:4">
      <c r="D42545" s="422"/>
    </row>
    <row r="42546" spans="4:4">
      <c r="D42546" s="422"/>
    </row>
    <row r="42547" spans="4:4">
      <c r="D42547" s="422"/>
    </row>
    <row r="42548" spans="4:4">
      <c r="D42548" s="422"/>
    </row>
    <row r="42549" spans="4:4">
      <c r="D42549" s="422"/>
    </row>
    <row r="42550" spans="4:4">
      <c r="D42550" s="422"/>
    </row>
    <row r="42551" spans="4:4">
      <c r="D42551" s="422"/>
    </row>
    <row r="42552" spans="4:4">
      <c r="D42552" s="422"/>
    </row>
    <row r="42553" spans="4:4">
      <c r="D42553" s="422"/>
    </row>
    <row r="42554" spans="4:4">
      <c r="D42554" s="422"/>
    </row>
    <row r="42555" spans="4:4">
      <c r="D42555" s="422"/>
    </row>
    <row r="42556" spans="4:4">
      <c r="D42556" s="422"/>
    </row>
    <row r="42557" spans="4:4">
      <c r="D42557" s="422"/>
    </row>
    <row r="42558" spans="4:4">
      <c r="D42558" s="422"/>
    </row>
    <row r="42559" spans="4:4">
      <c r="D42559" s="422"/>
    </row>
    <row r="42560" spans="4:4">
      <c r="D42560" s="422"/>
    </row>
    <row r="42561" spans="4:4">
      <c r="D42561" s="422"/>
    </row>
    <row r="42562" spans="4:4">
      <c r="D42562" s="422"/>
    </row>
    <row r="42563" spans="4:4">
      <c r="D42563" s="422"/>
    </row>
    <row r="42564" spans="4:4">
      <c r="D42564" s="422"/>
    </row>
    <row r="42565" spans="4:4">
      <c r="D42565" s="422"/>
    </row>
    <row r="42566" spans="4:4">
      <c r="D42566" s="422"/>
    </row>
    <row r="42567" spans="4:4">
      <c r="D42567" s="422"/>
    </row>
    <row r="42568" spans="4:4">
      <c r="D42568" s="422"/>
    </row>
    <row r="42569" spans="4:4">
      <c r="D42569" s="422"/>
    </row>
    <row r="42570" spans="4:4">
      <c r="D42570" s="422"/>
    </row>
    <row r="42571" spans="4:4">
      <c r="D42571" s="422"/>
    </row>
    <row r="42572" spans="4:4">
      <c r="D42572" s="422"/>
    </row>
    <row r="42573" spans="4:4">
      <c r="D42573" s="422"/>
    </row>
    <row r="42574" spans="4:4">
      <c r="D42574" s="422"/>
    </row>
    <row r="42575" spans="4:4">
      <c r="D42575" s="422"/>
    </row>
    <row r="42576" spans="4:4">
      <c r="D42576" s="422"/>
    </row>
    <row r="42577" spans="4:4">
      <c r="D42577" s="422"/>
    </row>
    <row r="42578" spans="4:4">
      <c r="D42578" s="422"/>
    </row>
    <row r="42579" spans="4:4">
      <c r="D42579" s="422"/>
    </row>
    <row r="42580" spans="4:4">
      <c r="D42580" s="422"/>
    </row>
    <row r="42581" spans="4:4">
      <c r="D42581" s="422"/>
    </row>
    <row r="42582" spans="4:4">
      <c r="D42582" s="422"/>
    </row>
    <row r="42583" spans="4:4">
      <c r="D42583" s="422"/>
    </row>
    <row r="42584" spans="4:4">
      <c r="D42584" s="422"/>
    </row>
    <row r="42585" spans="4:4">
      <c r="D42585" s="422"/>
    </row>
    <row r="42586" spans="4:4">
      <c r="D42586" s="422"/>
    </row>
    <row r="42587" spans="4:4">
      <c r="D42587" s="422"/>
    </row>
    <row r="42588" spans="4:4">
      <c r="D42588" s="422"/>
    </row>
    <row r="42589" spans="4:4">
      <c r="D42589" s="422"/>
    </row>
    <row r="42590" spans="4:4">
      <c r="D42590" s="422"/>
    </row>
    <row r="42591" spans="4:4">
      <c r="D42591" s="422"/>
    </row>
    <row r="42592" spans="4:4">
      <c r="D42592" s="422"/>
    </row>
    <row r="42593" spans="4:4">
      <c r="D42593" s="422"/>
    </row>
    <row r="42594" spans="4:4">
      <c r="D42594" s="422"/>
    </row>
    <row r="42595" spans="4:4">
      <c r="D42595" s="422"/>
    </row>
    <row r="42596" spans="4:4">
      <c r="D42596" s="422"/>
    </row>
    <row r="42597" spans="4:4">
      <c r="D42597" s="422"/>
    </row>
    <row r="42598" spans="4:4">
      <c r="D42598" s="422"/>
    </row>
    <row r="42599" spans="4:4">
      <c r="D42599" s="422"/>
    </row>
    <row r="42600" spans="4:4">
      <c r="D42600" s="422"/>
    </row>
    <row r="42601" spans="4:4">
      <c r="D42601" s="422"/>
    </row>
    <row r="42602" spans="4:4">
      <c r="D42602" s="422"/>
    </row>
    <row r="42603" spans="4:4">
      <c r="D42603" s="422"/>
    </row>
    <row r="42604" spans="4:4">
      <c r="D42604" s="422"/>
    </row>
    <row r="42605" spans="4:4">
      <c r="D42605" s="422"/>
    </row>
    <row r="42606" spans="4:4">
      <c r="D42606" s="422"/>
    </row>
    <row r="42607" spans="4:4">
      <c r="D42607" s="422"/>
    </row>
    <row r="42608" spans="4:4">
      <c r="D42608" s="422"/>
    </row>
    <row r="42609" spans="4:4">
      <c r="D42609" s="422"/>
    </row>
    <row r="42610" spans="4:4">
      <c r="D42610" s="422"/>
    </row>
    <row r="42611" spans="4:4">
      <c r="D42611" s="422"/>
    </row>
    <row r="42612" spans="4:4">
      <c r="D42612" s="422"/>
    </row>
    <row r="42613" spans="4:4">
      <c r="D42613" s="422"/>
    </row>
    <row r="42614" spans="4:4">
      <c r="D42614" s="422"/>
    </row>
    <row r="42615" spans="4:4">
      <c r="D42615" s="422"/>
    </row>
    <row r="42616" spans="4:4">
      <c r="D42616" s="422"/>
    </row>
    <row r="42617" spans="4:4">
      <c r="D42617" s="422"/>
    </row>
    <row r="42618" spans="4:4">
      <c r="D42618" s="422"/>
    </row>
    <row r="42619" spans="4:4">
      <c r="D42619" s="422"/>
    </row>
    <row r="42620" spans="4:4">
      <c r="D42620" s="422"/>
    </row>
    <row r="42621" spans="4:4">
      <c r="D42621" s="422"/>
    </row>
    <row r="42622" spans="4:4">
      <c r="D42622" s="422"/>
    </row>
    <row r="42623" spans="4:4">
      <c r="D42623" s="422"/>
    </row>
    <row r="42624" spans="4:4">
      <c r="D42624" s="422"/>
    </row>
    <row r="42625" spans="4:4">
      <c r="D42625" s="422"/>
    </row>
    <row r="42626" spans="4:4">
      <c r="D42626" s="422"/>
    </row>
    <row r="42627" spans="4:4">
      <c r="D42627" s="422"/>
    </row>
    <row r="42628" spans="4:4">
      <c r="D42628" s="422"/>
    </row>
    <row r="42629" spans="4:4">
      <c r="D42629" s="422"/>
    </row>
    <row r="42630" spans="4:4">
      <c r="D42630" s="422"/>
    </row>
    <row r="42631" spans="4:4">
      <c r="D42631" s="422"/>
    </row>
    <row r="42632" spans="4:4">
      <c r="D42632" s="422"/>
    </row>
    <row r="42633" spans="4:4">
      <c r="D42633" s="422"/>
    </row>
    <row r="42634" spans="4:4">
      <c r="D42634" s="422"/>
    </row>
    <row r="42635" spans="4:4">
      <c r="D42635" s="422"/>
    </row>
    <row r="42636" spans="4:4">
      <c r="D42636" s="422"/>
    </row>
    <row r="42637" spans="4:4">
      <c r="D42637" s="422"/>
    </row>
    <row r="42638" spans="4:4">
      <c r="D42638" s="422"/>
    </row>
    <row r="42639" spans="4:4">
      <c r="D42639" s="422"/>
    </row>
    <row r="42640" spans="4:4">
      <c r="D42640" s="422"/>
    </row>
    <row r="42641" spans="4:4">
      <c r="D42641" s="422"/>
    </row>
    <row r="42642" spans="4:4">
      <c r="D42642" s="422"/>
    </row>
    <row r="42643" spans="4:4">
      <c r="D42643" s="422"/>
    </row>
    <row r="42644" spans="4:4">
      <c r="D42644" s="422"/>
    </row>
    <row r="42645" spans="4:4">
      <c r="D42645" s="422"/>
    </row>
    <row r="42646" spans="4:4">
      <c r="D42646" s="422"/>
    </row>
    <row r="42647" spans="4:4">
      <c r="D42647" s="422"/>
    </row>
    <row r="42648" spans="4:4">
      <c r="D42648" s="422"/>
    </row>
    <row r="42649" spans="4:4">
      <c r="D42649" s="422"/>
    </row>
    <row r="42650" spans="4:4">
      <c r="D42650" s="422"/>
    </row>
    <row r="42651" spans="4:4">
      <c r="D42651" s="422"/>
    </row>
    <row r="42652" spans="4:4">
      <c r="D42652" s="422"/>
    </row>
    <row r="42653" spans="4:4">
      <c r="D42653" s="422"/>
    </row>
    <row r="42654" spans="4:4">
      <c r="D42654" s="422"/>
    </row>
    <row r="42655" spans="4:4">
      <c r="D42655" s="422"/>
    </row>
    <row r="42656" spans="4:4">
      <c r="D42656" s="422"/>
    </row>
    <row r="42657" spans="4:4">
      <c r="D42657" s="422"/>
    </row>
    <row r="42658" spans="4:4">
      <c r="D42658" s="422"/>
    </row>
    <row r="42659" spans="4:4">
      <c r="D42659" s="422"/>
    </row>
    <row r="42660" spans="4:4">
      <c r="D42660" s="422"/>
    </row>
    <row r="42661" spans="4:4">
      <c r="D42661" s="422"/>
    </row>
    <row r="42662" spans="4:4">
      <c r="D42662" s="422"/>
    </row>
    <row r="42663" spans="4:4">
      <c r="D42663" s="422"/>
    </row>
    <row r="42664" spans="4:4">
      <c r="D42664" s="422"/>
    </row>
    <row r="42665" spans="4:4">
      <c r="D42665" s="422"/>
    </row>
    <row r="42666" spans="4:4">
      <c r="D42666" s="422"/>
    </row>
    <row r="42667" spans="4:4">
      <c r="D42667" s="422"/>
    </row>
    <row r="42668" spans="4:4">
      <c r="D42668" s="422"/>
    </row>
    <row r="42669" spans="4:4">
      <c r="D42669" s="422"/>
    </row>
    <row r="42670" spans="4:4">
      <c r="D42670" s="422"/>
    </row>
    <row r="42671" spans="4:4">
      <c r="D42671" s="422"/>
    </row>
    <row r="42672" spans="4:4">
      <c r="D42672" s="422"/>
    </row>
    <row r="42673" spans="4:4">
      <c r="D42673" s="422"/>
    </row>
    <row r="42674" spans="4:4">
      <c r="D42674" s="422"/>
    </row>
    <row r="42675" spans="4:4">
      <c r="D42675" s="422"/>
    </row>
    <row r="42676" spans="4:4">
      <c r="D42676" s="422"/>
    </row>
    <row r="42677" spans="4:4">
      <c r="D42677" s="422"/>
    </row>
    <row r="42678" spans="4:4">
      <c r="D42678" s="422"/>
    </row>
    <row r="42679" spans="4:4">
      <c r="D42679" s="422"/>
    </row>
    <row r="42680" spans="4:4">
      <c r="D42680" s="422"/>
    </row>
    <row r="42681" spans="4:4">
      <c r="D42681" s="422"/>
    </row>
    <row r="42682" spans="4:4">
      <c r="D42682" s="422"/>
    </row>
    <row r="42683" spans="4:4">
      <c r="D42683" s="422"/>
    </row>
    <row r="42684" spans="4:4">
      <c r="D42684" s="422"/>
    </row>
    <row r="42685" spans="4:4">
      <c r="D42685" s="422"/>
    </row>
    <row r="42686" spans="4:4">
      <c r="D42686" s="422"/>
    </row>
    <row r="42687" spans="4:4">
      <c r="D42687" s="422"/>
    </row>
    <row r="42688" spans="4:4">
      <c r="D42688" s="422"/>
    </row>
    <row r="42689" spans="4:4">
      <c r="D42689" s="422"/>
    </row>
    <row r="42690" spans="4:4">
      <c r="D42690" s="422"/>
    </row>
    <row r="42691" spans="4:4">
      <c r="D42691" s="422"/>
    </row>
    <row r="42692" spans="4:4">
      <c r="D42692" s="422"/>
    </row>
    <row r="42693" spans="4:4">
      <c r="D42693" s="422"/>
    </row>
    <row r="42694" spans="4:4">
      <c r="D42694" s="422"/>
    </row>
    <row r="42695" spans="4:4">
      <c r="D42695" s="422"/>
    </row>
    <row r="42696" spans="4:4">
      <c r="D42696" s="422"/>
    </row>
    <row r="42697" spans="4:4">
      <c r="D42697" s="422"/>
    </row>
    <row r="42698" spans="4:4">
      <c r="D42698" s="422"/>
    </row>
    <row r="42699" spans="4:4">
      <c r="D42699" s="422"/>
    </row>
    <row r="42700" spans="4:4">
      <c r="D42700" s="422"/>
    </row>
    <row r="42701" spans="4:4">
      <c r="D42701" s="422"/>
    </row>
    <row r="42702" spans="4:4">
      <c r="D42702" s="422"/>
    </row>
    <row r="42703" spans="4:4">
      <c r="D42703" s="422"/>
    </row>
    <row r="42704" spans="4:4">
      <c r="D42704" s="422"/>
    </row>
    <row r="42705" spans="4:4">
      <c r="D42705" s="422"/>
    </row>
    <row r="42706" spans="4:4">
      <c r="D42706" s="422"/>
    </row>
    <row r="42707" spans="4:4">
      <c r="D42707" s="422"/>
    </row>
    <row r="42708" spans="4:4">
      <c r="D42708" s="422"/>
    </row>
    <row r="42709" spans="4:4">
      <c r="D42709" s="422"/>
    </row>
    <row r="42710" spans="4:4">
      <c r="D42710" s="422"/>
    </row>
    <row r="42711" spans="4:4">
      <c r="D42711" s="422"/>
    </row>
    <row r="42712" spans="4:4">
      <c r="D42712" s="422"/>
    </row>
    <row r="42713" spans="4:4">
      <c r="D42713" s="422"/>
    </row>
    <row r="42714" spans="4:4">
      <c r="D42714" s="422"/>
    </row>
    <row r="42715" spans="4:4">
      <c r="D42715" s="422"/>
    </row>
    <row r="42716" spans="4:4">
      <c r="D42716" s="422"/>
    </row>
    <row r="42717" spans="4:4">
      <c r="D42717" s="422"/>
    </row>
    <row r="42718" spans="4:4">
      <c r="D42718" s="422"/>
    </row>
    <row r="42719" spans="4:4">
      <c r="D42719" s="422"/>
    </row>
    <row r="42720" spans="4:4">
      <c r="D42720" s="422"/>
    </row>
    <row r="42721" spans="4:4">
      <c r="D42721" s="422"/>
    </row>
    <row r="42722" spans="4:4">
      <c r="D42722" s="422"/>
    </row>
    <row r="42723" spans="4:4">
      <c r="D42723" s="422"/>
    </row>
    <row r="42724" spans="4:4">
      <c r="D42724" s="422"/>
    </row>
    <row r="42725" spans="4:4">
      <c r="D42725" s="422"/>
    </row>
    <row r="42726" spans="4:4">
      <c r="D42726" s="422"/>
    </row>
    <row r="42727" spans="4:4">
      <c r="D42727" s="422"/>
    </row>
    <row r="42728" spans="4:4">
      <c r="D42728" s="422"/>
    </row>
    <row r="42729" spans="4:4">
      <c r="D42729" s="422"/>
    </row>
    <row r="42730" spans="4:4">
      <c r="D42730" s="422"/>
    </row>
    <row r="42731" spans="4:4">
      <c r="D42731" s="422"/>
    </row>
    <row r="42732" spans="4:4">
      <c r="D42732" s="422"/>
    </row>
    <row r="42733" spans="4:4">
      <c r="D42733" s="422"/>
    </row>
    <row r="42734" spans="4:4">
      <c r="D42734" s="422"/>
    </row>
    <row r="42735" spans="4:4">
      <c r="D42735" s="422"/>
    </row>
    <row r="42736" spans="4:4">
      <c r="D42736" s="422"/>
    </row>
    <row r="42737" spans="4:4">
      <c r="D42737" s="422"/>
    </row>
    <row r="42738" spans="4:4">
      <c r="D42738" s="422"/>
    </row>
    <row r="42739" spans="4:4">
      <c r="D42739" s="422"/>
    </row>
    <row r="42740" spans="4:4">
      <c r="D42740" s="422"/>
    </row>
    <row r="42741" spans="4:4">
      <c r="D42741" s="422"/>
    </row>
    <row r="42742" spans="4:4">
      <c r="D42742" s="422"/>
    </row>
    <row r="42743" spans="4:4">
      <c r="D42743" s="422"/>
    </row>
    <row r="42744" spans="4:4">
      <c r="D42744" s="422"/>
    </row>
    <row r="42745" spans="4:4">
      <c r="D42745" s="422"/>
    </row>
    <row r="42746" spans="4:4">
      <c r="D42746" s="422"/>
    </row>
    <row r="42747" spans="4:4">
      <c r="D42747" s="422"/>
    </row>
    <row r="42748" spans="4:4">
      <c r="D42748" s="422"/>
    </row>
    <row r="42749" spans="4:4">
      <c r="D42749" s="422"/>
    </row>
    <row r="42750" spans="4:4">
      <c r="D42750" s="422"/>
    </row>
    <row r="42751" spans="4:4">
      <c r="D42751" s="422"/>
    </row>
    <row r="42752" spans="4:4">
      <c r="D42752" s="422"/>
    </row>
    <row r="42753" spans="4:4">
      <c r="D42753" s="422"/>
    </row>
    <row r="42754" spans="4:4">
      <c r="D42754" s="422"/>
    </row>
    <row r="42755" spans="4:4">
      <c r="D42755" s="422"/>
    </row>
    <row r="42756" spans="4:4">
      <c r="D42756" s="422"/>
    </row>
    <row r="42757" spans="4:4">
      <c r="D42757" s="422"/>
    </row>
    <row r="42758" spans="4:4">
      <c r="D42758" s="422"/>
    </row>
    <row r="42759" spans="4:4">
      <c r="D42759" s="422"/>
    </row>
    <row r="42760" spans="4:4">
      <c r="D42760" s="422"/>
    </row>
    <row r="42761" spans="4:4">
      <c r="D42761" s="422"/>
    </row>
    <row r="42762" spans="4:4">
      <c r="D42762" s="422"/>
    </row>
    <row r="42763" spans="4:4">
      <c r="D42763" s="422"/>
    </row>
    <row r="42764" spans="4:4">
      <c r="D42764" s="422"/>
    </row>
    <row r="42765" spans="4:4">
      <c r="D42765" s="422"/>
    </row>
    <row r="42766" spans="4:4">
      <c r="D42766" s="422"/>
    </row>
    <row r="42767" spans="4:4">
      <c r="D42767" s="422"/>
    </row>
    <row r="42768" spans="4:4">
      <c r="D42768" s="422"/>
    </row>
    <row r="42769" spans="4:4">
      <c r="D42769" s="422"/>
    </row>
    <row r="42770" spans="4:4">
      <c r="D42770" s="422"/>
    </row>
    <row r="42771" spans="4:4">
      <c r="D42771" s="422"/>
    </row>
    <row r="42772" spans="4:4">
      <c r="D42772" s="422"/>
    </row>
    <row r="42773" spans="4:4">
      <c r="D42773" s="422"/>
    </row>
    <row r="42774" spans="4:4">
      <c r="D42774" s="422"/>
    </row>
    <row r="42775" spans="4:4">
      <c r="D42775" s="422"/>
    </row>
    <row r="42776" spans="4:4">
      <c r="D42776" s="422"/>
    </row>
    <row r="42777" spans="4:4">
      <c r="D42777" s="422"/>
    </row>
    <row r="42778" spans="4:4">
      <c r="D42778" s="422"/>
    </row>
    <row r="42779" spans="4:4">
      <c r="D42779" s="422"/>
    </row>
    <row r="42780" spans="4:4">
      <c r="D42780" s="422"/>
    </row>
    <row r="42781" spans="4:4">
      <c r="D42781" s="422"/>
    </row>
    <row r="42782" spans="4:4">
      <c r="D42782" s="422"/>
    </row>
    <row r="42783" spans="4:4">
      <c r="D42783" s="422"/>
    </row>
    <row r="42784" spans="4:4">
      <c r="D42784" s="422"/>
    </row>
    <row r="42785" spans="4:4">
      <c r="D42785" s="422"/>
    </row>
    <row r="42786" spans="4:4">
      <c r="D42786" s="422"/>
    </row>
    <row r="42787" spans="4:4">
      <c r="D42787" s="422"/>
    </row>
    <row r="42788" spans="4:4">
      <c r="D42788" s="422"/>
    </row>
    <row r="42789" spans="4:4">
      <c r="D42789" s="422"/>
    </row>
    <row r="42790" spans="4:4">
      <c r="D42790" s="422"/>
    </row>
    <row r="42791" spans="4:4">
      <c r="D42791" s="422"/>
    </row>
    <row r="42792" spans="4:4">
      <c r="D42792" s="422"/>
    </row>
    <row r="42793" spans="4:4">
      <c r="D42793" s="422"/>
    </row>
    <row r="42794" spans="4:4">
      <c r="D42794" s="422"/>
    </row>
    <row r="42795" spans="4:4">
      <c r="D42795" s="422"/>
    </row>
    <row r="42796" spans="4:4">
      <c r="D42796" s="422"/>
    </row>
    <row r="42797" spans="4:4">
      <c r="D42797" s="422"/>
    </row>
    <row r="42798" spans="4:4">
      <c r="D42798" s="422"/>
    </row>
    <row r="42799" spans="4:4">
      <c r="D42799" s="422"/>
    </row>
    <row r="42800" spans="4:4">
      <c r="D42800" s="422"/>
    </row>
    <row r="42801" spans="4:4">
      <c r="D42801" s="422"/>
    </row>
    <row r="42802" spans="4:4">
      <c r="D42802" s="422"/>
    </row>
    <row r="42803" spans="4:4">
      <c r="D42803" s="422"/>
    </row>
    <row r="42804" spans="4:4">
      <c r="D42804" s="422"/>
    </row>
    <row r="42805" spans="4:4">
      <c r="D42805" s="422"/>
    </row>
    <row r="42806" spans="4:4">
      <c r="D42806" s="422"/>
    </row>
    <row r="42807" spans="4:4">
      <c r="D42807" s="422"/>
    </row>
    <row r="42808" spans="4:4">
      <c r="D42808" s="422"/>
    </row>
    <row r="42809" spans="4:4">
      <c r="D42809" s="422"/>
    </row>
    <row r="42810" spans="4:4">
      <c r="D42810" s="422"/>
    </row>
    <row r="42811" spans="4:4">
      <c r="D42811" s="422"/>
    </row>
    <row r="42812" spans="4:4">
      <c r="D42812" s="422"/>
    </row>
    <row r="42813" spans="4:4">
      <c r="D42813" s="422"/>
    </row>
    <row r="42814" spans="4:4">
      <c r="D42814" s="422"/>
    </row>
    <row r="42815" spans="4:4">
      <c r="D42815" s="422"/>
    </row>
    <row r="42816" spans="4:4">
      <c r="D42816" s="422"/>
    </row>
    <row r="42817" spans="4:4">
      <c r="D42817" s="422"/>
    </row>
    <row r="42818" spans="4:4">
      <c r="D42818" s="422"/>
    </row>
    <row r="42819" spans="4:4">
      <c r="D42819" s="422"/>
    </row>
    <row r="42820" spans="4:4">
      <c r="D42820" s="422"/>
    </row>
    <row r="42821" spans="4:4">
      <c r="D42821" s="422"/>
    </row>
    <row r="42822" spans="4:4">
      <c r="D42822" s="422"/>
    </row>
    <row r="42823" spans="4:4">
      <c r="D42823" s="422"/>
    </row>
    <row r="42824" spans="4:4">
      <c r="D42824" s="422"/>
    </row>
    <row r="42825" spans="4:4">
      <c r="D42825" s="422"/>
    </row>
    <row r="42826" spans="4:4">
      <c r="D42826" s="422"/>
    </row>
    <row r="42827" spans="4:4">
      <c r="D42827" s="422"/>
    </row>
    <row r="42828" spans="4:4">
      <c r="D42828" s="422"/>
    </row>
    <row r="42829" spans="4:4">
      <c r="D42829" s="422"/>
    </row>
    <row r="42830" spans="4:4">
      <c r="D42830" s="422"/>
    </row>
    <row r="42831" spans="4:4">
      <c r="D42831" s="422"/>
    </row>
    <row r="42832" spans="4:4">
      <c r="D42832" s="422"/>
    </row>
    <row r="42833" spans="4:4">
      <c r="D42833" s="422"/>
    </row>
    <row r="42834" spans="4:4">
      <c r="D42834" s="422"/>
    </row>
    <row r="42835" spans="4:4">
      <c r="D42835" s="422"/>
    </row>
    <row r="42836" spans="4:4">
      <c r="D42836" s="422"/>
    </row>
    <row r="42837" spans="4:4">
      <c r="D42837" s="422"/>
    </row>
    <row r="42838" spans="4:4">
      <c r="D42838" s="422"/>
    </row>
    <row r="42839" spans="4:4">
      <c r="D42839" s="422"/>
    </row>
    <row r="42840" spans="4:4">
      <c r="D42840" s="422"/>
    </row>
    <row r="42841" spans="4:4">
      <c r="D42841" s="422"/>
    </row>
    <row r="42842" spans="4:4">
      <c r="D42842" s="422"/>
    </row>
    <row r="42843" spans="4:4">
      <c r="D42843" s="422"/>
    </row>
    <row r="42844" spans="4:4">
      <c r="D42844" s="422"/>
    </row>
    <row r="42845" spans="4:4">
      <c r="D42845" s="422"/>
    </row>
    <row r="42846" spans="4:4">
      <c r="D42846" s="422"/>
    </row>
    <row r="42847" spans="4:4">
      <c r="D42847" s="422"/>
    </row>
    <row r="42848" spans="4:4">
      <c r="D42848" s="422"/>
    </row>
    <row r="42849" spans="4:4">
      <c r="D42849" s="422"/>
    </row>
    <row r="42850" spans="4:4">
      <c r="D42850" s="422"/>
    </row>
    <row r="42851" spans="4:4">
      <c r="D42851" s="422"/>
    </row>
    <row r="42852" spans="4:4">
      <c r="D42852" s="422"/>
    </row>
    <row r="42853" spans="4:4">
      <c r="D42853" s="422"/>
    </row>
    <row r="42854" spans="4:4">
      <c r="D42854" s="422"/>
    </row>
    <row r="42855" spans="4:4">
      <c r="D42855" s="422"/>
    </row>
    <row r="42856" spans="4:4">
      <c r="D42856" s="422"/>
    </row>
    <row r="42857" spans="4:4">
      <c r="D42857" s="422"/>
    </row>
    <row r="42858" spans="4:4">
      <c r="D42858" s="422"/>
    </row>
    <row r="42859" spans="4:4">
      <c r="D42859" s="422"/>
    </row>
    <row r="42860" spans="4:4">
      <c r="D42860" s="422"/>
    </row>
    <row r="42861" spans="4:4">
      <c r="D42861" s="422"/>
    </row>
    <row r="42862" spans="4:4">
      <c r="D42862" s="422"/>
    </row>
    <row r="42863" spans="4:4">
      <c r="D42863" s="422"/>
    </row>
    <row r="42864" spans="4:4">
      <c r="D42864" s="422"/>
    </row>
    <row r="42865" spans="4:4">
      <c r="D42865" s="422"/>
    </row>
    <row r="42866" spans="4:4">
      <c r="D42866" s="422"/>
    </row>
    <row r="42867" spans="4:4">
      <c r="D42867" s="422"/>
    </row>
    <row r="42868" spans="4:4">
      <c r="D42868" s="422"/>
    </row>
    <row r="42869" spans="4:4">
      <c r="D42869" s="422"/>
    </row>
    <row r="42870" spans="4:4">
      <c r="D42870" s="422"/>
    </row>
    <row r="42871" spans="4:4">
      <c r="D42871" s="422"/>
    </row>
    <row r="42872" spans="4:4">
      <c r="D42872" s="422"/>
    </row>
    <row r="42873" spans="4:4">
      <c r="D42873" s="422"/>
    </row>
    <row r="42874" spans="4:4">
      <c r="D42874" s="422"/>
    </row>
    <row r="42875" spans="4:4">
      <c r="D42875" s="422"/>
    </row>
    <row r="42876" spans="4:4">
      <c r="D42876" s="422"/>
    </row>
    <row r="42877" spans="4:4">
      <c r="D42877" s="422"/>
    </row>
    <row r="42878" spans="4:4">
      <c r="D42878" s="422"/>
    </row>
    <row r="42879" spans="4:4">
      <c r="D42879" s="422"/>
    </row>
    <row r="42880" spans="4:4">
      <c r="D42880" s="422"/>
    </row>
    <row r="42881" spans="4:4">
      <c r="D42881" s="422"/>
    </row>
    <row r="42882" spans="4:4">
      <c r="D42882" s="422"/>
    </row>
    <row r="42883" spans="4:4">
      <c r="D42883" s="422"/>
    </row>
    <row r="42884" spans="4:4">
      <c r="D42884" s="422"/>
    </row>
    <row r="42885" spans="4:4">
      <c r="D42885" s="422"/>
    </row>
    <row r="42886" spans="4:4">
      <c r="D42886" s="422"/>
    </row>
    <row r="42887" spans="4:4">
      <c r="D42887" s="422"/>
    </row>
    <row r="42888" spans="4:4">
      <c r="D42888" s="422"/>
    </row>
    <row r="42889" spans="4:4">
      <c r="D42889" s="422"/>
    </row>
    <row r="42890" spans="4:4">
      <c r="D42890" s="422"/>
    </row>
    <row r="42891" spans="4:4">
      <c r="D42891" s="422"/>
    </row>
    <row r="42892" spans="4:4">
      <c r="D42892" s="422"/>
    </row>
    <row r="42893" spans="4:4">
      <c r="D42893" s="422"/>
    </row>
    <row r="42894" spans="4:4">
      <c r="D42894" s="422"/>
    </row>
    <row r="42895" spans="4:4">
      <c r="D42895" s="422"/>
    </row>
    <row r="42896" spans="4:4">
      <c r="D42896" s="422"/>
    </row>
    <row r="42897" spans="4:4">
      <c r="D42897" s="422"/>
    </row>
    <row r="42898" spans="4:4">
      <c r="D42898" s="422"/>
    </row>
    <row r="42899" spans="4:4">
      <c r="D42899" s="422"/>
    </row>
    <row r="42900" spans="4:4">
      <c r="D42900" s="422"/>
    </row>
    <row r="42901" spans="4:4">
      <c r="D42901" s="422"/>
    </row>
    <row r="42902" spans="4:4">
      <c r="D42902" s="422"/>
    </row>
    <row r="42903" spans="4:4">
      <c r="D42903" s="422"/>
    </row>
    <row r="42904" spans="4:4">
      <c r="D42904" s="422"/>
    </row>
    <row r="42905" spans="4:4">
      <c r="D42905" s="422"/>
    </row>
    <row r="42906" spans="4:4">
      <c r="D42906" s="422"/>
    </row>
    <row r="42907" spans="4:4">
      <c r="D42907" s="422"/>
    </row>
    <row r="42908" spans="4:4">
      <c r="D42908" s="422"/>
    </row>
    <row r="42909" spans="4:4">
      <c r="D42909" s="422"/>
    </row>
    <row r="42910" spans="4:4">
      <c r="D42910" s="422"/>
    </row>
    <row r="42911" spans="4:4">
      <c r="D42911" s="422"/>
    </row>
    <row r="42912" spans="4:4">
      <c r="D42912" s="422"/>
    </row>
    <row r="42913" spans="4:4">
      <c r="D42913" s="422"/>
    </row>
    <row r="42914" spans="4:4">
      <c r="D42914" s="422"/>
    </row>
    <row r="42915" spans="4:4">
      <c r="D42915" s="422"/>
    </row>
    <row r="42916" spans="4:4">
      <c r="D42916" s="422"/>
    </row>
    <row r="42917" spans="4:4">
      <c r="D42917" s="422"/>
    </row>
    <row r="42918" spans="4:4">
      <c r="D42918" s="422"/>
    </row>
    <row r="42919" spans="4:4">
      <c r="D42919" s="422"/>
    </row>
    <row r="42920" spans="4:4">
      <c r="D42920" s="422"/>
    </row>
    <row r="42921" spans="4:4">
      <c r="D42921" s="422"/>
    </row>
    <row r="42922" spans="4:4">
      <c r="D42922" s="422"/>
    </row>
    <row r="42923" spans="4:4">
      <c r="D42923" s="422"/>
    </row>
    <row r="42924" spans="4:4">
      <c r="D42924" s="422"/>
    </row>
    <row r="42925" spans="4:4">
      <c r="D42925" s="422"/>
    </row>
    <row r="42926" spans="4:4">
      <c r="D42926" s="422"/>
    </row>
    <row r="42927" spans="4:4">
      <c r="D42927" s="422"/>
    </row>
    <row r="42928" spans="4:4">
      <c r="D42928" s="422"/>
    </row>
    <row r="42929" spans="4:4">
      <c r="D42929" s="422"/>
    </row>
    <row r="42930" spans="4:4">
      <c r="D42930" s="422"/>
    </row>
    <row r="42931" spans="4:4">
      <c r="D42931" s="422"/>
    </row>
    <row r="42932" spans="4:4">
      <c r="D42932" s="422"/>
    </row>
    <row r="42933" spans="4:4">
      <c r="D42933" s="422"/>
    </row>
    <row r="42934" spans="4:4">
      <c r="D42934" s="422"/>
    </row>
    <row r="42935" spans="4:4">
      <c r="D42935" s="422"/>
    </row>
    <row r="42936" spans="4:4">
      <c r="D42936" s="422"/>
    </row>
    <row r="42937" spans="4:4">
      <c r="D42937" s="422"/>
    </row>
    <row r="42938" spans="4:4">
      <c r="D42938" s="422"/>
    </row>
    <row r="42939" spans="4:4">
      <c r="D42939" s="422"/>
    </row>
    <row r="42940" spans="4:4">
      <c r="D42940" s="422"/>
    </row>
    <row r="42941" spans="4:4">
      <c r="D42941" s="422"/>
    </row>
    <row r="42942" spans="4:4">
      <c r="D42942" s="422"/>
    </row>
    <row r="42943" spans="4:4">
      <c r="D42943" s="422"/>
    </row>
    <row r="42944" spans="4:4">
      <c r="D42944" s="422"/>
    </row>
    <row r="42945" spans="4:4">
      <c r="D42945" s="422"/>
    </row>
    <row r="42946" spans="4:4">
      <c r="D42946" s="422"/>
    </row>
    <row r="42947" spans="4:4">
      <c r="D42947" s="422"/>
    </row>
    <row r="42948" spans="4:4">
      <c r="D42948" s="422"/>
    </row>
    <row r="42949" spans="4:4">
      <c r="D42949" s="422"/>
    </row>
    <row r="42950" spans="4:4">
      <c r="D42950" s="422"/>
    </row>
    <row r="42951" spans="4:4">
      <c r="D42951" s="422"/>
    </row>
    <row r="42952" spans="4:4">
      <c r="D42952" s="422"/>
    </row>
    <row r="42953" spans="4:4">
      <c r="D42953" s="422"/>
    </row>
    <row r="42954" spans="4:4">
      <c r="D42954" s="422"/>
    </row>
    <row r="42955" spans="4:4">
      <c r="D42955" s="422"/>
    </row>
    <row r="42956" spans="4:4">
      <c r="D42956" s="422"/>
    </row>
    <row r="42957" spans="4:4">
      <c r="D42957" s="422"/>
    </row>
    <row r="42958" spans="4:4">
      <c r="D42958" s="422"/>
    </row>
    <row r="42959" spans="4:4">
      <c r="D42959" s="422"/>
    </row>
    <row r="42960" spans="4:4">
      <c r="D42960" s="422"/>
    </row>
    <row r="42961" spans="4:4">
      <c r="D42961" s="422"/>
    </row>
    <row r="42962" spans="4:4">
      <c r="D42962" s="422"/>
    </row>
    <row r="42963" spans="4:4">
      <c r="D42963" s="422"/>
    </row>
    <row r="42964" spans="4:4">
      <c r="D42964" s="422"/>
    </row>
    <row r="42965" spans="4:4">
      <c r="D42965" s="422"/>
    </row>
    <row r="42966" spans="4:4">
      <c r="D42966" s="422"/>
    </row>
    <row r="42967" spans="4:4">
      <c r="D42967" s="422"/>
    </row>
    <row r="42968" spans="4:4">
      <c r="D42968" s="422"/>
    </row>
    <row r="42969" spans="4:4">
      <c r="D42969" s="422"/>
    </row>
    <row r="42970" spans="4:4">
      <c r="D42970" s="422"/>
    </row>
    <row r="42971" spans="4:4">
      <c r="D42971" s="422"/>
    </row>
    <row r="42972" spans="4:4">
      <c r="D42972" s="422"/>
    </row>
    <row r="42973" spans="4:4">
      <c r="D42973" s="422"/>
    </row>
    <row r="42974" spans="4:4">
      <c r="D42974" s="422"/>
    </row>
    <row r="42975" spans="4:4">
      <c r="D42975" s="422"/>
    </row>
    <row r="42976" spans="4:4">
      <c r="D42976" s="422"/>
    </row>
    <row r="42977" spans="4:4">
      <c r="D42977" s="422"/>
    </row>
    <row r="42978" spans="4:4">
      <c r="D42978" s="422"/>
    </row>
    <row r="42979" spans="4:4">
      <c r="D42979" s="422"/>
    </row>
    <row r="42980" spans="4:4">
      <c r="D42980" s="422"/>
    </row>
    <row r="42981" spans="4:4">
      <c r="D42981" s="422"/>
    </row>
    <row r="42982" spans="4:4">
      <c r="D42982" s="422"/>
    </row>
    <row r="42983" spans="4:4">
      <c r="D42983" s="422"/>
    </row>
    <row r="42984" spans="4:4">
      <c r="D42984" s="422"/>
    </row>
    <row r="42985" spans="4:4">
      <c r="D42985" s="422"/>
    </row>
    <row r="42986" spans="4:4">
      <c r="D42986" s="422"/>
    </row>
    <row r="42987" spans="4:4">
      <c r="D42987" s="422"/>
    </row>
    <row r="42988" spans="4:4">
      <c r="D42988" s="422"/>
    </row>
    <row r="42989" spans="4:4">
      <c r="D42989" s="422"/>
    </row>
    <row r="42990" spans="4:4">
      <c r="D42990" s="422"/>
    </row>
    <row r="42991" spans="4:4">
      <c r="D42991" s="422"/>
    </row>
    <row r="42992" spans="4:4">
      <c r="D42992" s="422"/>
    </row>
    <row r="42993" spans="4:4">
      <c r="D42993" s="422"/>
    </row>
    <row r="42994" spans="4:4">
      <c r="D42994" s="422"/>
    </row>
    <row r="42995" spans="4:4">
      <c r="D42995" s="422"/>
    </row>
    <row r="42996" spans="4:4">
      <c r="D42996" s="422"/>
    </row>
    <row r="42997" spans="4:4">
      <c r="D42997" s="422"/>
    </row>
    <row r="42998" spans="4:4">
      <c r="D42998" s="422"/>
    </row>
    <row r="42999" spans="4:4">
      <c r="D42999" s="422"/>
    </row>
    <row r="43000" spans="4:4">
      <c r="D43000" s="422"/>
    </row>
    <row r="43001" spans="4:4">
      <c r="D43001" s="422"/>
    </row>
    <row r="43002" spans="4:4">
      <c r="D43002" s="422"/>
    </row>
    <row r="43003" spans="4:4">
      <c r="D43003" s="422"/>
    </row>
    <row r="43004" spans="4:4">
      <c r="D43004" s="422"/>
    </row>
    <row r="43005" spans="4:4">
      <c r="D43005" s="422"/>
    </row>
    <row r="43006" spans="4:4">
      <c r="D43006" s="422"/>
    </row>
    <row r="43007" spans="4:4">
      <c r="D43007" s="422"/>
    </row>
    <row r="43008" spans="4:4">
      <c r="D43008" s="422"/>
    </row>
    <row r="43009" spans="4:4">
      <c r="D43009" s="422"/>
    </row>
    <row r="43010" spans="4:4">
      <c r="D43010" s="422"/>
    </row>
    <row r="43011" spans="4:4">
      <c r="D43011" s="422"/>
    </row>
    <row r="43012" spans="4:4">
      <c r="D43012" s="422"/>
    </row>
    <row r="43013" spans="4:4">
      <c r="D43013" s="422"/>
    </row>
    <row r="43014" spans="4:4">
      <c r="D43014" s="422"/>
    </row>
    <row r="43015" spans="4:4">
      <c r="D43015" s="422"/>
    </row>
    <row r="43016" spans="4:4">
      <c r="D43016" s="422"/>
    </row>
    <row r="43017" spans="4:4">
      <c r="D43017" s="422"/>
    </row>
    <row r="43018" spans="4:4">
      <c r="D43018" s="422"/>
    </row>
    <row r="43019" spans="4:4">
      <c r="D43019" s="422"/>
    </row>
    <row r="43020" spans="4:4">
      <c r="D43020" s="422"/>
    </row>
    <row r="43021" spans="4:4">
      <c r="D43021" s="422"/>
    </row>
    <row r="43022" spans="4:4">
      <c r="D43022" s="422"/>
    </row>
    <row r="43023" spans="4:4">
      <c r="D43023" s="422"/>
    </row>
    <row r="43024" spans="4:4">
      <c r="D43024" s="422"/>
    </row>
    <row r="43025" spans="4:4">
      <c r="D43025" s="422"/>
    </row>
    <row r="43026" spans="4:4">
      <c r="D43026" s="422"/>
    </row>
    <row r="43027" spans="4:4">
      <c r="D43027" s="422"/>
    </row>
    <row r="43028" spans="4:4">
      <c r="D43028" s="422"/>
    </row>
    <row r="43029" spans="4:4">
      <c r="D43029" s="422"/>
    </row>
    <row r="43030" spans="4:4">
      <c r="D43030" s="422"/>
    </row>
    <row r="43031" spans="4:4">
      <c r="D43031" s="422"/>
    </row>
    <row r="43032" spans="4:4">
      <c r="D43032" s="422"/>
    </row>
    <row r="43033" spans="4:4">
      <c r="D43033" s="422"/>
    </row>
    <row r="43034" spans="4:4">
      <c r="D43034" s="422"/>
    </row>
    <row r="43035" spans="4:4">
      <c r="D43035" s="422"/>
    </row>
    <row r="43036" spans="4:4">
      <c r="D43036" s="422"/>
    </row>
    <row r="43037" spans="4:4">
      <c r="D43037" s="422"/>
    </row>
    <row r="43038" spans="4:4">
      <c r="D43038" s="422"/>
    </row>
    <row r="43039" spans="4:4">
      <c r="D43039" s="422"/>
    </row>
    <row r="43040" spans="4:4">
      <c r="D43040" s="422"/>
    </row>
    <row r="43041" spans="4:4">
      <c r="D43041" s="422"/>
    </row>
    <row r="43042" spans="4:4">
      <c r="D43042" s="422"/>
    </row>
    <row r="43043" spans="4:4">
      <c r="D43043" s="422"/>
    </row>
    <row r="43044" spans="4:4">
      <c r="D43044" s="422"/>
    </row>
    <row r="43045" spans="4:4">
      <c r="D43045" s="422"/>
    </row>
    <row r="43046" spans="4:4">
      <c r="D43046" s="422"/>
    </row>
    <row r="43047" spans="4:4">
      <c r="D43047" s="422"/>
    </row>
    <row r="43048" spans="4:4">
      <c r="D43048" s="422"/>
    </row>
    <row r="43049" spans="4:4">
      <c r="D43049" s="422"/>
    </row>
    <row r="43050" spans="4:4">
      <c r="D43050" s="422"/>
    </row>
    <row r="43051" spans="4:4">
      <c r="D43051" s="422"/>
    </row>
    <row r="43052" spans="4:4">
      <c r="D43052" s="422"/>
    </row>
    <row r="43053" spans="4:4">
      <c r="D43053" s="422"/>
    </row>
    <row r="43054" spans="4:4">
      <c r="D43054" s="422"/>
    </row>
    <row r="43055" spans="4:4">
      <c r="D43055" s="422"/>
    </row>
    <row r="43056" spans="4:4">
      <c r="D43056" s="422"/>
    </row>
    <row r="43057" spans="4:4">
      <c r="D43057" s="422"/>
    </row>
    <row r="43058" spans="4:4">
      <c r="D43058" s="422"/>
    </row>
    <row r="43059" spans="4:4">
      <c r="D43059" s="422"/>
    </row>
    <row r="43060" spans="4:4">
      <c r="D43060" s="422"/>
    </row>
    <row r="43061" spans="4:4">
      <c r="D43061" s="422"/>
    </row>
    <row r="43062" spans="4:4">
      <c r="D43062" s="422"/>
    </row>
    <row r="43063" spans="4:4">
      <c r="D43063" s="422"/>
    </row>
    <row r="43064" spans="4:4">
      <c r="D43064" s="422"/>
    </row>
    <row r="43065" spans="4:4">
      <c r="D43065" s="422"/>
    </row>
    <row r="43066" spans="4:4">
      <c r="D43066" s="422"/>
    </row>
    <row r="43067" spans="4:4">
      <c r="D43067" s="422"/>
    </row>
    <row r="43068" spans="4:4">
      <c r="D43068" s="422"/>
    </row>
    <row r="43069" spans="4:4">
      <c r="D43069" s="422"/>
    </row>
    <row r="43070" spans="4:4">
      <c r="D43070" s="422"/>
    </row>
    <row r="43071" spans="4:4">
      <c r="D43071" s="422"/>
    </row>
    <row r="43072" spans="4:4">
      <c r="D43072" s="422"/>
    </row>
    <row r="43073" spans="4:4">
      <c r="D43073" s="422"/>
    </row>
    <row r="43074" spans="4:4">
      <c r="D43074" s="422"/>
    </row>
    <row r="43075" spans="4:4">
      <c r="D43075" s="422"/>
    </row>
    <row r="43076" spans="4:4">
      <c r="D43076" s="422"/>
    </row>
    <row r="43077" spans="4:4">
      <c r="D43077" s="422"/>
    </row>
    <row r="43078" spans="4:4">
      <c r="D43078" s="422"/>
    </row>
    <row r="43079" spans="4:4">
      <c r="D43079" s="422"/>
    </row>
    <row r="43080" spans="4:4">
      <c r="D43080" s="422"/>
    </row>
    <row r="43081" spans="4:4">
      <c r="D43081" s="422"/>
    </row>
    <row r="43082" spans="4:4">
      <c r="D43082" s="422"/>
    </row>
    <row r="43083" spans="4:4">
      <c r="D43083" s="422"/>
    </row>
    <row r="43084" spans="4:4">
      <c r="D43084" s="422"/>
    </row>
    <row r="43085" spans="4:4">
      <c r="D43085" s="422"/>
    </row>
    <row r="43086" spans="4:4">
      <c r="D43086" s="422"/>
    </row>
    <row r="43087" spans="4:4">
      <c r="D43087" s="422"/>
    </row>
    <row r="43088" spans="4:4">
      <c r="D43088" s="422"/>
    </row>
    <row r="43089" spans="4:4">
      <c r="D43089" s="422"/>
    </row>
    <row r="43090" spans="4:4">
      <c r="D43090" s="422"/>
    </row>
    <row r="43091" spans="4:4">
      <c r="D43091" s="422"/>
    </row>
    <row r="43092" spans="4:4">
      <c r="D43092" s="422"/>
    </row>
    <row r="43093" spans="4:4">
      <c r="D43093" s="422"/>
    </row>
    <row r="43094" spans="4:4">
      <c r="D43094" s="422"/>
    </row>
    <row r="43095" spans="4:4">
      <c r="D43095" s="422"/>
    </row>
    <row r="43096" spans="4:4">
      <c r="D43096" s="422"/>
    </row>
    <row r="43097" spans="4:4">
      <c r="D43097" s="422"/>
    </row>
    <row r="43098" spans="4:4">
      <c r="D43098" s="422"/>
    </row>
    <row r="43099" spans="4:4">
      <c r="D43099" s="422"/>
    </row>
    <row r="43100" spans="4:4">
      <c r="D43100" s="422"/>
    </row>
    <row r="43101" spans="4:4">
      <c r="D43101" s="422"/>
    </row>
    <row r="43102" spans="4:4">
      <c r="D43102" s="422"/>
    </row>
    <row r="43103" spans="4:4">
      <c r="D43103" s="422"/>
    </row>
    <row r="43104" spans="4:4">
      <c r="D43104" s="422"/>
    </row>
    <row r="43105" spans="4:4">
      <c r="D43105" s="422"/>
    </row>
    <row r="43106" spans="4:4">
      <c r="D43106" s="422"/>
    </row>
    <row r="43107" spans="4:4">
      <c r="D43107" s="422"/>
    </row>
    <row r="43108" spans="4:4">
      <c r="D43108" s="422"/>
    </row>
    <row r="43109" spans="4:4">
      <c r="D43109" s="422"/>
    </row>
    <row r="43110" spans="4:4">
      <c r="D43110" s="422"/>
    </row>
    <row r="43111" spans="4:4">
      <c r="D43111" s="422"/>
    </row>
    <row r="43112" spans="4:4">
      <c r="D43112" s="422"/>
    </row>
    <row r="43113" spans="4:4">
      <c r="D43113" s="422"/>
    </row>
    <row r="43114" spans="4:4">
      <c r="D43114" s="422"/>
    </row>
    <row r="43115" spans="4:4">
      <c r="D43115" s="422"/>
    </row>
    <row r="43116" spans="4:4">
      <c r="D43116" s="422"/>
    </row>
    <row r="43117" spans="4:4">
      <c r="D43117" s="422"/>
    </row>
    <row r="43118" spans="4:4">
      <c r="D43118" s="422"/>
    </row>
    <row r="43119" spans="4:4">
      <c r="D43119" s="422"/>
    </row>
    <row r="43120" spans="4:4">
      <c r="D43120" s="422"/>
    </row>
    <row r="43121" spans="4:4">
      <c r="D43121" s="422"/>
    </row>
    <row r="43122" spans="4:4">
      <c r="D43122" s="422"/>
    </row>
    <row r="43123" spans="4:4">
      <c r="D43123" s="422"/>
    </row>
    <row r="43124" spans="4:4">
      <c r="D43124" s="422"/>
    </row>
    <row r="43125" spans="4:4">
      <c r="D43125" s="422"/>
    </row>
    <row r="43126" spans="4:4">
      <c r="D43126" s="422"/>
    </row>
    <row r="43127" spans="4:4">
      <c r="D43127" s="422"/>
    </row>
    <row r="43128" spans="4:4">
      <c r="D43128" s="422"/>
    </row>
    <row r="43129" spans="4:4">
      <c r="D43129" s="422"/>
    </row>
    <row r="43130" spans="4:4">
      <c r="D43130" s="422"/>
    </row>
    <row r="43131" spans="4:4">
      <c r="D43131" s="422"/>
    </row>
    <row r="43132" spans="4:4">
      <c r="D43132" s="422"/>
    </row>
    <row r="43133" spans="4:4">
      <c r="D43133" s="422"/>
    </row>
    <row r="43134" spans="4:4">
      <c r="D43134" s="422"/>
    </row>
    <row r="43135" spans="4:4">
      <c r="D43135" s="422"/>
    </row>
    <row r="43136" spans="4:4">
      <c r="D43136" s="422"/>
    </row>
    <row r="43137" spans="4:4">
      <c r="D43137" s="422"/>
    </row>
    <row r="43138" spans="4:4">
      <c r="D43138" s="422"/>
    </row>
    <row r="43139" spans="4:4">
      <c r="D43139" s="422"/>
    </row>
    <row r="43140" spans="4:4">
      <c r="D43140" s="422"/>
    </row>
    <row r="43141" spans="4:4">
      <c r="D43141" s="422"/>
    </row>
    <row r="43142" spans="4:4">
      <c r="D43142" s="422"/>
    </row>
    <row r="43143" spans="4:4">
      <c r="D43143" s="422"/>
    </row>
    <row r="43144" spans="4:4">
      <c r="D43144" s="422"/>
    </row>
    <row r="43145" spans="4:4">
      <c r="D43145" s="422"/>
    </row>
    <row r="43146" spans="4:4">
      <c r="D43146" s="422"/>
    </row>
    <row r="43147" spans="4:4">
      <c r="D43147" s="422"/>
    </row>
    <row r="43148" spans="4:4">
      <c r="D43148" s="422"/>
    </row>
    <row r="43149" spans="4:4">
      <c r="D43149" s="422"/>
    </row>
    <row r="43150" spans="4:4">
      <c r="D43150" s="422"/>
    </row>
    <row r="43151" spans="4:4">
      <c r="D43151" s="422"/>
    </row>
    <row r="43152" spans="4:4">
      <c r="D43152" s="422"/>
    </row>
    <row r="43153" spans="4:4">
      <c r="D43153" s="422"/>
    </row>
    <row r="43154" spans="4:4">
      <c r="D43154" s="422"/>
    </row>
    <row r="43155" spans="4:4">
      <c r="D43155" s="422"/>
    </row>
    <row r="43156" spans="4:4">
      <c r="D43156" s="422"/>
    </row>
    <row r="43157" spans="4:4">
      <c r="D43157" s="422"/>
    </row>
    <row r="43158" spans="4:4">
      <c r="D43158" s="422"/>
    </row>
    <row r="43159" spans="4:4">
      <c r="D43159" s="422"/>
    </row>
    <row r="43160" spans="4:4">
      <c r="D43160" s="422"/>
    </row>
    <row r="43161" spans="4:4">
      <c r="D43161" s="422"/>
    </row>
    <row r="43162" spans="4:4">
      <c r="D43162" s="422"/>
    </row>
    <row r="43163" spans="4:4">
      <c r="D43163" s="422"/>
    </row>
    <row r="43164" spans="4:4">
      <c r="D43164" s="422"/>
    </row>
    <row r="43165" spans="4:4">
      <c r="D43165" s="422"/>
    </row>
    <row r="43166" spans="4:4">
      <c r="D43166" s="422"/>
    </row>
    <row r="43167" spans="4:4">
      <c r="D43167" s="422"/>
    </row>
    <row r="43168" spans="4:4">
      <c r="D43168" s="422"/>
    </row>
    <row r="43169" spans="4:4">
      <c r="D43169" s="422"/>
    </row>
    <row r="43170" spans="4:4">
      <c r="D43170" s="422"/>
    </row>
    <row r="43171" spans="4:4">
      <c r="D43171" s="422"/>
    </row>
    <row r="43172" spans="4:4">
      <c r="D43172" s="422"/>
    </row>
    <row r="43173" spans="4:4">
      <c r="D43173" s="422"/>
    </row>
    <row r="43174" spans="4:4">
      <c r="D43174" s="422"/>
    </row>
    <row r="43175" spans="4:4">
      <c r="D43175" s="422"/>
    </row>
    <row r="43176" spans="4:4">
      <c r="D43176" s="422"/>
    </row>
    <row r="43177" spans="4:4">
      <c r="D43177" s="422"/>
    </row>
    <row r="43178" spans="4:4">
      <c r="D43178" s="422"/>
    </row>
    <row r="43179" spans="4:4">
      <c r="D43179" s="422"/>
    </row>
    <row r="43180" spans="4:4">
      <c r="D43180" s="422"/>
    </row>
    <row r="43181" spans="4:4">
      <c r="D43181" s="422"/>
    </row>
    <row r="43182" spans="4:4">
      <c r="D43182" s="422"/>
    </row>
    <row r="43183" spans="4:4">
      <c r="D43183" s="422"/>
    </row>
    <row r="43184" spans="4:4">
      <c r="D43184" s="422"/>
    </row>
    <row r="43185" spans="4:4">
      <c r="D43185" s="422"/>
    </row>
    <row r="43186" spans="4:4">
      <c r="D43186" s="422"/>
    </row>
    <row r="43187" spans="4:4">
      <c r="D43187" s="422"/>
    </row>
    <row r="43188" spans="4:4">
      <c r="D43188" s="422"/>
    </row>
    <row r="43189" spans="4:4">
      <c r="D43189" s="422"/>
    </row>
    <row r="43190" spans="4:4">
      <c r="D43190" s="422"/>
    </row>
    <row r="43191" spans="4:4">
      <c r="D43191" s="422"/>
    </row>
    <row r="43192" spans="4:4">
      <c r="D43192" s="422"/>
    </row>
    <row r="43193" spans="4:4">
      <c r="D43193" s="422"/>
    </row>
    <row r="43194" spans="4:4">
      <c r="D43194" s="422"/>
    </row>
    <row r="43195" spans="4:4">
      <c r="D43195" s="422"/>
    </row>
    <row r="43196" spans="4:4">
      <c r="D43196" s="422"/>
    </row>
    <row r="43197" spans="4:4">
      <c r="D43197" s="422"/>
    </row>
    <row r="43198" spans="4:4">
      <c r="D43198" s="422"/>
    </row>
    <row r="43199" spans="4:4">
      <c r="D43199" s="422"/>
    </row>
    <row r="43200" spans="4:4">
      <c r="D43200" s="422"/>
    </row>
    <row r="43201" spans="4:4">
      <c r="D43201" s="422"/>
    </row>
    <row r="43202" spans="4:4">
      <c r="D43202" s="422"/>
    </row>
    <row r="43203" spans="4:4">
      <c r="D43203" s="422"/>
    </row>
    <row r="43204" spans="4:4">
      <c r="D43204" s="422"/>
    </row>
    <row r="43205" spans="4:4">
      <c r="D43205" s="422"/>
    </row>
    <row r="43206" spans="4:4">
      <c r="D43206" s="422"/>
    </row>
    <row r="43207" spans="4:4">
      <c r="D43207" s="422"/>
    </row>
    <row r="43208" spans="4:4">
      <c r="D43208" s="422"/>
    </row>
    <row r="43209" spans="4:4">
      <c r="D43209" s="422"/>
    </row>
    <row r="43210" spans="4:4">
      <c r="D43210" s="422"/>
    </row>
    <row r="43211" spans="4:4">
      <c r="D43211" s="422"/>
    </row>
    <row r="43212" spans="4:4">
      <c r="D43212" s="422"/>
    </row>
    <row r="43213" spans="4:4">
      <c r="D43213" s="422"/>
    </row>
    <row r="43214" spans="4:4">
      <c r="D43214" s="422"/>
    </row>
    <row r="43215" spans="4:4">
      <c r="D43215" s="422"/>
    </row>
    <row r="43216" spans="4:4">
      <c r="D43216" s="422"/>
    </row>
    <row r="43217" spans="4:4">
      <c r="D43217" s="422"/>
    </row>
    <row r="43218" spans="4:4">
      <c r="D43218" s="422"/>
    </row>
    <row r="43219" spans="4:4">
      <c r="D43219" s="422"/>
    </row>
    <row r="43220" spans="4:4">
      <c r="D43220" s="422"/>
    </row>
    <row r="43221" spans="4:4">
      <c r="D43221" s="422"/>
    </row>
    <row r="43222" spans="4:4">
      <c r="D43222" s="422"/>
    </row>
    <row r="43223" spans="4:4">
      <c r="D43223" s="422"/>
    </row>
    <row r="43224" spans="4:4">
      <c r="D43224" s="422"/>
    </row>
    <row r="43225" spans="4:4">
      <c r="D43225" s="422"/>
    </row>
    <row r="43226" spans="4:4">
      <c r="D43226" s="422"/>
    </row>
    <row r="43227" spans="4:4">
      <c r="D43227" s="422"/>
    </row>
    <row r="43228" spans="4:4">
      <c r="D43228" s="422"/>
    </row>
    <row r="43229" spans="4:4">
      <c r="D43229" s="422"/>
    </row>
    <row r="43230" spans="4:4">
      <c r="D43230" s="422"/>
    </row>
    <row r="43231" spans="4:4">
      <c r="D43231" s="422"/>
    </row>
    <row r="43232" spans="4:4">
      <c r="D43232" s="422"/>
    </row>
    <row r="43233" spans="4:4">
      <c r="D43233" s="422"/>
    </row>
    <row r="43234" spans="4:4">
      <c r="D43234" s="422"/>
    </row>
    <row r="43235" spans="4:4">
      <c r="D43235" s="422"/>
    </row>
    <row r="43236" spans="4:4">
      <c r="D43236" s="422"/>
    </row>
    <row r="43237" spans="4:4">
      <c r="D43237" s="422"/>
    </row>
    <row r="43238" spans="4:4">
      <c r="D43238" s="422"/>
    </row>
    <row r="43239" spans="4:4">
      <c r="D43239" s="422"/>
    </row>
    <row r="43240" spans="4:4">
      <c r="D43240" s="422"/>
    </row>
    <row r="43241" spans="4:4">
      <c r="D43241" s="422"/>
    </row>
    <row r="43242" spans="4:4">
      <c r="D43242" s="422"/>
    </row>
    <row r="43243" spans="4:4">
      <c r="D43243" s="422"/>
    </row>
    <row r="43244" spans="4:4">
      <c r="D43244" s="422"/>
    </row>
    <row r="43245" spans="4:4">
      <c r="D43245" s="422"/>
    </row>
    <row r="43246" spans="4:4">
      <c r="D43246" s="422"/>
    </row>
    <row r="43247" spans="4:4">
      <c r="D43247" s="422"/>
    </row>
    <row r="43248" spans="4:4">
      <c r="D43248" s="422"/>
    </row>
    <row r="43249" spans="4:4">
      <c r="D43249" s="422"/>
    </row>
    <row r="43250" spans="4:4">
      <c r="D43250" s="422"/>
    </row>
    <row r="43251" spans="4:4">
      <c r="D43251" s="422"/>
    </row>
    <row r="43252" spans="4:4">
      <c r="D43252" s="422"/>
    </row>
    <row r="43253" spans="4:4">
      <c r="D43253" s="422"/>
    </row>
    <row r="43254" spans="4:4">
      <c r="D43254" s="422"/>
    </row>
    <row r="43255" spans="4:4">
      <c r="D43255" s="422"/>
    </row>
    <row r="43256" spans="4:4">
      <c r="D43256" s="422"/>
    </row>
    <row r="43257" spans="4:4">
      <c r="D43257" s="422"/>
    </row>
    <row r="43258" spans="4:4">
      <c r="D43258" s="422"/>
    </row>
    <row r="43259" spans="4:4">
      <c r="D43259" s="422"/>
    </row>
    <row r="43260" spans="4:4">
      <c r="D43260" s="422"/>
    </row>
    <row r="43261" spans="4:4">
      <c r="D43261" s="422"/>
    </row>
    <row r="43262" spans="4:4">
      <c r="D43262" s="422"/>
    </row>
    <row r="43263" spans="4:4">
      <c r="D43263" s="422"/>
    </row>
    <row r="43264" spans="4:4">
      <c r="D43264" s="422"/>
    </row>
    <row r="43265" spans="4:4">
      <c r="D43265" s="422"/>
    </row>
    <row r="43266" spans="4:4">
      <c r="D43266" s="422"/>
    </row>
    <row r="43267" spans="4:4">
      <c r="D43267" s="422"/>
    </row>
    <row r="43268" spans="4:4">
      <c r="D43268" s="422"/>
    </row>
    <row r="43269" spans="4:4">
      <c r="D43269" s="422"/>
    </row>
    <row r="43270" spans="4:4">
      <c r="D43270" s="422"/>
    </row>
    <row r="43271" spans="4:4">
      <c r="D43271" s="422"/>
    </row>
    <row r="43272" spans="4:4">
      <c r="D43272" s="422"/>
    </row>
    <row r="43273" spans="4:4">
      <c r="D43273" s="422"/>
    </row>
    <row r="43274" spans="4:4">
      <c r="D43274" s="422"/>
    </row>
    <row r="43275" spans="4:4">
      <c r="D43275" s="422"/>
    </row>
    <row r="43276" spans="4:4">
      <c r="D43276" s="422"/>
    </row>
    <row r="43277" spans="4:4">
      <c r="D43277" s="422"/>
    </row>
    <row r="43278" spans="4:4">
      <c r="D43278" s="422"/>
    </row>
    <row r="43279" spans="4:4">
      <c r="D43279" s="422"/>
    </row>
    <row r="43280" spans="4:4">
      <c r="D43280" s="422"/>
    </row>
    <row r="43281" spans="4:4">
      <c r="D43281" s="422"/>
    </row>
    <row r="43282" spans="4:4">
      <c r="D43282" s="422"/>
    </row>
    <row r="43283" spans="4:4">
      <c r="D43283" s="422"/>
    </row>
    <row r="43284" spans="4:4">
      <c r="D43284" s="422"/>
    </row>
    <row r="43285" spans="4:4">
      <c r="D43285" s="422"/>
    </row>
    <row r="43286" spans="4:4">
      <c r="D43286" s="422"/>
    </row>
    <row r="43287" spans="4:4">
      <c r="D43287" s="422"/>
    </row>
    <row r="43288" spans="4:4">
      <c r="D43288" s="422"/>
    </row>
    <row r="43289" spans="4:4">
      <c r="D43289" s="422"/>
    </row>
    <row r="43290" spans="4:4">
      <c r="D43290" s="422"/>
    </row>
    <row r="43291" spans="4:4">
      <c r="D43291" s="422"/>
    </row>
    <row r="43292" spans="4:4">
      <c r="D43292" s="422"/>
    </row>
    <row r="43293" spans="4:4">
      <c r="D43293" s="422"/>
    </row>
    <row r="43294" spans="4:4">
      <c r="D43294" s="422"/>
    </row>
    <row r="43295" spans="4:4">
      <c r="D43295" s="422"/>
    </row>
    <row r="43296" spans="4:4">
      <c r="D43296" s="422"/>
    </row>
    <row r="43297" spans="4:4">
      <c r="D43297" s="422"/>
    </row>
    <row r="43298" spans="4:4">
      <c r="D43298" s="422"/>
    </row>
    <row r="43299" spans="4:4">
      <c r="D43299" s="422"/>
    </row>
    <row r="43300" spans="4:4">
      <c r="D43300" s="422"/>
    </row>
    <row r="43301" spans="4:4">
      <c r="D43301" s="422"/>
    </row>
    <row r="43302" spans="4:4">
      <c r="D43302" s="422"/>
    </row>
    <row r="43303" spans="4:4">
      <c r="D43303" s="422"/>
    </row>
    <row r="43304" spans="4:4">
      <c r="D43304" s="422"/>
    </row>
    <row r="43305" spans="4:4">
      <c r="D43305" s="422"/>
    </row>
    <row r="43306" spans="4:4">
      <c r="D43306" s="422"/>
    </row>
    <row r="43307" spans="4:4">
      <c r="D43307" s="422"/>
    </row>
    <row r="43308" spans="4:4">
      <c r="D43308" s="422"/>
    </row>
    <row r="43309" spans="4:4">
      <c r="D43309" s="422"/>
    </row>
    <row r="43310" spans="4:4">
      <c r="D43310" s="422"/>
    </row>
    <row r="43311" spans="4:4">
      <c r="D43311" s="422"/>
    </row>
    <row r="43312" spans="4:4">
      <c r="D43312" s="422"/>
    </row>
    <row r="43313" spans="4:4">
      <c r="D43313" s="422"/>
    </row>
    <row r="43314" spans="4:4">
      <c r="D43314" s="422"/>
    </row>
    <row r="43315" spans="4:4">
      <c r="D43315" s="422"/>
    </row>
    <row r="43316" spans="4:4">
      <c r="D43316" s="422"/>
    </row>
    <row r="43317" spans="4:4">
      <c r="D43317" s="422"/>
    </row>
    <row r="43318" spans="4:4">
      <c r="D43318" s="422"/>
    </row>
    <row r="43319" spans="4:4">
      <c r="D43319" s="422"/>
    </row>
    <row r="43320" spans="4:4">
      <c r="D43320" s="422"/>
    </row>
    <row r="43321" spans="4:4">
      <c r="D43321" s="422"/>
    </row>
    <row r="43322" spans="4:4">
      <c r="D43322" s="422"/>
    </row>
    <row r="43323" spans="4:4">
      <c r="D43323" s="422"/>
    </row>
    <row r="43324" spans="4:4">
      <c r="D43324" s="422"/>
    </row>
    <row r="43325" spans="4:4">
      <c r="D43325" s="422"/>
    </row>
    <row r="43326" spans="4:4">
      <c r="D43326" s="422"/>
    </row>
    <row r="43327" spans="4:4">
      <c r="D43327" s="422"/>
    </row>
    <row r="43328" spans="4:4">
      <c r="D43328" s="422"/>
    </row>
    <row r="43329" spans="4:4">
      <c r="D43329" s="422"/>
    </row>
    <row r="43330" spans="4:4">
      <c r="D43330" s="422"/>
    </row>
    <row r="43331" spans="4:4">
      <c r="D43331" s="422"/>
    </row>
    <row r="43332" spans="4:4">
      <c r="D43332" s="422"/>
    </row>
    <row r="43333" spans="4:4">
      <c r="D43333" s="422"/>
    </row>
    <row r="43334" spans="4:4">
      <c r="D43334" s="422"/>
    </row>
    <row r="43335" spans="4:4">
      <c r="D43335" s="422"/>
    </row>
    <row r="43336" spans="4:4">
      <c r="D43336" s="422"/>
    </row>
    <row r="43337" spans="4:4">
      <c r="D43337" s="422"/>
    </row>
    <row r="43338" spans="4:4">
      <c r="D43338" s="422"/>
    </row>
    <row r="43339" spans="4:4">
      <c r="D43339" s="422"/>
    </row>
    <row r="43340" spans="4:4">
      <c r="D43340" s="422"/>
    </row>
    <row r="43341" spans="4:4">
      <c r="D43341" s="422"/>
    </row>
    <row r="43342" spans="4:4">
      <c r="D43342" s="422"/>
    </row>
    <row r="43343" spans="4:4">
      <c r="D43343" s="422"/>
    </row>
    <row r="43344" spans="4:4">
      <c r="D43344" s="422"/>
    </row>
    <row r="43345" spans="4:4">
      <c r="D43345" s="422"/>
    </row>
    <row r="43346" spans="4:4">
      <c r="D43346" s="422"/>
    </row>
    <row r="43347" spans="4:4">
      <c r="D43347" s="422"/>
    </row>
    <row r="43348" spans="4:4">
      <c r="D43348" s="422"/>
    </row>
    <row r="43349" spans="4:4">
      <c r="D43349" s="422"/>
    </row>
    <row r="43350" spans="4:4">
      <c r="D43350" s="422"/>
    </row>
    <row r="43351" spans="4:4">
      <c r="D43351" s="422"/>
    </row>
    <row r="43352" spans="4:4">
      <c r="D43352" s="422"/>
    </row>
    <row r="43353" spans="4:4">
      <c r="D43353" s="422"/>
    </row>
    <row r="43354" spans="4:4">
      <c r="D43354" s="422"/>
    </row>
    <row r="43355" spans="4:4">
      <c r="D43355" s="422"/>
    </row>
    <row r="43356" spans="4:4">
      <c r="D43356" s="422"/>
    </row>
    <row r="43357" spans="4:4">
      <c r="D43357" s="422"/>
    </row>
    <row r="43358" spans="4:4">
      <c r="D43358" s="422"/>
    </row>
    <row r="43359" spans="4:4">
      <c r="D43359" s="422"/>
    </row>
    <row r="43360" spans="4:4">
      <c r="D43360" s="422"/>
    </row>
    <row r="43361" spans="4:4">
      <c r="D43361" s="422"/>
    </row>
    <row r="43362" spans="4:4">
      <c r="D43362" s="422"/>
    </row>
    <row r="43363" spans="4:4">
      <c r="D43363" s="422"/>
    </row>
    <row r="43364" spans="4:4">
      <c r="D43364" s="422"/>
    </row>
    <row r="43365" spans="4:4">
      <c r="D43365" s="422"/>
    </row>
    <row r="43366" spans="4:4">
      <c r="D43366" s="422"/>
    </row>
    <row r="43367" spans="4:4">
      <c r="D43367" s="422"/>
    </row>
    <row r="43368" spans="4:4">
      <c r="D43368" s="422"/>
    </row>
    <row r="43369" spans="4:4">
      <c r="D43369" s="422"/>
    </row>
    <row r="43370" spans="4:4">
      <c r="D43370" s="422"/>
    </row>
    <row r="43371" spans="4:4">
      <c r="D43371" s="422"/>
    </row>
    <row r="43372" spans="4:4">
      <c r="D43372" s="422"/>
    </row>
    <row r="43373" spans="4:4">
      <c r="D43373" s="422"/>
    </row>
    <row r="43374" spans="4:4">
      <c r="D43374" s="422"/>
    </row>
    <row r="43375" spans="4:4">
      <c r="D43375" s="422"/>
    </row>
    <row r="43376" spans="4:4">
      <c r="D43376" s="422"/>
    </row>
    <row r="43377" spans="4:4">
      <c r="D43377" s="422"/>
    </row>
    <row r="43378" spans="4:4">
      <c r="D43378" s="422"/>
    </row>
    <row r="43379" spans="4:4">
      <c r="D43379" s="422"/>
    </row>
    <row r="43380" spans="4:4">
      <c r="D43380" s="422"/>
    </row>
    <row r="43381" spans="4:4">
      <c r="D43381" s="422"/>
    </row>
    <row r="43382" spans="4:4">
      <c r="D43382" s="422"/>
    </row>
    <row r="43383" spans="4:4">
      <c r="D43383" s="422"/>
    </row>
    <row r="43384" spans="4:4">
      <c r="D43384" s="422"/>
    </row>
    <row r="43385" spans="4:4">
      <c r="D43385" s="422"/>
    </row>
    <row r="43386" spans="4:4">
      <c r="D43386" s="422"/>
    </row>
    <row r="43387" spans="4:4">
      <c r="D43387" s="422"/>
    </row>
    <row r="43388" spans="4:4">
      <c r="D43388" s="422"/>
    </row>
    <row r="43389" spans="4:4">
      <c r="D43389" s="422"/>
    </row>
    <row r="43390" spans="4:4">
      <c r="D43390" s="422"/>
    </row>
    <row r="43391" spans="4:4">
      <c r="D43391" s="422"/>
    </row>
    <row r="43392" spans="4:4">
      <c r="D43392" s="422"/>
    </row>
    <row r="43393" spans="4:4">
      <c r="D43393" s="422"/>
    </row>
    <row r="43394" spans="4:4">
      <c r="D43394" s="422"/>
    </row>
    <row r="43395" spans="4:4">
      <c r="D43395" s="422"/>
    </row>
    <row r="43396" spans="4:4">
      <c r="D43396" s="422"/>
    </row>
    <row r="43397" spans="4:4">
      <c r="D43397" s="422"/>
    </row>
    <row r="43398" spans="4:4">
      <c r="D43398" s="422"/>
    </row>
    <row r="43399" spans="4:4">
      <c r="D43399" s="422"/>
    </row>
    <row r="43400" spans="4:4">
      <c r="D43400" s="422"/>
    </row>
    <row r="43401" spans="4:4">
      <c r="D43401" s="422"/>
    </row>
    <row r="43402" spans="4:4">
      <c r="D43402" s="422"/>
    </row>
    <row r="43403" spans="4:4">
      <c r="D43403" s="422"/>
    </row>
    <row r="43404" spans="4:4">
      <c r="D43404" s="422"/>
    </row>
    <row r="43405" spans="4:4">
      <c r="D43405" s="422"/>
    </row>
    <row r="43406" spans="4:4">
      <c r="D43406" s="422"/>
    </row>
    <row r="43407" spans="4:4">
      <c r="D43407" s="422"/>
    </row>
    <row r="43408" spans="4:4">
      <c r="D43408" s="422"/>
    </row>
    <row r="43409" spans="4:4">
      <c r="D43409" s="422"/>
    </row>
    <row r="43410" spans="4:4">
      <c r="D43410" s="422"/>
    </row>
    <row r="43411" spans="4:4">
      <c r="D43411" s="422"/>
    </row>
    <row r="43412" spans="4:4">
      <c r="D43412" s="422"/>
    </row>
    <row r="43413" spans="4:4">
      <c r="D43413" s="422"/>
    </row>
    <row r="43414" spans="4:4">
      <c r="D43414" s="422"/>
    </row>
    <row r="43415" spans="4:4">
      <c r="D43415" s="422"/>
    </row>
    <row r="43416" spans="4:4">
      <c r="D43416" s="422"/>
    </row>
    <row r="43417" spans="4:4">
      <c r="D43417" s="422"/>
    </row>
    <row r="43418" spans="4:4">
      <c r="D43418" s="422"/>
    </row>
    <row r="43419" spans="4:4">
      <c r="D43419" s="422"/>
    </row>
    <row r="43420" spans="4:4">
      <c r="D43420" s="422"/>
    </row>
    <row r="43421" spans="4:4">
      <c r="D43421" s="422"/>
    </row>
    <row r="43422" spans="4:4">
      <c r="D43422" s="422"/>
    </row>
    <row r="43423" spans="4:4">
      <c r="D43423" s="422"/>
    </row>
    <row r="43424" spans="4:4">
      <c r="D43424" s="422"/>
    </row>
    <row r="43425" spans="4:4">
      <c r="D43425" s="422"/>
    </row>
    <row r="43426" spans="4:4">
      <c r="D43426" s="422"/>
    </row>
    <row r="43427" spans="4:4">
      <c r="D43427" s="422"/>
    </row>
    <row r="43428" spans="4:4">
      <c r="D43428" s="422"/>
    </row>
    <row r="43429" spans="4:4">
      <c r="D43429" s="422"/>
    </row>
    <row r="43430" spans="4:4">
      <c r="D43430" s="422"/>
    </row>
    <row r="43431" spans="4:4">
      <c r="D43431" s="422"/>
    </row>
    <row r="43432" spans="4:4">
      <c r="D43432" s="422"/>
    </row>
    <row r="43433" spans="4:4">
      <c r="D43433" s="422"/>
    </row>
    <row r="43434" spans="4:4">
      <c r="D43434" s="422"/>
    </row>
    <row r="43435" spans="4:4">
      <c r="D43435" s="422"/>
    </row>
    <row r="43436" spans="4:4">
      <c r="D43436" s="422"/>
    </row>
    <row r="43437" spans="4:4">
      <c r="D43437" s="422"/>
    </row>
    <row r="43438" spans="4:4">
      <c r="D43438" s="422"/>
    </row>
    <row r="43439" spans="4:4">
      <c r="D43439" s="422"/>
    </row>
    <row r="43440" spans="4:4">
      <c r="D43440" s="422"/>
    </row>
    <row r="43441" spans="4:4">
      <c r="D43441" s="422"/>
    </row>
    <row r="43442" spans="4:4">
      <c r="D43442" s="422"/>
    </row>
    <row r="43443" spans="4:4">
      <c r="D43443" s="422"/>
    </row>
    <row r="43444" spans="4:4">
      <c r="D43444" s="422"/>
    </row>
    <row r="43445" spans="4:4">
      <c r="D43445" s="422"/>
    </row>
    <row r="43446" spans="4:4">
      <c r="D43446" s="422"/>
    </row>
    <row r="43447" spans="4:4">
      <c r="D43447" s="422"/>
    </row>
    <row r="43448" spans="4:4">
      <c r="D43448" s="422"/>
    </row>
    <row r="43449" spans="4:4">
      <c r="D43449" s="422"/>
    </row>
    <row r="43450" spans="4:4">
      <c r="D43450" s="422"/>
    </row>
    <row r="43451" spans="4:4">
      <c r="D43451" s="422"/>
    </row>
    <row r="43452" spans="4:4">
      <c r="D43452" s="422"/>
    </row>
    <row r="43453" spans="4:4">
      <c r="D43453" s="422"/>
    </row>
    <row r="43454" spans="4:4">
      <c r="D43454" s="422"/>
    </row>
    <row r="43455" spans="4:4">
      <c r="D43455" s="422"/>
    </row>
    <row r="43456" spans="4:4">
      <c r="D43456" s="422"/>
    </row>
    <row r="43457" spans="4:4">
      <c r="D43457" s="422"/>
    </row>
    <row r="43458" spans="4:4">
      <c r="D43458" s="422"/>
    </row>
    <row r="43459" spans="4:4">
      <c r="D43459" s="422"/>
    </row>
    <row r="43460" spans="4:4">
      <c r="D43460" s="422"/>
    </row>
    <row r="43461" spans="4:4">
      <c r="D43461" s="422"/>
    </row>
    <row r="43462" spans="4:4">
      <c r="D43462" s="422"/>
    </row>
    <row r="43463" spans="4:4">
      <c r="D43463" s="422"/>
    </row>
    <row r="43464" spans="4:4">
      <c r="D43464" s="422"/>
    </row>
    <row r="43465" spans="4:4">
      <c r="D43465" s="422"/>
    </row>
    <row r="43466" spans="4:4">
      <c r="D43466" s="422"/>
    </row>
    <row r="43467" spans="4:4">
      <c r="D43467" s="422"/>
    </row>
    <row r="43468" spans="4:4">
      <c r="D43468" s="422"/>
    </row>
    <row r="43469" spans="4:4">
      <c r="D43469" s="422"/>
    </row>
    <row r="43470" spans="4:4">
      <c r="D43470" s="422"/>
    </row>
    <row r="43471" spans="4:4">
      <c r="D43471" s="422"/>
    </row>
    <row r="43472" spans="4:4">
      <c r="D43472" s="422"/>
    </row>
    <row r="43473" spans="4:4">
      <c r="D43473" s="422"/>
    </row>
    <row r="43474" spans="4:4">
      <c r="D43474" s="422"/>
    </row>
    <row r="43475" spans="4:4">
      <c r="D43475" s="422"/>
    </row>
    <row r="43476" spans="4:4">
      <c r="D43476" s="422"/>
    </row>
    <row r="43477" spans="4:4">
      <c r="D43477" s="422"/>
    </row>
    <row r="43478" spans="4:4">
      <c r="D43478" s="422"/>
    </row>
    <row r="43479" spans="4:4">
      <c r="D43479" s="422"/>
    </row>
    <row r="43480" spans="4:4">
      <c r="D43480" s="422"/>
    </row>
    <row r="43481" spans="4:4">
      <c r="D43481" s="422"/>
    </row>
    <row r="43482" spans="4:4">
      <c r="D43482" s="422"/>
    </row>
    <row r="43483" spans="4:4">
      <c r="D43483" s="422"/>
    </row>
    <row r="43484" spans="4:4">
      <c r="D43484" s="422"/>
    </row>
    <row r="43485" spans="4:4">
      <c r="D43485" s="422"/>
    </row>
    <row r="43486" spans="4:4">
      <c r="D43486" s="422"/>
    </row>
    <row r="43487" spans="4:4">
      <c r="D43487" s="422"/>
    </row>
    <row r="43488" spans="4:4">
      <c r="D43488" s="422"/>
    </row>
    <row r="43489" spans="4:4">
      <c r="D43489" s="422"/>
    </row>
    <row r="43490" spans="4:4">
      <c r="D43490" s="422"/>
    </row>
    <row r="43491" spans="4:4">
      <c r="D43491" s="422"/>
    </row>
    <row r="43492" spans="4:4">
      <c r="D43492" s="422"/>
    </row>
    <row r="43493" spans="4:4">
      <c r="D43493" s="422"/>
    </row>
    <row r="43494" spans="4:4">
      <c r="D43494" s="422"/>
    </row>
    <row r="43495" spans="4:4">
      <c r="D43495" s="422"/>
    </row>
    <row r="43496" spans="4:4">
      <c r="D43496" s="422"/>
    </row>
    <row r="43497" spans="4:4">
      <c r="D43497" s="422"/>
    </row>
    <row r="43498" spans="4:4">
      <c r="D43498" s="422"/>
    </row>
    <row r="43499" spans="4:4">
      <c r="D43499" s="422"/>
    </row>
    <row r="43500" spans="4:4">
      <c r="D43500" s="422"/>
    </row>
    <row r="43501" spans="4:4">
      <c r="D43501" s="422"/>
    </row>
    <row r="43502" spans="4:4">
      <c r="D43502" s="422"/>
    </row>
    <row r="43503" spans="4:4">
      <c r="D43503" s="422"/>
    </row>
    <row r="43504" spans="4:4">
      <c r="D43504" s="422"/>
    </row>
    <row r="43505" spans="4:4">
      <c r="D43505" s="422"/>
    </row>
    <row r="43506" spans="4:4">
      <c r="D43506" s="422"/>
    </row>
    <row r="43507" spans="4:4">
      <c r="D43507" s="422"/>
    </row>
    <row r="43508" spans="4:4">
      <c r="D43508" s="422"/>
    </row>
    <row r="43509" spans="4:4">
      <c r="D43509" s="422"/>
    </row>
    <row r="43510" spans="4:4">
      <c r="D43510" s="422"/>
    </row>
    <row r="43511" spans="4:4">
      <c r="D43511" s="422"/>
    </row>
    <row r="43512" spans="4:4">
      <c r="D43512" s="422"/>
    </row>
    <row r="43513" spans="4:4">
      <c r="D43513" s="422"/>
    </row>
    <row r="43514" spans="4:4">
      <c r="D43514" s="422"/>
    </row>
    <row r="43515" spans="4:4">
      <c r="D43515" s="422"/>
    </row>
    <row r="43516" spans="4:4">
      <c r="D43516" s="422"/>
    </row>
    <row r="43517" spans="4:4">
      <c r="D43517" s="422"/>
    </row>
    <row r="43518" spans="4:4">
      <c r="D43518" s="422"/>
    </row>
    <row r="43519" spans="4:4">
      <c r="D43519" s="422"/>
    </row>
    <row r="43520" spans="4:4">
      <c r="D43520" s="422"/>
    </row>
    <row r="43521" spans="4:4">
      <c r="D43521" s="422"/>
    </row>
    <row r="43522" spans="4:4">
      <c r="D43522" s="422"/>
    </row>
    <row r="43523" spans="4:4">
      <c r="D43523" s="422"/>
    </row>
    <row r="43524" spans="4:4">
      <c r="D43524" s="422"/>
    </row>
    <row r="43525" spans="4:4">
      <c r="D43525" s="422"/>
    </row>
    <row r="43526" spans="4:4">
      <c r="D43526" s="422"/>
    </row>
    <row r="43527" spans="4:4">
      <c r="D43527" s="422"/>
    </row>
    <row r="43528" spans="4:4">
      <c r="D43528" s="422"/>
    </row>
    <row r="43529" spans="4:4">
      <c r="D43529" s="422"/>
    </row>
    <row r="43530" spans="4:4">
      <c r="D43530" s="422"/>
    </row>
    <row r="43531" spans="4:4">
      <c r="D43531" s="422"/>
    </row>
    <row r="43532" spans="4:4">
      <c r="D43532" s="422"/>
    </row>
    <row r="43533" spans="4:4">
      <c r="D43533" s="422"/>
    </row>
    <row r="43534" spans="4:4">
      <c r="D43534" s="422"/>
    </row>
    <row r="43535" spans="4:4">
      <c r="D43535" s="422"/>
    </row>
    <row r="43536" spans="4:4">
      <c r="D43536" s="422"/>
    </row>
    <row r="43537" spans="4:4">
      <c r="D43537" s="422"/>
    </row>
    <row r="43538" spans="4:4">
      <c r="D43538" s="422"/>
    </row>
    <row r="43539" spans="4:4">
      <c r="D43539" s="422"/>
    </row>
    <row r="43540" spans="4:4">
      <c r="D43540" s="422"/>
    </row>
    <row r="43541" spans="4:4">
      <c r="D43541" s="422"/>
    </row>
    <row r="43542" spans="4:4">
      <c r="D43542" s="422"/>
    </row>
    <row r="43543" spans="4:4">
      <c r="D43543" s="422"/>
    </row>
    <row r="43544" spans="4:4">
      <c r="D43544" s="422"/>
    </row>
    <row r="43545" spans="4:4">
      <c r="D43545" s="422"/>
    </row>
    <row r="43546" spans="4:4">
      <c r="D43546" s="422"/>
    </row>
    <row r="43547" spans="4:4">
      <c r="D43547" s="422"/>
    </row>
    <row r="43548" spans="4:4">
      <c r="D43548" s="422"/>
    </row>
    <row r="43549" spans="4:4">
      <c r="D43549" s="422"/>
    </row>
    <row r="43550" spans="4:4">
      <c r="D43550" s="422"/>
    </row>
    <row r="43551" spans="4:4">
      <c r="D43551" s="422"/>
    </row>
    <row r="43552" spans="4:4">
      <c r="D43552" s="422"/>
    </row>
    <row r="43553" spans="4:4">
      <c r="D43553" s="422"/>
    </row>
    <row r="43554" spans="4:4">
      <c r="D43554" s="422"/>
    </row>
    <row r="43555" spans="4:4">
      <c r="D43555" s="422"/>
    </row>
    <row r="43556" spans="4:4">
      <c r="D43556" s="422"/>
    </row>
    <row r="43557" spans="4:4">
      <c r="D43557" s="422"/>
    </row>
    <row r="43558" spans="4:4">
      <c r="D43558" s="422"/>
    </row>
    <row r="43559" spans="4:4">
      <c r="D43559" s="422"/>
    </row>
    <row r="43560" spans="4:4">
      <c r="D43560" s="422"/>
    </row>
    <row r="43561" spans="4:4">
      <c r="D43561" s="422"/>
    </row>
    <row r="43562" spans="4:4">
      <c r="D43562" s="422"/>
    </row>
    <row r="43563" spans="4:4">
      <c r="D43563" s="422"/>
    </row>
    <row r="43564" spans="4:4">
      <c r="D43564" s="422"/>
    </row>
    <row r="43565" spans="4:4">
      <c r="D43565" s="422"/>
    </row>
    <row r="43566" spans="4:4">
      <c r="D43566" s="422"/>
    </row>
    <row r="43567" spans="4:4">
      <c r="D43567" s="422"/>
    </row>
    <row r="43568" spans="4:4">
      <c r="D43568" s="422"/>
    </row>
    <row r="43569" spans="4:4">
      <c r="D43569" s="422"/>
    </row>
    <row r="43570" spans="4:4">
      <c r="D43570" s="422"/>
    </row>
    <row r="43571" spans="4:4">
      <c r="D43571" s="422"/>
    </row>
    <row r="43572" spans="4:4">
      <c r="D43572" s="422"/>
    </row>
    <row r="43573" spans="4:4">
      <c r="D43573" s="422"/>
    </row>
    <row r="43574" spans="4:4">
      <c r="D43574" s="422"/>
    </row>
    <row r="43575" spans="4:4">
      <c r="D43575" s="422"/>
    </row>
    <row r="43576" spans="4:4">
      <c r="D43576" s="422"/>
    </row>
    <row r="43577" spans="4:4">
      <c r="D43577" s="422"/>
    </row>
    <row r="43578" spans="4:4">
      <c r="D43578" s="422"/>
    </row>
    <row r="43579" spans="4:4">
      <c r="D43579" s="422"/>
    </row>
    <row r="43580" spans="4:4">
      <c r="D43580" s="422"/>
    </row>
    <row r="43581" spans="4:4">
      <c r="D43581" s="422"/>
    </row>
    <row r="43582" spans="4:4">
      <c r="D43582" s="422"/>
    </row>
    <row r="43583" spans="4:4">
      <c r="D43583" s="422"/>
    </row>
    <row r="43584" spans="4:4">
      <c r="D43584" s="422"/>
    </row>
    <row r="43585" spans="4:4">
      <c r="D43585" s="422"/>
    </row>
    <row r="43586" spans="4:4">
      <c r="D43586" s="422"/>
    </row>
    <row r="43587" spans="4:4">
      <c r="D43587" s="422"/>
    </row>
    <row r="43588" spans="4:4">
      <c r="D43588" s="422"/>
    </row>
    <row r="43589" spans="4:4">
      <c r="D43589" s="422"/>
    </row>
    <row r="43590" spans="4:4">
      <c r="D43590" s="422"/>
    </row>
    <row r="43591" spans="4:4">
      <c r="D43591" s="422"/>
    </row>
    <row r="43592" spans="4:4">
      <c r="D43592" s="422"/>
    </row>
    <row r="43593" spans="4:4">
      <c r="D43593" s="422"/>
    </row>
    <row r="43594" spans="4:4">
      <c r="D43594" s="422"/>
    </row>
    <row r="43595" spans="4:4">
      <c r="D43595" s="422"/>
    </row>
    <row r="43596" spans="4:4">
      <c r="D43596" s="422"/>
    </row>
    <row r="43597" spans="4:4">
      <c r="D43597" s="422"/>
    </row>
    <row r="43598" spans="4:4">
      <c r="D43598" s="422"/>
    </row>
    <row r="43599" spans="4:4">
      <c r="D43599" s="422"/>
    </row>
    <row r="43600" spans="4:4">
      <c r="D43600" s="422"/>
    </row>
    <row r="43601" spans="4:4">
      <c r="D43601" s="422"/>
    </row>
    <row r="43602" spans="4:4">
      <c r="D43602" s="422"/>
    </row>
    <row r="43603" spans="4:4">
      <c r="D43603" s="422"/>
    </row>
    <row r="43604" spans="4:4">
      <c r="D43604" s="422"/>
    </row>
    <row r="43605" spans="4:4">
      <c r="D43605" s="422"/>
    </row>
    <row r="43606" spans="4:4">
      <c r="D43606" s="422"/>
    </row>
    <row r="43607" spans="4:4">
      <c r="D43607" s="422"/>
    </row>
    <row r="43608" spans="4:4">
      <c r="D43608" s="422"/>
    </row>
    <row r="43609" spans="4:4">
      <c r="D43609" s="422"/>
    </row>
    <row r="43610" spans="4:4">
      <c r="D43610" s="422"/>
    </row>
    <row r="43611" spans="4:4">
      <c r="D43611" s="422"/>
    </row>
    <row r="43612" spans="4:4">
      <c r="D43612" s="422"/>
    </row>
    <row r="43613" spans="4:4">
      <c r="D43613" s="422"/>
    </row>
    <row r="43614" spans="4:4">
      <c r="D43614" s="422"/>
    </row>
    <row r="43615" spans="4:4">
      <c r="D43615" s="422"/>
    </row>
    <row r="43616" spans="4:4">
      <c r="D43616" s="422"/>
    </row>
    <row r="43617" spans="4:4">
      <c r="D43617" s="422"/>
    </row>
    <row r="43618" spans="4:4">
      <c r="D43618" s="422"/>
    </row>
    <row r="43619" spans="4:4">
      <c r="D43619" s="422"/>
    </row>
    <row r="43620" spans="4:4">
      <c r="D43620" s="422"/>
    </row>
    <row r="43621" spans="4:4">
      <c r="D43621" s="422"/>
    </row>
    <row r="43622" spans="4:4">
      <c r="D43622" s="422"/>
    </row>
    <row r="43623" spans="4:4">
      <c r="D43623" s="422"/>
    </row>
    <row r="43624" spans="4:4">
      <c r="D43624" s="422"/>
    </row>
    <row r="43625" spans="4:4">
      <c r="D43625" s="422"/>
    </row>
    <row r="43626" spans="4:4">
      <c r="D43626" s="422"/>
    </row>
    <row r="43627" spans="4:4">
      <c r="D43627" s="422"/>
    </row>
    <row r="43628" spans="4:4">
      <c r="D43628" s="422"/>
    </row>
    <row r="43629" spans="4:4">
      <c r="D43629" s="422"/>
    </row>
    <row r="43630" spans="4:4">
      <c r="D43630" s="422"/>
    </row>
    <row r="43631" spans="4:4">
      <c r="D43631" s="422"/>
    </row>
    <row r="43632" spans="4:4">
      <c r="D43632" s="422"/>
    </row>
    <row r="43633" spans="4:4">
      <c r="D43633" s="422"/>
    </row>
    <row r="43634" spans="4:4">
      <c r="D43634" s="422"/>
    </row>
    <row r="43635" spans="4:4">
      <c r="D43635" s="422"/>
    </row>
    <row r="43636" spans="4:4">
      <c r="D43636" s="422"/>
    </row>
    <row r="43637" spans="4:4">
      <c r="D43637" s="422"/>
    </row>
    <row r="43638" spans="4:4">
      <c r="D43638" s="422"/>
    </row>
    <row r="43639" spans="4:4">
      <c r="D43639" s="422"/>
    </row>
    <row r="43640" spans="4:4">
      <c r="D43640" s="422"/>
    </row>
    <row r="43641" spans="4:4">
      <c r="D43641" s="422"/>
    </row>
    <row r="43642" spans="4:4">
      <c r="D43642" s="422"/>
    </row>
    <row r="43643" spans="4:4">
      <c r="D43643" s="422"/>
    </row>
    <row r="43644" spans="4:4">
      <c r="D43644" s="422"/>
    </row>
    <row r="43645" spans="4:4">
      <c r="D43645" s="422"/>
    </row>
    <row r="43646" spans="4:4">
      <c r="D43646" s="422"/>
    </row>
    <row r="43647" spans="4:4">
      <c r="D43647" s="422"/>
    </row>
    <row r="43648" spans="4:4">
      <c r="D43648" s="422"/>
    </row>
    <row r="43649" spans="4:4">
      <c r="D43649" s="422"/>
    </row>
    <row r="43650" spans="4:4">
      <c r="D43650" s="422"/>
    </row>
    <row r="43651" spans="4:4">
      <c r="D43651" s="422"/>
    </row>
    <row r="43652" spans="4:4">
      <c r="D43652" s="422"/>
    </row>
    <row r="43653" spans="4:4">
      <c r="D43653" s="422"/>
    </row>
    <row r="43654" spans="4:4">
      <c r="D43654" s="422"/>
    </row>
    <row r="43655" spans="4:4">
      <c r="D43655" s="422"/>
    </row>
    <row r="43656" spans="4:4">
      <c r="D43656" s="422"/>
    </row>
    <row r="43657" spans="4:4">
      <c r="D43657" s="422"/>
    </row>
    <row r="43658" spans="4:4">
      <c r="D43658" s="422"/>
    </row>
    <row r="43659" spans="4:4">
      <c r="D43659" s="422"/>
    </row>
    <row r="43660" spans="4:4">
      <c r="D43660" s="422"/>
    </row>
    <row r="43661" spans="4:4">
      <c r="D43661" s="422"/>
    </row>
    <row r="43662" spans="4:4">
      <c r="D43662" s="422"/>
    </row>
    <row r="43663" spans="4:4">
      <c r="D43663" s="422"/>
    </row>
    <row r="43664" spans="4:4">
      <c r="D43664" s="422"/>
    </row>
    <row r="43665" spans="4:4">
      <c r="D43665" s="422"/>
    </row>
    <row r="43666" spans="4:4">
      <c r="D43666" s="422"/>
    </row>
    <row r="43667" spans="4:4">
      <c r="D43667" s="422"/>
    </row>
    <row r="43668" spans="4:4">
      <c r="D43668" s="422"/>
    </row>
    <row r="43669" spans="4:4">
      <c r="D43669" s="422"/>
    </row>
    <row r="43670" spans="4:4">
      <c r="D43670" s="422"/>
    </row>
    <row r="43671" spans="4:4">
      <c r="D43671" s="422"/>
    </row>
    <row r="43672" spans="4:4">
      <c r="D43672" s="422"/>
    </row>
    <row r="43673" spans="4:4">
      <c r="D43673" s="422"/>
    </row>
    <row r="43674" spans="4:4">
      <c r="D43674" s="422"/>
    </row>
    <row r="43675" spans="4:4">
      <c r="D43675" s="422"/>
    </row>
    <row r="43676" spans="4:4">
      <c r="D43676" s="422"/>
    </row>
    <row r="43677" spans="4:4">
      <c r="D43677" s="422"/>
    </row>
    <row r="43678" spans="4:4">
      <c r="D43678" s="422"/>
    </row>
    <row r="43679" spans="4:4">
      <c r="D43679" s="422"/>
    </row>
    <row r="43680" spans="4:4">
      <c r="D43680" s="422"/>
    </row>
    <row r="43681" spans="4:4">
      <c r="D43681" s="422"/>
    </row>
    <row r="43682" spans="4:4">
      <c r="D43682" s="422"/>
    </row>
    <row r="43683" spans="4:4">
      <c r="D43683" s="422"/>
    </row>
    <row r="43684" spans="4:4">
      <c r="D43684" s="422"/>
    </row>
    <row r="43685" spans="4:4">
      <c r="D43685" s="422"/>
    </row>
    <row r="43686" spans="4:4">
      <c r="D43686" s="422"/>
    </row>
    <row r="43687" spans="4:4">
      <c r="D43687" s="422"/>
    </row>
    <row r="43688" spans="4:4">
      <c r="D43688" s="422"/>
    </row>
    <row r="43689" spans="4:4">
      <c r="D43689" s="422"/>
    </row>
    <row r="43690" spans="4:4">
      <c r="D43690" s="422"/>
    </row>
    <row r="43691" spans="4:4">
      <c r="D43691" s="422"/>
    </row>
    <row r="43692" spans="4:4">
      <c r="D43692" s="422"/>
    </row>
    <row r="43693" spans="4:4">
      <c r="D43693" s="422"/>
    </row>
    <row r="43694" spans="4:4">
      <c r="D43694" s="422"/>
    </row>
    <row r="43695" spans="4:4">
      <c r="D43695" s="422"/>
    </row>
    <row r="43696" spans="4:4">
      <c r="D43696" s="422"/>
    </row>
    <row r="43697" spans="4:4">
      <c r="D43697" s="422"/>
    </row>
    <row r="43698" spans="4:4">
      <c r="D43698" s="422"/>
    </row>
    <row r="43699" spans="4:4">
      <c r="D43699" s="422"/>
    </row>
    <row r="43700" spans="4:4">
      <c r="D43700" s="422"/>
    </row>
    <row r="43701" spans="4:4">
      <c r="D43701" s="422"/>
    </row>
    <row r="43702" spans="4:4">
      <c r="D43702" s="422"/>
    </row>
    <row r="43703" spans="4:4">
      <c r="D43703" s="422"/>
    </row>
    <row r="43704" spans="4:4">
      <c r="D43704" s="422"/>
    </row>
    <row r="43705" spans="4:4">
      <c r="D43705" s="422"/>
    </row>
    <row r="43706" spans="4:4">
      <c r="D43706" s="422"/>
    </row>
    <row r="43707" spans="4:4">
      <c r="D43707" s="422"/>
    </row>
    <row r="43708" spans="4:4">
      <c r="D43708" s="422"/>
    </row>
    <row r="43709" spans="4:4">
      <c r="D43709" s="422"/>
    </row>
    <row r="43710" spans="4:4">
      <c r="D43710" s="422"/>
    </row>
    <row r="43711" spans="4:4">
      <c r="D43711" s="422"/>
    </row>
    <row r="43712" spans="4:4">
      <c r="D43712" s="422"/>
    </row>
    <row r="43713" spans="4:4">
      <c r="D43713" s="422"/>
    </row>
    <row r="43714" spans="4:4">
      <c r="D43714" s="422"/>
    </row>
    <row r="43715" spans="4:4">
      <c r="D43715" s="422"/>
    </row>
    <row r="43716" spans="4:4">
      <c r="D43716" s="422"/>
    </row>
    <row r="43717" spans="4:4">
      <c r="D43717" s="422"/>
    </row>
    <row r="43718" spans="4:4">
      <c r="D43718" s="422"/>
    </row>
    <row r="43719" spans="4:4">
      <c r="D43719" s="422"/>
    </row>
    <row r="43720" spans="4:4">
      <c r="D43720" s="422"/>
    </row>
    <row r="43721" spans="4:4">
      <c r="D43721" s="422"/>
    </row>
    <row r="43722" spans="4:4">
      <c r="D43722" s="422"/>
    </row>
    <row r="43723" spans="4:4">
      <c r="D43723" s="422"/>
    </row>
    <row r="43724" spans="4:4">
      <c r="D43724" s="422"/>
    </row>
    <row r="43725" spans="4:4">
      <c r="D43725" s="422"/>
    </row>
    <row r="43726" spans="4:4">
      <c r="D43726" s="422"/>
    </row>
    <row r="43727" spans="4:4">
      <c r="D43727" s="422"/>
    </row>
    <row r="43728" spans="4:4">
      <c r="D43728" s="422"/>
    </row>
    <row r="43729" spans="4:4">
      <c r="D43729" s="422"/>
    </row>
    <row r="43730" spans="4:4">
      <c r="D43730" s="422"/>
    </row>
    <row r="43731" spans="4:4">
      <c r="D43731" s="422"/>
    </row>
    <row r="43732" spans="4:4">
      <c r="D43732" s="422"/>
    </row>
    <row r="43733" spans="4:4">
      <c r="D43733" s="422"/>
    </row>
    <row r="43734" spans="4:4">
      <c r="D43734" s="422"/>
    </row>
    <row r="43735" spans="4:4">
      <c r="D43735" s="422"/>
    </row>
    <row r="43736" spans="4:4">
      <c r="D43736" s="422"/>
    </row>
    <row r="43737" spans="4:4">
      <c r="D43737" s="422"/>
    </row>
    <row r="43738" spans="4:4">
      <c r="D43738" s="422"/>
    </row>
    <row r="43739" spans="4:4">
      <c r="D43739" s="422"/>
    </row>
    <row r="43740" spans="4:4">
      <c r="D43740" s="422"/>
    </row>
    <row r="43741" spans="4:4">
      <c r="D43741" s="422"/>
    </row>
    <row r="43742" spans="4:4">
      <c r="D43742" s="422"/>
    </row>
    <row r="43743" spans="4:4">
      <c r="D43743" s="422"/>
    </row>
    <row r="43744" spans="4:4">
      <c r="D43744" s="422"/>
    </row>
    <row r="43745" spans="4:4">
      <c r="D43745" s="422"/>
    </row>
    <row r="43746" spans="4:4">
      <c r="D43746" s="422"/>
    </row>
    <row r="43747" spans="4:4">
      <c r="D43747" s="422"/>
    </row>
    <row r="43748" spans="4:4">
      <c r="D43748" s="422"/>
    </row>
    <row r="43749" spans="4:4">
      <c r="D43749" s="422"/>
    </row>
    <row r="43750" spans="4:4">
      <c r="D43750" s="422"/>
    </row>
    <row r="43751" spans="4:4">
      <c r="D43751" s="422"/>
    </row>
    <row r="43752" spans="4:4">
      <c r="D43752" s="422"/>
    </row>
    <row r="43753" spans="4:4">
      <c r="D43753" s="422"/>
    </row>
    <row r="43754" spans="4:4">
      <c r="D43754" s="422"/>
    </row>
    <row r="43755" spans="4:4">
      <c r="D43755" s="422"/>
    </row>
    <row r="43756" spans="4:4">
      <c r="D43756" s="422"/>
    </row>
    <row r="43757" spans="4:4">
      <c r="D43757" s="422"/>
    </row>
    <row r="43758" spans="4:4">
      <c r="D43758" s="422"/>
    </row>
    <row r="43759" spans="4:4">
      <c r="D43759" s="422"/>
    </row>
    <row r="43760" spans="4:4">
      <c r="D43760" s="422"/>
    </row>
    <row r="43761" spans="4:4">
      <c r="D43761" s="422"/>
    </row>
    <row r="43762" spans="4:4">
      <c r="D43762" s="422"/>
    </row>
    <row r="43763" spans="4:4">
      <c r="D43763" s="422"/>
    </row>
    <row r="43764" spans="4:4">
      <c r="D43764" s="422"/>
    </row>
    <row r="43765" spans="4:4">
      <c r="D43765" s="422"/>
    </row>
    <row r="43766" spans="4:4">
      <c r="D43766" s="422"/>
    </row>
    <row r="43767" spans="4:4">
      <c r="D43767" s="422"/>
    </row>
    <row r="43768" spans="4:4">
      <c r="D43768" s="422"/>
    </row>
    <row r="43769" spans="4:4">
      <c r="D43769" s="422"/>
    </row>
    <row r="43770" spans="4:4">
      <c r="D43770" s="422"/>
    </row>
    <row r="43771" spans="4:4">
      <c r="D43771" s="422"/>
    </row>
    <row r="43772" spans="4:4">
      <c r="D43772" s="422"/>
    </row>
    <row r="43773" spans="4:4">
      <c r="D43773" s="422"/>
    </row>
    <row r="43774" spans="4:4">
      <c r="D43774" s="422"/>
    </row>
    <row r="43775" spans="4:4">
      <c r="D43775" s="422"/>
    </row>
    <row r="43776" spans="4:4">
      <c r="D43776" s="422"/>
    </row>
    <row r="43777" spans="4:4">
      <c r="D43777" s="422"/>
    </row>
    <row r="43778" spans="4:4">
      <c r="D43778" s="422"/>
    </row>
    <row r="43779" spans="4:4">
      <c r="D43779" s="422"/>
    </row>
    <row r="43780" spans="4:4">
      <c r="D43780" s="422"/>
    </row>
    <row r="43781" spans="4:4">
      <c r="D43781" s="422"/>
    </row>
    <row r="43782" spans="4:4">
      <c r="D43782" s="422"/>
    </row>
    <row r="43783" spans="4:4">
      <c r="D43783" s="422"/>
    </row>
    <row r="43784" spans="4:4">
      <c r="D43784" s="422"/>
    </row>
    <row r="43785" spans="4:4">
      <c r="D43785" s="422"/>
    </row>
    <row r="43786" spans="4:4">
      <c r="D43786" s="422"/>
    </row>
    <row r="43787" spans="4:4">
      <c r="D43787" s="422"/>
    </row>
    <row r="43788" spans="4:4">
      <c r="D43788" s="422"/>
    </row>
    <row r="43789" spans="4:4">
      <c r="D43789" s="422"/>
    </row>
    <row r="43790" spans="4:4">
      <c r="D43790" s="422"/>
    </row>
    <row r="43791" spans="4:4">
      <c r="D43791" s="422"/>
    </row>
    <row r="43792" spans="4:4">
      <c r="D43792" s="422"/>
    </row>
    <row r="43793" spans="4:4">
      <c r="D43793" s="422"/>
    </row>
    <row r="43794" spans="4:4">
      <c r="D43794" s="422"/>
    </row>
    <row r="43795" spans="4:4">
      <c r="D43795" s="422"/>
    </row>
    <row r="43796" spans="4:4">
      <c r="D43796" s="422"/>
    </row>
    <row r="43797" spans="4:4">
      <c r="D43797" s="422"/>
    </row>
    <row r="43798" spans="4:4">
      <c r="D43798" s="422"/>
    </row>
    <row r="43799" spans="4:4">
      <c r="D43799" s="422"/>
    </row>
    <row r="43800" spans="4:4">
      <c r="D43800" s="422"/>
    </row>
    <row r="43801" spans="4:4">
      <c r="D43801" s="422"/>
    </row>
    <row r="43802" spans="4:4">
      <c r="D43802" s="422"/>
    </row>
    <row r="43803" spans="4:4">
      <c r="D43803" s="422"/>
    </row>
    <row r="43804" spans="4:4">
      <c r="D43804" s="422"/>
    </row>
    <row r="43805" spans="4:4">
      <c r="D43805" s="422"/>
    </row>
    <row r="43806" spans="4:4">
      <c r="D43806" s="422"/>
    </row>
    <row r="43807" spans="4:4">
      <c r="D43807" s="422"/>
    </row>
    <row r="43808" spans="4:4">
      <c r="D43808" s="422"/>
    </row>
    <row r="43809" spans="4:4">
      <c r="D43809" s="422"/>
    </row>
    <row r="43810" spans="4:4">
      <c r="D43810" s="422"/>
    </row>
    <row r="43811" spans="4:4">
      <c r="D43811" s="422"/>
    </row>
    <row r="43812" spans="4:4">
      <c r="D43812" s="422"/>
    </row>
    <row r="43813" spans="4:4">
      <c r="D43813" s="422"/>
    </row>
    <row r="43814" spans="4:4">
      <c r="D43814" s="422"/>
    </row>
    <row r="43815" spans="4:4">
      <c r="D43815" s="422"/>
    </row>
    <row r="43816" spans="4:4">
      <c r="D43816" s="422"/>
    </row>
    <row r="43817" spans="4:4">
      <c r="D43817" s="422"/>
    </row>
    <row r="43818" spans="4:4">
      <c r="D43818" s="422"/>
    </row>
    <row r="43819" spans="4:4">
      <c r="D43819" s="422"/>
    </row>
    <row r="43820" spans="4:4">
      <c r="D43820" s="422"/>
    </row>
    <row r="43821" spans="4:4">
      <c r="D43821" s="422"/>
    </row>
    <row r="43822" spans="4:4">
      <c r="D43822" s="422"/>
    </row>
    <row r="43823" spans="4:4">
      <c r="D43823" s="422"/>
    </row>
    <row r="43824" spans="4:4">
      <c r="D43824" s="422"/>
    </row>
    <row r="43825" spans="4:4">
      <c r="D43825" s="422"/>
    </row>
    <row r="43826" spans="4:4">
      <c r="D43826" s="422"/>
    </row>
    <row r="43827" spans="4:4">
      <c r="D43827" s="422"/>
    </row>
    <row r="43828" spans="4:4">
      <c r="D43828" s="422"/>
    </row>
    <row r="43829" spans="4:4">
      <c r="D43829" s="422"/>
    </row>
    <row r="43830" spans="4:4">
      <c r="D43830" s="422"/>
    </row>
    <row r="43831" spans="4:4">
      <c r="D43831" s="422"/>
    </row>
    <row r="43832" spans="4:4">
      <c r="D43832" s="422"/>
    </row>
    <row r="43833" spans="4:4">
      <c r="D43833" s="422"/>
    </row>
    <row r="43834" spans="4:4">
      <c r="D43834" s="422"/>
    </row>
    <row r="43835" spans="4:4">
      <c r="D43835" s="422"/>
    </row>
    <row r="43836" spans="4:4">
      <c r="D43836" s="422"/>
    </row>
    <row r="43837" spans="4:4">
      <c r="D43837" s="422"/>
    </row>
    <row r="43838" spans="4:4">
      <c r="D43838" s="422"/>
    </row>
    <row r="43839" spans="4:4">
      <c r="D43839" s="422"/>
    </row>
    <row r="43840" spans="4:4">
      <c r="D43840" s="422"/>
    </row>
    <row r="43841" spans="4:4">
      <c r="D43841" s="422"/>
    </row>
    <row r="43842" spans="4:4">
      <c r="D43842" s="422"/>
    </row>
    <row r="43843" spans="4:4">
      <c r="D43843" s="422"/>
    </row>
    <row r="43844" spans="4:4">
      <c r="D43844" s="422"/>
    </row>
    <row r="43845" spans="4:4">
      <c r="D43845" s="422"/>
    </row>
    <row r="43846" spans="4:4">
      <c r="D43846" s="422"/>
    </row>
    <row r="43847" spans="4:4">
      <c r="D43847" s="422"/>
    </row>
    <row r="43848" spans="4:4">
      <c r="D43848" s="422"/>
    </row>
    <row r="43849" spans="4:4">
      <c r="D43849" s="422"/>
    </row>
    <row r="43850" spans="4:4">
      <c r="D43850" s="422"/>
    </row>
    <row r="43851" spans="4:4">
      <c r="D43851" s="422"/>
    </row>
    <row r="43852" spans="4:4">
      <c r="D43852" s="422"/>
    </row>
    <row r="43853" spans="4:4">
      <c r="D43853" s="422"/>
    </row>
    <row r="43854" spans="4:4">
      <c r="D43854" s="422"/>
    </row>
    <row r="43855" spans="4:4">
      <c r="D43855" s="422"/>
    </row>
    <row r="43856" spans="4:4">
      <c r="D43856" s="422"/>
    </row>
    <row r="43857" spans="4:4">
      <c r="D43857" s="422"/>
    </row>
    <row r="43858" spans="4:4">
      <c r="D43858" s="422"/>
    </row>
    <row r="43859" spans="4:4">
      <c r="D43859" s="422"/>
    </row>
    <row r="43860" spans="4:4">
      <c r="D43860" s="422"/>
    </row>
    <row r="43861" spans="4:4">
      <c r="D43861" s="422"/>
    </row>
    <row r="43862" spans="4:4">
      <c r="D43862" s="422"/>
    </row>
    <row r="43863" spans="4:4">
      <c r="D43863" s="422"/>
    </row>
    <row r="43864" spans="4:4">
      <c r="D43864" s="422"/>
    </row>
    <row r="43865" spans="4:4">
      <c r="D43865" s="422"/>
    </row>
    <row r="43866" spans="4:4">
      <c r="D43866" s="422"/>
    </row>
    <row r="43867" spans="4:4">
      <c r="D43867" s="422"/>
    </row>
    <row r="43868" spans="4:4">
      <c r="D43868" s="422"/>
    </row>
    <row r="43869" spans="4:4">
      <c r="D43869" s="422"/>
    </row>
    <row r="43870" spans="4:4">
      <c r="D43870" s="422"/>
    </row>
    <row r="43871" spans="4:4">
      <c r="D43871" s="422"/>
    </row>
    <row r="43872" spans="4:4">
      <c r="D43872" s="422"/>
    </row>
    <row r="43873" spans="4:4">
      <c r="D43873" s="422"/>
    </row>
    <row r="43874" spans="4:4">
      <c r="D43874" s="422"/>
    </row>
    <row r="43875" spans="4:4">
      <c r="D43875" s="422"/>
    </row>
    <row r="43876" spans="4:4">
      <c r="D43876" s="422"/>
    </row>
    <row r="43877" spans="4:4">
      <c r="D43877" s="422"/>
    </row>
    <row r="43878" spans="4:4">
      <c r="D43878" s="422"/>
    </row>
    <row r="43879" spans="4:4">
      <c r="D43879" s="422"/>
    </row>
    <row r="43880" spans="4:4">
      <c r="D43880" s="422"/>
    </row>
    <row r="43881" spans="4:4">
      <c r="D43881" s="422"/>
    </row>
    <row r="43882" spans="4:4">
      <c r="D43882" s="422"/>
    </row>
    <row r="43883" spans="4:4">
      <c r="D43883" s="422"/>
    </row>
    <row r="43884" spans="4:4">
      <c r="D43884" s="422"/>
    </row>
    <row r="43885" spans="4:4">
      <c r="D43885" s="422"/>
    </row>
    <row r="43886" spans="4:4">
      <c r="D43886" s="422"/>
    </row>
    <row r="43887" spans="4:4">
      <c r="D43887" s="422"/>
    </row>
    <row r="43888" spans="4:4">
      <c r="D43888" s="422"/>
    </row>
    <row r="43889" spans="4:4">
      <c r="D43889" s="422"/>
    </row>
    <row r="43890" spans="4:4">
      <c r="D43890" s="422"/>
    </row>
    <row r="43891" spans="4:4">
      <c r="D43891" s="422"/>
    </row>
    <row r="43892" spans="4:4">
      <c r="D43892" s="422"/>
    </row>
    <row r="43893" spans="4:4">
      <c r="D43893" s="422"/>
    </row>
    <row r="43894" spans="4:4">
      <c r="D43894" s="422"/>
    </row>
    <row r="43895" spans="4:4">
      <c r="D43895" s="422"/>
    </row>
    <row r="43896" spans="4:4">
      <c r="D43896" s="422"/>
    </row>
    <row r="43897" spans="4:4">
      <c r="D43897" s="422"/>
    </row>
    <row r="43898" spans="4:4">
      <c r="D43898" s="422"/>
    </row>
    <row r="43899" spans="4:4">
      <c r="D43899" s="422"/>
    </row>
    <row r="43900" spans="4:4">
      <c r="D43900" s="422"/>
    </row>
    <row r="43901" spans="4:4">
      <c r="D43901" s="422"/>
    </row>
    <row r="43902" spans="4:4">
      <c r="D43902" s="422"/>
    </row>
    <row r="43903" spans="4:4">
      <c r="D43903" s="422"/>
    </row>
    <row r="43904" spans="4:4">
      <c r="D43904" s="422"/>
    </row>
    <row r="43905" spans="4:4">
      <c r="D43905" s="422"/>
    </row>
    <row r="43906" spans="4:4">
      <c r="D43906" s="422"/>
    </row>
    <row r="43907" spans="4:4">
      <c r="D43907" s="422"/>
    </row>
    <row r="43908" spans="4:4">
      <c r="D43908" s="422"/>
    </row>
    <row r="43909" spans="4:4">
      <c r="D43909" s="422"/>
    </row>
    <row r="43910" spans="4:4">
      <c r="D43910" s="422"/>
    </row>
    <row r="43911" spans="4:4">
      <c r="D43911" s="422"/>
    </row>
    <row r="43912" spans="4:4">
      <c r="D43912" s="422"/>
    </row>
    <row r="43913" spans="4:4">
      <c r="D43913" s="422"/>
    </row>
    <row r="43914" spans="4:4">
      <c r="D43914" s="422"/>
    </row>
    <row r="43915" spans="4:4">
      <c r="D43915" s="422"/>
    </row>
    <row r="43916" spans="4:4">
      <c r="D43916" s="422"/>
    </row>
    <row r="43917" spans="4:4">
      <c r="D43917" s="422"/>
    </row>
    <row r="43918" spans="4:4">
      <c r="D43918" s="422"/>
    </row>
    <row r="43919" spans="4:4">
      <c r="D43919" s="422"/>
    </row>
    <row r="43920" spans="4:4">
      <c r="D43920" s="422"/>
    </row>
    <row r="43921" spans="4:4">
      <c r="D43921" s="422"/>
    </row>
    <row r="43922" spans="4:4">
      <c r="D43922" s="422"/>
    </row>
    <row r="43923" spans="4:4">
      <c r="D43923" s="422"/>
    </row>
    <row r="43924" spans="4:4">
      <c r="D43924" s="422"/>
    </row>
    <row r="43925" spans="4:4">
      <c r="D43925" s="422"/>
    </row>
    <row r="43926" spans="4:4">
      <c r="D43926" s="422"/>
    </row>
    <row r="43927" spans="4:4">
      <c r="D43927" s="422"/>
    </row>
    <row r="43928" spans="4:4">
      <c r="D43928" s="422"/>
    </row>
    <row r="43929" spans="4:4">
      <c r="D43929" s="422"/>
    </row>
    <row r="43930" spans="4:4">
      <c r="D43930" s="422"/>
    </row>
    <row r="43931" spans="4:4">
      <c r="D43931" s="422"/>
    </row>
    <row r="43932" spans="4:4">
      <c r="D43932" s="422"/>
    </row>
    <row r="43933" spans="4:4">
      <c r="D43933" s="422"/>
    </row>
    <row r="43934" spans="4:4">
      <c r="D43934" s="422"/>
    </row>
    <row r="43935" spans="4:4">
      <c r="D43935" s="422"/>
    </row>
    <row r="43936" spans="4:4">
      <c r="D43936" s="422"/>
    </row>
    <row r="43937" spans="4:4">
      <c r="D43937" s="422"/>
    </row>
    <row r="43938" spans="4:4">
      <c r="D43938" s="422"/>
    </row>
    <row r="43939" spans="4:4">
      <c r="D43939" s="422"/>
    </row>
    <row r="43940" spans="4:4">
      <c r="D43940" s="422"/>
    </row>
    <row r="43941" spans="4:4">
      <c r="D43941" s="422"/>
    </row>
    <row r="43942" spans="4:4">
      <c r="D43942" s="422"/>
    </row>
    <row r="43943" spans="4:4">
      <c r="D43943" s="422"/>
    </row>
    <row r="43944" spans="4:4">
      <c r="D43944" s="422"/>
    </row>
    <row r="43945" spans="4:4">
      <c r="D43945" s="422"/>
    </row>
    <row r="43946" spans="4:4">
      <c r="D43946" s="422"/>
    </row>
    <row r="43947" spans="4:4">
      <c r="D43947" s="422"/>
    </row>
    <row r="43948" spans="4:4">
      <c r="D43948" s="422"/>
    </row>
    <row r="43949" spans="4:4">
      <c r="D43949" s="422"/>
    </row>
    <row r="43950" spans="4:4">
      <c r="D43950" s="422"/>
    </row>
    <row r="43951" spans="4:4">
      <c r="D43951" s="422"/>
    </row>
    <row r="43952" spans="4:4">
      <c r="D43952" s="422"/>
    </row>
    <row r="43953" spans="4:4">
      <c r="D43953" s="422"/>
    </row>
    <row r="43954" spans="4:4">
      <c r="D43954" s="422"/>
    </row>
    <row r="43955" spans="4:4">
      <c r="D43955" s="422"/>
    </row>
    <row r="43956" spans="4:4">
      <c r="D43956" s="422"/>
    </row>
    <row r="43957" spans="4:4">
      <c r="D43957" s="422"/>
    </row>
    <row r="43958" spans="4:4">
      <c r="D43958" s="422"/>
    </row>
    <row r="43959" spans="4:4">
      <c r="D43959" s="422"/>
    </row>
    <row r="43960" spans="4:4">
      <c r="D43960" s="422"/>
    </row>
    <row r="43961" spans="4:4">
      <c r="D43961" s="422"/>
    </row>
    <row r="43962" spans="4:4">
      <c r="D43962" s="422"/>
    </row>
    <row r="43963" spans="4:4">
      <c r="D43963" s="422"/>
    </row>
    <row r="43964" spans="4:4">
      <c r="D43964" s="422"/>
    </row>
    <row r="43965" spans="4:4">
      <c r="D43965" s="422"/>
    </row>
    <row r="43966" spans="4:4">
      <c r="D43966" s="422"/>
    </row>
    <row r="43967" spans="4:4">
      <c r="D43967" s="422"/>
    </row>
    <row r="43968" spans="4:4">
      <c r="D43968" s="422"/>
    </row>
    <row r="43969" spans="4:4">
      <c r="D43969" s="422"/>
    </row>
    <row r="43970" spans="4:4">
      <c r="D43970" s="422"/>
    </row>
    <row r="43971" spans="4:4">
      <c r="D43971" s="422"/>
    </row>
    <row r="43972" spans="4:4">
      <c r="D43972" s="422"/>
    </row>
    <row r="43973" spans="4:4">
      <c r="D43973" s="422"/>
    </row>
    <row r="43974" spans="4:4">
      <c r="D43974" s="422"/>
    </row>
    <row r="43975" spans="4:4">
      <c r="D43975" s="422"/>
    </row>
    <row r="43976" spans="4:4">
      <c r="D43976" s="422"/>
    </row>
    <row r="43977" spans="4:4">
      <c r="D43977" s="422"/>
    </row>
    <row r="43978" spans="4:4">
      <c r="D43978" s="422"/>
    </row>
    <row r="43979" spans="4:4">
      <c r="D43979" s="422"/>
    </row>
    <row r="43980" spans="4:4">
      <c r="D43980" s="422"/>
    </row>
    <row r="43981" spans="4:4">
      <c r="D43981" s="422"/>
    </row>
    <row r="43982" spans="4:4">
      <c r="D43982" s="422"/>
    </row>
    <row r="43983" spans="4:4">
      <c r="D43983" s="422"/>
    </row>
    <row r="43984" spans="4:4">
      <c r="D43984" s="422"/>
    </row>
    <row r="43985" spans="4:4">
      <c r="D43985" s="422"/>
    </row>
    <row r="43986" spans="4:4">
      <c r="D43986" s="422"/>
    </row>
    <row r="43987" spans="4:4">
      <c r="D43987" s="422"/>
    </row>
    <row r="43988" spans="4:4">
      <c r="D43988" s="422"/>
    </row>
    <row r="43989" spans="4:4">
      <c r="D43989" s="422"/>
    </row>
    <row r="43990" spans="4:4">
      <c r="D43990" s="422"/>
    </row>
    <row r="43991" spans="4:4">
      <c r="D43991" s="422"/>
    </row>
    <row r="43992" spans="4:4">
      <c r="D43992" s="422"/>
    </row>
    <row r="43993" spans="4:4">
      <c r="D43993" s="422"/>
    </row>
    <row r="43994" spans="4:4">
      <c r="D43994" s="422"/>
    </row>
    <row r="43995" spans="4:4">
      <c r="D43995" s="422"/>
    </row>
    <row r="43996" spans="4:4">
      <c r="D43996" s="422"/>
    </row>
    <row r="43997" spans="4:4">
      <c r="D43997" s="422"/>
    </row>
    <row r="43998" spans="4:4">
      <c r="D43998" s="422"/>
    </row>
    <row r="43999" spans="4:4">
      <c r="D43999" s="422"/>
    </row>
    <row r="44000" spans="4:4">
      <c r="D44000" s="422"/>
    </row>
    <row r="44001" spans="4:4">
      <c r="D44001" s="422"/>
    </row>
    <row r="44002" spans="4:4">
      <c r="D44002" s="422"/>
    </row>
    <row r="44003" spans="4:4">
      <c r="D44003" s="422"/>
    </row>
    <row r="44004" spans="4:4">
      <c r="D44004" s="422"/>
    </row>
    <row r="44005" spans="4:4">
      <c r="D44005" s="422"/>
    </row>
    <row r="44006" spans="4:4">
      <c r="D44006" s="422"/>
    </row>
    <row r="44007" spans="4:4">
      <c r="D44007" s="422"/>
    </row>
    <row r="44008" spans="4:4">
      <c r="D44008" s="422"/>
    </row>
    <row r="44009" spans="4:4">
      <c r="D44009" s="422"/>
    </row>
    <row r="44010" spans="4:4">
      <c r="D44010" s="422"/>
    </row>
    <row r="44011" spans="4:4">
      <c r="D44011" s="422"/>
    </row>
    <row r="44012" spans="4:4">
      <c r="D44012" s="422"/>
    </row>
    <row r="44013" spans="4:4">
      <c r="D44013" s="422"/>
    </row>
    <row r="44014" spans="4:4">
      <c r="D44014" s="422"/>
    </row>
    <row r="44015" spans="4:4">
      <c r="D44015" s="422"/>
    </row>
    <row r="44016" spans="4:4">
      <c r="D44016" s="422"/>
    </row>
    <row r="44017" spans="4:4">
      <c r="D44017" s="422"/>
    </row>
    <row r="44018" spans="4:4">
      <c r="D44018" s="422"/>
    </row>
    <row r="44019" spans="4:4">
      <c r="D44019" s="422"/>
    </row>
    <row r="44020" spans="4:4">
      <c r="D44020" s="422"/>
    </row>
    <row r="44021" spans="4:4">
      <c r="D44021" s="422"/>
    </row>
    <row r="44022" spans="4:4">
      <c r="D44022" s="422"/>
    </row>
    <row r="44023" spans="4:4">
      <c r="D44023" s="422"/>
    </row>
    <row r="44024" spans="4:4">
      <c r="D44024" s="422"/>
    </row>
    <row r="44025" spans="4:4">
      <c r="D44025" s="422"/>
    </row>
    <row r="44026" spans="4:4">
      <c r="D44026" s="422"/>
    </row>
    <row r="44027" spans="4:4">
      <c r="D44027" s="422"/>
    </row>
    <row r="44028" spans="4:4">
      <c r="D44028" s="422"/>
    </row>
    <row r="44029" spans="4:4">
      <c r="D44029" s="422"/>
    </row>
    <row r="44030" spans="4:4">
      <c r="D44030" s="422"/>
    </row>
    <row r="44031" spans="4:4">
      <c r="D44031" s="422"/>
    </row>
    <row r="44032" spans="4:4">
      <c r="D44032" s="422"/>
    </row>
    <row r="44033" spans="4:4">
      <c r="D44033" s="422"/>
    </row>
    <row r="44034" spans="4:4">
      <c r="D44034" s="422"/>
    </row>
    <row r="44035" spans="4:4">
      <c r="D44035" s="422"/>
    </row>
    <row r="44036" spans="4:4">
      <c r="D44036" s="422"/>
    </row>
    <row r="44037" spans="4:4">
      <c r="D44037" s="422"/>
    </row>
    <row r="44038" spans="4:4">
      <c r="D44038" s="422"/>
    </row>
    <row r="44039" spans="4:4">
      <c r="D44039" s="422"/>
    </row>
    <row r="44040" spans="4:4">
      <c r="D44040" s="422"/>
    </row>
    <row r="44041" spans="4:4">
      <c r="D44041" s="422"/>
    </row>
    <row r="44042" spans="4:4">
      <c r="D44042" s="422"/>
    </row>
    <row r="44043" spans="4:4">
      <c r="D44043" s="422"/>
    </row>
    <row r="44044" spans="4:4">
      <c r="D44044" s="422"/>
    </row>
    <row r="44045" spans="4:4">
      <c r="D44045" s="422"/>
    </row>
    <row r="44046" spans="4:4">
      <c r="D44046" s="422"/>
    </row>
    <row r="44047" spans="4:4">
      <c r="D44047" s="422"/>
    </row>
    <row r="44048" spans="4:4">
      <c r="D44048" s="422"/>
    </row>
    <row r="44049" spans="4:4">
      <c r="D44049" s="422"/>
    </row>
    <row r="44050" spans="4:4">
      <c r="D44050" s="422"/>
    </row>
    <row r="44051" spans="4:4">
      <c r="D44051" s="422"/>
    </row>
    <row r="44052" spans="4:4">
      <c r="D44052" s="422"/>
    </row>
    <row r="44053" spans="4:4">
      <c r="D44053" s="422"/>
    </row>
    <row r="44054" spans="4:4">
      <c r="D44054" s="422"/>
    </row>
    <row r="44055" spans="4:4">
      <c r="D44055" s="422"/>
    </row>
    <row r="44056" spans="4:4">
      <c r="D44056" s="422"/>
    </row>
    <row r="44057" spans="4:4">
      <c r="D44057" s="422"/>
    </row>
    <row r="44058" spans="4:4">
      <c r="D44058" s="422"/>
    </row>
    <row r="44059" spans="4:4">
      <c r="D44059" s="422"/>
    </row>
    <row r="44060" spans="4:4">
      <c r="D44060" s="422"/>
    </row>
    <row r="44061" spans="4:4">
      <c r="D44061" s="422"/>
    </row>
    <row r="44062" spans="4:4">
      <c r="D44062" s="422"/>
    </row>
    <row r="44063" spans="4:4">
      <c r="D44063" s="422"/>
    </row>
    <row r="44064" spans="4:4">
      <c r="D44064" s="422"/>
    </row>
    <row r="44065" spans="4:4">
      <c r="D44065" s="422"/>
    </row>
    <row r="44066" spans="4:4">
      <c r="D44066" s="422"/>
    </row>
    <row r="44067" spans="4:4">
      <c r="D44067" s="422"/>
    </row>
    <row r="44068" spans="4:4">
      <c r="D44068" s="422"/>
    </row>
    <row r="44069" spans="4:4">
      <c r="D44069" s="422"/>
    </row>
    <row r="44070" spans="4:4">
      <c r="D44070" s="422"/>
    </row>
    <row r="44071" spans="4:4">
      <c r="D44071" s="422"/>
    </row>
    <row r="44072" spans="4:4">
      <c r="D44072" s="422"/>
    </row>
    <row r="44073" spans="4:4">
      <c r="D44073" s="422"/>
    </row>
    <row r="44074" spans="4:4">
      <c r="D44074" s="422"/>
    </row>
    <row r="44075" spans="4:4">
      <c r="D44075" s="422"/>
    </row>
    <row r="44076" spans="4:4">
      <c r="D44076" s="422"/>
    </row>
    <row r="44077" spans="4:4">
      <c r="D44077" s="422"/>
    </row>
    <row r="44078" spans="4:4">
      <c r="D44078" s="422"/>
    </row>
    <row r="44079" spans="4:4">
      <c r="D44079" s="422"/>
    </row>
    <row r="44080" spans="4:4">
      <c r="D44080" s="422"/>
    </row>
    <row r="44081" spans="4:4">
      <c r="D44081" s="422"/>
    </row>
    <row r="44082" spans="4:4">
      <c r="D44082" s="422"/>
    </row>
    <row r="44083" spans="4:4">
      <c r="D44083" s="422"/>
    </row>
    <row r="44084" spans="4:4">
      <c r="D44084" s="422"/>
    </row>
    <row r="44085" spans="4:4">
      <c r="D44085" s="422"/>
    </row>
    <row r="44086" spans="4:4">
      <c r="D44086" s="422"/>
    </row>
    <row r="44087" spans="4:4">
      <c r="D44087" s="422"/>
    </row>
    <row r="44088" spans="4:4">
      <c r="D44088" s="422"/>
    </row>
    <row r="44089" spans="4:4">
      <c r="D44089" s="422"/>
    </row>
    <row r="44090" spans="4:4">
      <c r="D44090" s="422"/>
    </row>
    <row r="44091" spans="4:4">
      <c r="D44091" s="422"/>
    </row>
    <row r="44092" spans="4:4">
      <c r="D44092" s="422"/>
    </row>
    <row r="44093" spans="4:4">
      <c r="D44093" s="422"/>
    </row>
    <row r="44094" spans="4:4">
      <c r="D44094" s="422"/>
    </row>
    <row r="44095" spans="4:4">
      <c r="D44095" s="422"/>
    </row>
    <row r="44096" spans="4:4">
      <c r="D44096" s="422"/>
    </row>
    <row r="44097" spans="4:4">
      <c r="D44097" s="422"/>
    </row>
    <row r="44098" spans="4:4">
      <c r="D44098" s="422"/>
    </row>
    <row r="44099" spans="4:4">
      <c r="D44099" s="422"/>
    </row>
    <row r="44100" spans="4:4">
      <c r="D44100" s="422"/>
    </row>
    <row r="44101" spans="4:4">
      <c r="D44101" s="422"/>
    </row>
    <row r="44102" spans="4:4">
      <c r="D44102" s="422"/>
    </row>
    <row r="44103" spans="4:4">
      <c r="D44103" s="422"/>
    </row>
    <row r="44104" spans="4:4">
      <c r="D44104" s="422"/>
    </row>
    <row r="44105" spans="4:4">
      <c r="D44105" s="422"/>
    </row>
    <row r="44106" spans="4:4">
      <c r="D44106" s="422"/>
    </row>
    <row r="44107" spans="4:4">
      <c r="D44107" s="422"/>
    </row>
    <row r="44108" spans="4:4">
      <c r="D44108" s="422"/>
    </row>
    <row r="44109" spans="4:4">
      <c r="D44109" s="422"/>
    </row>
    <row r="44110" spans="4:4">
      <c r="D44110" s="422"/>
    </row>
    <row r="44111" spans="4:4">
      <c r="D44111" s="422"/>
    </row>
    <row r="44112" spans="4:4">
      <c r="D44112" s="422"/>
    </row>
    <row r="44113" spans="4:4">
      <c r="D44113" s="422"/>
    </row>
    <row r="44114" spans="4:4">
      <c r="D44114" s="422"/>
    </row>
    <row r="44115" spans="4:4">
      <c r="D44115" s="422"/>
    </row>
    <row r="44116" spans="4:4">
      <c r="D44116" s="422"/>
    </row>
    <row r="44117" spans="4:4">
      <c r="D44117" s="422"/>
    </row>
    <row r="44118" spans="4:4">
      <c r="D44118" s="422"/>
    </row>
    <row r="44119" spans="4:4">
      <c r="D44119" s="422"/>
    </row>
    <row r="44120" spans="4:4">
      <c r="D44120" s="422"/>
    </row>
    <row r="44121" spans="4:4">
      <c r="D44121" s="422"/>
    </row>
    <row r="44122" spans="4:4">
      <c r="D44122" s="422"/>
    </row>
    <row r="44123" spans="4:4">
      <c r="D44123" s="422"/>
    </row>
    <row r="44124" spans="4:4">
      <c r="D44124" s="422"/>
    </row>
    <row r="44125" spans="4:4">
      <c r="D44125" s="422"/>
    </row>
    <row r="44126" spans="4:4">
      <c r="D44126" s="422"/>
    </row>
    <row r="44127" spans="4:4">
      <c r="D44127" s="422"/>
    </row>
    <row r="44128" spans="4:4">
      <c r="D44128" s="422"/>
    </row>
    <row r="44129" spans="4:4">
      <c r="D44129" s="422"/>
    </row>
    <row r="44130" spans="4:4">
      <c r="D44130" s="422"/>
    </row>
    <row r="44131" spans="4:4">
      <c r="D44131" s="422"/>
    </row>
    <row r="44132" spans="4:4">
      <c r="D44132" s="422"/>
    </row>
    <row r="44133" spans="4:4">
      <c r="D44133" s="422"/>
    </row>
    <row r="44134" spans="4:4">
      <c r="D44134" s="422"/>
    </row>
    <row r="44135" spans="4:4">
      <c r="D44135" s="422"/>
    </row>
    <row r="44136" spans="4:4">
      <c r="D44136" s="422"/>
    </row>
    <row r="44137" spans="4:4">
      <c r="D44137" s="422"/>
    </row>
    <row r="44138" spans="4:4">
      <c r="D44138" s="422"/>
    </row>
    <row r="44139" spans="4:4">
      <c r="D44139" s="422"/>
    </row>
    <row r="44140" spans="4:4">
      <c r="D44140" s="422"/>
    </row>
    <row r="44141" spans="4:4">
      <c r="D44141" s="422"/>
    </row>
    <row r="44142" spans="4:4">
      <c r="D44142" s="422"/>
    </row>
    <row r="44143" spans="4:4">
      <c r="D44143" s="422"/>
    </row>
    <row r="44144" spans="4:4">
      <c r="D44144" s="422"/>
    </row>
    <row r="44145" spans="4:4">
      <c r="D44145" s="422"/>
    </row>
    <row r="44146" spans="4:4">
      <c r="D44146" s="422"/>
    </row>
    <row r="44147" spans="4:4">
      <c r="D44147" s="422"/>
    </row>
    <row r="44148" spans="4:4">
      <c r="D44148" s="422"/>
    </row>
    <row r="44149" spans="4:4">
      <c r="D44149" s="422"/>
    </row>
    <row r="44150" spans="4:4">
      <c r="D44150" s="422"/>
    </row>
    <row r="44151" spans="4:4">
      <c r="D44151" s="422"/>
    </row>
    <row r="44152" spans="4:4">
      <c r="D44152" s="422"/>
    </row>
    <row r="44153" spans="4:4">
      <c r="D44153" s="422"/>
    </row>
    <row r="44154" spans="4:4">
      <c r="D44154" s="422"/>
    </row>
    <row r="44155" spans="4:4">
      <c r="D44155" s="422"/>
    </row>
    <row r="44156" spans="4:4">
      <c r="D44156" s="422"/>
    </row>
    <row r="44157" spans="4:4">
      <c r="D44157" s="422"/>
    </row>
    <row r="44158" spans="4:4">
      <c r="D44158" s="422"/>
    </row>
    <row r="44159" spans="4:4">
      <c r="D44159" s="422"/>
    </row>
    <row r="44160" spans="4:4">
      <c r="D44160" s="422"/>
    </row>
    <row r="44161" spans="4:4">
      <c r="D44161" s="422"/>
    </row>
    <row r="44162" spans="4:4">
      <c r="D44162" s="422"/>
    </row>
    <row r="44163" spans="4:4">
      <c r="D44163" s="422"/>
    </row>
    <row r="44164" spans="4:4">
      <c r="D44164" s="422"/>
    </row>
    <row r="44165" spans="4:4">
      <c r="D44165" s="422"/>
    </row>
    <row r="44166" spans="4:4">
      <c r="D44166" s="422"/>
    </row>
    <row r="44167" spans="4:4">
      <c r="D44167" s="422"/>
    </row>
    <row r="44168" spans="4:4">
      <c r="D44168" s="422"/>
    </row>
    <row r="44169" spans="4:4">
      <c r="D44169" s="422"/>
    </row>
    <row r="44170" spans="4:4">
      <c r="D44170" s="422"/>
    </row>
    <row r="44171" spans="4:4">
      <c r="D44171" s="422"/>
    </row>
    <row r="44172" spans="4:4">
      <c r="D44172" s="422"/>
    </row>
    <row r="44173" spans="4:4">
      <c r="D44173" s="422"/>
    </row>
    <row r="44174" spans="4:4">
      <c r="D44174" s="422"/>
    </row>
    <row r="44175" spans="4:4">
      <c r="D44175" s="422"/>
    </row>
    <row r="44176" spans="4:4">
      <c r="D44176" s="422"/>
    </row>
    <row r="44177" spans="4:4">
      <c r="D44177" s="422"/>
    </row>
    <row r="44178" spans="4:4">
      <c r="D44178" s="422"/>
    </row>
    <row r="44179" spans="4:4">
      <c r="D44179" s="422"/>
    </row>
    <row r="44180" spans="4:4">
      <c r="D44180" s="422"/>
    </row>
    <row r="44181" spans="4:4">
      <c r="D44181" s="422"/>
    </row>
    <row r="44182" spans="4:4">
      <c r="D44182" s="422"/>
    </row>
    <row r="44183" spans="4:4">
      <c r="D44183" s="422"/>
    </row>
    <row r="44184" spans="4:4">
      <c r="D44184" s="422"/>
    </row>
    <row r="44185" spans="4:4">
      <c r="D44185" s="422"/>
    </row>
    <row r="44186" spans="4:4">
      <c r="D44186" s="422"/>
    </row>
    <row r="44187" spans="4:4">
      <c r="D44187" s="422"/>
    </row>
    <row r="44188" spans="4:4">
      <c r="D44188" s="422"/>
    </row>
    <row r="44189" spans="4:4">
      <c r="D44189" s="422"/>
    </row>
    <row r="44190" spans="4:4">
      <c r="D44190" s="422"/>
    </row>
    <row r="44191" spans="4:4">
      <c r="D44191" s="422"/>
    </row>
    <row r="44192" spans="4:4">
      <c r="D44192" s="422"/>
    </row>
    <row r="44193" spans="4:4">
      <c r="D44193" s="422"/>
    </row>
    <row r="44194" spans="4:4">
      <c r="D44194" s="422"/>
    </row>
    <row r="44195" spans="4:4">
      <c r="D44195" s="422"/>
    </row>
    <row r="44196" spans="4:4">
      <c r="D44196" s="422"/>
    </row>
    <row r="44197" spans="4:4">
      <c r="D44197" s="422"/>
    </row>
    <row r="44198" spans="4:4">
      <c r="D44198" s="422"/>
    </row>
    <row r="44199" spans="4:4">
      <c r="D44199" s="422"/>
    </row>
    <row r="44200" spans="4:4">
      <c r="D44200" s="422"/>
    </row>
    <row r="44201" spans="4:4">
      <c r="D44201" s="422"/>
    </row>
    <row r="44202" spans="4:4">
      <c r="D44202" s="422"/>
    </row>
    <row r="44203" spans="4:4">
      <c r="D44203" s="422"/>
    </row>
    <row r="44204" spans="4:4">
      <c r="D44204" s="422"/>
    </row>
    <row r="44205" spans="4:4">
      <c r="D44205" s="422"/>
    </row>
    <row r="44206" spans="4:4">
      <c r="D44206" s="422"/>
    </row>
    <row r="44207" spans="4:4">
      <c r="D44207" s="422"/>
    </row>
    <row r="44208" spans="4:4">
      <c r="D44208" s="422"/>
    </row>
    <row r="44209" spans="4:4">
      <c r="D44209" s="422"/>
    </row>
    <row r="44210" spans="4:4">
      <c r="D44210" s="422"/>
    </row>
    <row r="44211" spans="4:4">
      <c r="D44211" s="422"/>
    </row>
    <row r="44212" spans="4:4">
      <c r="D44212" s="422"/>
    </row>
    <row r="44213" spans="4:4">
      <c r="D44213" s="422"/>
    </row>
    <row r="44214" spans="4:4">
      <c r="D44214" s="422"/>
    </row>
    <row r="44215" spans="4:4">
      <c r="D44215" s="422"/>
    </row>
    <row r="44216" spans="4:4">
      <c r="D44216" s="422"/>
    </row>
    <row r="44217" spans="4:4">
      <c r="D44217" s="422"/>
    </row>
    <row r="44218" spans="4:4">
      <c r="D44218" s="422"/>
    </row>
    <row r="44219" spans="4:4">
      <c r="D44219" s="422"/>
    </row>
    <row r="44220" spans="4:4">
      <c r="D44220" s="422"/>
    </row>
    <row r="44221" spans="4:4">
      <c r="D44221" s="422"/>
    </row>
    <row r="44222" spans="4:4">
      <c r="D44222" s="422"/>
    </row>
    <row r="44223" spans="4:4">
      <c r="D44223" s="422"/>
    </row>
    <row r="44224" spans="4:4">
      <c r="D44224" s="422"/>
    </row>
    <row r="44225" spans="4:4">
      <c r="D44225" s="422"/>
    </row>
    <row r="44226" spans="4:4">
      <c r="D44226" s="422"/>
    </row>
    <row r="44227" spans="4:4">
      <c r="D44227" s="422"/>
    </row>
    <row r="44228" spans="4:4">
      <c r="D44228" s="422"/>
    </row>
    <row r="44229" spans="4:4">
      <c r="D44229" s="422"/>
    </row>
    <row r="44230" spans="4:4">
      <c r="D44230" s="422"/>
    </row>
    <row r="44231" spans="4:4">
      <c r="D44231" s="422"/>
    </row>
    <row r="44232" spans="4:4">
      <c r="D44232" s="422"/>
    </row>
    <row r="44233" spans="4:4">
      <c r="D44233" s="422"/>
    </row>
    <row r="44234" spans="4:4">
      <c r="D44234" s="422"/>
    </row>
    <row r="44235" spans="4:4">
      <c r="D44235" s="422"/>
    </row>
    <row r="44236" spans="4:4">
      <c r="D44236" s="422"/>
    </row>
    <row r="44237" spans="4:4">
      <c r="D44237" s="422"/>
    </row>
    <row r="44238" spans="4:4">
      <c r="D44238" s="422"/>
    </row>
    <row r="44239" spans="4:4">
      <c r="D44239" s="422"/>
    </row>
    <row r="44240" spans="4:4">
      <c r="D44240" s="422"/>
    </row>
    <row r="44241" spans="4:4">
      <c r="D44241" s="422"/>
    </row>
    <row r="44242" spans="4:4">
      <c r="D44242" s="422"/>
    </row>
    <row r="44243" spans="4:4">
      <c r="D44243" s="422"/>
    </row>
    <row r="44244" spans="4:4">
      <c r="D44244" s="422"/>
    </row>
    <row r="44245" spans="4:4">
      <c r="D44245" s="422"/>
    </row>
    <row r="44246" spans="4:4">
      <c r="D44246" s="422"/>
    </row>
    <row r="44247" spans="4:4">
      <c r="D44247" s="422"/>
    </row>
    <row r="44248" spans="4:4">
      <c r="D44248" s="422"/>
    </row>
    <row r="44249" spans="4:4">
      <c r="D44249" s="422"/>
    </row>
    <row r="44250" spans="4:4">
      <c r="D44250" s="422"/>
    </row>
    <row r="44251" spans="4:4">
      <c r="D44251" s="422"/>
    </row>
    <row r="44252" spans="4:4">
      <c r="D44252" s="422"/>
    </row>
    <row r="44253" spans="4:4">
      <c r="D44253" s="422"/>
    </row>
    <row r="44254" spans="4:4">
      <c r="D44254" s="422"/>
    </row>
    <row r="44255" spans="4:4">
      <c r="D44255" s="422"/>
    </row>
    <row r="44256" spans="4:4">
      <c r="D44256" s="422"/>
    </row>
    <row r="44257" spans="4:4">
      <c r="D44257" s="422"/>
    </row>
    <row r="44258" spans="4:4">
      <c r="D44258" s="422"/>
    </row>
    <row r="44259" spans="4:4">
      <c r="D44259" s="422"/>
    </row>
    <row r="44260" spans="4:4">
      <c r="D44260" s="422"/>
    </row>
    <row r="44261" spans="4:4">
      <c r="D44261" s="422"/>
    </row>
    <row r="44262" spans="4:4">
      <c r="D44262" s="422"/>
    </row>
    <row r="44263" spans="4:4">
      <c r="D44263" s="422"/>
    </row>
    <row r="44264" spans="4:4">
      <c r="D44264" s="422"/>
    </row>
    <row r="44265" spans="4:4">
      <c r="D44265" s="422"/>
    </row>
    <row r="44266" spans="4:4">
      <c r="D44266" s="422"/>
    </row>
    <row r="44267" spans="4:4">
      <c r="D44267" s="422"/>
    </row>
    <row r="44268" spans="4:4">
      <c r="D44268" s="422"/>
    </row>
    <row r="44269" spans="4:4">
      <c r="D44269" s="422"/>
    </row>
    <row r="44270" spans="4:4">
      <c r="D44270" s="422"/>
    </row>
    <row r="44271" spans="4:4">
      <c r="D44271" s="422"/>
    </row>
    <row r="44272" spans="4:4">
      <c r="D44272" s="422"/>
    </row>
    <row r="44273" spans="4:4">
      <c r="D44273" s="422"/>
    </row>
    <row r="44274" spans="4:4">
      <c r="D44274" s="422"/>
    </row>
    <row r="44275" spans="4:4">
      <c r="D44275" s="422"/>
    </row>
    <row r="44276" spans="4:4">
      <c r="D44276" s="422"/>
    </row>
    <row r="44277" spans="4:4">
      <c r="D44277" s="422"/>
    </row>
    <row r="44278" spans="4:4">
      <c r="D44278" s="422"/>
    </row>
    <row r="44279" spans="4:4">
      <c r="D44279" s="422"/>
    </row>
    <row r="44280" spans="4:4">
      <c r="D44280" s="422"/>
    </row>
    <row r="44281" spans="4:4">
      <c r="D44281" s="422"/>
    </row>
    <row r="44282" spans="4:4">
      <c r="D44282" s="422"/>
    </row>
    <row r="44283" spans="4:4">
      <c r="D44283" s="422"/>
    </row>
    <row r="44284" spans="4:4">
      <c r="D44284" s="422"/>
    </row>
    <row r="44285" spans="4:4">
      <c r="D44285" s="422"/>
    </row>
    <row r="44286" spans="4:4">
      <c r="D44286" s="422"/>
    </row>
    <row r="44287" spans="4:4">
      <c r="D44287" s="422"/>
    </row>
    <row r="44288" spans="4:4">
      <c r="D44288" s="422"/>
    </row>
    <row r="44289" spans="4:4">
      <c r="D44289" s="422"/>
    </row>
    <row r="44290" spans="4:4">
      <c r="D44290" s="422"/>
    </row>
    <row r="44291" spans="4:4">
      <c r="D44291" s="422"/>
    </row>
    <row r="44292" spans="4:4">
      <c r="D44292" s="422"/>
    </row>
    <row r="44293" spans="4:4">
      <c r="D44293" s="422"/>
    </row>
    <row r="44294" spans="4:4">
      <c r="D44294" s="422"/>
    </row>
    <row r="44295" spans="4:4">
      <c r="D44295" s="422"/>
    </row>
    <row r="44296" spans="4:4">
      <c r="D44296" s="422"/>
    </row>
    <row r="44297" spans="4:4">
      <c r="D44297" s="422"/>
    </row>
    <row r="44298" spans="4:4">
      <c r="D44298" s="422"/>
    </row>
    <row r="44299" spans="4:4">
      <c r="D44299" s="422"/>
    </row>
    <row r="44300" spans="4:4">
      <c r="D44300" s="422"/>
    </row>
    <row r="44301" spans="4:4">
      <c r="D44301" s="422"/>
    </row>
    <row r="44302" spans="4:4">
      <c r="D44302" s="422"/>
    </row>
    <row r="44303" spans="4:4">
      <c r="D44303" s="422"/>
    </row>
    <row r="44304" spans="4:4">
      <c r="D44304" s="422"/>
    </row>
    <row r="44305" spans="4:4">
      <c r="D44305" s="422"/>
    </row>
    <row r="44306" spans="4:4">
      <c r="D44306" s="422"/>
    </row>
    <row r="44307" spans="4:4">
      <c r="D44307" s="422"/>
    </row>
    <row r="44308" spans="4:4">
      <c r="D44308" s="422"/>
    </row>
    <row r="44309" spans="4:4">
      <c r="D44309" s="422"/>
    </row>
    <row r="44310" spans="4:4">
      <c r="D44310" s="422"/>
    </row>
    <row r="44311" spans="4:4">
      <c r="D44311" s="422"/>
    </row>
    <row r="44312" spans="4:4">
      <c r="D44312" s="422"/>
    </row>
    <row r="44313" spans="4:4">
      <c r="D44313" s="422"/>
    </row>
    <row r="44314" spans="4:4">
      <c r="D44314" s="422"/>
    </row>
    <row r="44315" spans="4:4">
      <c r="D44315" s="422"/>
    </row>
    <row r="44316" spans="4:4">
      <c r="D44316" s="422"/>
    </row>
    <row r="44317" spans="4:4">
      <c r="D44317" s="422"/>
    </row>
    <row r="44318" spans="4:4">
      <c r="D44318" s="422"/>
    </row>
    <row r="44319" spans="4:4">
      <c r="D44319" s="422"/>
    </row>
    <row r="44320" spans="4:4">
      <c r="D44320" s="422"/>
    </row>
    <row r="44321" spans="4:4">
      <c r="D44321" s="422"/>
    </row>
    <row r="44322" spans="4:4">
      <c r="D44322" s="422"/>
    </row>
    <row r="44323" spans="4:4">
      <c r="D44323" s="422"/>
    </row>
    <row r="44324" spans="4:4">
      <c r="D44324" s="422"/>
    </row>
    <row r="44325" spans="4:4">
      <c r="D44325" s="422"/>
    </row>
    <row r="44326" spans="4:4">
      <c r="D44326" s="422"/>
    </row>
    <row r="44327" spans="4:4">
      <c r="D44327" s="422"/>
    </row>
    <row r="44328" spans="4:4">
      <c r="D44328" s="422"/>
    </row>
    <row r="44329" spans="4:4">
      <c r="D44329" s="422"/>
    </row>
    <row r="44330" spans="4:4">
      <c r="D44330" s="422"/>
    </row>
    <row r="44331" spans="4:4">
      <c r="D44331" s="422"/>
    </row>
    <row r="44332" spans="4:4">
      <c r="D44332" s="422"/>
    </row>
    <row r="44333" spans="4:4">
      <c r="D44333" s="422"/>
    </row>
    <row r="44334" spans="4:4">
      <c r="D44334" s="422"/>
    </row>
    <row r="44335" spans="4:4">
      <c r="D44335" s="422"/>
    </row>
    <row r="44336" spans="4:4">
      <c r="D44336" s="422"/>
    </row>
    <row r="44337" spans="4:4">
      <c r="D44337" s="422"/>
    </row>
    <row r="44338" spans="4:4">
      <c r="D44338" s="422"/>
    </row>
    <row r="44339" spans="4:4">
      <c r="D44339" s="422"/>
    </row>
    <row r="44340" spans="4:4">
      <c r="D44340" s="422"/>
    </row>
    <row r="44341" spans="4:4">
      <c r="D44341" s="422"/>
    </row>
    <row r="44342" spans="4:4">
      <c r="D44342" s="422"/>
    </row>
    <row r="44343" spans="4:4">
      <c r="D44343" s="422"/>
    </row>
    <row r="44344" spans="4:4">
      <c r="D44344" s="422"/>
    </row>
    <row r="44345" spans="4:4">
      <c r="D44345" s="422"/>
    </row>
    <row r="44346" spans="4:4">
      <c r="D44346" s="422"/>
    </row>
    <row r="44347" spans="4:4">
      <c r="D44347" s="422"/>
    </row>
    <row r="44348" spans="4:4">
      <c r="D44348" s="422"/>
    </row>
    <row r="44349" spans="4:4">
      <c r="D44349" s="422"/>
    </row>
    <row r="44350" spans="4:4">
      <c r="D44350" s="422"/>
    </row>
    <row r="44351" spans="4:4">
      <c r="D44351" s="422"/>
    </row>
    <row r="44352" spans="4:4">
      <c r="D44352" s="422"/>
    </row>
    <row r="44353" spans="4:4">
      <c r="D44353" s="422"/>
    </row>
    <row r="44354" spans="4:4">
      <c r="D44354" s="422"/>
    </row>
    <row r="44355" spans="4:4">
      <c r="D44355" s="422"/>
    </row>
    <row r="44356" spans="4:4">
      <c r="D44356" s="422"/>
    </row>
    <row r="44357" spans="4:4">
      <c r="D44357" s="422"/>
    </row>
    <row r="44358" spans="4:4">
      <c r="D44358" s="422"/>
    </row>
    <row r="44359" spans="4:4">
      <c r="D44359" s="422"/>
    </row>
    <row r="44360" spans="4:4">
      <c r="D44360" s="422"/>
    </row>
    <row r="44361" spans="4:4">
      <c r="D44361" s="422"/>
    </row>
    <row r="44362" spans="4:4">
      <c r="D44362" s="422"/>
    </row>
    <row r="44363" spans="4:4">
      <c r="D44363" s="422"/>
    </row>
    <row r="44364" spans="4:4">
      <c r="D44364" s="422"/>
    </row>
    <row r="44365" spans="4:4">
      <c r="D44365" s="422"/>
    </row>
    <row r="44366" spans="4:4">
      <c r="D44366" s="422"/>
    </row>
    <row r="44367" spans="4:4">
      <c r="D44367" s="422"/>
    </row>
    <row r="44368" spans="4:4">
      <c r="D44368" s="422"/>
    </row>
    <row r="44369" spans="4:4">
      <c r="D44369" s="422"/>
    </row>
    <row r="44370" spans="4:4">
      <c r="D44370" s="422"/>
    </row>
    <row r="44371" spans="4:4">
      <c r="D44371" s="422"/>
    </row>
    <row r="44372" spans="4:4">
      <c r="D44372" s="422"/>
    </row>
    <row r="44373" spans="4:4">
      <c r="D44373" s="422"/>
    </row>
    <row r="44374" spans="4:4">
      <c r="D44374" s="422"/>
    </row>
    <row r="44375" spans="4:4">
      <c r="D44375" s="422"/>
    </row>
    <row r="44376" spans="4:4">
      <c r="D44376" s="422"/>
    </row>
    <row r="44377" spans="4:4">
      <c r="D44377" s="422"/>
    </row>
    <row r="44378" spans="4:4">
      <c r="D44378" s="422"/>
    </row>
    <row r="44379" spans="4:4">
      <c r="D44379" s="422"/>
    </row>
    <row r="44380" spans="4:4">
      <c r="D44380" s="422"/>
    </row>
    <row r="44381" spans="4:4">
      <c r="D44381" s="422"/>
    </row>
    <row r="44382" spans="4:4">
      <c r="D44382" s="422"/>
    </row>
    <row r="44383" spans="4:4">
      <c r="D44383" s="422"/>
    </row>
    <row r="44384" spans="4:4">
      <c r="D44384" s="422"/>
    </row>
    <row r="44385" spans="4:4">
      <c r="D44385" s="422"/>
    </row>
    <row r="44386" spans="4:4">
      <c r="D44386" s="422"/>
    </row>
    <row r="44387" spans="4:4">
      <c r="D44387" s="422"/>
    </row>
    <row r="44388" spans="4:4">
      <c r="D44388" s="422"/>
    </row>
    <row r="44389" spans="4:4">
      <c r="D44389" s="422"/>
    </row>
    <row r="44390" spans="4:4">
      <c r="D44390" s="422"/>
    </row>
    <row r="44391" spans="4:4">
      <c r="D44391" s="422"/>
    </row>
    <row r="44392" spans="4:4">
      <c r="D44392" s="422"/>
    </row>
    <row r="44393" spans="4:4">
      <c r="D44393" s="422"/>
    </row>
    <row r="44394" spans="4:4">
      <c r="D44394" s="422"/>
    </row>
    <row r="44395" spans="4:4">
      <c r="D44395" s="422"/>
    </row>
    <row r="44396" spans="4:4">
      <c r="D44396" s="422"/>
    </row>
    <row r="44397" spans="4:4">
      <c r="D44397" s="422"/>
    </row>
    <row r="44398" spans="4:4">
      <c r="D44398" s="422"/>
    </row>
    <row r="44399" spans="4:4">
      <c r="D44399" s="422"/>
    </row>
    <row r="44400" spans="4:4">
      <c r="D44400" s="422"/>
    </row>
    <row r="44401" spans="4:4">
      <c r="D44401" s="422"/>
    </row>
    <row r="44402" spans="4:4">
      <c r="D44402" s="422"/>
    </row>
    <row r="44403" spans="4:4">
      <c r="D44403" s="422"/>
    </row>
    <row r="44404" spans="4:4">
      <c r="D44404" s="422"/>
    </row>
    <row r="44405" spans="4:4">
      <c r="D44405" s="422"/>
    </row>
    <row r="44406" spans="4:4">
      <c r="D44406" s="422"/>
    </row>
    <row r="44407" spans="4:4">
      <c r="D44407" s="422"/>
    </row>
    <row r="44408" spans="4:4">
      <c r="D44408" s="422"/>
    </row>
    <row r="44409" spans="4:4">
      <c r="D44409" s="422"/>
    </row>
    <row r="44410" spans="4:4">
      <c r="D44410" s="422"/>
    </row>
    <row r="44411" spans="4:4">
      <c r="D44411" s="422"/>
    </row>
    <row r="44412" spans="4:4">
      <c r="D44412" s="422"/>
    </row>
    <row r="44413" spans="4:4">
      <c r="D44413" s="422"/>
    </row>
    <row r="44414" spans="4:4">
      <c r="D44414" s="422"/>
    </row>
    <row r="44415" spans="4:4">
      <c r="D44415" s="422"/>
    </row>
    <row r="44416" spans="4:4">
      <c r="D44416" s="422"/>
    </row>
    <row r="44417" spans="4:4">
      <c r="D44417" s="422"/>
    </row>
    <row r="44418" spans="4:4">
      <c r="D44418" s="422"/>
    </row>
    <row r="44419" spans="4:4">
      <c r="D44419" s="422"/>
    </row>
    <row r="44420" spans="4:4">
      <c r="D44420" s="422"/>
    </row>
    <row r="44421" spans="4:4">
      <c r="D44421" s="422"/>
    </row>
    <row r="44422" spans="4:4">
      <c r="D44422" s="422"/>
    </row>
    <row r="44423" spans="4:4">
      <c r="D44423" s="422"/>
    </row>
    <row r="44424" spans="4:4">
      <c r="D44424" s="422"/>
    </row>
    <row r="44425" spans="4:4">
      <c r="D44425" s="422"/>
    </row>
    <row r="44426" spans="4:4">
      <c r="D44426" s="422"/>
    </row>
    <row r="44427" spans="4:4">
      <c r="D44427" s="422"/>
    </row>
    <row r="44428" spans="4:4">
      <c r="D44428" s="422"/>
    </row>
    <row r="44429" spans="4:4">
      <c r="D44429" s="422"/>
    </row>
    <row r="44430" spans="4:4">
      <c r="D44430" s="422"/>
    </row>
    <row r="44431" spans="4:4">
      <c r="D44431" s="422"/>
    </row>
    <row r="44432" spans="4:4">
      <c r="D44432" s="422"/>
    </row>
    <row r="44433" spans="4:4">
      <c r="D44433" s="422"/>
    </row>
    <row r="44434" spans="4:4">
      <c r="D44434" s="422"/>
    </row>
    <row r="44435" spans="4:4">
      <c r="D44435" s="422"/>
    </row>
    <row r="44436" spans="4:4">
      <c r="D44436" s="422"/>
    </row>
    <row r="44437" spans="4:4">
      <c r="D44437" s="422"/>
    </row>
    <row r="44438" spans="4:4">
      <c r="D44438" s="422"/>
    </row>
    <row r="44439" spans="4:4">
      <c r="D44439" s="422"/>
    </row>
    <row r="44440" spans="4:4">
      <c r="D44440" s="422"/>
    </row>
    <row r="44441" spans="4:4">
      <c r="D44441" s="422"/>
    </row>
    <row r="44442" spans="4:4">
      <c r="D44442" s="422"/>
    </row>
    <row r="44443" spans="4:4">
      <c r="D44443" s="422"/>
    </row>
    <row r="44444" spans="4:4">
      <c r="D44444" s="422"/>
    </row>
    <row r="44445" spans="4:4">
      <c r="D44445" s="422"/>
    </row>
    <row r="44446" spans="4:4">
      <c r="D44446" s="422"/>
    </row>
    <row r="44447" spans="4:4">
      <c r="D44447" s="422"/>
    </row>
    <row r="44448" spans="4:4">
      <c r="D44448" s="422"/>
    </row>
    <row r="44449" spans="4:4">
      <c r="D44449" s="422"/>
    </row>
    <row r="44450" spans="4:4">
      <c r="D44450" s="422"/>
    </row>
    <row r="44451" spans="4:4">
      <c r="D44451" s="422"/>
    </row>
    <row r="44452" spans="4:4">
      <c r="D44452" s="422"/>
    </row>
    <row r="44453" spans="4:4">
      <c r="D44453" s="422"/>
    </row>
    <row r="44454" spans="4:4">
      <c r="D44454" s="422"/>
    </row>
    <row r="44455" spans="4:4">
      <c r="D44455" s="422"/>
    </row>
    <row r="44456" spans="4:4">
      <c r="D44456" s="422"/>
    </row>
    <row r="44457" spans="4:4">
      <c r="D44457" s="422"/>
    </row>
    <row r="44458" spans="4:4">
      <c r="D44458" s="422"/>
    </row>
    <row r="44459" spans="4:4">
      <c r="D44459" s="422"/>
    </row>
    <row r="44460" spans="4:4">
      <c r="D44460" s="422"/>
    </row>
    <row r="44461" spans="4:4">
      <c r="D44461" s="422"/>
    </row>
    <row r="44462" spans="4:4">
      <c r="D44462" s="422"/>
    </row>
    <row r="44463" spans="4:4">
      <c r="D44463" s="422"/>
    </row>
    <row r="44464" spans="4:4">
      <c r="D44464" s="422"/>
    </row>
    <row r="44465" spans="4:4">
      <c r="D44465" s="422"/>
    </row>
    <row r="44466" spans="4:4">
      <c r="D44466" s="422"/>
    </row>
    <row r="44467" spans="4:4">
      <c r="D44467" s="422"/>
    </row>
    <row r="44468" spans="4:4">
      <c r="D44468" s="422"/>
    </row>
    <row r="44469" spans="4:4">
      <c r="D44469" s="422"/>
    </row>
    <row r="44470" spans="4:4">
      <c r="D44470" s="422"/>
    </row>
    <row r="44471" spans="4:4">
      <c r="D44471" s="422"/>
    </row>
    <row r="44472" spans="4:4">
      <c r="D44472" s="422"/>
    </row>
    <row r="44473" spans="4:4">
      <c r="D44473" s="422"/>
    </row>
    <row r="44474" spans="4:4">
      <c r="D44474" s="422"/>
    </row>
    <row r="44475" spans="4:4">
      <c r="D44475" s="422"/>
    </row>
    <row r="44476" spans="4:4">
      <c r="D44476" s="422"/>
    </row>
    <row r="44477" spans="4:4">
      <c r="D44477" s="422"/>
    </row>
    <row r="44478" spans="4:4">
      <c r="D44478" s="422"/>
    </row>
    <row r="44479" spans="4:4">
      <c r="D44479" s="422"/>
    </row>
    <row r="44480" spans="4:4">
      <c r="D44480" s="422"/>
    </row>
    <row r="44481" spans="4:4">
      <c r="D44481" s="422"/>
    </row>
    <row r="44482" spans="4:4">
      <c r="D44482" s="422"/>
    </row>
    <row r="44483" spans="4:4">
      <c r="D44483" s="422"/>
    </row>
    <row r="44484" spans="4:4">
      <c r="D44484" s="422"/>
    </row>
    <row r="44485" spans="4:4">
      <c r="D44485" s="422"/>
    </row>
    <row r="44486" spans="4:4">
      <c r="D44486" s="422"/>
    </row>
    <row r="44487" spans="4:4">
      <c r="D44487" s="422"/>
    </row>
    <row r="44488" spans="4:4">
      <c r="D44488" s="422"/>
    </row>
    <row r="44489" spans="4:4">
      <c r="D44489" s="422"/>
    </row>
    <row r="44490" spans="4:4">
      <c r="D44490" s="422"/>
    </row>
    <row r="44491" spans="4:4">
      <c r="D44491" s="422"/>
    </row>
    <row r="44492" spans="4:4">
      <c r="D44492" s="422"/>
    </row>
    <row r="44493" spans="4:4">
      <c r="D44493" s="422"/>
    </row>
    <row r="44494" spans="4:4">
      <c r="D44494" s="422"/>
    </row>
    <row r="44495" spans="4:4">
      <c r="D44495" s="422"/>
    </row>
    <row r="44496" spans="4:4">
      <c r="D44496" s="422"/>
    </row>
    <row r="44497" spans="4:4">
      <c r="D44497" s="422"/>
    </row>
    <row r="44498" spans="4:4">
      <c r="D44498" s="422"/>
    </row>
    <row r="44499" spans="4:4">
      <c r="D44499" s="422"/>
    </row>
    <row r="44500" spans="4:4">
      <c r="D44500" s="422"/>
    </row>
    <row r="44501" spans="4:4">
      <c r="D44501" s="422"/>
    </row>
    <row r="44502" spans="4:4">
      <c r="D44502" s="422"/>
    </row>
    <row r="44503" spans="4:4">
      <c r="D44503" s="422"/>
    </row>
    <row r="44504" spans="4:4">
      <c r="D44504" s="422"/>
    </row>
    <row r="44505" spans="4:4">
      <c r="D44505" s="422"/>
    </row>
    <row r="44506" spans="4:4">
      <c r="D44506" s="422"/>
    </row>
    <row r="44507" spans="4:4">
      <c r="D44507" s="422"/>
    </row>
    <row r="44508" spans="4:4">
      <c r="D44508" s="422"/>
    </row>
    <row r="44509" spans="4:4">
      <c r="D44509" s="422"/>
    </row>
    <row r="44510" spans="4:4">
      <c r="D44510" s="422"/>
    </row>
    <row r="44511" spans="4:4">
      <c r="D44511" s="422"/>
    </row>
    <row r="44512" spans="4:4">
      <c r="D44512" s="422"/>
    </row>
    <row r="44513" spans="4:4">
      <c r="D44513" s="422"/>
    </row>
    <row r="44514" spans="4:4">
      <c r="D44514" s="422"/>
    </row>
    <row r="44515" spans="4:4">
      <c r="D44515" s="422"/>
    </row>
    <row r="44516" spans="4:4">
      <c r="D44516" s="422"/>
    </row>
    <row r="44517" spans="4:4">
      <c r="D44517" s="422"/>
    </row>
    <row r="44518" spans="4:4">
      <c r="D44518" s="422"/>
    </row>
    <row r="44519" spans="4:4">
      <c r="D44519" s="422"/>
    </row>
    <row r="44520" spans="4:4">
      <c r="D44520" s="422"/>
    </row>
    <row r="44521" spans="4:4">
      <c r="D44521" s="422"/>
    </row>
    <row r="44522" spans="4:4">
      <c r="D44522" s="422"/>
    </row>
    <row r="44523" spans="4:4">
      <c r="D44523" s="422"/>
    </row>
    <row r="44524" spans="4:4">
      <c r="D44524" s="422"/>
    </row>
    <row r="44525" spans="4:4">
      <c r="D44525" s="422"/>
    </row>
    <row r="44526" spans="4:4">
      <c r="D44526" s="422"/>
    </row>
    <row r="44527" spans="4:4">
      <c r="D44527" s="422"/>
    </row>
    <row r="44528" spans="4:4">
      <c r="D44528" s="422"/>
    </row>
    <row r="44529" spans="4:4">
      <c r="D44529" s="422"/>
    </row>
    <row r="44530" spans="4:4">
      <c r="D44530" s="422"/>
    </row>
    <row r="44531" spans="4:4">
      <c r="D44531" s="422"/>
    </row>
    <row r="44532" spans="4:4">
      <c r="D44532" s="422"/>
    </row>
    <row r="44533" spans="4:4">
      <c r="D44533" s="422"/>
    </row>
    <row r="44534" spans="4:4">
      <c r="D44534" s="422"/>
    </row>
    <row r="44535" spans="4:4">
      <c r="D44535" s="422"/>
    </row>
    <row r="44536" spans="4:4">
      <c r="D44536" s="422"/>
    </row>
    <row r="44537" spans="4:4">
      <c r="D44537" s="422"/>
    </row>
    <row r="44538" spans="4:4">
      <c r="D44538" s="422"/>
    </row>
    <row r="44539" spans="4:4">
      <c r="D44539" s="422"/>
    </row>
    <row r="44540" spans="4:4">
      <c r="D44540" s="422"/>
    </row>
    <row r="44541" spans="4:4">
      <c r="D44541" s="422"/>
    </row>
    <row r="44542" spans="4:4">
      <c r="D44542" s="422"/>
    </row>
    <row r="44543" spans="4:4">
      <c r="D44543" s="422"/>
    </row>
    <row r="44544" spans="4:4">
      <c r="D44544" s="422"/>
    </row>
    <row r="44545" spans="4:4">
      <c r="D44545" s="422"/>
    </row>
    <row r="44546" spans="4:4">
      <c r="D44546" s="422"/>
    </row>
    <row r="44547" spans="4:4">
      <c r="D44547" s="422"/>
    </row>
    <row r="44548" spans="4:4">
      <c r="D44548" s="422"/>
    </row>
    <row r="44549" spans="4:4">
      <c r="D44549" s="422"/>
    </row>
    <row r="44550" spans="4:4">
      <c r="D44550" s="422"/>
    </row>
    <row r="44551" spans="4:4">
      <c r="D44551" s="422"/>
    </row>
    <row r="44552" spans="4:4">
      <c r="D44552" s="422"/>
    </row>
    <row r="44553" spans="4:4">
      <c r="D44553" s="422"/>
    </row>
    <row r="44554" spans="4:4">
      <c r="D44554" s="422"/>
    </row>
    <row r="44555" spans="4:4">
      <c r="D44555" s="422"/>
    </row>
    <row r="44556" spans="4:4">
      <c r="D44556" s="422"/>
    </row>
    <row r="44557" spans="4:4">
      <c r="D44557" s="422"/>
    </row>
    <row r="44558" spans="4:4">
      <c r="D44558" s="422"/>
    </row>
    <row r="44559" spans="4:4">
      <c r="D44559" s="422"/>
    </row>
    <row r="44560" spans="4:4">
      <c r="D44560" s="422"/>
    </row>
    <row r="44561" spans="4:4">
      <c r="D44561" s="422"/>
    </row>
    <row r="44562" spans="4:4">
      <c r="D44562" s="422"/>
    </row>
    <row r="44563" spans="4:4">
      <c r="D44563" s="422"/>
    </row>
    <row r="44564" spans="4:4">
      <c r="D44564" s="422"/>
    </row>
    <row r="44565" spans="4:4">
      <c r="D44565" s="422"/>
    </row>
    <row r="44566" spans="4:4">
      <c r="D44566" s="422"/>
    </row>
    <row r="44567" spans="4:4">
      <c r="D44567" s="422"/>
    </row>
    <row r="44568" spans="4:4">
      <c r="D44568" s="422"/>
    </row>
    <row r="44569" spans="4:4">
      <c r="D44569" s="422"/>
    </row>
    <row r="44570" spans="4:4">
      <c r="D44570" s="422"/>
    </row>
    <row r="44571" spans="4:4">
      <c r="D44571" s="422"/>
    </row>
    <row r="44572" spans="4:4">
      <c r="D44572" s="422"/>
    </row>
    <row r="44573" spans="4:4">
      <c r="D44573" s="422"/>
    </row>
    <row r="44574" spans="4:4">
      <c r="D44574" s="422"/>
    </row>
    <row r="44575" spans="4:4">
      <c r="D44575" s="422"/>
    </row>
    <row r="44576" spans="4:4">
      <c r="D44576" s="422"/>
    </row>
    <row r="44577" spans="4:4">
      <c r="D44577" s="422"/>
    </row>
    <row r="44578" spans="4:4">
      <c r="D44578" s="422"/>
    </row>
    <row r="44579" spans="4:4">
      <c r="D44579" s="422"/>
    </row>
    <row r="44580" spans="4:4">
      <c r="D44580" s="422"/>
    </row>
    <row r="44581" spans="4:4">
      <c r="D44581" s="422"/>
    </row>
    <row r="44582" spans="4:4">
      <c r="D44582" s="422"/>
    </row>
    <row r="44583" spans="4:4">
      <c r="D44583" s="422"/>
    </row>
    <row r="44584" spans="4:4">
      <c r="D44584" s="422"/>
    </row>
    <row r="44585" spans="4:4">
      <c r="D44585" s="422"/>
    </row>
    <row r="44586" spans="4:4">
      <c r="D44586" s="422"/>
    </row>
    <row r="44587" spans="4:4">
      <c r="D44587" s="422"/>
    </row>
    <row r="44588" spans="4:4">
      <c r="D44588" s="422"/>
    </row>
    <row r="44589" spans="4:4">
      <c r="D44589" s="422"/>
    </row>
    <row r="44590" spans="4:4">
      <c r="D44590" s="422"/>
    </row>
    <row r="44591" spans="4:4">
      <c r="D44591" s="422"/>
    </row>
    <row r="44592" spans="4:4">
      <c r="D44592" s="422"/>
    </row>
    <row r="44593" spans="4:4">
      <c r="D44593" s="422"/>
    </row>
    <row r="44594" spans="4:4">
      <c r="D44594" s="422"/>
    </row>
    <row r="44595" spans="4:4">
      <c r="D44595" s="422"/>
    </row>
    <row r="44596" spans="4:4">
      <c r="D44596" s="422"/>
    </row>
    <row r="44597" spans="4:4">
      <c r="D44597" s="422"/>
    </row>
    <row r="44598" spans="4:4">
      <c r="D44598" s="422"/>
    </row>
    <row r="44599" spans="4:4">
      <c r="D44599" s="422"/>
    </row>
    <row r="44600" spans="4:4">
      <c r="D44600" s="422"/>
    </row>
    <row r="44601" spans="4:4">
      <c r="D44601" s="422"/>
    </row>
    <row r="44602" spans="4:4">
      <c r="D44602" s="422"/>
    </row>
    <row r="44603" spans="4:4">
      <c r="D44603" s="422"/>
    </row>
    <row r="44604" spans="4:4">
      <c r="D44604" s="422"/>
    </row>
    <row r="44605" spans="4:4">
      <c r="D44605" s="422"/>
    </row>
    <row r="44606" spans="4:4">
      <c r="D44606" s="422"/>
    </row>
    <row r="44607" spans="4:4">
      <c r="D44607" s="422"/>
    </row>
    <row r="44608" spans="4:4">
      <c r="D44608" s="422"/>
    </row>
    <row r="44609" spans="4:4">
      <c r="D44609" s="422"/>
    </row>
    <row r="44610" spans="4:4">
      <c r="D44610" s="422"/>
    </row>
    <row r="44611" spans="4:4">
      <c r="D44611" s="422"/>
    </row>
    <row r="44612" spans="4:4">
      <c r="D44612" s="422"/>
    </row>
    <row r="44613" spans="4:4">
      <c r="D44613" s="422"/>
    </row>
    <row r="44614" spans="4:4">
      <c r="D44614" s="422"/>
    </row>
    <row r="44615" spans="4:4">
      <c r="D44615" s="422"/>
    </row>
    <row r="44616" spans="4:4">
      <c r="D44616" s="422"/>
    </row>
    <row r="44617" spans="4:4">
      <c r="D44617" s="422"/>
    </row>
    <row r="44618" spans="4:4">
      <c r="D44618" s="422"/>
    </row>
    <row r="44619" spans="4:4">
      <c r="D44619" s="422"/>
    </row>
    <row r="44620" spans="4:4">
      <c r="D44620" s="422"/>
    </row>
    <row r="44621" spans="4:4">
      <c r="D44621" s="422"/>
    </row>
    <row r="44622" spans="4:4">
      <c r="D44622" s="422"/>
    </row>
    <row r="44623" spans="4:4">
      <c r="D44623" s="422"/>
    </row>
    <row r="44624" spans="4:4">
      <c r="D44624" s="422"/>
    </row>
    <row r="44625" spans="4:4">
      <c r="D44625" s="422"/>
    </row>
    <row r="44626" spans="4:4">
      <c r="D44626" s="422"/>
    </row>
    <row r="44627" spans="4:4">
      <c r="D44627" s="422"/>
    </row>
    <row r="44628" spans="4:4">
      <c r="D44628" s="422"/>
    </row>
    <row r="44629" spans="4:4">
      <c r="D44629" s="422"/>
    </row>
    <row r="44630" spans="4:4">
      <c r="D44630" s="422"/>
    </row>
    <row r="44631" spans="4:4">
      <c r="D44631" s="422"/>
    </row>
    <row r="44632" spans="4:4">
      <c r="D44632" s="422"/>
    </row>
    <row r="44633" spans="4:4">
      <c r="D44633" s="422"/>
    </row>
    <row r="44634" spans="4:4">
      <c r="D44634" s="422"/>
    </row>
    <row r="44635" spans="4:4">
      <c r="D44635" s="422"/>
    </row>
    <row r="44636" spans="4:4">
      <c r="D44636" s="422"/>
    </row>
    <row r="44637" spans="4:4">
      <c r="D44637" s="422"/>
    </row>
    <row r="44638" spans="4:4">
      <c r="D44638" s="422"/>
    </row>
    <row r="44639" spans="4:4">
      <c r="D44639" s="422"/>
    </row>
    <row r="44640" spans="4:4">
      <c r="D44640" s="422"/>
    </row>
    <row r="44641" spans="4:4">
      <c r="D44641" s="422"/>
    </row>
    <row r="44642" spans="4:4">
      <c r="D44642" s="422"/>
    </row>
    <row r="44643" spans="4:4">
      <c r="D44643" s="422"/>
    </row>
    <row r="44644" spans="4:4">
      <c r="D44644" s="422"/>
    </row>
    <row r="44645" spans="4:4">
      <c r="D44645" s="422"/>
    </row>
    <row r="44646" spans="4:4">
      <c r="D44646" s="422"/>
    </row>
    <row r="44647" spans="4:4">
      <c r="D44647" s="422"/>
    </row>
    <row r="44648" spans="4:4">
      <c r="D44648" s="422"/>
    </row>
    <row r="44649" spans="4:4">
      <c r="D44649" s="422"/>
    </row>
    <row r="44650" spans="4:4">
      <c r="D44650" s="422"/>
    </row>
    <row r="44651" spans="4:4">
      <c r="D44651" s="422"/>
    </row>
    <row r="44652" spans="4:4">
      <c r="D44652" s="422"/>
    </row>
    <row r="44653" spans="4:4">
      <c r="D44653" s="422"/>
    </row>
    <row r="44654" spans="4:4">
      <c r="D44654" s="422"/>
    </row>
    <row r="44655" spans="4:4">
      <c r="D44655" s="422"/>
    </row>
    <row r="44656" spans="4:4">
      <c r="D44656" s="422"/>
    </row>
    <row r="44657" spans="4:4">
      <c r="D44657" s="422"/>
    </row>
    <row r="44658" spans="4:4">
      <c r="D44658" s="422"/>
    </row>
    <row r="44659" spans="4:4">
      <c r="D44659" s="422"/>
    </row>
    <row r="44660" spans="4:4">
      <c r="D44660" s="422"/>
    </row>
    <row r="44661" spans="4:4">
      <c r="D44661" s="422"/>
    </row>
    <row r="44662" spans="4:4">
      <c r="D44662" s="422"/>
    </row>
    <row r="44663" spans="4:4">
      <c r="D44663" s="422"/>
    </row>
    <row r="44664" spans="4:4">
      <c r="D44664" s="422"/>
    </row>
    <row r="44665" spans="4:4">
      <c r="D44665" s="422"/>
    </row>
    <row r="44666" spans="4:4">
      <c r="D44666" s="422"/>
    </row>
    <row r="44667" spans="4:4">
      <c r="D44667" s="422"/>
    </row>
    <row r="44668" spans="4:4">
      <c r="D44668" s="422"/>
    </row>
    <row r="44669" spans="4:4">
      <c r="D44669" s="422"/>
    </row>
    <row r="44670" spans="4:4">
      <c r="D44670" s="422"/>
    </row>
    <row r="44671" spans="4:4">
      <c r="D44671" s="422"/>
    </row>
    <row r="44672" spans="4:4">
      <c r="D44672" s="422"/>
    </row>
    <row r="44673" spans="4:4">
      <c r="D44673" s="422"/>
    </row>
    <row r="44674" spans="4:4">
      <c r="D44674" s="422"/>
    </row>
    <row r="44675" spans="4:4">
      <c r="D44675" s="422"/>
    </row>
    <row r="44676" spans="4:4">
      <c r="D44676" s="422"/>
    </row>
    <row r="44677" spans="4:4">
      <c r="D44677" s="422"/>
    </row>
    <row r="44678" spans="4:4">
      <c r="D44678" s="422"/>
    </row>
    <row r="44679" spans="4:4">
      <c r="D44679" s="422"/>
    </row>
    <row r="44680" spans="4:4">
      <c r="D44680" s="422"/>
    </row>
    <row r="44681" spans="4:4">
      <c r="D44681" s="422"/>
    </row>
    <row r="44682" spans="4:4">
      <c r="D44682" s="422"/>
    </row>
    <row r="44683" spans="4:4">
      <c r="D44683" s="422"/>
    </row>
    <row r="44684" spans="4:4">
      <c r="D44684" s="422"/>
    </row>
    <row r="44685" spans="4:4">
      <c r="D44685" s="422"/>
    </row>
    <row r="44686" spans="4:4">
      <c r="D44686" s="422"/>
    </row>
    <row r="44687" spans="4:4">
      <c r="D44687" s="422"/>
    </row>
    <row r="44688" spans="4:4">
      <c r="D44688" s="422"/>
    </row>
    <row r="44689" spans="4:4">
      <c r="D44689" s="422"/>
    </row>
    <row r="44690" spans="4:4">
      <c r="D44690" s="422"/>
    </row>
    <row r="44691" spans="4:4">
      <c r="D44691" s="422"/>
    </row>
    <row r="44692" spans="4:4">
      <c r="D44692" s="422"/>
    </row>
    <row r="44693" spans="4:4">
      <c r="D44693" s="422"/>
    </row>
    <row r="44694" spans="4:4">
      <c r="D44694" s="422"/>
    </row>
    <row r="44695" spans="4:4">
      <c r="D44695" s="422"/>
    </row>
    <row r="44696" spans="4:4">
      <c r="D44696" s="422"/>
    </row>
    <row r="44697" spans="4:4">
      <c r="D44697" s="422"/>
    </row>
    <row r="44698" spans="4:4">
      <c r="D44698" s="422"/>
    </row>
    <row r="44699" spans="4:4">
      <c r="D44699" s="422"/>
    </row>
    <row r="44700" spans="4:4">
      <c r="D44700" s="422"/>
    </row>
    <row r="44701" spans="4:4">
      <c r="D44701" s="422"/>
    </row>
    <row r="44702" spans="4:4">
      <c r="D44702" s="422"/>
    </row>
    <row r="44703" spans="4:4">
      <c r="D44703" s="422"/>
    </row>
    <row r="44704" spans="4:4">
      <c r="D44704" s="422"/>
    </row>
    <row r="44705" spans="4:4">
      <c r="D44705" s="422"/>
    </row>
    <row r="44706" spans="4:4">
      <c r="D44706" s="422"/>
    </row>
    <row r="44707" spans="4:4">
      <c r="D44707" s="422"/>
    </row>
    <row r="44708" spans="4:4">
      <c r="D44708" s="422"/>
    </row>
    <row r="44709" spans="4:4">
      <c r="D44709" s="422"/>
    </row>
    <row r="44710" spans="4:4">
      <c r="D44710" s="422"/>
    </row>
    <row r="44711" spans="4:4">
      <c r="D44711" s="422"/>
    </row>
    <row r="44712" spans="4:4">
      <c r="D44712" s="422"/>
    </row>
    <row r="44713" spans="4:4">
      <c r="D44713" s="422"/>
    </row>
    <row r="44714" spans="4:4">
      <c r="D44714" s="422"/>
    </row>
    <row r="44715" spans="4:4">
      <c r="D44715" s="422"/>
    </row>
    <row r="44716" spans="4:4">
      <c r="D44716" s="422"/>
    </row>
    <row r="44717" spans="4:4">
      <c r="D44717" s="422"/>
    </row>
    <row r="44718" spans="4:4">
      <c r="D44718" s="422"/>
    </row>
    <row r="44719" spans="4:4">
      <c r="D44719" s="422"/>
    </row>
    <row r="44720" spans="4:4">
      <c r="D44720" s="422"/>
    </row>
    <row r="44721" spans="4:4">
      <c r="D44721" s="422"/>
    </row>
    <row r="44722" spans="4:4">
      <c r="D44722" s="422"/>
    </row>
    <row r="44723" spans="4:4">
      <c r="D44723" s="422"/>
    </row>
    <row r="44724" spans="4:4">
      <c r="D44724" s="422"/>
    </row>
    <row r="44725" spans="4:4">
      <c r="D44725" s="422"/>
    </row>
    <row r="44726" spans="4:4">
      <c r="D44726" s="422"/>
    </row>
    <row r="44727" spans="4:4">
      <c r="D44727" s="422"/>
    </row>
    <row r="44728" spans="4:4">
      <c r="D44728" s="422"/>
    </row>
    <row r="44729" spans="4:4">
      <c r="D44729" s="422"/>
    </row>
    <row r="44730" spans="4:4">
      <c r="D44730" s="422"/>
    </row>
    <row r="44731" spans="4:4">
      <c r="D44731" s="422"/>
    </row>
    <row r="44732" spans="4:4">
      <c r="D44732" s="422"/>
    </row>
    <row r="44733" spans="4:4">
      <c r="D44733" s="422"/>
    </row>
    <row r="44734" spans="4:4">
      <c r="D44734" s="422"/>
    </row>
    <row r="44735" spans="4:4">
      <c r="D44735" s="422"/>
    </row>
    <row r="44736" spans="4:4">
      <c r="D44736" s="422"/>
    </row>
    <row r="44737" spans="4:4">
      <c r="D44737" s="422"/>
    </row>
    <row r="44738" spans="4:4">
      <c r="D44738" s="422"/>
    </row>
    <row r="44739" spans="4:4">
      <c r="D44739" s="422"/>
    </row>
    <row r="44740" spans="4:4">
      <c r="D44740" s="422"/>
    </row>
    <row r="44741" spans="4:4">
      <c r="D44741" s="422"/>
    </row>
    <row r="44742" spans="4:4">
      <c r="D44742" s="422"/>
    </row>
    <row r="44743" spans="4:4">
      <c r="D44743" s="422"/>
    </row>
    <row r="44744" spans="4:4">
      <c r="D44744" s="422"/>
    </row>
    <row r="44745" spans="4:4">
      <c r="D44745" s="422"/>
    </row>
    <row r="44746" spans="4:4">
      <c r="D44746" s="422"/>
    </row>
    <row r="44747" spans="4:4">
      <c r="D44747" s="422"/>
    </row>
    <row r="44748" spans="4:4">
      <c r="D44748" s="422"/>
    </row>
    <row r="44749" spans="4:4">
      <c r="D44749" s="422"/>
    </row>
    <row r="44750" spans="4:4">
      <c r="D44750" s="422"/>
    </row>
    <row r="44751" spans="4:4">
      <c r="D44751" s="422"/>
    </row>
    <row r="44752" spans="4:4">
      <c r="D44752" s="422"/>
    </row>
    <row r="44753" spans="4:4">
      <c r="D44753" s="422"/>
    </row>
    <row r="44754" spans="4:4">
      <c r="D44754" s="422"/>
    </row>
    <row r="44755" spans="4:4">
      <c r="D44755" s="422"/>
    </row>
    <row r="44756" spans="4:4">
      <c r="D44756" s="422"/>
    </row>
    <row r="44757" spans="4:4">
      <c r="D44757" s="422"/>
    </row>
    <row r="44758" spans="4:4">
      <c r="D44758" s="422"/>
    </row>
    <row r="44759" spans="4:4">
      <c r="D44759" s="422"/>
    </row>
    <row r="44760" spans="4:4">
      <c r="D44760" s="422"/>
    </row>
    <row r="44761" spans="4:4">
      <c r="D44761" s="422"/>
    </row>
    <row r="44762" spans="4:4">
      <c r="D44762" s="422"/>
    </row>
    <row r="44763" spans="4:4">
      <c r="D44763" s="422"/>
    </row>
    <row r="44764" spans="4:4">
      <c r="D44764" s="422"/>
    </row>
    <row r="44765" spans="4:4">
      <c r="D44765" s="422"/>
    </row>
    <row r="44766" spans="4:4">
      <c r="D44766" s="422"/>
    </row>
    <row r="44767" spans="4:4">
      <c r="D44767" s="422"/>
    </row>
    <row r="44768" spans="4:4">
      <c r="D44768" s="422"/>
    </row>
    <row r="44769" spans="4:4">
      <c r="D44769" s="422"/>
    </row>
    <row r="44770" spans="4:4">
      <c r="D44770" s="422"/>
    </row>
    <row r="44771" spans="4:4">
      <c r="D44771" s="422"/>
    </row>
    <row r="44772" spans="4:4">
      <c r="D44772" s="422"/>
    </row>
    <row r="44773" spans="4:4">
      <c r="D44773" s="422"/>
    </row>
    <row r="44774" spans="4:4">
      <c r="D44774" s="422"/>
    </row>
    <row r="44775" spans="4:4">
      <c r="D44775" s="422"/>
    </row>
    <row r="44776" spans="4:4">
      <c r="D44776" s="422"/>
    </row>
    <row r="44777" spans="4:4">
      <c r="D44777" s="422"/>
    </row>
    <row r="44778" spans="4:4">
      <c r="D44778" s="422"/>
    </row>
    <row r="44779" spans="4:4">
      <c r="D44779" s="422"/>
    </row>
    <row r="44780" spans="4:4">
      <c r="D44780" s="422"/>
    </row>
    <row r="44781" spans="4:4">
      <c r="D44781" s="422"/>
    </row>
    <row r="44782" spans="4:4">
      <c r="D44782" s="422"/>
    </row>
    <row r="44783" spans="4:4">
      <c r="D44783" s="422"/>
    </row>
    <row r="44784" spans="4:4">
      <c r="D44784" s="422"/>
    </row>
    <row r="44785" spans="4:4">
      <c r="D44785" s="422"/>
    </row>
    <row r="44786" spans="4:4">
      <c r="D44786" s="422"/>
    </row>
    <row r="44787" spans="4:4">
      <c r="D44787" s="422"/>
    </row>
    <row r="44788" spans="4:4">
      <c r="D44788" s="422"/>
    </row>
    <row r="44789" spans="4:4">
      <c r="D44789" s="422"/>
    </row>
    <row r="44790" spans="4:4">
      <c r="D44790" s="422"/>
    </row>
    <row r="44791" spans="4:4">
      <c r="D44791" s="422"/>
    </row>
    <row r="44792" spans="4:4">
      <c r="D44792" s="422"/>
    </row>
    <row r="44793" spans="4:4">
      <c r="D44793" s="422"/>
    </row>
    <row r="44794" spans="4:4">
      <c r="D44794" s="422"/>
    </row>
    <row r="44795" spans="4:4">
      <c r="D44795" s="422"/>
    </row>
    <row r="44796" spans="4:4">
      <c r="D44796" s="422"/>
    </row>
    <row r="44797" spans="4:4">
      <c r="D44797" s="422"/>
    </row>
    <row r="44798" spans="4:4">
      <c r="D44798" s="422"/>
    </row>
    <row r="44799" spans="4:4">
      <c r="D44799" s="422"/>
    </row>
    <row r="44800" spans="4:4">
      <c r="D44800" s="422"/>
    </row>
    <row r="44801" spans="4:4">
      <c r="D44801" s="422"/>
    </row>
    <row r="44802" spans="4:4">
      <c r="D44802" s="422"/>
    </row>
    <row r="44803" spans="4:4">
      <c r="D44803" s="422"/>
    </row>
    <row r="44804" spans="4:4">
      <c r="D44804" s="422"/>
    </row>
    <row r="44805" spans="4:4">
      <c r="D44805" s="422"/>
    </row>
    <row r="44806" spans="4:4">
      <c r="D44806" s="422"/>
    </row>
    <row r="44807" spans="4:4">
      <c r="D44807" s="422"/>
    </row>
    <row r="44808" spans="4:4">
      <c r="D44808" s="422"/>
    </row>
    <row r="44809" spans="4:4">
      <c r="D44809" s="422"/>
    </row>
    <row r="44810" spans="4:4">
      <c r="D44810" s="422"/>
    </row>
    <row r="44811" spans="4:4">
      <c r="D44811" s="422"/>
    </row>
    <row r="44812" spans="4:4">
      <c r="D44812" s="422"/>
    </row>
    <row r="44813" spans="4:4">
      <c r="D44813" s="422"/>
    </row>
    <row r="44814" spans="4:4">
      <c r="D44814" s="422"/>
    </row>
    <row r="44815" spans="4:4">
      <c r="D44815" s="422"/>
    </row>
    <row r="44816" spans="4:4">
      <c r="D44816" s="422"/>
    </row>
    <row r="44817" spans="4:4">
      <c r="D44817" s="422"/>
    </row>
    <row r="44818" spans="4:4">
      <c r="D44818" s="422"/>
    </row>
    <row r="44819" spans="4:4">
      <c r="D44819" s="422"/>
    </row>
    <row r="44820" spans="4:4">
      <c r="D44820" s="422"/>
    </row>
    <row r="44821" spans="4:4">
      <c r="D44821" s="422"/>
    </row>
    <row r="44822" spans="4:4">
      <c r="D44822" s="422"/>
    </row>
    <row r="44823" spans="4:4">
      <c r="D44823" s="422"/>
    </row>
    <row r="44824" spans="4:4">
      <c r="D44824" s="422"/>
    </row>
    <row r="44825" spans="4:4">
      <c r="D44825" s="422"/>
    </row>
    <row r="44826" spans="4:4">
      <c r="D44826" s="422"/>
    </row>
    <row r="44827" spans="4:4">
      <c r="D44827" s="422"/>
    </row>
    <row r="44828" spans="4:4">
      <c r="D44828" s="422"/>
    </row>
    <row r="44829" spans="4:4">
      <c r="D44829" s="422"/>
    </row>
    <row r="44830" spans="4:4">
      <c r="D44830" s="422"/>
    </row>
    <row r="44831" spans="4:4">
      <c r="D44831" s="422"/>
    </row>
    <row r="44832" spans="4:4">
      <c r="D44832" s="422"/>
    </row>
    <row r="44833" spans="4:4">
      <c r="D44833" s="422"/>
    </row>
    <row r="44834" spans="4:4">
      <c r="D44834" s="422"/>
    </row>
    <row r="44835" spans="4:4">
      <c r="D44835" s="422"/>
    </row>
    <row r="44836" spans="4:4">
      <c r="D44836" s="422"/>
    </row>
    <row r="44837" spans="4:4">
      <c r="D44837" s="422"/>
    </row>
    <row r="44838" spans="4:4">
      <c r="D44838" s="422"/>
    </row>
    <row r="44839" spans="4:4">
      <c r="D44839" s="422"/>
    </row>
    <row r="44840" spans="4:4">
      <c r="D44840" s="422"/>
    </row>
    <row r="44841" spans="4:4">
      <c r="D44841" s="422"/>
    </row>
    <row r="44842" spans="4:4">
      <c r="D44842" s="422"/>
    </row>
    <row r="44843" spans="4:4">
      <c r="D44843" s="422"/>
    </row>
    <row r="44844" spans="4:4">
      <c r="D44844" s="422"/>
    </row>
    <row r="44845" spans="4:4">
      <c r="D44845" s="422"/>
    </row>
    <row r="44846" spans="4:4">
      <c r="D44846" s="422"/>
    </row>
    <row r="44847" spans="4:4">
      <c r="D44847" s="422"/>
    </row>
    <row r="44848" spans="4:4">
      <c r="D44848" s="422"/>
    </row>
    <row r="44849" spans="4:4">
      <c r="D44849" s="422"/>
    </row>
    <row r="44850" spans="4:4">
      <c r="D44850" s="422"/>
    </row>
    <row r="44851" spans="4:4">
      <c r="D44851" s="422"/>
    </row>
    <row r="44852" spans="4:4">
      <c r="D44852" s="422"/>
    </row>
    <row r="44853" spans="4:4">
      <c r="D44853" s="422"/>
    </row>
    <row r="44854" spans="4:4">
      <c r="D44854" s="422"/>
    </row>
    <row r="44855" spans="4:4">
      <c r="D44855" s="422"/>
    </row>
    <row r="44856" spans="4:4">
      <c r="D44856" s="422"/>
    </row>
    <row r="44857" spans="4:4">
      <c r="D44857" s="422"/>
    </row>
    <row r="44858" spans="4:4">
      <c r="D44858" s="422"/>
    </row>
    <row r="44859" spans="4:4">
      <c r="D44859" s="422"/>
    </row>
    <row r="44860" spans="4:4">
      <c r="D44860" s="422"/>
    </row>
    <row r="44861" spans="4:4">
      <c r="D44861" s="422"/>
    </row>
    <row r="44862" spans="4:4">
      <c r="D44862" s="422"/>
    </row>
    <row r="44863" spans="4:4">
      <c r="D44863" s="422"/>
    </row>
    <row r="44864" spans="4:4">
      <c r="D44864" s="422"/>
    </row>
    <row r="44865" spans="4:4">
      <c r="D44865" s="422"/>
    </row>
    <row r="44866" spans="4:4">
      <c r="D44866" s="422"/>
    </row>
    <row r="44867" spans="4:4">
      <c r="D44867" s="422"/>
    </row>
    <row r="44868" spans="4:4">
      <c r="D44868" s="422"/>
    </row>
    <row r="44869" spans="4:4">
      <c r="D44869" s="422"/>
    </row>
    <row r="44870" spans="4:4">
      <c r="D44870" s="422"/>
    </row>
    <row r="44871" spans="4:4">
      <c r="D44871" s="422"/>
    </row>
    <row r="44872" spans="4:4">
      <c r="D44872" s="422"/>
    </row>
    <row r="44873" spans="4:4">
      <c r="D44873" s="422"/>
    </row>
    <row r="44874" spans="4:4">
      <c r="D44874" s="422"/>
    </row>
    <row r="44875" spans="4:4">
      <c r="D44875" s="422"/>
    </row>
    <row r="44876" spans="4:4">
      <c r="D44876" s="422"/>
    </row>
    <row r="44877" spans="4:4">
      <c r="D44877" s="422"/>
    </row>
    <row r="44878" spans="4:4">
      <c r="D44878" s="422"/>
    </row>
    <row r="44879" spans="4:4">
      <c r="D44879" s="422"/>
    </row>
    <row r="44880" spans="4:4">
      <c r="D44880" s="422"/>
    </row>
    <row r="44881" spans="4:4">
      <c r="D44881" s="422"/>
    </row>
    <row r="44882" spans="4:4">
      <c r="D44882" s="422"/>
    </row>
    <row r="44883" spans="4:4">
      <c r="D44883" s="422"/>
    </row>
    <row r="44884" spans="4:4">
      <c r="D44884" s="422"/>
    </row>
    <row r="44885" spans="4:4">
      <c r="D44885" s="422"/>
    </row>
    <row r="44886" spans="4:4">
      <c r="D44886" s="422"/>
    </row>
    <row r="44887" spans="4:4">
      <c r="D44887" s="422"/>
    </row>
    <row r="44888" spans="4:4">
      <c r="D44888" s="422"/>
    </row>
    <row r="44889" spans="4:4">
      <c r="D44889" s="422"/>
    </row>
    <row r="44890" spans="4:4">
      <c r="D44890" s="422"/>
    </row>
    <row r="44891" spans="4:4">
      <c r="D44891" s="422"/>
    </row>
    <row r="44892" spans="4:4">
      <c r="D44892" s="422"/>
    </row>
    <row r="44893" spans="4:4">
      <c r="D44893" s="422"/>
    </row>
    <row r="44894" spans="4:4">
      <c r="D44894" s="422"/>
    </row>
    <row r="44895" spans="4:4">
      <c r="D44895" s="422"/>
    </row>
    <row r="44896" spans="4:4">
      <c r="D44896" s="422"/>
    </row>
    <row r="44897" spans="4:4">
      <c r="D44897" s="422"/>
    </row>
    <row r="44898" spans="4:4">
      <c r="D44898" s="422"/>
    </row>
    <row r="44899" spans="4:4">
      <c r="D44899" s="422"/>
    </row>
    <row r="44900" spans="4:4">
      <c r="D44900" s="422"/>
    </row>
    <row r="44901" spans="4:4">
      <c r="D44901" s="422"/>
    </row>
    <row r="44902" spans="4:4">
      <c r="D44902" s="422"/>
    </row>
    <row r="44903" spans="4:4">
      <c r="D44903" s="422"/>
    </row>
    <row r="44904" spans="4:4">
      <c r="D44904" s="422"/>
    </row>
    <row r="44905" spans="4:4">
      <c r="D44905" s="422"/>
    </row>
    <row r="44906" spans="4:4">
      <c r="D44906" s="422"/>
    </row>
    <row r="44907" spans="4:4">
      <c r="D44907" s="422"/>
    </row>
    <row r="44908" spans="4:4">
      <c r="D44908" s="422"/>
    </row>
    <row r="44909" spans="4:4">
      <c r="D44909" s="422"/>
    </row>
    <row r="44910" spans="4:4">
      <c r="D44910" s="422"/>
    </row>
    <row r="44911" spans="4:4">
      <c r="D44911" s="422"/>
    </row>
    <row r="44912" spans="4:4">
      <c r="D44912" s="422"/>
    </row>
    <row r="44913" spans="4:4">
      <c r="D44913" s="422"/>
    </row>
    <row r="44914" spans="4:4">
      <c r="D44914" s="422"/>
    </row>
    <row r="44915" spans="4:4">
      <c r="D44915" s="422"/>
    </row>
    <row r="44916" spans="4:4">
      <c r="D44916" s="422"/>
    </row>
    <row r="44917" spans="4:4">
      <c r="D44917" s="422"/>
    </row>
    <row r="44918" spans="4:4">
      <c r="D44918" s="422"/>
    </row>
    <row r="44919" spans="4:4">
      <c r="D44919" s="422"/>
    </row>
    <row r="44920" spans="4:4">
      <c r="D44920" s="422"/>
    </row>
    <row r="44921" spans="4:4">
      <c r="D44921" s="422"/>
    </row>
    <row r="44922" spans="4:4">
      <c r="D44922" s="422"/>
    </row>
    <row r="44923" spans="4:4">
      <c r="D44923" s="422"/>
    </row>
    <row r="44924" spans="4:4">
      <c r="D44924" s="422"/>
    </row>
    <row r="44925" spans="4:4">
      <c r="D44925" s="422"/>
    </row>
    <row r="44926" spans="4:4">
      <c r="D44926" s="422"/>
    </row>
    <row r="44927" spans="4:4">
      <c r="D44927" s="422"/>
    </row>
    <row r="44928" spans="4:4">
      <c r="D44928" s="422"/>
    </row>
    <row r="44929" spans="4:4">
      <c r="D44929" s="422"/>
    </row>
    <row r="44930" spans="4:4">
      <c r="D44930" s="422"/>
    </row>
    <row r="44931" spans="4:4">
      <c r="D44931" s="422"/>
    </row>
    <row r="44932" spans="4:4">
      <c r="D44932" s="422"/>
    </row>
    <row r="44933" spans="4:4">
      <c r="D44933" s="422"/>
    </row>
    <row r="44934" spans="4:4">
      <c r="D44934" s="422"/>
    </row>
    <row r="44935" spans="4:4">
      <c r="D44935" s="422"/>
    </row>
    <row r="44936" spans="4:4">
      <c r="D44936" s="422"/>
    </row>
    <row r="44937" spans="4:4">
      <c r="D44937" s="422"/>
    </row>
    <row r="44938" spans="4:4">
      <c r="D44938" s="422"/>
    </row>
    <row r="44939" spans="4:4">
      <c r="D44939" s="422"/>
    </row>
    <row r="44940" spans="4:4">
      <c r="D44940" s="422"/>
    </row>
    <row r="44941" spans="4:4">
      <c r="D44941" s="422"/>
    </row>
    <row r="44942" spans="4:4">
      <c r="D44942" s="422"/>
    </row>
    <row r="44943" spans="4:4">
      <c r="D44943" s="422"/>
    </row>
    <row r="44944" spans="4:4">
      <c r="D44944" s="422"/>
    </row>
    <row r="44945" spans="4:4">
      <c r="D44945" s="422"/>
    </row>
    <row r="44946" spans="4:4">
      <c r="D44946" s="422"/>
    </row>
    <row r="44947" spans="4:4">
      <c r="D44947" s="422"/>
    </row>
    <row r="44948" spans="4:4">
      <c r="D44948" s="422"/>
    </row>
    <row r="44949" spans="4:4">
      <c r="D44949" s="422"/>
    </row>
    <row r="44950" spans="4:4">
      <c r="D44950" s="422"/>
    </row>
    <row r="44951" spans="4:4">
      <c r="D44951" s="422"/>
    </row>
    <row r="44952" spans="4:4">
      <c r="D44952" s="422"/>
    </row>
    <row r="44953" spans="4:4">
      <c r="D44953" s="422"/>
    </row>
    <row r="44954" spans="4:4">
      <c r="D44954" s="422"/>
    </row>
    <row r="44955" spans="4:4">
      <c r="D44955" s="422"/>
    </row>
    <row r="44956" spans="4:4">
      <c r="D44956" s="422"/>
    </row>
    <row r="44957" spans="4:4">
      <c r="D44957" s="422"/>
    </row>
    <row r="44958" spans="4:4">
      <c r="D44958" s="422"/>
    </row>
    <row r="44959" spans="4:4">
      <c r="D44959" s="422"/>
    </row>
    <row r="44960" spans="4:4">
      <c r="D44960" s="422"/>
    </row>
    <row r="44961" spans="4:4">
      <c r="D44961" s="422"/>
    </row>
    <row r="44962" spans="4:4">
      <c r="D44962" s="422"/>
    </row>
    <row r="44963" spans="4:4">
      <c r="D44963" s="422"/>
    </row>
    <row r="44964" spans="4:4">
      <c r="D44964" s="422"/>
    </row>
    <row r="44965" spans="4:4">
      <c r="D44965" s="422"/>
    </row>
    <row r="44966" spans="4:4">
      <c r="D44966" s="422"/>
    </row>
    <row r="44967" spans="4:4">
      <c r="D44967" s="422"/>
    </row>
    <row r="44968" spans="4:4">
      <c r="D44968" s="422"/>
    </row>
    <row r="44969" spans="4:4">
      <c r="D44969" s="422"/>
    </row>
    <row r="44970" spans="4:4">
      <c r="D44970" s="422"/>
    </row>
    <row r="44971" spans="4:4">
      <c r="D44971" s="422"/>
    </row>
    <row r="44972" spans="4:4">
      <c r="D44972" s="422"/>
    </row>
    <row r="44973" spans="4:4">
      <c r="D44973" s="422"/>
    </row>
    <row r="44974" spans="4:4">
      <c r="D44974" s="422"/>
    </row>
    <row r="44975" spans="4:4">
      <c r="D44975" s="422"/>
    </row>
    <row r="44976" spans="4:4">
      <c r="D44976" s="422"/>
    </row>
    <row r="44977" spans="4:4">
      <c r="D44977" s="422"/>
    </row>
    <row r="44978" spans="4:4">
      <c r="D44978" s="422"/>
    </row>
    <row r="44979" spans="4:4">
      <c r="D44979" s="422"/>
    </row>
    <row r="44980" spans="4:4">
      <c r="D44980" s="422"/>
    </row>
    <row r="44981" spans="4:4">
      <c r="D44981" s="422"/>
    </row>
    <row r="44982" spans="4:4">
      <c r="D44982" s="422"/>
    </row>
    <row r="44983" spans="4:4">
      <c r="D44983" s="422"/>
    </row>
    <row r="44984" spans="4:4">
      <c r="D44984" s="422"/>
    </row>
    <row r="44985" spans="4:4">
      <c r="D44985" s="422"/>
    </row>
    <row r="44986" spans="4:4">
      <c r="D44986" s="422"/>
    </row>
    <row r="44987" spans="4:4">
      <c r="D44987" s="422"/>
    </row>
    <row r="44988" spans="4:4">
      <c r="D44988" s="422"/>
    </row>
    <row r="44989" spans="4:4">
      <c r="D44989" s="422"/>
    </row>
    <row r="44990" spans="4:4">
      <c r="D44990" s="422"/>
    </row>
    <row r="44991" spans="4:4">
      <c r="D44991" s="422"/>
    </row>
    <row r="44992" spans="4:4">
      <c r="D44992" s="422"/>
    </row>
    <row r="44993" spans="4:4">
      <c r="D44993" s="422"/>
    </row>
    <row r="44994" spans="4:4">
      <c r="D44994" s="422"/>
    </row>
    <row r="44995" spans="4:4">
      <c r="D44995" s="422"/>
    </row>
    <row r="44996" spans="4:4">
      <c r="D44996" s="422"/>
    </row>
    <row r="44997" spans="4:4">
      <c r="D44997" s="422"/>
    </row>
    <row r="44998" spans="4:4">
      <c r="D44998" s="422"/>
    </row>
    <row r="44999" spans="4:4">
      <c r="D44999" s="422"/>
    </row>
    <row r="45000" spans="4:4">
      <c r="D45000" s="422"/>
    </row>
    <row r="45001" spans="4:4">
      <c r="D45001" s="422"/>
    </row>
    <row r="45002" spans="4:4">
      <c r="D45002" s="422"/>
    </row>
    <row r="45003" spans="4:4">
      <c r="D45003" s="422"/>
    </row>
    <row r="45004" spans="4:4">
      <c r="D45004" s="422"/>
    </row>
    <row r="45005" spans="4:4">
      <c r="D45005" s="422"/>
    </row>
    <row r="45006" spans="4:4">
      <c r="D45006" s="422"/>
    </row>
    <row r="45007" spans="4:4">
      <c r="D45007" s="422"/>
    </row>
    <row r="45008" spans="4:4">
      <c r="D45008" s="422"/>
    </row>
    <row r="45009" spans="4:4">
      <c r="D45009" s="422"/>
    </row>
    <row r="45010" spans="4:4">
      <c r="D45010" s="422"/>
    </row>
    <row r="45011" spans="4:4">
      <c r="D45011" s="422"/>
    </row>
    <row r="45012" spans="4:4">
      <c r="D45012" s="422"/>
    </row>
    <row r="45013" spans="4:4">
      <c r="D45013" s="422"/>
    </row>
    <row r="45014" spans="4:4">
      <c r="D45014" s="422"/>
    </row>
    <row r="45015" spans="4:4">
      <c r="D45015" s="422"/>
    </row>
    <row r="45016" spans="4:4">
      <c r="D45016" s="422"/>
    </row>
    <row r="45017" spans="4:4">
      <c r="D45017" s="422"/>
    </row>
    <row r="45018" spans="4:4">
      <c r="D45018" s="422"/>
    </row>
    <row r="45019" spans="4:4">
      <c r="D45019" s="422"/>
    </row>
    <row r="45020" spans="4:4">
      <c r="D45020" s="422"/>
    </row>
    <row r="45021" spans="4:4">
      <c r="D45021" s="422"/>
    </row>
    <row r="45022" spans="4:4">
      <c r="D45022" s="422"/>
    </row>
    <row r="45023" spans="4:4">
      <c r="D45023" s="422"/>
    </row>
    <row r="45024" spans="4:4">
      <c r="D45024" s="422"/>
    </row>
    <row r="45025" spans="4:4">
      <c r="D45025" s="422"/>
    </row>
    <row r="45026" spans="4:4">
      <c r="D45026" s="422"/>
    </row>
    <row r="45027" spans="4:4">
      <c r="D45027" s="422"/>
    </row>
    <row r="45028" spans="4:4">
      <c r="D45028" s="422"/>
    </row>
    <row r="45029" spans="4:4">
      <c r="D45029" s="422"/>
    </row>
    <row r="45030" spans="4:4">
      <c r="D45030" s="422"/>
    </row>
    <row r="45031" spans="4:4">
      <c r="D45031" s="422"/>
    </row>
    <row r="45032" spans="4:4">
      <c r="D45032" s="422"/>
    </row>
    <row r="45033" spans="4:4">
      <c r="D45033" s="422"/>
    </row>
    <row r="45034" spans="4:4">
      <c r="D45034" s="422"/>
    </row>
    <row r="45035" spans="4:4">
      <c r="D45035" s="422"/>
    </row>
    <row r="45036" spans="4:4">
      <c r="D45036" s="422"/>
    </row>
    <row r="45037" spans="4:4">
      <c r="D45037" s="422"/>
    </row>
    <row r="45038" spans="4:4">
      <c r="D45038" s="422"/>
    </row>
    <row r="45039" spans="4:4">
      <c r="D45039" s="422"/>
    </row>
    <row r="45040" spans="4:4">
      <c r="D45040" s="422"/>
    </row>
    <row r="45041" spans="4:4">
      <c r="D45041" s="422"/>
    </row>
    <row r="45042" spans="4:4">
      <c r="D45042" s="422"/>
    </row>
    <row r="45043" spans="4:4">
      <c r="D45043" s="422"/>
    </row>
    <row r="45044" spans="4:4">
      <c r="D45044" s="422"/>
    </row>
    <row r="45045" spans="4:4">
      <c r="D45045" s="422"/>
    </row>
    <row r="45046" spans="4:4">
      <c r="D45046" s="422"/>
    </row>
    <row r="45047" spans="4:4">
      <c r="D45047" s="422"/>
    </row>
    <row r="45048" spans="4:4">
      <c r="D45048" s="422"/>
    </row>
    <row r="45049" spans="4:4">
      <c r="D45049" s="422"/>
    </row>
    <row r="45050" spans="4:4">
      <c r="D45050" s="422"/>
    </row>
    <row r="45051" spans="4:4">
      <c r="D45051" s="422"/>
    </row>
    <row r="45052" spans="4:4">
      <c r="D45052" s="422"/>
    </row>
    <row r="45053" spans="4:4">
      <c r="D45053" s="422"/>
    </row>
    <row r="45054" spans="4:4">
      <c r="D45054" s="422"/>
    </row>
    <row r="45055" spans="4:4">
      <c r="D45055" s="422"/>
    </row>
    <row r="45056" spans="4:4">
      <c r="D45056" s="422"/>
    </row>
    <row r="45057" spans="4:4">
      <c r="D45057" s="422"/>
    </row>
    <row r="45058" spans="4:4">
      <c r="D45058" s="422"/>
    </row>
    <row r="45059" spans="4:4">
      <c r="D45059" s="422"/>
    </row>
    <row r="45060" spans="4:4">
      <c r="D45060" s="422"/>
    </row>
    <row r="45061" spans="4:4">
      <c r="D45061" s="422"/>
    </row>
    <row r="45062" spans="4:4">
      <c r="D45062" s="422"/>
    </row>
    <row r="45063" spans="4:4">
      <c r="D45063" s="422"/>
    </row>
    <row r="45064" spans="4:4">
      <c r="D45064" s="422"/>
    </row>
    <row r="45065" spans="4:4">
      <c r="D45065" s="422"/>
    </row>
    <row r="45066" spans="4:4">
      <c r="D45066" s="422"/>
    </row>
    <row r="45067" spans="4:4">
      <c r="D45067" s="422"/>
    </row>
    <row r="45068" spans="4:4">
      <c r="D45068" s="422"/>
    </row>
    <row r="45069" spans="4:4">
      <c r="D45069" s="422"/>
    </row>
    <row r="45070" spans="4:4">
      <c r="D45070" s="422"/>
    </row>
    <row r="45071" spans="4:4">
      <c r="D45071" s="422"/>
    </row>
    <row r="45072" spans="4:4">
      <c r="D45072" s="422"/>
    </row>
    <row r="45073" spans="4:4">
      <c r="D45073" s="422"/>
    </row>
    <row r="45074" spans="4:4">
      <c r="D45074" s="422"/>
    </row>
    <row r="45075" spans="4:4">
      <c r="D45075" s="422"/>
    </row>
    <row r="45076" spans="4:4">
      <c r="D45076" s="422"/>
    </row>
    <row r="45077" spans="4:4">
      <c r="D45077" s="422"/>
    </row>
    <row r="45078" spans="4:4">
      <c r="D45078" s="422"/>
    </row>
    <row r="45079" spans="4:4">
      <c r="D45079" s="422"/>
    </row>
    <row r="45080" spans="4:4">
      <c r="D45080" s="422"/>
    </row>
    <row r="45081" spans="4:4">
      <c r="D45081" s="422"/>
    </row>
    <row r="45082" spans="4:4">
      <c r="D45082" s="422"/>
    </row>
    <row r="45083" spans="4:4">
      <c r="D45083" s="422"/>
    </row>
    <row r="45084" spans="4:4">
      <c r="D45084" s="422"/>
    </row>
    <row r="45085" spans="4:4">
      <c r="D45085" s="422"/>
    </row>
    <row r="45086" spans="4:4">
      <c r="D45086" s="422"/>
    </row>
    <row r="45087" spans="4:4">
      <c r="D45087" s="422"/>
    </row>
    <row r="45088" spans="4:4">
      <c r="D45088" s="422"/>
    </row>
    <row r="45089" spans="4:4">
      <c r="D45089" s="422"/>
    </row>
    <row r="45090" spans="4:4">
      <c r="D45090" s="422"/>
    </row>
    <row r="45091" spans="4:4">
      <c r="D45091" s="422"/>
    </row>
    <row r="45092" spans="4:4">
      <c r="D45092" s="422"/>
    </row>
    <row r="45093" spans="4:4">
      <c r="D45093" s="422"/>
    </row>
    <row r="45094" spans="4:4">
      <c r="D45094" s="422"/>
    </row>
    <row r="45095" spans="4:4">
      <c r="D45095" s="422"/>
    </row>
    <row r="45096" spans="4:4">
      <c r="D45096" s="422"/>
    </row>
    <row r="45097" spans="4:4">
      <c r="D45097" s="422"/>
    </row>
    <row r="45098" spans="4:4">
      <c r="D45098" s="422"/>
    </row>
    <row r="45099" spans="4:4">
      <c r="D45099" s="422"/>
    </row>
    <row r="45100" spans="4:4">
      <c r="D45100" s="422"/>
    </row>
    <row r="45101" spans="4:4">
      <c r="D45101" s="422"/>
    </row>
    <row r="45102" spans="4:4">
      <c r="D45102" s="422"/>
    </row>
    <row r="45103" spans="4:4">
      <c r="D45103" s="422"/>
    </row>
    <row r="45104" spans="4:4">
      <c r="D45104" s="422"/>
    </row>
    <row r="45105" spans="4:4">
      <c r="D45105" s="422"/>
    </row>
    <row r="45106" spans="4:4">
      <c r="D45106" s="422"/>
    </row>
    <row r="45107" spans="4:4">
      <c r="D45107" s="422"/>
    </row>
    <row r="45108" spans="4:4">
      <c r="D45108" s="422"/>
    </row>
    <row r="45109" spans="4:4">
      <c r="D45109" s="422"/>
    </row>
    <row r="45110" spans="4:4">
      <c r="D45110" s="422"/>
    </row>
    <row r="45111" spans="4:4">
      <c r="D45111" s="422"/>
    </row>
    <row r="45112" spans="4:4">
      <c r="D45112" s="422"/>
    </row>
    <row r="45113" spans="4:4">
      <c r="D45113" s="422"/>
    </row>
    <row r="45114" spans="4:4">
      <c r="D45114" s="422"/>
    </row>
    <row r="45115" spans="4:4">
      <c r="D45115" s="422"/>
    </row>
    <row r="45116" spans="4:4">
      <c r="D45116" s="422"/>
    </row>
    <row r="45117" spans="4:4">
      <c r="D45117" s="422"/>
    </row>
    <row r="45118" spans="4:4">
      <c r="D45118" s="422"/>
    </row>
    <row r="45119" spans="4:4">
      <c r="D45119" s="422"/>
    </row>
    <row r="45120" spans="4:4">
      <c r="D45120" s="422"/>
    </row>
    <row r="45121" spans="4:4">
      <c r="D45121" s="422"/>
    </row>
    <row r="45122" spans="4:4">
      <c r="D45122" s="422"/>
    </row>
    <row r="45123" spans="4:4">
      <c r="D45123" s="422"/>
    </row>
    <row r="45124" spans="4:4">
      <c r="D45124" s="422"/>
    </row>
    <row r="45125" spans="4:4">
      <c r="D45125" s="422"/>
    </row>
    <row r="45126" spans="4:4">
      <c r="D45126" s="422"/>
    </row>
    <row r="45127" spans="4:4">
      <c r="D45127" s="422"/>
    </row>
    <row r="45128" spans="4:4">
      <c r="D45128" s="422"/>
    </row>
    <row r="45129" spans="4:4">
      <c r="D45129" s="422"/>
    </row>
    <row r="45130" spans="4:4">
      <c r="D45130" s="422"/>
    </row>
    <row r="45131" spans="4:4">
      <c r="D45131" s="422"/>
    </row>
    <row r="45132" spans="4:4">
      <c r="D45132" s="422"/>
    </row>
    <row r="45133" spans="4:4">
      <c r="D45133" s="422"/>
    </row>
    <row r="45134" spans="4:4">
      <c r="D45134" s="422"/>
    </row>
    <row r="45135" spans="4:4">
      <c r="D45135" s="422"/>
    </row>
    <row r="45136" spans="4:4">
      <c r="D45136" s="422"/>
    </row>
    <row r="45137" spans="4:4">
      <c r="D45137" s="422"/>
    </row>
    <row r="45138" spans="4:4">
      <c r="D45138" s="422"/>
    </row>
    <row r="45139" spans="4:4">
      <c r="D45139" s="422"/>
    </row>
    <row r="45140" spans="4:4">
      <c r="D45140" s="422"/>
    </row>
    <row r="45141" spans="4:4">
      <c r="D45141" s="422"/>
    </row>
    <row r="45142" spans="4:4">
      <c r="D45142" s="422"/>
    </row>
    <row r="45143" spans="4:4">
      <c r="D45143" s="422"/>
    </row>
    <row r="45144" spans="4:4">
      <c r="D45144" s="422"/>
    </row>
    <row r="45145" spans="4:4">
      <c r="D45145" s="422"/>
    </row>
    <row r="45146" spans="4:4">
      <c r="D45146" s="422"/>
    </row>
    <row r="45147" spans="4:4">
      <c r="D45147" s="422"/>
    </row>
    <row r="45148" spans="4:4">
      <c r="D45148" s="422"/>
    </row>
    <row r="45149" spans="4:4">
      <c r="D45149" s="422"/>
    </row>
    <row r="45150" spans="4:4">
      <c r="D45150" s="422"/>
    </row>
    <row r="45151" spans="4:4">
      <c r="D45151" s="422"/>
    </row>
    <row r="45152" spans="4:4">
      <c r="D45152" s="422"/>
    </row>
    <row r="45153" spans="4:4">
      <c r="D45153" s="422"/>
    </row>
    <row r="45154" spans="4:4">
      <c r="D45154" s="422"/>
    </row>
    <row r="45155" spans="4:4">
      <c r="D45155" s="422"/>
    </row>
    <row r="45156" spans="4:4">
      <c r="D45156" s="422"/>
    </row>
    <row r="45157" spans="4:4">
      <c r="D45157" s="422"/>
    </row>
    <row r="45158" spans="4:4">
      <c r="D45158" s="422"/>
    </row>
    <row r="45159" spans="4:4">
      <c r="D45159" s="422"/>
    </row>
    <row r="45160" spans="4:4">
      <c r="D45160" s="422"/>
    </row>
    <row r="45161" spans="4:4">
      <c r="D45161" s="422"/>
    </row>
    <row r="45162" spans="4:4">
      <c r="D45162" s="422"/>
    </row>
    <row r="45163" spans="4:4">
      <c r="D45163" s="422"/>
    </row>
    <row r="45164" spans="4:4">
      <c r="D45164" s="422"/>
    </row>
    <row r="45165" spans="4:4">
      <c r="D45165" s="422"/>
    </row>
    <row r="45166" spans="4:4">
      <c r="D45166" s="422"/>
    </row>
    <row r="45167" spans="4:4">
      <c r="D45167" s="422"/>
    </row>
    <row r="45168" spans="4:4">
      <c r="D45168" s="422"/>
    </row>
    <row r="45169" spans="4:4">
      <c r="D45169" s="422"/>
    </row>
    <row r="45170" spans="4:4">
      <c r="D45170" s="422"/>
    </row>
    <row r="45171" spans="4:4">
      <c r="D45171" s="422"/>
    </row>
    <row r="45172" spans="4:4">
      <c r="D45172" s="422"/>
    </row>
    <row r="45173" spans="4:4">
      <c r="D45173" s="422"/>
    </row>
    <row r="45174" spans="4:4">
      <c r="D45174" s="422"/>
    </row>
    <row r="45175" spans="4:4">
      <c r="D45175" s="422"/>
    </row>
    <row r="45176" spans="4:4">
      <c r="D45176" s="422"/>
    </row>
    <row r="45177" spans="4:4">
      <c r="D45177" s="422"/>
    </row>
    <row r="45178" spans="4:4">
      <c r="D45178" s="422"/>
    </row>
    <row r="45179" spans="4:4">
      <c r="D45179" s="422"/>
    </row>
    <row r="45180" spans="4:4">
      <c r="D45180" s="422"/>
    </row>
    <row r="45181" spans="4:4">
      <c r="D45181" s="422"/>
    </row>
    <row r="45182" spans="4:4">
      <c r="D45182" s="422"/>
    </row>
    <row r="45183" spans="4:4">
      <c r="D45183" s="422"/>
    </row>
    <row r="45184" spans="4:4">
      <c r="D45184" s="422"/>
    </row>
    <row r="45185" spans="4:4">
      <c r="D45185" s="422"/>
    </row>
    <row r="45186" spans="4:4">
      <c r="D45186" s="422"/>
    </row>
    <row r="45187" spans="4:4">
      <c r="D45187" s="422"/>
    </row>
    <row r="45188" spans="4:4">
      <c r="D45188" s="422"/>
    </row>
    <row r="45189" spans="4:4">
      <c r="D45189" s="422"/>
    </row>
    <row r="45190" spans="4:4">
      <c r="D45190" s="422"/>
    </row>
    <row r="45191" spans="4:4">
      <c r="D45191" s="422"/>
    </row>
    <row r="45192" spans="4:4">
      <c r="D45192" s="422"/>
    </row>
    <row r="45193" spans="4:4">
      <c r="D45193" s="422"/>
    </row>
    <row r="45194" spans="4:4">
      <c r="D45194" s="422"/>
    </row>
    <row r="45195" spans="4:4">
      <c r="D45195" s="422"/>
    </row>
    <row r="45196" spans="4:4">
      <c r="D45196" s="422"/>
    </row>
    <row r="45197" spans="4:4">
      <c r="D45197" s="422"/>
    </row>
    <row r="45198" spans="4:4">
      <c r="D45198" s="422"/>
    </row>
    <row r="45199" spans="4:4">
      <c r="D45199" s="422"/>
    </row>
    <row r="45200" spans="4:4">
      <c r="D45200" s="422"/>
    </row>
    <row r="45201" spans="4:4">
      <c r="D45201" s="422"/>
    </row>
    <row r="45202" spans="4:4">
      <c r="D45202" s="422"/>
    </row>
    <row r="45203" spans="4:4">
      <c r="D45203" s="422"/>
    </row>
    <row r="45204" spans="4:4">
      <c r="D45204" s="422"/>
    </row>
    <row r="45205" spans="4:4">
      <c r="D45205" s="422"/>
    </row>
    <row r="45206" spans="4:4">
      <c r="D45206" s="422"/>
    </row>
    <row r="45207" spans="4:4">
      <c r="D45207" s="422"/>
    </row>
    <row r="45208" spans="4:4">
      <c r="D45208" s="422"/>
    </row>
    <row r="45209" spans="4:4">
      <c r="D45209" s="422"/>
    </row>
    <row r="45210" spans="4:4">
      <c r="D45210" s="422"/>
    </row>
    <row r="45211" spans="4:4">
      <c r="D45211" s="422"/>
    </row>
    <row r="45212" spans="4:4">
      <c r="D45212" s="422"/>
    </row>
    <row r="45213" spans="4:4">
      <c r="D45213" s="422"/>
    </row>
    <row r="45214" spans="4:4">
      <c r="D45214" s="422"/>
    </row>
    <row r="45215" spans="4:4">
      <c r="D45215" s="422"/>
    </row>
    <row r="45216" spans="4:4">
      <c r="D45216" s="422"/>
    </row>
    <row r="45217" spans="4:4">
      <c r="D45217" s="422"/>
    </row>
    <row r="45218" spans="4:4">
      <c r="D45218" s="422"/>
    </row>
    <row r="45219" spans="4:4">
      <c r="D45219" s="422"/>
    </row>
    <row r="45220" spans="4:4">
      <c r="D45220" s="422"/>
    </row>
    <row r="45221" spans="4:4">
      <c r="D45221" s="422"/>
    </row>
    <row r="45222" spans="4:4">
      <c r="D45222" s="422"/>
    </row>
    <row r="45223" spans="4:4">
      <c r="D45223" s="422"/>
    </row>
    <row r="45224" spans="4:4">
      <c r="D45224" s="422"/>
    </row>
    <row r="45225" spans="4:4">
      <c r="D45225" s="422"/>
    </row>
    <row r="45226" spans="4:4">
      <c r="D45226" s="422"/>
    </row>
    <row r="45227" spans="4:4">
      <c r="D45227" s="422"/>
    </row>
    <row r="45228" spans="4:4">
      <c r="D45228" s="422"/>
    </row>
    <row r="45229" spans="4:4">
      <c r="D45229" s="422"/>
    </row>
    <row r="45230" spans="4:4">
      <c r="D45230" s="422"/>
    </row>
    <row r="45231" spans="4:4">
      <c r="D45231" s="422"/>
    </row>
    <row r="45232" spans="4:4">
      <c r="D45232" s="422"/>
    </row>
    <row r="45233" spans="4:4">
      <c r="D45233" s="422"/>
    </row>
    <row r="45234" spans="4:4">
      <c r="D45234" s="422"/>
    </row>
    <row r="45235" spans="4:4">
      <c r="D45235" s="422"/>
    </row>
    <row r="45236" spans="4:4">
      <c r="D45236" s="422"/>
    </row>
    <row r="45237" spans="4:4">
      <c r="D45237" s="422"/>
    </row>
    <row r="45238" spans="4:4">
      <c r="D45238" s="422"/>
    </row>
    <row r="45239" spans="4:4">
      <c r="D45239" s="422"/>
    </row>
    <row r="45240" spans="4:4">
      <c r="D45240" s="422"/>
    </row>
    <row r="45241" spans="4:4">
      <c r="D45241" s="422"/>
    </row>
    <row r="45242" spans="4:4">
      <c r="D45242" s="422"/>
    </row>
    <row r="45243" spans="4:4">
      <c r="D45243" s="422"/>
    </row>
    <row r="45244" spans="4:4">
      <c r="D45244" s="422"/>
    </row>
    <row r="45245" spans="4:4">
      <c r="D45245" s="422"/>
    </row>
    <row r="45246" spans="4:4">
      <c r="D45246" s="422"/>
    </row>
    <row r="45247" spans="4:4">
      <c r="D45247" s="422"/>
    </row>
    <row r="45248" spans="4:4">
      <c r="D45248" s="422"/>
    </row>
    <row r="45249" spans="4:4">
      <c r="D45249" s="422"/>
    </row>
    <row r="45250" spans="4:4">
      <c r="D45250" s="422"/>
    </row>
    <row r="45251" spans="4:4">
      <c r="D45251" s="422"/>
    </row>
    <row r="45252" spans="4:4">
      <c r="D45252" s="422"/>
    </row>
    <row r="45253" spans="4:4">
      <c r="D45253" s="422"/>
    </row>
    <row r="45254" spans="4:4">
      <c r="D45254" s="422"/>
    </row>
    <row r="45255" spans="4:4">
      <c r="D45255" s="422"/>
    </row>
    <row r="45256" spans="4:4">
      <c r="D45256" s="422"/>
    </row>
    <row r="45257" spans="4:4">
      <c r="D45257" s="422"/>
    </row>
    <row r="45258" spans="4:4">
      <c r="D45258" s="422"/>
    </row>
    <row r="45259" spans="4:4">
      <c r="D45259" s="422"/>
    </row>
    <row r="45260" spans="4:4">
      <c r="D45260" s="422"/>
    </row>
    <row r="45261" spans="4:4">
      <c r="D45261" s="422"/>
    </row>
    <row r="45262" spans="4:4">
      <c r="D45262" s="422"/>
    </row>
    <row r="45263" spans="4:4">
      <c r="D45263" s="422"/>
    </row>
    <row r="45264" spans="4:4">
      <c r="D45264" s="422"/>
    </row>
    <row r="45265" spans="4:4">
      <c r="D45265" s="422"/>
    </row>
    <row r="45266" spans="4:4">
      <c r="D45266" s="422"/>
    </row>
    <row r="45267" spans="4:4">
      <c r="D45267" s="422"/>
    </row>
    <row r="45268" spans="4:4">
      <c r="D45268" s="422"/>
    </row>
    <row r="45269" spans="4:4">
      <c r="D45269" s="422"/>
    </row>
    <row r="45270" spans="4:4">
      <c r="D45270" s="422"/>
    </row>
    <row r="45271" spans="4:4">
      <c r="D45271" s="422"/>
    </row>
    <row r="45272" spans="4:4">
      <c r="D45272" s="422"/>
    </row>
    <row r="45273" spans="4:4">
      <c r="D45273" s="422"/>
    </row>
    <row r="45274" spans="4:4">
      <c r="D45274" s="422"/>
    </row>
    <row r="45275" spans="4:4">
      <c r="D45275" s="422"/>
    </row>
    <row r="45276" spans="4:4">
      <c r="D45276" s="422"/>
    </row>
    <row r="45277" spans="4:4">
      <c r="D45277" s="422"/>
    </row>
    <row r="45278" spans="4:4">
      <c r="D45278" s="422"/>
    </row>
    <row r="45279" spans="4:4">
      <c r="D45279" s="422"/>
    </row>
    <row r="45280" spans="4:4">
      <c r="D45280" s="422"/>
    </row>
    <row r="45281" spans="4:4">
      <c r="D45281" s="422"/>
    </row>
    <row r="45282" spans="4:4">
      <c r="D45282" s="422"/>
    </row>
    <row r="45283" spans="4:4">
      <c r="D45283" s="422"/>
    </row>
    <row r="45284" spans="4:4">
      <c r="D45284" s="422"/>
    </row>
    <row r="45285" spans="4:4">
      <c r="D45285" s="422"/>
    </row>
    <row r="45286" spans="4:4">
      <c r="D45286" s="422"/>
    </row>
    <row r="45287" spans="4:4">
      <c r="D45287" s="422"/>
    </row>
    <row r="45288" spans="4:4">
      <c r="D45288" s="422"/>
    </row>
    <row r="45289" spans="4:4">
      <c r="D45289" s="422"/>
    </row>
    <row r="45290" spans="4:4">
      <c r="D45290" s="422"/>
    </row>
    <row r="45291" spans="4:4">
      <c r="D45291" s="422"/>
    </row>
    <row r="45292" spans="4:4">
      <c r="D45292" s="422"/>
    </row>
    <row r="45293" spans="4:4">
      <c r="D45293" s="422"/>
    </row>
    <row r="45294" spans="4:4">
      <c r="D45294" s="422"/>
    </row>
    <row r="45295" spans="4:4">
      <c r="D45295" s="422"/>
    </row>
    <row r="45296" spans="4:4">
      <c r="D45296" s="422"/>
    </row>
    <row r="45297" spans="4:4">
      <c r="D45297" s="422"/>
    </row>
    <row r="45298" spans="4:4">
      <c r="D45298" s="422"/>
    </row>
    <row r="45299" spans="4:4">
      <c r="D45299" s="422"/>
    </row>
    <row r="45300" spans="4:4">
      <c r="D45300" s="422"/>
    </row>
    <row r="45301" spans="4:4">
      <c r="D45301" s="422"/>
    </row>
    <row r="45302" spans="4:4">
      <c r="D45302" s="422"/>
    </row>
    <row r="45303" spans="4:4">
      <c r="D45303" s="422"/>
    </row>
    <row r="45304" spans="4:4">
      <c r="D45304" s="422"/>
    </row>
    <row r="45305" spans="4:4">
      <c r="D45305" s="422"/>
    </row>
    <row r="45306" spans="4:4">
      <c r="D45306" s="422"/>
    </row>
    <row r="45307" spans="4:4">
      <c r="D45307" s="422"/>
    </row>
    <row r="45308" spans="4:4">
      <c r="D45308" s="422"/>
    </row>
    <row r="45309" spans="4:4">
      <c r="D45309" s="422"/>
    </row>
    <row r="45310" spans="4:4">
      <c r="D45310" s="422"/>
    </row>
    <row r="45311" spans="4:4">
      <c r="D45311" s="422"/>
    </row>
    <row r="45312" spans="4:4">
      <c r="D45312" s="422"/>
    </row>
    <row r="45313" spans="4:4">
      <c r="D45313" s="422"/>
    </row>
    <row r="45314" spans="4:4">
      <c r="D45314" s="422"/>
    </row>
    <row r="45315" spans="4:4">
      <c r="D45315" s="422"/>
    </row>
    <row r="45316" spans="4:4">
      <c r="D45316" s="422"/>
    </row>
    <row r="45317" spans="4:4">
      <c r="D45317" s="422"/>
    </row>
    <row r="45318" spans="4:4">
      <c r="D45318" s="422"/>
    </row>
    <row r="45319" spans="4:4">
      <c r="D45319" s="422"/>
    </row>
    <row r="45320" spans="4:4">
      <c r="D45320" s="422"/>
    </row>
    <row r="45321" spans="4:4">
      <c r="D45321" s="422"/>
    </row>
    <row r="45322" spans="4:4">
      <c r="D45322" s="422"/>
    </row>
    <row r="45323" spans="4:4">
      <c r="D45323" s="422"/>
    </row>
    <row r="45324" spans="4:4">
      <c r="D45324" s="422"/>
    </row>
    <row r="45325" spans="4:4">
      <c r="D45325" s="422"/>
    </row>
    <row r="45326" spans="4:4">
      <c r="D45326" s="422"/>
    </row>
    <row r="45327" spans="4:4">
      <c r="D45327" s="422"/>
    </row>
    <row r="45328" spans="4:4">
      <c r="D45328" s="422"/>
    </row>
    <row r="45329" spans="4:4">
      <c r="D45329" s="422"/>
    </row>
    <row r="45330" spans="4:4">
      <c r="D45330" s="422"/>
    </row>
    <row r="45331" spans="4:4">
      <c r="D45331" s="422"/>
    </row>
    <row r="45332" spans="4:4">
      <c r="D45332" s="422"/>
    </row>
    <row r="45333" spans="4:4">
      <c r="D45333" s="422"/>
    </row>
    <row r="45334" spans="4:4">
      <c r="D45334" s="422"/>
    </row>
    <row r="45335" spans="4:4">
      <c r="D45335" s="422"/>
    </row>
    <row r="45336" spans="4:4">
      <c r="D45336" s="422"/>
    </row>
    <row r="45337" spans="4:4">
      <c r="D45337" s="422"/>
    </row>
    <row r="45338" spans="4:4">
      <c r="D45338" s="422"/>
    </row>
    <row r="45339" spans="4:4">
      <c r="D45339" s="422"/>
    </row>
    <row r="45340" spans="4:4">
      <c r="D45340" s="422"/>
    </row>
    <row r="45341" spans="4:4">
      <c r="D45341" s="422"/>
    </row>
    <row r="45342" spans="4:4">
      <c r="D45342" s="422"/>
    </row>
    <row r="45343" spans="4:4">
      <c r="D45343" s="422"/>
    </row>
    <row r="45344" spans="4:4">
      <c r="D45344" s="422"/>
    </row>
    <row r="45345" spans="4:4">
      <c r="D45345" s="422"/>
    </row>
    <row r="45346" spans="4:4">
      <c r="D45346" s="422"/>
    </row>
    <row r="45347" spans="4:4">
      <c r="D45347" s="422"/>
    </row>
    <row r="45348" spans="4:4">
      <c r="D45348" s="422"/>
    </row>
    <row r="45349" spans="4:4">
      <c r="D45349" s="422"/>
    </row>
    <row r="45350" spans="4:4">
      <c r="D45350" s="422"/>
    </row>
    <row r="45351" spans="4:4">
      <c r="D45351" s="422"/>
    </row>
    <row r="45352" spans="4:4">
      <c r="D45352" s="422"/>
    </row>
    <row r="45353" spans="4:4">
      <c r="D45353" s="422"/>
    </row>
    <row r="45354" spans="4:4">
      <c r="D45354" s="422"/>
    </row>
    <row r="45355" spans="4:4">
      <c r="D45355" s="422"/>
    </row>
    <row r="45356" spans="4:4">
      <c r="D45356" s="422"/>
    </row>
    <row r="45357" spans="4:4">
      <c r="D45357" s="422"/>
    </row>
    <row r="45358" spans="4:4">
      <c r="D45358" s="422"/>
    </row>
    <row r="45359" spans="4:4">
      <c r="D45359" s="422"/>
    </row>
    <row r="45360" spans="4:4">
      <c r="D45360" s="422"/>
    </row>
    <row r="45361" spans="4:4">
      <c r="D45361" s="422"/>
    </row>
    <row r="45362" spans="4:4">
      <c r="D45362" s="422"/>
    </row>
    <row r="45363" spans="4:4">
      <c r="D45363" s="422"/>
    </row>
    <row r="45364" spans="4:4">
      <c r="D45364" s="422"/>
    </row>
    <row r="45365" spans="4:4">
      <c r="D45365" s="422"/>
    </row>
    <row r="45366" spans="4:4">
      <c r="D45366" s="422"/>
    </row>
    <row r="45367" spans="4:4">
      <c r="D45367" s="422"/>
    </row>
    <row r="45368" spans="4:4">
      <c r="D45368" s="422"/>
    </row>
    <row r="45369" spans="4:4">
      <c r="D45369" s="422"/>
    </row>
    <row r="45370" spans="4:4">
      <c r="D45370" s="422"/>
    </row>
    <row r="45371" spans="4:4">
      <c r="D45371" s="422"/>
    </row>
    <row r="45372" spans="4:4">
      <c r="D45372" s="422"/>
    </row>
    <row r="45373" spans="4:4">
      <c r="D45373" s="422"/>
    </row>
    <row r="45374" spans="4:4">
      <c r="D45374" s="422"/>
    </row>
    <row r="45375" spans="4:4">
      <c r="D45375" s="422"/>
    </row>
    <row r="45376" spans="4:4">
      <c r="D45376" s="422"/>
    </row>
    <row r="45377" spans="4:4">
      <c r="D45377" s="422"/>
    </row>
    <row r="45378" spans="4:4">
      <c r="D45378" s="422"/>
    </row>
    <row r="45379" spans="4:4">
      <c r="D45379" s="422"/>
    </row>
    <row r="45380" spans="4:4">
      <c r="D45380" s="422"/>
    </row>
    <row r="45381" spans="4:4">
      <c r="D45381" s="422"/>
    </row>
    <row r="45382" spans="4:4">
      <c r="D45382" s="422"/>
    </row>
    <row r="45383" spans="4:4">
      <c r="D45383" s="422"/>
    </row>
    <row r="45384" spans="4:4">
      <c r="D45384" s="422"/>
    </row>
    <row r="45385" spans="4:4">
      <c r="D45385" s="422"/>
    </row>
    <row r="45386" spans="4:4">
      <c r="D45386" s="422"/>
    </row>
    <row r="45387" spans="4:4">
      <c r="D45387" s="422"/>
    </row>
    <row r="45388" spans="4:4">
      <c r="D45388" s="422"/>
    </row>
    <row r="45389" spans="4:4">
      <c r="D45389" s="422"/>
    </row>
    <row r="45390" spans="4:4">
      <c r="D45390" s="422"/>
    </row>
    <row r="45391" spans="4:4">
      <c r="D45391" s="422"/>
    </row>
    <row r="45392" spans="4:4">
      <c r="D45392" s="422"/>
    </row>
    <row r="45393" spans="4:4">
      <c r="D45393" s="422"/>
    </row>
    <row r="45394" spans="4:4">
      <c r="D45394" s="422"/>
    </row>
    <row r="45395" spans="4:4">
      <c r="D45395" s="422"/>
    </row>
    <row r="45396" spans="4:4">
      <c r="D45396" s="422"/>
    </row>
    <row r="45397" spans="4:4">
      <c r="D45397" s="422"/>
    </row>
    <row r="45398" spans="4:4">
      <c r="D45398" s="422"/>
    </row>
    <row r="45399" spans="4:4">
      <c r="D45399" s="422"/>
    </row>
    <row r="45400" spans="4:4">
      <c r="D45400" s="422"/>
    </row>
    <row r="45401" spans="4:4">
      <c r="D45401" s="422"/>
    </row>
    <row r="45402" spans="4:4">
      <c r="D45402" s="422"/>
    </row>
    <row r="45403" spans="4:4">
      <c r="D45403" s="422"/>
    </row>
    <row r="45404" spans="4:4">
      <c r="D45404" s="422"/>
    </row>
    <row r="45405" spans="4:4">
      <c r="D45405" s="422"/>
    </row>
    <row r="45406" spans="4:4">
      <c r="D45406" s="422"/>
    </row>
    <row r="45407" spans="4:4">
      <c r="D45407" s="422"/>
    </row>
    <row r="45408" spans="4:4">
      <c r="D45408" s="422"/>
    </row>
    <row r="45409" spans="4:4">
      <c r="D45409" s="422"/>
    </row>
    <row r="45410" spans="4:4">
      <c r="D45410" s="422"/>
    </row>
    <row r="45411" spans="4:4">
      <c r="D45411" s="422"/>
    </row>
    <row r="45412" spans="4:4">
      <c r="D45412" s="422"/>
    </row>
    <row r="45413" spans="4:4">
      <c r="D45413" s="422"/>
    </row>
    <row r="45414" spans="4:4">
      <c r="D45414" s="422"/>
    </row>
    <row r="45415" spans="4:4">
      <c r="D45415" s="422"/>
    </row>
    <row r="45416" spans="4:4">
      <c r="D45416" s="422"/>
    </row>
    <row r="45417" spans="4:4">
      <c r="D45417" s="422"/>
    </row>
    <row r="45418" spans="4:4">
      <c r="D45418" s="422"/>
    </row>
    <row r="45419" spans="4:4">
      <c r="D45419" s="422"/>
    </row>
    <row r="45420" spans="4:4">
      <c r="D45420" s="422"/>
    </row>
    <row r="45421" spans="4:4">
      <c r="D45421" s="422"/>
    </row>
    <row r="45422" spans="4:4">
      <c r="D45422" s="422"/>
    </row>
    <row r="45423" spans="4:4">
      <c r="D45423" s="422"/>
    </row>
    <row r="45424" spans="4:4">
      <c r="D45424" s="422"/>
    </row>
    <row r="45425" spans="4:4">
      <c r="D45425" s="422"/>
    </row>
    <row r="45426" spans="4:4">
      <c r="D45426" s="422"/>
    </row>
    <row r="45427" spans="4:4">
      <c r="D45427" s="422"/>
    </row>
    <row r="45428" spans="4:4">
      <c r="D45428" s="422"/>
    </row>
    <row r="45429" spans="4:4">
      <c r="D45429" s="422"/>
    </row>
    <row r="45430" spans="4:4">
      <c r="D45430" s="422"/>
    </row>
    <row r="45431" spans="4:4">
      <c r="D45431" s="422"/>
    </row>
    <row r="45432" spans="4:4">
      <c r="D45432" s="422"/>
    </row>
    <row r="45433" spans="4:4">
      <c r="D45433" s="422"/>
    </row>
    <row r="45434" spans="4:4">
      <c r="D45434" s="422"/>
    </row>
    <row r="45435" spans="4:4">
      <c r="D45435" s="422"/>
    </row>
    <row r="45436" spans="4:4">
      <c r="D45436" s="422"/>
    </row>
    <row r="45437" spans="4:4">
      <c r="D45437" s="422"/>
    </row>
    <row r="45438" spans="4:4">
      <c r="D45438" s="422"/>
    </row>
    <row r="45439" spans="4:4">
      <c r="D45439" s="422"/>
    </row>
    <row r="45440" spans="4:4">
      <c r="D45440" s="422"/>
    </row>
    <row r="45441" spans="4:4">
      <c r="D45441" s="422"/>
    </row>
    <row r="45442" spans="4:4">
      <c r="D45442" s="422"/>
    </row>
    <row r="45443" spans="4:4">
      <c r="D45443" s="422"/>
    </row>
    <row r="45444" spans="4:4">
      <c r="D45444" s="422"/>
    </row>
    <row r="45445" spans="4:4">
      <c r="D45445" s="422"/>
    </row>
    <row r="45446" spans="4:4">
      <c r="D45446" s="422"/>
    </row>
    <row r="45447" spans="4:4">
      <c r="D45447" s="422"/>
    </row>
    <row r="45448" spans="4:4">
      <c r="D45448" s="422"/>
    </row>
    <row r="45449" spans="4:4">
      <c r="D45449" s="422"/>
    </row>
    <row r="45450" spans="4:4">
      <c r="D45450" s="422"/>
    </row>
    <row r="45451" spans="4:4">
      <c r="D45451" s="422"/>
    </row>
    <row r="45452" spans="4:4">
      <c r="D45452" s="422"/>
    </row>
    <row r="45453" spans="4:4">
      <c r="D45453" s="422"/>
    </row>
    <row r="45454" spans="4:4">
      <c r="D45454" s="422"/>
    </row>
    <row r="45455" spans="4:4">
      <c r="D45455" s="422"/>
    </row>
    <row r="45456" spans="4:4">
      <c r="D45456" s="422"/>
    </row>
    <row r="45457" spans="4:4">
      <c r="D45457" s="422"/>
    </row>
    <row r="45458" spans="4:4">
      <c r="D45458" s="422"/>
    </row>
    <row r="45459" spans="4:4">
      <c r="D45459" s="422"/>
    </row>
    <row r="45460" spans="4:4">
      <c r="D45460" s="422"/>
    </row>
    <row r="45461" spans="4:4">
      <c r="D45461" s="422"/>
    </row>
    <row r="45462" spans="4:4">
      <c r="D45462" s="422"/>
    </row>
    <row r="45463" spans="4:4">
      <c r="D45463" s="422"/>
    </row>
    <row r="45464" spans="4:4">
      <c r="D45464" s="422"/>
    </row>
    <row r="45465" spans="4:4">
      <c r="D45465" s="422"/>
    </row>
    <row r="45466" spans="4:4">
      <c r="D45466" s="422"/>
    </row>
    <row r="45467" spans="4:4">
      <c r="D45467" s="422"/>
    </row>
    <row r="45468" spans="4:4">
      <c r="D45468" s="422"/>
    </row>
    <row r="45469" spans="4:4">
      <c r="D45469" s="422"/>
    </row>
    <row r="45470" spans="4:4">
      <c r="D45470" s="422"/>
    </row>
    <row r="45471" spans="4:4">
      <c r="D45471" s="422"/>
    </row>
    <row r="45472" spans="4:4">
      <c r="D45472" s="422"/>
    </row>
    <row r="45473" spans="4:4">
      <c r="D45473" s="422"/>
    </row>
    <row r="45474" spans="4:4">
      <c r="D45474" s="422"/>
    </row>
    <row r="45475" spans="4:4">
      <c r="D45475" s="422"/>
    </row>
    <row r="45476" spans="4:4">
      <c r="D45476" s="422"/>
    </row>
    <row r="45477" spans="4:4">
      <c r="D45477" s="422"/>
    </row>
    <row r="45478" spans="4:4">
      <c r="D45478" s="422"/>
    </row>
    <row r="45479" spans="4:4">
      <c r="D45479" s="422"/>
    </row>
    <row r="45480" spans="4:4">
      <c r="D45480" s="422"/>
    </row>
    <row r="45481" spans="4:4">
      <c r="D45481" s="422"/>
    </row>
    <row r="45482" spans="4:4">
      <c r="D45482" s="422"/>
    </row>
    <row r="45483" spans="4:4">
      <c r="D45483" s="422"/>
    </row>
    <row r="45484" spans="4:4">
      <c r="D45484" s="422"/>
    </row>
    <row r="45485" spans="4:4">
      <c r="D45485" s="422"/>
    </row>
    <row r="45486" spans="4:4">
      <c r="D45486" s="422"/>
    </row>
    <row r="45487" spans="4:4">
      <c r="D45487" s="422"/>
    </row>
    <row r="45488" spans="4:4">
      <c r="D45488" s="422"/>
    </row>
    <row r="45489" spans="4:4">
      <c r="D45489" s="422"/>
    </row>
    <row r="45490" spans="4:4">
      <c r="D45490" s="422"/>
    </row>
    <row r="45491" spans="4:4">
      <c r="D45491" s="422"/>
    </row>
    <row r="45492" spans="4:4">
      <c r="D45492" s="422"/>
    </row>
    <row r="45493" spans="4:4">
      <c r="D45493" s="422"/>
    </row>
    <row r="45494" spans="4:4">
      <c r="D45494" s="422"/>
    </row>
    <row r="45495" spans="4:4">
      <c r="D45495" s="422"/>
    </row>
    <row r="45496" spans="4:4">
      <c r="D45496" s="422"/>
    </row>
    <row r="45497" spans="4:4">
      <c r="D45497" s="422"/>
    </row>
    <row r="45498" spans="4:4">
      <c r="D45498" s="422"/>
    </row>
    <row r="45499" spans="4:4">
      <c r="D45499" s="422"/>
    </row>
    <row r="45500" spans="4:4">
      <c r="D45500" s="422"/>
    </row>
    <row r="45501" spans="4:4">
      <c r="D45501" s="422"/>
    </row>
    <row r="45502" spans="4:4">
      <c r="D45502" s="422"/>
    </row>
    <row r="45503" spans="4:4">
      <c r="D45503" s="422"/>
    </row>
    <row r="45504" spans="4:4">
      <c r="D45504" s="422"/>
    </row>
    <row r="45505" spans="4:4">
      <c r="D45505" s="422"/>
    </row>
    <row r="45506" spans="4:4">
      <c r="D45506" s="422"/>
    </row>
    <row r="45507" spans="4:4">
      <c r="D45507" s="422"/>
    </row>
    <row r="45508" spans="4:4">
      <c r="D45508" s="422"/>
    </row>
    <row r="45509" spans="4:4">
      <c r="D45509" s="422"/>
    </row>
    <row r="45510" spans="4:4">
      <c r="D45510" s="422"/>
    </row>
    <row r="45511" spans="4:4">
      <c r="D45511" s="422"/>
    </row>
    <row r="45512" spans="4:4">
      <c r="D45512" s="422"/>
    </row>
    <row r="45513" spans="4:4">
      <c r="D45513" s="422"/>
    </row>
    <row r="45514" spans="4:4">
      <c r="D45514" s="422"/>
    </row>
    <row r="45515" spans="4:4">
      <c r="D45515" s="422"/>
    </row>
    <row r="45516" spans="4:4">
      <c r="D45516" s="422"/>
    </row>
    <row r="45517" spans="4:4">
      <c r="D45517" s="422"/>
    </row>
    <row r="45518" spans="4:4">
      <c r="D45518" s="422"/>
    </row>
    <row r="45519" spans="4:4">
      <c r="D45519" s="422"/>
    </row>
    <row r="45520" spans="4:4">
      <c r="D45520" s="422"/>
    </row>
    <row r="45521" spans="4:4">
      <c r="D45521" s="422"/>
    </row>
    <row r="45522" spans="4:4">
      <c r="D45522" s="422"/>
    </row>
    <row r="45523" spans="4:4">
      <c r="D45523" s="422"/>
    </row>
    <row r="45524" spans="4:4">
      <c r="D45524" s="422"/>
    </row>
    <row r="45525" spans="4:4">
      <c r="D45525" s="422"/>
    </row>
    <row r="45526" spans="4:4">
      <c r="D45526" s="422"/>
    </row>
    <row r="45527" spans="4:4">
      <c r="D45527" s="422"/>
    </row>
    <row r="45528" spans="4:4">
      <c r="D45528" s="422"/>
    </row>
    <row r="45529" spans="4:4">
      <c r="D45529" s="422"/>
    </row>
    <row r="45530" spans="4:4">
      <c r="D45530" s="422"/>
    </row>
    <row r="45531" spans="4:4">
      <c r="D45531" s="422"/>
    </row>
    <row r="45532" spans="4:4">
      <c r="D45532" s="422"/>
    </row>
    <row r="45533" spans="4:4">
      <c r="D45533" s="422"/>
    </row>
    <row r="45534" spans="4:4">
      <c r="D45534" s="422"/>
    </row>
    <row r="45535" spans="4:4">
      <c r="D45535" s="422"/>
    </row>
    <row r="45536" spans="4:4">
      <c r="D45536" s="422"/>
    </row>
    <row r="45537" spans="4:4">
      <c r="D45537" s="422"/>
    </row>
    <row r="45538" spans="4:4">
      <c r="D45538" s="422"/>
    </row>
    <row r="45539" spans="4:4">
      <c r="D45539" s="422"/>
    </row>
    <row r="45540" spans="4:4">
      <c r="D45540" s="422"/>
    </row>
    <row r="45541" spans="4:4">
      <c r="D45541" s="422"/>
    </row>
    <row r="45542" spans="4:4">
      <c r="D45542" s="422"/>
    </row>
    <row r="45543" spans="4:4">
      <c r="D45543" s="422"/>
    </row>
    <row r="45544" spans="4:4">
      <c r="D45544" s="422"/>
    </row>
    <row r="45545" spans="4:4">
      <c r="D45545" s="422"/>
    </row>
    <row r="45546" spans="4:4">
      <c r="D45546" s="422"/>
    </row>
    <row r="45547" spans="4:4">
      <c r="D45547" s="422"/>
    </row>
    <row r="45548" spans="4:4">
      <c r="D45548" s="422"/>
    </row>
    <row r="45549" spans="4:4">
      <c r="D45549" s="422"/>
    </row>
    <row r="45550" spans="4:4">
      <c r="D45550" s="422"/>
    </row>
    <row r="45551" spans="4:4">
      <c r="D45551" s="422"/>
    </row>
    <row r="45552" spans="4:4">
      <c r="D45552" s="422"/>
    </row>
    <row r="45553" spans="4:4">
      <c r="D45553" s="422"/>
    </row>
    <row r="45554" spans="4:4">
      <c r="D45554" s="422"/>
    </row>
    <row r="45555" spans="4:4">
      <c r="D45555" s="422"/>
    </row>
    <row r="45556" spans="4:4">
      <c r="D45556" s="422"/>
    </row>
    <row r="45557" spans="4:4">
      <c r="D45557" s="422"/>
    </row>
    <row r="45558" spans="4:4">
      <c r="D45558" s="422"/>
    </row>
    <row r="45559" spans="4:4">
      <c r="D45559" s="422"/>
    </row>
    <row r="45560" spans="4:4">
      <c r="D45560" s="422"/>
    </row>
    <row r="45561" spans="4:4">
      <c r="D45561" s="422"/>
    </row>
    <row r="45562" spans="4:4">
      <c r="D45562" s="422"/>
    </row>
    <row r="45563" spans="4:4">
      <c r="D45563" s="422"/>
    </row>
    <row r="45564" spans="4:4">
      <c r="D45564" s="422"/>
    </row>
    <row r="45565" spans="4:4">
      <c r="D45565" s="422"/>
    </row>
    <row r="45566" spans="4:4">
      <c r="D45566" s="422"/>
    </row>
    <row r="45567" spans="4:4">
      <c r="D45567" s="422"/>
    </row>
    <row r="45568" spans="4:4">
      <c r="D45568" s="422"/>
    </row>
    <row r="45569" spans="4:4">
      <c r="D45569" s="422"/>
    </row>
    <row r="45570" spans="4:4">
      <c r="D45570" s="422"/>
    </row>
    <row r="45571" spans="4:4">
      <c r="D45571" s="422"/>
    </row>
    <row r="45572" spans="4:4">
      <c r="D45572" s="422"/>
    </row>
    <row r="45573" spans="4:4">
      <c r="D45573" s="422"/>
    </row>
    <row r="45574" spans="4:4">
      <c r="D45574" s="422"/>
    </row>
    <row r="45575" spans="4:4">
      <c r="D45575" s="422"/>
    </row>
    <row r="45576" spans="4:4">
      <c r="D45576" s="422"/>
    </row>
    <row r="45577" spans="4:4">
      <c r="D45577" s="422"/>
    </row>
    <row r="45578" spans="4:4">
      <c r="D45578" s="422"/>
    </row>
    <row r="45579" spans="4:4">
      <c r="D45579" s="422"/>
    </row>
    <row r="45580" spans="4:4">
      <c r="D45580" s="422"/>
    </row>
    <row r="45581" spans="4:4">
      <c r="D45581" s="422"/>
    </row>
    <row r="45582" spans="4:4">
      <c r="D45582" s="422"/>
    </row>
    <row r="45583" spans="4:4">
      <c r="D45583" s="422"/>
    </row>
    <row r="45584" spans="4:4">
      <c r="D45584" s="422"/>
    </row>
    <row r="45585" spans="4:4">
      <c r="D45585" s="422"/>
    </row>
    <row r="45586" spans="4:4">
      <c r="D45586" s="422"/>
    </row>
    <row r="45587" spans="4:4">
      <c r="D45587" s="422"/>
    </row>
    <row r="45588" spans="4:4">
      <c r="D45588" s="422"/>
    </row>
    <row r="45589" spans="4:4">
      <c r="D45589" s="422"/>
    </row>
    <row r="45590" spans="4:4">
      <c r="D45590" s="422"/>
    </row>
    <row r="45591" spans="4:4">
      <c r="D45591" s="422"/>
    </row>
    <row r="45592" spans="4:4">
      <c r="D45592" s="422"/>
    </row>
    <row r="45593" spans="4:4">
      <c r="D45593" s="422"/>
    </row>
    <row r="45594" spans="4:4">
      <c r="D45594" s="422"/>
    </row>
    <row r="45595" spans="4:4">
      <c r="D45595" s="422"/>
    </row>
    <row r="45596" spans="4:4">
      <c r="D45596" s="422"/>
    </row>
    <row r="45597" spans="4:4">
      <c r="D45597" s="422"/>
    </row>
    <row r="45598" spans="4:4">
      <c r="D45598" s="422"/>
    </row>
    <row r="45599" spans="4:4">
      <c r="D45599" s="422"/>
    </row>
    <row r="45600" spans="4:4">
      <c r="D45600" s="422"/>
    </row>
    <row r="45601" spans="4:4">
      <c r="D45601" s="422"/>
    </row>
    <row r="45602" spans="4:4">
      <c r="D45602" s="422"/>
    </row>
    <row r="45603" spans="4:4">
      <c r="D45603" s="422"/>
    </row>
    <row r="45604" spans="4:4">
      <c r="D45604" s="422"/>
    </row>
    <row r="45605" spans="4:4">
      <c r="D45605" s="422"/>
    </row>
    <row r="45606" spans="4:4">
      <c r="D45606" s="422"/>
    </row>
    <row r="45607" spans="4:4">
      <c r="D45607" s="422"/>
    </row>
    <row r="45608" spans="4:4">
      <c r="D45608" s="422"/>
    </row>
    <row r="45609" spans="4:4">
      <c r="D45609" s="422"/>
    </row>
    <row r="45610" spans="4:4">
      <c r="D45610" s="422"/>
    </row>
    <row r="45611" spans="4:4">
      <c r="D45611" s="422"/>
    </row>
    <row r="45612" spans="4:4">
      <c r="D45612" s="422"/>
    </row>
    <row r="45613" spans="4:4">
      <c r="D45613" s="422"/>
    </row>
    <row r="45614" spans="4:4">
      <c r="D45614" s="422"/>
    </row>
    <row r="45615" spans="4:4">
      <c r="D45615" s="422"/>
    </row>
    <row r="45616" spans="4:4">
      <c r="D45616" s="422"/>
    </row>
    <row r="45617" spans="4:4">
      <c r="D45617" s="422"/>
    </row>
    <row r="45618" spans="4:4">
      <c r="D45618" s="422"/>
    </row>
    <row r="45619" spans="4:4">
      <c r="D45619" s="422"/>
    </row>
    <row r="45620" spans="4:4">
      <c r="D45620" s="422"/>
    </row>
    <row r="45621" spans="4:4">
      <c r="D45621" s="422"/>
    </row>
    <row r="45622" spans="4:4">
      <c r="D45622" s="422"/>
    </row>
    <row r="45623" spans="4:4">
      <c r="D45623" s="422"/>
    </row>
    <row r="45624" spans="4:4">
      <c r="D45624" s="422"/>
    </row>
    <row r="45625" spans="4:4">
      <c r="D45625" s="422"/>
    </row>
    <row r="45626" spans="4:4">
      <c r="D45626" s="422"/>
    </row>
    <row r="45627" spans="4:4">
      <c r="D45627" s="422"/>
    </row>
    <row r="45628" spans="4:4">
      <c r="D45628" s="422"/>
    </row>
    <row r="45629" spans="4:4">
      <c r="D45629" s="422"/>
    </row>
    <row r="45630" spans="4:4">
      <c r="D45630" s="422"/>
    </row>
    <row r="45631" spans="4:4">
      <c r="D45631" s="422"/>
    </row>
    <row r="45632" spans="4:4">
      <c r="D45632" s="422"/>
    </row>
    <row r="45633" spans="4:4">
      <c r="D45633" s="422"/>
    </row>
    <row r="45634" spans="4:4">
      <c r="D45634" s="422"/>
    </row>
    <row r="45635" spans="4:4">
      <c r="D45635" s="422"/>
    </row>
    <row r="45636" spans="4:4">
      <c r="D45636" s="422"/>
    </row>
    <row r="45637" spans="4:4">
      <c r="D45637" s="422"/>
    </row>
    <row r="45638" spans="4:4">
      <c r="D45638" s="422"/>
    </row>
    <row r="45639" spans="4:4">
      <c r="D45639" s="422"/>
    </row>
    <row r="45640" spans="4:4">
      <c r="D45640" s="422"/>
    </row>
    <row r="45641" spans="4:4">
      <c r="D45641" s="422"/>
    </row>
    <row r="45642" spans="4:4">
      <c r="D45642" s="422"/>
    </row>
    <row r="45643" spans="4:4">
      <c r="D45643" s="422"/>
    </row>
    <row r="45644" spans="4:4">
      <c r="D45644" s="422"/>
    </row>
    <row r="45645" spans="4:4">
      <c r="D45645" s="422"/>
    </row>
    <row r="45646" spans="4:4">
      <c r="D45646" s="422"/>
    </row>
    <row r="45647" spans="4:4">
      <c r="D45647" s="422"/>
    </row>
    <row r="45648" spans="4:4">
      <c r="D45648" s="422"/>
    </row>
    <row r="45649" spans="4:4">
      <c r="D45649" s="422"/>
    </row>
    <row r="45650" spans="4:4">
      <c r="D45650" s="422"/>
    </row>
    <row r="45651" spans="4:4">
      <c r="D45651" s="422"/>
    </row>
    <row r="45652" spans="4:4">
      <c r="D45652" s="422"/>
    </row>
    <row r="45653" spans="4:4">
      <c r="D45653" s="422"/>
    </row>
    <row r="45654" spans="4:4">
      <c r="D45654" s="422"/>
    </row>
    <row r="45655" spans="4:4">
      <c r="D45655" s="422"/>
    </row>
    <row r="45656" spans="4:4">
      <c r="D45656" s="422"/>
    </row>
    <row r="45657" spans="4:4">
      <c r="D45657" s="422"/>
    </row>
    <row r="45658" spans="4:4">
      <c r="D45658" s="422"/>
    </row>
    <row r="45659" spans="4:4">
      <c r="D45659" s="422"/>
    </row>
    <row r="45660" spans="4:4">
      <c r="D45660" s="422"/>
    </row>
    <row r="45661" spans="4:4">
      <c r="D45661" s="422"/>
    </row>
    <row r="45662" spans="4:4">
      <c r="D45662" s="422"/>
    </row>
    <row r="45663" spans="4:4">
      <c r="D45663" s="422"/>
    </row>
    <row r="45664" spans="4:4">
      <c r="D45664" s="422"/>
    </row>
    <row r="45665" spans="4:4">
      <c r="D45665" s="422"/>
    </row>
    <row r="45666" spans="4:4">
      <c r="D45666" s="422"/>
    </row>
    <row r="45667" spans="4:4">
      <c r="D45667" s="422"/>
    </row>
    <row r="45668" spans="4:4">
      <c r="D45668" s="422"/>
    </row>
    <row r="45669" spans="4:4">
      <c r="D45669" s="422"/>
    </row>
    <row r="45670" spans="4:4">
      <c r="D45670" s="422"/>
    </row>
    <row r="45671" spans="4:4">
      <c r="D45671" s="422"/>
    </row>
    <row r="45672" spans="4:4">
      <c r="D45672" s="422"/>
    </row>
    <row r="45673" spans="4:4">
      <c r="D45673" s="422"/>
    </row>
    <row r="45674" spans="4:4">
      <c r="D45674" s="422"/>
    </row>
    <row r="45675" spans="4:4">
      <c r="D45675" s="422"/>
    </row>
    <row r="45676" spans="4:4">
      <c r="D45676" s="422"/>
    </row>
    <row r="45677" spans="4:4">
      <c r="D45677" s="422"/>
    </row>
    <row r="45678" spans="4:4">
      <c r="D45678" s="422"/>
    </row>
    <row r="45679" spans="4:4">
      <c r="D45679" s="422"/>
    </row>
    <row r="45680" spans="4:4">
      <c r="D45680" s="422"/>
    </row>
    <row r="45681" spans="4:4">
      <c r="D45681" s="422"/>
    </row>
    <row r="45682" spans="4:4">
      <c r="D45682" s="422"/>
    </row>
    <row r="45683" spans="4:4">
      <c r="D45683" s="422"/>
    </row>
    <row r="45684" spans="4:4">
      <c r="D45684" s="422"/>
    </row>
    <row r="45685" spans="4:4">
      <c r="D45685" s="422"/>
    </row>
    <row r="45686" spans="4:4">
      <c r="D45686" s="422"/>
    </row>
    <row r="45687" spans="4:4">
      <c r="D45687" s="422"/>
    </row>
    <row r="45688" spans="4:4">
      <c r="D45688" s="422"/>
    </row>
    <row r="45689" spans="4:4">
      <c r="D45689" s="422"/>
    </row>
    <row r="45690" spans="4:4">
      <c r="D45690" s="422"/>
    </row>
    <row r="45691" spans="4:4">
      <c r="D45691" s="422"/>
    </row>
    <row r="45692" spans="4:4">
      <c r="D45692" s="422"/>
    </row>
    <row r="45693" spans="4:4">
      <c r="D45693" s="422"/>
    </row>
    <row r="45694" spans="4:4">
      <c r="D45694" s="422"/>
    </row>
    <row r="45695" spans="4:4">
      <c r="D45695" s="422"/>
    </row>
    <row r="45696" spans="4:4">
      <c r="D45696" s="422"/>
    </row>
    <row r="45697" spans="4:4">
      <c r="D45697" s="422"/>
    </row>
    <row r="45698" spans="4:4">
      <c r="D45698" s="422"/>
    </row>
    <row r="45699" spans="4:4">
      <c r="D45699" s="422"/>
    </row>
    <row r="45700" spans="4:4">
      <c r="D45700" s="422"/>
    </row>
    <row r="45701" spans="4:4">
      <c r="D45701" s="422"/>
    </row>
    <row r="45702" spans="4:4">
      <c r="D45702" s="422"/>
    </row>
    <row r="45703" spans="4:4">
      <c r="D45703" s="422"/>
    </row>
    <row r="45704" spans="4:4">
      <c r="D45704" s="422"/>
    </row>
    <row r="45705" spans="4:4">
      <c r="D45705" s="422"/>
    </row>
    <row r="45706" spans="4:4">
      <c r="D45706" s="422"/>
    </row>
    <row r="45707" spans="4:4">
      <c r="D45707" s="422"/>
    </row>
    <row r="45708" spans="4:4">
      <c r="D45708" s="422"/>
    </row>
    <row r="45709" spans="4:4">
      <c r="D45709" s="422"/>
    </row>
    <row r="45710" spans="4:4">
      <c r="D45710" s="422"/>
    </row>
    <row r="45711" spans="4:4">
      <c r="D45711" s="422"/>
    </row>
    <row r="45712" spans="4:4">
      <c r="D45712" s="422"/>
    </row>
    <row r="45713" spans="4:4">
      <c r="D45713" s="422"/>
    </row>
    <row r="45714" spans="4:4">
      <c r="D45714" s="422"/>
    </row>
    <row r="45715" spans="4:4">
      <c r="D45715" s="422"/>
    </row>
    <row r="45716" spans="4:4">
      <c r="D45716" s="422"/>
    </row>
    <row r="45717" spans="4:4">
      <c r="D45717" s="422"/>
    </row>
    <row r="45718" spans="4:4">
      <c r="D45718" s="422"/>
    </row>
    <row r="45719" spans="4:4">
      <c r="D45719" s="422"/>
    </row>
    <row r="45720" spans="4:4">
      <c r="D45720" s="422"/>
    </row>
    <row r="45721" spans="4:4">
      <c r="D45721" s="422"/>
    </row>
    <row r="45722" spans="4:4">
      <c r="D45722" s="422"/>
    </row>
    <row r="45723" spans="4:4">
      <c r="D45723" s="422"/>
    </row>
    <row r="45724" spans="4:4">
      <c r="D45724" s="422"/>
    </row>
    <row r="45725" spans="4:4">
      <c r="D45725" s="422"/>
    </row>
    <row r="45726" spans="4:4">
      <c r="D45726" s="422"/>
    </row>
    <row r="45727" spans="4:4">
      <c r="D45727" s="422"/>
    </row>
    <row r="45728" spans="4:4">
      <c r="D45728" s="422"/>
    </row>
    <row r="45729" spans="4:4">
      <c r="D45729" s="422"/>
    </row>
    <row r="45730" spans="4:4">
      <c r="D45730" s="422"/>
    </row>
    <row r="45731" spans="4:4">
      <c r="D45731" s="422"/>
    </row>
    <row r="45732" spans="4:4">
      <c r="D45732" s="422"/>
    </row>
    <row r="45733" spans="4:4">
      <c r="D45733" s="422"/>
    </row>
    <row r="45734" spans="4:4">
      <c r="D45734" s="422"/>
    </row>
    <row r="45735" spans="4:4">
      <c r="D45735" s="422"/>
    </row>
    <row r="45736" spans="4:4">
      <c r="D45736" s="422"/>
    </row>
    <row r="45737" spans="4:4">
      <c r="D45737" s="422"/>
    </row>
    <row r="45738" spans="4:4">
      <c r="D45738" s="422"/>
    </row>
    <row r="45739" spans="4:4">
      <c r="D45739" s="422"/>
    </row>
    <row r="45740" spans="4:4">
      <c r="D45740" s="422"/>
    </row>
    <row r="45741" spans="4:4">
      <c r="D45741" s="422"/>
    </row>
    <row r="45742" spans="4:4">
      <c r="D45742" s="422"/>
    </row>
    <row r="45743" spans="4:4">
      <c r="D45743" s="422"/>
    </row>
    <row r="45744" spans="4:4">
      <c r="D45744" s="422"/>
    </row>
    <row r="45745" spans="4:4">
      <c r="D45745" s="422"/>
    </row>
    <row r="45746" spans="4:4">
      <c r="D45746" s="422"/>
    </row>
    <row r="45747" spans="4:4">
      <c r="D45747" s="422"/>
    </row>
    <row r="45748" spans="4:4">
      <c r="D45748" s="422"/>
    </row>
    <row r="45749" spans="4:4">
      <c r="D45749" s="422"/>
    </row>
    <row r="45750" spans="4:4">
      <c r="D45750" s="422"/>
    </row>
    <row r="45751" spans="4:4">
      <c r="D45751" s="422"/>
    </row>
    <row r="45752" spans="4:4">
      <c r="D45752" s="422"/>
    </row>
    <row r="45753" spans="4:4">
      <c r="D45753" s="422"/>
    </row>
    <row r="45754" spans="4:4">
      <c r="D45754" s="422"/>
    </row>
    <row r="45755" spans="4:4">
      <c r="D45755" s="422"/>
    </row>
    <row r="45756" spans="4:4">
      <c r="D45756" s="422"/>
    </row>
    <row r="45757" spans="4:4">
      <c r="D45757" s="422"/>
    </row>
    <row r="45758" spans="4:4">
      <c r="D45758" s="422"/>
    </row>
    <row r="45759" spans="4:4">
      <c r="D45759" s="422"/>
    </row>
    <row r="45760" spans="4:4">
      <c r="D45760" s="422"/>
    </row>
    <row r="45761" spans="4:4">
      <c r="D45761" s="422"/>
    </row>
    <row r="45762" spans="4:4">
      <c r="D45762" s="422"/>
    </row>
    <row r="45763" spans="4:4">
      <c r="D45763" s="422"/>
    </row>
    <row r="45764" spans="4:4">
      <c r="D45764" s="422"/>
    </row>
    <row r="45765" spans="4:4">
      <c r="D45765" s="422"/>
    </row>
    <row r="45766" spans="4:4">
      <c r="D45766" s="422"/>
    </row>
    <row r="45767" spans="4:4">
      <c r="D45767" s="422"/>
    </row>
    <row r="45768" spans="4:4">
      <c r="D45768" s="422"/>
    </row>
    <row r="45769" spans="4:4">
      <c r="D45769" s="422"/>
    </row>
    <row r="45770" spans="4:4">
      <c r="D45770" s="422"/>
    </row>
    <row r="45771" spans="4:4">
      <c r="D45771" s="422"/>
    </row>
    <row r="45772" spans="4:4">
      <c r="D45772" s="422"/>
    </row>
    <row r="45773" spans="4:4">
      <c r="D45773" s="422"/>
    </row>
    <row r="45774" spans="4:4">
      <c r="D45774" s="422"/>
    </row>
    <row r="45775" spans="4:4">
      <c r="D45775" s="422"/>
    </row>
    <row r="45776" spans="4:4">
      <c r="D45776" s="422"/>
    </row>
    <row r="45777" spans="4:4">
      <c r="D45777" s="422"/>
    </row>
    <row r="45778" spans="4:4">
      <c r="D45778" s="422"/>
    </row>
    <row r="45779" spans="4:4">
      <c r="D45779" s="422"/>
    </row>
    <row r="45780" spans="4:4">
      <c r="D45780" s="422"/>
    </row>
    <row r="45781" spans="4:4">
      <c r="D45781" s="422"/>
    </row>
    <row r="45782" spans="4:4">
      <c r="D45782" s="422"/>
    </row>
    <row r="45783" spans="4:4">
      <c r="D45783" s="422"/>
    </row>
    <row r="45784" spans="4:4">
      <c r="D45784" s="422"/>
    </row>
    <row r="45785" spans="4:4">
      <c r="D45785" s="422"/>
    </row>
    <row r="45786" spans="4:4">
      <c r="D45786" s="422"/>
    </row>
    <row r="45787" spans="4:4">
      <c r="D45787" s="422"/>
    </row>
    <row r="45788" spans="4:4">
      <c r="D45788" s="422"/>
    </row>
    <row r="45789" spans="4:4">
      <c r="D45789" s="422"/>
    </row>
    <row r="45790" spans="4:4">
      <c r="D45790" s="422"/>
    </row>
    <row r="45791" spans="4:4">
      <c r="D45791" s="422"/>
    </row>
    <row r="45792" spans="4:4">
      <c r="D45792" s="422"/>
    </row>
    <row r="45793" spans="4:4">
      <c r="D45793" s="422"/>
    </row>
    <row r="45794" spans="4:4">
      <c r="D45794" s="422"/>
    </row>
    <row r="45795" spans="4:4">
      <c r="D45795" s="422"/>
    </row>
    <row r="45796" spans="4:4">
      <c r="D45796" s="422"/>
    </row>
    <row r="45797" spans="4:4">
      <c r="D45797" s="422"/>
    </row>
    <row r="45798" spans="4:4">
      <c r="D45798" s="422"/>
    </row>
    <row r="45799" spans="4:4">
      <c r="D45799" s="422"/>
    </row>
    <row r="45800" spans="4:4">
      <c r="D45800" s="422"/>
    </row>
    <row r="45801" spans="4:4">
      <c r="D45801" s="422"/>
    </row>
    <row r="45802" spans="4:4">
      <c r="D45802" s="422"/>
    </row>
    <row r="45803" spans="4:4">
      <c r="D45803" s="422"/>
    </row>
    <row r="45804" spans="4:4">
      <c r="D45804" s="422"/>
    </row>
    <row r="45805" spans="4:4">
      <c r="D45805" s="422"/>
    </row>
    <row r="45806" spans="4:4">
      <c r="D45806" s="422"/>
    </row>
    <row r="45807" spans="4:4">
      <c r="D45807" s="422"/>
    </row>
    <row r="45808" spans="4:4">
      <c r="D45808" s="422"/>
    </row>
    <row r="45809" spans="4:4">
      <c r="D45809" s="422"/>
    </row>
    <row r="45810" spans="4:4">
      <c r="D45810" s="422"/>
    </row>
    <row r="45811" spans="4:4">
      <c r="D45811" s="422"/>
    </row>
    <row r="45812" spans="4:4">
      <c r="D45812" s="422"/>
    </row>
    <row r="45813" spans="4:4">
      <c r="D45813" s="422"/>
    </row>
    <row r="45814" spans="4:4">
      <c r="D45814" s="422"/>
    </row>
    <row r="45815" spans="4:4">
      <c r="D45815" s="422"/>
    </row>
    <row r="45816" spans="4:4">
      <c r="D45816" s="422"/>
    </row>
    <row r="45817" spans="4:4">
      <c r="D45817" s="422"/>
    </row>
    <row r="45818" spans="4:4">
      <c r="D45818" s="422"/>
    </row>
    <row r="45819" spans="4:4">
      <c r="D45819" s="422"/>
    </row>
    <row r="45820" spans="4:4">
      <c r="D45820" s="422"/>
    </row>
    <row r="45821" spans="4:4">
      <c r="D45821" s="422"/>
    </row>
    <row r="45822" spans="4:4">
      <c r="D45822" s="422"/>
    </row>
    <row r="45823" spans="4:4">
      <c r="D45823" s="422"/>
    </row>
    <row r="45824" spans="4:4">
      <c r="D45824" s="422"/>
    </row>
    <row r="45825" spans="4:4">
      <c r="D45825" s="422"/>
    </row>
    <row r="45826" spans="4:4">
      <c r="D45826" s="422"/>
    </row>
    <row r="45827" spans="4:4">
      <c r="D45827" s="422"/>
    </row>
    <row r="45828" spans="4:4">
      <c r="D45828" s="422"/>
    </row>
    <row r="45829" spans="4:4">
      <c r="D45829" s="422"/>
    </row>
    <row r="45830" spans="4:4">
      <c r="D45830" s="422"/>
    </row>
    <row r="45831" spans="4:4">
      <c r="D45831" s="422"/>
    </row>
    <row r="45832" spans="4:4">
      <c r="D45832" s="422"/>
    </row>
    <row r="45833" spans="4:4">
      <c r="D45833" s="422"/>
    </row>
    <row r="45834" spans="4:4">
      <c r="D45834" s="422"/>
    </row>
    <row r="45835" spans="4:4">
      <c r="D45835" s="422"/>
    </row>
    <row r="45836" spans="4:4">
      <c r="D45836" s="422"/>
    </row>
    <row r="45837" spans="4:4">
      <c r="D45837" s="422"/>
    </row>
    <row r="45838" spans="4:4">
      <c r="D45838" s="422"/>
    </row>
    <row r="45839" spans="4:4">
      <c r="D45839" s="422"/>
    </row>
    <row r="45840" spans="4:4">
      <c r="D45840" s="422"/>
    </row>
    <row r="45841" spans="4:4">
      <c r="D45841" s="422"/>
    </row>
    <row r="45842" spans="4:4">
      <c r="D45842" s="422"/>
    </row>
    <row r="45843" spans="4:4">
      <c r="D45843" s="422"/>
    </row>
    <row r="45844" spans="4:4">
      <c r="D45844" s="422"/>
    </row>
    <row r="45845" spans="4:4">
      <c r="D45845" s="422"/>
    </row>
    <row r="45846" spans="4:4">
      <c r="D45846" s="422"/>
    </row>
    <row r="45847" spans="4:4">
      <c r="D45847" s="422"/>
    </row>
    <row r="45848" spans="4:4">
      <c r="D45848" s="422"/>
    </row>
    <row r="45849" spans="4:4">
      <c r="D45849" s="422"/>
    </row>
    <row r="45850" spans="4:4">
      <c r="D45850" s="422"/>
    </row>
    <row r="45851" spans="4:4">
      <c r="D45851" s="422"/>
    </row>
    <row r="45852" spans="4:4">
      <c r="D45852" s="422"/>
    </row>
    <row r="45853" spans="4:4">
      <c r="D45853" s="422"/>
    </row>
    <row r="45854" spans="4:4">
      <c r="D45854" s="422"/>
    </row>
    <row r="45855" spans="4:4">
      <c r="D45855" s="422"/>
    </row>
    <row r="45856" spans="4:4">
      <c r="D45856" s="422"/>
    </row>
    <row r="45857" spans="4:4">
      <c r="D45857" s="422"/>
    </row>
    <row r="45858" spans="4:4">
      <c r="D45858" s="422"/>
    </row>
    <row r="45859" spans="4:4">
      <c r="D45859" s="422"/>
    </row>
    <row r="45860" spans="4:4">
      <c r="D45860" s="422"/>
    </row>
    <row r="45861" spans="4:4">
      <c r="D45861" s="422"/>
    </row>
    <row r="45862" spans="4:4">
      <c r="D45862" s="422"/>
    </row>
    <row r="45863" spans="4:4">
      <c r="D45863" s="422"/>
    </row>
    <row r="45864" spans="4:4">
      <c r="D45864" s="422"/>
    </row>
    <row r="45865" spans="4:4">
      <c r="D45865" s="422"/>
    </row>
    <row r="45866" spans="4:4">
      <c r="D45866" s="422"/>
    </row>
    <row r="45867" spans="4:4">
      <c r="D45867" s="422"/>
    </row>
    <row r="45868" spans="4:4">
      <c r="D45868" s="422"/>
    </row>
    <row r="45869" spans="4:4">
      <c r="D45869" s="422"/>
    </row>
    <row r="45870" spans="4:4">
      <c r="D45870" s="422"/>
    </row>
    <row r="45871" spans="4:4">
      <c r="D45871" s="422"/>
    </row>
    <row r="45872" spans="4:4">
      <c r="D45872" s="422"/>
    </row>
    <row r="45873" spans="4:4">
      <c r="D45873" s="422"/>
    </row>
    <row r="45874" spans="4:4">
      <c r="D45874" s="422"/>
    </row>
    <row r="45875" spans="4:4">
      <c r="D45875" s="422"/>
    </row>
    <row r="45876" spans="4:4">
      <c r="D45876" s="422"/>
    </row>
    <row r="45877" spans="4:4">
      <c r="D45877" s="422"/>
    </row>
    <row r="45878" spans="4:4">
      <c r="D45878" s="422"/>
    </row>
    <row r="45879" spans="4:4">
      <c r="D45879" s="422"/>
    </row>
    <row r="45880" spans="4:4">
      <c r="D45880" s="422"/>
    </row>
    <row r="45881" spans="4:4">
      <c r="D45881" s="422"/>
    </row>
    <row r="45882" spans="4:4">
      <c r="D45882" s="422"/>
    </row>
    <row r="45883" spans="4:4">
      <c r="D45883" s="422"/>
    </row>
    <row r="45884" spans="4:4">
      <c r="D45884" s="422"/>
    </row>
    <row r="45885" spans="4:4">
      <c r="D45885" s="422"/>
    </row>
    <row r="45886" spans="4:4">
      <c r="D45886" s="422"/>
    </row>
    <row r="45887" spans="4:4">
      <c r="D45887" s="422"/>
    </row>
    <row r="45888" spans="4:4">
      <c r="D45888" s="422"/>
    </row>
    <row r="45889" spans="4:4">
      <c r="D45889" s="422"/>
    </row>
    <row r="45890" spans="4:4">
      <c r="D45890" s="422"/>
    </row>
    <row r="45891" spans="4:4">
      <c r="D45891" s="422"/>
    </row>
    <row r="45892" spans="4:4">
      <c r="D45892" s="422"/>
    </row>
    <row r="45893" spans="4:4">
      <c r="D45893" s="422"/>
    </row>
    <row r="45894" spans="4:4">
      <c r="D45894" s="422"/>
    </row>
    <row r="45895" spans="4:4">
      <c r="D45895" s="422"/>
    </row>
    <row r="45896" spans="4:4">
      <c r="D45896" s="422"/>
    </row>
    <row r="45897" spans="4:4">
      <c r="D45897" s="422"/>
    </row>
    <row r="45898" spans="4:4">
      <c r="D45898" s="422"/>
    </row>
    <row r="45899" spans="4:4">
      <c r="D45899" s="422"/>
    </row>
    <row r="45900" spans="4:4">
      <c r="D45900" s="422"/>
    </row>
    <row r="45901" spans="4:4">
      <c r="D45901" s="422"/>
    </row>
    <row r="45902" spans="4:4">
      <c r="D45902" s="422"/>
    </row>
    <row r="45903" spans="4:4">
      <c r="D45903" s="422"/>
    </row>
    <row r="45904" spans="4:4">
      <c r="D45904" s="422"/>
    </row>
    <row r="45905" spans="4:4">
      <c r="D45905" s="422"/>
    </row>
    <row r="45906" spans="4:4">
      <c r="D45906" s="422"/>
    </row>
    <row r="45907" spans="4:4">
      <c r="D45907" s="422"/>
    </row>
    <row r="45908" spans="4:4">
      <c r="D45908" s="422"/>
    </row>
    <row r="45909" spans="4:4">
      <c r="D45909" s="422"/>
    </row>
    <row r="45910" spans="4:4">
      <c r="D45910" s="422"/>
    </row>
    <row r="45911" spans="4:4">
      <c r="D45911" s="422"/>
    </row>
    <row r="45912" spans="4:4">
      <c r="D45912" s="422"/>
    </row>
    <row r="45913" spans="4:4">
      <c r="D45913" s="422"/>
    </row>
    <row r="45914" spans="4:4">
      <c r="D45914" s="422"/>
    </row>
    <row r="45915" spans="4:4">
      <c r="D45915" s="422"/>
    </row>
    <row r="45916" spans="4:4">
      <c r="D45916" s="422"/>
    </row>
    <row r="45917" spans="4:4">
      <c r="D45917" s="422"/>
    </row>
    <row r="45918" spans="4:4">
      <c r="D45918" s="422"/>
    </row>
    <row r="45919" spans="4:4">
      <c r="D45919" s="422"/>
    </row>
    <row r="45920" spans="4:4">
      <c r="D45920" s="422"/>
    </row>
    <row r="45921" spans="4:4">
      <c r="D45921" s="422"/>
    </row>
    <row r="45922" spans="4:4">
      <c r="D45922" s="422"/>
    </row>
    <row r="45923" spans="4:4">
      <c r="D45923" s="422"/>
    </row>
    <row r="45924" spans="4:4">
      <c r="D45924" s="422"/>
    </row>
    <row r="45925" spans="4:4">
      <c r="D45925" s="422"/>
    </row>
    <row r="45926" spans="4:4">
      <c r="D45926" s="422"/>
    </row>
    <row r="45927" spans="4:4">
      <c r="D45927" s="422"/>
    </row>
    <row r="45928" spans="4:4">
      <c r="D45928" s="422"/>
    </row>
    <row r="45929" spans="4:4">
      <c r="D45929" s="422"/>
    </row>
    <row r="45930" spans="4:4">
      <c r="D45930" s="422"/>
    </row>
    <row r="45931" spans="4:4">
      <c r="D45931" s="422"/>
    </row>
    <row r="45932" spans="4:4">
      <c r="D45932" s="422"/>
    </row>
    <row r="45933" spans="4:4">
      <c r="D45933" s="422"/>
    </row>
    <row r="45934" spans="4:4">
      <c r="D45934" s="422"/>
    </row>
    <row r="45935" spans="4:4">
      <c r="D45935" s="422"/>
    </row>
    <row r="45936" spans="4:4">
      <c r="D45936" s="422"/>
    </row>
    <row r="45937" spans="4:4">
      <c r="D45937" s="422"/>
    </row>
    <row r="45938" spans="4:4">
      <c r="D45938" s="422"/>
    </row>
    <row r="45939" spans="4:4">
      <c r="D45939" s="422"/>
    </row>
    <row r="45940" spans="4:4">
      <c r="D45940" s="422"/>
    </row>
    <row r="45941" spans="4:4">
      <c r="D45941" s="422"/>
    </row>
    <row r="45942" spans="4:4">
      <c r="D45942" s="422"/>
    </row>
    <row r="45943" spans="4:4">
      <c r="D45943" s="422"/>
    </row>
    <row r="45944" spans="4:4">
      <c r="D45944" s="422"/>
    </row>
    <row r="45945" spans="4:4">
      <c r="D45945" s="422"/>
    </row>
    <row r="45946" spans="4:4">
      <c r="D45946" s="422"/>
    </row>
    <row r="45947" spans="4:4">
      <c r="D45947" s="422"/>
    </row>
    <row r="45948" spans="4:4">
      <c r="D45948" s="422"/>
    </row>
    <row r="45949" spans="4:4">
      <c r="D45949" s="422"/>
    </row>
    <row r="45950" spans="4:4">
      <c r="D45950" s="422"/>
    </row>
    <row r="45951" spans="4:4">
      <c r="D45951" s="422"/>
    </row>
    <row r="45952" spans="4:4">
      <c r="D45952" s="422"/>
    </row>
    <row r="45953" spans="4:4">
      <c r="D45953" s="422"/>
    </row>
    <row r="45954" spans="4:4">
      <c r="D45954" s="422"/>
    </row>
    <row r="45955" spans="4:4">
      <c r="D45955" s="422"/>
    </row>
    <row r="45956" spans="4:4">
      <c r="D45956" s="422"/>
    </row>
    <row r="45957" spans="4:4">
      <c r="D45957" s="422"/>
    </row>
    <row r="45958" spans="4:4">
      <c r="D45958" s="422"/>
    </row>
    <row r="45959" spans="4:4">
      <c r="D45959" s="422"/>
    </row>
    <row r="45960" spans="4:4">
      <c r="D45960" s="422"/>
    </row>
    <row r="45961" spans="4:4">
      <c r="D45961" s="422"/>
    </row>
    <row r="45962" spans="4:4">
      <c r="D45962" s="422"/>
    </row>
    <row r="45963" spans="4:4">
      <c r="D45963" s="422"/>
    </row>
    <row r="45964" spans="4:4">
      <c r="D45964" s="422"/>
    </row>
    <row r="45965" spans="4:4">
      <c r="D45965" s="422"/>
    </row>
    <row r="45966" spans="4:4">
      <c r="D45966" s="422"/>
    </row>
    <row r="45967" spans="4:4">
      <c r="D45967" s="422"/>
    </row>
    <row r="45968" spans="4:4">
      <c r="D45968" s="422"/>
    </row>
    <row r="45969" spans="4:4">
      <c r="D45969" s="422"/>
    </row>
    <row r="45970" spans="4:4">
      <c r="D45970" s="422"/>
    </row>
    <row r="45971" spans="4:4">
      <c r="D45971" s="422"/>
    </row>
    <row r="45972" spans="4:4">
      <c r="D45972" s="422"/>
    </row>
    <row r="45973" spans="4:4">
      <c r="D45973" s="422"/>
    </row>
    <row r="45974" spans="4:4">
      <c r="D45974" s="422"/>
    </row>
    <row r="45975" spans="4:4">
      <c r="D45975" s="422"/>
    </row>
    <row r="45976" spans="4:4">
      <c r="D45976" s="422"/>
    </row>
    <row r="45977" spans="4:4">
      <c r="D45977" s="422"/>
    </row>
    <row r="45978" spans="4:4">
      <c r="D45978" s="422"/>
    </row>
    <row r="45979" spans="4:4">
      <c r="D45979" s="422"/>
    </row>
    <row r="45980" spans="4:4">
      <c r="D45980" s="422"/>
    </row>
    <row r="45981" spans="4:4">
      <c r="D45981" s="422"/>
    </row>
    <row r="45982" spans="4:4">
      <c r="D45982" s="422"/>
    </row>
    <row r="45983" spans="4:4">
      <c r="D45983" s="422"/>
    </row>
    <row r="45984" spans="4:4">
      <c r="D45984" s="422"/>
    </row>
    <row r="45985" spans="4:4">
      <c r="D45985" s="422"/>
    </row>
    <row r="45986" spans="4:4">
      <c r="D45986" s="422"/>
    </row>
    <row r="45987" spans="4:4">
      <c r="D45987" s="422"/>
    </row>
    <row r="45988" spans="4:4">
      <c r="D45988" s="422"/>
    </row>
    <row r="45989" spans="4:4">
      <c r="D45989" s="422"/>
    </row>
    <row r="45990" spans="4:4">
      <c r="D45990" s="422"/>
    </row>
    <row r="45991" spans="4:4">
      <c r="D45991" s="422"/>
    </row>
    <row r="45992" spans="4:4">
      <c r="D45992" s="422"/>
    </row>
    <row r="45993" spans="4:4">
      <c r="D45993" s="422"/>
    </row>
    <row r="45994" spans="4:4">
      <c r="D45994" s="422"/>
    </row>
    <row r="45995" spans="4:4">
      <c r="D45995" s="422"/>
    </row>
    <row r="45996" spans="4:4">
      <c r="D45996" s="422"/>
    </row>
    <row r="45997" spans="4:4">
      <c r="D45997" s="422"/>
    </row>
    <row r="45998" spans="4:4">
      <c r="D45998" s="422"/>
    </row>
    <row r="45999" spans="4:4">
      <c r="D45999" s="422"/>
    </row>
    <row r="46000" spans="4:4">
      <c r="D46000" s="422"/>
    </row>
    <row r="46001" spans="4:4">
      <c r="D46001" s="422"/>
    </row>
    <row r="46002" spans="4:4">
      <c r="D46002" s="422"/>
    </row>
    <row r="46003" spans="4:4">
      <c r="D46003" s="422"/>
    </row>
    <row r="46004" spans="4:4">
      <c r="D46004" s="422"/>
    </row>
    <row r="46005" spans="4:4">
      <c r="D46005" s="422"/>
    </row>
    <row r="46006" spans="4:4">
      <c r="D46006" s="422"/>
    </row>
    <row r="46007" spans="4:4">
      <c r="D46007" s="422"/>
    </row>
    <row r="46008" spans="4:4">
      <c r="D46008" s="422"/>
    </row>
    <row r="46009" spans="4:4">
      <c r="D46009" s="422"/>
    </row>
    <row r="46010" spans="4:4">
      <c r="D46010" s="422"/>
    </row>
    <row r="46011" spans="4:4">
      <c r="D46011" s="422"/>
    </row>
    <row r="46012" spans="4:4">
      <c r="D46012" s="422"/>
    </row>
    <row r="46013" spans="4:4">
      <c r="D46013" s="422"/>
    </row>
    <row r="46014" spans="4:4">
      <c r="D46014" s="422"/>
    </row>
    <row r="46015" spans="4:4">
      <c r="D46015" s="422"/>
    </row>
    <row r="46016" spans="4:4">
      <c r="D46016" s="422"/>
    </row>
    <row r="46017" spans="4:4">
      <c r="D46017" s="422"/>
    </row>
    <row r="46018" spans="4:4">
      <c r="D46018" s="422"/>
    </row>
    <row r="46019" spans="4:4">
      <c r="D46019" s="422"/>
    </row>
    <row r="46020" spans="4:4">
      <c r="D46020" s="422"/>
    </row>
    <row r="46021" spans="4:4">
      <c r="D46021" s="422"/>
    </row>
    <row r="46022" spans="4:4">
      <c r="D46022" s="422"/>
    </row>
    <row r="46023" spans="4:4">
      <c r="D46023" s="422"/>
    </row>
    <row r="46024" spans="4:4">
      <c r="D46024" s="422"/>
    </row>
    <row r="46025" spans="4:4">
      <c r="D46025" s="422"/>
    </row>
    <row r="46026" spans="4:4">
      <c r="D46026" s="422"/>
    </row>
    <row r="46027" spans="4:4">
      <c r="D46027" s="422"/>
    </row>
    <row r="46028" spans="4:4">
      <c r="D46028" s="422"/>
    </row>
    <row r="46029" spans="4:4">
      <c r="D46029" s="422"/>
    </row>
    <row r="46030" spans="4:4">
      <c r="D46030" s="422"/>
    </row>
    <row r="46031" spans="4:4">
      <c r="D46031" s="422"/>
    </row>
    <row r="46032" spans="4:4">
      <c r="D46032" s="422"/>
    </row>
    <row r="46033" spans="4:4">
      <c r="D46033" s="422"/>
    </row>
    <row r="46034" spans="4:4">
      <c r="D46034" s="422"/>
    </row>
    <row r="46035" spans="4:4">
      <c r="D46035" s="422"/>
    </row>
    <row r="46036" spans="4:4">
      <c r="D46036" s="422"/>
    </row>
    <row r="46037" spans="4:4">
      <c r="D46037" s="422"/>
    </row>
    <row r="46038" spans="4:4">
      <c r="D46038" s="422"/>
    </row>
    <row r="46039" spans="4:4">
      <c r="D46039" s="422"/>
    </row>
    <row r="46040" spans="4:4">
      <c r="D46040" s="422"/>
    </row>
    <row r="46041" spans="4:4">
      <c r="D46041" s="422"/>
    </row>
    <row r="46042" spans="4:4">
      <c r="D46042" s="422"/>
    </row>
    <row r="46043" spans="4:4">
      <c r="D46043" s="422"/>
    </row>
    <row r="46044" spans="4:4">
      <c r="D46044" s="422"/>
    </row>
    <row r="46045" spans="4:4">
      <c r="D46045" s="422"/>
    </row>
    <row r="46046" spans="4:4">
      <c r="D46046" s="422"/>
    </row>
    <row r="46047" spans="4:4">
      <c r="D46047" s="422"/>
    </row>
    <row r="46048" spans="4:4">
      <c r="D46048" s="422"/>
    </row>
    <row r="46049" spans="4:4">
      <c r="D46049" s="422"/>
    </row>
    <row r="46050" spans="4:4">
      <c r="D46050" s="422"/>
    </row>
    <row r="46051" spans="4:4">
      <c r="D46051" s="422"/>
    </row>
    <row r="46052" spans="4:4">
      <c r="D46052" s="422"/>
    </row>
    <row r="46053" spans="4:4">
      <c r="D46053" s="422"/>
    </row>
    <row r="46054" spans="4:4">
      <c r="D46054" s="422"/>
    </row>
    <row r="46055" spans="4:4">
      <c r="D46055" s="422"/>
    </row>
    <row r="46056" spans="4:4">
      <c r="D46056" s="422"/>
    </row>
    <row r="46057" spans="4:4">
      <c r="D46057" s="422"/>
    </row>
    <row r="46058" spans="4:4">
      <c r="D46058" s="422"/>
    </row>
    <row r="46059" spans="4:4">
      <c r="D46059" s="422"/>
    </row>
    <row r="46060" spans="4:4">
      <c r="D46060" s="422"/>
    </row>
    <row r="46061" spans="4:4">
      <c r="D46061" s="422"/>
    </row>
    <row r="46062" spans="4:4">
      <c r="D46062" s="422"/>
    </row>
    <row r="46063" spans="4:4">
      <c r="D46063" s="422"/>
    </row>
    <row r="46064" spans="4:4">
      <c r="D46064" s="422"/>
    </row>
    <row r="46065" spans="4:4">
      <c r="D46065" s="422"/>
    </row>
    <row r="46066" spans="4:4">
      <c r="D46066" s="422"/>
    </row>
    <row r="46067" spans="4:4">
      <c r="D46067" s="422"/>
    </row>
    <row r="46068" spans="4:4">
      <c r="D46068" s="422"/>
    </row>
    <row r="46069" spans="4:4">
      <c r="D46069" s="422"/>
    </row>
    <row r="46070" spans="4:4">
      <c r="D46070" s="422"/>
    </row>
    <row r="46071" spans="4:4">
      <c r="D46071" s="422"/>
    </row>
    <row r="46072" spans="4:4">
      <c r="D46072" s="422"/>
    </row>
    <row r="46073" spans="4:4">
      <c r="D46073" s="422"/>
    </row>
    <row r="46074" spans="4:4">
      <c r="D46074" s="422"/>
    </row>
    <row r="46075" spans="4:4">
      <c r="D46075" s="422"/>
    </row>
    <row r="46076" spans="4:4">
      <c r="D46076" s="422"/>
    </row>
    <row r="46077" spans="4:4">
      <c r="D46077" s="422"/>
    </row>
    <row r="46078" spans="4:4">
      <c r="D46078" s="422"/>
    </row>
    <row r="46079" spans="4:4">
      <c r="D46079" s="422"/>
    </row>
    <row r="46080" spans="4:4">
      <c r="D46080" s="422"/>
    </row>
    <row r="46081" spans="4:4">
      <c r="D46081" s="422"/>
    </row>
    <row r="46082" spans="4:4">
      <c r="D46082" s="422"/>
    </row>
    <row r="46083" spans="4:4">
      <c r="D46083" s="422"/>
    </row>
    <row r="46084" spans="4:4">
      <c r="D46084" s="422"/>
    </row>
    <row r="46085" spans="4:4">
      <c r="D46085" s="422"/>
    </row>
    <row r="46086" spans="4:4">
      <c r="D46086" s="422"/>
    </row>
    <row r="46087" spans="4:4">
      <c r="D46087" s="422"/>
    </row>
    <row r="46088" spans="4:4">
      <c r="D46088" s="422"/>
    </row>
    <row r="46089" spans="4:4">
      <c r="D46089" s="422"/>
    </row>
    <row r="46090" spans="4:4">
      <c r="D46090" s="422"/>
    </row>
    <row r="46091" spans="4:4">
      <c r="D46091" s="422"/>
    </row>
    <row r="46092" spans="4:4">
      <c r="D46092" s="422"/>
    </row>
    <row r="46093" spans="4:4">
      <c r="D46093" s="422"/>
    </row>
    <row r="46094" spans="4:4">
      <c r="D46094" s="422"/>
    </row>
    <row r="46095" spans="4:4">
      <c r="D46095" s="422"/>
    </row>
    <row r="46096" spans="4:4">
      <c r="D46096" s="422"/>
    </row>
    <row r="46097" spans="4:4">
      <c r="D46097" s="422"/>
    </row>
    <row r="46098" spans="4:4">
      <c r="D46098" s="422"/>
    </row>
    <row r="46099" spans="4:4">
      <c r="D46099" s="422"/>
    </row>
    <row r="46100" spans="4:4">
      <c r="D46100" s="422"/>
    </row>
    <row r="46101" spans="4:4">
      <c r="D46101" s="422"/>
    </row>
    <row r="46102" spans="4:4">
      <c r="D46102" s="422"/>
    </row>
    <row r="46103" spans="4:4">
      <c r="D46103" s="422"/>
    </row>
    <row r="46104" spans="4:4">
      <c r="D46104" s="422"/>
    </row>
    <row r="46105" spans="4:4">
      <c r="D46105" s="422"/>
    </row>
    <row r="46106" spans="4:4">
      <c r="D46106" s="422"/>
    </row>
    <row r="46107" spans="4:4">
      <c r="D46107" s="422"/>
    </row>
    <row r="46108" spans="4:4">
      <c r="D46108" s="422"/>
    </row>
    <row r="46109" spans="4:4">
      <c r="D46109" s="422"/>
    </row>
    <row r="46110" spans="4:4">
      <c r="D46110" s="422"/>
    </row>
    <row r="46111" spans="4:4">
      <c r="D46111" s="422"/>
    </row>
    <row r="46112" spans="4:4">
      <c r="D46112" s="422"/>
    </row>
    <row r="46113" spans="4:4">
      <c r="D46113" s="422"/>
    </row>
    <row r="46114" spans="4:4">
      <c r="D46114" s="422"/>
    </row>
    <row r="46115" spans="4:4">
      <c r="D46115" s="422"/>
    </row>
    <row r="46116" spans="4:4">
      <c r="D46116" s="422"/>
    </row>
    <row r="46117" spans="4:4">
      <c r="D46117" s="422"/>
    </row>
    <row r="46118" spans="4:4">
      <c r="D46118" s="422"/>
    </row>
    <row r="46119" spans="4:4">
      <c r="D46119" s="422"/>
    </row>
    <row r="46120" spans="4:4">
      <c r="D46120" s="422"/>
    </row>
    <row r="46121" spans="4:4">
      <c r="D46121" s="422"/>
    </row>
    <row r="46122" spans="4:4">
      <c r="D46122" s="422"/>
    </row>
    <row r="46123" spans="4:4">
      <c r="D46123" s="422"/>
    </row>
    <row r="46124" spans="4:4">
      <c r="D46124" s="422"/>
    </row>
    <row r="46125" spans="4:4">
      <c r="D46125" s="422"/>
    </row>
    <row r="46126" spans="4:4">
      <c r="D46126" s="422"/>
    </row>
    <row r="46127" spans="4:4">
      <c r="D46127" s="422"/>
    </row>
    <row r="46128" spans="4:4">
      <c r="D46128" s="422"/>
    </row>
    <row r="46129" spans="4:4">
      <c r="D46129" s="422"/>
    </row>
    <row r="46130" spans="4:4">
      <c r="D46130" s="422"/>
    </row>
    <row r="46131" spans="4:4">
      <c r="D46131" s="422"/>
    </row>
    <row r="46132" spans="4:4">
      <c r="D46132" s="422"/>
    </row>
    <row r="46133" spans="4:4">
      <c r="D46133" s="422"/>
    </row>
    <row r="46134" spans="4:4">
      <c r="D46134" s="422"/>
    </row>
    <row r="46135" spans="4:4">
      <c r="D46135" s="422"/>
    </row>
    <row r="46136" spans="4:4">
      <c r="D46136" s="422"/>
    </row>
    <row r="46137" spans="4:4">
      <c r="D46137" s="422"/>
    </row>
    <row r="46138" spans="4:4">
      <c r="D46138" s="422"/>
    </row>
    <row r="46139" spans="4:4">
      <c r="D46139" s="422"/>
    </row>
    <row r="46140" spans="4:4">
      <c r="D46140" s="422"/>
    </row>
    <row r="46141" spans="4:4">
      <c r="D46141" s="422"/>
    </row>
    <row r="46142" spans="4:4">
      <c r="D46142" s="422"/>
    </row>
    <row r="46143" spans="4:4">
      <c r="D46143" s="422"/>
    </row>
    <row r="46144" spans="4:4">
      <c r="D46144" s="422"/>
    </row>
    <row r="46145" spans="4:4">
      <c r="D46145" s="422"/>
    </row>
    <row r="46146" spans="4:4">
      <c r="D46146" s="422"/>
    </row>
    <row r="46147" spans="4:4">
      <c r="D46147" s="422"/>
    </row>
    <row r="46148" spans="4:4">
      <c r="D46148" s="422"/>
    </row>
    <row r="46149" spans="4:4">
      <c r="D46149" s="422"/>
    </row>
    <row r="46150" spans="4:4">
      <c r="D46150" s="422"/>
    </row>
    <row r="46151" spans="4:4">
      <c r="D46151" s="422"/>
    </row>
    <row r="46152" spans="4:4">
      <c r="D46152" s="422"/>
    </row>
    <row r="46153" spans="4:4">
      <c r="D46153" s="422"/>
    </row>
    <row r="46154" spans="4:4">
      <c r="D46154" s="422"/>
    </row>
    <row r="46155" spans="4:4">
      <c r="D46155" s="422"/>
    </row>
    <row r="46156" spans="4:4">
      <c r="D46156" s="422"/>
    </row>
    <row r="46157" spans="4:4">
      <c r="D46157" s="422"/>
    </row>
    <row r="46158" spans="4:4">
      <c r="D46158" s="422"/>
    </row>
    <row r="46159" spans="4:4">
      <c r="D46159" s="422"/>
    </row>
    <row r="46160" spans="4:4">
      <c r="D46160" s="422"/>
    </row>
    <row r="46161" spans="4:4">
      <c r="D46161" s="422"/>
    </row>
    <row r="46162" spans="4:4">
      <c r="D46162" s="422"/>
    </row>
    <row r="46163" spans="4:4">
      <c r="D46163" s="422"/>
    </row>
    <row r="46164" spans="4:4">
      <c r="D46164" s="422"/>
    </row>
    <row r="46165" spans="4:4">
      <c r="D46165" s="422"/>
    </row>
    <row r="46166" spans="4:4">
      <c r="D46166" s="422"/>
    </row>
    <row r="46167" spans="4:4">
      <c r="D46167" s="422"/>
    </row>
    <row r="46168" spans="4:4">
      <c r="D46168" s="422"/>
    </row>
    <row r="46169" spans="4:4">
      <c r="D46169" s="422"/>
    </row>
    <row r="46170" spans="4:4">
      <c r="D46170" s="422"/>
    </row>
    <row r="46171" spans="4:4">
      <c r="D46171" s="422"/>
    </row>
    <row r="46172" spans="4:4">
      <c r="D46172" s="422"/>
    </row>
    <row r="46173" spans="4:4">
      <c r="D46173" s="422"/>
    </row>
    <row r="46174" spans="4:4">
      <c r="D46174" s="422"/>
    </row>
    <row r="46175" spans="4:4">
      <c r="D46175" s="422"/>
    </row>
    <row r="46176" spans="4:4">
      <c r="D46176" s="422"/>
    </row>
    <row r="46177" spans="4:4">
      <c r="D46177" s="422"/>
    </row>
    <row r="46178" spans="4:4">
      <c r="D46178" s="422"/>
    </row>
    <row r="46179" spans="4:4">
      <c r="D46179" s="422"/>
    </row>
    <row r="46180" spans="4:4">
      <c r="D46180" s="422"/>
    </row>
    <row r="46181" spans="4:4">
      <c r="D46181" s="422"/>
    </row>
    <row r="46182" spans="4:4">
      <c r="D46182" s="422"/>
    </row>
    <row r="46183" spans="4:4">
      <c r="D46183" s="422"/>
    </row>
    <row r="46184" spans="4:4">
      <c r="D46184" s="422"/>
    </row>
    <row r="46185" spans="4:4">
      <c r="D46185" s="422"/>
    </row>
    <row r="46186" spans="4:4">
      <c r="D46186" s="422"/>
    </row>
    <row r="46187" spans="4:4">
      <c r="D46187" s="422"/>
    </row>
    <row r="46188" spans="4:4">
      <c r="D46188" s="422"/>
    </row>
    <row r="46189" spans="4:4">
      <c r="D46189" s="422"/>
    </row>
    <row r="46190" spans="4:4">
      <c r="D46190" s="422"/>
    </row>
    <row r="46191" spans="4:4">
      <c r="D46191" s="422"/>
    </row>
    <row r="46192" spans="4:4">
      <c r="D46192" s="422"/>
    </row>
    <row r="46193" spans="4:4">
      <c r="D46193" s="422"/>
    </row>
    <row r="46194" spans="4:4">
      <c r="D46194" s="422"/>
    </row>
    <row r="46195" spans="4:4">
      <c r="D46195" s="422"/>
    </row>
    <row r="46196" spans="4:4">
      <c r="D46196" s="422"/>
    </row>
    <row r="46197" spans="4:4">
      <c r="D46197" s="422"/>
    </row>
    <row r="46198" spans="4:4">
      <c r="D46198" s="422"/>
    </row>
    <row r="46199" spans="4:4">
      <c r="D46199" s="422"/>
    </row>
    <row r="46200" spans="4:4">
      <c r="D46200" s="422"/>
    </row>
    <row r="46201" spans="4:4">
      <c r="D46201" s="422"/>
    </row>
    <row r="46202" spans="4:4">
      <c r="D46202" s="422"/>
    </row>
    <row r="46203" spans="4:4">
      <c r="D46203" s="422"/>
    </row>
    <row r="46204" spans="4:4">
      <c r="D46204" s="422"/>
    </row>
    <row r="46205" spans="4:4">
      <c r="D46205" s="422"/>
    </row>
    <row r="46206" spans="4:4">
      <c r="D46206" s="422"/>
    </row>
    <row r="46207" spans="4:4">
      <c r="D46207" s="422"/>
    </row>
    <row r="46208" spans="4:4">
      <c r="D46208" s="422"/>
    </row>
    <row r="46209" spans="4:4">
      <c r="D46209" s="422"/>
    </row>
    <row r="46210" spans="4:4">
      <c r="D46210" s="422"/>
    </row>
    <row r="46211" spans="4:4">
      <c r="D46211" s="422"/>
    </row>
    <row r="46212" spans="4:4">
      <c r="D46212" s="422"/>
    </row>
    <row r="46213" spans="4:4">
      <c r="D46213" s="422"/>
    </row>
    <row r="46214" spans="4:4">
      <c r="D46214" s="422"/>
    </row>
    <row r="46215" spans="4:4">
      <c r="D46215" s="422"/>
    </row>
    <row r="46216" spans="4:4">
      <c r="D46216" s="422"/>
    </row>
    <row r="46217" spans="4:4">
      <c r="D46217" s="422"/>
    </row>
    <row r="46218" spans="4:4">
      <c r="D46218" s="422"/>
    </row>
    <row r="46219" spans="4:4">
      <c r="D46219" s="422"/>
    </row>
    <row r="46220" spans="4:4">
      <c r="D46220" s="422"/>
    </row>
    <row r="46221" spans="4:4">
      <c r="D46221" s="422"/>
    </row>
    <row r="46222" spans="4:4">
      <c r="D46222" s="422"/>
    </row>
    <row r="46223" spans="4:4">
      <c r="D46223" s="422"/>
    </row>
    <row r="46224" spans="4:4">
      <c r="D46224" s="422"/>
    </row>
    <row r="46225" spans="4:4">
      <c r="D46225" s="422"/>
    </row>
    <row r="46226" spans="4:4">
      <c r="D46226" s="422"/>
    </row>
    <row r="46227" spans="4:4">
      <c r="D46227" s="422"/>
    </row>
    <row r="46228" spans="4:4">
      <c r="D46228" s="422"/>
    </row>
    <row r="46229" spans="4:4">
      <c r="D46229" s="422"/>
    </row>
    <row r="46230" spans="4:4">
      <c r="D46230" s="422"/>
    </row>
    <row r="46231" spans="4:4">
      <c r="D46231" s="422"/>
    </row>
    <row r="46232" spans="4:4">
      <c r="D46232" s="422"/>
    </row>
    <row r="46233" spans="4:4">
      <c r="D46233" s="422"/>
    </row>
    <row r="46234" spans="4:4">
      <c r="D46234" s="422"/>
    </row>
    <row r="46235" spans="4:4">
      <c r="D46235" s="422"/>
    </row>
    <row r="46236" spans="4:4">
      <c r="D46236" s="422"/>
    </row>
    <row r="46237" spans="4:4">
      <c r="D46237" s="422"/>
    </row>
    <row r="46238" spans="4:4">
      <c r="D46238" s="422"/>
    </row>
    <row r="46239" spans="4:4">
      <c r="D46239" s="422"/>
    </row>
    <row r="46240" spans="4:4">
      <c r="D46240" s="422"/>
    </row>
    <row r="46241" spans="4:4">
      <c r="D46241" s="422"/>
    </row>
    <row r="46242" spans="4:4">
      <c r="D46242" s="422"/>
    </row>
    <row r="46243" spans="4:4">
      <c r="D46243" s="422"/>
    </row>
    <row r="46244" spans="4:4">
      <c r="D46244" s="422"/>
    </row>
    <row r="46245" spans="4:4">
      <c r="D46245" s="422"/>
    </row>
    <row r="46246" spans="4:4">
      <c r="D46246" s="422"/>
    </row>
    <row r="46247" spans="4:4">
      <c r="D46247" s="422"/>
    </row>
    <row r="46248" spans="4:4">
      <c r="D46248" s="422"/>
    </row>
    <row r="46249" spans="4:4">
      <c r="D46249" s="422"/>
    </row>
    <row r="46250" spans="4:4">
      <c r="D46250" s="422"/>
    </row>
    <row r="46251" spans="4:4">
      <c r="D46251" s="422"/>
    </row>
    <row r="46252" spans="4:4">
      <c r="D46252" s="422"/>
    </row>
    <row r="46253" spans="4:4">
      <c r="D46253" s="422"/>
    </row>
    <row r="46254" spans="4:4">
      <c r="D46254" s="422"/>
    </row>
    <row r="46255" spans="4:4">
      <c r="D46255" s="422"/>
    </row>
    <row r="46256" spans="4:4">
      <c r="D46256" s="422"/>
    </row>
    <row r="46257" spans="4:4">
      <c r="D46257" s="422"/>
    </row>
    <row r="46258" spans="4:4">
      <c r="D46258" s="422"/>
    </row>
    <row r="46259" spans="4:4">
      <c r="D46259" s="422"/>
    </row>
    <row r="46260" spans="4:4">
      <c r="D46260" s="422"/>
    </row>
    <row r="46261" spans="4:4">
      <c r="D46261" s="422"/>
    </row>
    <row r="46262" spans="4:4">
      <c r="D46262" s="422"/>
    </row>
    <row r="46263" spans="4:4">
      <c r="D46263" s="422"/>
    </row>
    <row r="46264" spans="4:4">
      <c r="D46264" s="422"/>
    </row>
    <row r="46265" spans="4:4">
      <c r="D46265" s="422"/>
    </row>
    <row r="46266" spans="4:4">
      <c r="D46266" s="422"/>
    </row>
    <row r="46267" spans="4:4">
      <c r="D46267" s="422"/>
    </row>
    <row r="46268" spans="4:4">
      <c r="D46268" s="422"/>
    </row>
    <row r="46269" spans="4:4">
      <c r="D46269" s="422"/>
    </row>
    <row r="46270" spans="4:4">
      <c r="D46270" s="422"/>
    </row>
    <row r="46271" spans="4:4">
      <c r="D46271" s="422"/>
    </row>
    <row r="46272" spans="4:4">
      <c r="D46272" s="422"/>
    </row>
    <row r="46273" spans="4:4">
      <c r="D46273" s="422"/>
    </row>
    <row r="46274" spans="4:4">
      <c r="D46274" s="422"/>
    </row>
    <row r="46275" spans="4:4">
      <c r="D46275" s="422"/>
    </row>
    <row r="46276" spans="4:4">
      <c r="D46276" s="422"/>
    </row>
    <row r="46277" spans="4:4">
      <c r="D46277" s="422"/>
    </row>
    <row r="46278" spans="4:4">
      <c r="D46278" s="422"/>
    </row>
    <row r="46279" spans="4:4">
      <c r="D46279" s="422"/>
    </row>
    <row r="46280" spans="4:4">
      <c r="D46280" s="422"/>
    </row>
    <row r="46281" spans="4:4">
      <c r="D46281" s="422"/>
    </row>
    <row r="46282" spans="4:4">
      <c r="D46282" s="422"/>
    </row>
    <row r="46283" spans="4:4">
      <c r="D46283" s="422"/>
    </row>
    <row r="46284" spans="4:4">
      <c r="D46284" s="422"/>
    </row>
    <row r="46285" spans="4:4">
      <c r="D46285" s="422"/>
    </row>
    <row r="46286" spans="4:4">
      <c r="D46286" s="422"/>
    </row>
    <row r="46287" spans="4:4">
      <c r="D46287" s="422"/>
    </row>
    <row r="46288" spans="4:4">
      <c r="D46288" s="422"/>
    </row>
    <row r="46289" spans="4:4">
      <c r="D46289" s="422"/>
    </row>
    <row r="46290" spans="4:4">
      <c r="D46290" s="422"/>
    </row>
    <row r="46291" spans="4:4">
      <c r="D46291" s="422"/>
    </row>
    <row r="46292" spans="4:4">
      <c r="D46292" s="422"/>
    </row>
    <row r="46293" spans="4:4">
      <c r="D46293" s="422"/>
    </row>
    <row r="46294" spans="4:4">
      <c r="D46294" s="422"/>
    </row>
    <row r="46295" spans="4:4">
      <c r="D46295" s="422"/>
    </row>
    <row r="46296" spans="4:4">
      <c r="D46296" s="422"/>
    </row>
    <row r="46297" spans="4:4">
      <c r="D46297" s="422"/>
    </row>
    <row r="46298" spans="4:4">
      <c r="D46298" s="422"/>
    </row>
    <row r="46299" spans="4:4">
      <c r="D46299" s="422"/>
    </row>
    <row r="46300" spans="4:4">
      <c r="D46300" s="422"/>
    </row>
    <row r="46301" spans="4:4">
      <c r="D46301" s="422"/>
    </row>
    <row r="46302" spans="4:4">
      <c r="D46302" s="422"/>
    </row>
    <row r="46303" spans="4:4">
      <c r="D46303" s="422"/>
    </row>
    <row r="46304" spans="4:4">
      <c r="D46304" s="422"/>
    </row>
    <row r="46305" spans="4:4">
      <c r="D46305" s="422"/>
    </row>
    <row r="46306" spans="4:4">
      <c r="D46306" s="422"/>
    </row>
    <row r="46307" spans="4:4">
      <c r="D46307" s="422"/>
    </row>
    <row r="46308" spans="4:4">
      <c r="D46308" s="422"/>
    </row>
    <row r="46309" spans="4:4">
      <c r="D46309" s="422"/>
    </row>
    <row r="46310" spans="4:4">
      <c r="D46310" s="422"/>
    </row>
    <row r="46311" spans="4:4">
      <c r="D46311" s="422"/>
    </row>
    <row r="46312" spans="4:4">
      <c r="D46312" s="422"/>
    </row>
    <row r="46313" spans="4:4">
      <c r="D46313" s="422"/>
    </row>
    <row r="46314" spans="4:4">
      <c r="D46314" s="422"/>
    </row>
    <row r="46315" spans="4:4">
      <c r="D46315" s="422"/>
    </row>
    <row r="46316" spans="4:4">
      <c r="D46316" s="422"/>
    </row>
    <row r="46317" spans="4:4">
      <c r="D46317" s="422"/>
    </row>
    <row r="46318" spans="4:4">
      <c r="D46318" s="422"/>
    </row>
    <row r="46319" spans="4:4">
      <c r="D46319" s="422"/>
    </row>
    <row r="46320" spans="4:4">
      <c r="D46320" s="422"/>
    </row>
    <row r="46321" spans="4:4">
      <c r="D46321" s="422"/>
    </row>
    <row r="46322" spans="4:4">
      <c r="D46322" s="422"/>
    </row>
    <row r="46323" spans="4:4">
      <c r="D46323" s="422"/>
    </row>
    <row r="46324" spans="4:4">
      <c r="D46324" s="422"/>
    </row>
    <row r="46325" spans="4:4">
      <c r="D46325" s="422"/>
    </row>
    <row r="46326" spans="4:4">
      <c r="D46326" s="422"/>
    </row>
    <row r="46327" spans="4:4">
      <c r="D46327" s="422"/>
    </row>
    <row r="46328" spans="4:4">
      <c r="D46328" s="422"/>
    </row>
    <row r="46329" spans="4:4">
      <c r="D46329" s="422"/>
    </row>
    <row r="46330" spans="4:4">
      <c r="D46330" s="422"/>
    </row>
    <row r="46331" spans="4:4">
      <c r="D46331" s="422"/>
    </row>
    <row r="46332" spans="4:4">
      <c r="D46332" s="422"/>
    </row>
    <row r="46333" spans="4:4">
      <c r="D46333" s="422"/>
    </row>
    <row r="46334" spans="4:4">
      <c r="D46334" s="422"/>
    </row>
    <row r="46335" spans="4:4">
      <c r="D46335" s="422"/>
    </row>
    <row r="46336" spans="4:4">
      <c r="D46336" s="422"/>
    </row>
    <row r="46337" spans="4:4">
      <c r="D46337" s="422"/>
    </row>
    <row r="46338" spans="4:4">
      <c r="D46338" s="422"/>
    </row>
    <row r="46339" spans="4:4">
      <c r="D46339" s="422"/>
    </row>
    <row r="46340" spans="4:4">
      <c r="D46340" s="422"/>
    </row>
    <row r="46341" spans="4:4">
      <c r="D46341" s="422"/>
    </row>
    <row r="46342" spans="4:4">
      <c r="D46342" s="422"/>
    </row>
    <row r="46343" spans="4:4">
      <c r="D46343" s="422"/>
    </row>
    <row r="46344" spans="4:4">
      <c r="D46344" s="422"/>
    </row>
    <row r="46345" spans="4:4">
      <c r="D46345" s="422"/>
    </row>
    <row r="46346" spans="4:4">
      <c r="D46346" s="422"/>
    </row>
    <row r="46347" spans="4:4">
      <c r="D46347" s="422"/>
    </row>
    <row r="46348" spans="4:4">
      <c r="D46348" s="422"/>
    </row>
    <row r="46349" spans="4:4">
      <c r="D46349" s="422"/>
    </row>
    <row r="46350" spans="4:4">
      <c r="D46350" s="422"/>
    </row>
    <row r="46351" spans="4:4">
      <c r="D46351" s="422"/>
    </row>
    <row r="46352" spans="4:4">
      <c r="D46352" s="422"/>
    </row>
    <row r="46353" spans="4:4">
      <c r="D46353" s="422"/>
    </row>
    <row r="46354" spans="4:4">
      <c r="D46354" s="422"/>
    </row>
    <row r="46355" spans="4:4">
      <c r="D46355" s="422"/>
    </row>
    <row r="46356" spans="4:4">
      <c r="D46356" s="422"/>
    </row>
    <row r="46357" spans="4:4">
      <c r="D46357" s="422"/>
    </row>
    <row r="46358" spans="4:4">
      <c r="D46358" s="422"/>
    </row>
    <row r="46359" spans="4:4">
      <c r="D46359" s="422"/>
    </row>
    <row r="46360" spans="4:4">
      <c r="D46360" s="422"/>
    </row>
    <row r="46361" spans="4:4">
      <c r="D46361" s="422"/>
    </row>
    <row r="46362" spans="4:4">
      <c r="D46362" s="422"/>
    </row>
    <row r="46363" spans="4:4">
      <c r="D46363" s="422"/>
    </row>
    <row r="46364" spans="4:4">
      <c r="D46364" s="422"/>
    </row>
    <row r="46365" spans="4:4">
      <c r="D46365" s="422"/>
    </row>
    <row r="46366" spans="4:4">
      <c r="D46366" s="422"/>
    </row>
    <row r="46367" spans="4:4">
      <c r="D46367" s="422"/>
    </row>
    <row r="46368" spans="4:4">
      <c r="D46368" s="422"/>
    </row>
    <row r="46369" spans="4:4">
      <c r="D46369" s="422"/>
    </row>
    <row r="46370" spans="4:4">
      <c r="D46370" s="422"/>
    </row>
    <row r="46371" spans="4:4">
      <c r="D46371" s="422"/>
    </row>
    <row r="46372" spans="4:4">
      <c r="D46372" s="422"/>
    </row>
    <row r="46373" spans="4:4">
      <c r="D46373" s="422"/>
    </row>
    <row r="46374" spans="4:4">
      <c r="D46374" s="422"/>
    </row>
    <row r="46375" spans="4:4">
      <c r="D46375" s="422"/>
    </row>
    <row r="46376" spans="4:4">
      <c r="D46376" s="422"/>
    </row>
    <row r="46377" spans="4:4">
      <c r="D46377" s="422"/>
    </row>
    <row r="46378" spans="4:4">
      <c r="D46378" s="422"/>
    </row>
    <row r="46379" spans="4:4">
      <c r="D46379" s="422"/>
    </row>
    <row r="46380" spans="4:4">
      <c r="D46380" s="422"/>
    </row>
    <row r="46381" spans="4:4">
      <c r="D46381" s="422"/>
    </row>
    <row r="46382" spans="4:4">
      <c r="D46382" s="422"/>
    </row>
    <row r="46383" spans="4:4">
      <c r="D46383" s="422"/>
    </row>
    <row r="46384" spans="4:4">
      <c r="D46384" s="422"/>
    </row>
    <row r="46385" spans="4:4">
      <c r="D46385" s="422"/>
    </row>
    <row r="46386" spans="4:4">
      <c r="D46386" s="422"/>
    </row>
    <row r="46387" spans="4:4">
      <c r="D46387" s="422"/>
    </row>
    <row r="46388" spans="4:4">
      <c r="D46388" s="422"/>
    </row>
    <row r="46389" spans="4:4">
      <c r="D46389" s="422"/>
    </row>
    <row r="46390" spans="4:4">
      <c r="D46390" s="422"/>
    </row>
    <row r="46391" spans="4:4">
      <c r="D46391" s="422"/>
    </row>
    <row r="46392" spans="4:4">
      <c r="D46392" s="422"/>
    </row>
    <row r="46393" spans="4:4">
      <c r="D46393" s="422"/>
    </row>
    <row r="46394" spans="4:4">
      <c r="D46394" s="422"/>
    </row>
    <row r="46395" spans="4:4">
      <c r="D46395" s="422"/>
    </row>
    <row r="46396" spans="4:4">
      <c r="D46396" s="422"/>
    </row>
    <row r="46397" spans="4:4">
      <c r="D46397" s="422"/>
    </row>
    <row r="46398" spans="4:4">
      <c r="D46398" s="422"/>
    </row>
    <row r="46399" spans="4:4">
      <c r="D46399" s="422"/>
    </row>
    <row r="46400" spans="4:4">
      <c r="D46400" s="422"/>
    </row>
    <row r="46401" spans="4:4">
      <c r="D46401" s="422"/>
    </row>
    <row r="46402" spans="4:4">
      <c r="D46402" s="422"/>
    </row>
    <row r="46403" spans="4:4">
      <c r="D46403" s="422"/>
    </row>
    <row r="46404" spans="4:4">
      <c r="D46404" s="422"/>
    </row>
    <row r="46405" spans="4:4">
      <c r="D46405" s="422"/>
    </row>
    <row r="46406" spans="4:4">
      <c r="D46406" s="422"/>
    </row>
    <row r="46407" spans="4:4">
      <c r="D46407" s="422"/>
    </row>
    <row r="46408" spans="4:4">
      <c r="D46408" s="422"/>
    </row>
    <row r="46409" spans="4:4">
      <c r="D46409" s="422"/>
    </row>
    <row r="46410" spans="4:4">
      <c r="D46410" s="422"/>
    </row>
    <row r="46411" spans="4:4">
      <c r="D46411" s="422"/>
    </row>
    <row r="46412" spans="4:4">
      <c r="D46412" s="422"/>
    </row>
    <row r="46413" spans="4:4">
      <c r="D46413" s="422"/>
    </row>
    <row r="46414" spans="4:4">
      <c r="D46414" s="422"/>
    </row>
    <row r="46415" spans="4:4">
      <c r="D46415" s="422"/>
    </row>
    <row r="46416" spans="4:4">
      <c r="D46416" s="422"/>
    </row>
    <row r="46417" spans="4:4">
      <c r="D46417" s="422"/>
    </row>
    <row r="46418" spans="4:4">
      <c r="D46418" s="422"/>
    </row>
    <row r="46419" spans="4:4">
      <c r="D46419" s="422"/>
    </row>
    <row r="46420" spans="4:4">
      <c r="D46420" s="422"/>
    </row>
    <row r="46421" spans="4:4">
      <c r="D46421" s="422"/>
    </row>
    <row r="46422" spans="4:4">
      <c r="D46422" s="422"/>
    </row>
    <row r="46423" spans="4:4">
      <c r="D46423" s="422"/>
    </row>
    <row r="46424" spans="4:4">
      <c r="D46424" s="422"/>
    </row>
    <row r="46425" spans="4:4">
      <c r="D46425" s="422"/>
    </row>
    <row r="46426" spans="4:4">
      <c r="D46426" s="422"/>
    </row>
    <row r="46427" spans="4:4">
      <c r="D46427" s="422"/>
    </row>
    <row r="46428" spans="4:4">
      <c r="D46428" s="422"/>
    </row>
    <row r="46429" spans="4:4">
      <c r="D46429" s="422"/>
    </row>
    <row r="46430" spans="4:4">
      <c r="D46430" s="422"/>
    </row>
    <row r="46431" spans="4:4">
      <c r="D46431" s="422"/>
    </row>
    <row r="46432" spans="4:4">
      <c r="D46432" s="422"/>
    </row>
    <row r="46433" spans="4:4">
      <c r="D46433" s="422"/>
    </row>
    <row r="46434" spans="4:4">
      <c r="D46434" s="422"/>
    </row>
    <row r="46435" spans="4:4">
      <c r="D46435" s="422"/>
    </row>
    <row r="46436" spans="4:4">
      <c r="D46436" s="422"/>
    </row>
    <row r="46437" spans="4:4">
      <c r="D46437" s="422"/>
    </row>
    <row r="46438" spans="4:4">
      <c r="D46438" s="422"/>
    </row>
    <row r="46439" spans="4:4">
      <c r="D46439" s="422"/>
    </row>
    <row r="46440" spans="4:4">
      <c r="D46440" s="422"/>
    </row>
    <row r="46441" spans="4:4">
      <c r="D46441" s="422"/>
    </row>
    <row r="46442" spans="4:4">
      <c r="D46442" s="422"/>
    </row>
    <row r="46443" spans="4:4">
      <c r="D46443" s="422"/>
    </row>
    <row r="46444" spans="4:4">
      <c r="D46444" s="422"/>
    </row>
    <row r="46445" spans="4:4">
      <c r="D46445" s="422"/>
    </row>
    <row r="46446" spans="4:4">
      <c r="D46446" s="422"/>
    </row>
    <row r="46447" spans="4:4">
      <c r="D46447" s="422"/>
    </row>
    <row r="46448" spans="4:4">
      <c r="D46448" s="422"/>
    </row>
    <row r="46449" spans="4:4">
      <c r="D46449" s="422"/>
    </row>
    <row r="46450" spans="4:4">
      <c r="D46450" s="422"/>
    </row>
    <row r="46451" spans="4:4">
      <c r="D46451" s="422"/>
    </row>
    <row r="46452" spans="4:4">
      <c r="D46452" s="422"/>
    </row>
    <row r="46453" spans="4:4">
      <c r="D46453" s="422"/>
    </row>
    <row r="46454" spans="4:4">
      <c r="D46454" s="422"/>
    </row>
    <row r="46455" spans="4:4">
      <c r="D46455" s="422"/>
    </row>
    <row r="46456" spans="4:4">
      <c r="D46456" s="422"/>
    </row>
    <row r="46457" spans="4:4">
      <c r="D46457" s="422"/>
    </row>
    <row r="46458" spans="4:4">
      <c r="D46458" s="422"/>
    </row>
    <row r="46459" spans="4:4">
      <c r="D46459" s="422"/>
    </row>
    <row r="46460" spans="4:4">
      <c r="D46460" s="422"/>
    </row>
    <row r="46461" spans="4:4">
      <c r="D46461" s="422"/>
    </row>
    <row r="46462" spans="4:4">
      <c r="D46462" s="422"/>
    </row>
    <row r="46463" spans="4:4">
      <c r="D46463" s="422"/>
    </row>
    <row r="46464" spans="4:4">
      <c r="D46464" s="422"/>
    </row>
    <row r="46465" spans="4:4">
      <c r="D46465" s="422"/>
    </row>
    <row r="46466" spans="4:4">
      <c r="D46466" s="422"/>
    </row>
    <row r="46467" spans="4:4">
      <c r="D46467" s="422"/>
    </row>
    <row r="46468" spans="4:4">
      <c r="D46468" s="422"/>
    </row>
    <row r="46469" spans="4:4">
      <c r="D46469" s="422"/>
    </row>
    <row r="46470" spans="4:4">
      <c r="D46470" s="422"/>
    </row>
    <row r="46471" spans="4:4">
      <c r="D46471" s="422"/>
    </row>
    <row r="46472" spans="4:4">
      <c r="D46472" s="422"/>
    </row>
    <row r="46473" spans="4:4">
      <c r="D46473" s="422"/>
    </row>
    <row r="46474" spans="4:4">
      <c r="D46474" s="422"/>
    </row>
    <row r="46475" spans="4:4">
      <c r="D46475" s="422"/>
    </row>
    <row r="46476" spans="4:4">
      <c r="D46476" s="422"/>
    </row>
    <row r="46477" spans="4:4">
      <c r="D46477" s="422"/>
    </row>
    <row r="46478" spans="4:4">
      <c r="D46478" s="422"/>
    </row>
    <row r="46479" spans="4:4">
      <c r="D46479" s="422"/>
    </row>
    <row r="46480" spans="4:4">
      <c r="D46480" s="422"/>
    </row>
    <row r="46481" spans="4:4">
      <c r="D46481" s="422"/>
    </row>
    <row r="46482" spans="4:4">
      <c r="D46482" s="422"/>
    </row>
    <row r="46483" spans="4:4">
      <c r="D46483" s="422"/>
    </row>
    <row r="46484" spans="4:4">
      <c r="D46484" s="422"/>
    </row>
    <row r="46485" spans="4:4">
      <c r="D46485" s="422"/>
    </row>
    <row r="46486" spans="4:4">
      <c r="D46486" s="422"/>
    </row>
    <row r="46487" spans="4:4">
      <c r="D46487" s="422"/>
    </row>
    <row r="46488" spans="4:4">
      <c r="D46488" s="422"/>
    </row>
    <row r="46489" spans="4:4">
      <c r="D46489" s="422"/>
    </row>
    <row r="46490" spans="4:4">
      <c r="D46490" s="422"/>
    </row>
    <row r="46491" spans="4:4">
      <c r="D46491" s="422"/>
    </row>
    <row r="46492" spans="4:4">
      <c r="D46492" s="422"/>
    </row>
    <row r="46493" spans="4:4">
      <c r="D46493" s="422"/>
    </row>
    <row r="46494" spans="4:4">
      <c r="D46494" s="422"/>
    </row>
    <row r="46495" spans="4:4">
      <c r="D46495" s="422"/>
    </row>
    <row r="46496" spans="4:4">
      <c r="D46496" s="422"/>
    </row>
    <row r="46497" spans="4:4">
      <c r="D46497" s="422"/>
    </row>
    <row r="46498" spans="4:4">
      <c r="D46498" s="422"/>
    </row>
    <row r="46499" spans="4:4">
      <c r="D46499" s="422"/>
    </row>
    <row r="46500" spans="4:4">
      <c r="D46500" s="422"/>
    </row>
    <row r="46501" spans="4:4">
      <c r="D46501" s="422"/>
    </row>
    <row r="46502" spans="4:4">
      <c r="D46502" s="422"/>
    </row>
    <row r="46503" spans="4:4">
      <c r="D46503" s="422"/>
    </row>
    <row r="46504" spans="4:4">
      <c r="D46504" s="422"/>
    </row>
    <row r="46505" spans="4:4">
      <c r="D46505" s="422"/>
    </row>
    <row r="46506" spans="4:4">
      <c r="D46506" s="422"/>
    </row>
    <row r="46507" spans="4:4">
      <c r="D46507" s="422"/>
    </row>
    <row r="46508" spans="4:4">
      <c r="D46508" s="422"/>
    </row>
    <row r="46509" spans="4:4">
      <c r="D46509" s="422"/>
    </row>
    <row r="46510" spans="4:4">
      <c r="D46510" s="422"/>
    </row>
    <row r="46511" spans="4:4">
      <c r="D46511" s="422"/>
    </row>
    <row r="46512" spans="4:4">
      <c r="D46512" s="422"/>
    </row>
    <row r="46513" spans="4:4">
      <c r="D46513" s="422"/>
    </row>
    <row r="46514" spans="4:4">
      <c r="D46514" s="422"/>
    </row>
    <row r="46515" spans="4:4">
      <c r="D46515" s="422"/>
    </row>
    <row r="46516" spans="4:4">
      <c r="D46516" s="422"/>
    </row>
    <row r="46517" spans="4:4">
      <c r="D46517" s="422"/>
    </row>
    <row r="46518" spans="4:4">
      <c r="D46518" s="422"/>
    </row>
    <row r="46519" spans="4:4">
      <c r="D46519" s="422"/>
    </row>
    <row r="46520" spans="4:4">
      <c r="D46520" s="422"/>
    </row>
    <row r="46521" spans="4:4">
      <c r="D46521" s="422"/>
    </row>
    <row r="46522" spans="4:4">
      <c r="D46522" s="422"/>
    </row>
    <row r="46523" spans="4:4">
      <c r="D46523" s="422"/>
    </row>
    <row r="46524" spans="4:4">
      <c r="D46524" s="422"/>
    </row>
    <row r="46525" spans="4:4">
      <c r="D46525" s="422"/>
    </row>
    <row r="46526" spans="4:4">
      <c r="D46526" s="422"/>
    </row>
    <row r="46527" spans="4:4">
      <c r="D46527" s="422"/>
    </row>
    <row r="46528" spans="4:4">
      <c r="D46528" s="422"/>
    </row>
    <row r="46529" spans="4:4">
      <c r="D46529" s="422"/>
    </row>
    <row r="46530" spans="4:4">
      <c r="D46530" s="422"/>
    </row>
    <row r="46531" spans="4:4">
      <c r="D46531" s="422"/>
    </row>
    <row r="46532" spans="4:4">
      <c r="D46532" s="422"/>
    </row>
    <row r="46533" spans="4:4">
      <c r="D46533" s="422"/>
    </row>
    <row r="46534" spans="4:4">
      <c r="D46534" s="422"/>
    </row>
    <row r="46535" spans="4:4">
      <c r="D46535" s="422"/>
    </row>
    <row r="46536" spans="4:4">
      <c r="D46536" s="422"/>
    </row>
    <row r="46537" spans="4:4">
      <c r="D46537" s="422"/>
    </row>
    <row r="46538" spans="4:4">
      <c r="D46538" s="422"/>
    </row>
    <row r="46539" spans="4:4">
      <c r="D46539" s="422"/>
    </row>
    <row r="46540" spans="4:4">
      <c r="D46540" s="422"/>
    </row>
    <row r="46541" spans="4:4">
      <c r="D46541" s="422"/>
    </row>
    <row r="46542" spans="4:4">
      <c r="D46542" s="422"/>
    </row>
    <row r="46543" spans="4:4">
      <c r="D46543" s="422"/>
    </row>
    <row r="46544" spans="4:4">
      <c r="D46544" s="422"/>
    </row>
    <row r="46545" spans="4:4">
      <c r="D46545" s="422"/>
    </row>
    <row r="46546" spans="4:4">
      <c r="D46546" s="422"/>
    </row>
    <row r="46547" spans="4:4">
      <c r="D46547" s="422"/>
    </row>
    <row r="46548" spans="4:4">
      <c r="D46548" s="422"/>
    </row>
    <row r="46549" spans="4:4">
      <c r="D46549" s="422"/>
    </row>
    <row r="46550" spans="4:4">
      <c r="D46550" s="422"/>
    </row>
    <row r="46551" spans="4:4">
      <c r="D46551" s="422"/>
    </row>
    <row r="46552" spans="4:4">
      <c r="D46552" s="422"/>
    </row>
    <row r="46553" spans="4:4">
      <c r="D46553" s="422"/>
    </row>
    <row r="46554" spans="4:4">
      <c r="D46554" s="422"/>
    </row>
    <row r="46555" spans="4:4">
      <c r="D46555" s="422"/>
    </row>
    <row r="46556" spans="4:4">
      <c r="D46556" s="422"/>
    </row>
    <row r="46557" spans="4:4">
      <c r="D46557" s="422"/>
    </row>
    <row r="46558" spans="4:4">
      <c r="D46558" s="422"/>
    </row>
    <row r="46559" spans="4:4">
      <c r="D46559" s="422"/>
    </row>
    <row r="46560" spans="4:4">
      <c r="D46560" s="422"/>
    </row>
    <row r="46561" spans="4:4">
      <c r="D46561" s="422"/>
    </row>
    <row r="46562" spans="4:4">
      <c r="D46562" s="422"/>
    </row>
    <row r="46563" spans="4:4">
      <c r="D46563" s="422"/>
    </row>
    <row r="46564" spans="4:4">
      <c r="D46564" s="422"/>
    </row>
    <row r="46565" spans="4:4">
      <c r="D46565" s="422"/>
    </row>
    <row r="46566" spans="4:4">
      <c r="D46566" s="422"/>
    </row>
    <row r="46567" spans="4:4">
      <c r="D46567" s="422"/>
    </row>
    <row r="46568" spans="4:4">
      <c r="D46568" s="422"/>
    </row>
    <row r="46569" spans="4:4">
      <c r="D46569" s="422"/>
    </row>
    <row r="46570" spans="4:4">
      <c r="D46570" s="422"/>
    </row>
    <row r="46571" spans="4:4">
      <c r="D46571" s="422"/>
    </row>
    <row r="46572" spans="4:4">
      <c r="D46572" s="422"/>
    </row>
    <row r="46573" spans="4:4">
      <c r="D46573" s="422"/>
    </row>
    <row r="46574" spans="4:4">
      <c r="D46574" s="422"/>
    </row>
    <row r="46575" spans="4:4">
      <c r="D46575" s="422"/>
    </row>
    <row r="46576" spans="4:4">
      <c r="D46576" s="422"/>
    </row>
    <row r="46577" spans="4:4">
      <c r="D46577" s="422"/>
    </row>
    <row r="46578" spans="4:4">
      <c r="D46578" s="422"/>
    </row>
    <row r="46579" spans="4:4">
      <c r="D46579" s="422"/>
    </row>
    <row r="46580" spans="4:4">
      <c r="D46580" s="422"/>
    </row>
    <row r="46581" spans="4:4">
      <c r="D46581" s="422"/>
    </row>
    <row r="46582" spans="4:4">
      <c r="D46582" s="422"/>
    </row>
    <row r="46583" spans="4:4">
      <c r="D46583" s="422"/>
    </row>
    <row r="46584" spans="4:4">
      <c r="D46584" s="422"/>
    </row>
    <row r="46585" spans="4:4">
      <c r="D46585" s="422"/>
    </row>
    <row r="46586" spans="4:4">
      <c r="D46586" s="422"/>
    </row>
    <row r="46587" spans="4:4">
      <c r="D46587" s="422"/>
    </row>
    <row r="46588" spans="4:4">
      <c r="D46588" s="422"/>
    </row>
    <row r="46589" spans="4:4">
      <c r="D46589" s="422"/>
    </row>
    <row r="46590" spans="4:4">
      <c r="D46590" s="422"/>
    </row>
    <row r="46591" spans="4:4">
      <c r="D46591" s="422"/>
    </row>
    <row r="46592" spans="4:4">
      <c r="D46592" s="422"/>
    </row>
    <row r="46593" spans="4:4">
      <c r="D46593" s="422"/>
    </row>
    <row r="46594" spans="4:4">
      <c r="D46594" s="422"/>
    </row>
    <row r="46595" spans="4:4">
      <c r="D46595" s="422"/>
    </row>
    <row r="46596" spans="4:4">
      <c r="D46596" s="422"/>
    </row>
    <row r="46597" spans="4:4">
      <c r="D46597" s="422"/>
    </row>
    <row r="46598" spans="4:4">
      <c r="D46598" s="422"/>
    </row>
    <row r="46599" spans="4:4">
      <c r="D46599" s="422"/>
    </row>
    <row r="46600" spans="4:4">
      <c r="D46600" s="422"/>
    </row>
    <row r="46601" spans="4:4">
      <c r="D46601" s="422"/>
    </row>
    <row r="46602" spans="4:4">
      <c r="D46602" s="422"/>
    </row>
    <row r="46603" spans="4:4">
      <c r="D46603" s="422"/>
    </row>
    <row r="46604" spans="4:4">
      <c r="D46604" s="422"/>
    </row>
    <row r="46605" spans="4:4">
      <c r="D46605" s="422"/>
    </row>
    <row r="46606" spans="4:4">
      <c r="D46606" s="422"/>
    </row>
    <row r="46607" spans="4:4">
      <c r="D46607" s="422"/>
    </row>
    <row r="46608" spans="4:4">
      <c r="D46608" s="422"/>
    </row>
    <row r="46609" spans="4:4">
      <c r="D46609" s="422"/>
    </row>
    <row r="46610" spans="4:4">
      <c r="D46610" s="422"/>
    </row>
    <row r="46611" spans="4:4">
      <c r="D46611" s="422"/>
    </row>
    <row r="46612" spans="4:4">
      <c r="D46612" s="422"/>
    </row>
    <row r="46613" spans="4:4">
      <c r="D46613" s="422"/>
    </row>
    <row r="46614" spans="4:4">
      <c r="D46614" s="422"/>
    </row>
    <row r="46615" spans="4:4">
      <c r="D46615" s="422"/>
    </row>
    <row r="46616" spans="4:4">
      <c r="D46616" s="422"/>
    </row>
    <row r="46617" spans="4:4">
      <c r="D46617" s="422"/>
    </row>
    <row r="46618" spans="4:4">
      <c r="D46618" s="422"/>
    </row>
    <row r="46619" spans="4:4">
      <c r="D46619" s="422"/>
    </row>
    <row r="46620" spans="4:4">
      <c r="D46620" s="422"/>
    </row>
    <row r="46621" spans="4:4">
      <c r="D46621" s="422"/>
    </row>
    <row r="46622" spans="4:4">
      <c r="D46622" s="422"/>
    </row>
    <row r="46623" spans="4:4">
      <c r="D46623" s="422"/>
    </row>
    <row r="46624" spans="4:4">
      <c r="D46624" s="422"/>
    </row>
    <row r="46625" spans="4:4">
      <c r="D46625" s="422"/>
    </row>
    <row r="46626" spans="4:4">
      <c r="D46626" s="422"/>
    </row>
    <row r="46627" spans="4:4">
      <c r="D46627" s="422"/>
    </row>
    <row r="46628" spans="4:4">
      <c r="D46628" s="422"/>
    </row>
    <row r="46629" spans="4:4">
      <c r="D46629" s="422"/>
    </row>
    <row r="46630" spans="4:4">
      <c r="D46630" s="422"/>
    </row>
    <row r="46631" spans="4:4">
      <c r="D46631" s="422"/>
    </row>
    <row r="46632" spans="4:4">
      <c r="D46632" s="422"/>
    </row>
    <row r="46633" spans="4:4">
      <c r="D46633" s="422"/>
    </row>
    <row r="46634" spans="4:4">
      <c r="D46634" s="422"/>
    </row>
    <row r="46635" spans="4:4">
      <c r="D46635" s="422"/>
    </row>
    <row r="46636" spans="4:4">
      <c r="D46636" s="422"/>
    </row>
    <row r="46637" spans="4:4">
      <c r="D46637" s="422"/>
    </row>
    <row r="46638" spans="4:4">
      <c r="D46638" s="422"/>
    </row>
    <row r="46639" spans="4:4">
      <c r="D46639" s="422"/>
    </row>
    <row r="46640" spans="4:4">
      <c r="D46640" s="422"/>
    </row>
    <row r="46641" spans="4:4">
      <c r="D46641" s="422"/>
    </row>
    <row r="46642" spans="4:4">
      <c r="D46642" s="422"/>
    </row>
    <row r="46643" spans="4:4">
      <c r="D46643" s="422"/>
    </row>
    <row r="46644" spans="4:4">
      <c r="D46644" s="422"/>
    </row>
    <row r="46645" spans="4:4">
      <c r="D46645" s="422"/>
    </row>
    <row r="46646" spans="4:4">
      <c r="D46646" s="422"/>
    </row>
    <row r="46647" spans="4:4">
      <c r="D46647" s="422"/>
    </row>
    <row r="46648" spans="4:4">
      <c r="D46648" s="422"/>
    </row>
    <row r="46649" spans="4:4">
      <c r="D46649" s="422"/>
    </row>
    <row r="46650" spans="4:4">
      <c r="D46650" s="422"/>
    </row>
    <row r="46651" spans="4:4">
      <c r="D46651" s="422"/>
    </row>
    <row r="46652" spans="4:4">
      <c r="D46652" s="422"/>
    </row>
    <row r="46653" spans="4:4">
      <c r="D46653" s="422"/>
    </row>
    <row r="46654" spans="4:4">
      <c r="D46654" s="422"/>
    </row>
    <row r="46655" spans="4:4">
      <c r="D46655" s="422"/>
    </row>
    <row r="46656" spans="4:4">
      <c r="D46656" s="422"/>
    </row>
    <row r="46657" spans="4:4">
      <c r="D46657" s="422"/>
    </row>
    <row r="46658" spans="4:4">
      <c r="D46658" s="422"/>
    </row>
    <row r="46659" spans="4:4">
      <c r="D46659" s="422"/>
    </row>
    <row r="46660" spans="4:4">
      <c r="D46660" s="422"/>
    </row>
    <row r="46661" spans="4:4">
      <c r="D46661" s="422"/>
    </row>
    <row r="46662" spans="4:4">
      <c r="D46662" s="422"/>
    </row>
    <row r="46663" spans="4:4">
      <c r="D46663" s="422"/>
    </row>
    <row r="46664" spans="4:4">
      <c r="D46664" s="422"/>
    </row>
    <row r="46665" spans="4:4">
      <c r="D46665" s="422"/>
    </row>
    <row r="46666" spans="4:4">
      <c r="D46666" s="422"/>
    </row>
    <row r="46667" spans="4:4">
      <c r="D46667" s="422"/>
    </row>
    <row r="46668" spans="4:4">
      <c r="D46668" s="422"/>
    </row>
    <row r="46669" spans="4:4">
      <c r="D46669" s="422"/>
    </row>
    <row r="46670" spans="4:4">
      <c r="D46670" s="422"/>
    </row>
    <row r="46671" spans="4:4">
      <c r="D46671" s="422"/>
    </row>
    <row r="46672" spans="4:4">
      <c r="D46672" s="422"/>
    </row>
    <row r="46673" spans="4:4">
      <c r="D46673" s="422"/>
    </row>
    <row r="46674" spans="4:4">
      <c r="D46674" s="422"/>
    </row>
    <row r="46675" spans="4:4">
      <c r="D46675" s="422"/>
    </row>
    <row r="46676" spans="4:4">
      <c r="D46676" s="422"/>
    </row>
    <row r="46677" spans="4:4">
      <c r="D46677" s="422"/>
    </row>
    <row r="46678" spans="4:4">
      <c r="D46678" s="422"/>
    </row>
    <row r="46679" spans="4:4">
      <c r="D46679" s="422"/>
    </row>
    <row r="46680" spans="4:4">
      <c r="D46680" s="422"/>
    </row>
    <row r="46681" spans="4:4">
      <c r="D46681" s="422"/>
    </row>
    <row r="46682" spans="4:4">
      <c r="D46682" s="422"/>
    </row>
    <row r="46683" spans="4:4">
      <c r="D46683" s="422"/>
    </row>
    <row r="46684" spans="4:4">
      <c r="D46684" s="422"/>
    </row>
    <row r="46685" spans="4:4">
      <c r="D46685" s="422"/>
    </row>
    <row r="46686" spans="4:4">
      <c r="D46686" s="422"/>
    </row>
    <row r="46687" spans="4:4">
      <c r="D46687" s="422"/>
    </row>
    <row r="46688" spans="4:4">
      <c r="D46688" s="422"/>
    </row>
    <row r="46689" spans="4:4">
      <c r="D46689" s="422"/>
    </row>
    <row r="46690" spans="4:4">
      <c r="D46690" s="422"/>
    </row>
    <row r="46691" spans="4:4">
      <c r="D46691" s="422"/>
    </row>
    <row r="46692" spans="4:4">
      <c r="D46692" s="422"/>
    </row>
    <row r="46693" spans="4:4">
      <c r="D46693" s="422"/>
    </row>
    <row r="46694" spans="4:4">
      <c r="D46694" s="422"/>
    </row>
    <row r="46695" spans="4:4">
      <c r="D46695" s="422"/>
    </row>
    <row r="46696" spans="4:4">
      <c r="D46696" s="422"/>
    </row>
    <row r="46697" spans="4:4">
      <c r="D46697" s="422"/>
    </row>
    <row r="46698" spans="4:4">
      <c r="D46698" s="422"/>
    </row>
    <row r="46699" spans="4:4">
      <c r="D46699" s="422"/>
    </row>
    <row r="46700" spans="4:4">
      <c r="D46700" s="422"/>
    </row>
    <row r="46701" spans="4:4">
      <c r="D46701" s="422"/>
    </row>
    <row r="46702" spans="4:4">
      <c r="D46702" s="422"/>
    </row>
    <row r="46703" spans="4:4">
      <c r="D46703" s="422"/>
    </row>
    <row r="46704" spans="4:4">
      <c r="D46704" s="422"/>
    </row>
    <row r="46705" spans="4:4">
      <c r="D46705" s="422"/>
    </row>
    <row r="46706" spans="4:4">
      <c r="D46706" s="422"/>
    </row>
    <row r="46707" spans="4:4">
      <c r="D46707" s="422"/>
    </row>
    <row r="46708" spans="4:4">
      <c r="D46708" s="422"/>
    </row>
    <row r="46709" spans="4:4">
      <c r="D46709" s="422"/>
    </row>
    <row r="46710" spans="4:4">
      <c r="D46710" s="422"/>
    </row>
    <row r="46711" spans="4:4">
      <c r="D46711" s="422"/>
    </row>
    <row r="46712" spans="4:4">
      <c r="D46712" s="422"/>
    </row>
    <row r="46713" spans="4:4">
      <c r="D46713" s="422"/>
    </row>
    <row r="46714" spans="4:4">
      <c r="D46714" s="422"/>
    </row>
    <row r="46715" spans="4:4">
      <c r="D46715" s="422"/>
    </row>
    <row r="46716" spans="4:4">
      <c r="D46716" s="422"/>
    </row>
    <row r="46717" spans="4:4">
      <c r="D46717" s="422"/>
    </row>
    <row r="46718" spans="4:4">
      <c r="D46718" s="422"/>
    </row>
    <row r="46719" spans="4:4">
      <c r="D46719" s="422"/>
    </row>
    <row r="46720" spans="4:4">
      <c r="D46720" s="422"/>
    </row>
    <row r="46721" spans="4:4">
      <c r="D46721" s="422"/>
    </row>
    <row r="46722" spans="4:4">
      <c r="D46722" s="422"/>
    </row>
    <row r="46723" spans="4:4">
      <c r="D46723" s="422"/>
    </row>
    <row r="46724" spans="4:4">
      <c r="D46724" s="422"/>
    </row>
    <row r="46725" spans="4:4">
      <c r="D46725" s="422"/>
    </row>
    <row r="46726" spans="4:4">
      <c r="D46726" s="422"/>
    </row>
    <row r="46727" spans="4:4">
      <c r="D46727" s="422"/>
    </row>
    <row r="46728" spans="4:4">
      <c r="D46728" s="422"/>
    </row>
    <row r="46729" spans="4:4">
      <c r="D46729" s="422"/>
    </row>
    <row r="46730" spans="4:4">
      <c r="D46730" s="422"/>
    </row>
    <row r="46731" spans="4:4">
      <c r="D46731" s="422"/>
    </row>
    <row r="46732" spans="4:4">
      <c r="D46732" s="422"/>
    </row>
    <row r="46733" spans="4:4">
      <c r="D46733" s="422"/>
    </row>
    <row r="46734" spans="4:4">
      <c r="D46734" s="422"/>
    </row>
    <row r="46735" spans="4:4">
      <c r="D46735" s="422"/>
    </row>
    <row r="46736" spans="4:4">
      <c r="D46736" s="422"/>
    </row>
    <row r="46737" spans="4:4">
      <c r="D46737" s="422"/>
    </row>
    <row r="46738" spans="4:4">
      <c r="D46738" s="422"/>
    </row>
    <row r="46739" spans="4:4">
      <c r="D46739" s="422"/>
    </row>
    <row r="46740" spans="4:4">
      <c r="D46740" s="422"/>
    </row>
    <row r="46741" spans="4:4">
      <c r="D46741" s="422"/>
    </row>
    <row r="46742" spans="4:4">
      <c r="D46742" s="422"/>
    </row>
    <row r="46743" spans="4:4">
      <c r="D46743" s="422"/>
    </row>
    <row r="46744" spans="4:4">
      <c r="D46744" s="422"/>
    </row>
    <row r="46745" spans="4:4">
      <c r="D46745" s="422"/>
    </row>
    <row r="46746" spans="4:4">
      <c r="D46746" s="422"/>
    </row>
    <row r="46747" spans="4:4">
      <c r="D46747" s="422"/>
    </row>
    <row r="46748" spans="4:4">
      <c r="D46748" s="422"/>
    </row>
    <row r="46749" spans="4:4">
      <c r="D46749" s="422"/>
    </row>
    <row r="46750" spans="4:4">
      <c r="D46750" s="422"/>
    </row>
    <row r="46751" spans="4:4">
      <c r="D46751" s="422"/>
    </row>
    <row r="46752" spans="4:4">
      <c r="D46752" s="422"/>
    </row>
    <row r="46753" spans="4:4">
      <c r="D46753" s="422"/>
    </row>
    <row r="46754" spans="4:4">
      <c r="D46754" s="422"/>
    </row>
    <row r="46755" spans="4:4">
      <c r="D46755" s="422"/>
    </row>
    <row r="46756" spans="4:4">
      <c r="D46756" s="422"/>
    </row>
    <row r="46757" spans="4:4">
      <c r="D46757" s="422"/>
    </row>
    <row r="46758" spans="4:4">
      <c r="D46758" s="422"/>
    </row>
    <row r="46759" spans="4:4">
      <c r="D46759" s="422"/>
    </row>
    <row r="46760" spans="4:4">
      <c r="D46760" s="422"/>
    </row>
    <row r="46761" spans="4:4">
      <c r="D46761" s="422"/>
    </row>
    <row r="46762" spans="4:4">
      <c r="D46762" s="422"/>
    </row>
    <row r="46763" spans="4:4">
      <c r="D46763" s="422"/>
    </row>
    <row r="46764" spans="4:4">
      <c r="D46764" s="422"/>
    </row>
    <row r="46765" spans="4:4">
      <c r="D46765" s="422"/>
    </row>
    <row r="46766" spans="4:4">
      <c r="D46766" s="422"/>
    </row>
    <row r="46767" spans="4:4">
      <c r="D46767" s="422"/>
    </row>
    <row r="46768" spans="4:4">
      <c r="D46768" s="422"/>
    </row>
    <row r="46769" spans="4:4">
      <c r="D46769" s="422"/>
    </row>
    <row r="46770" spans="4:4">
      <c r="D46770" s="422"/>
    </row>
    <row r="46771" spans="4:4">
      <c r="D46771" s="422"/>
    </row>
    <row r="46772" spans="4:4">
      <c r="D46772" s="422"/>
    </row>
    <row r="46773" spans="4:4">
      <c r="D46773" s="422"/>
    </row>
    <row r="46774" spans="4:4">
      <c r="D46774" s="422"/>
    </row>
    <row r="46775" spans="4:4">
      <c r="D46775" s="422"/>
    </row>
    <row r="46776" spans="4:4">
      <c r="D46776" s="422"/>
    </row>
    <row r="46777" spans="4:4">
      <c r="D46777" s="422"/>
    </row>
    <row r="46778" spans="4:4">
      <c r="D46778" s="422"/>
    </row>
    <row r="46779" spans="4:4">
      <c r="D46779" s="422"/>
    </row>
    <row r="46780" spans="4:4">
      <c r="D46780" s="422"/>
    </row>
    <row r="46781" spans="4:4">
      <c r="D46781" s="422"/>
    </row>
    <row r="46782" spans="4:4">
      <c r="D46782" s="422"/>
    </row>
    <row r="46783" spans="4:4">
      <c r="D46783" s="422"/>
    </row>
    <row r="46784" spans="4:4">
      <c r="D46784" s="422"/>
    </row>
    <row r="46785" spans="4:4">
      <c r="D46785" s="422"/>
    </row>
    <row r="46786" spans="4:4">
      <c r="D46786" s="422"/>
    </row>
    <row r="46787" spans="4:4">
      <c r="D46787" s="422"/>
    </row>
    <row r="46788" spans="4:4">
      <c r="D46788" s="422"/>
    </row>
    <row r="46789" spans="4:4">
      <c r="D46789" s="422"/>
    </row>
    <row r="46790" spans="4:4">
      <c r="D46790" s="422"/>
    </row>
    <row r="46791" spans="4:4">
      <c r="D46791" s="422"/>
    </row>
    <row r="46792" spans="4:4">
      <c r="D46792" s="422"/>
    </row>
    <row r="46793" spans="4:4">
      <c r="D46793" s="422"/>
    </row>
    <row r="46794" spans="4:4">
      <c r="D46794" s="422"/>
    </row>
    <row r="46795" spans="4:4">
      <c r="D46795" s="422"/>
    </row>
    <row r="46796" spans="4:4">
      <c r="D46796" s="422"/>
    </row>
    <row r="46797" spans="4:4">
      <c r="D46797" s="422"/>
    </row>
    <row r="46798" spans="4:4">
      <c r="D46798" s="422"/>
    </row>
    <row r="46799" spans="4:4">
      <c r="D46799" s="422"/>
    </row>
    <row r="46800" spans="4:4">
      <c r="D46800" s="422"/>
    </row>
    <row r="46801" spans="4:4">
      <c r="D46801" s="422"/>
    </row>
    <row r="46802" spans="4:4">
      <c r="D46802" s="422"/>
    </row>
    <row r="46803" spans="4:4">
      <c r="D46803" s="422"/>
    </row>
    <row r="46804" spans="4:4">
      <c r="D46804" s="422"/>
    </row>
    <row r="46805" spans="4:4">
      <c r="D46805" s="422"/>
    </row>
    <row r="46806" spans="4:4">
      <c r="D46806" s="422"/>
    </row>
    <row r="46807" spans="4:4">
      <c r="D46807" s="422"/>
    </row>
    <row r="46808" spans="4:4">
      <c r="D46808" s="422"/>
    </row>
    <row r="46809" spans="4:4">
      <c r="D46809" s="422"/>
    </row>
    <row r="46810" spans="4:4">
      <c r="D46810" s="422"/>
    </row>
    <row r="46811" spans="4:4">
      <c r="D46811" s="422"/>
    </row>
    <row r="46812" spans="4:4">
      <c r="D46812" s="422"/>
    </row>
    <row r="46813" spans="4:4">
      <c r="D46813" s="422"/>
    </row>
    <row r="46814" spans="4:4">
      <c r="D46814" s="422"/>
    </row>
    <row r="46815" spans="4:4">
      <c r="D46815" s="422"/>
    </row>
    <row r="46816" spans="4:4">
      <c r="D46816" s="422"/>
    </row>
    <row r="46817" spans="4:4">
      <c r="D46817" s="422"/>
    </row>
    <row r="46818" spans="4:4">
      <c r="D46818" s="422"/>
    </row>
    <row r="46819" spans="4:4">
      <c r="D46819" s="422"/>
    </row>
    <row r="46820" spans="4:4">
      <c r="D46820" s="422"/>
    </row>
    <row r="46821" spans="4:4">
      <c r="D46821" s="422"/>
    </row>
    <row r="46822" spans="4:4">
      <c r="D46822" s="422"/>
    </row>
    <row r="46823" spans="4:4">
      <c r="D46823" s="422"/>
    </row>
    <row r="46824" spans="4:4">
      <c r="D46824" s="422"/>
    </row>
    <row r="46825" spans="4:4">
      <c r="D46825" s="422"/>
    </row>
    <row r="46826" spans="4:4">
      <c r="D46826" s="422"/>
    </row>
    <row r="46827" spans="4:4">
      <c r="D46827" s="422"/>
    </row>
    <row r="46828" spans="4:4">
      <c r="D46828" s="422"/>
    </row>
    <row r="46829" spans="4:4">
      <c r="D46829" s="422"/>
    </row>
    <row r="46830" spans="4:4">
      <c r="D46830" s="422"/>
    </row>
    <row r="46831" spans="4:4">
      <c r="D46831" s="422"/>
    </row>
    <row r="46832" spans="4:4">
      <c r="D46832" s="422"/>
    </row>
    <row r="46833" spans="4:4">
      <c r="D46833" s="422"/>
    </row>
    <row r="46834" spans="4:4">
      <c r="D46834" s="422"/>
    </row>
    <row r="46835" spans="4:4">
      <c r="D46835" s="422"/>
    </row>
    <row r="46836" spans="4:4">
      <c r="D46836" s="422"/>
    </row>
    <row r="46837" spans="4:4">
      <c r="D46837" s="422"/>
    </row>
    <row r="46838" spans="4:4">
      <c r="D46838" s="422"/>
    </row>
    <row r="46839" spans="4:4">
      <c r="D46839" s="422"/>
    </row>
    <row r="46840" spans="4:4">
      <c r="D46840" s="422"/>
    </row>
    <row r="46841" spans="4:4">
      <c r="D46841" s="422"/>
    </row>
    <row r="46842" spans="4:4">
      <c r="D46842" s="422"/>
    </row>
    <row r="46843" spans="4:4">
      <c r="D46843" s="422"/>
    </row>
    <row r="46844" spans="4:4">
      <c r="D46844" s="422"/>
    </row>
    <row r="46845" spans="4:4">
      <c r="D46845" s="422"/>
    </row>
    <row r="46846" spans="4:4">
      <c r="D46846" s="422"/>
    </row>
    <row r="46847" spans="4:4">
      <c r="D46847" s="422"/>
    </row>
    <row r="46848" spans="4:4">
      <c r="D46848" s="422"/>
    </row>
    <row r="46849" spans="4:4">
      <c r="D46849" s="422"/>
    </row>
    <row r="46850" spans="4:4">
      <c r="D46850" s="422"/>
    </row>
    <row r="46851" spans="4:4">
      <c r="D46851" s="422"/>
    </row>
    <row r="46852" spans="4:4">
      <c r="D46852" s="422"/>
    </row>
    <row r="46853" spans="4:4">
      <c r="D46853" s="422"/>
    </row>
    <row r="46854" spans="4:4">
      <c r="D46854" s="422"/>
    </row>
    <row r="46855" spans="4:4">
      <c r="D46855" s="422"/>
    </row>
    <row r="46856" spans="4:4">
      <c r="D46856" s="422"/>
    </row>
    <row r="46857" spans="4:4">
      <c r="D46857" s="422"/>
    </row>
    <row r="46858" spans="4:4">
      <c r="D46858" s="422"/>
    </row>
    <row r="46859" spans="4:4">
      <c r="D46859" s="422"/>
    </row>
    <row r="46860" spans="4:4">
      <c r="D46860" s="422"/>
    </row>
    <row r="46861" spans="4:4">
      <c r="D46861" s="422"/>
    </row>
    <row r="46862" spans="4:4">
      <c r="D46862" s="422"/>
    </row>
    <row r="46863" spans="4:4">
      <c r="D46863" s="422"/>
    </row>
    <row r="46864" spans="4:4">
      <c r="D46864" s="422"/>
    </row>
    <row r="46865" spans="4:4">
      <c r="D46865" s="422"/>
    </row>
    <row r="46866" spans="4:4">
      <c r="D46866" s="422"/>
    </row>
    <row r="46867" spans="4:4">
      <c r="D46867" s="422"/>
    </row>
    <row r="46868" spans="4:4">
      <c r="D46868" s="422"/>
    </row>
    <row r="46869" spans="4:4">
      <c r="D46869" s="422"/>
    </row>
    <row r="46870" spans="4:4">
      <c r="D46870" s="422"/>
    </row>
    <row r="46871" spans="4:4">
      <c r="D46871" s="422"/>
    </row>
    <row r="46872" spans="4:4">
      <c r="D46872" s="422"/>
    </row>
    <row r="46873" spans="4:4">
      <c r="D46873" s="422"/>
    </row>
    <row r="46874" spans="4:4">
      <c r="D46874" s="422"/>
    </row>
    <row r="46875" spans="4:4">
      <c r="D46875" s="422"/>
    </row>
    <row r="46876" spans="4:4">
      <c r="D46876" s="422"/>
    </row>
    <row r="46877" spans="4:4">
      <c r="D46877" s="422"/>
    </row>
    <row r="46878" spans="4:4">
      <c r="D46878" s="422"/>
    </row>
    <row r="46879" spans="4:4">
      <c r="D46879" s="422"/>
    </row>
    <row r="46880" spans="4:4">
      <c r="D46880" s="422"/>
    </row>
    <row r="46881" spans="4:4">
      <c r="D46881" s="422"/>
    </row>
    <row r="46882" spans="4:4">
      <c r="D46882" s="422"/>
    </row>
    <row r="46883" spans="4:4">
      <c r="D46883" s="422"/>
    </row>
    <row r="46884" spans="4:4">
      <c r="D46884" s="422"/>
    </row>
    <row r="46885" spans="4:4">
      <c r="D46885" s="422"/>
    </row>
    <row r="46886" spans="4:4">
      <c r="D46886" s="422"/>
    </row>
    <row r="46887" spans="4:4">
      <c r="D46887" s="422"/>
    </row>
    <row r="46888" spans="4:4">
      <c r="D46888" s="422"/>
    </row>
    <row r="46889" spans="4:4">
      <c r="D46889" s="422"/>
    </row>
    <row r="46890" spans="4:4">
      <c r="D46890" s="422"/>
    </row>
    <row r="46891" spans="4:4">
      <c r="D46891" s="422"/>
    </row>
    <row r="46892" spans="4:4">
      <c r="D46892" s="422"/>
    </row>
    <row r="46893" spans="4:4">
      <c r="D46893" s="422"/>
    </row>
    <row r="46894" spans="4:4">
      <c r="D46894" s="422"/>
    </row>
    <row r="46895" spans="4:4">
      <c r="D46895" s="422"/>
    </row>
    <row r="46896" spans="4:4">
      <c r="D46896" s="422"/>
    </row>
    <row r="46897" spans="4:4">
      <c r="D46897" s="422"/>
    </row>
    <row r="46898" spans="4:4">
      <c r="D46898" s="422"/>
    </row>
    <row r="46899" spans="4:4">
      <c r="D46899" s="422"/>
    </row>
    <row r="46900" spans="4:4">
      <c r="D46900" s="422"/>
    </row>
    <row r="46901" spans="4:4">
      <c r="D46901" s="422"/>
    </row>
    <row r="46902" spans="4:4">
      <c r="D46902" s="422"/>
    </row>
    <row r="46903" spans="4:4">
      <c r="D46903" s="422"/>
    </row>
    <row r="46904" spans="4:4">
      <c r="D46904" s="422"/>
    </row>
    <row r="46905" spans="4:4">
      <c r="D46905" s="422"/>
    </row>
    <row r="46906" spans="4:4">
      <c r="D46906" s="422"/>
    </row>
    <row r="46907" spans="4:4">
      <c r="D46907" s="422"/>
    </row>
    <row r="46908" spans="4:4">
      <c r="D46908" s="422"/>
    </row>
    <row r="46909" spans="4:4">
      <c r="D46909" s="422"/>
    </row>
    <row r="46910" spans="4:4">
      <c r="D46910" s="422"/>
    </row>
    <row r="46911" spans="4:4">
      <c r="D46911" s="422"/>
    </row>
    <row r="46912" spans="4:4">
      <c r="D46912" s="422"/>
    </row>
    <row r="46913" spans="4:4">
      <c r="D46913" s="422"/>
    </row>
    <row r="46914" spans="4:4">
      <c r="D46914" s="422"/>
    </row>
    <row r="46915" spans="4:4">
      <c r="D46915" s="422"/>
    </row>
    <row r="46916" spans="4:4">
      <c r="D46916" s="422"/>
    </row>
    <row r="46917" spans="4:4">
      <c r="D46917" s="422"/>
    </row>
    <row r="46918" spans="4:4">
      <c r="D46918" s="422"/>
    </row>
    <row r="46919" spans="4:4">
      <c r="D46919" s="422"/>
    </row>
    <row r="46920" spans="4:4">
      <c r="D46920" s="422"/>
    </row>
    <row r="46921" spans="4:4">
      <c r="D46921" s="422"/>
    </row>
    <row r="46922" spans="4:4">
      <c r="D46922" s="422"/>
    </row>
    <row r="46923" spans="4:4">
      <c r="D46923" s="422"/>
    </row>
    <row r="46924" spans="4:4">
      <c r="D46924" s="422"/>
    </row>
    <row r="46925" spans="4:4">
      <c r="D46925" s="422"/>
    </row>
    <row r="46926" spans="4:4">
      <c r="D46926" s="422"/>
    </row>
    <row r="46927" spans="4:4">
      <c r="D46927" s="422"/>
    </row>
    <row r="46928" spans="4:4">
      <c r="D46928" s="422"/>
    </row>
    <row r="46929" spans="4:4">
      <c r="D46929" s="422"/>
    </row>
    <row r="46930" spans="4:4">
      <c r="D46930" s="422"/>
    </row>
    <row r="46931" spans="4:4">
      <c r="D46931" s="422"/>
    </row>
    <row r="46932" spans="4:4">
      <c r="D46932" s="422"/>
    </row>
    <row r="46933" spans="4:4">
      <c r="D46933" s="422"/>
    </row>
    <row r="46934" spans="4:4">
      <c r="D46934" s="422"/>
    </row>
    <row r="46935" spans="4:4">
      <c r="D46935" s="422"/>
    </row>
    <row r="46936" spans="4:4">
      <c r="D46936" s="422"/>
    </row>
    <row r="46937" spans="4:4">
      <c r="D46937" s="422"/>
    </row>
    <row r="46938" spans="4:4">
      <c r="D46938" s="422"/>
    </row>
    <row r="46939" spans="4:4">
      <c r="D46939" s="422"/>
    </row>
    <row r="46940" spans="4:4">
      <c r="D46940" s="422"/>
    </row>
    <row r="46941" spans="4:4">
      <c r="D46941" s="422"/>
    </row>
    <row r="46942" spans="4:4">
      <c r="D46942" s="422"/>
    </row>
    <row r="46943" spans="4:4">
      <c r="D46943" s="422"/>
    </row>
    <row r="46944" spans="4:4">
      <c r="D46944" s="422"/>
    </row>
    <row r="46945" spans="4:4">
      <c r="D46945" s="422"/>
    </row>
    <row r="46946" spans="4:4">
      <c r="D46946" s="422"/>
    </row>
    <row r="46947" spans="4:4">
      <c r="D46947" s="422"/>
    </row>
    <row r="46948" spans="4:4">
      <c r="D46948" s="422"/>
    </row>
    <row r="46949" spans="4:4">
      <c r="D46949" s="422"/>
    </row>
    <row r="46950" spans="4:4">
      <c r="D46950" s="422"/>
    </row>
    <row r="46951" spans="4:4">
      <c r="D46951" s="422"/>
    </row>
    <row r="46952" spans="4:4">
      <c r="D46952" s="422"/>
    </row>
    <row r="46953" spans="4:4">
      <c r="D46953" s="422"/>
    </row>
    <row r="46954" spans="4:4">
      <c r="D46954" s="422"/>
    </row>
    <row r="46955" spans="4:4">
      <c r="D46955" s="422"/>
    </row>
    <row r="46956" spans="4:4">
      <c r="D46956" s="422"/>
    </row>
    <row r="46957" spans="4:4">
      <c r="D46957" s="422"/>
    </row>
    <row r="46958" spans="4:4">
      <c r="D46958" s="422"/>
    </row>
    <row r="46959" spans="4:4">
      <c r="D46959" s="422"/>
    </row>
    <row r="46960" spans="4:4">
      <c r="D46960" s="422"/>
    </row>
    <row r="46961" spans="4:4">
      <c r="D46961" s="422"/>
    </row>
    <row r="46962" spans="4:4">
      <c r="D46962" s="422"/>
    </row>
    <row r="46963" spans="4:4">
      <c r="D46963" s="422"/>
    </row>
    <row r="46964" spans="4:4">
      <c r="D46964" s="422"/>
    </row>
    <row r="46965" spans="4:4">
      <c r="D46965" s="422"/>
    </row>
    <row r="46966" spans="4:4">
      <c r="D46966" s="422"/>
    </row>
    <row r="46967" spans="4:4">
      <c r="D46967" s="422"/>
    </row>
    <row r="46968" spans="4:4">
      <c r="D46968" s="422"/>
    </row>
    <row r="46969" spans="4:4">
      <c r="D46969" s="422"/>
    </row>
    <row r="46970" spans="4:4">
      <c r="D46970" s="422"/>
    </row>
    <row r="46971" spans="4:4">
      <c r="D46971" s="422"/>
    </row>
    <row r="46972" spans="4:4">
      <c r="D46972" s="422"/>
    </row>
    <row r="46973" spans="4:4">
      <c r="D46973" s="422"/>
    </row>
    <row r="46974" spans="4:4">
      <c r="D46974" s="422"/>
    </row>
    <row r="46975" spans="4:4">
      <c r="D46975" s="422"/>
    </row>
    <row r="46976" spans="4:4">
      <c r="D46976" s="422"/>
    </row>
    <row r="46977" spans="4:4">
      <c r="D46977" s="422"/>
    </row>
    <row r="46978" spans="4:4">
      <c r="D46978" s="422"/>
    </row>
    <row r="46979" spans="4:4">
      <c r="D46979" s="422"/>
    </row>
    <row r="46980" spans="4:4">
      <c r="D46980" s="422"/>
    </row>
    <row r="46981" spans="4:4">
      <c r="D46981" s="422"/>
    </row>
    <row r="46982" spans="4:4">
      <c r="D46982" s="422"/>
    </row>
    <row r="46983" spans="4:4">
      <c r="D46983" s="422"/>
    </row>
    <row r="46984" spans="4:4">
      <c r="D46984" s="422"/>
    </row>
    <row r="46985" spans="4:4">
      <c r="D46985" s="422"/>
    </row>
    <row r="46986" spans="4:4">
      <c r="D46986" s="422"/>
    </row>
    <row r="46987" spans="4:4">
      <c r="D46987" s="422"/>
    </row>
    <row r="46988" spans="4:4">
      <c r="D46988" s="422"/>
    </row>
    <row r="46989" spans="4:4">
      <c r="D46989" s="422"/>
    </row>
    <row r="46990" spans="4:4">
      <c r="D46990" s="422"/>
    </row>
    <row r="46991" spans="4:4">
      <c r="D46991" s="422"/>
    </row>
    <row r="46992" spans="4:4">
      <c r="D46992" s="422"/>
    </row>
    <row r="46993" spans="4:4">
      <c r="D46993" s="422"/>
    </row>
    <row r="46994" spans="4:4">
      <c r="D46994" s="422"/>
    </row>
    <row r="46995" spans="4:4">
      <c r="D46995" s="422"/>
    </row>
    <row r="46996" spans="4:4">
      <c r="D46996" s="422"/>
    </row>
    <row r="46997" spans="4:4">
      <c r="D46997" s="422"/>
    </row>
    <row r="46998" spans="4:4">
      <c r="D46998" s="422"/>
    </row>
    <row r="46999" spans="4:4">
      <c r="D46999" s="422"/>
    </row>
    <row r="47000" spans="4:4">
      <c r="D47000" s="422"/>
    </row>
    <row r="47001" spans="4:4">
      <c r="D47001" s="422"/>
    </row>
    <row r="47002" spans="4:4">
      <c r="D47002" s="422"/>
    </row>
    <row r="47003" spans="4:4">
      <c r="D47003" s="422"/>
    </row>
    <row r="47004" spans="4:4">
      <c r="D47004" s="422"/>
    </row>
    <row r="47005" spans="4:4">
      <c r="D47005" s="422"/>
    </row>
    <row r="47006" spans="4:4">
      <c r="D47006" s="422"/>
    </row>
    <row r="47007" spans="4:4">
      <c r="D47007" s="422"/>
    </row>
    <row r="47008" spans="4:4">
      <c r="D47008" s="422"/>
    </row>
    <row r="47009" spans="4:4">
      <c r="D47009" s="422"/>
    </row>
    <row r="47010" spans="4:4">
      <c r="D47010" s="422"/>
    </row>
    <row r="47011" spans="4:4">
      <c r="D47011" s="422"/>
    </row>
    <row r="47012" spans="4:4">
      <c r="D47012" s="422"/>
    </row>
    <row r="47013" spans="4:4">
      <c r="D47013" s="422"/>
    </row>
    <row r="47014" spans="4:4">
      <c r="D47014" s="422"/>
    </row>
    <row r="47015" spans="4:4">
      <c r="D47015" s="422"/>
    </row>
    <row r="47016" spans="4:4">
      <c r="D47016" s="422"/>
    </row>
    <row r="47017" spans="4:4">
      <c r="D47017" s="422"/>
    </row>
    <row r="47018" spans="4:4">
      <c r="D47018" s="422"/>
    </row>
    <row r="47019" spans="4:4">
      <c r="D47019" s="422"/>
    </row>
    <row r="47020" spans="4:4">
      <c r="D47020" s="422"/>
    </row>
    <row r="47021" spans="4:4">
      <c r="D47021" s="422"/>
    </row>
    <row r="47022" spans="4:4">
      <c r="D47022" s="422"/>
    </row>
    <row r="47023" spans="4:4">
      <c r="D47023" s="422"/>
    </row>
    <row r="47024" spans="4:4">
      <c r="D47024" s="422"/>
    </row>
    <row r="47025" spans="4:4">
      <c r="D47025" s="422"/>
    </row>
    <row r="47026" spans="4:4">
      <c r="D47026" s="422"/>
    </row>
    <row r="47027" spans="4:4">
      <c r="D47027" s="422"/>
    </row>
    <row r="47028" spans="4:4">
      <c r="D47028" s="422"/>
    </row>
    <row r="47029" spans="4:4">
      <c r="D47029" s="422"/>
    </row>
    <row r="47030" spans="4:4">
      <c r="D47030" s="422"/>
    </row>
    <row r="47031" spans="4:4">
      <c r="D47031" s="422"/>
    </row>
    <row r="47032" spans="4:4">
      <c r="D47032" s="422"/>
    </row>
    <row r="47033" spans="4:4">
      <c r="D47033" s="422"/>
    </row>
    <row r="47034" spans="4:4">
      <c r="D47034" s="422"/>
    </row>
    <row r="47035" spans="4:4">
      <c r="D47035" s="422"/>
    </row>
    <row r="47036" spans="4:4">
      <c r="D47036" s="422"/>
    </row>
    <row r="47037" spans="4:4">
      <c r="D47037" s="422"/>
    </row>
    <row r="47038" spans="4:4">
      <c r="D47038" s="422"/>
    </row>
    <row r="47039" spans="4:4">
      <c r="D47039" s="422"/>
    </row>
    <row r="47040" spans="4:4">
      <c r="D47040" s="422"/>
    </row>
    <row r="47041" spans="4:4">
      <c r="D47041" s="422"/>
    </row>
    <row r="47042" spans="4:4">
      <c r="D47042" s="422"/>
    </row>
    <row r="47043" spans="4:4">
      <c r="D47043" s="422"/>
    </row>
    <row r="47044" spans="4:4">
      <c r="D47044" s="422"/>
    </row>
    <row r="47045" spans="4:4">
      <c r="D47045" s="422"/>
    </row>
    <row r="47046" spans="4:4">
      <c r="D47046" s="422"/>
    </row>
    <row r="47047" spans="4:4">
      <c r="D47047" s="422"/>
    </row>
    <row r="47048" spans="4:4">
      <c r="D47048" s="422"/>
    </row>
    <row r="47049" spans="4:4">
      <c r="D47049" s="422"/>
    </row>
    <row r="47050" spans="4:4">
      <c r="D47050" s="422"/>
    </row>
    <row r="47051" spans="4:4">
      <c r="D47051" s="422"/>
    </row>
    <row r="47052" spans="4:4">
      <c r="D47052" s="422"/>
    </row>
    <row r="47053" spans="4:4">
      <c r="D47053" s="422"/>
    </row>
    <row r="47054" spans="4:4">
      <c r="D47054" s="422"/>
    </row>
    <row r="47055" spans="4:4">
      <c r="D47055" s="422"/>
    </row>
    <row r="47056" spans="4:4">
      <c r="D47056" s="422"/>
    </row>
    <row r="47057" spans="4:4">
      <c r="D47057" s="422"/>
    </row>
    <row r="47058" spans="4:4">
      <c r="D47058" s="422"/>
    </row>
    <row r="47059" spans="4:4">
      <c r="D47059" s="422"/>
    </row>
    <row r="47060" spans="4:4">
      <c r="D47060" s="422"/>
    </row>
    <row r="47061" spans="4:4">
      <c r="D47061" s="422"/>
    </row>
    <row r="47062" spans="4:4">
      <c r="D47062" s="422"/>
    </row>
    <row r="47063" spans="4:4">
      <c r="D47063" s="422"/>
    </row>
    <row r="47064" spans="4:4">
      <c r="D47064" s="422"/>
    </row>
    <row r="47065" spans="4:4">
      <c r="D47065" s="422"/>
    </row>
    <row r="47066" spans="4:4">
      <c r="D47066" s="422"/>
    </row>
    <row r="47067" spans="4:4">
      <c r="D47067" s="422"/>
    </row>
    <row r="47068" spans="4:4">
      <c r="D47068" s="422"/>
    </row>
    <row r="47069" spans="4:4">
      <c r="D47069" s="422"/>
    </row>
    <row r="47070" spans="4:4">
      <c r="D47070" s="422"/>
    </row>
    <row r="47071" spans="4:4">
      <c r="D47071" s="422"/>
    </row>
    <row r="47072" spans="4:4">
      <c r="D47072" s="422"/>
    </row>
    <row r="47073" spans="4:4">
      <c r="D47073" s="422"/>
    </row>
    <row r="47074" spans="4:4">
      <c r="D47074" s="422"/>
    </row>
    <row r="47075" spans="4:4">
      <c r="D47075" s="422"/>
    </row>
    <row r="47076" spans="4:4">
      <c r="D47076" s="422"/>
    </row>
    <row r="47077" spans="4:4">
      <c r="D47077" s="422"/>
    </row>
    <row r="47078" spans="4:4">
      <c r="D47078" s="422"/>
    </row>
    <row r="47079" spans="4:4">
      <c r="D47079" s="422"/>
    </row>
    <row r="47080" spans="4:4">
      <c r="D47080" s="422"/>
    </row>
    <row r="47081" spans="4:4">
      <c r="D47081" s="422"/>
    </row>
    <row r="47082" spans="4:4">
      <c r="D47082" s="422"/>
    </row>
    <row r="47083" spans="4:4">
      <c r="D47083" s="422"/>
    </row>
    <row r="47084" spans="4:4">
      <c r="D47084" s="422"/>
    </row>
    <row r="47085" spans="4:4">
      <c r="D47085" s="422"/>
    </row>
    <row r="47086" spans="4:4">
      <c r="D47086" s="422"/>
    </row>
    <row r="47087" spans="4:4">
      <c r="D47087" s="422"/>
    </row>
    <row r="47088" spans="4:4">
      <c r="D47088" s="422"/>
    </row>
    <row r="47089" spans="4:4">
      <c r="D47089" s="422"/>
    </row>
    <row r="47090" spans="4:4">
      <c r="D47090" s="422"/>
    </row>
    <row r="47091" spans="4:4">
      <c r="D47091" s="422"/>
    </row>
    <row r="47092" spans="4:4">
      <c r="D47092" s="422"/>
    </row>
    <row r="47093" spans="4:4">
      <c r="D47093" s="422"/>
    </row>
    <row r="47094" spans="4:4">
      <c r="D47094" s="422"/>
    </row>
    <row r="47095" spans="4:4">
      <c r="D47095" s="422"/>
    </row>
    <row r="47096" spans="4:4">
      <c r="D47096" s="422"/>
    </row>
    <row r="47097" spans="4:4">
      <c r="D47097" s="422"/>
    </row>
    <row r="47098" spans="4:4">
      <c r="D47098" s="422"/>
    </row>
    <row r="47099" spans="4:4">
      <c r="D47099" s="422"/>
    </row>
    <row r="47100" spans="4:4">
      <c r="D47100" s="422"/>
    </row>
    <row r="47101" spans="4:4">
      <c r="D47101" s="422"/>
    </row>
    <row r="47102" spans="4:4">
      <c r="D47102" s="422"/>
    </row>
    <row r="47103" spans="4:4">
      <c r="D47103" s="422"/>
    </row>
    <row r="47104" spans="4:4">
      <c r="D47104" s="422"/>
    </row>
    <row r="47105" spans="4:4">
      <c r="D47105" s="422"/>
    </row>
    <row r="47106" spans="4:4">
      <c r="D47106" s="422"/>
    </row>
    <row r="47107" spans="4:4">
      <c r="D47107" s="422"/>
    </row>
    <row r="47108" spans="4:4">
      <c r="D47108" s="422"/>
    </row>
    <row r="47109" spans="4:4">
      <c r="D47109" s="422"/>
    </row>
    <row r="47110" spans="4:4">
      <c r="D47110" s="422"/>
    </row>
    <row r="47111" spans="4:4">
      <c r="D47111" s="422"/>
    </row>
    <row r="47112" spans="4:4">
      <c r="D47112" s="422"/>
    </row>
    <row r="47113" spans="4:4">
      <c r="D47113" s="422"/>
    </row>
    <row r="47114" spans="4:4">
      <c r="D47114" s="422"/>
    </row>
    <row r="47115" spans="4:4">
      <c r="D47115" s="422"/>
    </row>
    <row r="47116" spans="4:4">
      <c r="D47116" s="422"/>
    </row>
    <row r="47117" spans="4:4">
      <c r="D47117" s="422"/>
    </row>
    <row r="47118" spans="4:4">
      <c r="D47118" s="422"/>
    </row>
    <row r="47119" spans="4:4">
      <c r="D47119" s="422"/>
    </row>
    <row r="47120" spans="4:4">
      <c r="D47120" s="422"/>
    </row>
    <row r="47121" spans="4:4">
      <c r="D47121" s="422"/>
    </row>
    <row r="47122" spans="4:4">
      <c r="D47122" s="422"/>
    </row>
    <row r="47123" spans="4:4">
      <c r="D47123" s="422"/>
    </row>
    <row r="47124" spans="4:4">
      <c r="D47124" s="422"/>
    </row>
    <row r="47125" spans="4:4">
      <c r="D47125" s="422"/>
    </row>
    <row r="47126" spans="4:4">
      <c r="D47126" s="422"/>
    </row>
    <row r="47127" spans="4:4">
      <c r="D47127" s="422"/>
    </row>
    <row r="47128" spans="4:4">
      <c r="D47128" s="422"/>
    </row>
    <row r="47129" spans="4:4">
      <c r="D47129" s="422"/>
    </row>
    <row r="47130" spans="4:4">
      <c r="D47130" s="422"/>
    </row>
    <row r="47131" spans="4:4">
      <c r="D47131" s="422"/>
    </row>
    <row r="47132" spans="4:4">
      <c r="D47132" s="422"/>
    </row>
    <row r="47133" spans="4:4">
      <c r="D47133" s="422"/>
    </row>
    <row r="47134" spans="4:4">
      <c r="D47134" s="422"/>
    </row>
    <row r="47135" spans="4:4">
      <c r="D47135" s="422"/>
    </row>
    <row r="47136" spans="4:4">
      <c r="D47136" s="422"/>
    </row>
    <row r="47137" spans="4:4">
      <c r="D47137" s="422"/>
    </row>
    <row r="47138" spans="4:4">
      <c r="D47138" s="422"/>
    </row>
    <row r="47139" spans="4:4">
      <c r="D47139" s="422"/>
    </row>
    <row r="47140" spans="4:4">
      <c r="D47140" s="422"/>
    </row>
    <row r="47141" spans="4:4">
      <c r="D47141" s="422"/>
    </row>
    <row r="47142" spans="4:4">
      <c r="D47142" s="422"/>
    </row>
    <row r="47143" spans="4:4">
      <c r="D47143" s="422"/>
    </row>
    <row r="47144" spans="4:4">
      <c r="D47144" s="422"/>
    </row>
    <row r="47145" spans="4:4">
      <c r="D47145" s="422"/>
    </row>
    <row r="47146" spans="4:4">
      <c r="D47146" s="422"/>
    </row>
    <row r="47147" spans="4:4">
      <c r="D47147" s="422"/>
    </row>
    <row r="47148" spans="4:4">
      <c r="D47148" s="422"/>
    </row>
    <row r="47149" spans="4:4">
      <c r="D47149" s="422"/>
    </row>
    <row r="47150" spans="4:4">
      <c r="D47150" s="422"/>
    </row>
    <row r="47151" spans="4:4">
      <c r="D47151" s="422"/>
    </row>
    <row r="47152" spans="4:4">
      <c r="D47152" s="422"/>
    </row>
    <row r="47153" spans="4:4">
      <c r="D47153" s="422"/>
    </row>
    <row r="47154" spans="4:4">
      <c r="D47154" s="422"/>
    </row>
    <row r="47155" spans="4:4">
      <c r="D47155" s="422"/>
    </row>
    <row r="47156" spans="4:4">
      <c r="D47156" s="422"/>
    </row>
    <row r="47157" spans="4:4">
      <c r="D47157" s="422"/>
    </row>
    <row r="47158" spans="4:4">
      <c r="D47158" s="422"/>
    </row>
    <row r="47159" spans="4:4">
      <c r="D47159" s="422"/>
    </row>
    <row r="47160" spans="4:4">
      <c r="D47160" s="422"/>
    </row>
    <row r="47161" spans="4:4">
      <c r="D47161" s="422"/>
    </row>
    <row r="47162" spans="4:4">
      <c r="D47162" s="422"/>
    </row>
    <row r="47163" spans="4:4">
      <c r="D47163" s="422"/>
    </row>
    <row r="47164" spans="4:4">
      <c r="D47164" s="422"/>
    </row>
    <row r="47165" spans="4:4">
      <c r="D47165" s="422"/>
    </row>
    <row r="47166" spans="4:4">
      <c r="D47166" s="422"/>
    </row>
    <row r="47167" spans="4:4">
      <c r="D47167" s="422"/>
    </row>
    <row r="47168" spans="4:4">
      <c r="D47168" s="422"/>
    </row>
    <row r="47169" spans="4:4">
      <c r="D47169" s="422"/>
    </row>
    <row r="47170" spans="4:4">
      <c r="D47170" s="422"/>
    </row>
    <row r="47171" spans="4:4">
      <c r="D47171" s="422"/>
    </row>
    <row r="47172" spans="4:4">
      <c r="D47172" s="422"/>
    </row>
    <row r="47173" spans="4:4">
      <c r="D47173" s="422"/>
    </row>
    <row r="47174" spans="4:4">
      <c r="D47174" s="422"/>
    </row>
    <row r="47175" spans="4:4">
      <c r="D47175" s="422"/>
    </row>
    <row r="47176" spans="4:4">
      <c r="D47176" s="422"/>
    </row>
    <row r="47177" spans="4:4">
      <c r="D47177" s="422"/>
    </row>
    <row r="47178" spans="4:4">
      <c r="D47178" s="422"/>
    </row>
    <row r="47179" spans="4:4">
      <c r="D47179" s="422"/>
    </row>
    <row r="47180" spans="4:4">
      <c r="D47180" s="422"/>
    </row>
    <row r="47181" spans="4:4">
      <c r="D47181" s="422"/>
    </row>
    <row r="47182" spans="4:4">
      <c r="D47182" s="422"/>
    </row>
    <row r="47183" spans="4:4">
      <c r="D47183" s="422"/>
    </row>
    <row r="47184" spans="4:4">
      <c r="D47184" s="422"/>
    </row>
    <row r="47185" spans="4:4">
      <c r="D47185" s="422"/>
    </row>
    <row r="47186" spans="4:4">
      <c r="D47186" s="422"/>
    </row>
    <row r="47187" spans="4:4">
      <c r="D47187" s="422"/>
    </row>
    <row r="47188" spans="4:4">
      <c r="D47188" s="422"/>
    </row>
    <row r="47189" spans="4:4">
      <c r="D47189" s="422"/>
    </row>
    <row r="47190" spans="4:4">
      <c r="D47190" s="422"/>
    </row>
    <row r="47191" spans="4:4">
      <c r="D47191" s="422"/>
    </row>
    <row r="47192" spans="4:4">
      <c r="D47192" s="422"/>
    </row>
    <row r="47193" spans="4:4">
      <c r="D47193" s="422"/>
    </row>
    <row r="47194" spans="4:4">
      <c r="D47194" s="422"/>
    </row>
    <row r="47195" spans="4:4">
      <c r="D47195" s="422"/>
    </row>
    <row r="47196" spans="4:4">
      <c r="D47196" s="422"/>
    </row>
    <row r="47197" spans="4:4">
      <c r="D47197" s="422"/>
    </row>
    <row r="47198" spans="4:4">
      <c r="D47198" s="422"/>
    </row>
    <row r="47199" spans="4:4">
      <c r="D47199" s="422"/>
    </row>
    <row r="47200" spans="4:4">
      <c r="D47200" s="422"/>
    </row>
    <row r="47201" spans="4:4">
      <c r="D47201" s="422"/>
    </row>
    <row r="47202" spans="4:4">
      <c r="D47202" s="422"/>
    </row>
    <row r="47203" spans="4:4">
      <c r="D47203" s="422"/>
    </row>
    <row r="47204" spans="4:4">
      <c r="D47204" s="422"/>
    </row>
    <row r="47205" spans="4:4">
      <c r="D47205" s="422"/>
    </row>
    <row r="47206" spans="4:4">
      <c r="D47206" s="422"/>
    </row>
    <row r="47207" spans="4:4">
      <c r="D47207" s="422"/>
    </row>
    <row r="47208" spans="4:4">
      <c r="D47208" s="422"/>
    </row>
    <row r="47209" spans="4:4">
      <c r="D47209" s="422"/>
    </row>
    <row r="47210" spans="4:4">
      <c r="D47210" s="422"/>
    </row>
    <row r="47211" spans="4:4">
      <c r="D47211" s="422"/>
    </row>
    <row r="47212" spans="4:4">
      <c r="D47212" s="422"/>
    </row>
    <row r="47213" spans="4:4">
      <c r="D47213" s="422"/>
    </row>
    <row r="47214" spans="4:4">
      <c r="D47214" s="422"/>
    </row>
    <row r="47215" spans="4:4">
      <c r="D47215" s="422"/>
    </row>
    <row r="47216" spans="4:4">
      <c r="D47216" s="422"/>
    </row>
    <row r="47217" spans="4:4">
      <c r="D47217" s="422"/>
    </row>
    <row r="47218" spans="4:4">
      <c r="D47218" s="422"/>
    </row>
    <row r="47219" spans="4:4">
      <c r="D47219" s="422"/>
    </row>
    <row r="47220" spans="4:4">
      <c r="D47220" s="422"/>
    </row>
    <row r="47221" spans="4:4">
      <c r="D47221" s="422"/>
    </row>
    <row r="47222" spans="4:4">
      <c r="D47222" s="422"/>
    </row>
    <row r="47223" spans="4:4">
      <c r="D47223" s="422"/>
    </row>
    <row r="47224" spans="4:4">
      <c r="D47224" s="422"/>
    </row>
    <row r="47225" spans="4:4">
      <c r="D47225" s="422"/>
    </row>
    <row r="47226" spans="4:4">
      <c r="D47226" s="422"/>
    </row>
    <row r="47227" spans="4:4">
      <c r="D47227" s="422"/>
    </row>
    <row r="47228" spans="4:4">
      <c r="D47228" s="422"/>
    </row>
    <row r="47229" spans="4:4">
      <c r="D47229" s="422"/>
    </row>
    <row r="47230" spans="4:4">
      <c r="D47230" s="422"/>
    </row>
    <row r="47231" spans="4:4">
      <c r="D47231" s="422"/>
    </row>
    <row r="47232" spans="4:4">
      <c r="D47232" s="422"/>
    </row>
    <row r="47233" spans="4:4">
      <c r="D47233" s="422"/>
    </row>
    <row r="47234" spans="4:4">
      <c r="D47234" s="422"/>
    </row>
    <row r="47235" spans="4:4">
      <c r="D47235" s="422"/>
    </row>
    <row r="47236" spans="4:4">
      <c r="D47236" s="422"/>
    </row>
    <row r="47237" spans="4:4">
      <c r="D47237" s="422"/>
    </row>
    <row r="47238" spans="4:4">
      <c r="D47238" s="422"/>
    </row>
    <row r="47239" spans="4:4">
      <c r="D47239" s="422"/>
    </row>
    <row r="47240" spans="4:4">
      <c r="D47240" s="422"/>
    </row>
    <row r="47241" spans="4:4">
      <c r="D47241" s="422"/>
    </row>
    <row r="47242" spans="4:4">
      <c r="D47242" s="422"/>
    </row>
    <row r="47243" spans="4:4">
      <c r="D47243" s="422"/>
    </row>
    <row r="47244" spans="4:4">
      <c r="D47244" s="422"/>
    </row>
    <row r="47245" spans="4:4">
      <c r="D47245" s="422"/>
    </row>
    <row r="47246" spans="4:4">
      <c r="D47246" s="422"/>
    </row>
    <row r="47247" spans="4:4">
      <c r="D47247" s="422"/>
    </row>
    <row r="47248" spans="4:4">
      <c r="D47248" s="422"/>
    </row>
    <row r="47249" spans="4:4">
      <c r="D47249" s="422"/>
    </row>
    <row r="47250" spans="4:4">
      <c r="D47250" s="422"/>
    </row>
    <row r="47251" spans="4:4">
      <c r="D47251" s="422"/>
    </row>
    <row r="47252" spans="4:4">
      <c r="D47252" s="422"/>
    </row>
    <row r="47253" spans="4:4">
      <c r="D47253" s="422"/>
    </row>
    <row r="47254" spans="4:4">
      <c r="D47254" s="422"/>
    </row>
    <row r="47255" spans="4:4">
      <c r="D47255" s="422"/>
    </row>
    <row r="47256" spans="4:4">
      <c r="D47256" s="422"/>
    </row>
    <row r="47257" spans="4:4">
      <c r="D47257" s="422"/>
    </row>
    <row r="47258" spans="4:4">
      <c r="D47258" s="422"/>
    </row>
    <row r="47259" spans="4:4">
      <c r="D47259" s="422"/>
    </row>
    <row r="47260" spans="4:4">
      <c r="D47260" s="422"/>
    </row>
    <row r="47261" spans="4:4">
      <c r="D47261" s="422"/>
    </row>
    <row r="47262" spans="4:4">
      <c r="D47262" s="422"/>
    </row>
    <row r="47263" spans="4:4">
      <c r="D47263" s="422"/>
    </row>
    <row r="47264" spans="4:4">
      <c r="D47264" s="422"/>
    </row>
    <row r="47265" spans="4:4">
      <c r="D47265" s="422"/>
    </row>
    <row r="47266" spans="4:4">
      <c r="D47266" s="422"/>
    </row>
    <row r="47267" spans="4:4">
      <c r="D47267" s="422"/>
    </row>
    <row r="47268" spans="4:4">
      <c r="D47268" s="422"/>
    </row>
    <row r="47269" spans="4:4">
      <c r="D47269" s="422"/>
    </row>
    <row r="47270" spans="4:4">
      <c r="D47270" s="422"/>
    </row>
    <row r="47271" spans="4:4">
      <c r="D47271" s="422"/>
    </row>
    <row r="47272" spans="4:4">
      <c r="D47272" s="422"/>
    </row>
    <row r="47273" spans="4:4">
      <c r="D47273" s="422"/>
    </row>
    <row r="47274" spans="4:4">
      <c r="D47274" s="422"/>
    </row>
    <row r="47275" spans="4:4">
      <c r="D47275" s="422"/>
    </row>
    <row r="47276" spans="4:4">
      <c r="D47276" s="422"/>
    </row>
    <row r="47277" spans="4:4">
      <c r="D47277" s="422"/>
    </row>
    <row r="47278" spans="4:4">
      <c r="D47278" s="422"/>
    </row>
    <row r="47279" spans="4:4">
      <c r="D47279" s="422"/>
    </row>
    <row r="47280" spans="4:4">
      <c r="D47280" s="422"/>
    </row>
    <row r="47281" spans="4:4">
      <c r="D47281" s="422"/>
    </row>
    <row r="47282" spans="4:4">
      <c r="D47282" s="422"/>
    </row>
    <row r="47283" spans="4:4">
      <c r="D47283" s="422"/>
    </row>
    <row r="47284" spans="4:4">
      <c r="D47284" s="422"/>
    </row>
    <row r="47285" spans="4:4">
      <c r="D47285" s="422"/>
    </row>
    <row r="47286" spans="4:4">
      <c r="D47286" s="422"/>
    </row>
    <row r="47287" spans="4:4">
      <c r="D47287" s="422"/>
    </row>
    <row r="47288" spans="4:4">
      <c r="D47288" s="422"/>
    </row>
    <row r="47289" spans="4:4">
      <c r="D47289" s="422"/>
    </row>
    <row r="47290" spans="4:4">
      <c r="D47290" s="422"/>
    </row>
    <row r="47291" spans="4:4">
      <c r="D47291" s="422"/>
    </row>
    <row r="47292" spans="4:4">
      <c r="D47292" s="422"/>
    </row>
    <row r="47293" spans="4:4">
      <c r="D47293" s="422"/>
    </row>
    <row r="47294" spans="4:4">
      <c r="D47294" s="422"/>
    </row>
    <row r="47295" spans="4:4">
      <c r="D47295" s="422"/>
    </row>
    <row r="47296" spans="4:4">
      <c r="D47296" s="422"/>
    </row>
    <row r="47297" spans="4:4">
      <c r="D47297" s="422"/>
    </row>
    <row r="47298" spans="4:4">
      <c r="D47298" s="422"/>
    </row>
    <row r="47299" spans="4:4">
      <c r="D47299" s="422"/>
    </row>
    <row r="47300" spans="4:4">
      <c r="D47300" s="422"/>
    </row>
    <row r="47301" spans="4:4">
      <c r="D47301" s="422"/>
    </row>
    <row r="47302" spans="4:4">
      <c r="D47302" s="422"/>
    </row>
    <row r="47303" spans="4:4">
      <c r="D47303" s="422"/>
    </row>
    <row r="47304" spans="4:4">
      <c r="D47304" s="422"/>
    </row>
    <row r="47305" spans="4:4">
      <c r="D47305" s="422"/>
    </row>
    <row r="47306" spans="4:4">
      <c r="D47306" s="422"/>
    </row>
    <row r="47307" spans="4:4">
      <c r="D47307" s="422"/>
    </row>
    <row r="47308" spans="4:4">
      <c r="D47308" s="422"/>
    </row>
    <row r="47309" spans="4:4">
      <c r="D47309" s="422"/>
    </row>
    <row r="47310" spans="4:4">
      <c r="D47310" s="422"/>
    </row>
    <row r="47311" spans="4:4">
      <c r="D47311" s="422"/>
    </row>
    <row r="47312" spans="4:4">
      <c r="D47312" s="422"/>
    </row>
    <row r="47313" spans="4:4">
      <c r="D47313" s="422"/>
    </row>
    <row r="47314" spans="4:4">
      <c r="D47314" s="422"/>
    </row>
    <row r="47315" spans="4:4">
      <c r="D47315" s="422"/>
    </row>
    <row r="47316" spans="4:4">
      <c r="D47316" s="422"/>
    </row>
    <row r="47317" spans="4:4">
      <c r="D47317" s="422"/>
    </row>
    <row r="47318" spans="4:4">
      <c r="D47318" s="422"/>
    </row>
    <row r="47319" spans="4:4">
      <c r="D47319" s="422"/>
    </row>
    <row r="47320" spans="4:4">
      <c r="D47320" s="422"/>
    </row>
    <row r="47321" spans="4:4">
      <c r="D47321" s="422"/>
    </row>
    <row r="47322" spans="4:4">
      <c r="D47322" s="422"/>
    </row>
    <row r="47323" spans="4:4">
      <c r="D47323" s="422"/>
    </row>
    <row r="47324" spans="4:4">
      <c r="D47324" s="422"/>
    </row>
    <row r="47325" spans="4:4">
      <c r="D47325" s="422"/>
    </row>
    <row r="47326" spans="4:4">
      <c r="D47326" s="422"/>
    </row>
    <row r="47327" spans="4:4">
      <c r="D47327" s="422"/>
    </row>
    <row r="47328" spans="4:4">
      <c r="D47328" s="422"/>
    </row>
    <row r="47329" spans="4:4">
      <c r="D47329" s="422"/>
    </row>
    <row r="47330" spans="4:4">
      <c r="D47330" s="422"/>
    </row>
    <row r="47331" spans="4:4">
      <c r="D47331" s="422"/>
    </row>
    <row r="47332" spans="4:4">
      <c r="D47332" s="422"/>
    </row>
    <row r="47333" spans="4:4">
      <c r="D47333" s="422"/>
    </row>
    <row r="47334" spans="4:4">
      <c r="D47334" s="422"/>
    </row>
    <row r="47335" spans="4:4">
      <c r="D47335" s="422"/>
    </row>
    <row r="47336" spans="4:4">
      <c r="D47336" s="422"/>
    </row>
    <row r="47337" spans="4:4">
      <c r="D47337" s="422"/>
    </row>
    <row r="47338" spans="4:4">
      <c r="D47338" s="422"/>
    </row>
    <row r="47339" spans="4:4">
      <c r="D47339" s="422"/>
    </row>
    <row r="47340" spans="4:4">
      <c r="D47340" s="422"/>
    </row>
    <row r="47341" spans="4:4">
      <c r="D47341" s="422"/>
    </row>
    <row r="47342" spans="4:4">
      <c r="D47342" s="422"/>
    </row>
    <row r="47343" spans="4:4">
      <c r="D47343" s="422"/>
    </row>
    <row r="47344" spans="4:4">
      <c r="D47344" s="422"/>
    </row>
    <row r="47345" spans="4:4">
      <c r="D47345" s="422"/>
    </row>
    <row r="47346" spans="4:4">
      <c r="D47346" s="422"/>
    </row>
    <row r="47347" spans="4:4">
      <c r="D47347" s="422"/>
    </row>
    <row r="47348" spans="4:4">
      <c r="D47348" s="422"/>
    </row>
    <row r="47349" spans="4:4">
      <c r="D47349" s="422"/>
    </row>
    <row r="47350" spans="4:4">
      <c r="D47350" s="422"/>
    </row>
    <row r="47351" spans="4:4">
      <c r="D47351" s="422"/>
    </row>
    <row r="47352" spans="4:4">
      <c r="D47352" s="422"/>
    </row>
    <row r="47353" spans="4:4">
      <c r="D47353" s="422"/>
    </row>
    <row r="47354" spans="4:4">
      <c r="D47354" s="422"/>
    </row>
    <row r="47355" spans="4:4">
      <c r="D47355" s="422"/>
    </row>
    <row r="47356" spans="4:4">
      <c r="D47356" s="422"/>
    </row>
    <row r="47357" spans="4:4">
      <c r="D47357" s="422"/>
    </row>
    <row r="47358" spans="4:4">
      <c r="D47358" s="422"/>
    </row>
    <row r="47359" spans="4:4">
      <c r="D47359" s="422"/>
    </row>
    <row r="47360" spans="4:4">
      <c r="D47360" s="422"/>
    </row>
    <row r="47361" spans="4:4">
      <c r="D47361" s="422"/>
    </row>
    <row r="47362" spans="4:4">
      <c r="D47362" s="422"/>
    </row>
    <row r="47363" spans="4:4">
      <c r="D47363" s="422"/>
    </row>
    <row r="47364" spans="4:4">
      <c r="D47364" s="422"/>
    </row>
    <row r="47365" spans="4:4">
      <c r="D47365" s="422"/>
    </row>
    <row r="47366" spans="4:4">
      <c r="D47366" s="422"/>
    </row>
    <row r="47367" spans="4:4">
      <c r="D47367" s="422"/>
    </row>
    <row r="47368" spans="4:4">
      <c r="D47368" s="422"/>
    </row>
    <row r="47369" spans="4:4">
      <c r="D47369" s="422"/>
    </row>
    <row r="47370" spans="4:4">
      <c r="D47370" s="422"/>
    </row>
    <row r="47371" spans="4:4">
      <c r="D47371" s="422"/>
    </row>
    <row r="47372" spans="4:4">
      <c r="D47372" s="422"/>
    </row>
    <row r="47373" spans="4:4">
      <c r="D47373" s="422"/>
    </row>
    <row r="47374" spans="4:4">
      <c r="D47374" s="422"/>
    </row>
    <row r="47375" spans="4:4">
      <c r="D47375" s="422"/>
    </row>
    <row r="47376" spans="4:4">
      <c r="D47376" s="422"/>
    </row>
    <row r="47377" spans="4:4">
      <c r="D47377" s="422"/>
    </row>
    <row r="47378" spans="4:4">
      <c r="D47378" s="422"/>
    </row>
    <row r="47379" spans="4:4">
      <c r="D47379" s="422"/>
    </row>
    <row r="47380" spans="4:4">
      <c r="D47380" s="422"/>
    </row>
    <row r="47381" spans="4:4">
      <c r="D47381" s="422"/>
    </row>
    <row r="47382" spans="4:4">
      <c r="D47382" s="422"/>
    </row>
    <row r="47383" spans="4:4">
      <c r="D47383" s="422"/>
    </row>
    <row r="47384" spans="4:4">
      <c r="D47384" s="422"/>
    </row>
    <row r="47385" spans="4:4">
      <c r="D47385" s="422"/>
    </row>
    <row r="47386" spans="4:4">
      <c r="D47386" s="422"/>
    </row>
    <row r="47387" spans="4:4">
      <c r="D47387" s="422"/>
    </row>
    <row r="47388" spans="4:4">
      <c r="D47388" s="422"/>
    </row>
    <row r="47389" spans="4:4">
      <c r="D47389" s="422"/>
    </row>
    <row r="47390" spans="4:4">
      <c r="D47390" s="422"/>
    </row>
    <row r="47391" spans="4:4">
      <c r="D47391" s="422"/>
    </row>
    <row r="47392" spans="4:4">
      <c r="D47392" s="422"/>
    </row>
    <row r="47393" spans="4:4">
      <c r="D47393" s="422"/>
    </row>
    <row r="47394" spans="4:4">
      <c r="D47394" s="422"/>
    </row>
    <row r="47395" spans="4:4">
      <c r="D47395" s="422"/>
    </row>
    <row r="47396" spans="4:4">
      <c r="D47396" s="422"/>
    </row>
    <row r="47397" spans="4:4">
      <c r="D47397" s="422"/>
    </row>
    <row r="47398" spans="4:4">
      <c r="D47398" s="422"/>
    </row>
    <row r="47399" spans="4:4">
      <c r="D47399" s="422"/>
    </row>
    <row r="47400" spans="4:4">
      <c r="D47400" s="422"/>
    </row>
    <row r="47401" spans="4:4">
      <c r="D47401" s="422"/>
    </row>
    <row r="47402" spans="4:4">
      <c r="D47402" s="422"/>
    </row>
    <row r="47403" spans="4:4">
      <c r="D47403" s="422"/>
    </row>
    <row r="47404" spans="4:4">
      <c r="D47404" s="422"/>
    </row>
    <row r="47405" spans="4:4">
      <c r="D47405" s="422"/>
    </row>
    <row r="47406" spans="4:4">
      <c r="D47406" s="422"/>
    </row>
    <row r="47407" spans="4:4">
      <c r="D47407" s="422"/>
    </row>
    <row r="47408" spans="4:4">
      <c r="D47408" s="422"/>
    </row>
    <row r="47409" spans="4:4">
      <c r="D47409" s="422"/>
    </row>
    <row r="47410" spans="4:4">
      <c r="D47410" s="422"/>
    </row>
    <row r="47411" spans="4:4">
      <c r="D47411" s="422"/>
    </row>
    <row r="47412" spans="4:4">
      <c r="D47412" s="422"/>
    </row>
    <row r="47413" spans="4:4">
      <c r="D47413" s="422"/>
    </row>
    <row r="47414" spans="4:4">
      <c r="D47414" s="422"/>
    </row>
    <row r="47415" spans="4:4">
      <c r="D47415" s="422"/>
    </row>
    <row r="47416" spans="4:4">
      <c r="D47416" s="422"/>
    </row>
    <row r="47417" spans="4:4">
      <c r="D47417" s="422"/>
    </row>
    <row r="47418" spans="4:4">
      <c r="D47418" s="422"/>
    </row>
    <row r="47419" spans="4:4">
      <c r="D47419" s="422"/>
    </row>
    <row r="47420" spans="4:4">
      <c r="D47420" s="422"/>
    </row>
    <row r="47421" spans="4:4">
      <c r="D47421" s="422"/>
    </row>
    <row r="47422" spans="4:4">
      <c r="D47422" s="422"/>
    </row>
    <row r="47423" spans="4:4">
      <c r="D47423" s="422"/>
    </row>
    <row r="47424" spans="4:4">
      <c r="D47424" s="422"/>
    </row>
    <row r="47425" spans="4:4">
      <c r="D47425" s="422"/>
    </row>
    <row r="47426" spans="4:4">
      <c r="D47426" s="422"/>
    </row>
    <row r="47427" spans="4:4">
      <c r="D47427" s="422"/>
    </row>
    <row r="47428" spans="4:4">
      <c r="D47428" s="422"/>
    </row>
    <row r="47429" spans="4:4">
      <c r="D47429" s="422"/>
    </row>
    <row r="47430" spans="4:4">
      <c r="D47430" s="422"/>
    </row>
    <row r="47431" spans="4:4">
      <c r="D47431" s="422"/>
    </row>
    <row r="47432" spans="4:4">
      <c r="D47432" s="422"/>
    </row>
    <row r="47433" spans="4:4">
      <c r="D47433" s="422"/>
    </row>
    <row r="47434" spans="4:4">
      <c r="D47434" s="422"/>
    </row>
    <row r="47435" spans="4:4">
      <c r="D47435" s="422"/>
    </row>
    <row r="47436" spans="4:4">
      <c r="D47436" s="422"/>
    </row>
    <row r="47437" spans="4:4">
      <c r="D47437" s="422"/>
    </row>
    <row r="47438" spans="4:4">
      <c r="D47438" s="422"/>
    </row>
    <row r="47439" spans="4:4">
      <c r="D47439" s="422"/>
    </row>
    <row r="47440" spans="4:4">
      <c r="D47440" s="422"/>
    </row>
    <row r="47441" spans="4:4">
      <c r="D47441" s="422"/>
    </row>
    <row r="47442" spans="4:4">
      <c r="D47442" s="422"/>
    </row>
    <row r="47443" spans="4:4">
      <c r="D47443" s="422"/>
    </row>
    <row r="47444" spans="4:4">
      <c r="D47444" s="422"/>
    </row>
    <row r="47445" spans="4:4">
      <c r="D47445" s="422"/>
    </row>
    <row r="47446" spans="4:4">
      <c r="D47446" s="422"/>
    </row>
    <row r="47447" spans="4:4">
      <c r="D47447" s="422"/>
    </row>
    <row r="47448" spans="4:4">
      <c r="D47448" s="422"/>
    </row>
    <row r="47449" spans="4:4">
      <c r="D47449" s="422"/>
    </row>
    <row r="47450" spans="4:4">
      <c r="D47450" s="422"/>
    </row>
    <row r="47451" spans="4:4">
      <c r="D47451" s="422"/>
    </row>
    <row r="47452" spans="4:4">
      <c r="D47452" s="422"/>
    </row>
    <row r="47453" spans="4:4">
      <c r="D47453" s="422"/>
    </row>
    <row r="47454" spans="4:4">
      <c r="D47454" s="422"/>
    </row>
    <row r="47455" spans="4:4">
      <c r="D47455" s="422"/>
    </row>
    <row r="47456" spans="4:4">
      <c r="D47456" s="422"/>
    </row>
    <row r="47457" spans="4:4">
      <c r="D47457" s="422"/>
    </row>
    <row r="47458" spans="4:4">
      <c r="D47458" s="422"/>
    </row>
    <row r="47459" spans="4:4">
      <c r="D47459" s="422"/>
    </row>
    <row r="47460" spans="4:4">
      <c r="D47460" s="422"/>
    </row>
    <row r="47461" spans="4:4">
      <c r="D47461" s="422"/>
    </row>
    <row r="47462" spans="4:4">
      <c r="D47462" s="422"/>
    </row>
    <row r="47463" spans="4:4">
      <c r="D47463" s="422"/>
    </row>
    <row r="47464" spans="4:4">
      <c r="D47464" s="422"/>
    </row>
    <row r="47465" spans="4:4">
      <c r="D47465" s="422"/>
    </row>
    <row r="47466" spans="4:4">
      <c r="D47466" s="422"/>
    </row>
    <row r="47467" spans="4:4">
      <c r="D47467" s="422"/>
    </row>
    <row r="47468" spans="4:4">
      <c r="D47468" s="422"/>
    </row>
    <row r="47469" spans="4:4">
      <c r="D47469" s="422"/>
    </row>
    <row r="47470" spans="4:4">
      <c r="D47470" s="422"/>
    </row>
    <row r="47471" spans="4:4">
      <c r="D47471" s="422"/>
    </row>
    <row r="47472" spans="4:4">
      <c r="D47472" s="422"/>
    </row>
    <row r="47473" spans="4:4">
      <c r="D47473" s="422"/>
    </row>
    <row r="47474" spans="4:4">
      <c r="D47474" s="422"/>
    </row>
    <row r="47475" spans="4:4">
      <c r="D47475" s="422"/>
    </row>
    <row r="47476" spans="4:4">
      <c r="D47476" s="422"/>
    </row>
    <row r="47477" spans="4:4">
      <c r="D47477" s="422"/>
    </row>
    <row r="47478" spans="4:4">
      <c r="D47478" s="422"/>
    </row>
    <row r="47479" spans="4:4">
      <c r="D47479" s="422"/>
    </row>
    <row r="47480" spans="4:4">
      <c r="D47480" s="422"/>
    </row>
    <row r="47481" spans="4:4">
      <c r="D47481" s="422"/>
    </row>
    <row r="47482" spans="4:4">
      <c r="D47482" s="422"/>
    </row>
    <row r="47483" spans="4:4">
      <c r="D47483" s="422"/>
    </row>
    <row r="47484" spans="4:4">
      <c r="D47484" s="422"/>
    </row>
    <row r="47485" spans="4:4">
      <c r="D47485" s="422"/>
    </row>
    <row r="47486" spans="4:4">
      <c r="D47486" s="422"/>
    </row>
    <row r="47487" spans="4:4">
      <c r="D47487" s="422"/>
    </row>
    <row r="47488" spans="4:4">
      <c r="D47488" s="422"/>
    </row>
    <row r="47489" spans="4:4">
      <c r="D47489" s="422"/>
    </row>
    <row r="47490" spans="4:4">
      <c r="D47490" s="422"/>
    </row>
    <row r="47491" spans="4:4">
      <c r="D47491" s="422"/>
    </row>
    <row r="47492" spans="4:4">
      <c r="D47492" s="422"/>
    </row>
    <row r="47493" spans="4:4">
      <c r="D47493" s="422"/>
    </row>
    <row r="47494" spans="4:4">
      <c r="D47494" s="422"/>
    </row>
    <row r="47495" spans="4:4">
      <c r="D47495" s="422"/>
    </row>
    <row r="47496" spans="4:4">
      <c r="D47496" s="422"/>
    </row>
    <row r="47497" spans="4:4">
      <c r="D47497" s="422"/>
    </row>
    <row r="47498" spans="4:4">
      <c r="D47498" s="422"/>
    </row>
    <row r="47499" spans="4:4">
      <c r="D47499" s="422"/>
    </row>
    <row r="47500" spans="4:4">
      <c r="D47500" s="422"/>
    </row>
    <row r="47501" spans="4:4">
      <c r="D47501" s="422"/>
    </row>
    <row r="47502" spans="4:4">
      <c r="D47502" s="422"/>
    </row>
    <row r="47503" spans="4:4">
      <c r="D47503" s="422"/>
    </row>
    <row r="47504" spans="4:4">
      <c r="D47504" s="422"/>
    </row>
    <row r="47505" spans="4:4">
      <c r="D47505" s="422"/>
    </row>
    <row r="47506" spans="4:4">
      <c r="D47506" s="422"/>
    </row>
    <row r="47507" spans="4:4">
      <c r="D47507" s="422"/>
    </row>
    <row r="47508" spans="4:4">
      <c r="D47508" s="422"/>
    </row>
    <row r="47509" spans="4:4">
      <c r="D47509" s="422"/>
    </row>
    <row r="47510" spans="4:4">
      <c r="D47510" s="422"/>
    </row>
    <row r="47511" spans="4:4">
      <c r="D47511" s="422"/>
    </row>
    <row r="47512" spans="4:4">
      <c r="D47512" s="422"/>
    </row>
    <row r="47513" spans="4:4">
      <c r="D47513" s="422"/>
    </row>
    <row r="47514" spans="4:4">
      <c r="D47514" s="422"/>
    </row>
    <row r="47515" spans="4:4">
      <c r="D47515" s="422"/>
    </row>
    <row r="47516" spans="4:4">
      <c r="D47516" s="422"/>
    </row>
    <row r="47517" spans="4:4">
      <c r="D47517" s="422"/>
    </row>
    <row r="47518" spans="4:4">
      <c r="D47518" s="422"/>
    </row>
    <row r="47519" spans="4:4">
      <c r="D47519" s="422"/>
    </row>
    <row r="47520" spans="4:4">
      <c r="D47520" s="422"/>
    </row>
    <row r="47521" spans="4:4">
      <c r="D47521" s="422"/>
    </row>
    <row r="47522" spans="4:4">
      <c r="D47522" s="422"/>
    </row>
    <row r="47523" spans="4:4">
      <c r="D47523" s="422"/>
    </row>
    <row r="47524" spans="4:4">
      <c r="D47524" s="422"/>
    </row>
    <row r="47525" spans="4:4">
      <c r="D47525" s="422"/>
    </row>
    <row r="47526" spans="4:4">
      <c r="D47526" s="422"/>
    </row>
    <row r="47527" spans="4:4">
      <c r="D47527" s="422"/>
    </row>
    <row r="47528" spans="4:4">
      <c r="D47528" s="422"/>
    </row>
    <row r="47529" spans="4:4">
      <c r="D47529" s="422"/>
    </row>
    <row r="47530" spans="4:4">
      <c r="D47530" s="422"/>
    </row>
    <row r="47531" spans="4:4">
      <c r="D47531" s="422"/>
    </row>
    <row r="47532" spans="4:4">
      <c r="D47532" s="422"/>
    </row>
    <row r="47533" spans="4:4">
      <c r="D47533" s="422"/>
    </row>
    <row r="47534" spans="4:4">
      <c r="D47534" s="422"/>
    </row>
    <row r="47535" spans="4:4">
      <c r="D47535" s="422"/>
    </row>
    <row r="47536" spans="4:4">
      <c r="D47536" s="422"/>
    </row>
    <row r="47537" spans="4:4">
      <c r="D47537" s="422"/>
    </row>
    <row r="47538" spans="4:4">
      <c r="D47538" s="422"/>
    </row>
    <row r="47539" spans="4:4">
      <c r="D47539" s="422"/>
    </row>
    <row r="47540" spans="4:4">
      <c r="D47540" s="422"/>
    </row>
    <row r="47541" spans="4:4">
      <c r="D47541" s="422"/>
    </row>
    <row r="47542" spans="4:4">
      <c r="D47542" s="422"/>
    </row>
    <row r="47543" spans="4:4">
      <c r="D47543" s="422"/>
    </row>
    <row r="47544" spans="4:4">
      <c r="D47544" s="422"/>
    </row>
    <row r="47545" spans="4:4">
      <c r="D47545" s="422"/>
    </row>
    <row r="47546" spans="4:4">
      <c r="D47546" s="422"/>
    </row>
    <row r="47547" spans="4:4">
      <c r="D47547" s="422"/>
    </row>
    <row r="47548" spans="4:4">
      <c r="D47548" s="422"/>
    </row>
    <row r="47549" spans="4:4">
      <c r="D47549" s="422"/>
    </row>
    <row r="47550" spans="4:4">
      <c r="D47550" s="422"/>
    </row>
    <row r="47551" spans="4:4">
      <c r="D47551" s="422"/>
    </row>
    <row r="47552" spans="4:4">
      <c r="D47552" s="422"/>
    </row>
    <row r="47553" spans="4:4">
      <c r="D47553" s="422"/>
    </row>
    <row r="47554" spans="4:4">
      <c r="D47554" s="422"/>
    </row>
    <row r="47555" spans="4:4">
      <c r="D47555" s="422"/>
    </row>
    <row r="47556" spans="4:4">
      <c r="D47556" s="422"/>
    </row>
    <row r="47557" spans="4:4">
      <c r="D47557" s="422"/>
    </row>
    <row r="47558" spans="4:4">
      <c r="D47558" s="422"/>
    </row>
    <row r="47559" spans="4:4">
      <c r="D47559" s="422"/>
    </row>
    <row r="47560" spans="4:4">
      <c r="D47560" s="422"/>
    </row>
    <row r="47561" spans="4:4">
      <c r="D47561" s="422"/>
    </row>
    <row r="47562" spans="4:4">
      <c r="D47562" s="422"/>
    </row>
    <row r="47563" spans="4:4">
      <c r="D47563" s="422"/>
    </row>
    <row r="47564" spans="4:4">
      <c r="D47564" s="422"/>
    </row>
    <row r="47565" spans="4:4">
      <c r="D47565" s="422"/>
    </row>
    <row r="47566" spans="4:4">
      <c r="D47566" s="422"/>
    </row>
    <row r="47567" spans="4:4">
      <c r="D47567" s="422"/>
    </row>
    <row r="47568" spans="4:4">
      <c r="D47568" s="422"/>
    </row>
    <row r="47569" spans="4:4">
      <c r="D47569" s="422"/>
    </row>
    <row r="47570" spans="4:4">
      <c r="D47570" s="422"/>
    </row>
    <row r="47571" spans="4:4">
      <c r="D47571" s="422"/>
    </row>
    <row r="47572" spans="4:4">
      <c r="D47572" s="422"/>
    </row>
    <row r="47573" spans="4:4">
      <c r="D47573" s="422"/>
    </row>
    <row r="47574" spans="4:4">
      <c r="D47574" s="422"/>
    </row>
    <row r="47575" spans="4:4">
      <c r="D47575" s="422"/>
    </row>
    <row r="47576" spans="4:4">
      <c r="D47576" s="422"/>
    </row>
    <row r="47577" spans="4:4">
      <c r="D47577" s="422"/>
    </row>
    <row r="47578" spans="4:4">
      <c r="D47578" s="422"/>
    </row>
    <row r="47579" spans="4:4">
      <c r="D47579" s="422"/>
    </row>
    <row r="47580" spans="4:4">
      <c r="D47580" s="422"/>
    </row>
    <row r="47581" spans="4:4">
      <c r="D47581" s="422"/>
    </row>
    <row r="47582" spans="4:4">
      <c r="D47582" s="422"/>
    </row>
    <row r="47583" spans="4:4">
      <c r="D47583" s="422"/>
    </row>
    <row r="47584" spans="4:4">
      <c r="D47584" s="422"/>
    </row>
    <row r="47585" spans="4:4">
      <c r="D47585" s="422"/>
    </row>
    <row r="47586" spans="4:4">
      <c r="D47586" s="422"/>
    </row>
    <row r="47587" spans="4:4">
      <c r="D47587" s="422"/>
    </row>
    <row r="47588" spans="4:4">
      <c r="D47588" s="422"/>
    </row>
    <row r="47589" spans="4:4">
      <c r="D47589" s="422"/>
    </row>
    <row r="47590" spans="4:4">
      <c r="D47590" s="422"/>
    </row>
    <row r="47591" spans="4:4">
      <c r="D47591" s="422"/>
    </row>
    <row r="47592" spans="4:4">
      <c r="D47592" s="422"/>
    </row>
    <row r="47593" spans="4:4">
      <c r="D47593" s="422"/>
    </row>
    <row r="47594" spans="4:4">
      <c r="D47594" s="422"/>
    </row>
    <row r="47595" spans="4:4">
      <c r="D47595" s="422"/>
    </row>
    <row r="47596" spans="4:4">
      <c r="D47596" s="422"/>
    </row>
    <row r="47597" spans="4:4">
      <c r="D47597" s="422"/>
    </row>
    <row r="47598" spans="4:4">
      <c r="D47598" s="422"/>
    </row>
    <row r="47599" spans="4:4">
      <c r="D47599" s="422"/>
    </row>
    <row r="47600" spans="4:4">
      <c r="D47600" s="422"/>
    </row>
    <row r="47601" spans="4:4">
      <c r="D47601" s="422"/>
    </row>
    <row r="47602" spans="4:4">
      <c r="D47602" s="422"/>
    </row>
    <row r="47603" spans="4:4">
      <c r="D47603" s="422"/>
    </row>
    <row r="47604" spans="4:4">
      <c r="D47604" s="422"/>
    </row>
    <row r="47605" spans="4:4">
      <c r="D47605" s="422"/>
    </row>
    <row r="47606" spans="4:4">
      <c r="D47606" s="422"/>
    </row>
    <row r="47607" spans="4:4">
      <c r="D47607" s="422"/>
    </row>
    <row r="47608" spans="4:4">
      <c r="D47608" s="422"/>
    </row>
    <row r="47609" spans="4:4">
      <c r="D47609" s="422"/>
    </row>
    <row r="47610" spans="4:4">
      <c r="D47610" s="422"/>
    </row>
    <row r="47611" spans="4:4">
      <c r="D47611" s="422"/>
    </row>
    <row r="47612" spans="4:4">
      <c r="D47612" s="422"/>
    </row>
    <row r="47613" spans="4:4">
      <c r="D47613" s="422"/>
    </row>
    <row r="47614" spans="4:4">
      <c r="D47614" s="422"/>
    </row>
    <row r="47615" spans="4:4">
      <c r="D47615" s="422"/>
    </row>
    <row r="47616" spans="4:4">
      <c r="D47616" s="422"/>
    </row>
    <row r="47617" spans="4:4">
      <c r="D47617" s="422"/>
    </row>
    <row r="47618" spans="4:4">
      <c r="D47618" s="422"/>
    </row>
    <row r="47619" spans="4:4">
      <c r="D47619" s="422"/>
    </row>
    <row r="47620" spans="4:4">
      <c r="D47620" s="422"/>
    </row>
    <row r="47621" spans="4:4">
      <c r="D47621" s="422"/>
    </row>
    <row r="47622" spans="4:4">
      <c r="D47622" s="422"/>
    </row>
    <row r="47623" spans="4:4">
      <c r="D47623" s="422"/>
    </row>
    <row r="47624" spans="4:4">
      <c r="D47624" s="422"/>
    </row>
    <row r="47625" spans="4:4">
      <c r="D47625" s="422"/>
    </row>
    <row r="47626" spans="4:4">
      <c r="D47626" s="422"/>
    </row>
    <row r="47627" spans="4:4">
      <c r="D47627" s="422"/>
    </row>
    <row r="47628" spans="4:4">
      <c r="D47628" s="422"/>
    </row>
    <row r="47629" spans="4:4">
      <c r="D47629" s="422"/>
    </row>
    <row r="47630" spans="4:4">
      <c r="D47630" s="422"/>
    </row>
    <row r="47631" spans="4:4">
      <c r="D47631" s="422"/>
    </row>
    <row r="47632" spans="4:4">
      <c r="D47632" s="422"/>
    </row>
    <row r="47633" spans="4:4">
      <c r="D47633" s="422"/>
    </row>
    <row r="47634" spans="4:4">
      <c r="D47634" s="422"/>
    </row>
    <row r="47635" spans="4:4">
      <c r="D47635" s="422"/>
    </row>
    <row r="47636" spans="4:4">
      <c r="D47636" s="422"/>
    </row>
    <row r="47637" spans="4:4">
      <c r="D47637" s="422"/>
    </row>
    <row r="47638" spans="4:4">
      <c r="D47638" s="422"/>
    </row>
    <row r="47639" spans="4:4">
      <c r="D47639" s="422"/>
    </row>
    <row r="47640" spans="4:4">
      <c r="D47640" s="422"/>
    </row>
    <row r="47641" spans="4:4">
      <c r="D47641" s="422"/>
    </row>
    <row r="47642" spans="4:4">
      <c r="D47642" s="422"/>
    </row>
    <row r="47643" spans="4:4">
      <c r="D47643" s="422"/>
    </row>
    <row r="47644" spans="4:4">
      <c r="D47644" s="422"/>
    </row>
    <row r="47645" spans="4:4">
      <c r="D47645" s="422"/>
    </row>
    <row r="47646" spans="4:4">
      <c r="D47646" s="422"/>
    </row>
    <row r="47647" spans="4:4">
      <c r="D47647" s="422"/>
    </row>
    <row r="47648" spans="4:4">
      <c r="D47648" s="422"/>
    </row>
    <row r="47649" spans="4:4">
      <c r="D47649" s="422"/>
    </row>
    <row r="47650" spans="4:4">
      <c r="D47650" s="422"/>
    </row>
    <row r="47651" spans="4:4">
      <c r="D47651" s="422"/>
    </row>
    <row r="47652" spans="4:4">
      <c r="D47652" s="422"/>
    </row>
    <row r="47653" spans="4:4">
      <c r="D47653" s="422"/>
    </row>
    <row r="47654" spans="4:4">
      <c r="D47654" s="422"/>
    </row>
    <row r="47655" spans="4:4">
      <c r="D47655" s="422"/>
    </row>
    <row r="47656" spans="4:4">
      <c r="D47656" s="422"/>
    </row>
    <row r="47657" spans="4:4">
      <c r="D47657" s="422"/>
    </row>
    <row r="47658" spans="4:4">
      <c r="D47658" s="422"/>
    </row>
    <row r="47659" spans="4:4">
      <c r="D47659" s="422"/>
    </row>
    <row r="47660" spans="4:4">
      <c r="D47660" s="422"/>
    </row>
    <row r="47661" spans="4:4">
      <c r="D47661" s="422"/>
    </row>
    <row r="47662" spans="4:4">
      <c r="D47662" s="422"/>
    </row>
    <row r="47663" spans="4:4">
      <c r="D47663" s="422"/>
    </row>
    <row r="47664" spans="4:4">
      <c r="D47664" s="422"/>
    </row>
    <row r="47665" spans="4:4">
      <c r="D47665" s="422"/>
    </row>
    <row r="47666" spans="4:4">
      <c r="D47666" s="422"/>
    </row>
    <row r="47667" spans="4:4">
      <c r="D47667" s="422"/>
    </row>
    <row r="47668" spans="4:4">
      <c r="D47668" s="422"/>
    </row>
    <row r="47669" spans="4:4">
      <c r="D47669" s="422"/>
    </row>
    <row r="47670" spans="4:4">
      <c r="D47670" s="422"/>
    </row>
    <row r="47671" spans="4:4">
      <c r="D47671" s="422"/>
    </row>
    <row r="47672" spans="4:4">
      <c r="D47672" s="422"/>
    </row>
    <row r="47673" spans="4:4">
      <c r="D47673" s="422"/>
    </row>
    <row r="47674" spans="4:4">
      <c r="D47674" s="422"/>
    </row>
    <row r="47675" spans="4:4">
      <c r="D47675" s="422"/>
    </row>
    <row r="47676" spans="4:4">
      <c r="D47676" s="422"/>
    </row>
    <row r="47677" spans="4:4">
      <c r="D47677" s="422"/>
    </row>
    <row r="47678" spans="4:4">
      <c r="D47678" s="422"/>
    </row>
    <row r="47679" spans="4:4">
      <c r="D47679" s="422"/>
    </row>
    <row r="47680" spans="4:4">
      <c r="D47680" s="422"/>
    </row>
    <row r="47681" spans="4:4">
      <c r="D47681" s="422"/>
    </row>
    <row r="47682" spans="4:4">
      <c r="D47682" s="422"/>
    </row>
    <row r="47683" spans="4:4">
      <c r="D47683" s="422"/>
    </row>
    <row r="47684" spans="4:4">
      <c r="D47684" s="422"/>
    </row>
    <row r="47685" spans="4:4">
      <c r="D47685" s="422"/>
    </row>
    <row r="47686" spans="4:4">
      <c r="D47686" s="422"/>
    </row>
    <row r="47687" spans="4:4">
      <c r="D47687" s="422"/>
    </row>
    <row r="47688" spans="4:4">
      <c r="D47688" s="422"/>
    </row>
    <row r="47689" spans="4:4">
      <c r="D47689" s="422"/>
    </row>
    <row r="47690" spans="4:4">
      <c r="D47690" s="422"/>
    </row>
    <row r="47691" spans="4:4">
      <c r="D47691" s="422"/>
    </row>
    <row r="47692" spans="4:4">
      <c r="D47692" s="422"/>
    </row>
    <row r="47693" spans="4:4">
      <c r="D47693" s="422"/>
    </row>
    <row r="47694" spans="4:4">
      <c r="D47694" s="422"/>
    </row>
    <row r="47695" spans="4:4">
      <c r="D47695" s="422"/>
    </row>
    <row r="47696" spans="4:4">
      <c r="D47696" s="422"/>
    </row>
    <row r="47697" spans="4:4">
      <c r="D47697" s="422"/>
    </row>
    <row r="47698" spans="4:4">
      <c r="D47698" s="422"/>
    </row>
    <row r="47699" spans="4:4">
      <c r="D47699" s="422"/>
    </row>
    <row r="47700" spans="4:4">
      <c r="D47700" s="422"/>
    </row>
    <row r="47701" spans="4:4">
      <c r="D47701" s="422"/>
    </row>
    <row r="47702" spans="4:4">
      <c r="D47702" s="422"/>
    </row>
    <row r="47703" spans="4:4">
      <c r="D47703" s="422"/>
    </row>
    <row r="47704" spans="4:4">
      <c r="D47704" s="422"/>
    </row>
    <row r="47705" spans="4:4">
      <c r="D47705" s="422"/>
    </row>
    <row r="47706" spans="4:4">
      <c r="D47706" s="422"/>
    </row>
    <row r="47707" spans="4:4">
      <c r="D47707" s="422"/>
    </row>
    <row r="47708" spans="4:4">
      <c r="D47708" s="422"/>
    </row>
    <row r="47709" spans="4:4">
      <c r="D47709" s="422"/>
    </row>
    <row r="47710" spans="4:4">
      <c r="D47710" s="422"/>
    </row>
    <row r="47711" spans="4:4">
      <c r="D47711" s="422"/>
    </row>
    <row r="47712" spans="4:4">
      <c r="D47712" s="422"/>
    </row>
    <row r="47713" spans="4:4">
      <c r="D47713" s="422"/>
    </row>
    <row r="47714" spans="4:4">
      <c r="D47714" s="422"/>
    </row>
    <row r="47715" spans="4:4">
      <c r="D47715" s="422"/>
    </row>
    <row r="47716" spans="4:4">
      <c r="D47716" s="422"/>
    </row>
    <row r="47717" spans="4:4">
      <c r="D47717" s="422"/>
    </row>
    <row r="47718" spans="4:4">
      <c r="D47718" s="422"/>
    </row>
    <row r="47719" spans="4:4">
      <c r="D47719" s="422"/>
    </row>
    <row r="47720" spans="4:4">
      <c r="D47720" s="422"/>
    </row>
    <row r="47721" spans="4:4">
      <c r="D47721" s="422"/>
    </row>
    <row r="47722" spans="4:4">
      <c r="D47722" s="422"/>
    </row>
    <row r="47723" spans="4:4">
      <c r="D47723" s="422"/>
    </row>
    <row r="47724" spans="4:4">
      <c r="D47724" s="422"/>
    </row>
    <row r="47725" spans="4:4">
      <c r="D47725" s="422"/>
    </row>
    <row r="47726" spans="4:4">
      <c r="D47726" s="422"/>
    </row>
    <row r="47727" spans="4:4">
      <c r="D47727" s="422"/>
    </row>
    <row r="47728" spans="4:4">
      <c r="D47728" s="422"/>
    </row>
    <row r="47729" spans="4:4">
      <c r="D47729" s="422"/>
    </row>
    <row r="47730" spans="4:4">
      <c r="D47730" s="422"/>
    </row>
    <row r="47731" spans="4:4">
      <c r="D47731" s="422"/>
    </row>
    <row r="47732" spans="4:4">
      <c r="D47732" s="422"/>
    </row>
    <row r="47733" spans="4:4">
      <c r="D47733" s="422"/>
    </row>
    <row r="47734" spans="4:4">
      <c r="D47734" s="422"/>
    </row>
    <row r="47735" spans="4:4">
      <c r="D47735" s="422"/>
    </row>
    <row r="47736" spans="4:4">
      <c r="D47736" s="422"/>
    </row>
    <row r="47737" spans="4:4">
      <c r="D47737" s="422"/>
    </row>
    <row r="47738" spans="4:4">
      <c r="D47738" s="422"/>
    </row>
    <row r="47739" spans="4:4">
      <c r="D47739" s="422"/>
    </row>
    <row r="47740" spans="4:4">
      <c r="D47740" s="422"/>
    </row>
    <row r="47741" spans="4:4">
      <c r="D47741" s="422"/>
    </row>
    <row r="47742" spans="4:4">
      <c r="D47742" s="422"/>
    </row>
    <row r="47743" spans="4:4">
      <c r="D47743" s="422"/>
    </row>
    <row r="47744" spans="4:4">
      <c r="D47744" s="422"/>
    </row>
    <row r="47745" spans="4:4">
      <c r="D47745" s="422"/>
    </row>
    <row r="47746" spans="4:4">
      <c r="D47746" s="422"/>
    </row>
    <row r="47747" spans="4:4">
      <c r="D47747" s="422"/>
    </row>
    <row r="47748" spans="4:4">
      <c r="D47748" s="422"/>
    </row>
    <row r="47749" spans="4:4">
      <c r="D47749" s="422"/>
    </row>
    <row r="47750" spans="4:4">
      <c r="D47750" s="422"/>
    </row>
    <row r="47751" spans="4:4">
      <c r="D47751" s="422"/>
    </row>
    <row r="47752" spans="4:4">
      <c r="D47752" s="422"/>
    </row>
    <row r="47753" spans="4:4">
      <c r="D47753" s="422"/>
    </row>
    <row r="47754" spans="4:4">
      <c r="D47754" s="422"/>
    </row>
    <row r="47755" spans="4:4">
      <c r="D47755" s="422"/>
    </row>
    <row r="47756" spans="4:4">
      <c r="D47756" s="422"/>
    </row>
    <row r="47757" spans="4:4">
      <c r="D47757" s="422"/>
    </row>
    <row r="47758" spans="4:4">
      <c r="D47758" s="422"/>
    </row>
    <row r="47759" spans="4:4">
      <c r="D47759" s="422"/>
    </row>
    <row r="47760" spans="4:4">
      <c r="D47760" s="422"/>
    </row>
    <row r="47761" spans="4:4">
      <c r="D47761" s="422"/>
    </row>
    <row r="47762" spans="4:4">
      <c r="D47762" s="422"/>
    </row>
    <row r="47763" spans="4:4">
      <c r="D47763" s="422"/>
    </row>
    <row r="47764" spans="4:4">
      <c r="D47764" s="422"/>
    </row>
    <row r="47765" spans="4:4">
      <c r="D47765" s="422"/>
    </row>
    <row r="47766" spans="4:4">
      <c r="D47766" s="422"/>
    </row>
    <row r="47767" spans="4:4">
      <c r="D47767" s="422"/>
    </row>
    <row r="47768" spans="4:4">
      <c r="D47768" s="422"/>
    </row>
    <row r="47769" spans="4:4">
      <c r="D47769" s="422"/>
    </row>
    <row r="47770" spans="4:4">
      <c r="D47770" s="422"/>
    </row>
    <row r="47771" spans="4:4">
      <c r="D47771" s="422"/>
    </row>
    <row r="47772" spans="4:4">
      <c r="D47772" s="422"/>
    </row>
    <row r="47773" spans="4:4">
      <c r="D47773" s="422"/>
    </row>
    <row r="47774" spans="4:4">
      <c r="D47774" s="422"/>
    </row>
    <row r="47775" spans="4:4">
      <c r="D47775" s="422"/>
    </row>
    <row r="47776" spans="4:4">
      <c r="D47776" s="422"/>
    </row>
    <row r="47777" spans="4:4">
      <c r="D47777" s="422"/>
    </row>
    <row r="47778" spans="4:4">
      <c r="D47778" s="422"/>
    </row>
    <row r="47779" spans="4:4">
      <c r="D47779" s="422"/>
    </row>
    <row r="47780" spans="4:4">
      <c r="D47780" s="422"/>
    </row>
    <row r="47781" spans="4:4">
      <c r="D47781" s="422"/>
    </row>
    <row r="47782" spans="4:4">
      <c r="D47782" s="422"/>
    </row>
    <row r="47783" spans="4:4">
      <c r="D47783" s="422"/>
    </row>
    <row r="47784" spans="4:4">
      <c r="D47784" s="422"/>
    </row>
    <row r="47785" spans="4:4">
      <c r="D47785" s="422"/>
    </row>
    <row r="47786" spans="4:4">
      <c r="D47786" s="422"/>
    </row>
    <row r="47787" spans="4:4">
      <c r="D47787" s="422"/>
    </row>
    <row r="47788" spans="4:4">
      <c r="D47788" s="422"/>
    </row>
    <row r="47789" spans="4:4">
      <c r="D47789" s="422"/>
    </row>
    <row r="47790" spans="4:4">
      <c r="D47790" s="422"/>
    </row>
    <row r="47791" spans="4:4">
      <c r="D47791" s="422"/>
    </row>
    <row r="47792" spans="4:4">
      <c r="D47792" s="422"/>
    </row>
    <row r="47793" spans="4:4">
      <c r="D47793" s="422"/>
    </row>
    <row r="47794" spans="4:4">
      <c r="D47794" s="422"/>
    </row>
    <row r="47795" spans="4:4">
      <c r="D47795" s="422"/>
    </row>
    <row r="47796" spans="4:4">
      <c r="D47796" s="422"/>
    </row>
    <row r="47797" spans="4:4">
      <c r="D47797" s="422"/>
    </row>
    <row r="47798" spans="4:4">
      <c r="D47798" s="422"/>
    </row>
    <row r="47799" spans="4:4">
      <c r="D47799" s="422"/>
    </row>
    <row r="47800" spans="4:4">
      <c r="D47800" s="422"/>
    </row>
    <row r="47801" spans="4:4">
      <c r="D47801" s="422"/>
    </row>
    <row r="47802" spans="4:4">
      <c r="D47802" s="422"/>
    </row>
    <row r="47803" spans="4:4">
      <c r="D47803" s="422"/>
    </row>
    <row r="47804" spans="4:4">
      <c r="D47804" s="422"/>
    </row>
    <row r="47805" spans="4:4">
      <c r="D47805" s="422"/>
    </row>
    <row r="47806" spans="4:4">
      <c r="D47806" s="422"/>
    </row>
    <row r="47807" spans="4:4">
      <c r="D47807" s="422"/>
    </row>
    <row r="47808" spans="4:4">
      <c r="D47808" s="422"/>
    </row>
    <row r="47809" spans="4:4">
      <c r="D47809" s="422"/>
    </row>
    <row r="47810" spans="4:4">
      <c r="D47810" s="422"/>
    </row>
    <row r="47811" spans="4:4">
      <c r="D47811" s="422"/>
    </row>
    <row r="47812" spans="4:4">
      <c r="D47812" s="422"/>
    </row>
    <row r="47813" spans="4:4">
      <c r="D47813" s="422"/>
    </row>
    <row r="47814" spans="4:4">
      <c r="D47814" s="422"/>
    </row>
    <row r="47815" spans="4:4">
      <c r="D47815" s="422"/>
    </row>
    <row r="47816" spans="4:4">
      <c r="D47816" s="422"/>
    </row>
    <row r="47817" spans="4:4">
      <c r="D47817" s="422"/>
    </row>
    <row r="47818" spans="4:4">
      <c r="D47818" s="422"/>
    </row>
    <row r="47819" spans="4:4">
      <c r="D47819" s="422"/>
    </row>
    <row r="47820" spans="4:4">
      <c r="D47820" s="422"/>
    </row>
    <row r="47821" spans="4:4">
      <c r="D47821" s="422"/>
    </row>
    <row r="47822" spans="4:4">
      <c r="D47822" s="422"/>
    </row>
    <row r="47823" spans="4:4">
      <c r="D47823" s="422"/>
    </row>
    <row r="47824" spans="4:4">
      <c r="D47824" s="422"/>
    </row>
    <row r="47825" spans="4:4">
      <c r="D47825" s="422"/>
    </row>
    <row r="47826" spans="4:4">
      <c r="D47826" s="422"/>
    </row>
    <row r="47827" spans="4:4">
      <c r="D47827" s="422"/>
    </row>
    <row r="47828" spans="4:4">
      <c r="D47828" s="422"/>
    </row>
    <row r="47829" spans="4:4">
      <c r="D47829" s="422"/>
    </row>
    <row r="47830" spans="4:4">
      <c r="D47830" s="422"/>
    </row>
    <row r="47831" spans="4:4">
      <c r="D47831" s="422"/>
    </row>
    <row r="47832" spans="4:4">
      <c r="D47832" s="422"/>
    </row>
    <row r="47833" spans="4:4">
      <c r="D47833" s="422"/>
    </row>
    <row r="47834" spans="4:4">
      <c r="D47834" s="422"/>
    </row>
    <row r="47835" spans="4:4">
      <c r="D47835" s="422"/>
    </row>
    <row r="47836" spans="4:4">
      <c r="D47836" s="422"/>
    </row>
    <row r="47837" spans="4:4">
      <c r="D47837" s="422"/>
    </row>
    <row r="47838" spans="4:4">
      <c r="D47838" s="422"/>
    </row>
    <row r="47839" spans="4:4">
      <c r="D47839" s="422"/>
    </row>
    <row r="47840" spans="4:4">
      <c r="D47840" s="422"/>
    </row>
    <row r="47841" spans="4:4">
      <c r="D47841" s="422"/>
    </row>
    <row r="47842" spans="4:4">
      <c r="D47842" s="422"/>
    </row>
    <row r="47843" spans="4:4">
      <c r="D47843" s="422"/>
    </row>
    <row r="47844" spans="4:4">
      <c r="D47844" s="422"/>
    </row>
    <row r="47845" spans="4:4">
      <c r="D47845" s="422"/>
    </row>
    <row r="47846" spans="4:4">
      <c r="D47846" s="422"/>
    </row>
    <row r="47847" spans="4:4">
      <c r="D47847" s="422"/>
    </row>
    <row r="47848" spans="4:4">
      <c r="D47848" s="422"/>
    </row>
    <row r="47849" spans="4:4">
      <c r="D47849" s="422"/>
    </row>
    <row r="47850" spans="4:4">
      <c r="D47850" s="422"/>
    </row>
    <row r="47851" spans="4:4">
      <c r="D47851" s="422"/>
    </row>
    <row r="47852" spans="4:4">
      <c r="D47852" s="422"/>
    </row>
    <row r="47853" spans="4:4">
      <c r="D47853" s="422"/>
    </row>
    <row r="47854" spans="4:4">
      <c r="D47854" s="422"/>
    </row>
    <row r="47855" spans="4:4">
      <c r="D47855" s="422"/>
    </row>
    <row r="47856" spans="4:4">
      <c r="D47856" s="422"/>
    </row>
    <row r="47857" spans="4:4">
      <c r="D47857" s="422"/>
    </row>
    <row r="47858" spans="4:4">
      <c r="D47858" s="422"/>
    </row>
    <row r="47859" spans="4:4">
      <c r="D47859" s="422"/>
    </row>
    <row r="47860" spans="4:4">
      <c r="D47860" s="422"/>
    </row>
    <row r="47861" spans="4:4">
      <c r="D47861" s="422"/>
    </row>
    <row r="47862" spans="4:4">
      <c r="D47862" s="422"/>
    </row>
    <row r="47863" spans="4:4">
      <c r="D47863" s="422"/>
    </row>
    <row r="47864" spans="4:4">
      <c r="D47864" s="422"/>
    </row>
    <row r="47865" spans="4:4">
      <c r="D47865" s="422"/>
    </row>
    <row r="47866" spans="4:4">
      <c r="D47866" s="422"/>
    </row>
    <row r="47867" spans="4:4">
      <c r="D47867" s="422"/>
    </row>
    <row r="47868" spans="4:4">
      <c r="D47868" s="422"/>
    </row>
    <row r="47869" spans="4:4">
      <c r="D47869" s="422"/>
    </row>
    <row r="47870" spans="4:4">
      <c r="D47870" s="422"/>
    </row>
    <row r="47871" spans="4:4">
      <c r="D47871" s="422"/>
    </row>
    <row r="47872" spans="4:4">
      <c r="D47872" s="422"/>
    </row>
    <row r="47873" spans="4:4">
      <c r="D47873" s="422"/>
    </row>
    <row r="47874" spans="4:4">
      <c r="D47874" s="422"/>
    </row>
    <row r="47875" spans="4:4">
      <c r="D47875" s="422"/>
    </row>
    <row r="47876" spans="4:4">
      <c r="D47876" s="422"/>
    </row>
    <row r="47877" spans="4:4">
      <c r="D47877" s="422"/>
    </row>
    <row r="47878" spans="4:4">
      <c r="D47878" s="422"/>
    </row>
    <row r="47879" spans="4:4">
      <c r="D47879" s="422"/>
    </row>
    <row r="47880" spans="4:4">
      <c r="D47880" s="422"/>
    </row>
    <row r="47881" spans="4:4">
      <c r="D47881" s="422"/>
    </row>
    <row r="47882" spans="4:4">
      <c r="D47882" s="422"/>
    </row>
    <row r="47883" spans="4:4">
      <c r="D47883" s="422"/>
    </row>
    <row r="47884" spans="4:4">
      <c r="D47884" s="422"/>
    </row>
    <row r="47885" spans="4:4">
      <c r="D47885" s="422"/>
    </row>
    <row r="47886" spans="4:4">
      <c r="D47886" s="422"/>
    </row>
    <row r="47887" spans="4:4">
      <c r="D47887" s="422"/>
    </row>
    <row r="47888" spans="4:4">
      <c r="D47888" s="422"/>
    </row>
    <row r="47889" spans="4:4">
      <c r="D47889" s="422"/>
    </row>
    <row r="47890" spans="4:4">
      <c r="D47890" s="422"/>
    </row>
    <row r="47891" spans="4:4">
      <c r="D47891" s="422"/>
    </row>
    <row r="47892" spans="4:4">
      <c r="D47892" s="422"/>
    </row>
    <row r="47893" spans="4:4">
      <c r="D47893" s="422"/>
    </row>
    <row r="47894" spans="4:4">
      <c r="D47894" s="422"/>
    </row>
    <row r="47895" spans="4:4">
      <c r="D47895" s="422"/>
    </row>
    <row r="47896" spans="4:4">
      <c r="D47896" s="422"/>
    </row>
    <row r="47897" spans="4:4">
      <c r="D47897" s="422"/>
    </row>
    <row r="47898" spans="4:4">
      <c r="D47898" s="422"/>
    </row>
    <row r="47899" spans="4:4">
      <c r="D47899" s="422"/>
    </row>
    <row r="47900" spans="4:4">
      <c r="D47900" s="422"/>
    </row>
    <row r="47901" spans="4:4">
      <c r="D47901" s="422"/>
    </row>
    <row r="47902" spans="4:4">
      <c r="D47902" s="422"/>
    </row>
    <row r="47903" spans="4:4">
      <c r="D47903" s="422"/>
    </row>
    <row r="47904" spans="4:4">
      <c r="D47904" s="422"/>
    </row>
    <row r="47905" spans="4:4">
      <c r="D47905" s="422"/>
    </row>
    <row r="47906" spans="4:4">
      <c r="D47906" s="422"/>
    </row>
    <row r="47907" spans="4:4">
      <c r="D47907" s="422"/>
    </row>
    <row r="47908" spans="4:4">
      <c r="D47908" s="422"/>
    </row>
    <row r="47909" spans="4:4">
      <c r="D47909" s="422"/>
    </row>
    <row r="47910" spans="4:4">
      <c r="D47910" s="422"/>
    </row>
    <row r="47911" spans="4:4">
      <c r="D47911" s="422"/>
    </row>
    <row r="47912" spans="4:4">
      <c r="D47912" s="422"/>
    </row>
    <row r="47913" spans="4:4">
      <c r="D47913" s="422"/>
    </row>
    <row r="47914" spans="4:4">
      <c r="D47914" s="422"/>
    </row>
    <row r="47915" spans="4:4">
      <c r="D47915" s="422"/>
    </row>
    <row r="47916" spans="4:4">
      <c r="D47916" s="422"/>
    </row>
    <row r="47917" spans="4:4">
      <c r="D47917" s="422"/>
    </row>
    <row r="47918" spans="4:4">
      <c r="D47918" s="422"/>
    </row>
    <row r="47919" spans="4:4">
      <c r="D47919" s="422"/>
    </row>
    <row r="47920" spans="4:4">
      <c r="D47920" s="422"/>
    </row>
    <row r="47921" spans="4:4">
      <c r="D47921" s="422"/>
    </row>
    <row r="47922" spans="4:4">
      <c r="D47922" s="422"/>
    </row>
    <row r="47923" spans="4:4">
      <c r="D47923" s="422"/>
    </row>
    <row r="47924" spans="4:4">
      <c r="D47924" s="422"/>
    </row>
    <row r="47925" spans="4:4">
      <c r="D47925" s="422"/>
    </row>
    <row r="47926" spans="4:4">
      <c r="D47926" s="422"/>
    </row>
    <row r="47927" spans="4:4">
      <c r="D47927" s="422"/>
    </row>
    <row r="47928" spans="4:4">
      <c r="D47928" s="422"/>
    </row>
    <row r="47929" spans="4:4">
      <c r="D47929" s="422"/>
    </row>
    <row r="47930" spans="4:4">
      <c r="D47930" s="422"/>
    </row>
    <row r="47931" spans="4:4">
      <c r="D47931" s="422"/>
    </row>
    <row r="47932" spans="4:4">
      <c r="D47932" s="422"/>
    </row>
    <row r="47933" spans="4:4">
      <c r="D47933" s="422"/>
    </row>
    <row r="47934" spans="4:4">
      <c r="D47934" s="422"/>
    </row>
    <row r="47935" spans="4:4">
      <c r="D47935" s="422"/>
    </row>
    <row r="47936" spans="4:4">
      <c r="D47936" s="422"/>
    </row>
    <row r="47937" spans="4:4">
      <c r="D47937" s="422"/>
    </row>
    <row r="47938" spans="4:4">
      <c r="D47938" s="422"/>
    </row>
    <row r="47939" spans="4:4">
      <c r="D47939" s="422"/>
    </row>
    <row r="47940" spans="4:4">
      <c r="D47940" s="422"/>
    </row>
    <row r="47941" spans="4:4">
      <c r="D47941" s="422"/>
    </row>
    <row r="47942" spans="4:4">
      <c r="D47942" s="422"/>
    </row>
    <row r="47943" spans="4:4">
      <c r="D47943" s="422"/>
    </row>
    <row r="47944" spans="4:4">
      <c r="D47944" s="422"/>
    </row>
    <row r="47945" spans="4:4">
      <c r="D47945" s="422"/>
    </row>
    <row r="47946" spans="4:4">
      <c r="D47946" s="422"/>
    </row>
    <row r="47947" spans="4:4">
      <c r="D47947" s="422"/>
    </row>
    <row r="47948" spans="4:4">
      <c r="D47948" s="422"/>
    </row>
    <row r="47949" spans="4:4">
      <c r="D47949" s="422"/>
    </row>
    <row r="47950" spans="4:4">
      <c r="D47950" s="422"/>
    </row>
    <row r="47951" spans="4:4">
      <c r="D47951" s="422"/>
    </row>
    <row r="47952" spans="4:4">
      <c r="D47952" s="422"/>
    </row>
    <row r="47953" spans="4:4">
      <c r="D47953" s="422"/>
    </row>
    <row r="47954" spans="4:4">
      <c r="D47954" s="422"/>
    </row>
    <row r="47955" spans="4:4">
      <c r="D47955" s="422"/>
    </row>
    <row r="47956" spans="4:4">
      <c r="D47956" s="422"/>
    </row>
    <row r="47957" spans="4:4">
      <c r="D47957" s="422"/>
    </row>
    <row r="47958" spans="4:4">
      <c r="D47958" s="422"/>
    </row>
    <row r="47959" spans="4:4">
      <c r="D47959" s="422"/>
    </row>
    <row r="47960" spans="4:4">
      <c r="D47960" s="422"/>
    </row>
    <row r="47961" spans="4:4">
      <c r="D47961" s="422"/>
    </row>
    <row r="47962" spans="4:4">
      <c r="D47962" s="422"/>
    </row>
    <row r="47963" spans="4:4">
      <c r="D47963" s="422"/>
    </row>
    <row r="47964" spans="4:4">
      <c r="D47964" s="422"/>
    </row>
    <row r="47965" spans="4:4">
      <c r="D47965" s="422"/>
    </row>
    <row r="47966" spans="4:4">
      <c r="D47966" s="422"/>
    </row>
    <row r="47967" spans="4:4">
      <c r="D47967" s="422"/>
    </row>
    <row r="47968" spans="4:4">
      <c r="D47968" s="422"/>
    </row>
    <row r="47969" spans="4:4">
      <c r="D47969" s="422"/>
    </row>
    <row r="47970" spans="4:4">
      <c r="D47970" s="422"/>
    </row>
    <row r="47971" spans="4:4">
      <c r="D47971" s="422"/>
    </row>
    <row r="47972" spans="4:4">
      <c r="D47972" s="422"/>
    </row>
    <row r="47973" spans="4:4">
      <c r="D47973" s="422"/>
    </row>
    <row r="47974" spans="4:4">
      <c r="D47974" s="422"/>
    </row>
    <row r="47975" spans="4:4">
      <c r="D47975" s="422"/>
    </row>
    <row r="47976" spans="4:4">
      <c r="D47976" s="422"/>
    </row>
    <row r="47977" spans="4:4">
      <c r="D47977" s="422"/>
    </row>
    <row r="47978" spans="4:4">
      <c r="D47978" s="422"/>
    </row>
    <row r="47979" spans="4:4">
      <c r="D47979" s="422"/>
    </row>
    <row r="47980" spans="4:4">
      <c r="D47980" s="422"/>
    </row>
    <row r="47981" spans="4:4">
      <c r="D47981" s="422"/>
    </row>
    <row r="47982" spans="4:4">
      <c r="D47982" s="422"/>
    </row>
    <row r="47983" spans="4:4">
      <c r="D47983" s="422"/>
    </row>
    <row r="47984" spans="4:4">
      <c r="D47984" s="422"/>
    </row>
    <row r="47985" spans="4:4">
      <c r="D47985" s="422"/>
    </row>
    <row r="47986" spans="4:4">
      <c r="D47986" s="422"/>
    </row>
    <row r="47987" spans="4:4">
      <c r="D47987" s="422"/>
    </row>
    <row r="47988" spans="4:4">
      <c r="D47988" s="422"/>
    </row>
    <row r="47989" spans="4:4">
      <c r="D47989" s="422"/>
    </row>
    <row r="47990" spans="4:4">
      <c r="D47990" s="422"/>
    </row>
    <row r="47991" spans="4:4">
      <c r="D47991" s="422"/>
    </row>
    <row r="47992" spans="4:4">
      <c r="D47992" s="422"/>
    </row>
    <row r="47993" spans="4:4">
      <c r="D47993" s="422"/>
    </row>
    <row r="47994" spans="4:4">
      <c r="D47994" s="422"/>
    </row>
    <row r="47995" spans="4:4">
      <c r="D47995" s="422"/>
    </row>
    <row r="47996" spans="4:4">
      <c r="D47996" s="422"/>
    </row>
    <row r="47997" spans="4:4">
      <c r="D47997" s="422"/>
    </row>
    <row r="47998" spans="4:4">
      <c r="D47998" s="422"/>
    </row>
    <row r="47999" spans="4:4">
      <c r="D47999" s="422"/>
    </row>
    <row r="48000" spans="4:4">
      <c r="D48000" s="422"/>
    </row>
    <row r="48001" spans="4:4">
      <c r="D48001" s="422"/>
    </row>
    <row r="48002" spans="4:4">
      <c r="D48002" s="422"/>
    </row>
    <row r="48003" spans="4:4">
      <c r="D48003" s="422"/>
    </row>
    <row r="48004" spans="4:4">
      <c r="D48004" s="422"/>
    </row>
    <row r="48005" spans="4:4">
      <c r="D48005" s="422"/>
    </row>
    <row r="48006" spans="4:4">
      <c r="D48006" s="422"/>
    </row>
    <row r="48007" spans="4:4">
      <c r="D48007" s="422"/>
    </row>
    <row r="48008" spans="4:4">
      <c r="D48008" s="422"/>
    </row>
    <row r="48009" spans="4:4">
      <c r="D48009" s="422"/>
    </row>
    <row r="48010" spans="4:4">
      <c r="D48010" s="422"/>
    </row>
    <row r="48011" spans="4:4">
      <c r="D48011" s="422"/>
    </row>
    <row r="48012" spans="4:4">
      <c r="D48012" s="422"/>
    </row>
    <row r="48013" spans="4:4">
      <c r="D48013" s="422"/>
    </row>
    <row r="48014" spans="4:4">
      <c r="D48014" s="422"/>
    </row>
    <row r="48015" spans="4:4">
      <c r="D48015" s="422"/>
    </row>
    <row r="48016" spans="4:4">
      <c r="D48016" s="422"/>
    </row>
    <row r="48017" spans="4:4">
      <c r="D48017" s="422"/>
    </row>
    <row r="48018" spans="4:4">
      <c r="D48018" s="422"/>
    </row>
    <row r="48019" spans="4:4">
      <c r="D48019" s="422"/>
    </row>
    <row r="48020" spans="4:4">
      <c r="D48020" s="422"/>
    </row>
    <row r="48021" spans="4:4">
      <c r="D48021" s="422"/>
    </row>
    <row r="48022" spans="4:4">
      <c r="D48022" s="422"/>
    </row>
    <row r="48023" spans="4:4">
      <c r="D48023" s="422"/>
    </row>
    <row r="48024" spans="4:4">
      <c r="D48024" s="422"/>
    </row>
    <row r="48025" spans="4:4">
      <c r="D48025" s="422"/>
    </row>
    <row r="48026" spans="4:4">
      <c r="D48026" s="422"/>
    </row>
    <row r="48027" spans="4:4">
      <c r="D48027" s="422"/>
    </row>
    <row r="48028" spans="4:4">
      <c r="D48028" s="422"/>
    </row>
    <row r="48029" spans="4:4">
      <c r="D48029" s="422"/>
    </row>
    <row r="48030" spans="4:4">
      <c r="D48030" s="422"/>
    </row>
    <row r="48031" spans="4:4">
      <c r="D48031" s="422"/>
    </row>
    <row r="48032" spans="4:4">
      <c r="D48032" s="422"/>
    </row>
    <row r="48033" spans="4:4">
      <c r="D48033" s="422"/>
    </row>
    <row r="48034" spans="4:4">
      <c r="D48034" s="422"/>
    </row>
    <row r="48035" spans="4:4">
      <c r="D48035" s="422"/>
    </row>
    <row r="48036" spans="4:4">
      <c r="D48036" s="422"/>
    </row>
    <row r="48037" spans="4:4">
      <c r="D48037" s="422"/>
    </row>
    <row r="48038" spans="4:4">
      <c r="D48038" s="422"/>
    </row>
    <row r="48039" spans="4:4">
      <c r="D48039" s="422"/>
    </row>
    <row r="48040" spans="4:4">
      <c r="D48040" s="422"/>
    </row>
    <row r="48041" spans="4:4">
      <c r="D48041" s="422"/>
    </row>
    <row r="48042" spans="4:4">
      <c r="D48042" s="422"/>
    </row>
    <row r="48043" spans="4:4">
      <c r="D48043" s="422"/>
    </row>
    <row r="48044" spans="4:4">
      <c r="D48044" s="422"/>
    </row>
    <row r="48045" spans="4:4">
      <c r="D48045" s="422"/>
    </row>
    <row r="48046" spans="4:4">
      <c r="D48046" s="422"/>
    </row>
    <row r="48047" spans="4:4">
      <c r="D48047" s="422"/>
    </row>
    <row r="48048" spans="4:4">
      <c r="D48048" s="422"/>
    </row>
    <row r="48049" spans="4:4">
      <c r="D48049" s="422"/>
    </row>
    <row r="48050" spans="4:4">
      <c r="D48050" s="422"/>
    </row>
    <row r="48051" spans="4:4">
      <c r="D48051" s="422"/>
    </row>
    <row r="48052" spans="4:4">
      <c r="D48052" s="422"/>
    </row>
    <row r="48053" spans="4:4">
      <c r="D48053" s="422"/>
    </row>
    <row r="48054" spans="4:4">
      <c r="D48054" s="422"/>
    </row>
    <row r="48055" spans="4:4">
      <c r="D48055" s="422"/>
    </row>
    <row r="48056" spans="4:4">
      <c r="D48056" s="422"/>
    </row>
    <row r="48057" spans="4:4">
      <c r="D48057" s="422"/>
    </row>
    <row r="48058" spans="4:4">
      <c r="D48058" s="422"/>
    </row>
    <row r="48059" spans="4:4">
      <c r="D48059" s="422"/>
    </row>
    <row r="48060" spans="4:4">
      <c r="D48060" s="422"/>
    </row>
    <row r="48061" spans="4:4">
      <c r="D48061" s="422"/>
    </row>
    <row r="48062" spans="4:4">
      <c r="D48062" s="422"/>
    </row>
    <row r="48063" spans="4:4">
      <c r="D48063" s="422"/>
    </row>
    <row r="48064" spans="4:4">
      <c r="D48064" s="422"/>
    </row>
    <row r="48065" spans="4:4">
      <c r="D48065" s="422"/>
    </row>
    <row r="48066" spans="4:4">
      <c r="D48066" s="422"/>
    </row>
    <row r="48067" spans="4:4">
      <c r="D48067" s="422"/>
    </row>
    <row r="48068" spans="4:4">
      <c r="D48068" s="422"/>
    </row>
    <row r="48069" spans="4:4">
      <c r="D48069" s="422"/>
    </row>
    <row r="48070" spans="4:4">
      <c r="D48070" s="422"/>
    </row>
    <row r="48071" spans="4:4">
      <c r="D48071" s="422"/>
    </row>
    <row r="48072" spans="4:4">
      <c r="D48072" s="422"/>
    </row>
    <row r="48073" spans="4:4">
      <c r="D48073" s="422"/>
    </row>
    <row r="48074" spans="4:4">
      <c r="D48074" s="422"/>
    </row>
    <row r="48075" spans="4:4">
      <c r="D48075" s="422"/>
    </row>
    <row r="48076" spans="4:4">
      <c r="D48076" s="422"/>
    </row>
    <row r="48077" spans="4:4">
      <c r="D48077" s="422"/>
    </row>
    <row r="48078" spans="4:4">
      <c r="D48078" s="422"/>
    </row>
    <row r="48079" spans="4:4">
      <c r="D48079" s="422"/>
    </row>
    <row r="48080" spans="4:4">
      <c r="D48080" s="422"/>
    </row>
    <row r="48081" spans="4:4">
      <c r="D48081" s="422"/>
    </row>
    <row r="48082" spans="4:4">
      <c r="D48082" s="422"/>
    </row>
    <row r="48083" spans="4:4">
      <c r="D48083" s="422"/>
    </row>
    <row r="48084" spans="4:4">
      <c r="D48084" s="422"/>
    </row>
    <row r="48085" spans="4:4">
      <c r="D48085" s="422"/>
    </row>
    <row r="48086" spans="4:4">
      <c r="D48086" s="422"/>
    </row>
    <row r="48087" spans="4:4">
      <c r="D48087" s="422"/>
    </row>
    <row r="48088" spans="4:4">
      <c r="D48088" s="422"/>
    </row>
    <row r="48089" spans="4:4">
      <c r="D48089" s="422"/>
    </row>
    <row r="48090" spans="4:4">
      <c r="D48090" s="422"/>
    </row>
    <row r="48091" spans="4:4">
      <c r="D48091" s="422"/>
    </row>
    <row r="48092" spans="4:4">
      <c r="D48092" s="422"/>
    </row>
    <row r="48093" spans="4:4">
      <c r="D48093" s="422"/>
    </row>
    <row r="48094" spans="4:4">
      <c r="D48094" s="422"/>
    </row>
    <row r="48095" spans="4:4">
      <c r="D48095" s="422"/>
    </row>
    <row r="48096" spans="4:4">
      <c r="D48096" s="422"/>
    </row>
    <row r="48097" spans="4:4">
      <c r="D48097" s="422"/>
    </row>
    <row r="48098" spans="4:4">
      <c r="D48098" s="422"/>
    </row>
    <row r="48099" spans="4:4">
      <c r="D48099" s="422"/>
    </row>
    <row r="48100" spans="4:4">
      <c r="D48100" s="422"/>
    </row>
    <row r="48101" spans="4:4">
      <c r="D48101" s="422"/>
    </row>
    <row r="48102" spans="4:4">
      <c r="D48102" s="422"/>
    </row>
    <row r="48103" spans="4:4">
      <c r="D48103" s="422"/>
    </row>
    <row r="48104" spans="4:4">
      <c r="D48104" s="422"/>
    </row>
    <row r="48105" spans="4:4">
      <c r="D48105" s="422"/>
    </row>
    <row r="48106" spans="4:4">
      <c r="D48106" s="422"/>
    </row>
    <row r="48107" spans="4:4">
      <c r="D48107" s="422"/>
    </row>
    <row r="48108" spans="4:4">
      <c r="D48108" s="422"/>
    </row>
    <row r="48109" spans="4:4">
      <c r="D48109" s="422"/>
    </row>
    <row r="48110" spans="4:4">
      <c r="D48110" s="422"/>
    </row>
    <row r="48111" spans="4:4">
      <c r="D48111" s="422"/>
    </row>
    <row r="48112" spans="4:4">
      <c r="D48112" s="422"/>
    </row>
    <row r="48113" spans="4:4">
      <c r="D48113" s="422"/>
    </row>
    <row r="48114" spans="4:4">
      <c r="D48114" s="422"/>
    </row>
    <row r="48115" spans="4:4">
      <c r="D48115" s="422"/>
    </row>
    <row r="48116" spans="4:4">
      <c r="D48116" s="422"/>
    </row>
    <row r="48117" spans="4:4">
      <c r="D48117" s="422"/>
    </row>
    <row r="48118" spans="4:4">
      <c r="D48118" s="422"/>
    </row>
    <row r="48119" spans="4:4">
      <c r="D48119" s="422"/>
    </row>
    <row r="48120" spans="4:4">
      <c r="D48120" s="422"/>
    </row>
    <row r="48121" spans="4:4">
      <c r="D48121" s="422"/>
    </row>
    <row r="48122" spans="4:4">
      <c r="D48122" s="422"/>
    </row>
    <row r="48123" spans="4:4">
      <c r="D48123" s="422"/>
    </row>
    <row r="48124" spans="4:4">
      <c r="D48124" s="422"/>
    </row>
    <row r="48125" spans="4:4">
      <c r="D48125" s="422"/>
    </row>
    <row r="48126" spans="4:4">
      <c r="D48126" s="422"/>
    </row>
    <row r="48127" spans="4:4">
      <c r="D48127" s="422"/>
    </row>
    <row r="48128" spans="4:4">
      <c r="D48128" s="422"/>
    </row>
    <row r="48129" spans="4:4">
      <c r="D48129" s="422"/>
    </row>
    <row r="48130" spans="4:4">
      <c r="D48130" s="422"/>
    </row>
    <row r="48131" spans="4:4">
      <c r="D48131" s="422"/>
    </row>
    <row r="48132" spans="4:4">
      <c r="D48132" s="422"/>
    </row>
    <row r="48133" spans="4:4">
      <c r="D48133" s="422"/>
    </row>
    <row r="48134" spans="4:4">
      <c r="D48134" s="422"/>
    </row>
    <row r="48135" spans="4:4">
      <c r="D48135" s="422"/>
    </row>
    <row r="48136" spans="4:4">
      <c r="D48136" s="422"/>
    </row>
    <row r="48137" spans="4:4">
      <c r="D48137" s="422"/>
    </row>
    <row r="48138" spans="4:4">
      <c r="D48138" s="422"/>
    </row>
    <row r="48139" spans="4:4">
      <c r="D48139" s="422"/>
    </row>
    <row r="48140" spans="4:4">
      <c r="D48140" s="422"/>
    </row>
    <row r="48141" spans="4:4">
      <c r="D48141" s="422"/>
    </row>
    <row r="48142" spans="4:4">
      <c r="D48142" s="422"/>
    </row>
    <row r="48143" spans="4:4">
      <c r="D48143" s="422"/>
    </row>
    <row r="48144" spans="4:4">
      <c r="D48144" s="422"/>
    </row>
    <row r="48145" spans="4:4">
      <c r="D48145" s="422"/>
    </row>
    <row r="48146" spans="4:4">
      <c r="D48146" s="422"/>
    </row>
    <row r="48147" spans="4:4">
      <c r="D48147" s="422"/>
    </row>
    <row r="48148" spans="4:4">
      <c r="D48148" s="422"/>
    </row>
    <row r="48149" spans="4:4">
      <c r="D48149" s="422"/>
    </row>
    <row r="48150" spans="4:4">
      <c r="D48150" s="422"/>
    </row>
    <row r="48151" spans="4:4">
      <c r="D48151" s="422"/>
    </row>
    <row r="48152" spans="4:4">
      <c r="D48152" s="422"/>
    </row>
    <row r="48153" spans="4:4">
      <c r="D48153" s="422"/>
    </row>
    <row r="48154" spans="4:4">
      <c r="D48154" s="422"/>
    </row>
    <row r="48155" spans="4:4">
      <c r="D48155" s="422"/>
    </row>
    <row r="48156" spans="4:4">
      <c r="D48156" s="422"/>
    </row>
    <row r="48157" spans="4:4">
      <c r="D48157" s="422"/>
    </row>
    <row r="48158" spans="4:4">
      <c r="D48158" s="422"/>
    </row>
    <row r="48159" spans="4:4">
      <c r="D48159" s="422"/>
    </row>
    <row r="48160" spans="4:4">
      <c r="D48160" s="422"/>
    </row>
    <row r="48161" spans="4:4">
      <c r="D48161" s="422"/>
    </row>
    <row r="48162" spans="4:4">
      <c r="D48162" s="422"/>
    </row>
    <row r="48163" spans="4:4">
      <c r="D48163" s="422"/>
    </row>
    <row r="48164" spans="4:4">
      <c r="D48164" s="422"/>
    </row>
    <row r="48165" spans="4:4">
      <c r="D48165" s="422"/>
    </row>
    <row r="48166" spans="4:4">
      <c r="D48166" s="422"/>
    </row>
    <row r="48167" spans="4:4">
      <c r="D48167" s="422"/>
    </row>
    <row r="48168" spans="4:4">
      <c r="D48168" s="422"/>
    </row>
    <row r="48169" spans="4:4">
      <c r="D48169" s="422"/>
    </row>
    <row r="48170" spans="4:4">
      <c r="D48170" s="422"/>
    </row>
    <row r="48171" spans="4:4">
      <c r="D48171" s="422"/>
    </row>
    <row r="48172" spans="4:4">
      <c r="D48172" s="422"/>
    </row>
    <row r="48173" spans="4:4">
      <c r="D48173" s="422"/>
    </row>
    <row r="48174" spans="4:4">
      <c r="D48174" s="422"/>
    </row>
    <row r="48175" spans="4:4">
      <c r="D48175" s="422"/>
    </row>
    <row r="48176" spans="4:4">
      <c r="D48176" s="422"/>
    </row>
    <row r="48177" spans="4:4">
      <c r="D48177" s="422"/>
    </row>
    <row r="48178" spans="4:4">
      <c r="D48178" s="422"/>
    </row>
    <row r="48179" spans="4:4">
      <c r="D48179" s="422"/>
    </row>
    <row r="48180" spans="4:4">
      <c r="D48180" s="422"/>
    </row>
    <row r="48181" spans="4:4">
      <c r="D48181" s="422"/>
    </row>
    <row r="48182" spans="4:4">
      <c r="D48182" s="422"/>
    </row>
    <row r="48183" spans="4:4">
      <c r="D48183" s="422"/>
    </row>
    <row r="48184" spans="4:4">
      <c r="D48184" s="422"/>
    </row>
    <row r="48185" spans="4:4">
      <c r="D48185" s="422"/>
    </row>
    <row r="48186" spans="4:4">
      <c r="D48186" s="422"/>
    </row>
    <row r="48187" spans="4:4">
      <c r="D48187" s="422"/>
    </row>
    <row r="48188" spans="4:4">
      <c r="D48188" s="422"/>
    </row>
    <row r="48189" spans="4:4">
      <c r="D48189" s="422"/>
    </row>
    <row r="48190" spans="4:4">
      <c r="D48190" s="422"/>
    </row>
    <row r="48191" spans="4:4">
      <c r="D48191" s="422"/>
    </row>
    <row r="48192" spans="4:4">
      <c r="D48192" s="422"/>
    </row>
    <row r="48193" spans="4:4">
      <c r="D48193" s="422"/>
    </row>
    <row r="48194" spans="4:4">
      <c r="D48194" s="422"/>
    </row>
    <row r="48195" spans="4:4">
      <c r="D48195" s="422"/>
    </row>
    <row r="48196" spans="4:4">
      <c r="D48196" s="422"/>
    </row>
    <row r="48197" spans="4:4">
      <c r="D48197" s="422"/>
    </row>
    <row r="48198" spans="4:4">
      <c r="D48198" s="422"/>
    </row>
    <row r="48199" spans="4:4">
      <c r="D48199" s="422"/>
    </row>
    <row r="48200" spans="4:4">
      <c r="D48200" s="422"/>
    </row>
    <row r="48201" spans="4:4">
      <c r="D48201" s="422"/>
    </row>
    <row r="48202" spans="4:4">
      <c r="D48202" s="422"/>
    </row>
    <row r="48203" spans="4:4">
      <c r="D48203" s="422"/>
    </row>
    <row r="48204" spans="4:4">
      <c r="D48204" s="422"/>
    </row>
    <row r="48205" spans="4:4">
      <c r="D48205" s="422"/>
    </row>
    <row r="48206" spans="4:4">
      <c r="D48206" s="422"/>
    </row>
    <row r="48207" spans="4:4">
      <c r="D48207" s="422"/>
    </row>
    <row r="48208" spans="4:4">
      <c r="D48208" s="422"/>
    </row>
    <row r="48209" spans="4:4">
      <c r="D48209" s="422"/>
    </row>
    <row r="48210" spans="4:4">
      <c r="D48210" s="422"/>
    </row>
    <row r="48211" spans="4:4">
      <c r="D48211" s="422"/>
    </row>
    <row r="48212" spans="4:4">
      <c r="D48212" s="422"/>
    </row>
    <row r="48213" spans="4:4">
      <c r="D48213" s="422"/>
    </row>
    <row r="48214" spans="4:4">
      <c r="D48214" s="422"/>
    </row>
    <row r="48215" spans="4:4">
      <c r="D48215" s="422"/>
    </row>
    <row r="48216" spans="4:4">
      <c r="D48216" s="422"/>
    </row>
    <row r="48217" spans="4:4">
      <c r="D48217" s="422"/>
    </row>
    <row r="48218" spans="4:4">
      <c r="D48218" s="422"/>
    </row>
    <row r="48219" spans="4:4">
      <c r="D48219" s="422"/>
    </row>
    <row r="48220" spans="4:4">
      <c r="D48220" s="422"/>
    </row>
    <row r="48221" spans="4:4">
      <c r="D48221" s="422"/>
    </row>
    <row r="48222" spans="4:4">
      <c r="D48222" s="422"/>
    </row>
    <row r="48223" spans="4:4">
      <c r="D48223" s="422"/>
    </row>
    <row r="48224" spans="4:4">
      <c r="D48224" s="422"/>
    </row>
    <row r="48225" spans="4:4">
      <c r="D48225" s="422"/>
    </row>
    <row r="48226" spans="4:4">
      <c r="D48226" s="422"/>
    </row>
    <row r="48227" spans="4:4">
      <c r="D48227" s="422"/>
    </row>
    <row r="48228" spans="4:4">
      <c r="D48228" s="422"/>
    </row>
    <row r="48229" spans="4:4">
      <c r="D48229" s="422"/>
    </row>
    <row r="48230" spans="4:4">
      <c r="D48230" s="422"/>
    </row>
    <row r="48231" spans="4:4">
      <c r="D48231" s="422"/>
    </row>
    <row r="48232" spans="4:4">
      <c r="D48232" s="422"/>
    </row>
    <row r="48233" spans="4:4">
      <c r="D48233" s="422"/>
    </row>
    <row r="48234" spans="4:4">
      <c r="D48234" s="422"/>
    </row>
    <row r="48235" spans="4:4">
      <c r="D48235" s="422"/>
    </row>
    <row r="48236" spans="4:4">
      <c r="D48236" s="422"/>
    </row>
    <row r="48237" spans="4:4">
      <c r="D48237" s="422"/>
    </row>
    <row r="48238" spans="4:4">
      <c r="D48238" s="422"/>
    </row>
    <row r="48239" spans="4:4">
      <c r="D48239" s="422"/>
    </row>
    <row r="48240" spans="4:4">
      <c r="D48240" s="422"/>
    </row>
    <row r="48241" spans="4:4">
      <c r="D48241" s="422"/>
    </row>
    <row r="48242" spans="4:4">
      <c r="D48242" s="422"/>
    </row>
    <row r="48243" spans="4:4">
      <c r="D48243" s="422"/>
    </row>
    <row r="48244" spans="4:4">
      <c r="D48244" s="422"/>
    </row>
    <row r="48245" spans="4:4">
      <c r="D48245" s="422"/>
    </row>
    <row r="48246" spans="4:4">
      <c r="D48246" s="422"/>
    </row>
    <row r="48247" spans="4:4">
      <c r="D48247" s="422"/>
    </row>
    <row r="48248" spans="4:4">
      <c r="D48248" s="422"/>
    </row>
    <row r="48249" spans="4:4">
      <c r="D48249" s="422"/>
    </row>
    <row r="48250" spans="4:4">
      <c r="D48250" s="422"/>
    </row>
    <row r="48251" spans="4:4">
      <c r="D48251" s="422"/>
    </row>
    <row r="48252" spans="4:4">
      <c r="D48252" s="422"/>
    </row>
    <row r="48253" spans="4:4">
      <c r="D48253" s="422"/>
    </row>
    <row r="48254" spans="4:4">
      <c r="D48254" s="422"/>
    </row>
    <row r="48255" spans="4:4">
      <c r="D48255" s="422"/>
    </row>
    <row r="48256" spans="4:4">
      <c r="D48256" s="422"/>
    </row>
    <row r="48257" spans="4:4">
      <c r="D48257" s="422"/>
    </row>
    <row r="48258" spans="4:4">
      <c r="D48258" s="422"/>
    </row>
    <row r="48259" spans="4:4">
      <c r="D48259" s="422"/>
    </row>
    <row r="48260" spans="4:4">
      <c r="D48260" s="422"/>
    </row>
    <row r="48261" spans="4:4">
      <c r="D48261" s="422"/>
    </row>
    <row r="48262" spans="4:4">
      <c r="D48262" s="422"/>
    </row>
    <row r="48263" spans="4:4">
      <c r="D48263" s="422"/>
    </row>
    <row r="48264" spans="4:4">
      <c r="D48264" s="422"/>
    </row>
    <row r="48265" spans="4:4">
      <c r="D48265" s="422"/>
    </row>
    <row r="48266" spans="4:4">
      <c r="D48266" s="422"/>
    </row>
    <row r="48267" spans="4:4">
      <c r="D48267" s="422"/>
    </row>
    <row r="48268" spans="4:4">
      <c r="D48268" s="422"/>
    </row>
    <row r="48269" spans="4:4">
      <c r="D48269" s="422"/>
    </row>
    <row r="48270" spans="4:4">
      <c r="D48270" s="422"/>
    </row>
    <row r="48271" spans="4:4">
      <c r="D48271" s="422"/>
    </row>
    <row r="48272" spans="4:4">
      <c r="D48272" s="422"/>
    </row>
    <row r="48273" spans="4:4">
      <c r="D48273" s="422"/>
    </row>
    <row r="48274" spans="4:4">
      <c r="D48274" s="422"/>
    </row>
    <row r="48275" spans="4:4">
      <c r="D48275" s="422"/>
    </row>
    <row r="48276" spans="4:4">
      <c r="D48276" s="422"/>
    </row>
    <row r="48277" spans="4:4">
      <c r="D48277" s="422"/>
    </row>
    <row r="48278" spans="4:4">
      <c r="D48278" s="422"/>
    </row>
    <row r="48279" spans="4:4">
      <c r="D48279" s="422"/>
    </row>
    <row r="48280" spans="4:4">
      <c r="D48280" s="422"/>
    </row>
    <row r="48281" spans="4:4">
      <c r="D48281" s="422"/>
    </row>
    <row r="48282" spans="4:4">
      <c r="D48282" s="422"/>
    </row>
    <row r="48283" spans="4:4">
      <c r="D48283" s="422"/>
    </row>
    <row r="48284" spans="4:4">
      <c r="D48284" s="422"/>
    </row>
    <row r="48285" spans="4:4">
      <c r="D48285" s="422"/>
    </row>
    <row r="48286" spans="4:4">
      <c r="D48286" s="422"/>
    </row>
    <row r="48287" spans="4:4">
      <c r="D48287" s="422"/>
    </row>
    <row r="48288" spans="4:4">
      <c r="D48288" s="422"/>
    </row>
    <row r="48289" spans="4:4">
      <c r="D48289" s="422"/>
    </row>
    <row r="48290" spans="4:4">
      <c r="D48290" s="422"/>
    </row>
    <row r="48291" spans="4:4">
      <c r="D48291" s="422"/>
    </row>
    <row r="48292" spans="4:4">
      <c r="D48292" s="422"/>
    </row>
    <row r="48293" spans="4:4">
      <c r="D48293" s="422"/>
    </row>
    <row r="48294" spans="4:4">
      <c r="D48294" s="422"/>
    </row>
    <row r="48295" spans="4:4">
      <c r="D48295" s="422"/>
    </row>
    <row r="48296" spans="4:4">
      <c r="D48296" s="422"/>
    </row>
    <row r="48297" spans="4:4">
      <c r="D48297" s="422"/>
    </row>
    <row r="48298" spans="4:4">
      <c r="D48298" s="422"/>
    </row>
    <row r="48299" spans="4:4">
      <c r="D48299" s="422"/>
    </row>
    <row r="48300" spans="4:4">
      <c r="D48300" s="422"/>
    </row>
    <row r="48301" spans="4:4">
      <c r="D48301" s="422"/>
    </row>
    <row r="48302" spans="4:4">
      <c r="D48302" s="422"/>
    </row>
    <row r="48303" spans="4:4">
      <c r="D48303" s="422"/>
    </row>
    <row r="48304" spans="4:4">
      <c r="D48304" s="422"/>
    </row>
    <row r="48305" spans="4:4">
      <c r="D48305" s="422"/>
    </row>
    <row r="48306" spans="4:4">
      <c r="D48306" s="422"/>
    </row>
    <row r="48307" spans="4:4">
      <c r="D48307" s="422"/>
    </row>
    <row r="48308" spans="4:4">
      <c r="D48308" s="422"/>
    </row>
    <row r="48309" spans="4:4">
      <c r="D48309" s="422"/>
    </row>
    <row r="48310" spans="4:4">
      <c r="D48310" s="422"/>
    </row>
    <row r="48311" spans="4:4">
      <c r="D48311" s="422"/>
    </row>
    <row r="48312" spans="4:4">
      <c r="D48312" s="422"/>
    </row>
    <row r="48313" spans="4:4">
      <c r="D48313" s="422"/>
    </row>
    <row r="48314" spans="4:4">
      <c r="D48314" s="422"/>
    </row>
    <row r="48315" spans="4:4">
      <c r="D48315" s="422"/>
    </row>
    <row r="48316" spans="4:4">
      <c r="D48316" s="422"/>
    </row>
    <row r="48317" spans="4:4">
      <c r="D48317" s="422"/>
    </row>
    <row r="48318" spans="4:4">
      <c r="D48318" s="422"/>
    </row>
    <row r="48319" spans="4:4">
      <c r="D48319" s="422"/>
    </row>
    <row r="48320" spans="4:4">
      <c r="D48320" s="422"/>
    </row>
    <row r="48321" spans="4:4">
      <c r="D48321" s="422"/>
    </row>
    <row r="48322" spans="4:4">
      <c r="D48322" s="422"/>
    </row>
    <row r="48323" spans="4:4">
      <c r="D48323" s="422"/>
    </row>
    <row r="48324" spans="4:4">
      <c r="D48324" s="422"/>
    </row>
    <row r="48325" spans="4:4">
      <c r="D48325" s="422"/>
    </row>
    <row r="48326" spans="4:4">
      <c r="D48326" s="422"/>
    </row>
    <row r="48327" spans="4:4">
      <c r="D48327" s="422"/>
    </row>
    <row r="48328" spans="4:4">
      <c r="D48328" s="422"/>
    </row>
    <row r="48329" spans="4:4">
      <c r="D48329" s="422"/>
    </row>
    <row r="48330" spans="4:4">
      <c r="D48330" s="422"/>
    </row>
    <row r="48331" spans="4:4">
      <c r="D48331" s="422"/>
    </row>
    <row r="48332" spans="4:4">
      <c r="D48332" s="422"/>
    </row>
    <row r="48333" spans="4:4">
      <c r="D48333" s="422"/>
    </row>
    <row r="48334" spans="4:4">
      <c r="D48334" s="422"/>
    </row>
    <row r="48335" spans="4:4">
      <c r="D48335" s="422"/>
    </row>
    <row r="48336" spans="4:4">
      <c r="D48336" s="422"/>
    </row>
    <row r="48337" spans="4:4">
      <c r="D48337" s="422"/>
    </row>
    <row r="48338" spans="4:4">
      <c r="D48338" s="422"/>
    </row>
    <row r="48339" spans="4:4">
      <c r="D48339" s="422"/>
    </row>
    <row r="48340" spans="4:4">
      <c r="D48340" s="422"/>
    </row>
    <row r="48341" spans="4:4">
      <c r="D48341" s="422"/>
    </row>
    <row r="48342" spans="4:4">
      <c r="D48342" s="422"/>
    </row>
    <row r="48343" spans="4:4">
      <c r="D48343" s="422"/>
    </row>
    <row r="48344" spans="4:4">
      <c r="D48344" s="422"/>
    </row>
    <row r="48345" spans="4:4">
      <c r="D48345" s="422"/>
    </row>
    <row r="48346" spans="4:4">
      <c r="D48346" s="422"/>
    </row>
    <row r="48347" spans="4:4">
      <c r="D48347" s="422"/>
    </row>
    <row r="48348" spans="4:4">
      <c r="D48348" s="422"/>
    </row>
    <row r="48349" spans="4:4">
      <c r="D48349" s="422"/>
    </row>
    <row r="48350" spans="4:4">
      <c r="D48350" s="422"/>
    </row>
    <row r="48351" spans="4:4">
      <c r="D48351" s="422"/>
    </row>
    <row r="48352" spans="4:4">
      <c r="D48352" s="422"/>
    </row>
    <row r="48353" spans="4:4">
      <c r="D48353" s="422"/>
    </row>
    <row r="48354" spans="4:4">
      <c r="D48354" s="422"/>
    </row>
    <row r="48355" spans="4:4">
      <c r="D48355" s="422"/>
    </row>
    <row r="48356" spans="4:4">
      <c r="D48356" s="422"/>
    </row>
    <row r="48357" spans="4:4">
      <c r="D48357" s="422"/>
    </row>
    <row r="48358" spans="4:4">
      <c r="D48358" s="422"/>
    </row>
    <row r="48359" spans="4:4">
      <c r="D48359" s="422"/>
    </row>
    <row r="48360" spans="4:4">
      <c r="D48360" s="422"/>
    </row>
    <row r="48361" spans="4:4">
      <c r="D48361" s="422"/>
    </row>
    <row r="48362" spans="4:4">
      <c r="D48362" s="422"/>
    </row>
    <row r="48363" spans="4:4">
      <c r="D48363" s="422"/>
    </row>
    <row r="48364" spans="4:4">
      <c r="D48364" s="422"/>
    </row>
    <row r="48365" spans="4:4">
      <c r="D48365" s="422"/>
    </row>
    <row r="48366" spans="4:4">
      <c r="D48366" s="422"/>
    </row>
    <row r="48367" spans="4:4">
      <c r="D48367" s="422"/>
    </row>
    <row r="48368" spans="4:4">
      <c r="D48368" s="422"/>
    </row>
    <row r="48369" spans="4:4">
      <c r="D48369" s="422"/>
    </row>
    <row r="48370" spans="4:4">
      <c r="D48370" s="422"/>
    </row>
    <row r="48371" spans="4:4">
      <c r="D48371" s="422"/>
    </row>
    <row r="48372" spans="4:4">
      <c r="D48372" s="422"/>
    </row>
    <row r="48373" spans="4:4">
      <c r="D48373" s="422"/>
    </row>
    <row r="48374" spans="4:4">
      <c r="D48374" s="422"/>
    </row>
    <row r="48375" spans="4:4">
      <c r="D48375" s="422"/>
    </row>
    <row r="48376" spans="4:4">
      <c r="D48376" s="422"/>
    </row>
    <row r="48377" spans="4:4">
      <c r="D48377" s="422"/>
    </row>
    <row r="48378" spans="4:4">
      <c r="D48378" s="422"/>
    </row>
    <row r="48379" spans="4:4">
      <c r="D48379" s="422"/>
    </row>
    <row r="48380" spans="4:4">
      <c r="D48380" s="422"/>
    </row>
    <row r="48381" spans="4:4">
      <c r="D48381" s="422"/>
    </row>
    <row r="48382" spans="4:4">
      <c r="D48382" s="422"/>
    </row>
    <row r="48383" spans="4:4">
      <c r="D48383" s="422"/>
    </row>
    <row r="48384" spans="4:4">
      <c r="D48384" s="422"/>
    </row>
    <row r="48385" spans="4:4">
      <c r="D48385" s="422"/>
    </row>
    <row r="48386" spans="4:4">
      <c r="D48386" s="422"/>
    </row>
    <row r="48387" spans="4:4">
      <c r="D48387" s="422"/>
    </row>
    <row r="48388" spans="4:4">
      <c r="D48388" s="422"/>
    </row>
    <row r="48389" spans="4:4">
      <c r="D48389" s="422"/>
    </row>
    <row r="48390" spans="4:4">
      <c r="D48390" s="422"/>
    </row>
    <row r="48391" spans="4:4">
      <c r="D48391" s="422"/>
    </row>
    <row r="48392" spans="4:4">
      <c r="D48392" s="422"/>
    </row>
    <row r="48393" spans="4:4">
      <c r="D48393" s="422"/>
    </row>
    <row r="48394" spans="4:4">
      <c r="D48394" s="422"/>
    </row>
    <row r="48395" spans="4:4">
      <c r="D48395" s="422"/>
    </row>
    <row r="48396" spans="4:4">
      <c r="D48396" s="422"/>
    </row>
    <row r="48397" spans="4:4">
      <c r="D48397" s="422"/>
    </row>
    <row r="48398" spans="4:4">
      <c r="D48398" s="422"/>
    </row>
    <row r="48399" spans="4:4">
      <c r="D48399" s="422"/>
    </row>
    <row r="48400" spans="4:4">
      <c r="D48400" s="422"/>
    </row>
    <row r="48401" spans="4:4">
      <c r="D48401" s="422"/>
    </row>
    <row r="48402" spans="4:4">
      <c r="D48402" s="422"/>
    </row>
    <row r="48403" spans="4:4">
      <c r="D48403" s="422"/>
    </row>
    <row r="48404" spans="4:4">
      <c r="D48404" s="422"/>
    </row>
    <row r="48405" spans="4:4">
      <c r="D48405" s="422"/>
    </row>
    <row r="48406" spans="4:4">
      <c r="D48406" s="422"/>
    </row>
    <row r="48407" spans="4:4">
      <c r="D48407" s="422"/>
    </row>
    <row r="48408" spans="4:4">
      <c r="D48408" s="422"/>
    </row>
    <row r="48409" spans="4:4">
      <c r="D48409" s="422"/>
    </row>
    <row r="48410" spans="4:4">
      <c r="D48410" s="422"/>
    </row>
    <row r="48411" spans="4:4">
      <c r="D48411" s="422"/>
    </row>
    <row r="48412" spans="4:4">
      <c r="D48412" s="422"/>
    </row>
    <row r="48413" spans="4:4">
      <c r="D48413" s="422"/>
    </row>
    <row r="48414" spans="4:4">
      <c r="D48414" s="422"/>
    </row>
    <row r="48415" spans="4:4">
      <c r="D48415" s="422"/>
    </row>
    <row r="48416" spans="4:4">
      <c r="D48416" s="422"/>
    </row>
    <row r="48417" spans="4:4">
      <c r="D48417" s="422"/>
    </row>
    <row r="48418" spans="4:4">
      <c r="D48418" s="422"/>
    </row>
    <row r="48419" spans="4:4">
      <c r="D48419" s="422"/>
    </row>
    <row r="48420" spans="4:4">
      <c r="D48420" s="422"/>
    </row>
    <row r="48421" spans="4:4">
      <c r="D48421" s="422"/>
    </row>
    <row r="48422" spans="4:4">
      <c r="D48422" s="422"/>
    </row>
    <row r="48423" spans="4:4">
      <c r="D48423" s="422"/>
    </row>
    <row r="48424" spans="4:4">
      <c r="D48424" s="422"/>
    </row>
    <row r="48425" spans="4:4">
      <c r="D48425" s="422"/>
    </row>
    <row r="48426" spans="4:4">
      <c r="D48426" s="422"/>
    </row>
    <row r="48427" spans="4:4">
      <c r="D48427" s="422"/>
    </row>
    <row r="48428" spans="4:4">
      <c r="D48428" s="422"/>
    </row>
    <row r="48429" spans="4:4">
      <c r="D48429" s="422"/>
    </row>
    <row r="48430" spans="4:4">
      <c r="D48430" s="422"/>
    </row>
    <row r="48431" spans="4:4">
      <c r="D48431" s="422"/>
    </row>
    <row r="48432" spans="4:4">
      <c r="D48432" s="422"/>
    </row>
    <row r="48433" spans="4:4">
      <c r="D48433" s="422"/>
    </row>
    <row r="48434" spans="4:4">
      <c r="D48434" s="422"/>
    </row>
    <row r="48435" spans="4:4">
      <c r="D48435" s="422"/>
    </row>
    <row r="48436" spans="4:4">
      <c r="D48436" s="422"/>
    </row>
    <row r="48437" spans="4:4">
      <c r="D48437" s="422"/>
    </row>
    <row r="48438" spans="4:4">
      <c r="D48438" s="422"/>
    </row>
    <row r="48439" spans="4:4">
      <c r="D48439" s="422"/>
    </row>
    <row r="48440" spans="4:4">
      <c r="D48440" s="422"/>
    </row>
    <row r="48441" spans="4:4">
      <c r="D48441" s="422"/>
    </row>
    <row r="48442" spans="4:4">
      <c r="D48442" s="422"/>
    </row>
    <row r="48443" spans="4:4">
      <c r="D48443" s="422"/>
    </row>
    <row r="48444" spans="4:4">
      <c r="D48444" s="422"/>
    </row>
    <row r="48445" spans="4:4">
      <c r="D48445" s="422"/>
    </row>
    <row r="48446" spans="4:4">
      <c r="D48446" s="422"/>
    </row>
    <row r="48447" spans="4:4">
      <c r="D48447" s="422"/>
    </row>
    <row r="48448" spans="4:4">
      <c r="D48448" s="422"/>
    </row>
    <row r="48449" spans="4:4">
      <c r="D48449" s="422"/>
    </row>
    <row r="48450" spans="4:4">
      <c r="D48450" s="422"/>
    </row>
    <row r="48451" spans="4:4">
      <c r="D48451" s="422"/>
    </row>
    <row r="48452" spans="4:4">
      <c r="D48452" s="422"/>
    </row>
    <row r="48453" spans="4:4">
      <c r="D48453" s="422"/>
    </row>
    <row r="48454" spans="4:4">
      <c r="D48454" s="422"/>
    </row>
    <row r="48455" spans="4:4">
      <c r="D48455" s="422"/>
    </row>
    <row r="48456" spans="4:4">
      <c r="D48456" s="422"/>
    </row>
    <row r="48457" spans="4:4">
      <c r="D48457" s="422"/>
    </row>
    <row r="48458" spans="4:4">
      <c r="D48458" s="422"/>
    </row>
    <row r="48459" spans="4:4">
      <c r="D48459" s="422"/>
    </row>
    <row r="48460" spans="4:4">
      <c r="D48460" s="422"/>
    </row>
    <row r="48461" spans="4:4">
      <c r="D48461" s="422"/>
    </row>
    <row r="48462" spans="4:4">
      <c r="D48462" s="422"/>
    </row>
    <row r="48463" spans="4:4">
      <c r="D48463" s="422"/>
    </row>
    <row r="48464" spans="4:4">
      <c r="D48464" s="422"/>
    </row>
    <row r="48465" spans="4:4">
      <c r="D48465" s="422"/>
    </row>
    <row r="48466" spans="4:4">
      <c r="D48466" s="422"/>
    </row>
    <row r="48467" spans="4:4">
      <c r="D48467" s="422"/>
    </row>
    <row r="48468" spans="4:4">
      <c r="D48468" s="422"/>
    </row>
    <row r="48469" spans="4:4">
      <c r="D48469" s="422"/>
    </row>
    <row r="48470" spans="4:4">
      <c r="D48470" s="422"/>
    </row>
    <row r="48471" spans="4:4">
      <c r="D48471" s="422"/>
    </row>
    <row r="48472" spans="4:4">
      <c r="D48472" s="422"/>
    </row>
    <row r="48473" spans="4:4">
      <c r="D48473" s="422"/>
    </row>
    <row r="48474" spans="4:4">
      <c r="D48474" s="422"/>
    </row>
    <row r="48475" spans="4:4">
      <c r="D48475" s="422"/>
    </row>
    <row r="48476" spans="4:4">
      <c r="D48476" s="422"/>
    </row>
    <row r="48477" spans="4:4">
      <c r="D48477" s="422"/>
    </row>
    <row r="48478" spans="4:4">
      <c r="D48478" s="422"/>
    </row>
    <row r="48479" spans="4:4">
      <c r="D48479" s="422"/>
    </row>
    <row r="48480" spans="4:4">
      <c r="D48480" s="422"/>
    </row>
    <row r="48481" spans="4:4">
      <c r="D48481" s="422"/>
    </row>
    <row r="48482" spans="4:4">
      <c r="D48482" s="422"/>
    </row>
    <row r="48483" spans="4:4">
      <c r="D48483" s="422"/>
    </row>
    <row r="48484" spans="4:4">
      <c r="D48484" s="422"/>
    </row>
    <row r="48485" spans="4:4">
      <c r="D48485" s="422"/>
    </row>
    <row r="48486" spans="4:4">
      <c r="D48486" s="422"/>
    </row>
    <row r="48487" spans="4:4">
      <c r="D48487" s="422"/>
    </row>
    <row r="48488" spans="4:4">
      <c r="D48488" s="422"/>
    </row>
    <row r="48489" spans="4:4">
      <c r="D48489" s="422"/>
    </row>
    <row r="48490" spans="4:4">
      <c r="D48490" s="422"/>
    </row>
    <row r="48491" spans="4:4">
      <c r="D48491" s="422"/>
    </row>
    <row r="48492" spans="4:4">
      <c r="D48492" s="422"/>
    </row>
    <row r="48493" spans="4:4">
      <c r="D48493" s="422"/>
    </row>
    <row r="48494" spans="4:4">
      <c r="D48494" s="422"/>
    </row>
    <row r="48495" spans="4:4">
      <c r="D48495" s="422"/>
    </row>
    <row r="48496" spans="4:4">
      <c r="D48496" s="422"/>
    </row>
    <row r="48497" spans="4:4">
      <c r="D48497" s="422"/>
    </row>
    <row r="48498" spans="4:4">
      <c r="D48498" s="422"/>
    </row>
    <row r="48499" spans="4:4">
      <c r="D48499" s="422"/>
    </row>
    <row r="48500" spans="4:4">
      <c r="D48500" s="422"/>
    </row>
    <row r="48501" spans="4:4">
      <c r="D48501" s="422"/>
    </row>
    <row r="48502" spans="4:4">
      <c r="D48502" s="422"/>
    </row>
    <row r="48503" spans="4:4">
      <c r="D48503" s="422"/>
    </row>
    <row r="48504" spans="4:4">
      <c r="D48504" s="422"/>
    </row>
    <row r="48505" spans="4:4">
      <c r="D48505" s="422"/>
    </row>
    <row r="48506" spans="4:4">
      <c r="D48506" s="422"/>
    </row>
    <row r="48507" spans="4:4">
      <c r="D48507" s="422"/>
    </row>
    <row r="48508" spans="4:4">
      <c r="D48508" s="422"/>
    </row>
    <row r="48509" spans="4:4">
      <c r="D48509" s="422"/>
    </row>
    <row r="48510" spans="4:4">
      <c r="D48510" s="422"/>
    </row>
    <row r="48511" spans="4:4">
      <c r="D48511" s="422"/>
    </row>
    <row r="48512" spans="4:4">
      <c r="D48512" s="422"/>
    </row>
    <row r="48513" spans="4:4">
      <c r="D48513" s="422"/>
    </row>
    <row r="48514" spans="4:4">
      <c r="D48514" s="422"/>
    </row>
    <row r="48515" spans="4:4">
      <c r="D48515" s="422"/>
    </row>
    <row r="48516" spans="4:4">
      <c r="D48516" s="422"/>
    </row>
    <row r="48517" spans="4:4">
      <c r="D48517" s="422"/>
    </row>
    <row r="48518" spans="4:4">
      <c r="D48518" s="422"/>
    </row>
    <row r="48519" spans="4:4">
      <c r="D48519" s="422"/>
    </row>
    <row r="48520" spans="4:4">
      <c r="D48520" s="422"/>
    </row>
    <row r="48521" spans="4:4">
      <c r="D48521" s="422"/>
    </row>
    <row r="48522" spans="4:4">
      <c r="D48522" s="422"/>
    </row>
    <row r="48523" spans="4:4">
      <c r="D48523" s="422"/>
    </row>
    <row r="48524" spans="4:4">
      <c r="D48524" s="422"/>
    </row>
    <row r="48525" spans="4:4">
      <c r="D48525" s="422"/>
    </row>
    <row r="48526" spans="4:4">
      <c r="D48526" s="422"/>
    </row>
    <row r="48527" spans="4:4">
      <c r="D48527" s="422"/>
    </row>
    <row r="48528" spans="4:4">
      <c r="D48528" s="422"/>
    </row>
    <row r="48529" spans="4:4">
      <c r="D48529" s="422"/>
    </row>
    <row r="48530" spans="4:4">
      <c r="D48530" s="422"/>
    </row>
    <row r="48531" spans="4:4">
      <c r="D48531" s="422"/>
    </row>
    <row r="48532" spans="4:4">
      <c r="D48532" s="422"/>
    </row>
    <row r="48533" spans="4:4">
      <c r="D48533" s="422"/>
    </row>
    <row r="48534" spans="4:4">
      <c r="D48534" s="422"/>
    </row>
    <row r="48535" spans="4:4">
      <c r="D48535" s="422"/>
    </row>
    <row r="48536" spans="4:4">
      <c r="D48536" s="422"/>
    </row>
    <row r="48537" spans="4:4">
      <c r="D48537" s="422"/>
    </row>
    <row r="48538" spans="4:4">
      <c r="D48538" s="422"/>
    </row>
    <row r="48539" spans="4:4">
      <c r="D48539" s="422"/>
    </row>
    <row r="48540" spans="4:4">
      <c r="D48540" s="422"/>
    </row>
    <row r="48541" spans="4:4">
      <c r="D48541" s="422"/>
    </row>
    <row r="48542" spans="4:4">
      <c r="D48542" s="422"/>
    </row>
    <row r="48543" spans="4:4">
      <c r="D48543" s="422"/>
    </row>
    <row r="48544" spans="4:4">
      <c r="D48544" s="422"/>
    </row>
    <row r="48545" spans="4:4">
      <c r="D48545" s="422"/>
    </row>
    <row r="48546" spans="4:4">
      <c r="D48546" s="422"/>
    </row>
    <row r="48547" spans="4:4">
      <c r="D48547" s="422"/>
    </row>
    <row r="48548" spans="4:4">
      <c r="D48548" s="422"/>
    </row>
    <row r="48549" spans="4:4">
      <c r="D48549" s="422"/>
    </row>
    <row r="48550" spans="4:4">
      <c r="D48550" s="422"/>
    </row>
    <row r="48551" spans="4:4">
      <c r="D48551" s="422"/>
    </row>
    <row r="48552" spans="4:4">
      <c r="D48552" s="422"/>
    </row>
    <row r="48553" spans="4:4">
      <c r="D48553" s="422"/>
    </row>
    <row r="48554" spans="4:4">
      <c r="D48554" s="422"/>
    </row>
    <row r="48555" spans="4:4">
      <c r="D48555" s="422"/>
    </row>
    <row r="48556" spans="4:4">
      <c r="D48556" s="422"/>
    </row>
    <row r="48557" spans="4:4">
      <c r="D48557" s="422"/>
    </row>
    <row r="48558" spans="4:4">
      <c r="D48558" s="422"/>
    </row>
    <row r="48559" spans="4:4">
      <c r="D48559" s="422"/>
    </row>
    <row r="48560" spans="4:4">
      <c r="D48560" s="422"/>
    </row>
    <row r="48561" spans="4:4">
      <c r="D48561" s="422"/>
    </row>
    <row r="48562" spans="4:4">
      <c r="D48562" s="422"/>
    </row>
    <row r="48563" spans="4:4">
      <c r="D48563" s="422"/>
    </row>
    <row r="48564" spans="4:4">
      <c r="D48564" s="422"/>
    </row>
    <row r="48565" spans="4:4">
      <c r="D48565" s="422"/>
    </row>
    <row r="48566" spans="4:4">
      <c r="D48566" s="422"/>
    </row>
    <row r="48567" spans="4:4">
      <c r="D48567" s="422"/>
    </row>
    <row r="48568" spans="4:4">
      <c r="D48568" s="422"/>
    </row>
    <row r="48569" spans="4:4">
      <c r="D48569" s="422"/>
    </row>
    <row r="48570" spans="4:4">
      <c r="D48570" s="422"/>
    </row>
    <row r="48571" spans="4:4">
      <c r="D48571" s="422"/>
    </row>
    <row r="48572" spans="4:4">
      <c r="D48572" s="422"/>
    </row>
    <row r="48573" spans="4:4">
      <c r="D48573" s="422"/>
    </row>
    <row r="48574" spans="4:4">
      <c r="D48574" s="422"/>
    </row>
    <row r="48575" spans="4:4">
      <c r="D48575" s="422"/>
    </row>
    <row r="48576" spans="4:4">
      <c r="D48576" s="422"/>
    </row>
    <row r="48577" spans="4:4">
      <c r="D48577" s="422"/>
    </row>
    <row r="48578" spans="4:4">
      <c r="D48578" s="422"/>
    </row>
    <row r="48579" spans="4:4">
      <c r="D48579" s="422"/>
    </row>
    <row r="48580" spans="4:4">
      <c r="D48580" s="422"/>
    </row>
    <row r="48581" spans="4:4">
      <c r="D48581" s="422"/>
    </row>
    <row r="48582" spans="4:4">
      <c r="D48582" s="422"/>
    </row>
    <row r="48583" spans="4:4">
      <c r="D48583" s="422"/>
    </row>
    <row r="48584" spans="4:4">
      <c r="D48584" s="422"/>
    </row>
    <row r="48585" spans="4:4">
      <c r="D48585" s="422"/>
    </row>
    <row r="48586" spans="4:4">
      <c r="D48586" s="422"/>
    </row>
    <row r="48587" spans="4:4">
      <c r="D48587" s="422"/>
    </row>
    <row r="48588" spans="4:4">
      <c r="D48588" s="422"/>
    </row>
    <row r="48589" spans="4:4">
      <c r="D48589" s="422"/>
    </row>
    <row r="48590" spans="4:4">
      <c r="D48590" s="422"/>
    </row>
    <row r="48591" spans="4:4">
      <c r="D48591" s="422"/>
    </row>
    <row r="48592" spans="4:4">
      <c r="D48592" s="422"/>
    </row>
    <row r="48593" spans="4:4">
      <c r="D48593" s="422"/>
    </row>
    <row r="48594" spans="4:4">
      <c r="D48594" s="422"/>
    </row>
    <row r="48595" spans="4:4">
      <c r="D48595" s="422"/>
    </row>
    <row r="48596" spans="4:4">
      <c r="D48596" s="422"/>
    </row>
    <row r="48597" spans="4:4">
      <c r="D48597" s="422"/>
    </row>
    <row r="48598" spans="4:4">
      <c r="D48598" s="422"/>
    </row>
    <row r="48599" spans="4:4">
      <c r="D48599" s="422"/>
    </row>
    <row r="48600" spans="4:4">
      <c r="D48600" s="422"/>
    </row>
    <row r="48601" spans="4:4">
      <c r="D48601" s="422"/>
    </row>
    <row r="48602" spans="4:4">
      <c r="D48602" s="422"/>
    </row>
    <row r="48603" spans="4:4">
      <c r="D48603" s="422"/>
    </row>
    <row r="48604" spans="4:4">
      <c r="D48604" s="422"/>
    </row>
    <row r="48605" spans="4:4">
      <c r="D48605" s="422"/>
    </row>
    <row r="48606" spans="4:4">
      <c r="D48606" s="422"/>
    </row>
    <row r="48607" spans="4:4">
      <c r="D48607" s="422"/>
    </row>
    <row r="48608" spans="4:4">
      <c r="D48608" s="422"/>
    </row>
    <row r="48609" spans="4:4">
      <c r="D48609" s="422"/>
    </row>
    <row r="48610" spans="4:4">
      <c r="D48610" s="422"/>
    </row>
    <row r="48611" spans="4:4">
      <c r="D48611" s="422"/>
    </row>
    <row r="48612" spans="4:4">
      <c r="D48612" s="422"/>
    </row>
    <row r="48613" spans="4:4">
      <c r="D48613" s="422"/>
    </row>
    <row r="48614" spans="4:4">
      <c r="D48614" s="422"/>
    </row>
    <row r="48615" spans="4:4">
      <c r="D48615" s="422"/>
    </row>
    <row r="48616" spans="4:4">
      <c r="D48616" s="422"/>
    </row>
    <row r="48617" spans="4:4">
      <c r="D48617" s="422"/>
    </row>
    <row r="48618" spans="4:4">
      <c r="D48618" s="422"/>
    </row>
    <row r="48619" spans="4:4">
      <c r="D48619" s="422"/>
    </row>
    <row r="48620" spans="4:4">
      <c r="D48620" s="422"/>
    </row>
    <row r="48621" spans="4:4">
      <c r="D48621" s="422"/>
    </row>
    <row r="48622" spans="4:4">
      <c r="D48622" s="422"/>
    </row>
    <row r="48623" spans="4:4">
      <c r="D48623" s="422"/>
    </row>
    <row r="48624" spans="4:4">
      <c r="D48624" s="422"/>
    </row>
    <row r="48625" spans="4:4">
      <c r="D48625" s="422"/>
    </row>
    <row r="48626" spans="4:4">
      <c r="D48626" s="422"/>
    </row>
    <row r="48627" spans="4:4">
      <c r="D48627" s="422"/>
    </row>
    <row r="48628" spans="4:4">
      <c r="D48628" s="422"/>
    </row>
    <row r="48629" spans="4:4">
      <c r="D48629" s="422"/>
    </row>
    <row r="48630" spans="4:4">
      <c r="D48630" s="422"/>
    </row>
    <row r="48631" spans="4:4">
      <c r="D48631" s="422"/>
    </row>
    <row r="48632" spans="4:4">
      <c r="D48632" s="422"/>
    </row>
    <row r="48633" spans="4:4">
      <c r="D48633" s="422"/>
    </row>
    <row r="48634" spans="4:4">
      <c r="D48634" s="422"/>
    </row>
    <row r="48635" spans="4:4">
      <c r="D48635" s="422"/>
    </row>
    <row r="48636" spans="4:4">
      <c r="D48636" s="422"/>
    </row>
    <row r="48637" spans="4:4">
      <c r="D48637" s="422"/>
    </row>
    <row r="48638" spans="4:4">
      <c r="D48638" s="422"/>
    </row>
    <row r="48639" spans="4:4">
      <c r="D48639" s="422"/>
    </row>
    <row r="48640" spans="4:4">
      <c r="D48640" s="422"/>
    </row>
    <row r="48641" spans="4:4">
      <c r="D48641" s="422"/>
    </row>
    <row r="48642" spans="4:4">
      <c r="D48642" s="422"/>
    </row>
    <row r="48643" spans="4:4">
      <c r="D48643" s="422"/>
    </row>
    <row r="48644" spans="4:4">
      <c r="D48644" s="422"/>
    </row>
    <row r="48645" spans="4:4">
      <c r="D48645" s="422"/>
    </row>
    <row r="48646" spans="4:4">
      <c r="D48646" s="422"/>
    </row>
    <row r="48647" spans="4:4">
      <c r="D48647" s="422"/>
    </row>
    <row r="48648" spans="4:4">
      <c r="D48648" s="422"/>
    </row>
    <row r="48649" spans="4:4">
      <c r="D48649" s="422"/>
    </row>
    <row r="48650" spans="4:4">
      <c r="D48650" s="422"/>
    </row>
    <row r="48651" spans="4:4">
      <c r="D48651" s="422"/>
    </row>
    <row r="48652" spans="4:4">
      <c r="D48652" s="422"/>
    </row>
    <row r="48653" spans="4:4">
      <c r="D48653" s="422"/>
    </row>
    <row r="48654" spans="4:4">
      <c r="D48654" s="422"/>
    </row>
    <row r="48655" spans="4:4">
      <c r="D48655" s="422"/>
    </row>
    <row r="48656" spans="4:4">
      <c r="D48656" s="422"/>
    </row>
    <row r="48657" spans="4:4">
      <c r="D48657" s="422"/>
    </row>
    <row r="48658" spans="4:4">
      <c r="D48658" s="422"/>
    </row>
    <row r="48659" spans="4:4">
      <c r="D48659" s="422"/>
    </row>
    <row r="48660" spans="4:4">
      <c r="D48660" s="422"/>
    </row>
    <row r="48661" spans="4:4">
      <c r="D48661" s="422"/>
    </row>
    <row r="48662" spans="4:4">
      <c r="D48662" s="422"/>
    </row>
    <row r="48663" spans="4:4">
      <c r="D48663" s="422"/>
    </row>
    <row r="48664" spans="4:4">
      <c r="D48664" s="422"/>
    </row>
    <row r="48665" spans="4:4">
      <c r="D48665" s="422"/>
    </row>
    <row r="48666" spans="4:4">
      <c r="D48666" s="422"/>
    </row>
    <row r="48667" spans="4:4">
      <c r="D48667" s="422"/>
    </row>
    <row r="48668" spans="4:4">
      <c r="D48668" s="422"/>
    </row>
    <row r="48669" spans="4:4">
      <c r="D48669" s="422"/>
    </row>
    <row r="48670" spans="4:4">
      <c r="D48670" s="422"/>
    </row>
    <row r="48671" spans="4:4">
      <c r="D48671" s="422"/>
    </row>
    <row r="48672" spans="4:4">
      <c r="D48672" s="422"/>
    </row>
    <row r="48673" spans="4:4">
      <c r="D48673" s="422"/>
    </row>
    <row r="48674" spans="4:4">
      <c r="D48674" s="422"/>
    </row>
    <row r="48675" spans="4:4">
      <c r="D48675" s="422"/>
    </row>
    <row r="48676" spans="4:4">
      <c r="D48676" s="422"/>
    </row>
    <row r="48677" spans="4:4">
      <c r="D48677" s="422"/>
    </row>
    <row r="48678" spans="4:4">
      <c r="D48678" s="422"/>
    </row>
    <row r="48679" spans="4:4">
      <c r="D48679" s="422"/>
    </row>
    <row r="48680" spans="4:4">
      <c r="D48680" s="422"/>
    </row>
    <row r="48681" spans="4:4">
      <c r="D48681" s="422"/>
    </row>
    <row r="48682" spans="4:4">
      <c r="D48682" s="422"/>
    </row>
    <row r="48683" spans="4:4">
      <c r="D48683" s="422"/>
    </row>
    <row r="48684" spans="4:4">
      <c r="D48684" s="422"/>
    </row>
    <row r="48685" spans="4:4">
      <c r="D48685" s="422"/>
    </row>
    <row r="48686" spans="4:4">
      <c r="D48686" s="422"/>
    </row>
    <row r="48687" spans="4:4">
      <c r="D48687" s="422"/>
    </row>
    <row r="48688" spans="4:4">
      <c r="D48688" s="422"/>
    </row>
    <row r="48689" spans="4:4">
      <c r="D48689" s="422"/>
    </row>
    <row r="48690" spans="4:4">
      <c r="D48690" s="422"/>
    </row>
    <row r="48691" spans="4:4">
      <c r="D48691" s="422"/>
    </row>
    <row r="48692" spans="4:4">
      <c r="D48692" s="422"/>
    </row>
    <row r="48693" spans="4:4">
      <c r="D48693" s="422"/>
    </row>
    <row r="48694" spans="4:4">
      <c r="D48694" s="422"/>
    </row>
    <row r="48695" spans="4:4">
      <c r="D48695" s="422"/>
    </row>
    <row r="48696" spans="4:4">
      <c r="D48696" s="422"/>
    </row>
    <row r="48697" spans="4:4">
      <c r="D48697" s="422"/>
    </row>
    <row r="48698" spans="4:4">
      <c r="D48698" s="422"/>
    </row>
    <row r="48699" spans="4:4">
      <c r="D48699" s="422"/>
    </row>
    <row r="48700" spans="4:4">
      <c r="D48700" s="422"/>
    </row>
    <row r="48701" spans="4:4">
      <c r="D48701" s="422"/>
    </row>
    <row r="48702" spans="4:4">
      <c r="D48702" s="422"/>
    </row>
    <row r="48703" spans="4:4">
      <c r="D48703" s="422"/>
    </row>
    <row r="48704" spans="4:4">
      <c r="D48704" s="422"/>
    </row>
    <row r="48705" spans="4:4">
      <c r="D48705" s="422"/>
    </row>
    <row r="48706" spans="4:4">
      <c r="D48706" s="422"/>
    </row>
    <row r="48707" spans="4:4">
      <c r="D48707" s="422"/>
    </row>
    <row r="48708" spans="4:4">
      <c r="D48708" s="422"/>
    </row>
    <row r="48709" spans="4:4">
      <c r="D48709" s="422"/>
    </row>
    <row r="48710" spans="4:4">
      <c r="D48710" s="422"/>
    </row>
    <row r="48711" spans="4:4">
      <c r="D48711" s="422"/>
    </row>
    <row r="48712" spans="4:4">
      <c r="D48712" s="422"/>
    </row>
    <row r="48713" spans="4:4">
      <c r="D48713" s="422"/>
    </row>
    <row r="48714" spans="4:4">
      <c r="D48714" s="422"/>
    </row>
    <row r="48715" spans="4:4">
      <c r="D48715" s="422"/>
    </row>
    <row r="48716" spans="4:4">
      <c r="D48716" s="422"/>
    </row>
    <row r="48717" spans="4:4">
      <c r="D48717" s="422"/>
    </row>
    <row r="48718" spans="4:4">
      <c r="D48718" s="422"/>
    </row>
    <row r="48719" spans="4:4">
      <c r="D48719" s="422"/>
    </row>
    <row r="48720" spans="4:4">
      <c r="D48720" s="422"/>
    </row>
    <row r="48721" spans="4:4">
      <c r="D48721" s="422"/>
    </row>
    <row r="48722" spans="4:4">
      <c r="D48722" s="422"/>
    </row>
    <row r="48723" spans="4:4">
      <c r="D48723" s="422"/>
    </row>
    <row r="48724" spans="4:4">
      <c r="D48724" s="422"/>
    </row>
    <row r="48725" spans="4:4">
      <c r="D48725" s="422"/>
    </row>
    <row r="48726" spans="4:4">
      <c r="D48726" s="422"/>
    </row>
    <row r="48727" spans="4:4">
      <c r="D48727" s="422"/>
    </row>
    <row r="48728" spans="4:4">
      <c r="D48728" s="422"/>
    </row>
    <row r="48729" spans="4:4">
      <c r="D48729" s="422"/>
    </row>
    <row r="48730" spans="4:4">
      <c r="D48730" s="422"/>
    </row>
    <row r="48731" spans="4:4">
      <c r="D48731" s="422"/>
    </row>
    <row r="48732" spans="4:4">
      <c r="D48732" s="422"/>
    </row>
    <row r="48733" spans="4:4">
      <c r="D48733" s="422"/>
    </row>
    <row r="48734" spans="4:4">
      <c r="D48734" s="422"/>
    </row>
    <row r="48735" spans="4:4">
      <c r="D48735" s="422"/>
    </row>
    <row r="48736" spans="4:4">
      <c r="D48736" s="422"/>
    </row>
    <row r="48737" spans="4:4">
      <c r="D48737" s="422"/>
    </row>
    <row r="48738" spans="4:4">
      <c r="D48738" s="422"/>
    </row>
    <row r="48739" spans="4:4">
      <c r="D48739" s="422"/>
    </row>
    <row r="48740" spans="4:4">
      <c r="D48740" s="422"/>
    </row>
    <row r="48741" spans="4:4">
      <c r="D48741" s="422"/>
    </row>
    <row r="48742" spans="4:4">
      <c r="D48742" s="422"/>
    </row>
    <row r="48743" spans="4:4">
      <c r="D48743" s="422"/>
    </row>
    <row r="48744" spans="4:4">
      <c r="D48744" s="422"/>
    </row>
    <row r="48745" spans="4:4">
      <c r="D48745" s="422"/>
    </row>
    <row r="48746" spans="4:4">
      <c r="D48746" s="422"/>
    </row>
    <row r="48747" spans="4:4">
      <c r="D48747" s="422"/>
    </row>
    <row r="48748" spans="4:4">
      <c r="D48748" s="422"/>
    </row>
    <row r="48749" spans="4:4">
      <c r="D48749" s="422"/>
    </row>
    <row r="48750" spans="4:4">
      <c r="D48750" s="422"/>
    </row>
    <row r="48751" spans="4:4">
      <c r="D48751" s="422"/>
    </row>
    <row r="48752" spans="4:4">
      <c r="D48752" s="422"/>
    </row>
    <row r="48753" spans="4:4">
      <c r="D48753" s="422"/>
    </row>
    <row r="48754" spans="4:4">
      <c r="D48754" s="422"/>
    </row>
    <row r="48755" spans="4:4">
      <c r="D48755" s="422"/>
    </row>
    <row r="48756" spans="4:4">
      <c r="D48756" s="422"/>
    </row>
    <row r="48757" spans="4:4">
      <c r="D48757" s="422"/>
    </row>
    <row r="48758" spans="4:4">
      <c r="D48758" s="422"/>
    </row>
    <row r="48759" spans="4:4">
      <c r="D48759" s="422"/>
    </row>
    <row r="48760" spans="4:4">
      <c r="D48760" s="422"/>
    </row>
    <row r="48761" spans="4:4">
      <c r="D48761" s="422"/>
    </row>
    <row r="48762" spans="4:4">
      <c r="D48762" s="422"/>
    </row>
    <row r="48763" spans="4:4">
      <c r="D48763" s="422"/>
    </row>
    <row r="48764" spans="4:4">
      <c r="D48764" s="422"/>
    </row>
    <row r="48765" spans="4:4">
      <c r="D48765" s="422"/>
    </row>
    <row r="48766" spans="4:4">
      <c r="D48766" s="422"/>
    </row>
    <row r="48767" spans="4:4">
      <c r="D48767" s="422"/>
    </row>
    <row r="48768" spans="4:4">
      <c r="D48768" s="422"/>
    </row>
    <row r="48769" spans="4:4">
      <c r="D48769" s="422"/>
    </row>
    <row r="48770" spans="4:4">
      <c r="D48770" s="422"/>
    </row>
    <row r="48771" spans="4:4">
      <c r="D48771" s="422"/>
    </row>
    <row r="48772" spans="4:4">
      <c r="D48772" s="422"/>
    </row>
    <row r="48773" spans="4:4">
      <c r="D48773" s="422"/>
    </row>
    <row r="48774" spans="4:4">
      <c r="D48774" s="422"/>
    </row>
    <row r="48775" spans="4:4">
      <c r="D48775" s="422"/>
    </row>
    <row r="48776" spans="4:4">
      <c r="D48776" s="422"/>
    </row>
    <row r="48777" spans="4:4">
      <c r="D48777" s="422"/>
    </row>
    <row r="48778" spans="4:4">
      <c r="D48778" s="422"/>
    </row>
    <row r="48779" spans="4:4">
      <c r="D48779" s="422"/>
    </row>
    <row r="48780" spans="4:4">
      <c r="D48780" s="422"/>
    </row>
    <row r="48781" spans="4:4">
      <c r="D48781" s="422"/>
    </row>
    <row r="48782" spans="4:4">
      <c r="D48782" s="422"/>
    </row>
    <row r="48783" spans="4:4">
      <c r="D48783" s="422"/>
    </row>
    <row r="48784" spans="4:4">
      <c r="D48784" s="422"/>
    </row>
    <row r="48785" spans="4:4">
      <c r="D48785" s="422"/>
    </row>
    <row r="48786" spans="4:4">
      <c r="D48786" s="422"/>
    </row>
    <row r="48787" spans="4:4">
      <c r="D48787" s="422"/>
    </row>
    <row r="48788" spans="4:4">
      <c r="D48788" s="422"/>
    </row>
    <row r="48789" spans="4:4">
      <c r="D48789" s="422"/>
    </row>
    <row r="48790" spans="4:4">
      <c r="D48790" s="422"/>
    </row>
    <row r="48791" spans="4:4">
      <c r="D48791" s="422"/>
    </row>
    <row r="48792" spans="4:4">
      <c r="D48792" s="422"/>
    </row>
    <row r="48793" spans="4:4">
      <c r="D48793" s="422"/>
    </row>
    <row r="48794" spans="4:4">
      <c r="D48794" s="422"/>
    </row>
    <row r="48795" spans="4:4">
      <c r="D48795" s="422"/>
    </row>
    <row r="48796" spans="4:4">
      <c r="D48796" s="422"/>
    </row>
    <row r="48797" spans="4:4">
      <c r="D48797" s="422"/>
    </row>
    <row r="48798" spans="4:4">
      <c r="D48798" s="422"/>
    </row>
    <row r="48799" spans="4:4">
      <c r="D48799" s="422"/>
    </row>
    <row r="48800" spans="4:4">
      <c r="D48800" s="422"/>
    </row>
    <row r="48801" spans="4:4">
      <c r="D48801" s="422"/>
    </row>
    <row r="48802" spans="4:4">
      <c r="D48802" s="422"/>
    </row>
    <row r="48803" spans="4:4">
      <c r="D48803" s="422"/>
    </row>
    <row r="48804" spans="4:4">
      <c r="D48804" s="422"/>
    </row>
    <row r="48805" spans="4:4">
      <c r="D48805" s="422"/>
    </row>
    <row r="48806" spans="4:4">
      <c r="D48806" s="422"/>
    </row>
    <row r="48807" spans="4:4">
      <c r="D48807" s="422"/>
    </row>
    <row r="48808" spans="4:4">
      <c r="D48808" s="422"/>
    </row>
    <row r="48809" spans="4:4">
      <c r="D48809" s="422"/>
    </row>
    <row r="48810" spans="4:4">
      <c r="D48810" s="422"/>
    </row>
    <row r="48811" spans="4:4">
      <c r="D48811" s="422"/>
    </row>
    <row r="48812" spans="4:4">
      <c r="D48812" s="422"/>
    </row>
    <row r="48813" spans="4:4">
      <c r="D48813" s="422"/>
    </row>
    <row r="48814" spans="4:4">
      <c r="D48814" s="422"/>
    </row>
    <row r="48815" spans="4:4">
      <c r="D48815" s="422"/>
    </row>
    <row r="48816" spans="4:4">
      <c r="D48816" s="422"/>
    </row>
    <row r="48817" spans="4:4">
      <c r="D48817" s="422"/>
    </row>
    <row r="48818" spans="4:4">
      <c r="D48818" s="422"/>
    </row>
    <row r="48819" spans="4:4">
      <c r="D48819" s="422"/>
    </row>
    <row r="48820" spans="4:4">
      <c r="D48820" s="422"/>
    </row>
    <row r="48821" spans="4:4">
      <c r="D48821" s="422"/>
    </row>
    <row r="48822" spans="4:4">
      <c r="D48822" s="422"/>
    </row>
    <row r="48823" spans="4:4">
      <c r="D48823" s="422"/>
    </row>
    <row r="48824" spans="4:4">
      <c r="D48824" s="422"/>
    </row>
    <row r="48825" spans="4:4">
      <c r="D48825" s="422"/>
    </row>
    <row r="48826" spans="4:4">
      <c r="D48826" s="422"/>
    </row>
    <row r="48827" spans="4:4">
      <c r="D48827" s="422"/>
    </row>
    <row r="48828" spans="4:4">
      <c r="D48828" s="422"/>
    </row>
    <row r="48829" spans="4:4">
      <c r="D48829" s="422"/>
    </row>
    <row r="48830" spans="4:4">
      <c r="D48830" s="422"/>
    </row>
    <row r="48831" spans="4:4">
      <c r="D48831" s="422"/>
    </row>
    <row r="48832" spans="4:4">
      <c r="D48832" s="422"/>
    </row>
    <row r="48833" spans="4:4">
      <c r="D48833" s="422"/>
    </row>
    <row r="48834" spans="4:4">
      <c r="D48834" s="422"/>
    </row>
    <row r="48835" spans="4:4">
      <c r="D48835" s="422"/>
    </row>
    <row r="48836" spans="4:4">
      <c r="D48836" s="422"/>
    </row>
    <row r="48837" spans="4:4">
      <c r="D48837" s="422"/>
    </row>
    <row r="48838" spans="4:4">
      <c r="D48838" s="422"/>
    </row>
    <row r="48839" spans="4:4">
      <c r="D48839" s="422"/>
    </row>
    <row r="48840" spans="4:4">
      <c r="D48840" s="422"/>
    </row>
    <row r="48841" spans="4:4">
      <c r="D48841" s="422"/>
    </row>
    <row r="48842" spans="4:4">
      <c r="D48842" s="422"/>
    </row>
    <row r="48843" spans="4:4">
      <c r="D48843" s="422"/>
    </row>
    <row r="48844" spans="4:4">
      <c r="D48844" s="422"/>
    </row>
    <row r="48845" spans="4:4">
      <c r="D48845" s="422"/>
    </row>
    <row r="48846" spans="4:4">
      <c r="D48846" s="422"/>
    </row>
    <row r="48847" spans="4:4">
      <c r="D48847" s="422"/>
    </row>
    <row r="48848" spans="4:4">
      <c r="D48848" s="422"/>
    </row>
    <row r="48849" spans="4:4">
      <c r="D48849" s="422"/>
    </row>
    <row r="48850" spans="4:4">
      <c r="D48850" s="422"/>
    </row>
    <row r="48851" spans="4:4">
      <c r="D48851" s="422"/>
    </row>
    <row r="48852" spans="4:4">
      <c r="D48852" s="422"/>
    </row>
    <row r="48853" spans="4:4">
      <c r="D48853" s="422"/>
    </row>
    <row r="48854" spans="4:4">
      <c r="D48854" s="422"/>
    </row>
    <row r="48855" spans="4:4">
      <c r="D48855" s="422"/>
    </row>
    <row r="48856" spans="4:4">
      <c r="D48856" s="422"/>
    </row>
    <row r="48857" spans="4:4">
      <c r="D48857" s="422"/>
    </row>
    <row r="48858" spans="4:4">
      <c r="D48858" s="422"/>
    </row>
    <row r="48859" spans="4:4">
      <c r="D48859" s="422"/>
    </row>
    <row r="48860" spans="4:4">
      <c r="D48860" s="422"/>
    </row>
    <row r="48861" spans="4:4">
      <c r="D48861" s="422"/>
    </row>
    <row r="48862" spans="4:4">
      <c r="D48862" s="422"/>
    </row>
    <row r="48863" spans="4:4">
      <c r="D48863" s="422"/>
    </row>
    <row r="48864" spans="4:4">
      <c r="D48864" s="422"/>
    </row>
    <row r="48865" spans="4:4">
      <c r="D48865" s="422"/>
    </row>
    <row r="48866" spans="4:4">
      <c r="D48866" s="422"/>
    </row>
    <row r="48867" spans="4:4">
      <c r="D48867" s="422"/>
    </row>
    <row r="48868" spans="4:4">
      <c r="D48868" s="422"/>
    </row>
    <row r="48869" spans="4:4">
      <c r="D48869" s="422"/>
    </row>
    <row r="48870" spans="4:4">
      <c r="D48870" s="422"/>
    </row>
    <row r="48871" spans="4:4">
      <c r="D48871" s="422"/>
    </row>
    <row r="48872" spans="4:4">
      <c r="D48872" s="422"/>
    </row>
    <row r="48873" spans="4:4">
      <c r="D48873" s="422"/>
    </row>
    <row r="48874" spans="4:4">
      <c r="D48874" s="422"/>
    </row>
    <row r="48875" spans="4:4">
      <c r="D48875" s="422"/>
    </row>
    <row r="48876" spans="4:4">
      <c r="D48876" s="422"/>
    </row>
    <row r="48877" spans="4:4">
      <c r="D48877" s="422"/>
    </row>
    <row r="48878" spans="4:4">
      <c r="D48878" s="422"/>
    </row>
    <row r="48879" spans="4:4">
      <c r="D48879" s="422"/>
    </row>
    <row r="48880" spans="4:4">
      <c r="D48880" s="422"/>
    </row>
    <row r="48881" spans="4:4">
      <c r="D48881" s="422"/>
    </row>
    <row r="48882" spans="4:4">
      <c r="D48882" s="422"/>
    </row>
    <row r="48883" spans="4:4">
      <c r="D48883" s="422"/>
    </row>
    <row r="48884" spans="4:4">
      <c r="D48884" s="422"/>
    </row>
    <row r="48885" spans="4:4">
      <c r="D48885" s="422"/>
    </row>
    <row r="48886" spans="4:4">
      <c r="D48886" s="422"/>
    </row>
    <row r="48887" spans="4:4">
      <c r="D48887" s="422"/>
    </row>
    <row r="48888" spans="4:4">
      <c r="D48888" s="422"/>
    </row>
    <row r="48889" spans="4:4">
      <c r="D48889" s="422"/>
    </row>
    <row r="48890" spans="4:4">
      <c r="D48890" s="422"/>
    </row>
    <row r="48891" spans="4:4">
      <c r="D48891" s="422"/>
    </row>
    <row r="48892" spans="4:4">
      <c r="D48892" s="422"/>
    </row>
    <row r="48893" spans="4:4">
      <c r="D48893" s="422"/>
    </row>
    <row r="48894" spans="4:4">
      <c r="D48894" s="422"/>
    </row>
    <row r="48895" spans="4:4">
      <c r="D48895" s="422"/>
    </row>
    <row r="48896" spans="4:4">
      <c r="D48896" s="422"/>
    </row>
    <row r="48897" spans="4:4">
      <c r="D48897" s="422"/>
    </row>
    <row r="48898" spans="4:4">
      <c r="D48898" s="422"/>
    </row>
    <row r="48899" spans="4:4">
      <c r="D48899" s="422"/>
    </row>
    <row r="48900" spans="4:4">
      <c r="D48900" s="422"/>
    </row>
    <row r="48901" spans="4:4">
      <c r="D48901" s="422"/>
    </row>
    <row r="48902" spans="4:4">
      <c r="D48902" s="422"/>
    </row>
    <row r="48903" spans="4:4">
      <c r="D48903" s="422"/>
    </row>
    <row r="48904" spans="4:4">
      <c r="D48904" s="422"/>
    </row>
    <row r="48905" spans="4:4">
      <c r="D48905" s="422"/>
    </row>
    <row r="48906" spans="4:4">
      <c r="D48906" s="422"/>
    </row>
    <row r="48907" spans="4:4">
      <c r="D48907" s="422"/>
    </row>
    <row r="48908" spans="4:4">
      <c r="D48908" s="422"/>
    </row>
    <row r="48909" spans="4:4">
      <c r="D48909" s="422"/>
    </row>
    <row r="48910" spans="4:4">
      <c r="D48910" s="422"/>
    </row>
    <row r="48911" spans="4:4">
      <c r="D48911" s="422"/>
    </row>
    <row r="48912" spans="4:4">
      <c r="D48912" s="422"/>
    </row>
    <row r="48913" spans="4:4">
      <c r="D48913" s="422"/>
    </row>
    <row r="48914" spans="4:4">
      <c r="D48914" s="422"/>
    </row>
    <row r="48915" spans="4:4">
      <c r="D48915" s="422"/>
    </row>
    <row r="48916" spans="4:4">
      <c r="D48916" s="422"/>
    </row>
    <row r="48917" spans="4:4">
      <c r="D48917" s="422"/>
    </row>
    <row r="48918" spans="4:4">
      <c r="D48918" s="422"/>
    </row>
    <row r="48919" spans="4:4">
      <c r="D48919" s="422"/>
    </row>
    <row r="48920" spans="4:4">
      <c r="D48920" s="422"/>
    </row>
    <row r="48921" spans="4:4">
      <c r="D48921" s="422"/>
    </row>
    <row r="48922" spans="4:4">
      <c r="D48922" s="422"/>
    </row>
    <row r="48923" spans="4:4">
      <c r="D48923" s="422"/>
    </row>
    <row r="48924" spans="4:4">
      <c r="D48924" s="422"/>
    </row>
    <row r="48925" spans="4:4">
      <c r="D48925" s="422"/>
    </row>
    <row r="48926" spans="4:4">
      <c r="D48926" s="422"/>
    </row>
    <row r="48927" spans="4:4">
      <c r="D48927" s="422"/>
    </row>
    <row r="48928" spans="4:4">
      <c r="D48928" s="422"/>
    </row>
    <row r="48929" spans="4:4">
      <c r="D48929" s="422"/>
    </row>
    <row r="48930" spans="4:4">
      <c r="D48930" s="422"/>
    </row>
    <row r="48931" spans="4:4">
      <c r="D48931" s="422"/>
    </row>
    <row r="48932" spans="4:4">
      <c r="D48932" s="422"/>
    </row>
    <row r="48933" spans="4:4">
      <c r="D48933" s="422"/>
    </row>
    <row r="48934" spans="4:4">
      <c r="D48934" s="422"/>
    </row>
    <row r="48935" spans="4:4">
      <c r="D48935" s="422"/>
    </row>
    <row r="48936" spans="4:4">
      <c r="D48936" s="422"/>
    </row>
    <row r="48937" spans="4:4">
      <c r="D48937" s="422"/>
    </row>
    <row r="48938" spans="4:4">
      <c r="D48938" s="422"/>
    </row>
    <row r="48939" spans="4:4">
      <c r="D48939" s="422"/>
    </row>
    <row r="48940" spans="4:4">
      <c r="D48940" s="422"/>
    </row>
    <row r="48941" spans="4:4">
      <c r="D48941" s="422"/>
    </row>
    <row r="48942" spans="4:4">
      <c r="D48942" s="422"/>
    </row>
    <row r="48943" spans="4:4">
      <c r="D48943" s="422"/>
    </row>
    <row r="48944" spans="4:4">
      <c r="D48944" s="422"/>
    </row>
    <row r="48945" spans="4:4">
      <c r="D48945" s="422"/>
    </row>
    <row r="48946" spans="4:4">
      <c r="D48946" s="422"/>
    </row>
    <row r="48947" spans="4:4">
      <c r="D48947" s="422"/>
    </row>
    <row r="48948" spans="4:4">
      <c r="D48948" s="422"/>
    </row>
    <row r="48949" spans="4:4">
      <c r="D48949" s="422"/>
    </row>
    <row r="48950" spans="4:4">
      <c r="D48950" s="422"/>
    </row>
    <row r="48951" spans="4:4">
      <c r="D48951" s="422"/>
    </row>
    <row r="48952" spans="4:4">
      <c r="D48952" s="422"/>
    </row>
    <row r="48953" spans="4:4">
      <c r="D48953" s="422"/>
    </row>
    <row r="48954" spans="4:4">
      <c r="D48954" s="422"/>
    </row>
    <row r="48955" spans="4:4">
      <c r="D48955" s="422"/>
    </row>
    <row r="48956" spans="4:4">
      <c r="D48956" s="422"/>
    </row>
    <row r="48957" spans="4:4">
      <c r="D48957" s="422"/>
    </row>
    <row r="48958" spans="4:4">
      <c r="D48958" s="422"/>
    </row>
    <row r="48959" spans="4:4">
      <c r="D48959" s="422"/>
    </row>
    <row r="48960" spans="4:4">
      <c r="D48960" s="422"/>
    </row>
    <row r="48961" spans="4:4">
      <c r="D48961" s="422"/>
    </row>
    <row r="48962" spans="4:4">
      <c r="D48962" s="422"/>
    </row>
    <row r="48963" spans="4:4">
      <c r="D48963" s="422"/>
    </row>
    <row r="48964" spans="4:4">
      <c r="D48964" s="422"/>
    </row>
    <row r="48965" spans="4:4">
      <c r="D48965" s="422"/>
    </row>
    <row r="48966" spans="4:4">
      <c r="D48966" s="422"/>
    </row>
    <row r="48967" spans="4:4">
      <c r="D48967" s="422"/>
    </row>
    <row r="48968" spans="4:4">
      <c r="D48968" s="422"/>
    </row>
    <row r="48969" spans="4:4">
      <c r="D48969" s="422"/>
    </row>
    <row r="48970" spans="4:4">
      <c r="D48970" s="422"/>
    </row>
    <row r="48971" spans="4:4">
      <c r="D48971" s="422"/>
    </row>
    <row r="48972" spans="4:4">
      <c r="D48972" s="422"/>
    </row>
    <row r="48973" spans="4:4">
      <c r="D48973" s="422"/>
    </row>
    <row r="48974" spans="4:4">
      <c r="D48974" s="422"/>
    </row>
    <row r="48975" spans="4:4">
      <c r="D48975" s="422"/>
    </row>
    <row r="48976" spans="4:4">
      <c r="D48976" s="422"/>
    </row>
    <row r="48977" spans="4:4">
      <c r="D48977" s="422"/>
    </row>
    <row r="48978" spans="4:4">
      <c r="D48978" s="422"/>
    </row>
    <row r="48979" spans="4:4">
      <c r="D48979" s="422"/>
    </row>
    <row r="48980" spans="4:4">
      <c r="D48980" s="422"/>
    </row>
    <row r="48981" spans="4:4">
      <c r="D48981" s="422"/>
    </row>
    <row r="48982" spans="4:4">
      <c r="D48982" s="422"/>
    </row>
    <row r="48983" spans="4:4">
      <c r="D48983" s="422"/>
    </row>
    <row r="48984" spans="4:4">
      <c r="D48984" s="422"/>
    </row>
    <row r="48985" spans="4:4">
      <c r="D48985" s="422"/>
    </row>
    <row r="48986" spans="4:4">
      <c r="D48986" s="422"/>
    </row>
    <row r="48987" spans="4:4">
      <c r="D48987" s="422"/>
    </row>
    <row r="48988" spans="4:4">
      <c r="D48988" s="422"/>
    </row>
    <row r="48989" spans="4:4">
      <c r="D48989" s="422"/>
    </row>
    <row r="48990" spans="4:4">
      <c r="D48990" s="422"/>
    </row>
    <row r="48991" spans="4:4">
      <c r="D48991" s="422"/>
    </row>
    <row r="48992" spans="4:4">
      <c r="D48992" s="422"/>
    </row>
    <row r="48993" spans="4:4">
      <c r="D48993" s="422"/>
    </row>
    <row r="48994" spans="4:4">
      <c r="D48994" s="422"/>
    </row>
    <row r="48995" spans="4:4">
      <c r="D48995" s="422"/>
    </row>
    <row r="48996" spans="4:4">
      <c r="D48996" s="422"/>
    </row>
    <row r="48997" spans="4:4">
      <c r="D48997" s="422"/>
    </row>
    <row r="48998" spans="4:4">
      <c r="D48998" s="422"/>
    </row>
    <row r="48999" spans="4:4">
      <c r="D48999" s="422"/>
    </row>
    <row r="49000" spans="4:4">
      <c r="D49000" s="422"/>
    </row>
    <row r="49001" spans="4:4">
      <c r="D49001" s="422"/>
    </row>
    <row r="49002" spans="4:4">
      <c r="D49002" s="422"/>
    </row>
    <row r="49003" spans="4:4">
      <c r="D49003" s="422"/>
    </row>
    <row r="49004" spans="4:4">
      <c r="D49004" s="422"/>
    </row>
    <row r="49005" spans="4:4">
      <c r="D49005" s="422"/>
    </row>
    <row r="49006" spans="4:4">
      <c r="D49006" s="422"/>
    </row>
    <row r="49007" spans="4:4">
      <c r="D49007" s="422"/>
    </row>
    <row r="49008" spans="4:4">
      <c r="D49008" s="422"/>
    </row>
    <row r="49009" spans="4:4">
      <c r="D49009" s="422"/>
    </row>
    <row r="49010" spans="4:4">
      <c r="D49010" s="422"/>
    </row>
    <row r="49011" spans="4:4">
      <c r="D49011" s="422"/>
    </row>
    <row r="49012" spans="4:4">
      <c r="D49012" s="422"/>
    </row>
    <row r="49013" spans="4:4">
      <c r="D49013" s="422"/>
    </row>
    <row r="49014" spans="4:4">
      <c r="D49014" s="422"/>
    </row>
    <row r="49015" spans="4:4">
      <c r="D49015" s="422"/>
    </row>
    <row r="49016" spans="4:4">
      <c r="D49016" s="422"/>
    </row>
    <row r="49017" spans="4:4">
      <c r="D49017" s="422"/>
    </row>
    <row r="49018" spans="4:4">
      <c r="D49018" s="422"/>
    </row>
    <row r="49019" spans="4:4">
      <c r="D49019" s="422"/>
    </row>
    <row r="49020" spans="4:4">
      <c r="D49020" s="422"/>
    </row>
    <row r="49021" spans="4:4">
      <c r="D49021" s="422"/>
    </row>
    <row r="49022" spans="4:4">
      <c r="D49022" s="422"/>
    </row>
    <row r="49023" spans="4:4">
      <c r="D49023" s="422"/>
    </row>
    <row r="49024" spans="4:4">
      <c r="D49024" s="422"/>
    </row>
    <row r="49025" spans="4:4">
      <c r="D49025" s="422"/>
    </row>
    <row r="49026" spans="4:4">
      <c r="D49026" s="422"/>
    </row>
    <row r="49027" spans="4:4">
      <c r="D49027" s="422"/>
    </row>
    <row r="49028" spans="4:4">
      <c r="D49028" s="422"/>
    </row>
    <row r="49029" spans="4:4">
      <c r="D49029" s="422"/>
    </row>
    <row r="49030" spans="4:4">
      <c r="D49030" s="422"/>
    </row>
    <row r="49031" spans="4:4">
      <c r="D49031" s="422"/>
    </row>
    <row r="49032" spans="4:4">
      <c r="D49032" s="422"/>
    </row>
    <row r="49033" spans="4:4">
      <c r="D49033" s="422"/>
    </row>
    <row r="49034" spans="4:4">
      <c r="D49034" s="422"/>
    </row>
    <row r="49035" spans="4:4">
      <c r="D49035" s="422"/>
    </row>
    <row r="49036" spans="4:4">
      <c r="D49036" s="422"/>
    </row>
    <row r="49037" spans="4:4">
      <c r="D49037" s="422"/>
    </row>
    <row r="49038" spans="4:4">
      <c r="D49038" s="422"/>
    </row>
    <row r="49039" spans="4:4">
      <c r="D49039" s="422"/>
    </row>
    <row r="49040" spans="4:4">
      <c r="D49040" s="422"/>
    </row>
    <row r="49041" spans="4:4">
      <c r="D49041" s="422"/>
    </row>
    <row r="49042" spans="4:4">
      <c r="D49042" s="422"/>
    </row>
    <row r="49043" spans="4:4">
      <c r="D49043" s="422"/>
    </row>
    <row r="49044" spans="4:4">
      <c r="D49044" s="422"/>
    </row>
    <row r="49045" spans="4:4">
      <c r="D49045" s="422"/>
    </row>
    <row r="49046" spans="4:4">
      <c r="D49046" s="422"/>
    </row>
    <row r="49047" spans="4:4">
      <c r="D49047" s="422"/>
    </row>
    <row r="49048" spans="4:4">
      <c r="D49048" s="422"/>
    </row>
    <row r="49049" spans="4:4">
      <c r="D49049" s="422"/>
    </row>
    <row r="49050" spans="4:4">
      <c r="D49050" s="422"/>
    </row>
    <row r="49051" spans="4:4">
      <c r="D49051" s="422"/>
    </row>
    <row r="49052" spans="4:4">
      <c r="D49052" s="422"/>
    </row>
    <row r="49053" spans="4:4">
      <c r="D49053" s="422"/>
    </row>
    <row r="49054" spans="4:4">
      <c r="D49054" s="422"/>
    </row>
    <row r="49055" spans="4:4">
      <c r="D49055" s="422"/>
    </row>
    <row r="49056" spans="4:4">
      <c r="D49056" s="422"/>
    </row>
    <row r="49057" spans="4:4">
      <c r="D49057" s="422"/>
    </row>
    <row r="49058" spans="4:4">
      <c r="D49058" s="422"/>
    </row>
    <row r="49059" spans="4:4">
      <c r="D49059" s="422"/>
    </row>
    <row r="49060" spans="4:4">
      <c r="D49060" s="422"/>
    </row>
    <row r="49061" spans="4:4">
      <c r="D49061" s="422"/>
    </row>
    <row r="49062" spans="4:4">
      <c r="D49062" s="422"/>
    </row>
    <row r="49063" spans="4:4">
      <c r="D49063" s="422"/>
    </row>
    <row r="49064" spans="4:4">
      <c r="D49064" s="422"/>
    </row>
    <row r="49065" spans="4:4">
      <c r="D49065" s="422"/>
    </row>
    <row r="49066" spans="4:4">
      <c r="D49066" s="422"/>
    </row>
    <row r="49067" spans="4:4">
      <c r="D49067" s="422"/>
    </row>
    <row r="49068" spans="4:4">
      <c r="D49068" s="422"/>
    </row>
    <row r="49069" spans="4:4">
      <c r="D49069" s="422"/>
    </row>
    <row r="49070" spans="4:4">
      <c r="D49070" s="422"/>
    </row>
    <row r="49071" spans="4:4">
      <c r="D49071" s="422"/>
    </row>
    <row r="49072" spans="4:4">
      <c r="D49072" s="422"/>
    </row>
    <row r="49073" spans="4:4">
      <c r="D49073" s="422"/>
    </row>
    <row r="49074" spans="4:4">
      <c r="D49074" s="422"/>
    </row>
    <row r="49075" spans="4:4">
      <c r="D49075" s="422"/>
    </row>
    <row r="49076" spans="4:4">
      <c r="D49076" s="422"/>
    </row>
    <row r="49077" spans="4:4">
      <c r="D49077" s="422"/>
    </row>
    <row r="49078" spans="4:4">
      <c r="D49078" s="422"/>
    </row>
    <row r="49079" spans="4:4">
      <c r="D49079" s="422"/>
    </row>
    <row r="49080" spans="4:4">
      <c r="D49080" s="422"/>
    </row>
    <row r="49081" spans="4:4">
      <c r="D49081" s="422"/>
    </row>
    <row r="49082" spans="4:4">
      <c r="D49082" s="422"/>
    </row>
    <row r="49083" spans="4:4">
      <c r="D49083" s="422"/>
    </row>
    <row r="49084" spans="4:4">
      <c r="D49084" s="422"/>
    </row>
    <row r="49085" spans="4:4">
      <c r="D49085" s="422"/>
    </row>
    <row r="49086" spans="4:4">
      <c r="D49086" s="422"/>
    </row>
    <row r="49087" spans="4:4">
      <c r="D49087" s="422"/>
    </row>
    <row r="49088" spans="4:4">
      <c r="D49088" s="422"/>
    </row>
    <row r="49089" spans="4:4">
      <c r="D49089" s="422"/>
    </row>
    <row r="49090" spans="4:4">
      <c r="D49090" s="422"/>
    </row>
    <row r="49091" spans="4:4">
      <c r="D49091" s="422"/>
    </row>
    <row r="49092" spans="4:4">
      <c r="D49092" s="422"/>
    </row>
    <row r="49093" spans="4:4">
      <c r="D49093" s="422"/>
    </row>
    <row r="49094" spans="4:4">
      <c r="D49094" s="422"/>
    </row>
    <row r="49095" spans="4:4">
      <c r="D49095" s="422"/>
    </row>
    <row r="49096" spans="4:4">
      <c r="D49096" s="422"/>
    </row>
    <row r="49097" spans="4:4">
      <c r="D49097" s="422"/>
    </row>
    <row r="49098" spans="4:4">
      <c r="D49098" s="422"/>
    </row>
    <row r="49099" spans="4:4">
      <c r="D49099" s="422"/>
    </row>
    <row r="49100" spans="4:4">
      <c r="D49100" s="422"/>
    </row>
    <row r="49101" spans="4:4">
      <c r="D49101" s="422"/>
    </row>
    <row r="49102" spans="4:4">
      <c r="D49102" s="422"/>
    </row>
    <row r="49103" spans="4:4">
      <c r="D49103" s="422"/>
    </row>
    <row r="49104" spans="4:4">
      <c r="D49104" s="422"/>
    </row>
    <row r="49105" spans="4:4">
      <c r="D49105" s="422"/>
    </row>
    <row r="49106" spans="4:4">
      <c r="D49106" s="422"/>
    </row>
    <row r="49107" spans="4:4">
      <c r="D49107" s="422"/>
    </row>
    <row r="49108" spans="4:4">
      <c r="D49108" s="422"/>
    </row>
    <row r="49109" spans="4:4">
      <c r="D49109" s="422"/>
    </row>
    <row r="49110" spans="4:4">
      <c r="D49110" s="422"/>
    </row>
    <row r="49111" spans="4:4">
      <c r="D49111" s="422"/>
    </row>
    <row r="49112" spans="4:4">
      <c r="D49112" s="422"/>
    </row>
    <row r="49113" spans="4:4">
      <c r="D49113" s="422"/>
    </row>
    <row r="49114" spans="4:4">
      <c r="D49114" s="422"/>
    </row>
    <row r="49115" spans="4:4">
      <c r="D49115" s="422"/>
    </row>
    <row r="49116" spans="4:4">
      <c r="D49116" s="422"/>
    </row>
    <row r="49117" spans="4:4">
      <c r="D49117" s="422"/>
    </row>
    <row r="49118" spans="4:4">
      <c r="D49118" s="422"/>
    </row>
    <row r="49119" spans="4:4">
      <c r="D49119" s="422"/>
    </row>
    <row r="49120" spans="4:4">
      <c r="D49120" s="422"/>
    </row>
    <row r="49121" spans="4:4">
      <c r="D49121" s="422"/>
    </row>
    <row r="49122" spans="4:4">
      <c r="D49122" s="422"/>
    </row>
    <row r="49123" spans="4:4">
      <c r="D49123" s="422"/>
    </row>
    <row r="49124" spans="4:4">
      <c r="D49124" s="422"/>
    </row>
    <row r="49125" spans="4:4">
      <c r="D49125" s="422"/>
    </row>
    <row r="49126" spans="4:4">
      <c r="D49126" s="422"/>
    </row>
    <row r="49127" spans="4:4">
      <c r="D49127" s="422"/>
    </row>
    <row r="49128" spans="4:4">
      <c r="D49128" s="422"/>
    </row>
    <row r="49129" spans="4:4">
      <c r="D49129" s="422"/>
    </row>
    <row r="49130" spans="4:4">
      <c r="D49130" s="422"/>
    </row>
    <row r="49131" spans="4:4">
      <c r="D49131" s="422"/>
    </row>
    <row r="49132" spans="4:4">
      <c r="D49132" s="422"/>
    </row>
    <row r="49133" spans="4:4">
      <c r="D49133" s="422"/>
    </row>
    <row r="49134" spans="4:4">
      <c r="D49134" s="422"/>
    </row>
    <row r="49135" spans="4:4">
      <c r="D49135" s="422"/>
    </row>
    <row r="49136" spans="4:4">
      <c r="D49136" s="422"/>
    </row>
    <row r="49137" spans="4:4">
      <c r="D49137" s="422"/>
    </row>
    <row r="49138" spans="4:4">
      <c r="D49138" s="422"/>
    </row>
    <row r="49139" spans="4:4">
      <c r="D49139" s="422"/>
    </row>
    <row r="49140" spans="4:4">
      <c r="D49140" s="422"/>
    </row>
    <row r="49141" spans="4:4">
      <c r="D49141" s="422"/>
    </row>
    <row r="49142" spans="4:4">
      <c r="D49142" s="422"/>
    </row>
    <row r="49143" spans="4:4">
      <c r="D49143" s="422"/>
    </row>
    <row r="49144" spans="4:4">
      <c r="D49144" s="422"/>
    </row>
    <row r="49145" spans="4:4">
      <c r="D49145" s="422"/>
    </row>
    <row r="49146" spans="4:4">
      <c r="D49146" s="422"/>
    </row>
    <row r="49147" spans="4:4">
      <c r="D49147" s="422"/>
    </row>
    <row r="49148" spans="4:4">
      <c r="D49148" s="422"/>
    </row>
    <row r="49149" spans="4:4">
      <c r="D49149" s="422"/>
    </row>
    <row r="49150" spans="4:4">
      <c r="D49150" s="422"/>
    </row>
    <row r="49151" spans="4:4">
      <c r="D49151" s="422"/>
    </row>
    <row r="49152" spans="4:4">
      <c r="D49152" s="422"/>
    </row>
    <row r="49153" spans="4:4">
      <c r="D49153" s="422"/>
    </row>
    <row r="49154" spans="4:4">
      <c r="D49154" s="422"/>
    </row>
    <row r="49155" spans="4:4">
      <c r="D49155" s="422"/>
    </row>
    <row r="49156" spans="4:4">
      <c r="D49156" s="422"/>
    </row>
    <row r="49157" spans="4:4">
      <c r="D49157" s="422"/>
    </row>
    <row r="49158" spans="4:4">
      <c r="D49158" s="422"/>
    </row>
    <row r="49159" spans="4:4">
      <c r="D49159" s="422"/>
    </row>
    <row r="49160" spans="4:4">
      <c r="D49160" s="422"/>
    </row>
    <row r="49161" spans="4:4">
      <c r="D49161" s="422"/>
    </row>
    <row r="49162" spans="4:4">
      <c r="D49162" s="422"/>
    </row>
    <row r="49163" spans="4:4">
      <c r="D49163" s="422"/>
    </row>
    <row r="49164" spans="4:4">
      <c r="D49164" s="422"/>
    </row>
    <row r="49165" spans="4:4">
      <c r="D49165" s="422"/>
    </row>
    <row r="49166" spans="4:4">
      <c r="D49166" s="422"/>
    </row>
    <row r="49167" spans="4:4">
      <c r="D49167" s="422"/>
    </row>
    <row r="49168" spans="4:4">
      <c r="D49168" s="422"/>
    </row>
    <row r="49169" spans="4:4">
      <c r="D49169" s="422"/>
    </row>
    <row r="49170" spans="4:4">
      <c r="D49170" s="422"/>
    </row>
    <row r="49171" spans="4:4">
      <c r="D49171" s="422"/>
    </row>
    <row r="49172" spans="4:4">
      <c r="D49172" s="422"/>
    </row>
    <row r="49173" spans="4:4">
      <c r="D49173" s="422"/>
    </row>
    <row r="49174" spans="4:4">
      <c r="D49174" s="422"/>
    </row>
    <row r="49175" spans="4:4">
      <c r="D49175" s="422"/>
    </row>
    <row r="49176" spans="4:4">
      <c r="D49176" s="422"/>
    </row>
    <row r="49177" spans="4:4">
      <c r="D49177" s="422"/>
    </row>
    <row r="49178" spans="4:4">
      <c r="D49178" s="422"/>
    </row>
    <row r="49179" spans="4:4">
      <c r="D49179" s="422"/>
    </row>
    <row r="49180" spans="4:4">
      <c r="D49180" s="422"/>
    </row>
    <row r="49181" spans="4:4">
      <c r="D49181" s="422"/>
    </row>
    <row r="49182" spans="4:4">
      <c r="D49182" s="422"/>
    </row>
    <row r="49183" spans="4:4">
      <c r="D49183" s="422"/>
    </row>
    <row r="49184" spans="4:4">
      <c r="D49184" s="422"/>
    </row>
    <row r="49185" spans="4:4">
      <c r="D49185" s="422"/>
    </row>
    <row r="49186" spans="4:4">
      <c r="D49186" s="422"/>
    </row>
    <row r="49187" spans="4:4">
      <c r="D49187" s="422"/>
    </row>
    <row r="49188" spans="4:4">
      <c r="D49188" s="422"/>
    </row>
    <row r="49189" spans="4:4">
      <c r="D49189" s="422"/>
    </row>
    <row r="49190" spans="4:4">
      <c r="D49190" s="422"/>
    </row>
    <row r="49191" spans="4:4">
      <c r="D49191" s="422"/>
    </row>
    <row r="49192" spans="4:4">
      <c r="D49192" s="422"/>
    </row>
    <row r="49193" spans="4:4">
      <c r="D49193" s="422"/>
    </row>
    <row r="49194" spans="4:4">
      <c r="D49194" s="422"/>
    </row>
    <row r="49195" spans="4:4">
      <c r="D49195" s="422"/>
    </row>
    <row r="49196" spans="4:4">
      <c r="D49196" s="422"/>
    </row>
    <row r="49197" spans="4:4">
      <c r="D49197" s="422"/>
    </row>
    <row r="49198" spans="4:4">
      <c r="D49198" s="422"/>
    </row>
    <row r="49199" spans="4:4">
      <c r="D49199" s="422"/>
    </row>
    <row r="49200" spans="4:4">
      <c r="D49200" s="422"/>
    </row>
    <row r="49201" spans="4:4">
      <c r="D49201" s="422"/>
    </row>
    <row r="49202" spans="4:4">
      <c r="D49202" s="422"/>
    </row>
    <row r="49203" spans="4:4">
      <c r="D49203" s="422"/>
    </row>
    <row r="49204" spans="4:4">
      <c r="D49204" s="422"/>
    </row>
    <row r="49205" spans="4:4">
      <c r="D49205" s="422"/>
    </row>
    <row r="49206" spans="4:4">
      <c r="D49206" s="422"/>
    </row>
    <row r="49207" spans="4:4">
      <c r="D49207" s="422"/>
    </row>
    <row r="49208" spans="4:4">
      <c r="D49208" s="422"/>
    </row>
    <row r="49209" spans="4:4">
      <c r="D49209" s="422"/>
    </row>
    <row r="49210" spans="4:4">
      <c r="D49210" s="422"/>
    </row>
    <row r="49211" spans="4:4">
      <c r="D49211" s="422"/>
    </row>
    <row r="49212" spans="4:4">
      <c r="D49212" s="422"/>
    </row>
    <row r="49213" spans="4:4">
      <c r="D49213" s="422"/>
    </row>
    <row r="49214" spans="4:4">
      <c r="D49214" s="422"/>
    </row>
    <row r="49215" spans="4:4">
      <c r="D49215" s="422"/>
    </row>
    <row r="49216" spans="4:4">
      <c r="D49216" s="422"/>
    </row>
    <row r="49217" spans="4:4">
      <c r="D49217" s="422"/>
    </row>
    <row r="49218" spans="4:4">
      <c r="D49218" s="422"/>
    </row>
    <row r="49219" spans="4:4">
      <c r="D49219" s="422"/>
    </row>
    <row r="49220" spans="4:4">
      <c r="D49220" s="422"/>
    </row>
    <row r="49221" spans="4:4">
      <c r="D49221" s="422"/>
    </row>
    <row r="49222" spans="4:4">
      <c r="D49222" s="422"/>
    </row>
    <row r="49223" spans="4:4">
      <c r="D49223" s="422"/>
    </row>
    <row r="49224" spans="4:4">
      <c r="D49224" s="422"/>
    </row>
    <row r="49225" spans="4:4">
      <c r="D49225" s="422"/>
    </row>
    <row r="49226" spans="4:4">
      <c r="D49226" s="422"/>
    </row>
    <row r="49227" spans="4:4">
      <c r="D49227" s="422"/>
    </row>
    <row r="49228" spans="4:4">
      <c r="D49228" s="422"/>
    </row>
    <row r="49229" spans="4:4">
      <c r="D49229" s="422"/>
    </row>
    <row r="49230" spans="4:4">
      <c r="D49230" s="422"/>
    </row>
    <row r="49231" spans="4:4">
      <c r="D49231" s="422"/>
    </row>
    <row r="49232" spans="4:4">
      <c r="D49232" s="422"/>
    </row>
    <row r="49233" spans="4:4">
      <c r="D49233" s="422"/>
    </row>
    <row r="49234" spans="4:4">
      <c r="D49234" s="422"/>
    </row>
    <row r="49235" spans="4:4">
      <c r="D49235" s="422"/>
    </row>
    <row r="49236" spans="4:4">
      <c r="D49236" s="422"/>
    </row>
    <row r="49237" spans="4:4">
      <c r="D49237" s="422"/>
    </row>
    <row r="49238" spans="4:4">
      <c r="D49238" s="422"/>
    </row>
    <row r="49239" spans="4:4">
      <c r="D49239" s="422"/>
    </row>
    <row r="49240" spans="4:4">
      <c r="D49240" s="422"/>
    </row>
    <row r="49241" spans="4:4">
      <c r="D49241" s="422"/>
    </row>
    <row r="49242" spans="4:4">
      <c r="D49242" s="422"/>
    </row>
    <row r="49243" spans="4:4">
      <c r="D49243" s="422"/>
    </row>
    <row r="49244" spans="4:4">
      <c r="D49244" s="422"/>
    </row>
    <row r="49245" spans="4:4">
      <c r="D49245" s="422"/>
    </row>
    <row r="49246" spans="4:4">
      <c r="D49246" s="422"/>
    </row>
    <row r="49247" spans="4:4">
      <c r="D49247" s="422"/>
    </row>
    <row r="49248" spans="4:4">
      <c r="D49248" s="422"/>
    </row>
    <row r="49249" spans="4:4">
      <c r="D49249" s="422"/>
    </row>
    <row r="49250" spans="4:4">
      <c r="D49250" s="422"/>
    </row>
    <row r="49251" spans="4:4">
      <c r="D49251" s="422"/>
    </row>
    <row r="49252" spans="4:4">
      <c r="D49252" s="422"/>
    </row>
    <row r="49253" spans="4:4">
      <c r="D49253" s="422"/>
    </row>
    <row r="49254" spans="4:4">
      <c r="D49254" s="422"/>
    </row>
    <row r="49255" spans="4:4">
      <c r="D49255" s="422"/>
    </row>
    <row r="49256" spans="4:4">
      <c r="D49256" s="422"/>
    </row>
    <row r="49257" spans="4:4">
      <c r="D49257" s="422"/>
    </row>
    <row r="49258" spans="4:4">
      <c r="D49258" s="422"/>
    </row>
    <row r="49259" spans="4:4">
      <c r="D49259" s="422"/>
    </row>
    <row r="49260" spans="4:4">
      <c r="D49260" s="422"/>
    </row>
    <row r="49261" spans="4:4">
      <c r="D49261" s="422"/>
    </row>
    <row r="49262" spans="4:4">
      <c r="D49262" s="422"/>
    </row>
    <row r="49263" spans="4:4">
      <c r="D49263" s="422"/>
    </row>
    <row r="49264" spans="4:4">
      <c r="D49264" s="422"/>
    </row>
    <row r="49265" spans="4:4">
      <c r="D49265" s="422"/>
    </row>
    <row r="49266" spans="4:4">
      <c r="D49266" s="422"/>
    </row>
    <row r="49267" spans="4:4">
      <c r="D49267" s="422"/>
    </row>
    <row r="49268" spans="4:4">
      <c r="D49268" s="422"/>
    </row>
    <row r="49269" spans="4:4">
      <c r="D49269" s="422"/>
    </row>
    <row r="49270" spans="4:4">
      <c r="D49270" s="422"/>
    </row>
    <row r="49271" spans="4:4">
      <c r="D49271" s="422"/>
    </row>
    <row r="49272" spans="4:4">
      <c r="D49272" s="422"/>
    </row>
    <row r="49273" spans="4:4">
      <c r="D49273" s="422"/>
    </row>
    <row r="49274" spans="4:4">
      <c r="D49274" s="422"/>
    </row>
    <row r="49275" spans="4:4">
      <c r="D49275" s="422"/>
    </row>
    <row r="49276" spans="4:4">
      <c r="D49276" s="422"/>
    </row>
    <row r="49277" spans="4:4">
      <c r="D49277" s="422"/>
    </row>
    <row r="49278" spans="4:4">
      <c r="D49278" s="422"/>
    </row>
    <row r="49279" spans="4:4">
      <c r="D49279" s="422"/>
    </row>
    <row r="49280" spans="4:4">
      <c r="D49280" s="422"/>
    </row>
    <row r="49281" spans="4:4">
      <c r="D49281" s="422"/>
    </row>
    <row r="49282" spans="4:4">
      <c r="D49282" s="422"/>
    </row>
    <row r="49283" spans="4:4">
      <c r="D49283" s="422"/>
    </row>
    <row r="49284" spans="4:4">
      <c r="D49284" s="422"/>
    </row>
    <row r="49285" spans="4:4">
      <c r="D49285" s="422"/>
    </row>
    <row r="49286" spans="4:4">
      <c r="D49286" s="422"/>
    </row>
    <row r="49287" spans="4:4">
      <c r="D49287" s="422"/>
    </row>
    <row r="49288" spans="4:4">
      <c r="D49288" s="422"/>
    </row>
    <row r="49289" spans="4:4">
      <c r="D49289" s="422"/>
    </row>
    <row r="49290" spans="4:4">
      <c r="D49290" s="422"/>
    </row>
    <row r="49291" spans="4:4">
      <c r="D49291" s="422"/>
    </row>
    <row r="49292" spans="4:4">
      <c r="D49292" s="422"/>
    </row>
    <row r="49293" spans="4:4">
      <c r="D49293" s="422"/>
    </row>
    <row r="49294" spans="4:4">
      <c r="D49294" s="422"/>
    </row>
    <row r="49295" spans="4:4">
      <c r="D49295" s="422"/>
    </row>
    <row r="49296" spans="4:4">
      <c r="D49296" s="422"/>
    </row>
    <row r="49297" spans="4:4">
      <c r="D49297" s="422"/>
    </row>
    <row r="49298" spans="4:4">
      <c r="D49298" s="422"/>
    </row>
    <row r="49299" spans="4:4">
      <c r="D49299" s="422"/>
    </row>
    <row r="49300" spans="4:4">
      <c r="D49300" s="422"/>
    </row>
    <row r="49301" spans="4:4">
      <c r="D49301" s="422"/>
    </row>
    <row r="49302" spans="4:4">
      <c r="D49302" s="422"/>
    </row>
    <row r="49303" spans="4:4">
      <c r="D49303" s="422"/>
    </row>
    <row r="49304" spans="4:4">
      <c r="D49304" s="422"/>
    </row>
    <row r="49305" spans="4:4">
      <c r="D49305" s="422"/>
    </row>
    <row r="49306" spans="4:4">
      <c r="D49306" s="422"/>
    </row>
    <row r="49307" spans="4:4">
      <c r="D49307" s="422"/>
    </row>
    <row r="49308" spans="4:4">
      <c r="D49308" s="422"/>
    </row>
    <row r="49309" spans="4:4">
      <c r="D49309" s="422"/>
    </row>
    <row r="49310" spans="4:4">
      <c r="D49310" s="422"/>
    </row>
    <row r="49311" spans="4:4">
      <c r="D49311" s="422"/>
    </row>
    <row r="49312" spans="4:4">
      <c r="D49312" s="422"/>
    </row>
    <row r="49313" spans="4:4">
      <c r="D49313" s="422"/>
    </row>
    <row r="49314" spans="4:4">
      <c r="D49314" s="422"/>
    </row>
    <row r="49315" spans="4:4">
      <c r="D49315" s="422"/>
    </row>
    <row r="49316" spans="4:4">
      <c r="D49316" s="422"/>
    </row>
    <row r="49317" spans="4:4">
      <c r="D49317" s="422"/>
    </row>
    <row r="49318" spans="4:4">
      <c r="D49318" s="422"/>
    </row>
    <row r="49319" spans="4:4">
      <c r="D49319" s="422"/>
    </row>
    <row r="49320" spans="4:4">
      <c r="D49320" s="422"/>
    </row>
    <row r="49321" spans="4:4">
      <c r="D49321" s="422"/>
    </row>
    <row r="49322" spans="4:4">
      <c r="D49322" s="422"/>
    </row>
    <row r="49323" spans="4:4">
      <c r="D49323" s="422"/>
    </row>
    <row r="49324" spans="4:4">
      <c r="D49324" s="422"/>
    </row>
    <row r="49325" spans="4:4">
      <c r="D49325" s="422"/>
    </row>
    <row r="49326" spans="4:4">
      <c r="D49326" s="422"/>
    </row>
    <row r="49327" spans="4:4">
      <c r="D49327" s="422"/>
    </row>
    <row r="49328" spans="4:4">
      <c r="D49328" s="422"/>
    </row>
    <row r="49329" spans="4:4">
      <c r="D49329" s="422"/>
    </row>
    <row r="49330" spans="4:4">
      <c r="D49330" s="422"/>
    </row>
    <row r="49331" spans="4:4">
      <c r="D49331" s="422"/>
    </row>
    <row r="49332" spans="4:4">
      <c r="D49332" s="422"/>
    </row>
    <row r="49333" spans="4:4">
      <c r="D49333" s="422"/>
    </row>
    <row r="49334" spans="4:4">
      <c r="D49334" s="422"/>
    </row>
    <row r="49335" spans="4:4">
      <c r="D49335" s="422"/>
    </row>
    <row r="49336" spans="4:4">
      <c r="D49336" s="422"/>
    </row>
    <row r="49337" spans="4:4">
      <c r="D49337" s="422"/>
    </row>
    <row r="49338" spans="4:4">
      <c r="D49338" s="422"/>
    </row>
    <row r="49339" spans="4:4">
      <c r="D49339" s="422"/>
    </row>
    <row r="49340" spans="4:4">
      <c r="D49340" s="422"/>
    </row>
    <row r="49341" spans="4:4">
      <c r="D49341" s="422"/>
    </row>
    <row r="49342" spans="4:4">
      <c r="D49342" s="422"/>
    </row>
    <row r="49343" spans="4:4">
      <c r="D49343" s="422"/>
    </row>
    <row r="49344" spans="4:4">
      <c r="D49344" s="422"/>
    </row>
    <row r="49345" spans="4:4">
      <c r="D49345" s="422"/>
    </row>
    <row r="49346" spans="4:4">
      <c r="D49346" s="422"/>
    </row>
    <row r="49347" spans="4:4">
      <c r="D49347" s="422"/>
    </row>
    <row r="49348" spans="4:4">
      <c r="D49348" s="422"/>
    </row>
    <row r="49349" spans="4:4">
      <c r="D49349" s="422"/>
    </row>
    <row r="49350" spans="4:4">
      <c r="D49350" s="422"/>
    </row>
    <row r="49351" spans="4:4">
      <c r="D49351" s="422"/>
    </row>
    <row r="49352" spans="4:4">
      <c r="D49352" s="422"/>
    </row>
    <row r="49353" spans="4:4">
      <c r="D49353" s="422"/>
    </row>
    <row r="49354" spans="4:4">
      <c r="D49354" s="422"/>
    </row>
    <row r="49355" spans="4:4">
      <c r="D49355" s="422"/>
    </row>
    <row r="49356" spans="4:4">
      <c r="D49356" s="422"/>
    </row>
    <row r="49357" spans="4:4">
      <c r="D49357" s="422"/>
    </row>
    <row r="49358" spans="4:4">
      <c r="D49358" s="422"/>
    </row>
    <row r="49359" spans="4:4">
      <c r="D49359" s="422"/>
    </row>
    <row r="49360" spans="4:4">
      <c r="D49360" s="422"/>
    </row>
    <row r="49361" spans="4:4">
      <c r="D49361" s="422"/>
    </row>
    <row r="49362" spans="4:4">
      <c r="D49362" s="422"/>
    </row>
    <row r="49363" spans="4:4">
      <c r="D49363" s="422"/>
    </row>
    <row r="49364" spans="4:4">
      <c r="D49364" s="422"/>
    </row>
    <row r="49365" spans="4:4">
      <c r="D49365" s="422"/>
    </row>
    <row r="49366" spans="4:4">
      <c r="D49366" s="422"/>
    </row>
    <row r="49367" spans="4:4">
      <c r="D49367" s="422"/>
    </row>
    <row r="49368" spans="4:4">
      <c r="D49368" s="422"/>
    </row>
    <row r="49369" spans="4:4">
      <c r="D49369" s="422"/>
    </row>
    <row r="49370" spans="4:4">
      <c r="D49370" s="422"/>
    </row>
    <row r="49371" spans="4:4">
      <c r="D49371" s="422"/>
    </row>
    <row r="49372" spans="4:4">
      <c r="D49372" s="422"/>
    </row>
    <row r="49373" spans="4:4">
      <c r="D49373" s="422"/>
    </row>
    <row r="49374" spans="4:4">
      <c r="D49374" s="422"/>
    </row>
    <row r="49375" spans="4:4">
      <c r="D49375" s="422"/>
    </row>
    <row r="49376" spans="4:4">
      <c r="D49376" s="422"/>
    </row>
    <row r="49377" spans="4:4">
      <c r="D49377" s="422"/>
    </row>
    <row r="49378" spans="4:4">
      <c r="D49378" s="422"/>
    </row>
    <row r="49379" spans="4:4">
      <c r="D49379" s="422"/>
    </row>
    <row r="49380" spans="4:4">
      <c r="D49380" s="422"/>
    </row>
    <row r="49381" spans="4:4">
      <c r="D49381" s="422"/>
    </row>
    <row r="49382" spans="4:4">
      <c r="D49382" s="422"/>
    </row>
    <row r="49383" spans="4:4">
      <c r="D49383" s="422"/>
    </row>
    <row r="49384" spans="4:4">
      <c r="D49384" s="422"/>
    </row>
    <row r="49385" spans="4:4">
      <c r="D49385" s="422"/>
    </row>
    <row r="49386" spans="4:4">
      <c r="D49386" s="422"/>
    </row>
    <row r="49387" spans="4:4">
      <c r="D49387" s="422"/>
    </row>
    <row r="49388" spans="4:4">
      <c r="D49388" s="422"/>
    </row>
    <row r="49389" spans="4:4">
      <c r="D49389" s="422"/>
    </row>
    <row r="49390" spans="4:4">
      <c r="D49390" s="422"/>
    </row>
    <row r="49391" spans="4:4">
      <c r="D49391" s="422"/>
    </row>
    <row r="49392" spans="4:4">
      <c r="D49392" s="422"/>
    </row>
    <row r="49393" spans="4:4">
      <c r="D49393" s="422"/>
    </row>
    <row r="49394" spans="4:4">
      <c r="D49394" s="422"/>
    </row>
    <row r="49395" spans="4:4">
      <c r="D49395" s="422"/>
    </row>
    <row r="49396" spans="4:4">
      <c r="D49396" s="422"/>
    </row>
    <row r="49397" spans="4:4">
      <c r="D49397" s="422"/>
    </row>
    <row r="49398" spans="4:4">
      <c r="D49398" s="422"/>
    </row>
    <row r="49399" spans="4:4">
      <c r="D49399" s="422"/>
    </row>
    <row r="49400" spans="4:4">
      <c r="D49400" s="422"/>
    </row>
    <row r="49401" spans="4:4">
      <c r="D49401" s="422"/>
    </row>
    <row r="49402" spans="4:4">
      <c r="D49402" s="422"/>
    </row>
    <row r="49403" spans="4:4">
      <c r="D49403" s="422"/>
    </row>
    <row r="49404" spans="4:4">
      <c r="D49404" s="422"/>
    </row>
    <row r="49405" spans="4:4">
      <c r="D49405" s="422"/>
    </row>
    <row r="49406" spans="4:4">
      <c r="D49406" s="422"/>
    </row>
    <row r="49407" spans="4:4">
      <c r="D49407" s="422"/>
    </row>
    <row r="49408" spans="4:4">
      <c r="D49408" s="422"/>
    </row>
    <row r="49409" spans="4:4">
      <c r="D49409" s="422"/>
    </row>
    <row r="49410" spans="4:4">
      <c r="D49410" s="422"/>
    </row>
    <row r="49411" spans="4:4">
      <c r="D49411" s="422"/>
    </row>
    <row r="49412" spans="4:4">
      <c r="D49412" s="422"/>
    </row>
    <row r="49413" spans="4:4">
      <c r="D49413" s="422"/>
    </row>
    <row r="49414" spans="4:4">
      <c r="D49414" s="422"/>
    </row>
    <row r="49415" spans="4:4">
      <c r="D49415" s="422"/>
    </row>
    <row r="49416" spans="4:4">
      <c r="D49416" s="422"/>
    </row>
    <row r="49417" spans="4:4">
      <c r="D49417" s="422"/>
    </row>
    <row r="49418" spans="4:4">
      <c r="D49418" s="422"/>
    </row>
    <row r="49419" spans="4:4">
      <c r="D49419" s="422"/>
    </row>
    <row r="49420" spans="4:4">
      <c r="D49420" s="422"/>
    </row>
    <row r="49421" spans="4:4">
      <c r="D49421" s="422"/>
    </row>
    <row r="49422" spans="4:4">
      <c r="D49422" s="422"/>
    </row>
    <row r="49423" spans="4:4">
      <c r="D49423" s="422"/>
    </row>
    <row r="49424" spans="4:4">
      <c r="D49424" s="422"/>
    </row>
    <row r="49425" spans="4:4">
      <c r="D49425" s="422"/>
    </row>
    <row r="49426" spans="4:4">
      <c r="D49426" s="422"/>
    </row>
    <row r="49427" spans="4:4">
      <c r="D49427" s="422"/>
    </row>
    <row r="49428" spans="4:4">
      <c r="D49428" s="422"/>
    </row>
    <row r="49429" spans="4:4">
      <c r="D49429" s="422"/>
    </row>
    <row r="49430" spans="4:4">
      <c r="D49430" s="422"/>
    </row>
    <row r="49431" spans="4:4">
      <c r="D49431" s="422"/>
    </row>
    <row r="49432" spans="4:4">
      <c r="D49432" s="422"/>
    </row>
    <row r="49433" spans="4:4">
      <c r="D49433" s="422"/>
    </row>
    <row r="49434" spans="4:4">
      <c r="D49434" s="422"/>
    </row>
    <row r="49435" spans="4:4">
      <c r="D49435" s="422"/>
    </row>
    <row r="49436" spans="4:4">
      <c r="D49436" s="422"/>
    </row>
    <row r="49437" spans="4:4">
      <c r="D49437" s="422"/>
    </row>
    <row r="49438" spans="4:4">
      <c r="D49438" s="422"/>
    </row>
    <row r="49439" spans="4:4">
      <c r="D49439" s="422"/>
    </row>
    <row r="49440" spans="4:4">
      <c r="D49440" s="422"/>
    </row>
    <row r="49441" spans="4:4">
      <c r="D49441" s="422"/>
    </row>
    <row r="49442" spans="4:4">
      <c r="D49442" s="422"/>
    </row>
    <row r="49443" spans="4:4">
      <c r="D49443" s="422"/>
    </row>
    <row r="49444" spans="4:4">
      <c r="D49444" s="422"/>
    </row>
    <row r="49445" spans="4:4">
      <c r="D49445" s="422"/>
    </row>
    <row r="49446" spans="4:4">
      <c r="D49446" s="422"/>
    </row>
    <row r="49447" spans="4:4">
      <c r="D49447" s="422"/>
    </row>
    <row r="49448" spans="4:4">
      <c r="D49448" s="422"/>
    </row>
    <row r="49449" spans="4:4">
      <c r="D49449" s="422"/>
    </row>
    <row r="49450" spans="4:4">
      <c r="D49450" s="422"/>
    </row>
    <row r="49451" spans="4:4">
      <c r="D49451" s="422"/>
    </row>
    <row r="49452" spans="4:4">
      <c r="D49452" s="422"/>
    </row>
    <row r="49453" spans="4:4">
      <c r="D49453" s="422"/>
    </row>
    <row r="49454" spans="4:4">
      <c r="D49454" s="422"/>
    </row>
    <row r="49455" spans="4:4">
      <c r="D49455" s="422"/>
    </row>
    <row r="49456" spans="4:4">
      <c r="D49456" s="422"/>
    </row>
    <row r="49457" spans="4:4">
      <c r="D49457" s="422"/>
    </row>
    <row r="49458" spans="4:4">
      <c r="D49458" s="422"/>
    </row>
    <row r="49459" spans="4:4">
      <c r="D49459" s="422"/>
    </row>
    <row r="49460" spans="4:4">
      <c r="D49460" s="422"/>
    </row>
    <row r="49461" spans="4:4">
      <c r="D49461" s="422"/>
    </row>
    <row r="49462" spans="4:4">
      <c r="D49462" s="422"/>
    </row>
    <row r="49463" spans="4:4">
      <c r="D49463" s="422"/>
    </row>
    <row r="49464" spans="4:4">
      <c r="D49464" s="422"/>
    </row>
    <row r="49465" spans="4:4">
      <c r="D49465" s="422"/>
    </row>
    <row r="49466" spans="4:4">
      <c r="D49466" s="422"/>
    </row>
    <row r="49467" spans="4:4">
      <c r="D49467" s="422"/>
    </row>
    <row r="49468" spans="4:4">
      <c r="D49468" s="422"/>
    </row>
    <row r="49469" spans="4:4">
      <c r="D49469" s="422"/>
    </row>
    <row r="49470" spans="4:4">
      <c r="D49470" s="422"/>
    </row>
    <row r="49471" spans="4:4">
      <c r="D49471" s="422"/>
    </row>
    <row r="49472" spans="4:4">
      <c r="D49472" s="422"/>
    </row>
    <row r="49473" spans="4:4">
      <c r="D49473" s="422"/>
    </row>
    <row r="49474" spans="4:4">
      <c r="D49474" s="422"/>
    </row>
    <row r="49475" spans="4:4">
      <c r="D49475" s="422"/>
    </row>
    <row r="49476" spans="4:4">
      <c r="D49476" s="422"/>
    </row>
    <row r="49477" spans="4:4">
      <c r="D49477" s="422"/>
    </row>
    <row r="49478" spans="4:4">
      <c r="D49478" s="422"/>
    </row>
    <row r="49479" spans="4:4">
      <c r="D49479" s="422"/>
    </row>
    <row r="49480" spans="4:4">
      <c r="D49480" s="422"/>
    </row>
    <row r="49481" spans="4:4">
      <c r="D49481" s="422"/>
    </row>
    <row r="49482" spans="4:4">
      <c r="D49482" s="422"/>
    </row>
    <row r="49483" spans="4:4">
      <c r="D49483" s="422"/>
    </row>
    <row r="49484" spans="4:4">
      <c r="D49484" s="422"/>
    </row>
    <row r="49485" spans="4:4">
      <c r="D49485" s="422"/>
    </row>
    <row r="49486" spans="4:4">
      <c r="D49486" s="422"/>
    </row>
    <row r="49487" spans="4:4">
      <c r="D49487" s="422"/>
    </row>
    <row r="49488" spans="4:4">
      <c r="D49488" s="422"/>
    </row>
    <row r="49489" spans="4:4">
      <c r="D49489" s="422"/>
    </row>
    <row r="49490" spans="4:4">
      <c r="D49490" s="422"/>
    </row>
    <row r="49491" spans="4:4">
      <c r="D49491" s="422"/>
    </row>
    <row r="49492" spans="4:4">
      <c r="D49492" s="422"/>
    </row>
    <row r="49493" spans="4:4">
      <c r="D49493" s="422"/>
    </row>
    <row r="49494" spans="4:4">
      <c r="D49494" s="422"/>
    </row>
    <row r="49495" spans="4:4">
      <c r="D49495" s="422"/>
    </row>
    <row r="49496" spans="4:4">
      <c r="D49496" s="422"/>
    </row>
    <row r="49497" spans="4:4">
      <c r="D49497" s="422"/>
    </row>
    <row r="49498" spans="4:4">
      <c r="D49498" s="422"/>
    </row>
    <row r="49499" spans="4:4">
      <c r="D49499" s="422"/>
    </row>
    <row r="49500" spans="4:4">
      <c r="D49500" s="422"/>
    </row>
    <row r="49501" spans="4:4">
      <c r="D49501" s="422"/>
    </row>
    <row r="49502" spans="4:4">
      <c r="D49502" s="422"/>
    </row>
    <row r="49503" spans="4:4">
      <c r="D49503" s="422"/>
    </row>
    <row r="49504" spans="4:4">
      <c r="D49504" s="422"/>
    </row>
    <row r="49505" spans="4:4">
      <c r="D49505" s="422"/>
    </row>
    <row r="49506" spans="4:4">
      <c r="D49506" s="422"/>
    </row>
    <row r="49507" spans="4:4">
      <c r="D49507" s="422"/>
    </row>
    <row r="49508" spans="4:4">
      <c r="D49508" s="422"/>
    </row>
    <row r="49509" spans="4:4">
      <c r="D49509" s="422"/>
    </row>
    <row r="49510" spans="4:4">
      <c r="D49510" s="422"/>
    </row>
    <row r="49511" spans="4:4">
      <c r="D49511" s="422"/>
    </row>
    <row r="49512" spans="4:4">
      <c r="D49512" s="422"/>
    </row>
    <row r="49513" spans="4:4">
      <c r="D49513" s="422"/>
    </row>
    <row r="49514" spans="4:4">
      <c r="D49514" s="422"/>
    </row>
    <row r="49515" spans="4:4">
      <c r="D49515" s="422"/>
    </row>
    <row r="49516" spans="4:4">
      <c r="D49516" s="422"/>
    </row>
    <row r="49517" spans="4:4">
      <c r="D49517" s="422"/>
    </row>
    <row r="49518" spans="4:4">
      <c r="D49518" s="422"/>
    </row>
    <row r="49519" spans="4:4">
      <c r="D49519" s="422"/>
    </row>
    <row r="49520" spans="4:4">
      <c r="D49520" s="422"/>
    </row>
    <row r="49521" spans="4:4">
      <c r="D49521" s="422"/>
    </row>
    <row r="49522" spans="4:4">
      <c r="D49522" s="422"/>
    </row>
    <row r="49523" spans="4:4">
      <c r="D49523" s="422"/>
    </row>
    <row r="49524" spans="4:4">
      <c r="D49524" s="422"/>
    </row>
    <row r="49525" spans="4:4">
      <c r="D49525" s="422"/>
    </row>
    <row r="49526" spans="4:4">
      <c r="D49526" s="422"/>
    </row>
    <row r="49527" spans="4:4">
      <c r="D49527" s="422"/>
    </row>
    <row r="49528" spans="4:4">
      <c r="D49528" s="422"/>
    </row>
    <row r="49529" spans="4:4">
      <c r="D49529" s="422"/>
    </row>
    <row r="49530" spans="4:4">
      <c r="D49530" s="422"/>
    </row>
    <row r="49531" spans="4:4">
      <c r="D49531" s="422"/>
    </row>
    <row r="49532" spans="4:4">
      <c r="D49532" s="422"/>
    </row>
    <row r="49533" spans="4:4">
      <c r="D49533" s="422"/>
    </row>
    <row r="49534" spans="4:4">
      <c r="D49534" s="422"/>
    </row>
    <row r="49535" spans="4:4">
      <c r="D49535" s="422"/>
    </row>
    <row r="49536" spans="4:4">
      <c r="D49536" s="422"/>
    </row>
    <row r="49537" spans="4:4">
      <c r="D49537" s="422"/>
    </row>
    <row r="49538" spans="4:4">
      <c r="D49538" s="422"/>
    </row>
    <row r="49539" spans="4:4">
      <c r="D49539" s="422"/>
    </row>
    <row r="49540" spans="4:4">
      <c r="D49540" s="422"/>
    </row>
    <row r="49541" spans="4:4">
      <c r="D49541" s="422"/>
    </row>
    <row r="49542" spans="4:4">
      <c r="D49542" s="422"/>
    </row>
    <row r="49543" spans="4:4">
      <c r="D49543" s="422"/>
    </row>
    <row r="49544" spans="4:4">
      <c r="D49544" s="422"/>
    </row>
    <row r="49545" spans="4:4">
      <c r="D49545" s="422"/>
    </row>
    <row r="49546" spans="4:4">
      <c r="D49546" s="422"/>
    </row>
    <row r="49547" spans="4:4">
      <c r="D49547" s="422"/>
    </row>
    <row r="49548" spans="4:4">
      <c r="D49548" s="422"/>
    </row>
    <row r="49549" spans="4:4">
      <c r="D49549" s="422"/>
    </row>
    <row r="49550" spans="4:4">
      <c r="D49550" s="422"/>
    </row>
    <row r="49551" spans="4:4">
      <c r="D49551" s="422"/>
    </row>
    <row r="49552" spans="4:4">
      <c r="D49552" s="422"/>
    </row>
    <row r="49553" spans="4:4">
      <c r="D49553" s="422"/>
    </row>
    <row r="49554" spans="4:4">
      <c r="D49554" s="422"/>
    </row>
    <row r="49555" spans="4:4">
      <c r="D49555" s="422"/>
    </row>
    <row r="49556" spans="4:4">
      <c r="D49556" s="422"/>
    </row>
    <row r="49557" spans="4:4">
      <c r="D49557" s="422"/>
    </row>
    <row r="49558" spans="4:4">
      <c r="D49558" s="422"/>
    </row>
    <row r="49559" spans="4:4">
      <c r="D49559" s="422"/>
    </row>
    <row r="49560" spans="4:4">
      <c r="D49560" s="422"/>
    </row>
    <row r="49561" spans="4:4">
      <c r="D49561" s="422"/>
    </row>
    <row r="49562" spans="4:4">
      <c r="D49562" s="422"/>
    </row>
    <row r="49563" spans="4:4">
      <c r="D49563" s="422"/>
    </row>
    <row r="49564" spans="4:4">
      <c r="D49564" s="422"/>
    </row>
    <row r="49565" spans="4:4">
      <c r="D49565" s="422"/>
    </row>
    <row r="49566" spans="4:4">
      <c r="D49566" s="422"/>
    </row>
    <row r="49567" spans="4:4">
      <c r="D49567" s="422"/>
    </row>
    <row r="49568" spans="4:4">
      <c r="D49568" s="422"/>
    </row>
    <row r="49569" spans="4:4">
      <c r="D49569" s="422"/>
    </row>
    <row r="49570" spans="4:4">
      <c r="D49570" s="422"/>
    </row>
    <row r="49571" spans="4:4">
      <c r="D49571" s="422"/>
    </row>
    <row r="49572" spans="4:4">
      <c r="D49572" s="422"/>
    </row>
    <row r="49573" spans="4:4">
      <c r="D49573" s="422"/>
    </row>
    <row r="49574" spans="4:4">
      <c r="D49574" s="422"/>
    </row>
    <row r="49575" spans="4:4">
      <c r="D49575" s="422"/>
    </row>
    <row r="49576" spans="4:4">
      <c r="D49576" s="422"/>
    </row>
    <row r="49577" spans="4:4">
      <c r="D49577" s="422"/>
    </row>
    <row r="49578" spans="4:4">
      <c r="D49578" s="422"/>
    </row>
    <row r="49579" spans="4:4">
      <c r="D49579" s="422"/>
    </row>
    <row r="49580" spans="4:4">
      <c r="D49580" s="422"/>
    </row>
    <row r="49581" spans="4:4">
      <c r="D49581" s="422"/>
    </row>
    <row r="49582" spans="4:4">
      <c r="D49582" s="422"/>
    </row>
    <row r="49583" spans="4:4">
      <c r="D49583" s="422"/>
    </row>
    <row r="49584" spans="4:4">
      <c r="D49584" s="422"/>
    </row>
    <row r="49585" spans="4:4">
      <c r="D49585" s="422"/>
    </row>
    <row r="49586" spans="4:4">
      <c r="D49586" s="422"/>
    </row>
    <row r="49587" spans="4:4">
      <c r="D49587" s="422"/>
    </row>
    <row r="49588" spans="4:4">
      <c r="D49588" s="422"/>
    </row>
    <row r="49589" spans="4:4">
      <c r="D49589" s="422"/>
    </row>
    <row r="49590" spans="4:4">
      <c r="D49590" s="422"/>
    </row>
    <row r="49591" spans="4:4">
      <c r="D49591" s="422"/>
    </row>
    <row r="49592" spans="4:4">
      <c r="D49592" s="422"/>
    </row>
    <row r="49593" spans="4:4">
      <c r="D49593" s="422"/>
    </row>
    <row r="49594" spans="4:4">
      <c r="D49594" s="422"/>
    </row>
    <row r="49595" spans="4:4">
      <c r="D49595" s="422"/>
    </row>
    <row r="49596" spans="4:4">
      <c r="D49596" s="422"/>
    </row>
    <row r="49597" spans="4:4">
      <c r="D49597" s="422"/>
    </row>
    <row r="49598" spans="4:4">
      <c r="D49598" s="422"/>
    </row>
    <row r="49599" spans="4:4">
      <c r="D49599" s="422"/>
    </row>
    <row r="49600" spans="4:4">
      <c r="D49600" s="422"/>
    </row>
    <row r="49601" spans="4:4">
      <c r="D49601" s="422"/>
    </row>
    <row r="49602" spans="4:4">
      <c r="D49602" s="422"/>
    </row>
    <row r="49603" spans="4:4">
      <c r="D49603" s="422"/>
    </row>
    <row r="49604" spans="4:4">
      <c r="D49604" s="422"/>
    </row>
    <row r="49605" spans="4:4">
      <c r="D49605" s="422"/>
    </row>
    <row r="49606" spans="4:4">
      <c r="D49606" s="422"/>
    </row>
    <row r="49607" spans="4:4">
      <c r="D49607" s="422"/>
    </row>
    <row r="49608" spans="4:4">
      <c r="D49608" s="422"/>
    </row>
    <row r="49609" spans="4:4">
      <c r="D49609" s="422"/>
    </row>
    <row r="49610" spans="4:4">
      <c r="D49610" s="422"/>
    </row>
    <row r="49611" spans="4:4">
      <c r="D49611" s="422"/>
    </row>
    <row r="49612" spans="4:4">
      <c r="D49612" s="422"/>
    </row>
    <row r="49613" spans="4:4">
      <c r="D49613" s="422"/>
    </row>
    <row r="49614" spans="4:4">
      <c r="D49614" s="422"/>
    </row>
    <row r="49615" spans="4:4">
      <c r="D49615" s="422"/>
    </row>
    <row r="49616" spans="4:4">
      <c r="D49616" s="422"/>
    </row>
    <row r="49617" spans="4:4">
      <c r="D49617" s="422"/>
    </row>
    <row r="49618" spans="4:4">
      <c r="D49618" s="422"/>
    </row>
    <row r="49619" spans="4:4">
      <c r="D49619" s="422"/>
    </row>
    <row r="49620" spans="4:4">
      <c r="D49620" s="422"/>
    </row>
    <row r="49621" spans="4:4">
      <c r="D49621" s="422"/>
    </row>
    <row r="49622" spans="4:4">
      <c r="D49622" s="422"/>
    </row>
    <row r="49623" spans="4:4">
      <c r="D49623" s="422"/>
    </row>
    <row r="49624" spans="4:4">
      <c r="D49624" s="422"/>
    </row>
    <row r="49625" spans="4:4">
      <c r="D49625" s="422"/>
    </row>
    <row r="49626" spans="4:4">
      <c r="D49626" s="422"/>
    </row>
    <row r="49627" spans="4:4">
      <c r="D49627" s="422"/>
    </row>
    <row r="49628" spans="4:4">
      <c r="D49628" s="422"/>
    </row>
    <row r="49629" spans="4:4">
      <c r="D49629" s="422"/>
    </row>
    <row r="49630" spans="4:4">
      <c r="D49630" s="422"/>
    </row>
    <row r="49631" spans="4:4">
      <c r="D49631" s="422"/>
    </row>
    <row r="49632" spans="4:4">
      <c r="D49632" s="422"/>
    </row>
    <row r="49633" spans="4:4">
      <c r="D49633" s="422"/>
    </row>
    <row r="49634" spans="4:4">
      <c r="D49634" s="422"/>
    </row>
    <row r="49635" spans="4:4">
      <c r="D49635" s="422"/>
    </row>
    <row r="49636" spans="4:4">
      <c r="D49636" s="422"/>
    </row>
    <row r="49637" spans="4:4">
      <c r="D49637" s="422"/>
    </row>
    <row r="49638" spans="4:4">
      <c r="D49638" s="422"/>
    </row>
    <row r="49639" spans="4:4">
      <c r="D49639" s="422"/>
    </row>
    <row r="49640" spans="4:4">
      <c r="D49640" s="422"/>
    </row>
    <row r="49641" spans="4:4">
      <c r="D49641" s="422"/>
    </row>
    <row r="49642" spans="4:4">
      <c r="D49642" s="422"/>
    </row>
    <row r="49643" spans="4:4">
      <c r="D49643" s="422"/>
    </row>
    <row r="49644" spans="4:4">
      <c r="D49644" s="422"/>
    </row>
    <row r="49645" spans="4:4">
      <c r="D49645" s="422"/>
    </row>
    <row r="49646" spans="4:4">
      <c r="D49646" s="422"/>
    </row>
    <row r="49647" spans="4:4">
      <c r="D49647" s="422"/>
    </row>
    <row r="49648" spans="4:4">
      <c r="D49648" s="422"/>
    </row>
    <row r="49649" spans="4:4">
      <c r="D49649" s="422"/>
    </row>
    <row r="49650" spans="4:4">
      <c r="D49650" s="422"/>
    </row>
    <row r="49651" spans="4:4">
      <c r="D49651" s="422"/>
    </row>
    <row r="49652" spans="4:4">
      <c r="D49652" s="422"/>
    </row>
    <row r="49653" spans="4:4">
      <c r="D49653" s="422"/>
    </row>
    <row r="49654" spans="4:4">
      <c r="D49654" s="422"/>
    </row>
    <row r="49655" spans="4:4">
      <c r="D49655" s="422"/>
    </row>
    <row r="49656" spans="4:4">
      <c r="D49656" s="422"/>
    </row>
    <row r="49657" spans="4:4">
      <c r="D49657" s="422"/>
    </row>
    <row r="49658" spans="4:4">
      <c r="D49658" s="422"/>
    </row>
    <row r="49659" spans="4:4">
      <c r="D49659" s="422"/>
    </row>
    <row r="49660" spans="4:4">
      <c r="D49660" s="422"/>
    </row>
    <row r="49661" spans="4:4">
      <c r="D49661" s="422"/>
    </row>
    <row r="49662" spans="4:4">
      <c r="D49662" s="422"/>
    </row>
    <row r="49663" spans="4:4">
      <c r="D49663" s="422"/>
    </row>
    <row r="49664" spans="4:4">
      <c r="D49664" s="422"/>
    </row>
    <row r="49665" spans="4:4">
      <c r="D49665" s="422"/>
    </row>
    <row r="49666" spans="4:4">
      <c r="D49666" s="422"/>
    </row>
    <row r="49667" spans="4:4">
      <c r="D49667" s="422"/>
    </row>
    <row r="49668" spans="4:4">
      <c r="D49668" s="422"/>
    </row>
    <row r="49669" spans="4:4">
      <c r="D49669" s="422"/>
    </row>
    <row r="49670" spans="4:4">
      <c r="D49670" s="422"/>
    </row>
    <row r="49671" spans="4:4">
      <c r="D49671" s="422"/>
    </row>
    <row r="49672" spans="4:4">
      <c r="D49672" s="422"/>
    </row>
    <row r="49673" spans="4:4">
      <c r="D49673" s="422"/>
    </row>
    <row r="49674" spans="4:4">
      <c r="D49674" s="422"/>
    </row>
    <row r="49675" spans="4:4">
      <c r="D49675" s="422"/>
    </row>
    <row r="49676" spans="4:4">
      <c r="D49676" s="422"/>
    </row>
    <row r="49677" spans="4:4">
      <c r="D49677" s="422"/>
    </row>
    <row r="49678" spans="4:4">
      <c r="D49678" s="422"/>
    </row>
    <row r="49679" spans="4:4">
      <c r="D49679" s="422"/>
    </row>
    <row r="49680" spans="4:4">
      <c r="D49680" s="422"/>
    </row>
    <row r="49681" spans="4:4">
      <c r="D49681" s="422"/>
    </row>
    <row r="49682" spans="4:4">
      <c r="D49682" s="422"/>
    </row>
    <row r="49683" spans="4:4">
      <c r="D49683" s="422"/>
    </row>
    <row r="49684" spans="4:4">
      <c r="D49684" s="422"/>
    </row>
    <row r="49685" spans="4:4">
      <c r="D49685" s="422"/>
    </row>
    <row r="49686" spans="4:4">
      <c r="D49686" s="422"/>
    </row>
    <row r="49687" spans="4:4">
      <c r="D49687" s="422"/>
    </row>
    <row r="49688" spans="4:4">
      <c r="D49688" s="422"/>
    </row>
    <row r="49689" spans="4:4">
      <c r="D49689" s="422"/>
    </row>
    <row r="49690" spans="4:4">
      <c r="D49690" s="422"/>
    </row>
    <row r="49691" spans="4:4">
      <c r="D49691" s="422"/>
    </row>
    <row r="49692" spans="4:4">
      <c r="D49692" s="422"/>
    </row>
    <row r="49693" spans="4:4">
      <c r="D49693" s="422"/>
    </row>
    <row r="49694" spans="4:4">
      <c r="D49694" s="422"/>
    </row>
    <row r="49695" spans="4:4">
      <c r="D49695" s="422"/>
    </row>
    <row r="49696" spans="4:4">
      <c r="D49696" s="422"/>
    </row>
    <row r="49697" spans="4:4">
      <c r="D49697" s="422"/>
    </row>
    <row r="49698" spans="4:4">
      <c r="D49698" s="422"/>
    </row>
    <row r="49699" spans="4:4">
      <c r="D49699" s="422"/>
    </row>
    <row r="49700" spans="4:4">
      <c r="D49700" s="422"/>
    </row>
    <row r="49701" spans="4:4">
      <c r="D49701" s="422"/>
    </row>
    <row r="49702" spans="4:4">
      <c r="D49702" s="422"/>
    </row>
    <row r="49703" spans="4:4">
      <c r="D49703" s="422"/>
    </row>
    <row r="49704" spans="4:4">
      <c r="D49704" s="422"/>
    </row>
    <row r="49705" spans="4:4">
      <c r="D49705" s="422"/>
    </row>
    <row r="49706" spans="4:4">
      <c r="D49706" s="422"/>
    </row>
    <row r="49707" spans="4:4">
      <c r="D49707" s="422"/>
    </row>
    <row r="49708" spans="4:4">
      <c r="D49708" s="422"/>
    </row>
    <row r="49709" spans="4:4">
      <c r="D49709" s="422"/>
    </row>
    <row r="49710" spans="4:4">
      <c r="D49710" s="422"/>
    </row>
    <row r="49711" spans="4:4">
      <c r="D49711" s="422"/>
    </row>
    <row r="49712" spans="4:4">
      <c r="D49712" s="422"/>
    </row>
    <row r="49713" spans="4:4">
      <c r="D49713" s="422"/>
    </row>
    <row r="49714" spans="4:4">
      <c r="D49714" s="422"/>
    </row>
    <row r="49715" spans="4:4">
      <c r="D49715" s="422"/>
    </row>
    <row r="49716" spans="4:4">
      <c r="D49716" s="422"/>
    </row>
    <row r="49717" spans="4:4">
      <c r="D49717" s="422"/>
    </row>
    <row r="49718" spans="4:4">
      <c r="D49718" s="422"/>
    </row>
    <row r="49719" spans="4:4">
      <c r="D49719" s="422"/>
    </row>
    <row r="49720" spans="4:4">
      <c r="D49720" s="422"/>
    </row>
    <row r="49721" spans="4:4">
      <c r="D49721" s="422"/>
    </row>
    <row r="49722" spans="4:4">
      <c r="D49722" s="422"/>
    </row>
    <row r="49723" spans="4:4">
      <c r="D49723" s="422"/>
    </row>
    <row r="49724" spans="4:4">
      <c r="D49724" s="422"/>
    </row>
    <row r="49725" spans="4:4">
      <c r="D49725" s="422"/>
    </row>
    <row r="49726" spans="4:4">
      <c r="D49726" s="422"/>
    </row>
    <row r="49727" spans="4:4">
      <c r="D49727" s="422"/>
    </row>
    <row r="49728" spans="4:4">
      <c r="D49728" s="422"/>
    </row>
    <row r="49729" spans="4:4">
      <c r="D49729" s="422"/>
    </row>
    <row r="49730" spans="4:4">
      <c r="D49730" s="422"/>
    </row>
    <row r="49731" spans="4:4">
      <c r="D49731" s="422"/>
    </row>
    <row r="49732" spans="4:4">
      <c r="D49732" s="422"/>
    </row>
    <row r="49733" spans="4:4">
      <c r="D49733" s="422"/>
    </row>
    <row r="49734" spans="4:4">
      <c r="D49734" s="422"/>
    </row>
    <row r="49735" spans="4:4">
      <c r="D49735" s="422"/>
    </row>
    <row r="49736" spans="4:4">
      <c r="D49736" s="422"/>
    </row>
    <row r="49737" spans="4:4">
      <c r="D49737" s="422"/>
    </row>
    <row r="49738" spans="4:4">
      <c r="D49738" s="422"/>
    </row>
    <row r="49739" spans="4:4">
      <c r="D49739" s="422"/>
    </row>
    <row r="49740" spans="4:4">
      <c r="D49740" s="422"/>
    </row>
    <row r="49741" spans="4:4">
      <c r="D49741" s="422"/>
    </row>
    <row r="49742" spans="4:4">
      <c r="D49742" s="422"/>
    </row>
    <row r="49743" spans="4:4">
      <c r="D49743" s="422"/>
    </row>
    <row r="49744" spans="4:4">
      <c r="D49744" s="422"/>
    </row>
    <row r="49745" spans="4:4">
      <c r="D49745" s="422"/>
    </row>
    <row r="49746" spans="4:4">
      <c r="D49746" s="422"/>
    </row>
    <row r="49747" spans="4:4">
      <c r="D49747" s="422"/>
    </row>
    <row r="49748" spans="4:4">
      <c r="D49748" s="422"/>
    </row>
    <row r="49749" spans="4:4">
      <c r="D49749" s="422"/>
    </row>
    <row r="49750" spans="4:4">
      <c r="D49750" s="422"/>
    </row>
    <row r="49751" spans="4:4">
      <c r="D49751" s="422"/>
    </row>
    <row r="49752" spans="4:4">
      <c r="D49752" s="422"/>
    </row>
    <row r="49753" spans="4:4">
      <c r="D49753" s="422"/>
    </row>
    <row r="49754" spans="4:4">
      <c r="D49754" s="422"/>
    </row>
    <row r="49755" spans="4:4">
      <c r="D49755" s="422"/>
    </row>
    <row r="49756" spans="4:4">
      <c r="D49756" s="422"/>
    </row>
    <row r="49757" spans="4:4">
      <c r="D49757" s="422"/>
    </row>
    <row r="49758" spans="4:4">
      <c r="D49758" s="422"/>
    </row>
    <row r="49759" spans="4:4">
      <c r="D49759" s="422"/>
    </row>
    <row r="49760" spans="4:4">
      <c r="D49760" s="422"/>
    </row>
    <row r="49761" spans="4:4">
      <c r="D49761" s="422"/>
    </row>
    <row r="49762" spans="4:4">
      <c r="D49762" s="422"/>
    </row>
    <row r="49763" spans="4:4">
      <c r="D49763" s="422"/>
    </row>
    <row r="49764" spans="4:4">
      <c r="D49764" s="422"/>
    </row>
    <row r="49765" spans="4:4">
      <c r="D49765" s="422"/>
    </row>
    <row r="49766" spans="4:4">
      <c r="D49766" s="422"/>
    </row>
    <row r="49767" spans="4:4">
      <c r="D49767" s="422"/>
    </row>
    <row r="49768" spans="4:4">
      <c r="D49768" s="422"/>
    </row>
    <row r="49769" spans="4:4">
      <c r="D49769" s="422"/>
    </row>
    <row r="49770" spans="4:4">
      <c r="D49770" s="422"/>
    </row>
    <row r="49771" spans="4:4">
      <c r="D49771" s="422"/>
    </row>
    <row r="49772" spans="4:4">
      <c r="D49772" s="422"/>
    </row>
    <row r="49773" spans="4:4">
      <c r="D49773" s="422"/>
    </row>
    <row r="49774" spans="4:4">
      <c r="D49774" s="422"/>
    </row>
    <row r="49775" spans="4:4">
      <c r="D49775" s="422"/>
    </row>
    <row r="49776" spans="4:4">
      <c r="D49776" s="422"/>
    </row>
    <row r="49777" spans="4:4">
      <c r="D49777" s="422"/>
    </row>
    <row r="49778" spans="4:4">
      <c r="D49778" s="422"/>
    </row>
    <row r="49779" spans="4:4">
      <c r="D49779" s="422"/>
    </row>
    <row r="49780" spans="4:4">
      <c r="D49780" s="422"/>
    </row>
    <row r="49781" spans="4:4">
      <c r="D49781" s="422"/>
    </row>
    <row r="49782" spans="4:4">
      <c r="D49782" s="422"/>
    </row>
    <row r="49783" spans="4:4">
      <c r="D49783" s="422"/>
    </row>
    <row r="49784" spans="4:4">
      <c r="D49784" s="422"/>
    </row>
    <row r="49785" spans="4:4">
      <c r="D49785" s="422"/>
    </row>
    <row r="49786" spans="4:4">
      <c r="D49786" s="422"/>
    </row>
    <row r="49787" spans="4:4">
      <c r="D49787" s="422"/>
    </row>
    <row r="49788" spans="4:4">
      <c r="D49788" s="422"/>
    </row>
    <row r="49789" spans="4:4">
      <c r="D49789" s="422"/>
    </row>
    <row r="49790" spans="4:4">
      <c r="D49790" s="422"/>
    </row>
    <row r="49791" spans="4:4">
      <c r="D49791" s="422"/>
    </row>
    <row r="49792" spans="4:4">
      <c r="D49792" s="422"/>
    </row>
    <row r="49793" spans="4:4">
      <c r="D49793" s="422"/>
    </row>
    <row r="49794" spans="4:4">
      <c r="D49794" s="422"/>
    </row>
    <row r="49795" spans="4:4">
      <c r="D49795" s="422"/>
    </row>
    <row r="49796" spans="4:4">
      <c r="D49796" s="422"/>
    </row>
    <row r="49797" spans="4:4">
      <c r="D49797" s="422"/>
    </row>
    <row r="49798" spans="4:4">
      <c r="D49798" s="422"/>
    </row>
    <row r="49799" spans="4:4">
      <c r="D49799" s="422"/>
    </row>
    <row r="49800" spans="4:4">
      <c r="D49800" s="422"/>
    </row>
    <row r="49801" spans="4:4">
      <c r="D49801" s="422"/>
    </row>
    <row r="49802" spans="4:4">
      <c r="D49802" s="422"/>
    </row>
    <row r="49803" spans="4:4">
      <c r="D49803" s="422"/>
    </row>
    <row r="49804" spans="4:4">
      <c r="D49804" s="422"/>
    </row>
    <row r="49805" spans="4:4">
      <c r="D49805" s="422"/>
    </row>
    <row r="49806" spans="4:4">
      <c r="D49806" s="422"/>
    </row>
    <row r="49807" spans="4:4">
      <c r="D49807" s="422"/>
    </row>
    <row r="49808" spans="4:4">
      <c r="D49808" s="422"/>
    </row>
    <row r="49809" spans="4:4">
      <c r="D49809" s="422"/>
    </row>
    <row r="49810" spans="4:4">
      <c r="D49810" s="422"/>
    </row>
    <row r="49811" spans="4:4">
      <c r="D49811" s="422"/>
    </row>
    <row r="49812" spans="4:4">
      <c r="D49812" s="422"/>
    </row>
    <row r="49813" spans="4:4">
      <c r="D49813" s="422"/>
    </row>
    <row r="49814" spans="4:4">
      <c r="D49814" s="422"/>
    </row>
    <row r="49815" spans="4:4">
      <c r="D49815" s="422"/>
    </row>
    <row r="49816" spans="4:4">
      <c r="D49816" s="422"/>
    </row>
    <row r="49817" spans="4:4">
      <c r="D49817" s="422"/>
    </row>
    <row r="49818" spans="4:4">
      <c r="D49818" s="422"/>
    </row>
    <row r="49819" spans="4:4">
      <c r="D49819" s="422"/>
    </row>
    <row r="49820" spans="4:4">
      <c r="D49820" s="422"/>
    </row>
    <row r="49821" spans="4:4">
      <c r="D49821" s="422"/>
    </row>
    <row r="49822" spans="4:4">
      <c r="D49822" s="422"/>
    </row>
    <row r="49823" spans="4:4">
      <c r="D49823" s="422"/>
    </row>
    <row r="49824" spans="4:4">
      <c r="D49824" s="422"/>
    </row>
    <row r="49825" spans="4:4">
      <c r="D49825" s="422"/>
    </row>
    <row r="49826" spans="4:4">
      <c r="D49826" s="422"/>
    </row>
    <row r="49827" spans="4:4">
      <c r="D49827" s="422"/>
    </row>
    <row r="49828" spans="4:4">
      <c r="D49828" s="422"/>
    </row>
    <row r="49829" spans="4:4">
      <c r="D49829" s="422"/>
    </row>
    <row r="49830" spans="4:4">
      <c r="D49830" s="422"/>
    </row>
    <row r="49831" spans="4:4">
      <c r="D49831" s="422"/>
    </row>
    <row r="49832" spans="4:4">
      <c r="D49832" s="422"/>
    </row>
    <row r="49833" spans="4:4">
      <c r="D49833" s="422"/>
    </row>
    <row r="49834" spans="4:4">
      <c r="D49834" s="422"/>
    </row>
    <row r="49835" spans="4:4">
      <c r="D49835" s="422"/>
    </row>
    <row r="49836" spans="4:4">
      <c r="D49836" s="422"/>
    </row>
    <row r="49837" spans="4:4">
      <c r="D49837" s="422"/>
    </row>
    <row r="49838" spans="4:4">
      <c r="D49838" s="422"/>
    </row>
    <row r="49839" spans="4:4">
      <c r="D49839" s="422"/>
    </row>
    <row r="49840" spans="4:4">
      <c r="D49840" s="422"/>
    </row>
    <row r="49841" spans="4:4">
      <c r="D49841" s="422"/>
    </row>
    <row r="49842" spans="4:4">
      <c r="D49842" s="422"/>
    </row>
    <row r="49843" spans="4:4">
      <c r="D49843" s="422"/>
    </row>
    <row r="49844" spans="4:4">
      <c r="D49844" s="422"/>
    </row>
    <row r="49845" spans="4:4">
      <c r="D49845" s="422"/>
    </row>
    <row r="49846" spans="4:4">
      <c r="D49846" s="422"/>
    </row>
    <row r="49847" spans="4:4">
      <c r="D49847" s="422"/>
    </row>
    <row r="49848" spans="4:4">
      <c r="D49848" s="422"/>
    </row>
    <row r="49849" spans="4:4">
      <c r="D49849" s="422"/>
    </row>
    <row r="49850" spans="4:4">
      <c r="D49850" s="422"/>
    </row>
    <row r="49851" spans="4:4">
      <c r="D49851" s="422"/>
    </row>
    <row r="49852" spans="4:4">
      <c r="D49852" s="422"/>
    </row>
    <row r="49853" spans="4:4">
      <c r="D49853" s="422"/>
    </row>
    <row r="49854" spans="4:4">
      <c r="D49854" s="422"/>
    </row>
    <row r="49855" spans="4:4">
      <c r="D49855" s="422"/>
    </row>
    <row r="49856" spans="4:4">
      <c r="D49856" s="422"/>
    </row>
    <row r="49857" spans="4:4">
      <c r="D49857" s="422"/>
    </row>
    <row r="49858" spans="4:4">
      <c r="D49858" s="422"/>
    </row>
    <row r="49859" spans="4:4">
      <c r="D49859" s="422"/>
    </row>
    <row r="49860" spans="4:4">
      <c r="D49860" s="422"/>
    </row>
    <row r="49861" spans="4:4">
      <c r="D49861" s="422"/>
    </row>
    <row r="49862" spans="4:4">
      <c r="D49862" s="422"/>
    </row>
    <row r="49863" spans="4:4">
      <c r="D49863" s="422"/>
    </row>
    <row r="49864" spans="4:4">
      <c r="D49864" s="422"/>
    </row>
    <row r="49865" spans="4:4">
      <c r="D49865" s="422"/>
    </row>
    <row r="49866" spans="4:4">
      <c r="D49866" s="422"/>
    </row>
    <row r="49867" spans="4:4">
      <c r="D49867" s="422"/>
    </row>
    <row r="49868" spans="4:4">
      <c r="D49868" s="422"/>
    </row>
    <row r="49869" spans="4:4">
      <c r="D49869" s="422"/>
    </row>
    <row r="49870" spans="4:4">
      <c r="D49870" s="422"/>
    </row>
    <row r="49871" spans="4:4">
      <c r="D49871" s="422"/>
    </row>
    <row r="49872" spans="4:4">
      <c r="D49872" s="422"/>
    </row>
    <row r="49873" spans="4:4">
      <c r="D49873" s="422"/>
    </row>
    <row r="49874" spans="4:4">
      <c r="D49874" s="422"/>
    </row>
    <row r="49875" spans="4:4">
      <c r="D49875" s="422"/>
    </row>
    <row r="49876" spans="4:4">
      <c r="D49876" s="422"/>
    </row>
    <row r="49877" spans="4:4">
      <c r="D49877" s="422"/>
    </row>
    <row r="49878" spans="4:4">
      <c r="D49878" s="422"/>
    </row>
    <row r="49879" spans="4:4">
      <c r="D49879" s="422"/>
    </row>
    <row r="49880" spans="4:4">
      <c r="D49880" s="422"/>
    </row>
    <row r="49881" spans="4:4">
      <c r="D49881" s="422"/>
    </row>
    <row r="49882" spans="4:4">
      <c r="D49882" s="422"/>
    </row>
    <row r="49883" spans="4:4">
      <c r="D49883" s="422"/>
    </row>
    <row r="49884" spans="4:4">
      <c r="D49884" s="422"/>
    </row>
    <row r="49885" spans="4:4">
      <c r="D49885" s="422"/>
    </row>
    <row r="49886" spans="4:4">
      <c r="D49886" s="422"/>
    </row>
    <row r="49887" spans="4:4">
      <c r="D49887" s="422"/>
    </row>
    <row r="49888" spans="4:4">
      <c r="D49888" s="422"/>
    </row>
    <row r="49889" spans="4:4">
      <c r="D49889" s="422"/>
    </row>
    <row r="49890" spans="4:4">
      <c r="D49890" s="422"/>
    </row>
    <row r="49891" spans="4:4">
      <c r="D49891" s="422"/>
    </row>
    <row r="49892" spans="4:4">
      <c r="D49892" s="422"/>
    </row>
    <row r="49893" spans="4:4">
      <c r="D49893" s="422"/>
    </row>
    <row r="49894" spans="4:4">
      <c r="D49894" s="422"/>
    </row>
    <row r="49895" spans="4:4">
      <c r="D49895" s="422"/>
    </row>
    <row r="49896" spans="4:4">
      <c r="D49896" s="422"/>
    </row>
    <row r="49897" spans="4:4">
      <c r="D49897" s="422"/>
    </row>
    <row r="49898" spans="4:4">
      <c r="D49898" s="422"/>
    </row>
    <row r="49899" spans="4:4">
      <c r="D49899" s="422"/>
    </row>
    <row r="49900" spans="4:4">
      <c r="D49900" s="422"/>
    </row>
    <row r="49901" spans="4:4">
      <c r="D49901" s="422"/>
    </row>
    <row r="49902" spans="4:4">
      <c r="D49902" s="422"/>
    </row>
    <row r="49903" spans="4:4">
      <c r="D49903" s="422"/>
    </row>
    <row r="49904" spans="4:4">
      <c r="D49904" s="422"/>
    </row>
    <row r="49905" spans="4:4">
      <c r="D49905" s="422"/>
    </row>
    <row r="49906" spans="4:4">
      <c r="D49906" s="422"/>
    </row>
    <row r="49907" spans="4:4">
      <c r="D49907" s="422"/>
    </row>
    <row r="49908" spans="4:4">
      <c r="D49908" s="422"/>
    </row>
    <row r="49909" spans="4:4">
      <c r="D49909" s="422"/>
    </row>
    <row r="49910" spans="4:4">
      <c r="D49910" s="422"/>
    </row>
    <row r="49911" spans="4:4">
      <c r="D49911" s="422"/>
    </row>
    <row r="49912" spans="4:4">
      <c r="D49912" s="422"/>
    </row>
    <row r="49913" spans="4:4">
      <c r="D49913" s="422"/>
    </row>
    <row r="49914" spans="4:4">
      <c r="D49914" s="422"/>
    </row>
    <row r="49915" spans="4:4">
      <c r="D49915" s="422"/>
    </row>
    <row r="49916" spans="4:4">
      <c r="D49916" s="422"/>
    </row>
    <row r="49917" spans="4:4">
      <c r="D49917" s="422"/>
    </row>
    <row r="49918" spans="4:4">
      <c r="D49918" s="422"/>
    </row>
    <row r="49919" spans="4:4">
      <c r="D49919" s="422"/>
    </row>
    <row r="49920" spans="4:4">
      <c r="D49920" s="422"/>
    </row>
    <row r="49921" spans="4:4">
      <c r="D49921" s="422"/>
    </row>
    <row r="49922" spans="4:4">
      <c r="D49922" s="422"/>
    </row>
    <row r="49923" spans="4:4">
      <c r="D49923" s="422"/>
    </row>
    <row r="49924" spans="4:4">
      <c r="D49924" s="422"/>
    </row>
    <row r="49925" spans="4:4">
      <c r="D49925" s="422"/>
    </row>
    <row r="49926" spans="4:4">
      <c r="D49926" s="422"/>
    </row>
    <row r="49927" spans="4:4">
      <c r="D49927" s="422"/>
    </row>
    <row r="49928" spans="4:4">
      <c r="D49928" s="422"/>
    </row>
    <row r="49929" spans="4:4">
      <c r="D49929" s="422"/>
    </row>
    <row r="49930" spans="4:4">
      <c r="D49930" s="422"/>
    </row>
    <row r="49931" spans="4:4">
      <c r="D49931" s="422"/>
    </row>
    <row r="49932" spans="4:4">
      <c r="D49932" s="422"/>
    </row>
    <row r="49933" spans="4:4">
      <c r="D49933" s="422"/>
    </row>
    <row r="49934" spans="4:4">
      <c r="D49934" s="422"/>
    </row>
    <row r="49935" spans="4:4">
      <c r="D49935" s="422"/>
    </row>
    <row r="49936" spans="4:4">
      <c r="D49936" s="422"/>
    </row>
    <row r="49937" spans="4:4">
      <c r="D49937" s="422"/>
    </row>
    <row r="49938" spans="4:4">
      <c r="D49938" s="422"/>
    </row>
    <row r="49939" spans="4:4">
      <c r="D49939" s="422"/>
    </row>
    <row r="49940" spans="4:4">
      <c r="D49940" s="422"/>
    </row>
    <row r="49941" spans="4:4">
      <c r="D49941" s="422"/>
    </row>
    <row r="49942" spans="4:4">
      <c r="D49942" s="422"/>
    </row>
    <row r="49943" spans="4:4">
      <c r="D49943" s="422"/>
    </row>
    <row r="49944" spans="4:4">
      <c r="D49944" s="422"/>
    </row>
    <row r="49945" spans="4:4">
      <c r="D49945" s="422"/>
    </row>
    <row r="49946" spans="4:4">
      <c r="D49946" s="422"/>
    </row>
    <row r="49947" spans="4:4">
      <c r="D49947" s="422"/>
    </row>
    <row r="49948" spans="4:4">
      <c r="D49948" s="422"/>
    </row>
    <row r="49949" spans="4:4">
      <c r="D49949" s="422"/>
    </row>
    <row r="49950" spans="4:4">
      <c r="D49950" s="422"/>
    </row>
    <row r="49951" spans="4:4">
      <c r="D49951" s="422"/>
    </row>
    <row r="49952" spans="4:4">
      <c r="D49952" s="422"/>
    </row>
    <row r="49953" spans="4:4">
      <c r="D49953" s="422"/>
    </row>
    <row r="49954" spans="4:4">
      <c r="D49954" s="422"/>
    </row>
    <row r="49955" spans="4:4">
      <c r="D49955" s="422"/>
    </row>
    <row r="49956" spans="4:4">
      <c r="D49956" s="422"/>
    </row>
    <row r="49957" spans="4:4">
      <c r="D49957" s="422"/>
    </row>
    <row r="49958" spans="4:4">
      <c r="D49958" s="422"/>
    </row>
    <row r="49959" spans="4:4">
      <c r="D49959" s="422"/>
    </row>
    <row r="49960" spans="4:4">
      <c r="D49960" s="422"/>
    </row>
    <row r="49961" spans="4:4">
      <c r="D49961" s="422"/>
    </row>
    <row r="49962" spans="4:4">
      <c r="D49962" s="422"/>
    </row>
    <row r="49963" spans="4:4">
      <c r="D49963" s="422"/>
    </row>
    <row r="49964" spans="4:4">
      <c r="D49964" s="422"/>
    </row>
    <row r="49965" spans="4:4">
      <c r="D49965" s="422"/>
    </row>
    <row r="49966" spans="4:4">
      <c r="D49966" s="422"/>
    </row>
    <row r="49967" spans="4:4">
      <c r="D49967" s="422"/>
    </row>
    <row r="49968" spans="4:4">
      <c r="D49968" s="422"/>
    </row>
    <row r="49969" spans="4:4">
      <c r="D49969" s="422"/>
    </row>
    <row r="49970" spans="4:4">
      <c r="D49970" s="422"/>
    </row>
    <row r="49971" spans="4:4">
      <c r="D49971" s="422"/>
    </row>
    <row r="49972" spans="4:4">
      <c r="D49972" s="422"/>
    </row>
    <row r="49973" spans="4:4">
      <c r="D49973" s="422"/>
    </row>
    <row r="49974" spans="4:4">
      <c r="D49974" s="422"/>
    </row>
    <row r="49975" spans="4:4">
      <c r="D49975" s="422"/>
    </row>
    <row r="49976" spans="4:4">
      <c r="D49976" s="422"/>
    </row>
    <row r="49977" spans="4:4">
      <c r="D49977" s="422"/>
    </row>
    <row r="49978" spans="4:4">
      <c r="D49978" s="422"/>
    </row>
    <row r="49979" spans="4:4">
      <c r="D49979" s="422"/>
    </row>
    <row r="49980" spans="4:4">
      <c r="D49980" s="422"/>
    </row>
    <row r="49981" spans="4:4">
      <c r="D49981" s="422"/>
    </row>
    <row r="49982" spans="4:4">
      <c r="D49982" s="422"/>
    </row>
    <row r="49983" spans="4:4">
      <c r="D49983" s="422"/>
    </row>
    <row r="49984" spans="4:4">
      <c r="D49984" s="422"/>
    </row>
    <row r="49985" spans="4:4">
      <c r="D49985" s="422"/>
    </row>
    <row r="49986" spans="4:4">
      <c r="D49986" s="422"/>
    </row>
    <row r="49987" spans="4:4">
      <c r="D49987" s="422"/>
    </row>
    <row r="49988" spans="4:4">
      <c r="D49988" s="422"/>
    </row>
    <row r="49989" spans="4:4">
      <c r="D49989" s="422"/>
    </row>
    <row r="49990" spans="4:4">
      <c r="D49990" s="422"/>
    </row>
    <row r="49991" spans="4:4">
      <c r="D49991" s="422"/>
    </row>
    <row r="49992" spans="4:4">
      <c r="D49992" s="422"/>
    </row>
    <row r="49993" spans="4:4">
      <c r="D49993" s="422"/>
    </row>
    <row r="49994" spans="4:4">
      <c r="D49994" s="422"/>
    </row>
    <row r="49995" spans="4:4">
      <c r="D49995" s="422"/>
    </row>
    <row r="49996" spans="4:4">
      <c r="D49996" s="422"/>
    </row>
    <row r="49997" spans="4:4">
      <c r="D49997" s="422"/>
    </row>
    <row r="49998" spans="4:4">
      <c r="D49998" s="422"/>
    </row>
    <row r="49999" spans="4:4">
      <c r="D49999" s="422"/>
    </row>
    <row r="50000" spans="4:4">
      <c r="D50000" s="422"/>
    </row>
    <row r="50001" spans="4:4">
      <c r="D50001" s="422"/>
    </row>
    <row r="50002" spans="4:4">
      <c r="D50002" s="422"/>
    </row>
    <row r="50003" spans="4:4">
      <c r="D50003" s="422"/>
    </row>
    <row r="50004" spans="4:4">
      <c r="D50004" s="422"/>
    </row>
    <row r="50005" spans="4:4">
      <c r="D50005" s="422"/>
    </row>
    <row r="50006" spans="4:4">
      <c r="D50006" s="422"/>
    </row>
    <row r="50007" spans="4:4">
      <c r="D50007" s="422"/>
    </row>
    <row r="50008" spans="4:4">
      <c r="D50008" s="422"/>
    </row>
    <row r="50009" spans="4:4">
      <c r="D50009" s="422"/>
    </row>
    <row r="50010" spans="4:4">
      <c r="D50010" s="422"/>
    </row>
    <row r="50011" spans="4:4">
      <c r="D50011" s="422"/>
    </row>
    <row r="50012" spans="4:4">
      <c r="D50012" s="422"/>
    </row>
    <row r="50013" spans="4:4">
      <c r="D50013" s="422"/>
    </row>
    <row r="50014" spans="4:4">
      <c r="D50014" s="422"/>
    </row>
    <row r="50015" spans="4:4">
      <c r="D50015" s="422"/>
    </row>
    <row r="50016" spans="4:4">
      <c r="D50016" s="422"/>
    </row>
    <row r="50017" spans="4:4">
      <c r="D50017" s="422"/>
    </row>
    <row r="50018" spans="4:4">
      <c r="D50018" s="422"/>
    </row>
    <row r="50019" spans="4:4">
      <c r="D50019" s="422"/>
    </row>
    <row r="50020" spans="4:4">
      <c r="D50020" s="422"/>
    </row>
    <row r="50021" spans="4:4">
      <c r="D50021" s="422"/>
    </row>
    <row r="50022" spans="4:4">
      <c r="D50022" s="422"/>
    </row>
    <row r="50023" spans="4:4">
      <c r="D50023" s="422"/>
    </row>
    <row r="50024" spans="4:4">
      <c r="D50024" s="422"/>
    </row>
    <row r="50025" spans="4:4">
      <c r="D50025" s="422"/>
    </row>
    <row r="50026" spans="4:4">
      <c r="D50026" s="422"/>
    </row>
    <row r="50027" spans="4:4">
      <c r="D50027" s="422"/>
    </row>
    <row r="50028" spans="4:4">
      <c r="D50028" s="422"/>
    </row>
    <row r="50029" spans="4:4">
      <c r="D50029" s="422"/>
    </row>
    <row r="50030" spans="4:4">
      <c r="D50030" s="422"/>
    </row>
    <row r="50031" spans="4:4">
      <c r="D50031" s="422"/>
    </row>
    <row r="50032" spans="4:4">
      <c r="D50032" s="422"/>
    </row>
    <row r="50033" spans="4:4">
      <c r="D50033" s="422"/>
    </row>
    <row r="50034" spans="4:4">
      <c r="D50034" s="422"/>
    </row>
    <row r="50035" spans="4:4">
      <c r="D50035" s="422"/>
    </row>
    <row r="50036" spans="4:4">
      <c r="D50036" s="422"/>
    </row>
    <row r="50037" spans="4:4">
      <c r="D50037" s="422"/>
    </row>
    <row r="50038" spans="4:4">
      <c r="D50038" s="422"/>
    </row>
    <row r="50039" spans="4:4">
      <c r="D50039" s="422"/>
    </row>
    <row r="50040" spans="4:4">
      <c r="D50040" s="422"/>
    </row>
    <row r="50041" spans="4:4">
      <c r="D50041" s="422"/>
    </row>
    <row r="50042" spans="4:4">
      <c r="D50042" s="422"/>
    </row>
    <row r="50043" spans="4:4">
      <c r="D50043" s="422"/>
    </row>
    <row r="50044" spans="4:4">
      <c r="D50044" s="422"/>
    </row>
    <row r="50045" spans="4:4">
      <c r="D50045" s="422"/>
    </row>
    <row r="50046" spans="4:4">
      <c r="D50046" s="422"/>
    </row>
    <row r="50047" spans="4:4">
      <c r="D50047" s="422"/>
    </row>
    <row r="50048" spans="4:4">
      <c r="D50048" s="422"/>
    </row>
    <row r="50049" spans="4:4">
      <c r="D50049" s="422"/>
    </row>
    <row r="50050" spans="4:4">
      <c r="D50050" s="422"/>
    </row>
    <row r="50051" spans="4:4">
      <c r="D50051" s="422"/>
    </row>
    <row r="50052" spans="4:4">
      <c r="D50052" s="422"/>
    </row>
    <row r="50053" spans="4:4">
      <c r="D50053" s="422"/>
    </row>
    <row r="50054" spans="4:4">
      <c r="D50054" s="422"/>
    </row>
    <row r="50055" spans="4:4">
      <c r="D50055" s="422"/>
    </row>
    <row r="50056" spans="4:4">
      <c r="D50056" s="422"/>
    </row>
    <row r="50057" spans="4:4">
      <c r="D50057" s="422"/>
    </row>
    <row r="50058" spans="4:4">
      <c r="D50058" s="422"/>
    </row>
    <row r="50059" spans="4:4">
      <c r="D50059" s="422"/>
    </row>
    <row r="50060" spans="4:4">
      <c r="D50060" s="422"/>
    </row>
    <row r="50061" spans="4:4">
      <c r="D50061" s="422"/>
    </row>
    <row r="50062" spans="4:4">
      <c r="D50062" s="422"/>
    </row>
    <row r="50063" spans="4:4">
      <c r="D50063" s="422"/>
    </row>
    <row r="50064" spans="4:4">
      <c r="D50064" s="422"/>
    </row>
    <row r="50065" spans="4:4">
      <c r="D50065" s="422"/>
    </row>
    <row r="50066" spans="4:4">
      <c r="D50066" s="422"/>
    </row>
    <row r="50067" spans="4:4">
      <c r="D50067" s="422"/>
    </row>
    <row r="50068" spans="4:4">
      <c r="D50068" s="422"/>
    </row>
    <row r="50069" spans="4:4">
      <c r="D50069" s="422"/>
    </row>
    <row r="50070" spans="4:4">
      <c r="D50070" s="422"/>
    </row>
    <row r="50071" spans="4:4">
      <c r="D50071" s="422"/>
    </row>
    <row r="50072" spans="4:4">
      <c r="D50072" s="422"/>
    </row>
    <row r="50073" spans="4:4">
      <c r="D50073" s="422"/>
    </row>
    <row r="50074" spans="4:4">
      <c r="D50074" s="422"/>
    </row>
    <row r="50075" spans="4:4">
      <c r="D50075" s="422"/>
    </row>
    <row r="50076" spans="4:4">
      <c r="D50076" s="422"/>
    </row>
    <row r="50077" spans="4:4">
      <c r="D50077" s="422"/>
    </row>
    <row r="50078" spans="4:4">
      <c r="D50078" s="422"/>
    </row>
    <row r="50079" spans="4:4">
      <c r="D50079" s="422"/>
    </row>
    <row r="50080" spans="4:4">
      <c r="D50080" s="422"/>
    </row>
    <row r="50081" spans="4:4">
      <c r="D50081" s="422"/>
    </row>
    <row r="50082" spans="4:4">
      <c r="D50082" s="422"/>
    </row>
    <row r="50083" spans="4:4">
      <c r="D50083" s="422"/>
    </row>
    <row r="50084" spans="4:4">
      <c r="D50084" s="422"/>
    </row>
    <row r="50085" spans="4:4">
      <c r="D50085" s="422"/>
    </row>
    <row r="50086" spans="4:4">
      <c r="D50086" s="422"/>
    </row>
    <row r="50087" spans="4:4">
      <c r="D50087" s="422"/>
    </row>
    <row r="50088" spans="4:4">
      <c r="D50088" s="422"/>
    </row>
    <row r="50089" spans="4:4">
      <c r="D50089" s="422"/>
    </row>
    <row r="50090" spans="4:4">
      <c r="D50090" s="422"/>
    </row>
    <row r="50091" spans="4:4">
      <c r="D50091" s="422"/>
    </row>
    <row r="50092" spans="4:4">
      <c r="D50092" s="422"/>
    </row>
    <row r="50093" spans="4:4">
      <c r="D50093" s="422"/>
    </row>
    <row r="50094" spans="4:4">
      <c r="D50094" s="422"/>
    </row>
    <row r="50095" spans="4:4">
      <c r="D50095" s="422"/>
    </row>
    <row r="50096" spans="4:4">
      <c r="D50096" s="422"/>
    </row>
    <row r="50097" spans="4:4">
      <c r="D50097" s="422"/>
    </row>
    <row r="50098" spans="4:4">
      <c r="D50098" s="422"/>
    </row>
    <row r="50099" spans="4:4">
      <c r="D50099" s="422"/>
    </row>
    <row r="50100" spans="4:4">
      <c r="D50100" s="422"/>
    </row>
    <row r="50101" spans="4:4">
      <c r="D50101" s="422"/>
    </row>
    <row r="50102" spans="4:4">
      <c r="D50102" s="422"/>
    </row>
    <row r="50103" spans="4:4">
      <c r="D50103" s="422"/>
    </row>
    <row r="50104" spans="4:4">
      <c r="D50104" s="422"/>
    </row>
    <row r="50105" spans="4:4">
      <c r="D50105" s="422"/>
    </row>
    <row r="50106" spans="4:4">
      <c r="D50106" s="422"/>
    </row>
    <row r="50107" spans="4:4">
      <c r="D50107" s="422"/>
    </row>
    <row r="50108" spans="4:4">
      <c r="D50108" s="422"/>
    </row>
    <row r="50109" spans="4:4">
      <c r="D50109" s="422"/>
    </row>
    <row r="50110" spans="4:4">
      <c r="D50110" s="422"/>
    </row>
    <row r="50111" spans="4:4">
      <c r="D50111" s="422"/>
    </row>
    <row r="50112" spans="4:4">
      <c r="D50112" s="422"/>
    </row>
    <row r="50113" spans="4:4">
      <c r="D50113" s="422"/>
    </row>
    <row r="50114" spans="4:4">
      <c r="D50114" s="422"/>
    </row>
    <row r="50115" spans="4:4">
      <c r="D50115" s="422"/>
    </row>
    <row r="50116" spans="4:4">
      <c r="D50116" s="422"/>
    </row>
    <row r="50117" spans="4:4">
      <c r="D50117" s="422"/>
    </row>
    <row r="50118" spans="4:4">
      <c r="D50118" s="422"/>
    </row>
    <row r="50119" spans="4:4">
      <c r="D50119" s="422"/>
    </row>
    <row r="50120" spans="4:4">
      <c r="D50120" s="422"/>
    </row>
    <row r="50121" spans="4:4">
      <c r="D50121" s="422"/>
    </row>
    <row r="50122" spans="4:4">
      <c r="D50122" s="422"/>
    </row>
    <row r="50123" spans="4:4">
      <c r="D50123" s="422"/>
    </row>
    <row r="50124" spans="4:4">
      <c r="D50124" s="422"/>
    </row>
    <row r="50125" spans="4:4">
      <c r="D50125" s="422"/>
    </row>
    <row r="50126" spans="4:4">
      <c r="D50126" s="422"/>
    </row>
    <row r="50127" spans="4:4">
      <c r="D50127" s="422"/>
    </row>
    <row r="50128" spans="4:4">
      <c r="D50128" s="422"/>
    </row>
    <row r="50129" spans="4:4">
      <c r="D50129" s="422"/>
    </row>
    <row r="50130" spans="4:4">
      <c r="D50130" s="422"/>
    </row>
    <row r="50131" spans="4:4">
      <c r="D50131" s="422"/>
    </row>
    <row r="50132" spans="4:4">
      <c r="D50132" s="422"/>
    </row>
    <row r="50133" spans="4:4">
      <c r="D50133" s="422"/>
    </row>
    <row r="50134" spans="4:4">
      <c r="D50134" s="422"/>
    </row>
    <row r="50135" spans="4:4">
      <c r="D50135" s="422"/>
    </row>
    <row r="50136" spans="4:4">
      <c r="D50136" s="422"/>
    </row>
    <row r="50137" spans="4:4">
      <c r="D50137" s="422"/>
    </row>
    <row r="50138" spans="4:4">
      <c r="D50138" s="422"/>
    </row>
    <row r="50139" spans="4:4">
      <c r="D50139" s="422"/>
    </row>
    <row r="50140" spans="4:4">
      <c r="D50140" s="422"/>
    </row>
    <row r="50141" spans="4:4">
      <c r="D50141" s="422"/>
    </row>
    <row r="50142" spans="4:4">
      <c r="D50142" s="422"/>
    </row>
    <row r="50143" spans="4:4">
      <c r="D50143" s="422"/>
    </row>
    <row r="50144" spans="4:4">
      <c r="D50144" s="422"/>
    </row>
    <row r="50145" spans="4:4">
      <c r="D50145" s="422"/>
    </row>
    <row r="50146" spans="4:4">
      <c r="D50146" s="422"/>
    </row>
    <row r="50147" spans="4:4">
      <c r="D50147" s="422"/>
    </row>
    <row r="50148" spans="4:4">
      <c r="D50148" s="422"/>
    </row>
    <row r="50149" spans="4:4">
      <c r="D50149" s="422"/>
    </row>
    <row r="50150" spans="4:4">
      <c r="D50150" s="422"/>
    </row>
    <row r="50151" spans="4:4">
      <c r="D50151" s="422"/>
    </row>
    <row r="50152" spans="4:4">
      <c r="D50152" s="422"/>
    </row>
    <row r="50153" spans="4:4">
      <c r="D50153" s="422"/>
    </row>
    <row r="50154" spans="4:4">
      <c r="D50154" s="422"/>
    </row>
    <row r="50155" spans="4:4">
      <c r="D50155" s="422"/>
    </row>
    <row r="50156" spans="4:4">
      <c r="D50156" s="422"/>
    </row>
    <row r="50157" spans="4:4">
      <c r="D50157" s="422"/>
    </row>
    <row r="50158" spans="4:4">
      <c r="D50158" s="422"/>
    </row>
    <row r="50159" spans="4:4">
      <c r="D50159" s="422"/>
    </row>
    <row r="50160" spans="4:4">
      <c r="D50160" s="422"/>
    </row>
    <row r="50161" spans="4:4">
      <c r="D50161" s="422"/>
    </row>
    <row r="50162" spans="4:4">
      <c r="D50162" s="422"/>
    </row>
    <row r="50163" spans="4:4">
      <c r="D50163" s="422"/>
    </row>
    <row r="50164" spans="4:4">
      <c r="D50164" s="422"/>
    </row>
    <row r="50165" spans="4:4">
      <c r="D50165" s="422"/>
    </row>
    <row r="50166" spans="4:4">
      <c r="D50166" s="422"/>
    </row>
    <row r="50167" spans="4:4">
      <c r="D50167" s="422"/>
    </row>
    <row r="50168" spans="4:4">
      <c r="D50168" s="422"/>
    </row>
    <row r="50169" spans="4:4">
      <c r="D50169" s="422"/>
    </row>
    <row r="50170" spans="4:4">
      <c r="D50170" s="422"/>
    </row>
    <row r="50171" spans="4:4">
      <c r="D50171" s="422"/>
    </row>
    <row r="50172" spans="4:4">
      <c r="D50172" s="422"/>
    </row>
    <row r="50173" spans="4:4">
      <c r="D50173" s="422"/>
    </row>
    <row r="50174" spans="4:4">
      <c r="D50174" s="422"/>
    </row>
    <row r="50175" spans="4:4">
      <c r="D50175" s="422"/>
    </row>
    <row r="50176" spans="4:4">
      <c r="D50176" s="422"/>
    </row>
    <row r="50177" spans="4:4">
      <c r="D50177" s="422"/>
    </row>
    <row r="50178" spans="4:4">
      <c r="D50178" s="422"/>
    </row>
    <row r="50179" spans="4:4">
      <c r="D50179" s="422"/>
    </row>
    <row r="50180" spans="4:4">
      <c r="D50180" s="422"/>
    </row>
    <row r="50181" spans="4:4">
      <c r="D50181" s="422"/>
    </row>
    <row r="50182" spans="4:4">
      <c r="D50182" s="422"/>
    </row>
    <row r="50183" spans="4:4">
      <c r="D50183" s="422"/>
    </row>
    <row r="50184" spans="4:4">
      <c r="D50184" s="422"/>
    </row>
    <row r="50185" spans="4:4">
      <c r="D50185" s="422"/>
    </row>
    <row r="50186" spans="4:4">
      <c r="D50186" s="422"/>
    </row>
    <row r="50187" spans="4:4">
      <c r="D50187" s="422"/>
    </row>
    <row r="50188" spans="4:4">
      <c r="D50188" s="422"/>
    </row>
    <row r="50189" spans="4:4">
      <c r="D50189" s="422"/>
    </row>
    <row r="50190" spans="4:4">
      <c r="D50190" s="422"/>
    </row>
    <row r="50191" spans="4:4">
      <c r="D50191" s="422"/>
    </row>
    <row r="50192" spans="4:4">
      <c r="D50192" s="422"/>
    </row>
    <row r="50193" spans="4:4">
      <c r="D50193" s="422"/>
    </row>
    <row r="50194" spans="4:4">
      <c r="D50194" s="422"/>
    </row>
    <row r="50195" spans="4:4">
      <c r="D50195" s="422"/>
    </row>
    <row r="50196" spans="4:4">
      <c r="D50196" s="422"/>
    </row>
    <row r="50197" spans="4:4">
      <c r="D50197" s="422"/>
    </row>
    <row r="50198" spans="4:4">
      <c r="D50198" s="422"/>
    </row>
    <row r="50199" spans="4:4">
      <c r="D50199" s="422"/>
    </row>
    <row r="50200" spans="4:4">
      <c r="D50200" s="422"/>
    </row>
    <row r="50201" spans="4:4">
      <c r="D50201" s="422"/>
    </row>
    <row r="50202" spans="4:4">
      <c r="D50202" s="422"/>
    </row>
    <row r="50203" spans="4:4">
      <c r="D50203" s="422"/>
    </row>
    <row r="50204" spans="4:4">
      <c r="D50204" s="422"/>
    </row>
    <row r="50205" spans="4:4">
      <c r="D50205" s="422"/>
    </row>
    <row r="50206" spans="4:4">
      <c r="D50206" s="422"/>
    </row>
    <row r="50207" spans="4:4">
      <c r="D50207" s="422"/>
    </row>
    <row r="50208" spans="4:4">
      <c r="D50208" s="422"/>
    </row>
    <row r="50209" spans="4:4">
      <c r="D50209" s="422"/>
    </row>
    <row r="50210" spans="4:4">
      <c r="D50210" s="422"/>
    </row>
    <row r="50211" spans="4:4">
      <c r="D50211" s="422"/>
    </row>
    <row r="50212" spans="4:4">
      <c r="D50212" s="422"/>
    </row>
    <row r="50213" spans="4:4">
      <c r="D50213" s="422"/>
    </row>
    <row r="50214" spans="4:4">
      <c r="D50214" s="422"/>
    </row>
    <row r="50215" spans="4:4">
      <c r="D50215" s="422"/>
    </row>
    <row r="50216" spans="4:4">
      <c r="D50216" s="422"/>
    </row>
    <row r="50217" spans="4:4">
      <c r="D50217" s="422"/>
    </row>
    <row r="50218" spans="4:4">
      <c r="D50218" s="422"/>
    </row>
    <row r="50219" spans="4:4">
      <c r="D50219" s="422"/>
    </row>
    <row r="50220" spans="4:4">
      <c r="D50220" s="422"/>
    </row>
    <row r="50221" spans="4:4">
      <c r="D50221" s="422"/>
    </row>
    <row r="50222" spans="4:4">
      <c r="D50222" s="422"/>
    </row>
    <row r="50223" spans="4:4">
      <c r="D50223" s="422"/>
    </row>
    <row r="50224" spans="4:4">
      <c r="D50224" s="422"/>
    </row>
    <row r="50225" spans="4:4">
      <c r="D50225" s="422"/>
    </row>
    <row r="50226" spans="4:4">
      <c r="D50226" s="422"/>
    </row>
    <row r="50227" spans="4:4">
      <c r="D50227" s="422"/>
    </row>
    <row r="50228" spans="4:4">
      <c r="D50228" s="422"/>
    </row>
    <row r="50229" spans="4:4">
      <c r="D50229" s="422"/>
    </row>
    <row r="50230" spans="4:4">
      <c r="D50230" s="422"/>
    </row>
    <row r="50231" spans="4:4">
      <c r="D50231" s="422"/>
    </row>
    <row r="50232" spans="4:4">
      <c r="D50232" s="422"/>
    </row>
    <row r="50233" spans="4:4">
      <c r="D50233" s="422"/>
    </row>
    <row r="50234" spans="4:4">
      <c r="D50234" s="422"/>
    </row>
    <row r="50235" spans="4:4">
      <c r="D50235" s="422"/>
    </row>
    <row r="50236" spans="4:4">
      <c r="D50236" s="422"/>
    </row>
    <row r="50237" spans="4:4">
      <c r="D50237" s="422"/>
    </row>
    <row r="50238" spans="4:4">
      <c r="D50238" s="422"/>
    </row>
    <row r="50239" spans="4:4">
      <c r="D50239" s="422"/>
    </row>
    <row r="50240" spans="4:4">
      <c r="D50240" s="422"/>
    </row>
    <row r="50241" spans="4:4">
      <c r="D50241" s="422"/>
    </row>
    <row r="50242" spans="4:4">
      <c r="D50242" s="422"/>
    </row>
    <row r="50243" spans="4:4">
      <c r="D50243" s="422"/>
    </row>
    <row r="50244" spans="4:4">
      <c r="D50244" s="422"/>
    </row>
    <row r="50245" spans="4:4">
      <c r="D50245" s="422"/>
    </row>
    <row r="50246" spans="4:4">
      <c r="D50246" s="422"/>
    </row>
    <row r="50247" spans="4:4">
      <c r="D50247" s="422"/>
    </row>
    <row r="50248" spans="4:4">
      <c r="D50248" s="422"/>
    </row>
    <row r="50249" spans="4:4">
      <c r="D50249" s="422"/>
    </row>
    <row r="50250" spans="4:4">
      <c r="D50250" s="422"/>
    </row>
    <row r="50251" spans="4:4">
      <c r="D50251" s="422"/>
    </row>
    <row r="50252" spans="4:4">
      <c r="D50252" s="422"/>
    </row>
    <row r="50253" spans="4:4">
      <c r="D50253" s="422"/>
    </row>
    <row r="50254" spans="4:4">
      <c r="D50254" s="422"/>
    </row>
    <row r="50255" spans="4:4">
      <c r="D50255" s="422"/>
    </row>
    <row r="50256" spans="4:4">
      <c r="D50256" s="422"/>
    </row>
    <row r="50257" spans="4:4">
      <c r="D50257" s="422"/>
    </row>
    <row r="50258" spans="4:4">
      <c r="D50258" s="422"/>
    </row>
    <row r="50259" spans="4:4">
      <c r="D50259" s="422"/>
    </row>
    <row r="50260" spans="4:4">
      <c r="D50260" s="422"/>
    </row>
    <row r="50261" spans="4:4">
      <c r="D50261" s="422"/>
    </row>
    <row r="50262" spans="4:4">
      <c r="D50262" s="422"/>
    </row>
    <row r="50263" spans="4:4">
      <c r="D50263" s="422"/>
    </row>
    <row r="50264" spans="4:4">
      <c r="D50264" s="422"/>
    </row>
    <row r="50265" spans="4:4">
      <c r="D50265" s="422"/>
    </row>
    <row r="50266" spans="4:4">
      <c r="D50266" s="422"/>
    </row>
    <row r="50267" spans="4:4">
      <c r="D50267" s="422"/>
    </row>
    <row r="50268" spans="4:4">
      <c r="D50268" s="422"/>
    </row>
    <row r="50269" spans="4:4">
      <c r="D50269" s="422"/>
    </row>
    <row r="50270" spans="4:4">
      <c r="D50270" s="422"/>
    </row>
    <row r="50271" spans="4:4">
      <c r="D50271" s="422"/>
    </row>
    <row r="50272" spans="4:4">
      <c r="D50272" s="422"/>
    </row>
    <row r="50273" spans="4:4">
      <c r="D50273" s="422"/>
    </row>
    <row r="50274" spans="4:4">
      <c r="D50274" s="422"/>
    </row>
    <row r="50275" spans="4:4">
      <c r="D50275" s="422"/>
    </row>
    <row r="50276" spans="4:4">
      <c r="D50276" s="422"/>
    </row>
    <row r="50277" spans="4:4">
      <c r="D50277" s="422"/>
    </row>
    <row r="50278" spans="4:4">
      <c r="D50278" s="422"/>
    </row>
    <row r="50279" spans="4:4">
      <c r="D50279" s="422"/>
    </row>
    <row r="50280" spans="4:4">
      <c r="D50280" s="422"/>
    </row>
    <row r="50281" spans="4:4">
      <c r="D50281" s="422"/>
    </row>
    <row r="50282" spans="4:4">
      <c r="D50282" s="422"/>
    </row>
    <row r="50283" spans="4:4">
      <c r="D50283" s="422"/>
    </row>
    <row r="50284" spans="4:4">
      <c r="D50284" s="422"/>
    </row>
    <row r="50285" spans="4:4">
      <c r="D50285" s="422"/>
    </row>
    <row r="50286" spans="4:4">
      <c r="D50286" s="422"/>
    </row>
    <row r="50287" spans="4:4">
      <c r="D50287" s="422"/>
    </row>
    <row r="50288" spans="4:4">
      <c r="D50288" s="422"/>
    </row>
    <row r="50289" spans="4:4">
      <c r="D50289" s="422"/>
    </row>
    <row r="50290" spans="4:4">
      <c r="D50290" s="422"/>
    </row>
    <row r="50291" spans="4:4">
      <c r="D50291" s="422"/>
    </row>
    <row r="50292" spans="4:4">
      <c r="D50292" s="422"/>
    </row>
    <row r="50293" spans="4:4">
      <c r="D50293" s="422"/>
    </row>
    <row r="50294" spans="4:4">
      <c r="D50294" s="422"/>
    </row>
    <row r="50295" spans="4:4">
      <c r="D50295" s="422"/>
    </row>
    <row r="50296" spans="4:4">
      <c r="D50296" s="422"/>
    </row>
    <row r="50297" spans="4:4">
      <c r="D50297" s="422"/>
    </row>
    <row r="50298" spans="4:4">
      <c r="D50298" s="422"/>
    </row>
    <row r="50299" spans="4:4">
      <c r="D50299" s="422"/>
    </row>
    <row r="50300" spans="4:4">
      <c r="D50300" s="422"/>
    </row>
    <row r="50301" spans="4:4">
      <c r="D50301" s="422"/>
    </row>
    <row r="50302" spans="4:4">
      <c r="D50302" s="422"/>
    </row>
    <row r="50303" spans="4:4">
      <c r="D50303" s="422"/>
    </row>
    <row r="50304" spans="4:4">
      <c r="D50304" s="422"/>
    </row>
    <row r="50305" spans="4:4">
      <c r="D50305" s="422"/>
    </row>
    <row r="50306" spans="4:4">
      <c r="D50306" s="422"/>
    </row>
    <row r="50307" spans="4:4">
      <c r="D50307" s="422"/>
    </row>
    <row r="50308" spans="4:4">
      <c r="D50308" s="422"/>
    </row>
    <row r="50309" spans="4:4">
      <c r="D50309" s="422"/>
    </row>
    <row r="50310" spans="4:4">
      <c r="D50310" s="422"/>
    </row>
    <row r="50311" spans="4:4">
      <c r="D50311" s="422"/>
    </row>
    <row r="50312" spans="4:4">
      <c r="D50312" s="422"/>
    </row>
    <row r="50313" spans="4:4">
      <c r="D50313" s="422"/>
    </row>
    <row r="50314" spans="4:4">
      <c r="D50314" s="422"/>
    </row>
    <row r="50315" spans="4:4">
      <c r="D50315" s="422"/>
    </row>
    <row r="50316" spans="4:4">
      <c r="D50316" s="422"/>
    </row>
    <row r="50317" spans="4:4">
      <c r="D50317" s="422"/>
    </row>
    <row r="50318" spans="4:4">
      <c r="D50318" s="422"/>
    </row>
    <row r="50319" spans="4:4">
      <c r="D50319" s="422"/>
    </row>
    <row r="50320" spans="4:4">
      <c r="D50320" s="422"/>
    </row>
    <row r="50321" spans="4:4">
      <c r="D50321" s="422"/>
    </row>
    <row r="50322" spans="4:4">
      <c r="D50322" s="422"/>
    </row>
    <row r="50323" spans="4:4">
      <c r="D50323" s="422"/>
    </row>
    <row r="50324" spans="4:4">
      <c r="D50324" s="422"/>
    </row>
    <row r="50325" spans="4:4">
      <c r="D50325" s="422"/>
    </row>
    <row r="50326" spans="4:4">
      <c r="D50326" s="422"/>
    </row>
    <row r="50327" spans="4:4">
      <c r="D50327" s="422"/>
    </row>
    <row r="50328" spans="4:4">
      <c r="D50328" s="422"/>
    </row>
    <row r="50329" spans="4:4">
      <c r="D50329" s="422"/>
    </row>
    <row r="50330" spans="4:4">
      <c r="D50330" s="422"/>
    </row>
    <row r="50331" spans="4:4">
      <c r="D50331" s="422"/>
    </row>
    <row r="50332" spans="4:4">
      <c r="D50332" s="422"/>
    </row>
    <row r="50333" spans="4:4">
      <c r="D50333" s="422"/>
    </row>
    <row r="50334" spans="4:4">
      <c r="D50334" s="422"/>
    </row>
    <row r="50335" spans="4:4">
      <c r="D50335" s="422"/>
    </row>
    <row r="50336" spans="4:4">
      <c r="D50336" s="422"/>
    </row>
    <row r="50337" spans="4:4">
      <c r="D50337" s="422"/>
    </row>
    <row r="50338" spans="4:4">
      <c r="D50338" s="422"/>
    </row>
    <row r="50339" spans="4:4">
      <c r="D50339" s="422"/>
    </row>
    <row r="50340" spans="4:4">
      <c r="D50340" s="422"/>
    </row>
    <row r="50341" spans="4:4">
      <c r="D50341" s="422"/>
    </row>
    <row r="50342" spans="4:4">
      <c r="D50342" s="422"/>
    </row>
    <row r="50343" spans="4:4">
      <c r="D50343" s="422"/>
    </row>
    <row r="50344" spans="4:4">
      <c r="D50344" s="422"/>
    </row>
    <row r="50345" spans="4:4">
      <c r="D50345" s="422"/>
    </row>
    <row r="50346" spans="4:4">
      <c r="D50346" s="422"/>
    </row>
    <row r="50347" spans="4:4">
      <c r="D50347" s="422"/>
    </row>
    <row r="50348" spans="4:4">
      <c r="D50348" s="422"/>
    </row>
    <row r="50349" spans="4:4">
      <c r="D50349" s="422"/>
    </row>
    <row r="50350" spans="4:4">
      <c r="D50350" s="422"/>
    </row>
    <row r="50351" spans="4:4">
      <c r="D50351" s="422"/>
    </row>
    <row r="50352" spans="4:4">
      <c r="D50352" s="422"/>
    </row>
    <row r="50353" spans="4:4">
      <c r="D50353" s="422"/>
    </row>
    <row r="50354" spans="4:4">
      <c r="D50354" s="422"/>
    </row>
    <row r="50355" spans="4:4">
      <c r="D50355" s="422"/>
    </row>
    <row r="50356" spans="4:4">
      <c r="D50356" s="422"/>
    </row>
    <row r="50357" spans="4:4">
      <c r="D50357" s="422"/>
    </row>
    <row r="50358" spans="4:4">
      <c r="D50358" s="422"/>
    </row>
    <row r="50359" spans="4:4">
      <c r="D50359" s="422"/>
    </row>
    <row r="50360" spans="4:4">
      <c r="D50360" s="422"/>
    </row>
    <row r="50361" spans="4:4">
      <c r="D50361" s="422"/>
    </row>
    <row r="50362" spans="4:4">
      <c r="D50362" s="422"/>
    </row>
    <row r="50363" spans="4:4">
      <c r="D50363" s="422"/>
    </row>
    <row r="50364" spans="4:4">
      <c r="D50364" s="422"/>
    </row>
    <row r="50365" spans="4:4">
      <c r="D50365" s="422"/>
    </row>
    <row r="50366" spans="4:4">
      <c r="D50366" s="422"/>
    </row>
    <row r="50367" spans="4:4">
      <c r="D50367" s="422"/>
    </row>
    <row r="50368" spans="4:4">
      <c r="D50368" s="422"/>
    </row>
    <row r="50369" spans="4:4">
      <c r="D50369" s="422"/>
    </row>
    <row r="50370" spans="4:4">
      <c r="D50370" s="422"/>
    </row>
    <row r="50371" spans="4:4">
      <c r="D50371" s="422"/>
    </row>
    <row r="50372" spans="4:4">
      <c r="D50372" s="422"/>
    </row>
    <row r="50373" spans="4:4">
      <c r="D50373" s="422"/>
    </row>
    <row r="50374" spans="4:4">
      <c r="D50374" s="422"/>
    </row>
    <row r="50375" spans="4:4">
      <c r="D50375" s="422"/>
    </row>
    <row r="50376" spans="4:4">
      <c r="D50376" s="422"/>
    </row>
    <row r="50377" spans="4:4">
      <c r="D50377" s="422"/>
    </row>
    <row r="50378" spans="4:4">
      <c r="D50378" s="422"/>
    </row>
    <row r="50379" spans="4:4">
      <c r="D50379" s="422"/>
    </row>
    <row r="50380" spans="4:4">
      <c r="D50380" s="422"/>
    </row>
    <row r="50381" spans="4:4">
      <c r="D50381" s="422"/>
    </row>
    <row r="50382" spans="4:4">
      <c r="D50382" s="422"/>
    </row>
    <row r="50383" spans="4:4">
      <c r="D50383" s="422"/>
    </row>
    <row r="50384" spans="4:4">
      <c r="D50384" s="422"/>
    </row>
    <row r="50385" spans="4:4">
      <c r="D50385" s="422"/>
    </row>
    <row r="50386" spans="4:4">
      <c r="D50386" s="422"/>
    </row>
    <row r="50387" spans="4:4">
      <c r="D50387" s="422"/>
    </row>
    <row r="50388" spans="4:4">
      <c r="D50388" s="422"/>
    </row>
    <row r="50389" spans="4:4">
      <c r="D50389" s="422"/>
    </row>
    <row r="50390" spans="4:4">
      <c r="D50390" s="422"/>
    </row>
    <row r="50391" spans="4:4">
      <c r="D50391" s="422"/>
    </row>
    <row r="50392" spans="4:4">
      <c r="D50392" s="422"/>
    </row>
    <row r="50393" spans="4:4">
      <c r="D50393" s="422"/>
    </row>
    <row r="50394" spans="4:4">
      <c r="D50394" s="422"/>
    </row>
    <row r="50395" spans="4:4">
      <c r="D50395" s="422"/>
    </row>
    <row r="50396" spans="4:4">
      <c r="D50396" s="422"/>
    </row>
    <row r="50397" spans="4:4">
      <c r="D50397" s="422"/>
    </row>
    <row r="50398" spans="4:4">
      <c r="D50398" s="422"/>
    </row>
    <row r="50399" spans="4:4">
      <c r="D50399" s="422"/>
    </row>
    <row r="50400" spans="4:4">
      <c r="D50400" s="422"/>
    </row>
    <row r="50401" spans="4:4">
      <c r="D50401" s="422"/>
    </row>
    <row r="50402" spans="4:4">
      <c r="D50402" s="422"/>
    </row>
    <row r="50403" spans="4:4">
      <c r="D50403" s="422"/>
    </row>
    <row r="50404" spans="4:4">
      <c r="D50404" s="422"/>
    </row>
    <row r="50405" spans="4:4">
      <c r="D50405" s="422"/>
    </row>
    <row r="50406" spans="4:4">
      <c r="D50406" s="422"/>
    </row>
    <row r="50407" spans="4:4">
      <c r="D50407" s="422"/>
    </row>
    <row r="50408" spans="4:4">
      <c r="D50408" s="422"/>
    </row>
    <row r="50409" spans="4:4">
      <c r="D50409" s="422"/>
    </row>
    <row r="50410" spans="4:4">
      <c r="D50410" s="422"/>
    </row>
    <row r="50411" spans="4:4">
      <c r="D50411" s="422"/>
    </row>
    <row r="50412" spans="4:4">
      <c r="D50412" s="422"/>
    </row>
    <row r="50413" spans="4:4">
      <c r="D50413" s="422"/>
    </row>
    <row r="50414" spans="4:4">
      <c r="D50414" s="422"/>
    </row>
    <row r="50415" spans="4:4">
      <c r="D50415" s="422"/>
    </row>
    <row r="50416" spans="4:4">
      <c r="D50416" s="422"/>
    </row>
    <row r="50417" spans="4:4">
      <c r="D50417" s="422"/>
    </row>
    <row r="50418" spans="4:4">
      <c r="D50418" s="422"/>
    </row>
    <row r="50419" spans="4:4">
      <c r="D50419" s="422"/>
    </row>
    <row r="50420" spans="4:4">
      <c r="D50420" s="422"/>
    </row>
    <row r="50421" spans="4:4">
      <c r="D50421" s="422"/>
    </row>
    <row r="50422" spans="4:4">
      <c r="D50422" s="422"/>
    </row>
    <row r="50423" spans="4:4">
      <c r="D50423" s="422"/>
    </row>
    <row r="50424" spans="4:4">
      <c r="D50424" s="422"/>
    </row>
    <row r="50425" spans="4:4">
      <c r="D50425" s="422"/>
    </row>
    <row r="50426" spans="4:4">
      <c r="D50426" s="422"/>
    </row>
    <row r="50427" spans="4:4">
      <c r="D50427" s="422"/>
    </row>
    <row r="50428" spans="4:4">
      <c r="D50428" s="422"/>
    </row>
    <row r="50429" spans="4:4">
      <c r="D50429" s="422"/>
    </row>
    <row r="50430" spans="4:4">
      <c r="D50430" s="422"/>
    </row>
    <row r="50431" spans="4:4">
      <c r="D50431" s="422"/>
    </row>
    <row r="50432" spans="4:4">
      <c r="D50432" s="422"/>
    </row>
    <row r="50433" spans="4:4">
      <c r="D50433" s="422"/>
    </row>
    <row r="50434" spans="4:4">
      <c r="D50434" s="422"/>
    </row>
    <row r="50435" spans="4:4">
      <c r="D50435" s="422"/>
    </row>
    <row r="50436" spans="4:4">
      <c r="D50436" s="422"/>
    </row>
    <row r="50437" spans="4:4">
      <c r="D50437" s="422"/>
    </row>
    <row r="50438" spans="4:4">
      <c r="D50438" s="422"/>
    </row>
    <row r="50439" spans="4:4">
      <c r="D50439" s="422"/>
    </row>
    <row r="50440" spans="4:4">
      <c r="D50440" s="422"/>
    </row>
    <row r="50441" spans="4:4">
      <c r="D50441" s="422"/>
    </row>
    <row r="50442" spans="4:4">
      <c r="D50442" s="422"/>
    </row>
    <row r="50443" spans="4:4">
      <c r="D50443" s="422"/>
    </row>
    <row r="50444" spans="4:4">
      <c r="D50444" s="422"/>
    </row>
    <row r="50445" spans="4:4">
      <c r="D50445" s="422"/>
    </row>
    <row r="50446" spans="4:4">
      <c r="D50446" s="422"/>
    </row>
    <row r="50447" spans="4:4">
      <c r="D50447" s="422"/>
    </row>
    <row r="50448" spans="4:4">
      <c r="D50448" s="422"/>
    </row>
    <row r="50449" spans="4:4">
      <c r="D50449" s="422"/>
    </row>
    <row r="50450" spans="4:4">
      <c r="D50450" s="422"/>
    </row>
    <row r="50451" spans="4:4">
      <c r="D50451" s="422"/>
    </row>
    <row r="50452" spans="4:4">
      <c r="D50452" s="422"/>
    </row>
    <row r="50453" spans="4:4">
      <c r="D50453" s="422"/>
    </row>
    <row r="50454" spans="4:4">
      <c r="D50454" s="422"/>
    </row>
    <row r="50455" spans="4:4">
      <c r="D50455" s="422"/>
    </row>
    <row r="50456" spans="4:4">
      <c r="D50456" s="422"/>
    </row>
    <row r="50457" spans="4:4">
      <c r="D50457" s="422"/>
    </row>
    <row r="50458" spans="4:4">
      <c r="D50458" s="422"/>
    </row>
    <row r="50459" spans="4:4">
      <c r="D50459" s="422"/>
    </row>
    <row r="50460" spans="4:4">
      <c r="D50460" s="422"/>
    </row>
    <row r="50461" spans="4:4">
      <c r="D50461" s="422"/>
    </row>
    <row r="50462" spans="4:4">
      <c r="D50462" s="422"/>
    </row>
    <row r="50463" spans="4:4">
      <c r="D50463" s="422"/>
    </row>
    <row r="50464" spans="4:4">
      <c r="D50464" s="422"/>
    </row>
    <row r="50465" spans="4:4">
      <c r="D50465" s="422"/>
    </row>
    <row r="50466" spans="4:4">
      <c r="D50466" s="422"/>
    </row>
    <row r="50467" spans="4:4">
      <c r="D50467" s="422"/>
    </row>
    <row r="50468" spans="4:4">
      <c r="D50468" s="422"/>
    </row>
    <row r="50469" spans="4:4">
      <c r="D50469" s="422"/>
    </row>
    <row r="50470" spans="4:4">
      <c r="D50470" s="422"/>
    </row>
    <row r="50471" spans="4:4">
      <c r="D50471" s="422"/>
    </row>
    <row r="50472" spans="4:4">
      <c r="D50472" s="422"/>
    </row>
    <row r="50473" spans="4:4">
      <c r="D50473" s="422"/>
    </row>
    <row r="50474" spans="4:4">
      <c r="D50474" s="422"/>
    </row>
    <row r="50475" spans="4:4">
      <c r="D50475" s="422"/>
    </row>
    <row r="50476" spans="4:4">
      <c r="D50476" s="422"/>
    </row>
    <row r="50477" spans="4:4">
      <c r="D50477" s="422"/>
    </row>
    <row r="50478" spans="4:4">
      <c r="D50478" s="422"/>
    </row>
    <row r="50479" spans="4:4">
      <c r="D50479" s="422"/>
    </row>
    <row r="50480" spans="4:4">
      <c r="D50480" s="422"/>
    </row>
    <row r="50481" spans="4:4">
      <c r="D50481" s="422"/>
    </row>
    <row r="50482" spans="4:4">
      <c r="D50482" s="422"/>
    </row>
    <row r="50483" spans="4:4">
      <c r="D50483" s="422"/>
    </row>
    <row r="50484" spans="4:4">
      <c r="D50484" s="422"/>
    </row>
    <row r="50485" spans="4:4">
      <c r="D50485" s="422"/>
    </row>
    <row r="50486" spans="4:4">
      <c r="D50486" s="422"/>
    </row>
    <row r="50487" spans="4:4">
      <c r="D50487" s="422"/>
    </row>
    <row r="50488" spans="4:4">
      <c r="D50488" s="422"/>
    </row>
    <row r="50489" spans="4:4">
      <c r="D50489" s="422"/>
    </row>
    <row r="50490" spans="4:4">
      <c r="D50490" s="422"/>
    </row>
    <row r="50491" spans="4:4">
      <c r="D50491" s="422"/>
    </row>
    <row r="50492" spans="4:4">
      <c r="D50492" s="422"/>
    </row>
    <row r="50493" spans="4:4">
      <c r="D50493" s="422"/>
    </row>
    <row r="50494" spans="4:4">
      <c r="D50494" s="422"/>
    </row>
    <row r="50495" spans="4:4">
      <c r="D50495" s="422"/>
    </row>
    <row r="50496" spans="4:4">
      <c r="D50496" s="422"/>
    </row>
    <row r="50497" spans="4:4">
      <c r="D50497" s="422"/>
    </row>
    <row r="50498" spans="4:4">
      <c r="D50498" s="422"/>
    </row>
    <row r="50499" spans="4:4">
      <c r="D50499" s="422"/>
    </row>
    <row r="50500" spans="4:4">
      <c r="D50500" s="422"/>
    </row>
    <row r="50501" spans="4:4">
      <c r="D50501" s="422"/>
    </row>
    <row r="50502" spans="4:4">
      <c r="D50502" s="422"/>
    </row>
    <row r="50503" spans="4:4">
      <c r="D50503" s="422"/>
    </row>
    <row r="50504" spans="4:4">
      <c r="D50504" s="422"/>
    </row>
    <row r="50505" spans="4:4">
      <c r="D50505" s="422"/>
    </row>
    <row r="50506" spans="4:4">
      <c r="D50506" s="422"/>
    </row>
    <row r="50507" spans="4:4">
      <c r="D50507" s="422"/>
    </row>
    <row r="50508" spans="4:4">
      <c r="D50508" s="422"/>
    </row>
    <row r="50509" spans="4:4">
      <c r="D50509" s="422"/>
    </row>
    <row r="50510" spans="4:4">
      <c r="D50510" s="422"/>
    </row>
    <row r="50511" spans="4:4">
      <c r="D50511" s="422"/>
    </row>
    <row r="50512" spans="4:4">
      <c r="D50512" s="422"/>
    </row>
    <row r="50513" spans="4:4">
      <c r="D50513" s="422"/>
    </row>
    <row r="50514" spans="4:4">
      <c r="D50514" s="422"/>
    </row>
    <row r="50515" spans="4:4">
      <c r="D50515" s="422"/>
    </row>
    <row r="50516" spans="4:4">
      <c r="D50516" s="422"/>
    </row>
    <row r="50517" spans="4:4">
      <c r="D50517" s="422"/>
    </row>
    <row r="50518" spans="4:4">
      <c r="D50518" s="422"/>
    </row>
    <row r="50519" spans="4:4">
      <c r="D50519" s="422"/>
    </row>
    <row r="50520" spans="4:4">
      <c r="D50520" s="422"/>
    </row>
    <row r="50521" spans="4:4">
      <c r="D50521" s="422"/>
    </row>
    <row r="50522" spans="4:4">
      <c r="D50522" s="422"/>
    </row>
    <row r="50523" spans="4:4">
      <c r="D50523" s="422"/>
    </row>
    <row r="50524" spans="4:4">
      <c r="D50524" s="422"/>
    </row>
    <row r="50525" spans="4:4">
      <c r="D50525" s="422"/>
    </row>
    <row r="50526" spans="4:4">
      <c r="D50526" s="422"/>
    </row>
    <row r="50527" spans="4:4">
      <c r="D50527" s="422"/>
    </row>
    <row r="50528" spans="4:4">
      <c r="D50528" s="422"/>
    </row>
    <row r="50529" spans="4:4">
      <c r="D50529" s="422"/>
    </row>
    <row r="50530" spans="4:4">
      <c r="D50530" s="422"/>
    </row>
    <row r="50531" spans="4:4">
      <c r="D50531" s="422"/>
    </row>
    <row r="50532" spans="4:4">
      <c r="D50532" s="422"/>
    </row>
    <row r="50533" spans="4:4">
      <c r="D50533" s="422"/>
    </row>
    <row r="50534" spans="4:4">
      <c r="D50534" s="422"/>
    </row>
    <row r="50535" spans="4:4">
      <c r="D50535" s="422"/>
    </row>
    <row r="50536" spans="4:4">
      <c r="D50536" s="422"/>
    </row>
    <row r="50537" spans="4:4">
      <c r="D50537" s="422"/>
    </row>
    <row r="50538" spans="4:4">
      <c r="D50538" s="422"/>
    </row>
    <row r="50539" spans="4:4">
      <c r="D50539" s="422"/>
    </row>
    <row r="50540" spans="4:4">
      <c r="D50540" s="422"/>
    </row>
    <row r="50541" spans="4:4">
      <c r="D50541" s="422"/>
    </row>
    <row r="50542" spans="4:4">
      <c r="D50542" s="422"/>
    </row>
    <row r="50543" spans="4:4">
      <c r="D50543" s="422"/>
    </row>
    <row r="50544" spans="4:4">
      <c r="D50544" s="422"/>
    </row>
    <row r="50545" spans="4:4">
      <c r="D50545" s="422"/>
    </row>
    <row r="50546" spans="4:4">
      <c r="D50546" s="422"/>
    </row>
    <row r="50547" spans="4:4">
      <c r="D50547" s="422"/>
    </row>
    <row r="50548" spans="4:4">
      <c r="D50548" s="422"/>
    </row>
    <row r="50549" spans="4:4">
      <c r="D50549" s="422"/>
    </row>
    <row r="50550" spans="4:4">
      <c r="D50550" s="422"/>
    </row>
    <row r="50551" spans="4:4">
      <c r="D50551" s="422"/>
    </row>
    <row r="50552" spans="4:4">
      <c r="D50552" s="422"/>
    </row>
    <row r="50553" spans="4:4">
      <c r="D50553" s="422"/>
    </row>
    <row r="50554" spans="4:4">
      <c r="D50554" s="422"/>
    </row>
    <row r="50555" spans="4:4">
      <c r="D50555" s="422"/>
    </row>
    <row r="50556" spans="4:4">
      <c r="D50556" s="422"/>
    </row>
    <row r="50557" spans="4:4">
      <c r="D50557" s="422"/>
    </row>
    <row r="50558" spans="4:4">
      <c r="D50558" s="422"/>
    </row>
    <row r="50559" spans="4:4">
      <c r="D50559" s="422"/>
    </row>
    <row r="50560" spans="4:4">
      <c r="D50560" s="422"/>
    </row>
    <row r="50561" spans="4:4">
      <c r="D50561" s="422"/>
    </row>
    <row r="50562" spans="4:4">
      <c r="D50562" s="422"/>
    </row>
    <row r="50563" spans="4:4">
      <c r="D50563" s="422"/>
    </row>
    <row r="50564" spans="4:4">
      <c r="D50564" s="422"/>
    </row>
    <row r="50565" spans="4:4">
      <c r="D50565" s="422"/>
    </row>
    <row r="50566" spans="4:4">
      <c r="D50566" s="422"/>
    </row>
    <row r="50567" spans="4:4">
      <c r="D50567" s="422"/>
    </row>
    <row r="50568" spans="4:4">
      <c r="D50568" s="422"/>
    </row>
    <row r="50569" spans="4:4">
      <c r="D50569" s="422"/>
    </row>
    <row r="50570" spans="4:4">
      <c r="D50570" s="422"/>
    </row>
    <row r="50571" spans="4:4">
      <c r="D50571" s="422"/>
    </row>
    <row r="50572" spans="4:4">
      <c r="D50572" s="422"/>
    </row>
    <row r="50573" spans="4:4">
      <c r="D50573" s="422"/>
    </row>
    <row r="50574" spans="4:4">
      <c r="D50574" s="422"/>
    </row>
    <row r="50575" spans="4:4">
      <c r="D50575" s="422"/>
    </row>
    <row r="50576" spans="4:4">
      <c r="D50576" s="422"/>
    </row>
    <row r="50577" spans="4:4">
      <c r="D50577" s="422"/>
    </row>
    <row r="50578" spans="4:4">
      <c r="D50578" s="422"/>
    </row>
    <row r="50579" spans="4:4">
      <c r="D50579" s="422"/>
    </row>
    <row r="50580" spans="4:4">
      <c r="D50580" s="422"/>
    </row>
    <row r="50581" spans="4:4">
      <c r="D50581" s="422"/>
    </row>
    <row r="50582" spans="4:4">
      <c r="D50582" s="422"/>
    </row>
    <row r="50583" spans="4:4">
      <c r="D50583" s="422"/>
    </row>
    <row r="50584" spans="4:4">
      <c r="D50584" s="422"/>
    </row>
    <row r="50585" spans="4:4">
      <c r="D50585" s="422"/>
    </row>
    <row r="50586" spans="4:4">
      <c r="D50586" s="422"/>
    </row>
    <row r="50587" spans="4:4">
      <c r="D50587" s="422"/>
    </row>
    <row r="50588" spans="4:4">
      <c r="D50588" s="422"/>
    </row>
    <row r="50589" spans="4:4">
      <c r="D50589" s="422"/>
    </row>
    <row r="50590" spans="4:4">
      <c r="D50590" s="422"/>
    </row>
    <row r="50591" spans="4:4">
      <c r="D50591" s="422"/>
    </row>
    <row r="50592" spans="4:4">
      <c r="D50592" s="422"/>
    </row>
    <row r="50593" spans="4:4">
      <c r="D50593" s="422"/>
    </row>
    <row r="50594" spans="4:4">
      <c r="D50594" s="422"/>
    </row>
    <row r="50595" spans="4:4">
      <c r="D50595" s="422"/>
    </row>
    <row r="50596" spans="4:4">
      <c r="D50596" s="422"/>
    </row>
    <row r="50597" spans="4:4">
      <c r="D50597" s="422"/>
    </row>
    <row r="50598" spans="4:4">
      <c r="D50598" s="422"/>
    </row>
    <row r="50599" spans="4:4">
      <c r="D50599" s="422"/>
    </row>
    <row r="50600" spans="4:4">
      <c r="D50600" s="422"/>
    </row>
    <row r="50601" spans="4:4">
      <c r="D50601" s="422"/>
    </row>
    <row r="50602" spans="4:4">
      <c r="D50602" s="422"/>
    </row>
    <row r="50603" spans="4:4">
      <c r="D50603" s="422"/>
    </row>
    <row r="50604" spans="4:4">
      <c r="D50604" s="422"/>
    </row>
    <row r="50605" spans="4:4">
      <c r="D50605" s="422"/>
    </row>
    <row r="50606" spans="4:4">
      <c r="D50606" s="422"/>
    </row>
    <row r="50607" spans="4:4">
      <c r="D50607" s="422"/>
    </row>
    <row r="50608" spans="4:4">
      <c r="D50608" s="422"/>
    </row>
    <row r="50609" spans="4:4">
      <c r="D50609" s="422"/>
    </row>
    <row r="50610" spans="4:4">
      <c r="D50610" s="422"/>
    </row>
    <row r="50611" spans="4:4">
      <c r="D50611" s="422"/>
    </row>
    <row r="50612" spans="4:4">
      <c r="D50612" s="422"/>
    </row>
    <row r="50613" spans="4:4">
      <c r="D50613" s="422"/>
    </row>
    <row r="50614" spans="4:4">
      <c r="D50614" s="422"/>
    </row>
    <row r="50615" spans="4:4">
      <c r="D50615" s="422"/>
    </row>
    <row r="50616" spans="4:4">
      <c r="D50616" s="422"/>
    </row>
    <row r="50617" spans="4:4">
      <c r="D50617" s="422"/>
    </row>
    <row r="50618" spans="4:4">
      <c r="D50618" s="422"/>
    </row>
    <row r="50619" spans="4:4">
      <c r="D50619" s="422"/>
    </row>
    <row r="50620" spans="4:4">
      <c r="D50620" s="422"/>
    </row>
    <row r="50621" spans="4:4">
      <c r="D50621" s="422"/>
    </row>
    <row r="50622" spans="4:4">
      <c r="D50622" s="422"/>
    </row>
    <row r="50623" spans="4:4">
      <c r="D50623" s="422"/>
    </row>
    <row r="50624" spans="4:4">
      <c r="D50624" s="422"/>
    </row>
    <row r="50625" spans="4:4">
      <c r="D50625" s="422"/>
    </row>
    <row r="50626" spans="4:4">
      <c r="D50626" s="422"/>
    </row>
    <row r="50627" spans="4:4">
      <c r="D50627" s="422"/>
    </row>
    <row r="50628" spans="4:4">
      <c r="D50628" s="422"/>
    </row>
    <row r="50629" spans="4:4">
      <c r="D50629" s="422"/>
    </row>
    <row r="50630" spans="4:4">
      <c r="D50630" s="422"/>
    </row>
    <row r="50631" spans="4:4">
      <c r="D50631" s="422"/>
    </row>
    <row r="50632" spans="4:4">
      <c r="D50632" s="422"/>
    </row>
    <row r="50633" spans="4:4">
      <c r="D50633" s="422"/>
    </row>
    <row r="50634" spans="4:4">
      <c r="D50634" s="422"/>
    </row>
    <row r="50635" spans="4:4">
      <c r="D50635" s="422"/>
    </row>
    <row r="50636" spans="4:4">
      <c r="D50636" s="422"/>
    </row>
    <row r="50637" spans="4:4">
      <c r="D50637" s="422"/>
    </row>
    <row r="50638" spans="4:4">
      <c r="D50638" s="422"/>
    </row>
    <row r="50639" spans="4:4">
      <c r="D50639" s="422"/>
    </row>
    <row r="50640" spans="4:4">
      <c r="D50640" s="422"/>
    </row>
    <row r="50641" spans="4:4">
      <c r="D50641" s="422"/>
    </row>
    <row r="50642" spans="4:4">
      <c r="D50642" s="422"/>
    </row>
    <row r="50643" spans="4:4">
      <c r="D50643" s="422"/>
    </row>
    <row r="50644" spans="4:4">
      <c r="D50644" s="422"/>
    </row>
    <row r="50645" spans="4:4">
      <c r="D50645" s="422"/>
    </row>
    <row r="50646" spans="4:4">
      <c r="D50646" s="422"/>
    </row>
    <row r="50647" spans="4:4">
      <c r="D50647" s="422"/>
    </row>
    <row r="50648" spans="4:4">
      <c r="D50648" s="422"/>
    </row>
    <row r="50649" spans="4:4">
      <c r="D50649" s="422"/>
    </row>
    <row r="50650" spans="4:4">
      <c r="D50650" s="422"/>
    </row>
    <row r="50651" spans="4:4">
      <c r="D50651" s="422"/>
    </row>
    <row r="50652" spans="4:4">
      <c r="D50652" s="422"/>
    </row>
    <row r="50653" spans="4:4">
      <c r="D50653" s="422"/>
    </row>
    <row r="50654" spans="4:4">
      <c r="D50654" s="422"/>
    </row>
    <row r="50655" spans="4:4">
      <c r="D50655" s="422"/>
    </row>
    <row r="50656" spans="4:4">
      <c r="D50656" s="422"/>
    </row>
    <row r="50657" spans="4:4">
      <c r="D50657" s="422"/>
    </row>
    <row r="50658" spans="4:4">
      <c r="D50658" s="422"/>
    </row>
    <row r="50659" spans="4:4">
      <c r="D50659" s="422"/>
    </row>
    <row r="50660" spans="4:4">
      <c r="D50660" s="422"/>
    </row>
    <row r="50661" spans="4:4">
      <c r="D50661" s="422"/>
    </row>
    <row r="50662" spans="4:4">
      <c r="D50662" s="422"/>
    </row>
    <row r="50663" spans="4:4">
      <c r="D50663" s="422"/>
    </row>
    <row r="50664" spans="4:4">
      <c r="D50664" s="422"/>
    </row>
    <row r="50665" spans="4:4">
      <c r="D50665" s="422"/>
    </row>
    <row r="50666" spans="4:4">
      <c r="D50666" s="422"/>
    </row>
    <row r="50667" spans="4:4">
      <c r="D50667" s="422"/>
    </row>
    <row r="50668" spans="4:4">
      <c r="D50668" s="422"/>
    </row>
    <row r="50669" spans="4:4">
      <c r="D50669" s="422"/>
    </row>
    <row r="50670" spans="4:4">
      <c r="D50670" s="422"/>
    </row>
    <row r="50671" spans="4:4">
      <c r="D50671" s="422"/>
    </row>
    <row r="50672" spans="4:4">
      <c r="D50672" s="422"/>
    </row>
    <row r="50673" spans="4:4">
      <c r="D50673" s="422"/>
    </row>
    <row r="50674" spans="4:4">
      <c r="D50674" s="422"/>
    </row>
    <row r="50675" spans="4:4">
      <c r="D50675" s="422"/>
    </row>
    <row r="50676" spans="4:4">
      <c r="D50676" s="422"/>
    </row>
    <row r="50677" spans="4:4">
      <c r="D50677" s="422"/>
    </row>
    <row r="50678" spans="4:4">
      <c r="D50678" s="422"/>
    </row>
    <row r="50679" spans="4:4">
      <c r="D50679" s="422"/>
    </row>
    <row r="50680" spans="4:4">
      <c r="D50680" s="422"/>
    </row>
    <row r="50681" spans="4:4">
      <c r="D50681" s="422"/>
    </row>
    <row r="50682" spans="4:4">
      <c r="D50682" s="422"/>
    </row>
    <row r="50683" spans="4:4">
      <c r="D50683" s="422"/>
    </row>
    <row r="50684" spans="4:4">
      <c r="D50684" s="422"/>
    </row>
    <row r="50685" spans="4:4">
      <c r="D50685" s="422"/>
    </row>
    <row r="50686" spans="4:4">
      <c r="D50686" s="422"/>
    </row>
    <row r="50687" spans="4:4">
      <c r="D50687" s="422"/>
    </row>
    <row r="50688" spans="4:4">
      <c r="D50688" s="422"/>
    </row>
    <row r="50689" spans="4:4">
      <c r="D50689" s="422"/>
    </row>
    <row r="50690" spans="4:4">
      <c r="D50690" s="422"/>
    </row>
    <row r="50691" spans="4:4">
      <c r="D50691" s="422"/>
    </row>
    <row r="50692" spans="4:4">
      <c r="D50692" s="422"/>
    </row>
    <row r="50693" spans="4:4">
      <c r="D50693" s="422"/>
    </row>
    <row r="50694" spans="4:4">
      <c r="D50694" s="422"/>
    </row>
    <row r="50695" spans="4:4">
      <c r="D50695" s="422"/>
    </row>
    <row r="50696" spans="4:4">
      <c r="D50696" s="422"/>
    </row>
    <row r="50697" spans="4:4">
      <c r="D50697" s="422"/>
    </row>
    <row r="50698" spans="4:4">
      <c r="D50698" s="422"/>
    </row>
    <row r="50699" spans="4:4">
      <c r="D50699" s="422"/>
    </row>
    <row r="50700" spans="4:4">
      <c r="D50700" s="422"/>
    </row>
    <row r="50701" spans="4:4">
      <c r="D50701" s="422"/>
    </row>
    <row r="50702" spans="4:4">
      <c r="D50702" s="422"/>
    </row>
    <row r="50703" spans="4:4">
      <c r="D50703" s="422"/>
    </row>
    <row r="50704" spans="4:4">
      <c r="D50704" s="422"/>
    </row>
    <row r="50705" spans="4:4">
      <c r="D50705" s="422"/>
    </row>
    <row r="50706" spans="4:4">
      <c r="D50706" s="422"/>
    </row>
    <row r="50707" spans="4:4">
      <c r="D50707" s="422"/>
    </row>
    <row r="50708" spans="4:4">
      <c r="D50708" s="422"/>
    </row>
    <row r="50709" spans="4:4">
      <c r="D50709" s="422"/>
    </row>
    <row r="50710" spans="4:4">
      <c r="D50710" s="422"/>
    </row>
    <row r="50711" spans="4:4">
      <c r="D50711" s="422"/>
    </row>
    <row r="50712" spans="4:4">
      <c r="D50712" s="422"/>
    </row>
    <row r="50713" spans="4:4">
      <c r="D50713" s="422"/>
    </row>
    <row r="50714" spans="4:4">
      <c r="D50714" s="422"/>
    </row>
    <row r="50715" spans="4:4">
      <c r="D50715" s="422"/>
    </row>
    <row r="50716" spans="4:4">
      <c r="D50716" s="422"/>
    </row>
    <row r="50717" spans="4:4">
      <c r="D50717" s="422"/>
    </row>
    <row r="50718" spans="4:4">
      <c r="D50718" s="422"/>
    </row>
    <row r="50719" spans="4:4">
      <c r="D50719" s="422"/>
    </row>
    <row r="50720" spans="4:4">
      <c r="D50720" s="422"/>
    </row>
    <row r="50721" spans="4:4">
      <c r="D50721" s="422"/>
    </row>
    <row r="50722" spans="4:4">
      <c r="D50722" s="422"/>
    </row>
    <row r="50723" spans="4:4">
      <c r="D50723" s="422"/>
    </row>
    <row r="50724" spans="4:4">
      <c r="D50724" s="422"/>
    </row>
    <row r="50725" spans="4:4">
      <c r="D50725" s="422"/>
    </row>
    <row r="50726" spans="4:4">
      <c r="D50726" s="422"/>
    </row>
    <row r="50727" spans="4:4">
      <c r="D50727" s="422"/>
    </row>
    <row r="50728" spans="4:4">
      <c r="D50728" s="422"/>
    </row>
    <row r="50729" spans="4:4">
      <c r="D50729" s="422"/>
    </row>
    <row r="50730" spans="4:4">
      <c r="D50730" s="422"/>
    </row>
    <row r="50731" spans="4:4">
      <c r="D50731" s="422"/>
    </row>
    <row r="50732" spans="4:4">
      <c r="D50732" s="422"/>
    </row>
    <row r="50733" spans="4:4">
      <c r="D50733" s="422"/>
    </row>
    <row r="50734" spans="4:4">
      <c r="D50734" s="422"/>
    </row>
    <row r="50735" spans="4:4">
      <c r="D50735" s="422"/>
    </row>
    <row r="50736" spans="4:4">
      <c r="D50736" s="422"/>
    </row>
    <row r="50737" spans="4:4">
      <c r="D50737" s="422"/>
    </row>
    <row r="50738" spans="4:4">
      <c r="D50738" s="422"/>
    </row>
    <row r="50739" spans="4:4">
      <c r="D50739" s="422"/>
    </row>
    <row r="50740" spans="4:4">
      <c r="D50740" s="422"/>
    </row>
    <row r="50741" spans="4:4">
      <c r="D50741" s="422"/>
    </row>
    <row r="50742" spans="4:4">
      <c r="D50742" s="422"/>
    </row>
    <row r="50743" spans="4:4">
      <c r="D50743" s="422"/>
    </row>
    <row r="50744" spans="4:4">
      <c r="D50744" s="422"/>
    </row>
    <row r="50745" spans="4:4">
      <c r="D50745" s="422"/>
    </row>
    <row r="50746" spans="4:4">
      <c r="D50746" s="422"/>
    </row>
    <row r="50747" spans="4:4">
      <c r="D50747" s="422"/>
    </row>
    <row r="50748" spans="4:4">
      <c r="D50748" s="422"/>
    </row>
    <row r="50749" spans="4:4">
      <c r="D50749" s="422"/>
    </row>
    <row r="50750" spans="4:4">
      <c r="D50750" s="422"/>
    </row>
    <row r="50751" spans="4:4">
      <c r="D50751" s="422"/>
    </row>
    <row r="50752" spans="4:4">
      <c r="D50752" s="422"/>
    </row>
    <row r="50753" spans="4:4">
      <c r="D50753" s="422"/>
    </row>
    <row r="50754" spans="4:4">
      <c r="D50754" s="422"/>
    </row>
    <row r="50755" spans="4:4">
      <c r="D50755" s="422"/>
    </row>
    <row r="50756" spans="4:4">
      <c r="D50756" s="422"/>
    </row>
    <row r="50757" spans="4:4">
      <c r="D50757" s="422"/>
    </row>
    <row r="50758" spans="4:4">
      <c r="D50758" s="422"/>
    </row>
    <row r="50759" spans="4:4">
      <c r="D50759" s="422"/>
    </row>
    <row r="50760" spans="4:4">
      <c r="D50760" s="422"/>
    </row>
    <row r="50761" spans="4:4">
      <c r="D50761" s="422"/>
    </row>
    <row r="50762" spans="4:4">
      <c r="D50762" s="422"/>
    </row>
    <row r="50763" spans="4:4">
      <c r="D50763" s="422"/>
    </row>
    <row r="50764" spans="4:4">
      <c r="D50764" s="422"/>
    </row>
    <row r="50765" spans="4:4">
      <c r="D50765" s="422"/>
    </row>
    <row r="50766" spans="4:4">
      <c r="D50766" s="422"/>
    </row>
    <row r="50767" spans="4:4">
      <c r="D50767" s="422"/>
    </row>
    <row r="50768" spans="4:4">
      <c r="D50768" s="422"/>
    </row>
    <row r="50769" spans="4:4">
      <c r="D50769" s="422"/>
    </row>
    <row r="50770" spans="4:4">
      <c r="D50770" s="422"/>
    </row>
    <row r="50771" spans="4:4">
      <c r="D50771" s="422"/>
    </row>
    <row r="50772" spans="4:4">
      <c r="D50772" s="422"/>
    </row>
    <row r="50773" spans="4:4">
      <c r="D50773" s="422"/>
    </row>
    <row r="50774" spans="4:4">
      <c r="D50774" s="422"/>
    </row>
    <row r="50775" spans="4:4">
      <c r="D50775" s="422"/>
    </row>
    <row r="50776" spans="4:4">
      <c r="D50776" s="422"/>
    </row>
    <row r="50777" spans="4:4">
      <c r="D50777" s="422"/>
    </row>
    <row r="50778" spans="4:4">
      <c r="D50778" s="422"/>
    </row>
    <row r="50779" spans="4:4">
      <c r="D50779" s="422"/>
    </row>
    <row r="50780" spans="4:4">
      <c r="D50780" s="422"/>
    </row>
    <row r="50781" spans="4:4">
      <c r="D50781" s="422"/>
    </row>
    <row r="50782" spans="4:4">
      <c r="D50782" s="422"/>
    </row>
    <row r="50783" spans="4:4">
      <c r="D50783" s="422"/>
    </row>
    <row r="50784" spans="4:4">
      <c r="D50784" s="422"/>
    </row>
    <row r="50785" spans="4:4">
      <c r="D50785" s="422"/>
    </row>
    <row r="50786" spans="4:4">
      <c r="D50786" s="422"/>
    </row>
    <row r="50787" spans="4:4">
      <c r="D50787" s="422"/>
    </row>
    <row r="50788" spans="4:4">
      <c r="D50788" s="422"/>
    </row>
    <row r="50789" spans="4:4">
      <c r="D50789" s="422"/>
    </row>
    <row r="50790" spans="4:4">
      <c r="D50790" s="422"/>
    </row>
    <row r="50791" spans="4:4">
      <c r="D50791" s="422"/>
    </row>
    <row r="50792" spans="4:4">
      <c r="D50792" s="422"/>
    </row>
    <row r="50793" spans="4:4">
      <c r="D50793" s="422"/>
    </row>
    <row r="50794" spans="4:4">
      <c r="D50794" s="422"/>
    </row>
    <row r="50795" spans="4:4">
      <c r="D50795" s="422"/>
    </row>
    <row r="50796" spans="4:4">
      <c r="D50796" s="422"/>
    </row>
    <row r="50797" spans="4:4">
      <c r="D50797" s="422"/>
    </row>
    <row r="50798" spans="4:4">
      <c r="D50798" s="422"/>
    </row>
    <row r="50799" spans="4:4">
      <c r="D50799" s="422"/>
    </row>
    <row r="50800" spans="4:4">
      <c r="D50800" s="422"/>
    </row>
    <row r="50801" spans="4:4">
      <c r="D50801" s="422"/>
    </row>
    <row r="50802" spans="4:4">
      <c r="D50802" s="422"/>
    </row>
    <row r="50803" spans="4:4">
      <c r="D50803" s="422"/>
    </row>
    <row r="50804" spans="4:4">
      <c r="D50804" s="422"/>
    </row>
    <row r="50805" spans="4:4">
      <c r="D50805" s="422"/>
    </row>
    <row r="50806" spans="4:4">
      <c r="D50806" s="422"/>
    </row>
    <row r="50807" spans="4:4">
      <c r="D50807" s="422"/>
    </row>
    <row r="50808" spans="4:4">
      <c r="D50808" s="422"/>
    </row>
    <row r="50809" spans="4:4">
      <c r="D50809" s="422"/>
    </row>
    <row r="50810" spans="4:4">
      <c r="D50810" s="422"/>
    </row>
    <row r="50811" spans="4:4">
      <c r="D50811" s="422"/>
    </row>
    <row r="50812" spans="4:4">
      <c r="D50812" s="422"/>
    </row>
    <row r="50813" spans="4:4">
      <c r="D50813" s="422"/>
    </row>
    <row r="50814" spans="4:4">
      <c r="D50814" s="422"/>
    </row>
    <row r="50815" spans="4:4">
      <c r="D50815" s="422"/>
    </row>
    <row r="50816" spans="4:4">
      <c r="D50816" s="422"/>
    </row>
    <row r="50817" spans="4:4">
      <c r="D50817" s="422"/>
    </row>
    <row r="50818" spans="4:4">
      <c r="D50818" s="422"/>
    </row>
    <row r="50819" spans="4:4">
      <c r="D50819" s="422"/>
    </row>
    <row r="50820" spans="4:4">
      <c r="D50820" s="422"/>
    </row>
    <row r="50821" spans="4:4">
      <c r="D50821" s="422"/>
    </row>
    <row r="50822" spans="4:4">
      <c r="D50822" s="422"/>
    </row>
    <row r="50823" spans="4:4">
      <c r="D50823" s="422"/>
    </row>
    <row r="50824" spans="4:4">
      <c r="D50824" s="422"/>
    </row>
    <row r="50825" spans="4:4">
      <c r="D50825" s="422"/>
    </row>
    <row r="50826" spans="4:4">
      <c r="D50826" s="422"/>
    </row>
    <row r="50827" spans="4:4">
      <c r="D50827" s="422"/>
    </row>
    <row r="50828" spans="4:4">
      <c r="D50828" s="422"/>
    </row>
    <row r="50829" spans="4:4">
      <c r="D50829" s="422"/>
    </row>
    <row r="50830" spans="4:4">
      <c r="D50830" s="422"/>
    </row>
    <row r="50831" spans="4:4">
      <c r="D50831" s="422"/>
    </row>
    <row r="50832" spans="4:4">
      <c r="D50832" s="422"/>
    </row>
    <row r="50833" spans="4:4">
      <c r="D50833" s="422"/>
    </row>
    <row r="50834" spans="4:4">
      <c r="D50834" s="422"/>
    </row>
    <row r="50835" spans="4:4">
      <c r="D50835" s="422"/>
    </row>
    <row r="50836" spans="4:4">
      <c r="D50836" s="422"/>
    </row>
    <row r="50837" spans="4:4">
      <c r="D50837" s="422"/>
    </row>
    <row r="50838" spans="4:4">
      <c r="D50838" s="422"/>
    </row>
    <row r="50839" spans="4:4">
      <c r="D50839" s="422"/>
    </row>
    <row r="50840" spans="4:4">
      <c r="D50840" s="422"/>
    </row>
    <row r="50841" spans="4:4">
      <c r="D50841" s="422"/>
    </row>
    <row r="50842" spans="4:4">
      <c r="D50842" s="422"/>
    </row>
    <row r="50843" spans="4:4">
      <c r="D50843" s="422"/>
    </row>
    <row r="50844" spans="4:4">
      <c r="D50844" s="422"/>
    </row>
    <row r="50845" spans="4:4">
      <c r="D50845" s="422"/>
    </row>
    <row r="50846" spans="4:4">
      <c r="D50846" s="422"/>
    </row>
    <row r="50847" spans="4:4">
      <c r="D50847" s="422"/>
    </row>
    <row r="50848" spans="4:4">
      <c r="D50848" s="422"/>
    </row>
    <row r="50849" spans="4:4">
      <c r="D50849" s="422"/>
    </row>
    <row r="50850" spans="4:4">
      <c r="D50850" s="422"/>
    </row>
    <row r="50851" spans="4:4">
      <c r="D50851" s="422"/>
    </row>
    <row r="50852" spans="4:4">
      <c r="D50852" s="422"/>
    </row>
    <row r="50853" spans="4:4">
      <c r="D50853" s="422"/>
    </row>
    <row r="50854" spans="4:4">
      <c r="D50854" s="422"/>
    </row>
    <row r="50855" spans="4:4">
      <c r="D50855" s="422"/>
    </row>
    <row r="50856" spans="4:4">
      <c r="D50856" s="422"/>
    </row>
    <row r="50857" spans="4:4">
      <c r="D50857" s="422"/>
    </row>
    <row r="50858" spans="4:4">
      <c r="D50858" s="422"/>
    </row>
    <row r="50859" spans="4:4">
      <c r="D50859" s="422"/>
    </row>
    <row r="50860" spans="4:4">
      <c r="D50860" s="422"/>
    </row>
    <row r="50861" spans="4:4">
      <c r="D50861" s="422"/>
    </row>
    <row r="50862" spans="4:4">
      <c r="D50862" s="422"/>
    </row>
    <row r="50863" spans="4:4">
      <c r="D50863" s="422"/>
    </row>
    <row r="50864" spans="4:4">
      <c r="D50864" s="422"/>
    </row>
    <row r="50865" spans="4:4">
      <c r="D50865" s="422"/>
    </row>
    <row r="50866" spans="4:4">
      <c r="D50866" s="422"/>
    </row>
    <row r="50867" spans="4:4">
      <c r="D50867" s="422"/>
    </row>
    <row r="50868" spans="4:4">
      <c r="D50868" s="422"/>
    </row>
    <row r="50869" spans="4:4">
      <c r="D50869" s="422"/>
    </row>
    <row r="50870" spans="4:4">
      <c r="D50870" s="422"/>
    </row>
    <row r="50871" spans="4:4">
      <c r="D50871" s="422"/>
    </row>
    <row r="50872" spans="4:4">
      <c r="D50872" s="422"/>
    </row>
    <row r="50873" spans="4:4">
      <c r="D50873" s="422"/>
    </row>
    <row r="50874" spans="4:4">
      <c r="D50874" s="422"/>
    </row>
    <row r="50875" spans="4:4">
      <c r="D50875" s="422"/>
    </row>
    <row r="50876" spans="4:4">
      <c r="D50876" s="422"/>
    </row>
    <row r="50877" spans="4:4">
      <c r="D50877" s="422"/>
    </row>
    <row r="50878" spans="4:4">
      <c r="D50878" s="422"/>
    </row>
    <row r="50879" spans="4:4">
      <c r="D50879" s="422"/>
    </row>
    <row r="50880" spans="4:4">
      <c r="D50880" s="422"/>
    </row>
    <row r="50881" spans="4:4">
      <c r="D50881" s="422"/>
    </row>
    <row r="50882" spans="4:4">
      <c r="D50882" s="422"/>
    </row>
    <row r="50883" spans="4:4">
      <c r="D50883" s="422"/>
    </row>
    <row r="50884" spans="4:4">
      <c r="D50884" s="422"/>
    </row>
    <row r="50885" spans="4:4">
      <c r="D50885" s="422"/>
    </row>
    <row r="50886" spans="4:4">
      <c r="D50886" s="422"/>
    </row>
    <row r="50887" spans="4:4">
      <c r="D50887" s="422"/>
    </row>
    <row r="50888" spans="4:4">
      <c r="D50888" s="422"/>
    </row>
    <row r="50889" spans="4:4">
      <c r="D50889" s="422"/>
    </row>
    <row r="50890" spans="4:4">
      <c r="D50890" s="422"/>
    </row>
    <row r="50891" spans="4:4">
      <c r="D50891" s="422"/>
    </row>
    <row r="50892" spans="4:4">
      <c r="D50892" s="422"/>
    </row>
    <row r="50893" spans="4:4">
      <c r="D50893" s="422"/>
    </row>
    <row r="50894" spans="4:4">
      <c r="D50894" s="422"/>
    </row>
    <row r="50895" spans="4:4">
      <c r="D50895" s="422"/>
    </row>
    <row r="50896" spans="4:4">
      <c r="D50896" s="422"/>
    </row>
    <row r="50897" spans="4:4">
      <c r="D50897" s="422"/>
    </row>
    <row r="50898" spans="4:4">
      <c r="D50898" s="422"/>
    </row>
    <row r="50899" spans="4:4">
      <c r="D50899" s="422"/>
    </row>
    <row r="50900" spans="4:4">
      <c r="D50900" s="422"/>
    </row>
    <row r="50901" spans="4:4">
      <c r="D50901" s="422"/>
    </row>
    <row r="50902" spans="4:4">
      <c r="D50902" s="422"/>
    </row>
    <row r="50903" spans="4:4">
      <c r="D50903" s="422"/>
    </row>
    <row r="50904" spans="4:4">
      <c r="D50904" s="422"/>
    </row>
    <row r="50905" spans="4:4">
      <c r="D50905" s="422"/>
    </row>
    <row r="50906" spans="4:4">
      <c r="D50906" s="422"/>
    </row>
    <row r="50907" spans="4:4">
      <c r="D50907" s="422"/>
    </row>
    <row r="50908" spans="4:4">
      <c r="D50908" s="422"/>
    </row>
    <row r="50909" spans="4:4">
      <c r="D50909" s="422"/>
    </row>
    <row r="50910" spans="4:4">
      <c r="D50910" s="422"/>
    </row>
    <row r="50911" spans="4:4">
      <c r="D50911" s="422"/>
    </row>
    <row r="50912" spans="4:4">
      <c r="D50912" s="422"/>
    </row>
    <row r="50913" spans="4:4">
      <c r="D50913" s="422"/>
    </row>
    <row r="50914" spans="4:4">
      <c r="D50914" s="422"/>
    </row>
    <row r="50915" spans="4:4">
      <c r="D50915" s="422"/>
    </row>
    <row r="50916" spans="4:4">
      <c r="D50916" s="422"/>
    </row>
    <row r="50917" spans="4:4">
      <c r="D50917" s="422"/>
    </row>
    <row r="50918" spans="4:4">
      <c r="D50918" s="422"/>
    </row>
    <row r="50919" spans="4:4">
      <c r="D50919" s="422"/>
    </row>
    <row r="50920" spans="4:4">
      <c r="D50920" s="422"/>
    </row>
    <row r="50921" spans="4:4">
      <c r="D50921" s="422"/>
    </row>
    <row r="50922" spans="4:4">
      <c r="D50922" s="422"/>
    </row>
    <row r="50923" spans="4:4">
      <c r="D50923" s="422"/>
    </row>
    <row r="50924" spans="4:4">
      <c r="D50924" s="422"/>
    </row>
    <row r="50925" spans="4:4">
      <c r="D50925" s="422"/>
    </row>
    <row r="50926" spans="4:4">
      <c r="D50926" s="422"/>
    </row>
    <row r="50927" spans="4:4">
      <c r="D50927" s="422"/>
    </row>
    <row r="50928" spans="4:4">
      <c r="D50928" s="422"/>
    </row>
    <row r="50929" spans="4:4">
      <c r="D50929" s="422"/>
    </row>
    <row r="50930" spans="4:4">
      <c r="D50930" s="422"/>
    </row>
    <row r="50931" spans="4:4">
      <c r="D50931" s="422"/>
    </row>
    <row r="50932" spans="4:4">
      <c r="D50932" s="422"/>
    </row>
    <row r="50933" spans="4:4">
      <c r="D50933" s="422"/>
    </row>
    <row r="50934" spans="4:4">
      <c r="D50934" s="422"/>
    </row>
    <row r="50935" spans="4:4">
      <c r="D50935" s="422"/>
    </row>
    <row r="50936" spans="4:4">
      <c r="D50936" s="422"/>
    </row>
    <row r="50937" spans="4:4">
      <c r="D50937" s="422"/>
    </row>
    <row r="50938" spans="4:4">
      <c r="D50938" s="422"/>
    </row>
    <row r="50939" spans="4:4">
      <c r="D50939" s="422"/>
    </row>
    <row r="50940" spans="4:4">
      <c r="D50940" s="422"/>
    </row>
    <row r="50941" spans="4:4">
      <c r="D50941" s="422"/>
    </row>
    <row r="50942" spans="4:4">
      <c r="D50942" s="422"/>
    </row>
    <row r="50943" spans="4:4">
      <c r="D50943" s="422"/>
    </row>
    <row r="50944" spans="4:4">
      <c r="D50944" s="422"/>
    </row>
    <row r="50945" spans="4:4">
      <c r="D50945" s="422"/>
    </row>
    <row r="50946" spans="4:4">
      <c r="D50946" s="422"/>
    </row>
    <row r="50947" spans="4:4">
      <c r="D50947" s="422"/>
    </row>
    <row r="50948" spans="4:4">
      <c r="D50948" s="422"/>
    </row>
    <row r="50949" spans="4:4">
      <c r="D50949" s="422"/>
    </row>
    <row r="50950" spans="4:4">
      <c r="D50950" s="422"/>
    </row>
    <row r="50951" spans="4:4">
      <c r="D50951" s="422"/>
    </row>
    <row r="50952" spans="4:4">
      <c r="D50952" s="422"/>
    </row>
    <row r="50953" spans="4:4">
      <c r="D50953" s="422"/>
    </row>
    <row r="50954" spans="4:4">
      <c r="D50954" s="422"/>
    </row>
    <row r="50955" spans="4:4">
      <c r="D50955" s="422"/>
    </row>
    <row r="50956" spans="4:4">
      <c r="D50956" s="422"/>
    </row>
    <row r="50957" spans="4:4">
      <c r="D50957" s="422"/>
    </row>
    <row r="50958" spans="4:4">
      <c r="D50958" s="422"/>
    </row>
    <row r="50959" spans="4:4">
      <c r="D50959" s="422"/>
    </row>
    <row r="50960" spans="4:4">
      <c r="D50960" s="422"/>
    </row>
    <row r="50961" spans="4:4">
      <c r="D50961" s="422"/>
    </row>
    <row r="50962" spans="4:4">
      <c r="D50962" s="422"/>
    </row>
    <row r="50963" spans="4:4">
      <c r="D50963" s="422"/>
    </row>
    <row r="50964" spans="4:4">
      <c r="D50964" s="422"/>
    </row>
    <row r="50965" spans="4:4">
      <c r="D50965" s="422"/>
    </row>
    <row r="50966" spans="4:4">
      <c r="D50966" s="422"/>
    </row>
    <row r="50967" spans="4:4">
      <c r="D50967" s="422"/>
    </row>
    <row r="50968" spans="4:4">
      <c r="D50968" s="422"/>
    </row>
    <row r="50969" spans="4:4">
      <c r="D50969" s="422"/>
    </row>
    <row r="50970" spans="4:4">
      <c r="D50970" s="422"/>
    </row>
    <row r="50971" spans="4:4">
      <c r="D50971" s="422"/>
    </row>
    <row r="50972" spans="4:4">
      <c r="D50972" s="422"/>
    </row>
    <row r="50973" spans="4:4">
      <c r="D50973" s="422"/>
    </row>
    <row r="50974" spans="4:4">
      <c r="D50974" s="422"/>
    </row>
    <row r="50975" spans="4:4">
      <c r="D50975" s="422"/>
    </row>
    <row r="50976" spans="4:4">
      <c r="D50976" s="422"/>
    </row>
    <row r="50977" spans="4:4">
      <c r="D50977" s="422"/>
    </row>
    <row r="50978" spans="4:4">
      <c r="D50978" s="422"/>
    </row>
    <row r="50979" spans="4:4">
      <c r="D50979" s="422"/>
    </row>
    <row r="50980" spans="4:4">
      <c r="D50980" s="422"/>
    </row>
    <row r="50981" spans="4:4">
      <c r="D50981" s="422"/>
    </row>
    <row r="50982" spans="4:4">
      <c r="D50982" s="422"/>
    </row>
    <row r="50983" spans="4:4">
      <c r="D50983" s="422"/>
    </row>
    <row r="50984" spans="4:4">
      <c r="D50984" s="422"/>
    </row>
    <row r="50985" spans="4:4">
      <c r="D50985" s="422"/>
    </row>
    <row r="50986" spans="4:4">
      <c r="D50986" s="422"/>
    </row>
    <row r="50987" spans="4:4">
      <c r="D50987" s="422"/>
    </row>
    <row r="50988" spans="4:4">
      <c r="D50988" s="422"/>
    </row>
    <row r="50989" spans="4:4">
      <c r="D50989" s="422"/>
    </row>
    <row r="50990" spans="4:4">
      <c r="D50990" s="422"/>
    </row>
    <row r="50991" spans="4:4">
      <c r="D50991" s="422"/>
    </row>
    <row r="50992" spans="4:4">
      <c r="D50992" s="422"/>
    </row>
    <row r="50993" spans="4:4">
      <c r="D50993" s="422"/>
    </row>
    <row r="50994" spans="4:4">
      <c r="D50994" s="422"/>
    </row>
    <row r="50995" spans="4:4">
      <c r="D50995" s="422"/>
    </row>
    <row r="50996" spans="4:4">
      <c r="D50996" s="422"/>
    </row>
    <row r="50997" spans="4:4">
      <c r="D50997" s="422"/>
    </row>
    <row r="50998" spans="4:4">
      <c r="D50998" s="422"/>
    </row>
    <row r="50999" spans="4:4">
      <c r="D50999" s="422"/>
    </row>
    <row r="51000" spans="4:4">
      <c r="D51000" s="422"/>
    </row>
    <row r="51001" spans="4:4">
      <c r="D51001" s="422"/>
    </row>
    <row r="51002" spans="4:4">
      <c r="D51002" s="422"/>
    </row>
    <row r="51003" spans="4:4">
      <c r="D51003" s="422"/>
    </row>
    <row r="51004" spans="4:4">
      <c r="D51004" s="422"/>
    </row>
    <row r="51005" spans="4:4">
      <c r="D51005" s="422"/>
    </row>
    <row r="51006" spans="4:4">
      <c r="D51006" s="422"/>
    </row>
    <row r="51007" spans="4:4">
      <c r="D51007" s="422"/>
    </row>
    <row r="51008" spans="4:4">
      <c r="D51008" s="422"/>
    </row>
    <row r="51009" spans="4:4">
      <c r="D51009" s="422"/>
    </row>
    <row r="51010" spans="4:4">
      <c r="D51010" s="422"/>
    </row>
    <row r="51011" spans="4:4">
      <c r="D51011" s="422"/>
    </row>
    <row r="51012" spans="4:4">
      <c r="D51012" s="422"/>
    </row>
    <row r="51013" spans="4:4">
      <c r="D51013" s="422"/>
    </row>
    <row r="51014" spans="4:4">
      <c r="D51014" s="422"/>
    </row>
    <row r="51015" spans="4:4">
      <c r="D51015" s="422"/>
    </row>
    <row r="51016" spans="4:4">
      <c r="D51016" s="422"/>
    </row>
    <row r="51017" spans="4:4">
      <c r="D51017" s="422"/>
    </row>
    <row r="51018" spans="4:4">
      <c r="D51018" s="422"/>
    </row>
    <row r="51019" spans="4:4">
      <c r="D51019" s="422"/>
    </row>
    <row r="51020" spans="4:4">
      <c r="D51020" s="422"/>
    </row>
    <row r="51021" spans="4:4">
      <c r="D51021" s="422"/>
    </row>
    <row r="51022" spans="4:4">
      <c r="D51022" s="422"/>
    </row>
    <row r="51023" spans="4:4">
      <c r="D51023" s="422"/>
    </row>
    <row r="51024" spans="4:4">
      <c r="D51024" s="422"/>
    </row>
    <row r="51025" spans="4:4">
      <c r="D51025" s="422"/>
    </row>
    <row r="51026" spans="4:4">
      <c r="D51026" s="422"/>
    </row>
    <row r="51027" spans="4:4">
      <c r="D51027" s="422"/>
    </row>
    <row r="51028" spans="4:4">
      <c r="D51028" s="422"/>
    </row>
    <row r="51029" spans="4:4">
      <c r="D51029" s="422"/>
    </row>
    <row r="51030" spans="4:4">
      <c r="D51030" s="422"/>
    </row>
    <row r="51031" spans="4:4">
      <c r="D51031" s="422"/>
    </row>
    <row r="51032" spans="4:4">
      <c r="D51032" s="422"/>
    </row>
    <row r="51033" spans="4:4">
      <c r="D51033" s="422"/>
    </row>
    <row r="51034" spans="4:4">
      <c r="D51034" s="422"/>
    </row>
    <row r="51035" spans="4:4">
      <c r="D51035" s="422"/>
    </row>
    <row r="51036" spans="4:4">
      <c r="D51036" s="422"/>
    </row>
    <row r="51037" spans="4:4">
      <c r="D51037" s="422"/>
    </row>
    <row r="51038" spans="4:4">
      <c r="D51038" s="422"/>
    </row>
    <row r="51039" spans="4:4">
      <c r="D51039" s="422"/>
    </row>
    <row r="51040" spans="4:4">
      <c r="D51040" s="422"/>
    </row>
    <row r="51041" spans="4:4">
      <c r="D51041" s="422"/>
    </row>
    <row r="51042" spans="4:4">
      <c r="D51042" s="422"/>
    </row>
    <row r="51043" spans="4:4">
      <c r="D51043" s="422"/>
    </row>
    <row r="51044" spans="4:4">
      <c r="D51044" s="422"/>
    </row>
    <row r="51045" spans="4:4">
      <c r="D51045" s="422"/>
    </row>
    <row r="51046" spans="4:4">
      <c r="D51046" s="422"/>
    </row>
    <row r="51047" spans="4:4">
      <c r="D51047" s="422"/>
    </row>
    <row r="51048" spans="4:4">
      <c r="D51048" s="422"/>
    </row>
    <row r="51049" spans="4:4">
      <c r="D51049" s="422"/>
    </row>
    <row r="51050" spans="4:4">
      <c r="D51050" s="422"/>
    </row>
    <row r="51051" spans="4:4">
      <c r="D51051" s="422"/>
    </row>
    <row r="51052" spans="4:4">
      <c r="D51052" s="422"/>
    </row>
    <row r="51053" spans="4:4">
      <c r="D51053" s="422"/>
    </row>
    <row r="51054" spans="4:4">
      <c r="D51054" s="422"/>
    </row>
    <row r="51055" spans="4:4">
      <c r="D51055" s="422"/>
    </row>
    <row r="51056" spans="4:4">
      <c r="D51056" s="422"/>
    </row>
    <row r="51057" spans="4:4">
      <c r="D51057" s="422"/>
    </row>
    <row r="51058" spans="4:4">
      <c r="D51058" s="422"/>
    </row>
    <row r="51059" spans="4:4">
      <c r="D51059" s="422"/>
    </row>
    <row r="51060" spans="4:4">
      <c r="D51060" s="422"/>
    </row>
    <row r="51061" spans="4:4">
      <c r="D51061" s="422"/>
    </row>
    <row r="51062" spans="4:4">
      <c r="D51062" s="422"/>
    </row>
    <row r="51063" spans="4:4">
      <c r="D51063" s="422"/>
    </row>
    <row r="51064" spans="4:4">
      <c r="D51064" s="422"/>
    </row>
    <row r="51065" spans="4:4">
      <c r="D51065" s="422"/>
    </row>
    <row r="51066" spans="4:4">
      <c r="D51066" s="422"/>
    </row>
    <row r="51067" spans="4:4">
      <c r="D51067" s="422"/>
    </row>
    <row r="51068" spans="4:4">
      <c r="D51068" s="422"/>
    </row>
    <row r="51069" spans="4:4">
      <c r="D51069" s="422"/>
    </row>
    <row r="51070" spans="4:4">
      <c r="D51070" s="422"/>
    </row>
    <row r="51071" spans="4:4">
      <c r="D51071" s="422"/>
    </row>
    <row r="51072" spans="4:4">
      <c r="D51072" s="422"/>
    </row>
    <row r="51073" spans="4:4">
      <c r="D51073" s="422"/>
    </row>
    <row r="51074" spans="4:4">
      <c r="D51074" s="422"/>
    </row>
    <row r="51075" spans="4:4">
      <c r="D51075" s="422"/>
    </row>
    <row r="51076" spans="4:4">
      <c r="D51076" s="422"/>
    </row>
    <row r="51077" spans="4:4">
      <c r="D51077" s="422"/>
    </row>
    <row r="51078" spans="4:4">
      <c r="D51078" s="422"/>
    </row>
    <row r="51079" spans="4:4">
      <c r="D51079" s="422"/>
    </row>
    <row r="51080" spans="4:4">
      <c r="D51080" s="422"/>
    </row>
    <row r="51081" spans="4:4">
      <c r="D51081" s="422"/>
    </row>
    <row r="51082" spans="4:4">
      <c r="D51082" s="422"/>
    </row>
    <row r="51083" spans="4:4">
      <c r="D51083" s="422"/>
    </row>
    <row r="51084" spans="4:4">
      <c r="D51084" s="422"/>
    </row>
    <row r="51085" spans="4:4">
      <c r="D51085" s="422"/>
    </row>
    <row r="51086" spans="4:4">
      <c r="D51086" s="422"/>
    </row>
    <row r="51087" spans="4:4">
      <c r="D51087" s="422"/>
    </row>
    <row r="51088" spans="4:4">
      <c r="D51088" s="422"/>
    </row>
    <row r="51089" spans="4:4">
      <c r="D51089" s="422"/>
    </row>
    <row r="51090" spans="4:4">
      <c r="D51090" s="422"/>
    </row>
    <row r="51091" spans="4:4">
      <c r="D51091" s="422"/>
    </row>
    <row r="51092" spans="4:4">
      <c r="D51092" s="422"/>
    </row>
    <row r="51093" spans="4:4">
      <c r="D51093" s="422"/>
    </row>
    <row r="51094" spans="4:4">
      <c r="D51094" s="422"/>
    </row>
    <row r="51095" spans="4:4">
      <c r="D51095" s="422"/>
    </row>
    <row r="51096" spans="4:4">
      <c r="D51096" s="422"/>
    </row>
    <row r="51097" spans="4:4">
      <c r="D51097" s="422"/>
    </row>
    <row r="51098" spans="4:4">
      <c r="D51098" s="422"/>
    </row>
    <row r="51099" spans="4:4">
      <c r="D51099" s="422"/>
    </row>
    <row r="51100" spans="4:4">
      <c r="D51100" s="422"/>
    </row>
    <row r="51101" spans="4:4">
      <c r="D51101" s="422"/>
    </row>
    <row r="51102" spans="4:4">
      <c r="D51102" s="422"/>
    </row>
    <row r="51103" spans="4:4">
      <c r="D51103" s="422"/>
    </row>
    <row r="51104" spans="4:4">
      <c r="D51104" s="422"/>
    </row>
    <row r="51105" spans="4:4">
      <c r="D51105" s="422"/>
    </row>
    <row r="51106" spans="4:4">
      <c r="D51106" s="422"/>
    </row>
    <row r="51107" spans="4:4">
      <c r="D51107" s="422"/>
    </row>
    <row r="51108" spans="4:4">
      <c r="D51108" s="422"/>
    </row>
    <row r="51109" spans="4:4">
      <c r="D51109" s="422"/>
    </row>
    <row r="51110" spans="4:4">
      <c r="D51110" s="422"/>
    </row>
    <row r="51111" spans="4:4">
      <c r="D51111" s="422"/>
    </row>
    <row r="51112" spans="4:4">
      <c r="D51112" s="422"/>
    </row>
    <row r="51113" spans="4:4">
      <c r="D51113" s="422"/>
    </row>
    <row r="51114" spans="4:4">
      <c r="D51114" s="422"/>
    </row>
    <row r="51115" spans="4:4">
      <c r="D51115" s="422"/>
    </row>
    <row r="51116" spans="4:4">
      <c r="D51116" s="422"/>
    </row>
    <row r="51117" spans="4:4">
      <c r="D51117" s="422"/>
    </row>
    <row r="51118" spans="4:4">
      <c r="D51118" s="422"/>
    </row>
    <row r="51119" spans="4:4">
      <c r="D51119" s="422"/>
    </row>
    <row r="51120" spans="4:4">
      <c r="D51120" s="422"/>
    </row>
    <row r="51121" spans="4:4">
      <c r="D51121" s="422"/>
    </row>
    <row r="51122" spans="4:4">
      <c r="D51122" s="422"/>
    </row>
    <row r="51123" spans="4:4">
      <c r="D51123" s="422"/>
    </row>
    <row r="51124" spans="4:4">
      <c r="D51124" s="422"/>
    </row>
    <row r="51125" spans="4:4">
      <c r="D51125" s="422"/>
    </row>
    <row r="51126" spans="4:4">
      <c r="D51126" s="422"/>
    </row>
    <row r="51127" spans="4:4">
      <c r="D51127" s="422"/>
    </row>
    <row r="51128" spans="4:4">
      <c r="D51128" s="422"/>
    </row>
    <row r="51129" spans="4:4">
      <c r="D51129" s="422"/>
    </row>
    <row r="51130" spans="4:4">
      <c r="D51130" s="422"/>
    </row>
    <row r="51131" spans="4:4">
      <c r="D51131" s="422"/>
    </row>
    <row r="51132" spans="4:4">
      <c r="D51132" s="422"/>
    </row>
    <row r="51133" spans="4:4">
      <c r="D51133" s="422"/>
    </row>
    <row r="51134" spans="4:4">
      <c r="D51134" s="422"/>
    </row>
    <row r="51135" spans="4:4">
      <c r="D51135" s="422"/>
    </row>
    <row r="51136" spans="4:4">
      <c r="D51136" s="422"/>
    </row>
    <row r="51137" spans="4:4">
      <c r="D51137" s="422"/>
    </row>
    <row r="51138" spans="4:4">
      <c r="D51138" s="422"/>
    </row>
    <row r="51139" spans="4:4">
      <c r="D51139" s="422"/>
    </row>
    <row r="51140" spans="4:4">
      <c r="D51140" s="422"/>
    </row>
    <row r="51141" spans="4:4">
      <c r="D51141" s="422"/>
    </row>
    <row r="51142" spans="4:4">
      <c r="D51142" s="422"/>
    </row>
    <row r="51143" spans="4:4">
      <c r="D51143" s="422"/>
    </row>
    <row r="51144" spans="4:4">
      <c r="D51144" s="422"/>
    </row>
    <row r="51145" spans="4:4">
      <c r="D51145" s="422"/>
    </row>
    <row r="51146" spans="4:4">
      <c r="D51146" s="422"/>
    </row>
    <row r="51147" spans="4:4">
      <c r="D51147" s="422"/>
    </row>
    <row r="51148" spans="4:4">
      <c r="D51148" s="422"/>
    </row>
    <row r="51149" spans="4:4">
      <c r="D51149" s="422"/>
    </row>
    <row r="51150" spans="4:4">
      <c r="D51150" s="422"/>
    </row>
    <row r="51151" spans="4:4">
      <c r="D51151" s="422"/>
    </row>
    <row r="51152" spans="4:4">
      <c r="D51152" s="422"/>
    </row>
    <row r="51153" spans="4:4">
      <c r="D51153" s="422"/>
    </row>
    <row r="51154" spans="4:4">
      <c r="D51154" s="422"/>
    </row>
    <row r="51155" spans="4:4">
      <c r="D51155" s="422"/>
    </row>
    <row r="51156" spans="4:4">
      <c r="D51156" s="422"/>
    </row>
    <row r="51157" spans="4:4">
      <c r="D51157" s="422"/>
    </row>
    <row r="51158" spans="4:4">
      <c r="D51158" s="422"/>
    </row>
    <row r="51159" spans="4:4">
      <c r="D51159" s="422"/>
    </row>
    <row r="51160" spans="4:4">
      <c r="D51160" s="422"/>
    </row>
    <row r="51161" spans="4:4">
      <c r="D51161" s="422"/>
    </row>
    <row r="51162" spans="4:4">
      <c r="D51162" s="422"/>
    </row>
    <row r="51163" spans="4:4">
      <c r="D51163" s="422"/>
    </row>
    <row r="51164" spans="4:4">
      <c r="D51164" s="422"/>
    </row>
    <row r="51165" spans="4:4">
      <c r="D51165" s="422"/>
    </row>
    <row r="51166" spans="4:4">
      <c r="D51166" s="422"/>
    </row>
    <row r="51167" spans="4:4">
      <c r="D51167" s="422"/>
    </row>
    <row r="51168" spans="4:4">
      <c r="D51168" s="422"/>
    </row>
    <row r="51169" spans="4:4">
      <c r="D51169" s="422"/>
    </row>
    <row r="51170" spans="4:4">
      <c r="D51170" s="422"/>
    </row>
    <row r="51171" spans="4:4">
      <c r="D51171" s="422"/>
    </row>
    <row r="51172" spans="4:4">
      <c r="D51172" s="422"/>
    </row>
    <row r="51173" spans="4:4">
      <c r="D51173" s="422"/>
    </row>
    <row r="51174" spans="4:4">
      <c r="D51174" s="422"/>
    </row>
    <row r="51175" spans="4:4">
      <c r="D51175" s="422"/>
    </row>
    <row r="51176" spans="4:4">
      <c r="D51176" s="422"/>
    </row>
    <row r="51177" spans="4:4">
      <c r="D51177" s="422"/>
    </row>
    <row r="51178" spans="4:4">
      <c r="D51178" s="422"/>
    </row>
    <row r="51179" spans="4:4">
      <c r="D51179" s="422"/>
    </row>
    <row r="51180" spans="4:4">
      <c r="D51180" s="422"/>
    </row>
    <row r="51181" spans="4:4">
      <c r="D51181" s="422"/>
    </row>
    <row r="51182" spans="4:4">
      <c r="D51182" s="422"/>
    </row>
    <row r="51183" spans="4:4">
      <c r="D51183" s="422"/>
    </row>
    <row r="51184" spans="4:4">
      <c r="D51184" s="422"/>
    </row>
    <row r="51185" spans="4:4">
      <c r="D51185" s="422"/>
    </row>
    <row r="51186" spans="4:4">
      <c r="D51186" s="422"/>
    </row>
    <row r="51187" spans="4:4">
      <c r="D51187" s="422"/>
    </row>
    <row r="51188" spans="4:4">
      <c r="D51188" s="422"/>
    </row>
    <row r="51189" spans="4:4">
      <c r="D51189" s="422"/>
    </row>
    <row r="51190" spans="4:4">
      <c r="D51190" s="422"/>
    </row>
    <row r="51191" spans="4:4">
      <c r="D51191" s="422"/>
    </row>
    <row r="51192" spans="4:4">
      <c r="D51192" s="422"/>
    </row>
    <row r="51193" spans="4:4">
      <c r="D51193" s="422"/>
    </row>
    <row r="51194" spans="4:4">
      <c r="D51194" s="422"/>
    </row>
    <row r="51195" spans="4:4">
      <c r="D51195" s="422"/>
    </row>
    <row r="51196" spans="4:4">
      <c r="D51196" s="422"/>
    </row>
    <row r="51197" spans="4:4">
      <c r="D51197" s="422"/>
    </row>
    <row r="51198" spans="4:4">
      <c r="D51198" s="422"/>
    </row>
    <row r="51199" spans="4:4">
      <c r="D51199" s="422"/>
    </row>
    <row r="51200" spans="4:4">
      <c r="D51200" s="422"/>
    </row>
    <row r="51201" spans="4:4">
      <c r="D51201" s="422"/>
    </row>
    <row r="51202" spans="4:4">
      <c r="D51202" s="422"/>
    </row>
    <row r="51203" spans="4:4">
      <c r="D51203" s="422"/>
    </row>
    <row r="51204" spans="4:4">
      <c r="D51204" s="422"/>
    </row>
    <row r="51205" spans="4:4">
      <c r="D51205" s="422"/>
    </row>
    <row r="51206" spans="4:4">
      <c r="D51206" s="422"/>
    </row>
    <row r="51207" spans="4:4">
      <c r="D51207" s="422"/>
    </row>
    <row r="51208" spans="4:4">
      <c r="D51208" s="422"/>
    </row>
    <row r="51209" spans="4:4">
      <c r="D51209" s="422"/>
    </row>
    <row r="51210" spans="4:4">
      <c r="D51210" s="422"/>
    </row>
    <row r="51211" spans="4:4">
      <c r="D51211" s="422"/>
    </row>
    <row r="51212" spans="4:4">
      <c r="D51212" s="422"/>
    </row>
    <row r="51213" spans="4:4">
      <c r="D51213" s="422"/>
    </row>
    <row r="51214" spans="4:4">
      <c r="D51214" s="422"/>
    </row>
    <row r="51215" spans="4:4">
      <c r="D51215" s="422"/>
    </row>
    <row r="51216" spans="4:4">
      <c r="D51216" s="422"/>
    </row>
    <row r="51217" spans="4:4">
      <c r="D51217" s="422"/>
    </row>
    <row r="51218" spans="4:4">
      <c r="D51218" s="422"/>
    </row>
    <row r="51219" spans="4:4">
      <c r="D51219" s="422"/>
    </row>
    <row r="51220" spans="4:4">
      <c r="D51220" s="422"/>
    </row>
    <row r="51221" spans="4:4">
      <c r="D51221" s="422"/>
    </row>
    <row r="51222" spans="4:4">
      <c r="D51222" s="422"/>
    </row>
    <row r="51223" spans="4:4">
      <c r="D51223" s="422"/>
    </row>
    <row r="51224" spans="4:4">
      <c r="D51224" s="422"/>
    </row>
    <row r="51225" spans="4:4">
      <c r="D51225" s="422"/>
    </row>
    <row r="51226" spans="4:4">
      <c r="D51226" s="422"/>
    </row>
    <row r="51227" spans="4:4">
      <c r="D51227" s="422"/>
    </row>
    <row r="51228" spans="4:4">
      <c r="D51228" s="422"/>
    </row>
    <row r="51229" spans="4:4">
      <c r="D51229" s="422"/>
    </row>
    <row r="51230" spans="4:4">
      <c r="D51230" s="422"/>
    </row>
    <row r="51231" spans="4:4">
      <c r="D51231" s="422"/>
    </row>
    <row r="51232" spans="4:4">
      <c r="D51232" s="422"/>
    </row>
    <row r="51233" spans="4:4">
      <c r="D51233" s="422"/>
    </row>
    <row r="51234" spans="4:4">
      <c r="D51234" s="422"/>
    </row>
    <row r="51235" spans="4:4">
      <c r="D51235" s="422"/>
    </row>
    <row r="51236" spans="4:4">
      <c r="D51236" s="422"/>
    </row>
    <row r="51237" spans="4:4">
      <c r="D51237" s="422"/>
    </row>
    <row r="51238" spans="4:4">
      <c r="D51238" s="422"/>
    </row>
    <row r="51239" spans="4:4">
      <c r="D51239" s="422"/>
    </row>
    <row r="51240" spans="4:4">
      <c r="D51240" s="422"/>
    </row>
    <row r="51241" spans="4:4">
      <c r="D51241" s="422"/>
    </row>
    <row r="51242" spans="4:4">
      <c r="D51242" s="422"/>
    </row>
    <row r="51243" spans="4:4">
      <c r="D51243" s="422"/>
    </row>
    <row r="51244" spans="4:4">
      <c r="D51244" s="422"/>
    </row>
    <row r="51245" spans="4:4">
      <c r="D51245" s="422"/>
    </row>
    <row r="51246" spans="4:4">
      <c r="D51246" s="422"/>
    </row>
    <row r="51247" spans="4:4">
      <c r="D51247" s="422"/>
    </row>
    <row r="51248" spans="4:4">
      <c r="D51248" s="422"/>
    </row>
    <row r="51249" spans="4:4">
      <c r="D51249" s="422"/>
    </row>
    <row r="51250" spans="4:4">
      <c r="D51250" s="422"/>
    </row>
    <row r="51251" spans="4:4">
      <c r="D51251" s="422"/>
    </row>
    <row r="51252" spans="4:4">
      <c r="D51252" s="422"/>
    </row>
    <row r="51253" spans="4:4">
      <c r="D51253" s="422"/>
    </row>
    <row r="51254" spans="4:4">
      <c r="D51254" s="422"/>
    </row>
    <row r="51255" spans="4:4">
      <c r="D51255" s="422"/>
    </row>
    <row r="51256" spans="4:4">
      <c r="D51256" s="422"/>
    </row>
    <row r="51257" spans="4:4">
      <c r="D51257" s="422"/>
    </row>
    <row r="51258" spans="4:4">
      <c r="D51258" s="422"/>
    </row>
    <row r="51259" spans="4:4">
      <c r="D51259" s="422"/>
    </row>
    <row r="51260" spans="4:4">
      <c r="D51260" s="422"/>
    </row>
    <row r="51261" spans="4:4">
      <c r="D51261" s="422"/>
    </row>
    <row r="51262" spans="4:4">
      <c r="D51262" s="422"/>
    </row>
    <row r="51263" spans="4:4">
      <c r="D51263" s="422"/>
    </row>
    <row r="51264" spans="4:4">
      <c r="D51264" s="422"/>
    </row>
    <row r="51265" spans="4:4">
      <c r="D51265" s="422"/>
    </row>
    <row r="51266" spans="4:4">
      <c r="D51266" s="422"/>
    </row>
    <row r="51267" spans="4:4">
      <c r="D51267" s="422"/>
    </row>
    <row r="51268" spans="4:4">
      <c r="D51268" s="422"/>
    </row>
    <row r="51269" spans="4:4">
      <c r="D51269" s="422"/>
    </row>
    <row r="51270" spans="4:4">
      <c r="D51270" s="422"/>
    </row>
    <row r="51271" spans="4:4">
      <c r="D51271" s="422"/>
    </row>
    <row r="51272" spans="4:4">
      <c r="D51272" s="422"/>
    </row>
    <row r="51273" spans="4:4">
      <c r="D51273" s="422"/>
    </row>
    <row r="51274" spans="4:4">
      <c r="D51274" s="422"/>
    </row>
    <row r="51275" spans="4:4">
      <c r="D51275" s="422"/>
    </row>
    <row r="51276" spans="4:4">
      <c r="D51276" s="422"/>
    </row>
    <row r="51277" spans="4:4">
      <c r="D51277" s="422"/>
    </row>
    <row r="51278" spans="4:4">
      <c r="D51278" s="422"/>
    </row>
    <row r="51279" spans="4:4">
      <c r="D51279" s="422"/>
    </row>
    <row r="51280" spans="4:4">
      <c r="D51280" s="422"/>
    </row>
    <row r="51281" spans="4:4">
      <c r="D51281" s="422"/>
    </row>
    <row r="51282" spans="4:4">
      <c r="D51282" s="422"/>
    </row>
    <row r="51283" spans="4:4">
      <c r="D51283" s="422"/>
    </row>
    <row r="51284" spans="4:4">
      <c r="D51284" s="422"/>
    </row>
    <row r="51285" spans="4:4">
      <c r="D51285" s="422"/>
    </row>
    <row r="51286" spans="4:4">
      <c r="D51286" s="422"/>
    </row>
    <row r="51287" spans="4:4">
      <c r="D51287" s="422"/>
    </row>
    <row r="51288" spans="4:4">
      <c r="D51288" s="422"/>
    </row>
    <row r="51289" spans="4:4">
      <c r="D51289" s="422"/>
    </row>
    <row r="51290" spans="4:4">
      <c r="D51290" s="422"/>
    </row>
    <row r="51291" spans="4:4">
      <c r="D51291" s="422"/>
    </row>
    <row r="51292" spans="4:4">
      <c r="D51292" s="422"/>
    </row>
    <row r="51293" spans="4:4">
      <c r="D51293" s="422"/>
    </row>
    <row r="51294" spans="4:4">
      <c r="D51294" s="422"/>
    </row>
    <row r="51295" spans="4:4">
      <c r="D51295" s="422"/>
    </row>
    <row r="51296" spans="4:4">
      <c r="D51296" s="422"/>
    </row>
    <row r="51297" spans="4:4">
      <c r="D51297" s="422"/>
    </row>
    <row r="51298" spans="4:4">
      <c r="D51298" s="422"/>
    </row>
    <row r="51299" spans="4:4">
      <c r="D51299" s="422"/>
    </row>
    <row r="51300" spans="4:4">
      <c r="D51300" s="422"/>
    </row>
    <row r="51301" spans="4:4">
      <c r="D51301" s="422"/>
    </row>
    <row r="51302" spans="4:4">
      <c r="D51302" s="422"/>
    </row>
    <row r="51303" spans="4:4">
      <c r="D51303" s="422"/>
    </row>
    <row r="51304" spans="4:4">
      <c r="D51304" s="422"/>
    </row>
    <row r="51305" spans="4:4">
      <c r="D51305" s="422"/>
    </row>
    <row r="51306" spans="4:4">
      <c r="D51306" s="422"/>
    </row>
    <row r="51307" spans="4:4">
      <c r="D51307" s="422"/>
    </row>
    <row r="51308" spans="4:4">
      <c r="D51308" s="422"/>
    </row>
    <row r="51309" spans="4:4">
      <c r="D51309" s="422"/>
    </row>
    <row r="51310" spans="4:4">
      <c r="D51310" s="422"/>
    </row>
    <row r="51311" spans="4:4">
      <c r="D51311" s="422"/>
    </row>
    <row r="51312" spans="4:4">
      <c r="D51312" s="422"/>
    </row>
    <row r="51313" spans="4:4">
      <c r="D51313" s="422"/>
    </row>
    <row r="51314" spans="4:4">
      <c r="D51314" s="422"/>
    </row>
    <row r="51315" spans="4:4">
      <c r="D51315" s="422"/>
    </row>
    <row r="51316" spans="4:4">
      <c r="D51316" s="422"/>
    </row>
    <row r="51317" spans="4:4">
      <c r="D51317" s="422"/>
    </row>
    <row r="51318" spans="4:4">
      <c r="D51318" s="422"/>
    </row>
    <row r="51319" spans="4:4">
      <c r="D51319" s="422"/>
    </row>
    <row r="51320" spans="4:4">
      <c r="D51320" s="422"/>
    </row>
    <row r="51321" spans="4:4">
      <c r="D51321" s="422"/>
    </row>
    <row r="51322" spans="4:4">
      <c r="D51322" s="422"/>
    </row>
    <row r="51323" spans="4:4">
      <c r="D51323" s="422"/>
    </row>
    <row r="51324" spans="4:4">
      <c r="D51324" s="422"/>
    </row>
    <row r="51325" spans="4:4">
      <c r="D51325" s="422"/>
    </row>
    <row r="51326" spans="4:4">
      <c r="D51326" s="422"/>
    </row>
    <row r="51327" spans="4:4">
      <c r="D51327" s="422"/>
    </row>
    <row r="51328" spans="4:4">
      <c r="D51328" s="422"/>
    </row>
    <row r="51329" spans="4:4">
      <c r="D51329" s="422"/>
    </row>
    <row r="51330" spans="4:4">
      <c r="D51330" s="422"/>
    </row>
    <row r="51331" spans="4:4">
      <c r="D51331" s="422"/>
    </row>
    <row r="51332" spans="4:4">
      <c r="D51332" s="422"/>
    </row>
    <row r="51333" spans="4:4">
      <c r="D51333" s="422"/>
    </row>
    <row r="51334" spans="4:4">
      <c r="D51334" s="422"/>
    </row>
    <row r="51335" spans="4:4">
      <c r="D51335" s="422"/>
    </row>
    <row r="51336" spans="4:4">
      <c r="D51336" s="422"/>
    </row>
    <row r="51337" spans="4:4">
      <c r="D51337" s="422"/>
    </row>
    <row r="51338" spans="4:4">
      <c r="D51338" s="422"/>
    </row>
    <row r="51339" spans="4:4">
      <c r="D51339" s="422"/>
    </row>
    <row r="51340" spans="4:4">
      <c r="D51340" s="422"/>
    </row>
    <row r="51341" spans="4:4">
      <c r="D51341" s="422"/>
    </row>
    <row r="51342" spans="4:4">
      <c r="D51342" s="422"/>
    </row>
    <row r="51343" spans="4:4">
      <c r="D51343" s="422"/>
    </row>
    <row r="51344" spans="4:4">
      <c r="D51344" s="422"/>
    </row>
    <row r="51345" spans="4:4">
      <c r="D51345" s="422"/>
    </row>
    <row r="51346" spans="4:4">
      <c r="D51346" s="422"/>
    </row>
    <row r="51347" spans="4:4">
      <c r="D51347" s="422"/>
    </row>
    <row r="51348" spans="4:4">
      <c r="D51348" s="422"/>
    </row>
    <row r="51349" spans="4:4">
      <c r="D51349" s="422"/>
    </row>
    <row r="51350" spans="4:4">
      <c r="D51350" s="422"/>
    </row>
    <row r="51351" spans="4:4">
      <c r="D51351" s="422"/>
    </row>
    <row r="51352" spans="4:4">
      <c r="D51352" s="422"/>
    </row>
    <row r="51353" spans="4:4">
      <c r="D51353" s="422"/>
    </row>
    <row r="51354" spans="4:4">
      <c r="D51354" s="422"/>
    </row>
    <row r="51355" spans="4:4">
      <c r="D51355" s="422"/>
    </row>
    <row r="51356" spans="4:4">
      <c r="D51356" s="422"/>
    </row>
    <row r="51357" spans="4:4">
      <c r="D51357" s="422"/>
    </row>
    <row r="51358" spans="4:4">
      <c r="D51358" s="422"/>
    </row>
    <row r="51359" spans="4:4">
      <c r="D51359" s="422"/>
    </row>
    <row r="51360" spans="4:4">
      <c r="D51360" s="422"/>
    </row>
    <row r="51361" spans="4:4">
      <c r="D51361" s="422"/>
    </row>
    <row r="51362" spans="4:4">
      <c r="D51362" s="422"/>
    </row>
    <row r="51363" spans="4:4">
      <c r="D51363" s="422"/>
    </row>
    <row r="51364" spans="4:4">
      <c r="D51364" s="422"/>
    </row>
    <row r="51365" spans="4:4">
      <c r="D51365" s="422"/>
    </row>
    <row r="51366" spans="4:4">
      <c r="D51366" s="422"/>
    </row>
    <row r="51367" spans="4:4">
      <c r="D51367" s="422"/>
    </row>
    <row r="51368" spans="4:4">
      <c r="D51368" s="422"/>
    </row>
    <row r="51369" spans="4:4">
      <c r="D51369" s="422"/>
    </row>
    <row r="51370" spans="4:4">
      <c r="D51370" s="422"/>
    </row>
    <row r="51371" spans="4:4">
      <c r="D51371" s="422"/>
    </row>
    <row r="51372" spans="4:4">
      <c r="D51372" s="422"/>
    </row>
    <row r="51373" spans="4:4">
      <c r="D51373" s="422"/>
    </row>
    <row r="51374" spans="4:4">
      <c r="D51374" s="422"/>
    </row>
    <row r="51375" spans="4:4">
      <c r="D51375" s="422"/>
    </row>
    <row r="51376" spans="4:4">
      <c r="D51376" s="422"/>
    </row>
    <row r="51377" spans="4:4">
      <c r="D51377" s="422"/>
    </row>
    <row r="51378" spans="4:4">
      <c r="D51378" s="422"/>
    </row>
    <row r="51379" spans="4:4">
      <c r="D51379" s="422"/>
    </row>
    <row r="51380" spans="4:4">
      <c r="D51380" s="422"/>
    </row>
    <row r="51381" spans="4:4">
      <c r="D51381" s="422"/>
    </row>
    <row r="51382" spans="4:4">
      <c r="D51382" s="422"/>
    </row>
    <row r="51383" spans="4:4">
      <c r="D51383" s="422"/>
    </row>
    <row r="51384" spans="4:4">
      <c r="D51384" s="422"/>
    </row>
    <row r="51385" spans="4:4">
      <c r="D51385" s="422"/>
    </row>
    <row r="51386" spans="4:4">
      <c r="D51386" s="422"/>
    </row>
    <row r="51387" spans="4:4">
      <c r="D51387" s="422"/>
    </row>
    <row r="51388" spans="4:4">
      <c r="D51388" s="422"/>
    </row>
    <row r="51389" spans="4:4">
      <c r="D51389" s="422"/>
    </row>
    <row r="51390" spans="4:4">
      <c r="D51390" s="422"/>
    </row>
    <row r="51391" spans="4:4">
      <c r="D51391" s="422"/>
    </row>
    <row r="51392" spans="4:4">
      <c r="D51392" s="422"/>
    </row>
    <row r="51393" spans="4:4">
      <c r="D51393" s="422"/>
    </row>
    <row r="51394" spans="4:4">
      <c r="D51394" s="422"/>
    </row>
    <row r="51395" spans="4:4">
      <c r="D51395" s="422"/>
    </row>
    <row r="51396" spans="4:4">
      <c r="D51396" s="422"/>
    </row>
    <row r="51397" spans="4:4">
      <c r="D51397" s="422"/>
    </row>
    <row r="51398" spans="4:4">
      <c r="D51398" s="422"/>
    </row>
    <row r="51399" spans="4:4">
      <c r="D51399" s="422"/>
    </row>
    <row r="51400" spans="4:4">
      <c r="D51400" s="422"/>
    </row>
    <row r="51401" spans="4:4">
      <c r="D51401" s="422"/>
    </row>
    <row r="51402" spans="4:4">
      <c r="D51402" s="422"/>
    </row>
    <row r="51403" spans="4:4">
      <c r="D51403" s="422"/>
    </row>
    <row r="51404" spans="4:4">
      <c r="D51404" s="422"/>
    </row>
    <row r="51405" spans="4:4">
      <c r="D51405" s="422"/>
    </row>
    <row r="51406" spans="4:4">
      <c r="D51406" s="422"/>
    </row>
    <row r="51407" spans="4:4">
      <c r="D51407" s="422"/>
    </row>
    <row r="51408" spans="4:4">
      <c r="D51408" s="422"/>
    </row>
    <row r="51409" spans="4:4">
      <c r="D51409" s="422"/>
    </row>
    <row r="51410" spans="4:4">
      <c r="D51410" s="422"/>
    </row>
    <row r="51411" spans="4:4">
      <c r="D51411" s="422"/>
    </row>
    <row r="51412" spans="4:4">
      <c r="D51412" s="422"/>
    </row>
    <row r="51413" spans="4:4">
      <c r="D51413" s="422"/>
    </row>
    <row r="51414" spans="4:4">
      <c r="D51414" s="422"/>
    </row>
    <row r="51415" spans="4:4">
      <c r="D51415" s="422"/>
    </row>
    <row r="51416" spans="4:4">
      <c r="D51416" s="422"/>
    </row>
    <row r="51417" spans="4:4">
      <c r="D51417" s="422"/>
    </row>
    <row r="51418" spans="4:4">
      <c r="D51418" s="422"/>
    </row>
    <row r="51419" spans="4:4">
      <c r="D51419" s="422"/>
    </row>
    <row r="51420" spans="4:4">
      <c r="D51420" s="422"/>
    </row>
    <row r="51421" spans="4:4">
      <c r="D51421" s="422"/>
    </row>
    <row r="51422" spans="4:4">
      <c r="D51422" s="422"/>
    </row>
    <row r="51423" spans="4:4">
      <c r="D51423" s="422"/>
    </row>
    <row r="51424" spans="4:4">
      <c r="D51424" s="422"/>
    </row>
    <row r="51425" spans="4:4">
      <c r="D51425" s="422"/>
    </row>
    <row r="51426" spans="4:4">
      <c r="D51426" s="422"/>
    </row>
    <row r="51427" spans="4:4">
      <c r="D51427" s="422"/>
    </row>
    <row r="51428" spans="4:4">
      <c r="D51428" s="422"/>
    </row>
    <row r="51429" spans="4:4">
      <c r="D51429" s="422"/>
    </row>
    <row r="51430" spans="4:4">
      <c r="D51430" s="422"/>
    </row>
    <row r="51431" spans="4:4">
      <c r="D51431" s="422"/>
    </row>
    <row r="51432" spans="4:4">
      <c r="D51432" s="422"/>
    </row>
    <row r="51433" spans="4:4">
      <c r="D51433" s="422"/>
    </row>
    <row r="51434" spans="4:4">
      <c r="D51434" s="422"/>
    </row>
    <row r="51435" spans="4:4">
      <c r="D51435" s="422"/>
    </row>
    <row r="51436" spans="4:4">
      <c r="D51436" s="422"/>
    </row>
    <row r="51437" spans="4:4">
      <c r="D51437" s="422"/>
    </row>
    <row r="51438" spans="4:4">
      <c r="D51438" s="422"/>
    </row>
    <row r="51439" spans="4:4">
      <c r="D51439" s="422"/>
    </row>
    <row r="51440" spans="4:4">
      <c r="D51440" s="422"/>
    </row>
    <row r="51441" spans="4:4">
      <c r="D51441" s="422"/>
    </row>
    <row r="51442" spans="4:4">
      <c r="D51442" s="422"/>
    </row>
    <row r="51443" spans="4:4">
      <c r="D51443" s="422"/>
    </row>
    <row r="51444" spans="4:4">
      <c r="D51444" s="422"/>
    </row>
    <row r="51445" spans="4:4">
      <c r="D51445" s="422"/>
    </row>
    <row r="51446" spans="4:4">
      <c r="D51446" s="422"/>
    </row>
    <row r="51447" spans="4:4">
      <c r="D51447" s="422"/>
    </row>
    <row r="51448" spans="4:4">
      <c r="D51448" s="422"/>
    </row>
    <row r="51449" spans="4:4">
      <c r="D51449" s="422"/>
    </row>
    <row r="51450" spans="4:4">
      <c r="D51450" s="422"/>
    </row>
    <row r="51451" spans="4:4">
      <c r="D51451" s="422"/>
    </row>
    <row r="51452" spans="4:4">
      <c r="D51452" s="422"/>
    </row>
    <row r="51453" spans="4:4">
      <c r="D51453" s="422"/>
    </row>
    <row r="51454" spans="4:4">
      <c r="D51454" s="422"/>
    </row>
    <row r="51455" spans="4:4">
      <c r="D51455" s="422"/>
    </row>
    <row r="51456" spans="4:4">
      <c r="D51456" s="422"/>
    </row>
    <row r="51457" spans="4:4">
      <c r="D51457" s="422"/>
    </row>
    <row r="51458" spans="4:4">
      <c r="D51458" s="422"/>
    </row>
    <row r="51459" spans="4:4">
      <c r="D51459" s="422"/>
    </row>
    <row r="51460" spans="4:4">
      <c r="D51460" s="422"/>
    </row>
    <row r="51461" spans="4:4">
      <c r="D51461" s="422"/>
    </row>
    <row r="51462" spans="4:4">
      <c r="D51462" s="422"/>
    </row>
    <row r="51463" spans="4:4">
      <c r="D51463" s="422"/>
    </row>
    <row r="51464" spans="4:4">
      <c r="D51464" s="422"/>
    </row>
    <row r="51465" spans="4:4">
      <c r="D51465" s="422"/>
    </row>
    <row r="51466" spans="4:4">
      <c r="D51466" s="422"/>
    </row>
    <row r="51467" spans="4:4">
      <c r="D51467" s="422"/>
    </row>
    <row r="51468" spans="4:4">
      <c r="D51468" s="422"/>
    </row>
    <row r="51469" spans="4:4">
      <c r="D51469" s="422"/>
    </row>
    <row r="51470" spans="4:4">
      <c r="D51470" s="422"/>
    </row>
    <row r="51471" spans="4:4">
      <c r="D51471" s="422"/>
    </row>
    <row r="51472" spans="4:4">
      <c r="D51472" s="422"/>
    </row>
    <row r="51473" spans="4:4">
      <c r="D51473" s="422"/>
    </row>
    <row r="51474" spans="4:4">
      <c r="D51474" s="422"/>
    </row>
    <row r="51475" spans="4:4">
      <c r="D51475" s="422"/>
    </row>
    <row r="51476" spans="4:4">
      <c r="D51476" s="422"/>
    </row>
    <row r="51477" spans="4:4">
      <c r="D51477" s="422"/>
    </row>
    <row r="51478" spans="4:4">
      <c r="D51478" s="422"/>
    </row>
    <row r="51479" spans="4:4">
      <c r="D51479" s="422"/>
    </row>
    <row r="51480" spans="4:4">
      <c r="D51480" s="422"/>
    </row>
    <row r="51481" spans="4:4">
      <c r="D51481" s="422"/>
    </row>
    <row r="51482" spans="4:4">
      <c r="D51482" s="422"/>
    </row>
    <row r="51483" spans="4:4">
      <c r="D51483" s="422"/>
    </row>
    <row r="51484" spans="4:4">
      <c r="D51484" s="422"/>
    </row>
    <row r="51485" spans="4:4">
      <c r="D51485" s="422"/>
    </row>
    <row r="51486" spans="4:4">
      <c r="D51486" s="422"/>
    </row>
    <row r="51487" spans="4:4">
      <c r="D51487" s="422"/>
    </row>
    <row r="51488" spans="4:4">
      <c r="D51488" s="422"/>
    </row>
    <row r="51489" spans="4:4">
      <c r="D51489" s="422"/>
    </row>
    <row r="51490" spans="4:4">
      <c r="D51490" s="422"/>
    </row>
    <row r="51491" spans="4:4">
      <c r="D51491" s="422"/>
    </row>
    <row r="51492" spans="4:4">
      <c r="D51492" s="422"/>
    </row>
    <row r="51493" spans="4:4">
      <c r="D51493" s="422"/>
    </row>
    <row r="51494" spans="4:4">
      <c r="D51494" s="422"/>
    </row>
    <row r="51495" spans="4:4">
      <c r="D51495" s="422"/>
    </row>
    <row r="51496" spans="4:4">
      <c r="D51496" s="422"/>
    </row>
    <row r="51497" spans="4:4">
      <c r="D51497" s="422"/>
    </row>
    <row r="51498" spans="4:4">
      <c r="D51498" s="422"/>
    </row>
    <row r="51499" spans="4:4">
      <c r="D51499" s="422"/>
    </row>
    <row r="51500" spans="4:4">
      <c r="D51500" s="422"/>
    </row>
    <row r="51501" spans="4:4">
      <c r="D51501" s="422"/>
    </row>
    <row r="51502" spans="4:4">
      <c r="D51502" s="422"/>
    </row>
    <row r="51503" spans="4:4">
      <c r="D51503" s="422"/>
    </row>
    <row r="51504" spans="4:4">
      <c r="D51504" s="422"/>
    </row>
    <row r="51505" spans="4:4">
      <c r="D51505" s="422"/>
    </row>
    <row r="51506" spans="4:4">
      <c r="D51506" s="422"/>
    </row>
    <row r="51507" spans="4:4">
      <c r="D51507" s="422"/>
    </row>
    <row r="51508" spans="4:4">
      <c r="D51508" s="422"/>
    </row>
    <row r="51509" spans="4:4">
      <c r="D51509" s="422"/>
    </row>
    <row r="51510" spans="4:4">
      <c r="D51510" s="422"/>
    </row>
    <row r="51511" spans="4:4">
      <c r="D51511" s="422"/>
    </row>
    <row r="51512" spans="4:4">
      <c r="D51512" s="422"/>
    </row>
    <row r="51513" spans="4:4">
      <c r="D51513" s="422"/>
    </row>
    <row r="51514" spans="4:4">
      <c r="D51514" s="422"/>
    </row>
    <row r="51515" spans="4:4">
      <c r="D51515" s="422"/>
    </row>
    <row r="51516" spans="4:4">
      <c r="D51516" s="422"/>
    </row>
    <row r="51517" spans="4:4">
      <c r="D51517" s="422"/>
    </row>
    <row r="51518" spans="4:4">
      <c r="D51518" s="422"/>
    </row>
    <row r="51519" spans="4:4">
      <c r="D51519" s="422"/>
    </row>
    <row r="51520" spans="4:4">
      <c r="D51520" s="422"/>
    </row>
    <row r="51521" spans="4:4">
      <c r="D51521" s="422"/>
    </row>
    <row r="51522" spans="4:4">
      <c r="D51522" s="422"/>
    </row>
    <row r="51523" spans="4:4">
      <c r="D51523" s="422"/>
    </row>
    <row r="51524" spans="4:4">
      <c r="D51524" s="422"/>
    </row>
    <row r="51525" spans="4:4">
      <c r="D51525" s="422"/>
    </row>
    <row r="51526" spans="4:4">
      <c r="D51526" s="422"/>
    </row>
    <row r="51527" spans="4:4">
      <c r="D51527" s="422"/>
    </row>
    <row r="51528" spans="4:4">
      <c r="D51528" s="422"/>
    </row>
    <row r="51529" spans="4:4">
      <c r="D51529" s="422"/>
    </row>
    <row r="51530" spans="4:4">
      <c r="D51530" s="422"/>
    </row>
    <row r="51531" spans="4:4">
      <c r="D51531" s="422"/>
    </row>
    <row r="51532" spans="4:4">
      <c r="D51532" s="422"/>
    </row>
    <row r="51533" spans="4:4">
      <c r="D51533" s="422"/>
    </row>
    <row r="51534" spans="4:4">
      <c r="D51534" s="422"/>
    </row>
    <row r="51535" spans="4:4">
      <c r="D51535" s="422"/>
    </row>
    <row r="51536" spans="4:4">
      <c r="D51536" s="422"/>
    </row>
    <row r="51537" spans="4:4">
      <c r="D51537" s="422"/>
    </row>
    <row r="51538" spans="4:4">
      <c r="D51538" s="422"/>
    </row>
    <row r="51539" spans="4:4">
      <c r="D51539" s="422"/>
    </row>
    <row r="51540" spans="4:4">
      <c r="D51540" s="422"/>
    </row>
    <row r="51541" spans="4:4">
      <c r="D51541" s="422"/>
    </row>
    <row r="51542" spans="4:4">
      <c r="D51542" s="422"/>
    </row>
    <row r="51543" spans="4:4">
      <c r="D51543" s="422"/>
    </row>
    <row r="51544" spans="4:4">
      <c r="D51544" s="422"/>
    </row>
    <row r="51545" spans="4:4">
      <c r="D51545" s="422"/>
    </row>
    <row r="51546" spans="4:4">
      <c r="D51546" s="422"/>
    </row>
    <row r="51547" spans="4:4">
      <c r="D51547" s="422"/>
    </row>
    <row r="51548" spans="4:4">
      <c r="D51548" s="422"/>
    </row>
    <row r="51549" spans="4:4">
      <c r="D51549" s="422"/>
    </row>
    <row r="51550" spans="4:4">
      <c r="D51550" s="422"/>
    </row>
    <row r="51551" spans="4:4">
      <c r="D51551" s="422"/>
    </row>
    <row r="51552" spans="4:4">
      <c r="D51552" s="422"/>
    </row>
    <row r="51553" spans="4:4">
      <c r="D51553" s="422"/>
    </row>
    <row r="51554" spans="4:4">
      <c r="D51554" s="422"/>
    </row>
    <row r="51555" spans="4:4">
      <c r="D51555" s="422"/>
    </row>
    <row r="51556" spans="4:4">
      <c r="D51556" s="422"/>
    </row>
    <row r="51557" spans="4:4">
      <c r="D51557" s="422"/>
    </row>
    <row r="51558" spans="4:4">
      <c r="D51558" s="422"/>
    </row>
    <row r="51559" spans="4:4">
      <c r="D51559" s="422"/>
    </row>
    <row r="51560" spans="4:4">
      <c r="D51560" s="422"/>
    </row>
    <row r="51561" spans="4:4">
      <c r="D51561" s="422"/>
    </row>
    <row r="51562" spans="4:4">
      <c r="D51562" s="422"/>
    </row>
    <row r="51563" spans="4:4">
      <c r="D51563" s="422"/>
    </row>
    <row r="51564" spans="4:4">
      <c r="D51564" s="422"/>
    </row>
    <row r="51565" spans="4:4">
      <c r="D51565" s="422"/>
    </row>
    <row r="51566" spans="4:4">
      <c r="D51566" s="422"/>
    </row>
    <row r="51567" spans="4:4">
      <c r="D51567" s="422"/>
    </row>
    <row r="51568" spans="4:4">
      <c r="D51568" s="422"/>
    </row>
    <row r="51569" spans="4:4">
      <c r="D51569" s="422"/>
    </row>
    <row r="51570" spans="4:4">
      <c r="D51570" s="422"/>
    </row>
    <row r="51571" spans="4:4">
      <c r="D51571" s="422"/>
    </row>
    <row r="51572" spans="4:4">
      <c r="D51572" s="422"/>
    </row>
    <row r="51573" spans="4:4">
      <c r="D51573" s="422"/>
    </row>
    <row r="51574" spans="4:4">
      <c r="D51574" s="422"/>
    </row>
    <row r="51575" spans="4:4">
      <c r="D51575" s="422"/>
    </row>
    <row r="51576" spans="4:4">
      <c r="D51576" s="422"/>
    </row>
    <row r="51577" spans="4:4">
      <c r="D51577" s="422"/>
    </row>
    <row r="51578" spans="4:4">
      <c r="D51578" s="422"/>
    </row>
    <row r="51579" spans="4:4">
      <c r="D51579" s="422"/>
    </row>
    <row r="51580" spans="4:4">
      <c r="D51580" s="422"/>
    </row>
    <row r="51581" spans="4:4">
      <c r="D51581" s="422"/>
    </row>
    <row r="51582" spans="4:4">
      <c r="D51582" s="422"/>
    </row>
    <row r="51583" spans="4:4">
      <c r="D51583" s="422"/>
    </row>
    <row r="51584" spans="4:4">
      <c r="D51584" s="422"/>
    </row>
    <row r="51585" spans="4:4">
      <c r="D51585" s="422"/>
    </row>
    <row r="51586" spans="4:4">
      <c r="D51586" s="422"/>
    </row>
    <row r="51587" spans="4:4">
      <c r="D51587" s="422"/>
    </row>
    <row r="51588" spans="4:4">
      <c r="D51588" s="422"/>
    </row>
    <row r="51589" spans="4:4">
      <c r="D51589" s="422"/>
    </row>
    <row r="51590" spans="4:4">
      <c r="D51590" s="422"/>
    </row>
    <row r="51591" spans="4:4">
      <c r="D51591" s="422"/>
    </row>
    <row r="51592" spans="4:4">
      <c r="D51592" s="422"/>
    </row>
    <row r="51593" spans="4:4">
      <c r="D51593" s="422"/>
    </row>
    <row r="51594" spans="4:4">
      <c r="D51594" s="422"/>
    </row>
    <row r="51595" spans="4:4">
      <c r="D51595" s="422"/>
    </row>
    <row r="51596" spans="4:4">
      <c r="D51596" s="422"/>
    </row>
    <row r="51597" spans="4:4">
      <c r="D51597" s="422"/>
    </row>
    <row r="51598" spans="4:4">
      <c r="D51598" s="422"/>
    </row>
    <row r="51599" spans="4:4">
      <c r="D51599" s="422"/>
    </row>
    <row r="51600" spans="4:4">
      <c r="D51600" s="422"/>
    </row>
    <row r="51601" spans="4:4">
      <c r="D51601" s="422"/>
    </row>
    <row r="51602" spans="4:4">
      <c r="D51602" s="422"/>
    </row>
    <row r="51603" spans="4:4">
      <c r="D51603" s="422"/>
    </row>
    <row r="51604" spans="4:4">
      <c r="D51604" s="422"/>
    </row>
    <row r="51605" spans="4:4">
      <c r="D51605" s="422"/>
    </row>
    <row r="51606" spans="4:4">
      <c r="D51606" s="422"/>
    </row>
    <row r="51607" spans="4:4">
      <c r="D51607" s="422"/>
    </row>
    <row r="51608" spans="4:4">
      <c r="D51608" s="422"/>
    </row>
    <row r="51609" spans="4:4">
      <c r="D51609" s="422"/>
    </row>
    <row r="51610" spans="4:4">
      <c r="D51610" s="422"/>
    </row>
    <row r="51611" spans="4:4">
      <c r="D51611" s="422"/>
    </row>
    <row r="51612" spans="4:4">
      <c r="D51612" s="422"/>
    </row>
    <row r="51613" spans="4:4">
      <c r="D51613" s="422"/>
    </row>
    <row r="51614" spans="4:4">
      <c r="D51614" s="422"/>
    </row>
    <row r="51615" spans="4:4">
      <c r="D51615" s="422"/>
    </row>
    <row r="51616" spans="4:4">
      <c r="D51616" s="422"/>
    </row>
    <row r="51617" spans="4:4">
      <c r="D51617" s="422"/>
    </row>
    <row r="51618" spans="4:4">
      <c r="D51618" s="422"/>
    </row>
    <row r="51619" spans="4:4">
      <c r="D51619" s="422"/>
    </row>
    <row r="51620" spans="4:4">
      <c r="D51620" s="422"/>
    </row>
    <row r="51621" spans="4:4">
      <c r="D51621" s="422"/>
    </row>
    <row r="51622" spans="4:4">
      <c r="D51622" s="422"/>
    </row>
    <row r="51623" spans="4:4">
      <c r="D51623" s="422"/>
    </row>
    <row r="51624" spans="4:4">
      <c r="D51624" s="422"/>
    </row>
    <row r="51625" spans="4:4">
      <c r="D51625" s="422"/>
    </row>
    <row r="51626" spans="4:4">
      <c r="D51626" s="422"/>
    </row>
    <row r="51627" spans="4:4">
      <c r="D51627" s="422"/>
    </row>
    <row r="51628" spans="4:4">
      <c r="D51628" s="422"/>
    </row>
    <row r="51629" spans="4:4">
      <c r="D51629" s="422"/>
    </row>
    <row r="51630" spans="4:4">
      <c r="D51630" s="422"/>
    </row>
    <row r="51631" spans="4:4">
      <c r="D51631" s="422"/>
    </row>
    <row r="51632" spans="4:4">
      <c r="D51632" s="422"/>
    </row>
    <row r="51633" spans="4:4">
      <c r="D51633" s="422"/>
    </row>
    <row r="51634" spans="4:4">
      <c r="D51634" s="422"/>
    </row>
    <row r="51635" spans="4:4">
      <c r="D51635" s="422"/>
    </row>
    <row r="51636" spans="4:4">
      <c r="D51636" s="422"/>
    </row>
    <row r="51637" spans="4:4">
      <c r="D51637" s="422"/>
    </row>
    <row r="51638" spans="4:4">
      <c r="D51638" s="422"/>
    </row>
    <row r="51639" spans="4:4">
      <c r="D51639" s="422"/>
    </row>
    <row r="51640" spans="4:4">
      <c r="D51640" s="422"/>
    </row>
    <row r="51641" spans="4:4">
      <c r="D51641" s="422"/>
    </row>
    <row r="51642" spans="4:4">
      <c r="D51642" s="422"/>
    </row>
    <row r="51643" spans="4:4">
      <c r="D51643" s="422"/>
    </row>
    <row r="51644" spans="4:4">
      <c r="D51644" s="422"/>
    </row>
    <row r="51645" spans="4:4">
      <c r="D51645" s="422"/>
    </row>
    <row r="51646" spans="4:4">
      <c r="D51646" s="422"/>
    </row>
    <row r="51647" spans="4:4">
      <c r="D51647" s="422"/>
    </row>
    <row r="51648" spans="4:4">
      <c r="D51648" s="422"/>
    </row>
    <row r="51649" spans="4:4">
      <c r="D51649" s="422"/>
    </row>
    <row r="51650" spans="4:4">
      <c r="D51650" s="422"/>
    </row>
    <row r="51651" spans="4:4">
      <c r="D51651" s="422"/>
    </row>
    <row r="51652" spans="4:4">
      <c r="D51652" s="422"/>
    </row>
    <row r="51653" spans="4:4">
      <c r="D51653" s="422"/>
    </row>
    <row r="51654" spans="4:4">
      <c r="D51654" s="422"/>
    </row>
    <row r="51655" spans="4:4">
      <c r="D51655" s="422"/>
    </row>
    <row r="51656" spans="4:4">
      <c r="D51656" s="422"/>
    </row>
    <row r="51657" spans="4:4">
      <c r="D51657" s="422"/>
    </row>
    <row r="51658" spans="4:4">
      <c r="D51658" s="422"/>
    </row>
    <row r="51659" spans="4:4">
      <c r="D51659" s="422"/>
    </row>
    <row r="51660" spans="4:4">
      <c r="D51660" s="422"/>
    </row>
    <row r="51661" spans="4:4">
      <c r="D51661" s="422"/>
    </row>
    <row r="51662" spans="4:4">
      <c r="D51662" s="422"/>
    </row>
    <row r="51663" spans="4:4">
      <c r="D51663" s="422"/>
    </row>
    <row r="51664" spans="4:4">
      <c r="D51664" s="422"/>
    </row>
    <row r="51665" spans="4:4">
      <c r="D51665" s="422"/>
    </row>
    <row r="51666" spans="4:4">
      <c r="D51666" s="422"/>
    </row>
    <row r="51667" spans="4:4">
      <c r="D51667" s="422"/>
    </row>
    <row r="51668" spans="4:4">
      <c r="D51668" s="422"/>
    </row>
    <row r="51669" spans="4:4">
      <c r="D51669" s="422"/>
    </row>
    <row r="51670" spans="4:4">
      <c r="D51670" s="422"/>
    </row>
    <row r="51671" spans="4:4">
      <c r="D51671" s="422"/>
    </row>
    <row r="51672" spans="4:4">
      <c r="D51672" s="422"/>
    </row>
    <row r="51673" spans="4:4">
      <c r="D51673" s="422"/>
    </row>
    <row r="51674" spans="4:4">
      <c r="D51674" s="422"/>
    </row>
    <row r="51675" spans="4:4">
      <c r="D51675" s="422"/>
    </row>
    <row r="51676" spans="4:4">
      <c r="D51676" s="422"/>
    </row>
    <row r="51677" spans="4:4">
      <c r="D51677" s="422"/>
    </row>
    <row r="51678" spans="4:4">
      <c r="D51678" s="422"/>
    </row>
    <row r="51679" spans="4:4">
      <c r="D51679" s="422"/>
    </row>
    <row r="51680" spans="4:4">
      <c r="D51680" s="422"/>
    </row>
    <row r="51681" spans="4:4">
      <c r="D51681" s="422"/>
    </row>
    <row r="51682" spans="4:4">
      <c r="D51682" s="422"/>
    </row>
    <row r="51683" spans="4:4">
      <c r="D51683" s="422"/>
    </row>
    <row r="51684" spans="4:4">
      <c r="D51684" s="422"/>
    </row>
    <row r="51685" spans="4:4">
      <c r="D51685" s="422"/>
    </row>
    <row r="51686" spans="4:4">
      <c r="D51686" s="422"/>
    </row>
    <row r="51687" spans="4:4">
      <c r="D51687" s="422"/>
    </row>
    <row r="51688" spans="4:4">
      <c r="D51688" s="422"/>
    </row>
    <row r="51689" spans="4:4">
      <c r="D51689" s="422"/>
    </row>
    <row r="51690" spans="4:4">
      <c r="D51690" s="422"/>
    </row>
    <row r="51691" spans="4:4">
      <c r="D51691" s="422"/>
    </row>
    <row r="51692" spans="4:4">
      <c r="D51692" s="422"/>
    </row>
    <row r="51693" spans="4:4">
      <c r="D51693" s="422"/>
    </row>
    <row r="51694" spans="4:4">
      <c r="D51694" s="422"/>
    </row>
    <row r="51695" spans="4:4">
      <c r="D51695" s="422"/>
    </row>
    <row r="51696" spans="4:4">
      <c r="D51696" s="422"/>
    </row>
    <row r="51697" spans="4:4">
      <c r="D51697" s="422"/>
    </row>
    <row r="51698" spans="4:4">
      <c r="D51698" s="422"/>
    </row>
    <row r="51699" spans="4:4">
      <c r="D51699" s="422"/>
    </row>
    <row r="51700" spans="4:4">
      <c r="D51700" s="422"/>
    </row>
    <row r="51701" spans="4:4">
      <c r="D51701" s="422"/>
    </row>
    <row r="51702" spans="4:4">
      <c r="D51702" s="422"/>
    </row>
    <row r="51703" spans="4:4">
      <c r="D51703" s="422"/>
    </row>
    <row r="51704" spans="4:4">
      <c r="D51704" s="422"/>
    </row>
    <row r="51705" spans="4:4">
      <c r="D51705" s="422"/>
    </row>
    <row r="51706" spans="4:4">
      <c r="D51706" s="422"/>
    </row>
    <row r="51707" spans="4:4">
      <c r="D51707" s="422"/>
    </row>
    <row r="51708" spans="4:4">
      <c r="D51708" s="422"/>
    </row>
    <row r="51709" spans="4:4">
      <c r="D51709" s="422"/>
    </row>
    <row r="51710" spans="4:4">
      <c r="D51710" s="422"/>
    </row>
    <row r="51711" spans="4:4">
      <c r="D51711" s="422"/>
    </row>
    <row r="51712" spans="4:4">
      <c r="D51712" s="422"/>
    </row>
    <row r="51713" spans="4:4">
      <c r="D51713" s="422"/>
    </row>
    <row r="51714" spans="4:4">
      <c r="D51714" s="422"/>
    </row>
    <row r="51715" spans="4:4">
      <c r="D51715" s="422"/>
    </row>
    <row r="51716" spans="4:4">
      <c r="D51716" s="422"/>
    </row>
    <row r="51717" spans="4:4">
      <c r="D51717" s="422"/>
    </row>
    <row r="51718" spans="4:4">
      <c r="D51718" s="422"/>
    </row>
    <row r="51719" spans="4:4">
      <c r="D51719" s="422"/>
    </row>
    <row r="51720" spans="4:4">
      <c r="D51720" s="422"/>
    </row>
    <row r="51721" spans="4:4">
      <c r="D51721" s="422"/>
    </row>
    <row r="51722" spans="4:4">
      <c r="D51722" s="422"/>
    </row>
    <row r="51723" spans="4:4">
      <c r="D51723" s="422"/>
    </row>
    <row r="51724" spans="4:4">
      <c r="D51724" s="422"/>
    </row>
    <row r="51725" spans="4:4">
      <c r="D51725" s="422"/>
    </row>
    <row r="51726" spans="4:4">
      <c r="D51726" s="422"/>
    </row>
    <row r="51727" spans="4:4">
      <c r="D51727" s="422"/>
    </row>
    <row r="51728" spans="4:4">
      <c r="D51728" s="422"/>
    </row>
    <row r="51729" spans="4:4">
      <c r="D51729" s="422"/>
    </row>
    <row r="51730" spans="4:4">
      <c r="D51730" s="422"/>
    </row>
    <row r="51731" spans="4:4">
      <c r="D51731" s="422"/>
    </row>
    <row r="51732" spans="4:4">
      <c r="D51732" s="422"/>
    </row>
    <row r="51733" spans="4:4">
      <c r="D51733" s="422"/>
    </row>
    <row r="51734" spans="4:4">
      <c r="D51734" s="422"/>
    </row>
    <row r="51735" spans="4:4">
      <c r="D51735" s="422"/>
    </row>
    <row r="51736" spans="4:4">
      <c r="D51736" s="422"/>
    </row>
    <row r="51737" spans="4:4">
      <c r="D51737" s="422"/>
    </row>
    <row r="51738" spans="4:4">
      <c r="D51738" s="422"/>
    </row>
    <row r="51739" spans="4:4">
      <c r="D51739" s="422"/>
    </row>
    <row r="51740" spans="4:4">
      <c r="D51740" s="422"/>
    </row>
    <row r="51741" spans="4:4">
      <c r="D51741" s="422"/>
    </row>
    <row r="51742" spans="4:4">
      <c r="D51742" s="422"/>
    </row>
    <row r="51743" spans="4:4">
      <c r="D51743" s="422"/>
    </row>
    <row r="51744" spans="4:4">
      <c r="D51744" s="422"/>
    </row>
    <row r="51745" spans="4:4">
      <c r="D51745" s="422"/>
    </row>
    <row r="51746" spans="4:4">
      <c r="D51746" s="422"/>
    </row>
    <row r="51747" spans="4:4">
      <c r="D51747" s="422"/>
    </row>
    <row r="51748" spans="4:4">
      <c r="D51748" s="422"/>
    </row>
    <row r="51749" spans="4:4">
      <c r="D51749" s="422"/>
    </row>
    <row r="51750" spans="4:4">
      <c r="D51750" s="422"/>
    </row>
    <row r="51751" spans="4:4">
      <c r="D51751" s="422"/>
    </row>
    <row r="51752" spans="4:4">
      <c r="D51752" s="422"/>
    </row>
    <row r="51753" spans="4:4">
      <c r="D51753" s="422"/>
    </row>
    <row r="51754" spans="4:4">
      <c r="D51754" s="422"/>
    </row>
    <row r="51755" spans="4:4">
      <c r="D51755" s="422"/>
    </row>
    <row r="51756" spans="4:4">
      <c r="D51756" s="422"/>
    </row>
    <row r="51757" spans="4:4">
      <c r="D51757" s="422"/>
    </row>
    <row r="51758" spans="4:4">
      <c r="D51758" s="422"/>
    </row>
    <row r="51759" spans="4:4">
      <c r="D51759" s="422"/>
    </row>
    <row r="51760" spans="4:4">
      <c r="D51760" s="422"/>
    </row>
    <row r="51761" spans="4:4">
      <c r="D51761" s="422"/>
    </row>
    <row r="51762" spans="4:4">
      <c r="D51762" s="422"/>
    </row>
    <row r="51763" spans="4:4">
      <c r="D51763" s="422"/>
    </row>
    <row r="51764" spans="4:4">
      <c r="D51764" s="422"/>
    </row>
    <row r="51765" spans="4:4">
      <c r="D51765" s="422"/>
    </row>
    <row r="51766" spans="4:4">
      <c r="D51766" s="422"/>
    </row>
    <row r="51767" spans="4:4">
      <c r="D51767" s="422"/>
    </row>
    <row r="51768" spans="4:4">
      <c r="D51768" s="422"/>
    </row>
    <row r="51769" spans="4:4">
      <c r="D51769" s="422"/>
    </row>
    <row r="51770" spans="4:4">
      <c r="D51770" s="422"/>
    </row>
    <row r="51771" spans="4:4">
      <c r="D51771" s="422"/>
    </row>
    <row r="51772" spans="4:4">
      <c r="D51772" s="422"/>
    </row>
    <row r="51773" spans="4:4">
      <c r="D51773" s="422"/>
    </row>
    <row r="51774" spans="4:4">
      <c r="D51774" s="422"/>
    </row>
    <row r="51775" spans="4:4">
      <c r="D51775" s="422"/>
    </row>
    <row r="51776" spans="4:4">
      <c r="D51776" s="422"/>
    </row>
    <row r="51777" spans="4:4">
      <c r="D51777" s="422"/>
    </row>
    <row r="51778" spans="4:4">
      <c r="D51778" s="422"/>
    </row>
    <row r="51779" spans="4:4">
      <c r="D51779" s="422"/>
    </row>
    <row r="51780" spans="4:4">
      <c r="D51780" s="422"/>
    </row>
    <row r="51781" spans="4:4">
      <c r="D51781" s="422"/>
    </row>
    <row r="51782" spans="4:4">
      <c r="D51782" s="422"/>
    </row>
    <row r="51783" spans="4:4">
      <c r="D51783" s="422"/>
    </row>
    <row r="51784" spans="4:4">
      <c r="D51784" s="422"/>
    </row>
    <row r="51785" spans="4:4">
      <c r="D51785" s="422"/>
    </row>
    <row r="51786" spans="4:4">
      <c r="D51786" s="422"/>
    </row>
    <row r="51787" spans="4:4">
      <c r="D51787" s="422"/>
    </row>
    <row r="51788" spans="4:4">
      <c r="D51788" s="422"/>
    </row>
    <row r="51789" spans="4:4">
      <c r="D51789" s="422"/>
    </row>
    <row r="51790" spans="4:4">
      <c r="D51790" s="422"/>
    </row>
    <row r="51791" spans="4:4">
      <c r="D51791" s="422"/>
    </row>
    <row r="51792" spans="4:4">
      <c r="D51792" s="422"/>
    </row>
    <row r="51793" spans="4:4">
      <c r="D51793" s="422"/>
    </row>
    <row r="51794" spans="4:4">
      <c r="D51794" s="422"/>
    </row>
    <row r="51795" spans="4:4">
      <c r="D51795" s="422"/>
    </row>
    <row r="51796" spans="4:4">
      <c r="D51796" s="422"/>
    </row>
    <row r="51797" spans="4:4">
      <c r="D51797" s="422"/>
    </row>
    <row r="51798" spans="4:4">
      <c r="D51798" s="422"/>
    </row>
    <row r="51799" spans="4:4">
      <c r="D51799" s="422"/>
    </row>
    <row r="51800" spans="4:4">
      <c r="D51800" s="422"/>
    </row>
    <row r="51801" spans="4:4">
      <c r="D51801" s="422"/>
    </row>
    <row r="51802" spans="4:4">
      <c r="D51802" s="422"/>
    </row>
    <row r="51803" spans="4:4">
      <c r="D51803" s="422"/>
    </row>
    <row r="51804" spans="4:4">
      <c r="D51804" s="422"/>
    </row>
    <row r="51805" spans="4:4">
      <c r="D51805" s="422"/>
    </row>
    <row r="51806" spans="4:4">
      <c r="D51806" s="422"/>
    </row>
    <row r="51807" spans="4:4">
      <c r="D51807" s="422"/>
    </row>
    <row r="51808" spans="4:4">
      <c r="D51808" s="422"/>
    </row>
    <row r="51809" spans="4:4">
      <c r="D51809" s="422"/>
    </row>
    <row r="51810" spans="4:4">
      <c r="D51810" s="422"/>
    </row>
    <row r="51811" spans="4:4">
      <c r="D51811" s="422"/>
    </row>
    <row r="51812" spans="4:4">
      <c r="D51812" s="422"/>
    </row>
    <row r="51813" spans="4:4">
      <c r="D51813" s="422"/>
    </row>
    <row r="51814" spans="4:4">
      <c r="D51814" s="422"/>
    </row>
    <row r="51815" spans="4:4">
      <c r="D51815" s="422"/>
    </row>
    <row r="51816" spans="4:4">
      <c r="D51816" s="422"/>
    </row>
    <row r="51817" spans="4:4">
      <c r="D51817" s="422"/>
    </row>
    <row r="51818" spans="4:4">
      <c r="D51818" s="422"/>
    </row>
    <row r="51819" spans="4:4">
      <c r="D51819" s="422"/>
    </row>
    <row r="51820" spans="4:4">
      <c r="D51820" s="422"/>
    </row>
    <row r="51821" spans="4:4">
      <c r="D51821" s="422"/>
    </row>
    <row r="51822" spans="4:4">
      <c r="D51822" s="422"/>
    </row>
    <row r="51823" spans="4:4">
      <c r="D51823" s="422"/>
    </row>
    <row r="51824" spans="4:4">
      <c r="D51824" s="422"/>
    </row>
    <row r="51825" spans="4:4">
      <c r="D51825" s="422"/>
    </row>
    <row r="51826" spans="4:4">
      <c r="D51826" s="422"/>
    </row>
    <row r="51827" spans="4:4">
      <c r="D51827" s="422"/>
    </row>
    <row r="51828" spans="4:4">
      <c r="D51828" s="422"/>
    </row>
    <row r="51829" spans="4:4">
      <c r="D51829" s="422"/>
    </row>
    <row r="51830" spans="4:4">
      <c r="D51830" s="422"/>
    </row>
    <row r="51831" spans="4:4">
      <c r="D51831" s="422"/>
    </row>
    <row r="51832" spans="4:4">
      <c r="D51832" s="422"/>
    </row>
    <row r="51833" spans="4:4">
      <c r="D51833" s="422"/>
    </row>
    <row r="51834" spans="4:4">
      <c r="D51834" s="422"/>
    </row>
    <row r="51835" spans="4:4">
      <c r="D51835" s="422"/>
    </row>
    <row r="51836" spans="4:4">
      <c r="D51836" s="422"/>
    </row>
    <row r="51837" spans="4:4">
      <c r="D51837" s="422"/>
    </row>
    <row r="51838" spans="4:4">
      <c r="D51838" s="422"/>
    </row>
    <row r="51839" spans="4:4">
      <c r="D51839" s="422"/>
    </row>
    <row r="51840" spans="4:4">
      <c r="D51840" s="422"/>
    </row>
    <row r="51841" spans="4:4">
      <c r="D51841" s="422"/>
    </row>
    <row r="51842" spans="4:4">
      <c r="D51842" s="422"/>
    </row>
    <row r="51843" spans="4:4">
      <c r="D51843" s="422"/>
    </row>
    <row r="51844" spans="4:4">
      <c r="D51844" s="422"/>
    </row>
    <row r="51845" spans="4:4">
      <c r="D51845" s="422"/>
    </row>
    <row r="51846" spans="4:4">
      <c r="D51846" s="422"/>
    </row>
    <row r="51847" spans="4:4">
      <c r="D51847" s="422"/>
    </row>
    <row r="51848" spans="4:4">
      <c r="D51848" s="422"/>
    </row>
    <row r="51849" spans="4:4">
      <c r="D51849" s="422"/>
    </row>
    <row r="51850" spans="4:4">
      <c r="D51850" s="422"/>
    </row>
    <row r="51851" spans="4:4">
      <c r="D51851" s="422"/>
    </row>
    <row r="51852" spans="4:4">
      <c r="D51852" s="422"/>
    </row>
    <row r="51853" spans="4:4">
      <c r="D51853" s="422"/>
    </row>
    <row r="51854" spans="4:4">
      <c r="D51854" s="422"/>
    </row>
    <row r="51855" spans="4:4">
      <c r="D51855" s="422"/>
    </row>
    <row r="51856" spans="4:4">
      <c r="D51856" s="422"/>
    </row>
    <row r="51857" spans="4:4">
      <c r="D51857" s="422"/>
    </row>
    <row r="51858" spans="4:4">
      <c r="D51858" s="422"/>
    </row>
    <row r="51859" spans="4:4">
      <c r="D51859" s="422"/>
    </row>
    <row r="51860" spans="4:4">
      <c r="D51860" s="422"/>
    </row>
    <row r="51861" spans="4:4">
      <c r="D51861" s="422"/>
    </row>
    <row r="51862" spans="4:4">
      <c r="D51862" s="422"/>
    </row>
    <row r="51863" spans="4:4">
      <c r="D51863" s="422"/>
    </row>
    <row r="51864" spans="4:4">
      <c r="D51864" s="422"/>
    </row>
    <row r="51865" spans="4:4">
      <c r="D51865" s="422"/>
    </row>
    <row r="51866" spans="4:4">
      <c r="D51866" s="422"/>
    </row>
    <row r="51867" spans="4:4">
      <c r="D51867" s="422"/>
    </row>
    <row r="51868" spans="4:4">
      <c r="D51868" s="422"/>
    </row>
    <row r="51869" spans="4:4">
      <c r="D51869" s="422"/>
    </row>
    <row r="51870" spans="4:4">
      <c r="D51870" s="422"/>
    </row>
    <row r="51871" spans="4:4">
      <c r="D51871" s="422"/>
    </row>
    <row r="51872" spans="4:4">
      <c r="D51872" s="422"/>
    </row>
    <row r="51873" spans="4:4">
      <c r="D51873" s="422"/>
    </row>
    <row r="51874" spans="4:4">
      <c r="D51874" s="422"/>
    </row>
    <row r="51875" spans="4:4">
      <c r="D51875" s="422"/>
    </row>
    <row r="51876" spans="4:4">
      <c r="D51876" s="422"/>
    </row>
    <row r="51877" spans="4:4">
      <c r="D51877" s="422"/>
    </row>
    <row r="51878" spans="4:4">
      <c r="D51878" s="422"/>
    </row>
    <row r="51879" spans="4:4">
      <c r="D51879" s="422"/>
    </row>
    <row r="51880" spans="4:4">
      <c r="D51880" s="422"/>
    </row>
    <row r="51881" spans="4:4">
      <c r="D51881" s="422"/>
    </row>
    <row r="51882" spans="4:4">
      <c r="D51882" s="422"/>
    </row>
    <row r="51883" spans="4:4">
      <c r="D51883" s="422"/>
    </row>
    <row r="51884" spans="4:4">
      <c r="D51884" s="422"/>
    </row>
    <row r="51885" spans="4:4">
      <c r="D51885" s="422"/>
    </row>
    <row r="51886" spans="4:4">
      <c r="D51886" s="422"/>
    </row>
    <row r="51887" spans="4:4">
      <c r="D51887" s="422"/>
    </row>
    <row r="51888" spans="4:4">
      <c r="D51888" s="422"/>
    </row>
    <row r="51889" spans="4:4">
      <c r="D51889" s="422"/>
    </row>
    <row r="51890" spans="4:4">
      <c r="D51890" s="422"/>
    </row>
    <row r="51891" spans="4:4">
      <c r="D51891" s="422"/>
    </row>
    <row r="51892" spans="4:4">
      <c r="D51892" s="422"/>
    </row>
    <row r="51893" spans="4:4">
      <c r="D51893" s="422"/>
    </row>
    <row r="51894" spans="4:4">
      <c r="D51894" s="422"/>
    </row>
    <row r="51895" spans="4:4">
      <c r="D51895" s="422"/>
    </row>
    <row r="51896" spans="4:4">
      <c r="D51896" s="422"/>
    </row>
    <row r="51897" spans="4:4">
      <c r="D51897" s="422"/>
    </row>
    <row r="51898" spans="4:4">
      <c r="D51898" s="422"/>
    </row>
    <row r="51899" spans="4:4">
      <c r="D51899" s="422"/>
    </row>
    <row r="51900" spans="4:4">
      <c r="D51900" s="422"/>
    </row>
    <row r="51901" spans="4:4">
      <c r="D51901" s="422"/>
    </row>
    <row r="51902" spans="4:4">
      <c r="D51902" s="422"/>
    </row>
    <row r="51903" spans="4:4">
      <c r="D51903" s="422"/>
    </row>
    <row r="51904" spans="4:4">
      <c r="D51904" s="422"/>
    </row>
    <row r="51905" spans="4:4">
      <c r="D51905" s="422"/>
    </row>
    <row r="51906" spans="4:4">
      <c r="D51906" s="422"/>
    </row>
    <row r="51907" spans="4:4">
      <c r="D51907" s="422"/>
    </row>
    <row r="51908" spans="4:4">
      <c r="D51908" s="422"/>
    </row>
    <row r="51909" spans="4:4">
      <c r="D51909" s="422"/>
    </row>
    <row r="51910" spans="4:4">
      <c r="D51910" s="422"/>
    </row>
    <row r="51911" spans="4:4">
      <c r="D51911" s="422"/>
    </row>
    <row r="51912" spans="4:4">
      <c r="D51912" s="422"/>
    </row>
    <row r="51913" spans="4:4">
      <c r="D51913" s="422"/>
    </row>
    <row r="51914" spans="4:4">
      <c r="D51914" s="422"/>
    </row>
    <row r="51915" spans="4:4">
      <c r="D51915" s="422"/>
    </row>
    <row r="51916" spans="4:4">
      <c r="D51916" s="422"/>
    </row>
    <row r="51917" spans="4:4">
      <c r="D51917" s="422"/>
    </row>
    <row r="51918" spans="4:4">
      <c r="D51918" s="422"/>
    </row>
    <row r="51919" spans="4:4">
      <c r="D51919" s="422"/>
    </row>
    <row r="51920" spans="4:4">
      <c r="D51920" s="422"/>
    </row>
    <row r="51921" spans="4:4">
      <c r="D51921" s="422"/>
    </row>
    <row r="51922" spans="4:4">
      <c r="D51922" s="422"/>
    </row>
    <row r="51923" spans="4:4">
      <c r="D51923" s="422"/>
    </row>
    <row r="51924" spans="4:4">
      <c r="D51924" s="422"/>
    </row>
    <row r="51925" spans="4:4">
      <c r="D51925" s="422"/>
    </row>
    <row r="51926" spans="4:4">
      <c r="D51926" s="422"/>
    </row>
    <row r="51927" spans="4:4">
      <c r="D51927" s="422"/>
    </row>
    <row r="51928" spans="4:4">
      <c r="D51928" s="422"/>
    </row>
    <row r="51929" spans="4:4">
      <c r="D51929" s="422"/>
    </row>
    <row r="51930" spans="4:4">
      <c r="D51930" s="422"/>
    </row>
    <row r="51931" spans="4:4">
      <c r="D51931" s="422"/>
    </row>
    <row r="51932" spans="4:4">
      <c r="D51932" s="422"/>
    </row>
    <row r="51933" spans="4:4">
      <c r="D51933" s="422"/>
    </row>
    <row r="51934" spans="4:4">
      <c r="D51934" s="422"/>
    </row>
    <row r="51935" spans="4:4">
      <c r="D51935" s="422"/>
    </row>
    <row r="51936" spans="4:4">
      <c r="D51936" s="422"/>
    </row>
    <row r="51937" spans="4:4">
      <c r="D51937" s="422"/>
    </row>
    <row r="51938" spans="4:4">
      <c r="D51938" s="422"/>
    </row>
    <row r="51939" spans="4:4">
      <c r="D51939" s="422"/>
    </row>
    <row r="51940" spans="4:4">
      <c r="D51940" s="422"/>
    </row>
    <row r="51941" spans="4:4">
      <c r="D51941" s="422"/>
    </row>
    <row r="51942" spans="4:4">
      <c r="D51942" s="422"/>
    </row>
    <row r="51943" spans="4:4">
      <c r="D51943" s="422"/>
    </row>
    <row r="51944" spans="4:4">
      <c r="D51944" s="422"/>
    </row>
    <row r="51945" spans="4:4">
      <c r="D51945" s="422"/>
    </row>
    <row r="51946" spans="4:4">
      <c r="D51946" s="422"/>
    </row>
    <row r="51947" spans="4:4">
      <c r="D51947" s="422"/>
    </row>
    <row r="51948" spans="4:4">
      <c r="D51948" s="422"/>
    </row>
    <row r="51949" spans="4:4">
      <c r="D51949" s="422"/>
    </row>
    <row r="51950" spans="4:4">
      <c r="D51950" s="422"/>
    </row>
    <row r="51951" spans="4:4">
      <c r="D51951" s="422"/>
    </row>
    <row r="51952" spans="4:4">
      <c r="D51952" s="422"/>
    </row>
    <row r="51953" spans="4:4">
      <c r="D51953" s="422"/>
    </row>
    <row r="51954" spans="4:4">
      <c r="D51954" s="422"/>
    </row>
    <row r="51955" spans="4:4">
      <c r="D51955" s="422"/>
    </row>
    <row r="51956" spans="4:4">
      <c r="D51956" s="422"/>
    </row>
    <row r="51957" spans="4:4">
      <c r="D51957" s="422"/>
    </row>
    <row r="51958" spans="4:4">
      <c r="D51958" s="422"/>
    </row>
    <row r="51959" spans="4:4">
      <c r="D51959" s="422"/>
    </row>
    <row r="51960" spans="4:4">
      <c r="D51960" s="422"/>
    </row>
    <row r="51961" spans="4:4">
      <c r="D51961" s="422"/>
    </row>
    <row r="51962" spans="4:4">
      <c r="D51962" s="422"/>
    </row>
    <row r="51963" spans="4:4">
      <c r="D51963" s="422"/>
    </row>
    <row r="51964" spans="4:4">
      <c r="D51964" s="422"/>
    </row>
    <row r="51965" spans="4:4">
      <c r="D51965" s="422"/>
    </row>
    <row r="51966" spans="4:4">
      <c r="D51966" s="422"/>
    </row>
    <row r="51967" spans="4:4">
      <c r="D51967" s="422"/>
    </row>
    <row r="51968" spans="4:4">
      <c r="D51968" s="422"/>
    </row>
    <row r="51969" spans="4:4">
      <c r="D51969" s="422"/>
    </row>
    <row r="51970" spans="4:4">
      <c r="D51970" s="422"/>
    </row>
    <row r="51971" spans="4:4">
      <c r="D51971" s="422"/>
    </row>
    <row r="51972" spans="4:4">
      <c r="D51972" s="422"/>
    </row>
    <row r="51973" spans="4:4">
      <c r="D51973" s="422"/>
    </row>
    <row r="51974" spans="4:4">
      <c r="D51974" s="422"/>
    </row>
    <row r="51975" spans="4:4">
      <c r="D51975" s="422"/>
    </row>
    <row r="51976" spans="4:4">
      <c r="D51976" s="422"/>
    </row>
    <row r="51977" spans="4:4">
      <c r="D51977" s="422"/>
    </row>
    <row r="51978" spans="4:4">
      <c r="D51978" s="422"/>
    </row>
    <row r="51979" spans="4:4">
      <c r="D51979" s="422"/>
    </row>
    <row r="51980" spans="4:4">
      <c r="D51980" s="422"/>
    </row>
    <row r="51981" spans="4:4">
      <c r="D51981" s="422"/>
    </row>
    <row r="51982" spans="4:4">
      <c r="D51982" s="422"/>
    </row>
    <row r="51983" spans="4:4">
      <c r="D51983" s="422"/>
    </row>
    <row r="51984" spans="4:4">
      <c r="D51984" s="422"/>
    </row>
    <row r="51985" spans="4:4">
      <c r="D51985" s="422"/>
    </row>
    <row r="51986" spans="4:4">
      <c r="D51986" s="422"/>
    </row>
    <row r="51987" spans="4:4">
      <c r="D51987" s="422"/>
    </row>
    <row r="51988" spans="4:4">
      <c r="D51988" s="422"/>
    </row>
    <row r="51989" spans="4:4">
      <c r="D51989" s="422"/>
    </row>
    <row r="51990" spans="4:4">
      <c r="D51990" s="422"/>
    </row>
    <row r="51991" spans="4:4">
      <c r="D51991" s="422"/>
    </row>
    <row r="51992" spans="4:4">
      <c r="D51992" s="422"/>
    </row>
    <row r="51993" spans="4:4">
      <c r="D51993" s="422"/>
    </row>
    <row r="51994" spans="4:4">
      <c r="D51994" s="422"/>
    </row>
    <row r="51995" spans="4:4">
      <c r="D51995" s="422"/>
    </row>
    <row r="51996" spans="4:4">
      <c r="D51996" s="422"/>
    </row>
    <row r="51997" spans="4:4">
      <c r="D51997" s="422"/>
    </row>
    <row r="51998" spans="4:4">
      <c r="D51998" s="422"/>
    </row>
    <row r="51999" spans="4:4">
      <c r="D51999" s="422"/>
    </row>
    <row r="52000" spans="4:4">
      <c r="D52000" s="422"/>
    </row>
    <row r="52001" spans="4:4">
      <c r="D52001" s="422"/>
    </row>
    <row r="52002" spans="4:4">
      <c r="D52002" s="422"/>
    </row>
    <row r="52003" spans="4:4">
      <c r="D52003" s="422"/>
    </row>
    <row r="52004" spans="4:4">
      <c r="D52004" s="422"/>
    </row>
    <row r="52005" spans="4:4">
      <c r="D52005" s="422"/>
    </row>
    <row r="52006" spans="4:4">
      <c r="D52006" s="422"/>
    </row>
    <row r="52007" spans="4:4">
      <c r="D52007" s="422"/>
    </row>
    <row r="52008" spans="4:4">
      <c r="D52008" s="422"/>
    </row>
    <row r="52009" spans="4:4">
      <c r="D52009" s="422"/>
    </row>
    <row r="52010" spans="4:4">
      <c r="D52010" s="422"/>
    </row>
    <row r="52011" spans="4:4">
      <c r="D52011" s="422"/>
    </row>
    <row r="52012" spans="4:4">
      <c r="D52012" s="422"/>
    </row>
    <row r="52013" spans="4:4">
      <c r="D52013" s="422"/>
    </row>
    <row r="52014" spans="4:4">
      <c r="D52014" s="422"/>
    </row>
    <row r="52015" spans="4:4">
      <c r="D52015" s="422"/>
    </row>
    <row r="52016" spans="4:4">
      <c r="D52016" s="422"/>
    </row>
    <row r="52017" spans="4:4">
      <c r="D52017" s="422"/>
    </row>
    <row r="52018" spans="4:4">
      <c r="D52018" s="422"/>
    </row>
    <row r="52019" spans="4:4">
      <c r="D52019" s="422"/>
    </row>
    <row r="52020" spans="4:4">
      <c r="D52020" s="422"/>
    </row>
    <row r="52021" spans="4:4">
      <c r="D52021" s="422"/>
    </row>
    <row r="52022" spans="4:4">
      <c r="D52022" s="422"/>
    </row>
    <row r="52023" spans="4:4">
      <c r="D52023" s="422"/>
    </row>
    <row r="52024" spans="4:4">
      <c r="D52024" s="422"/>
    </row>
    <row r="52025" spans="4:4">
      <c r="D52025" s="422"/>
    </row>
    <row r="52026" spans="4:4">
      <c r="D52026" s="422"/>
    </row>
    <row r="52027" spans="4:4">
      <c r="D52027" s="422"/>
    </row>
    <row r="52028" spans="4:4">
      <c r="D52028" s="422"/>
    </row>
    <row r="52029" spans="4:4">
      <c r="D52029" s="422"/>
    </row>
    <row r="52030" spans="4:4">
      <c r="D52030" s="422"/>
    </row>
    <row r="52031" spans="4:4">
      <c r="D52031" s="422"/>
    </row>
    <row r="52032" spans="4:4">
      <c r="D52032" s="422"/>
    </row>
    <row r="52033" spans="4:4">
      <c r="D52033" s="422"/>
    </row>
    <row r="52034" spans="4:4">
      <c r="D52034" s="422"/>
    </row>
    <row r="52035" spans="4:4">
      <c r="D52035" s="422"/>
    </row>
    <row r="52036" spans="4:4">
      <c r="D52036" s="422"/>
    </row>
    <row r="52037" spans="4:4">
      <c r="D52037" s="422"/>
    </row>
    <row r="52038" spans="4:4">
      <c r="D52038" s="422"/>
    </row>
    <row r="52039" spans="4:4">
      <c r="D52039" s="422"/>
    </row>
    <row r="52040" spans="4:4">
      <c r="D52040" s="422"/>
    </row>
    <row r="52041" spans="4:4">
      <c r="D52041" s="422"/>
    </row>
    <row r="52042" spans="4:4">
      <c r="D52042" s="422"/>
    </row>
    <row r="52043" spans="4:4">
      <c r="D52043" s="422"/>
    </row>
    <row r="52044" spans="4:4">
      <c r="D52044" s="422"/>
    </row>
    <row r="52045" spans="4:4">
      <c r="D52045" s="422"/>
    </row>
    <row r="52046" spans="4:4">
      <c r="D52046" s="422"/>
    </row>
    <row r="52047" spans="4:4">
      <c r="D52047" s="422"/>
    </row>
    <row r="52048" spans="4:4">
      <c r="D52048" s="422"/>
    </row>
    <row r="52049" spans="4:4">
      <c r="D52049" s="422"/>
    </row>
    <row r="52050" spans="4:4">
      <c r="D52050" s="422"/>
    </row>
    <row r="52051" spans="4:4">
      <c r="D52051" s="422"/>
    </row>
    <row r="52052" spans="4:4">
      <c r="D52052" s="422"/>
    </row>
    <row r="52053" spans="4:4">
      <c r="D52053" s="422"/>
    </row>
    <row r="52054" spans="4:4">
      <c r="D52054" s="422"/>
    </row>
    <row r="52055" spans="4:4">
      <c r="D52055" s="422"/>
    </row>
    <row r="52056" spans="4:4">
      <c r="D52056" s="422"/>
    </row>
    <row r="52057" spans="4:4">
      <c r="D52057" s="422"/>
    </row>
    <row r="52058" spans="4:4">
      <c r="D52058" s="422"/>
    </row>
    <row r="52059" spans="4:4">
      <c r="D52059" s="422"/>
    </row>
    <row r="52060" spans="4:4">
      <c r="D52060" s="422"/>
    </row>
    <row r="52061" spans="4:4">
      <c r="D52061" s="422"/>
    </row>
    <row r="52062" spans="4:4">
      <c r="D52062" s="422"/>
    </row>
    <row r="52063" spans="4:4">
      <c r="D52063" s="422"/>
    </row>
    <row r="52064" spans="4:4">
      <c r="D52064" s="422"/>
    </row>
    <row r="52065" spans="4:4">
      <c r="D52065" s="422"/>
    </row>
    <row r="52066" spans="4:4">
      <c r="D52066" s="422"/>
    </row>
    <row r="52067" spans="4:4">
      <c r="D52067" s="422"/>
    </row>
    <row r="52068" spans="4:4">
      <c r="D52068" s="422"/>
    </row>
    <row r="52069" spans="4:4">
      <c r="D52069" s="422"/>
    </row>
    <row r="52070" spans="4:4">
      <c r="D52070" s="422"/>
    </row>
    <row r="52071" spans="4:4">
      <c r="D52071" s="422"/>
    </row>
    <row r="52072" spans="4:4">
      <c r="D52072" s="422"/>
    </row>
    <row r="52073" spans="4:4">
      <c r="D52073" s="422"/>
    </row>
    <row r="52074" spans="4:4">
      <c r="D52074" s="422"/>
    </row>
    <row r="52075" spans="4:4">
      <c r="D52075" s="422"/>
    </row>
    <row r="52076" spans="4:4">
      <c r="D52076" s="422"/>
    </row>
    <row r="52077" spans="4:4">
      <c r="D52077" s="422"/>
    </row>
    <row r="52078" spans="4:4">
      <c r="D52078" s="422"/>
    </row>
    <row r="52079" spans="4:4">
      <c r="D52079" s="422"/>
    </row>
    <row r="52080" spans="4:4">
      <c r="D52080" s="422"/>
    </row>
    <row r="52081" spans="4:4">
      <c r="D52081" s="422"/>
    </row>
    <row r="52082" spans="4:4">
      <c r="D52082" s="422"/>
    </row>
    <row r="52083" spans="4:4">
      <c r="D52083" s="422"/>
    </row>
    <row r="52084" spans="4:4">
      <c r="D52084" s="422"/>
    </row>
    <row r="52085" spans="4:4">
      <c r="D52085" s="422"/>
    </row>
    <row r="52086" spans="4:4">
      <c r="D52086" s="422"/>
    </row>
    <row r="52087" spans="4:4">
      <c r="D52087" s="422"/>
    </row>
    <row r="52088" spans="4:4">
      <c r="D52088" s="422"/>
    </row>
    <row r="52089" spans="4:4">
      <c r="D52089" s="422"/>
    </row>
    <row r="52090" spans="4:4">
      <c r="D52090" s="422"/>
    </row>
    <row r="52091" spans="4:4">
      <c r="D52091" s="422"/>
    </row>
    <row r="52092" spans="4:4">
      <c r="D52092" s="422"/>
    </row>
    <row r="52093" spans="4:4">
      <c r="D52093" s="422"/>
    </row>
    <row r="52094" spans="4:4">
      <c r="D52094" s="422"/>
    </row>
    <row r="52095" spans="4:4">
      <c r="D52095" s="422"/>
    </row>
    <row r="52096" spans="4:4">
      <c r="D52096" s="422"/>
    </row>
    <row r="52097" spans="4:4">
      <c r="D52097" s="422"/>
    </row>
    <row r="52098" spans="4:4">
      <c r="D52098" s="422"/>
    </row>
    <row r="52099" spans="4:4">
      <c r="D52099" s="422"/>
    </row>
    <row r="52100" spans="4:4">
      <c r="D52100" s="422"/>
    </row>
    <row r="52101" spans="4:4">
      <c r="D52101" s="422"/>
    </row>
    <row r="52102" spans="4:4">
      <c r="D52102" s="422"/>
    </row>
    <row r="52103" spans="4:4">
      <c r="D52103" s="422"/>
    </row>
    <row r="52104" spans="4:4">
      <c r="D52104" s="422"/>
    </row>
    <row r="52105" spans="4:4">
      <c r="D52105" s="422"/>
    </row>
    <row r="52106" spans="4:4">
      <c r="D52106" s="422"/>
    </row>
    <row r="52107" spans="4:4">
      <c r="D52107" s="422"/>
    </row>
    <row r="52108" spans="4:4">
      <c r="D52108" s="422"/>
    </row>
    <row r="52109" spans="4:4">
      <c r="D52109" s="422"/>
    </row>
    <row r="52110" spans="4:4">
      <c r="D52110" s="422"/>
    </row>
    <row r="52111" spans="4:4">
      <c r="D52111" s="422"/>
    </row>
    <row r="52112" spans="4:4">
      <c r="D52112" s="422"/>
    </row>
    <row r="52113" spans="4:4">
      <c r="D52113" s="422"/>
    </row>
    <row r="52114" spans="4:4">
      <c r="D52114" s="422"/>
    </row>
    <row r="52115" spans="4:4">
      <c r="D52115" s="422"/>
    </row>
    <row r="52116" spans="4:4">
      <c r="D52116" s="422"/>
    </row>
    <row r="52117" spans="4:4">
      <c r="D52117" s="422"/>
    </row>
    <row r="52118" spans="4:4">
      <c r="D52118" s="422"/>
    </row>
    <row r="52119" spans="4:4">
      <c r="D52119" s="422"/>
    </row>
    <row r="52120" spans="4:4">
      <c r="D52120" s="422"/>
    </row>
    <row r="52121" spans="4:4">
      <c r="D52121" s="422"/>
    </row>
    <row r="52122" spans="4:4">
      <c r="D52122" s="422"/>
    </row>
    <row r="52123" spans="4:4">
      <c r="D52123" s="422"/>
    </row>
    <row r="52124" spans="4:4">
      <c r="D52124" s="422"/>
    </row>
    <row r="52125" spans="4:4">
      <c r="D52125" s="422"/>
    </row>
    <row r="52126" spans="4:4">
      <c r="D52126" s="422"/>
    </row>
    <row r="52127" spans="4:4">
      <c r="D52127" s="422"/>
    </row>
    <row r="52128" spans="4:4">
      <c r="D52128" s="422"/>
    </row>
    <row r="52129" spans="4:4">
      <c r="D52129" s="422"/>
    </row>
    <row r="52130" spans="4:4">
      <c r="D52130" s="422"/>
    </row>
    <row r="52131" spans="4:4">
      <c r="D52131" s="422"/>
    </row>
    <row r="52132" spans="4:4">
      <c r="D52132" s="422"/>
    </row>
    <row r="52133" spans="4:4">
      <c r="D52133" s="422"/>
    </row>
    <row r="52134" spans="4:4">
      <c r="D52134" s="422"/>
    </row>
    <row r="52135" spans="4:4">
      <c r="D52135" s="422"/>
    </row>
    <row r="52136" spans="4:4">
      <c r="D52136" s="422"/>
    </row>
    <row r="52137" spans="4:4">
      <c r="D52137" s="422"/>
    </row>
    <row r="52138" spans="4:4">
      <c r="D52138" s="422"/>
    </row>
    <row r="52139" spans="4:4">
      <c r="D52139" s="422"/>
    </row>
    <row r="52140" spans="4:4">
      <c r="D52140" s="422"/>
    </row>
    <row r="52141" spans="4:4">
      <c r="D52141" s="422"/>
    </row>
    <row r="52142" spans="4:4">
      <c r="D52142" s="422"/>
    </row>
    <row r="52143" spans="4:4">
      <c r="D52143" s="422"/>
    </row>
    <row r="52144" spans="4:4">
      <c r="D52144" s="422"/>
    </row>
    <row r="52145" spans="4:4">
      <c r="D52145" s="422"/>
    </row>
    <row r="52146" spans="4:4">
      <c r="D52146" s="422"/>
    </row>
    <row r="52147" spans="4:4">
      <c r="D52147" s="422"/>
    </row>
    <row r="52148" spans="4:4">
      <c r="D52148" s="422"/>
    </row>
    <row r="52149" spans="4:4">
      <c r="D52149" s="422"/>
    </row>
    <row r="52150" spans="4:4">
      <c r="D52150" s="422"/>
    </row>
    <row r="52151" spans="4:4">
      <c r="D52151" s="422"/>
    </row>
    <row r="52152" spans="4:4">
      <c r="D52152" s="422"/>
    </row>
    <row r="52153" spans="4:4">
      <c r="D52153" s="422"/>
    </row>
    <row r="52154" spans="4:4">
      <c r="D52154" s="422"/>
    </row>
    <row r="52155" spans="4:4">
      <c r="D52155" s="422"/>
    </row>
    <row r="52156" spans="4:4">
      <c r="D52156" s="422"/>
    </row>
    <row r="52157" spans="4:4">
      <c r="D52157" s="422"/>
    </row>
    <row r="52158" spans="4:4">
      <c r="D52158" s="422"/>
    </row>
    <row r="52159" spans="4:4">
      <c r="D52159" s="422"/>
    </row>
    <row r="52160" spans="4:4">
      <c r="D52160" s="422"/>
    </row>
    <row r="52161" spans="4:4">
      <c r="D52161" s="422"/>
    </row>
    <row r="52162" spans="4:4">
      <c r="D52162" s="422"/>
    </row>
    <row r="52163" spans="4:4">
      <c r="D52163" s="422"/>
    </row>
    <row r="52164" spans="4:4">
      <c r="D52164" s="422"/>
    </row>
    <row r="52165" spans="4:4">
      <c r="D52165" s="422"/>
    </row>
    <row r="52166" spans="4:4">
      <c r="D52166" s="422"/>
    </row>
    <row r="52167" spans="4:4">
      <c r="D52167" s="422"/>
    </row>
    <row r="52168" spans="4:4">
      <c r="D52168" s="422"/>
    </row>
    <row r="52169" spans="4:4">
      <c r="D52169" s="422"/>
    </row>
    <row r="52170" spans="4:4">
      <c r="D52170" s="422"/>
    </row>
    <row r="52171" spans="4:4">
      <c r="D52171" s="422"/>
    </row>
    <row r="52172" spans="4:4">
      <c r="D52172" s="422"/>
    </row>
    <row r="52173" spans="4:4">
      <c r="D52173" s="422"/>
    </row>
    <row r="52174" spans="4:4">
      <c r="D52174" s="422"/>
    </row>
    <row r="52175" spans="4:4">
      <c r="D52175" s="422"/>
    </row>
    <row r="52176" spans="4:4">
      <c r="D52176" s="422"/>
    </row>
    <row r="52177" spans="4:4">
      <c r="D52177" s="422"/>
    </row>
    <row r="52178" spans="4:4">
      <c r="D52178" s="422"/>
    </row>
    <row r="52179" spans="4:4">
      <c r="D52179" s="422"/>
    </row>
    <row r="52180" spans="4:4">
      <c r="D52180" s="422"/>
    </row>
    <row r="52181" spans="4:4">
      <c r="D52181" s="422"/>
    </row>
    <row r="52182" spans="4:4">
      <c r="D52182" s="422"/>
    </row>
    <row r="52183" spans="4:4">
      <c r="D52183" s="422"/>
    </row>
    <row r="52184" spans="4:4">
      <c r="D52184" s="422"/>
    </row>
    <row r="52185" spans="4:4">
      <c r="D52185" s="422"/>
    </row>
    <row r="52186" spans="4:4">
      <c r="D52186" s="422"/>
    </row>
    <row r="52187" spans="4:4">
      <c r="D52187" s="422"/>
    </row>
    <row r="52188" spans="4:4">
      <c r="D52188" s="422"/>
    </row>
    <row r="52189" spans="4:4">
      <c r="D52189" s="422"/>
    </row>
    <row r="52190" spans="4:4">
      <c r="D52190" s="422"/>
    </row>
    <row r="52191" spans="4:4">
      <c r="D52191" s="422"/>
    </row>
    <row r="52192" spans="4:4">
      <c r="D52192" s="422"/>
    </row>
    <row r="52193" spans="4:4">
      <c r="D52193" s="422"/>
    </row>
    <row r="52194" spans="4:4">
      <c r="D52194" s="422"/>
    </row>
    <row r="52195" spans="4:4">
      <c r="D52195" s="422"/>
    </row>
    <row r="52196" spans="4:4">
      <c r="D52196" s="422"/>
    </row>
    <row r="52197" spans="4:4">
      <c r="D52197" s="422"/>
    </row>
    <row r="52198" spans="4:4">
      <c r="D52198" s="422"/>
    </row>
    <row r="52199" spans="4:4">
      <c r="D52199" s="422"/>
    </row>
    <row r="52200" spans="4:4">
      <c r="D52200" s="422"/>
    </row>
    <row r="52201" spans="4:4">
      <c r="D52201" s="422"/>
    </row>
    <row r="52202" spans="4:4">
      <c r="D52202" s="422"/>
    </row>
    <row r="52203" spans="4:4">
      <c r="D52203" s="422"/>
    </row>
    <row r="52204" spans="4:4">
      <c r="D52204" s="422"/>
    </row>
    <row r="52205" spans="4:4">
      <c r="D52205" s="422"/>
    </row>
    <row r="52206" spans="4:4">
      <c r="D52206" s="422"/>
    </row>
    <row r="52207" spans="4:4">
      <c r="D52207" s="422"/>
    </row>
    <row r="52208" spans="4:4">
      <c r="D52208" s="422"/>
    </row>
    <row r="52209" spans="4:4">
      <c r="D52209" s="422"/>
    </row>
    <row r="52210" spans="4:4">
      <c r="D52210" s="422"/>
    </row>
    <row r="52211" spans="4:4">
      <c r="D52211" s="422"/>
    </row>
    <row r="52212" spans="4:4">
      <c r="D52212" s="422"/>
    </row>
    <row r="52213" spans="4:4">
      <c r="D52213" s="422"/>
    </row>
    <row r="52214" spans="4:4">
      <c r="D52214" s="422"/>
    </row>
    <row r="52215" spans="4:4">
      <c r="D52215" s="422"/>
    </row>
    <row r="52216" spans="4:4">
      <c r="D52216" s="422"/>
    </row>
    <row r="52217" spans="4:4">
      <c r="D52217" s="422"/>
    </row>
    <row r="52218" spans="4:4">
      <c r="D52218" s="422"/>
    </row>
    <row r="52219" spans="4:4">
      <c r="D52219" s="422"/>
    </row>
    <row r="52220" spans="4:4">
      <c r="D52220" s="422"/>
    </row>
    <row r="52221" spans="4:4">
      <c r="D52221" s="422"/>
    </row>
    <row r="52222" spans="4:4">
      <c r="D52222" s="422"/>
    </row>
    <row r="52223" spans="4:4">
      <c r="D52223" s="422"/>
    </row>
    <row r="52224" spans="4:4">
      <c r="D52224" s="422"/>
    </row>
    <row r="52225" spans="4:4">
      <c r="D52225" s="422"/>
    </row>
    <row r="52226" spans="4:4">
      <c r="D52226" s="422"/>
    </row>
    <row r="52227" spans="4:4">
      <c r="D52227" s="422"/>
    </row>
    <row r="52228" spans="4:4">
      <c r="D52228" s="422"/>
    </row>
    <row r="52229" spans="4:4">
      <c r="D52229" s="422"/>
    </row>
    <row r="52230" spans="4:4">
      <c r="D52230" s="422"/>
    </row>
    <row r="52231" spans="4:4">
      <c r="D52231" s="422"/>
    </row>
    <row r="52232" spans="4:4">
      <c r="D52232" s="422"/>
    </row>
    <row r="52233" spans="4:4">
      <c r="D52233" s="422"/>
    </row>
    <row r="52234" spans="4:4">
      <c r="D52234" s="422"/>
    </row>
    <row r="52235" spans="4:4">
      <c r="D52235" s="422"/>
    </row>
    <row r="52236" spans="4:4">
      <c r="D52236" s="422"/>
    </row>
    <row r="52237" spans="4:4">
      <c r="D52237" s="422"/>
    </row>
    <row r="52238" spans="4:4">
      <c r="D52238" s="422"/>
    </row>
    <row r="52239" spans="4:4">
      <c r="D52239" s="422"/>
    </row>
    <row r="52240" spans="4:4">
      <c r="D52240" s="422"/>
    </row>
    <row r="52241" spans="4:4">
      <c r="D52241" s="422"/>
    </row>
    <row r="52242" spans="4:4">
      <c r="D52242" s="422"/>
    </row>
    <row r="52243" spans="4:4">
      <c r="D52243" s="422"/>
    </row>
    <row r="52244" spans="4:4">
      <c r="D52244" s="422"/>
    </row>
    <row r="52245" spans="4:4">
      <c r="D52245" s="422"/>
    </row>
    <row r="52246" spans="4:4">
      <c r="D52246" s="422"/>
    </row>
    <row r="52247" spans="4:4">
      <c r="D52247" s="422"/>
    </row>
    <row r="52248" spans="4:4">
      <c r="D52248" s="422"/>
    </row>
    <row r="52249" spans="4:4">
      <c r="D52249" s="422"/>
    </row>
    <row r="52250" spans="4:4">
      <c r="D52250" s="422"/>
    </row>
    <row r="52251" spans="4:4">
      <c r="D52251" s="422"/>
    </row>
    <row r="52252" spans="4:4">
      <c r="D52252" s="422"/>
    </row>
    <row r="52253" spans="4:4">
      <c r="D52253" s="422"/>
    </row>
    <row r="52254" spans="4:4">
      <c r="D52254" s="422"/>
    </row>
    <row r="52255" spans="4:4">
      <c r="D52255" s="422"/>
    </row>
    <row r="52256" spans="4:4">
      <c r="D52256" s="422"/>
    </row>
    <row r="52257" spans="4:4">
      <c r="D52257" s="422"/>
    </row>
    <row r="52258" spans="4:4">
      <c r="D52258" s="422"/>
    </row>
    <row r="52259" spans="4:4">
      <c r="D52259" s="422"/>
    </row>
    <row r="52260" spans="4:4">
      <c r="D52260" s="422"/>
    </row>
    <row r="52261" spans="4:4">
      <c r="D52261" s="422"/>
    </row>
    <row r="52262" spans="4:4">
      <c r="D52262" s="422"/>
    </row>
    <row r="52263" spans="4:4">
      <c r="D52263" s="422"/>
    </row>
    <row r="52264" spans="4:4">
      <c r="D52264" s="422"/>
    </row>
    <row r="52265" spans="4:4">
      <c r="D52265" s="422"/>
    </row>
    <row r="52266" spans="4:4">
      <c r="D52266" s="422"/>
    </row>
    <row r="52267" spans="4:4">
      <c r="D52267" s="422"/>
    </row>
    <row r="52268" spans="4:4">
      <c r="D52268" s="422"/>
    </row>
    <row r="52269" spans="4:4">
      <c r="D52269" s="422"/>
    </row>
    <row r="52270" spans="4:4">
      <c r="D52270" s="422"/>
    </row>
    <row r="52271" spans="4:4">
      <c r="D52271" s="422"/>
    </row>
    <row r="52272" spans="4:4">
      <c r="D52272" s="422"/>
    </row>
    <row r="52273" spans="4:4">
      <c r="D52273" s="422"/>
    </row>
    <row r="52274" spans="4:4">
      <c r="D52274" s="422"/>
    </row>
    <row r="52275" spans="4:4">
      <c r="D52275" s="422"/>
    </row>
    <row r="52276" spans="4:4">
      <c r="D52276" s="422"/>
    </row>
    <row r="52277" spans="4:4">
      <c r="D52277" s="422"/>
    </row>
    <row r="52278" spans="4:4">
      <c r="D52278" s="422"/>
    </row>
    <row r="52279" spans="4:4">
      <c r="D52279" s="422"/>
    </row>
    <row r="52280" spans="4:4">
      <c r="D52280" s="422"/>
    </row>
    <row r="52281" spans="4:4">
      <c r="D52281" s="422"/>
    </row>
    <row r="52282" spans="4:4">
      <c r="D52282" s="422"/>
    </row>
    <row r="52283" spans="4:4">
      <c r="D52283" s="422"/>
    </row>
    <row r="52284" spans="4:4">
      <c r="D52284" s="422"/>
    </row>
    <row r="52285" spans="4:4">
      <c r="D52285" s="422"/>
    </row>
    <row r="52286" spans="4:4">
      <c r="D52286" s="422"/>
    </row>
    <row r="52287" spans="4:4">
      <c r="D52287" s="422"/>
    </row>
    <row r="52288" spans="4:4">
      <c r="D52288" s="422"/>
    </row>
    <row r="52289" spans="4:4">
      <c r="D52289" s="422"/>
    </row>
    <row r="52290" spans="4:4">
      <c r="D52290" s="422"/>
    </row>
    <row r="52291" spans="4:4">
      <c r="D52291" s="422"/>
    </row>
    <row r="52292" spans="4:4">
      <c r="D52292" s="422"/>
    </row>
    <row r="52293" spans="4:4">
      <c r="D52293" s="422"/>
    </row>
    <row r="52294" spans="4:4">
      <c r="D52294" s="422"/>
    </row>
    <row r="52295" spans="4:4">
      <c r="D52295" s="422"/>
    </row>
    <row r="52296" spans="4:4">
      <c r="D52296" s="422"/>
    </row>
    <row r="52297" spans="4:4">
      <c r="D52297" s="422"/>
    </row>
    <row r="52298" spans="4:4">
      <c r="D52298" s="422"/>
    </row>
    <row r="52299" spans="4:4">
      <c r="D52299" s="422"/>
    </row>
    <row r="52300" spans="4:4">
      <c r="D52300" s="422"/>
    </row>
    <row r="52301" spans="4:4">
      <c r="D52301" s="422"/>
    </row>
    <row r="52302" spans="4:4">
      <c r="D52302" s="422"/>
    </row>
    <row r="52303" spans="4:4">
      <c r="D52303" s="422"/>
    </row>
    <row r="52304" spans="4:4">
      <c r="D52304" s="422"/>
    </row>
    <row r="52305" spans="4:4">
      <c r="D52305" s="422"/>
    </row>
    <row r="52306" spans="4:4">
      <c r="D52306" s="422"/>
    </row>
    <row r="52307" spans="4:4">
      <c r="D52307" s="422"/>
    </row>
    <row r="52308" spans="4:4">
      <c r="D52308" s="422"/>
    </row>
    <row r="52309" spans="4:4">
      <c r="D52309" s="422"/>
    </row>
    <row r="52310" spans="4:4">
      <c r="D52310" s="422"/>
    </row>
    <row r="52311" spans="4:4">
      <c r="D52311" s="422"/>
    </row>
    <row r="52312" spans="4:4">
      <c r="D52312" s="422"/>
    </row>
    <row r="52313" spans="4:4">
      <c r="D52313" s="422"/>
    </row>
    <row r="52314" spans="4:4">
      <c r="D52314" s="422"/>
    </row>
    <row r="52315" spans="4:4">
      <c r="D52315" s="422"/>
    </row>
    <row r="52316" spans="4:4">
      <c r="D52316" s="422"/>
    </row>
    <row r="52317" spans="4:4">
      <c r="D52317" s="422"/>
    </row>
    <row r="52318" spans="4:4">
      <c r="D52318" s="422"/>
    </row>
    <row r="52319" spans="4:4">
      <c r="D52319" s="422"/>
    </row>
    <row r="52320" spans="4:4">
      <c r="D52320" s="422"/>
    </row>
    <row r="52321" spans="4:4">
      <c r="D52321" s="422"/>
    </row>
    <row r="52322" spans="4:4">
      <c r="D52322" s="422"/>
    </row>
    <row r="52323" spans="4:4">
      <c r="D52323" s="422"/>
    </row>
    <row r="52324" spans="4:4">
      <c r="D52324" s="422"/>
    </row>
    <row r="52325" spans="4:4">
      <c r="D52325" s="422"/>
    </row>
    <row r="52326" spans="4:4">
      <c r="D52326" s="422"/>
    </row>
    <row r="52327" spans="4:4">
      <c r="D52327" s="422"/>
    </row>
    <row r="52328" spans="4:4">
      <c r="D52328" s="422"/>
    </row>
    <row r="52329" spans="4:4">
      <c r="D52329" s="422"/>
    </row>
    <row r="52330" spans="4:4">
      <c r="D52330" s="422"/>
    </row>
    <row r="52331" spans="4:4">
      <c r="D52331" s="422"/>
    </row>
    <row r="52332" spans="4:4">
      <c r="D52332" s="422"/>
    </row>
    <row r="52333" spans="4:4">
      <c r="D52333" s="422"/>
    </row>
    <row r="52334" spans="4:4">
      <c r="D52334" s="422"/>
    </row>
    <row r="52335" spans="4:4">
      <c r="D52335" s="422"/>
    </row>
    <row r="52336" spans="4:4">
      <c r="D52336" s="422"/>
    </row>
    <row r="52337" spans="4:4">
      <c r="D52337" s="422"/>
    </row>
    <row r="52338" spans="4:4">
      <c r="D52338" s="422"/>
    </row>
    <row r="52339" spans="4:4">
      <c r="D52339" s="422"/>
    </row>
    <row r="52340" spans="4:4">
      <c r="D52340" s="422"/>
    </row>
    <row r="52341" spans="4:4">
      <c r="D52341" s="422"/>
    </row>
    <row r="52342" spans="4:4">
      <c r="D52342" s="422"/>
    </row>
    <row r="52343" spans="4:4">
      <c r="D52343" s="422"/>
    </row>
    <row r="52344" spans="4:4">
      <c r="D52344" s="422"/>
    </row>
    <row r="52345" spans="4:4">
      <c r="D52345" s="422"/>
    </row>
    <row r="52346" spans="4:4">
      <c r="D52346" s="422"/>
    </row>
    <row r="52347" spans="4:4">
      <c r="D52347" s="422"/>
    </row>
    <row r="52348" spans="4:4">
      <c r="D52348" s="422"/>
    </row>
    <row r="52349" spans="4:4">
      <c r="D52349" s="422"/>
    </row>
    <row r="52350" spans="4:4">
      <c r="D52350" s="422"/>
    </row>
    <row r="52351" spans="4:4">
      <c r="D52351" s="422"/>
    </row>
    <row r="52352" spans="4:4">
      <c r="D52352" s="422"/>
    </row>
    <row r="52353" spans="4:4">
      <c r="D52353" s="422"/>
    </row>
    <row r="52354" spans="4:4">
      <c r="D52354" s="422"/>
    </row>
    <row r="52355" spans="4:4">
      <c r="D52355" s="422"/>
    </row>
    <row r="52356" spans="4:4">
      <c r="D52356" s="422"/>
    </row>
    <row r="52357" spans="4:4">
      <c r="D52357" s="422"/>
    </row>
    <row r="52358" spans="4:4">
      <c r="D52358" s="422"/>
    </row>
    <row r="52359" spans="4:4">
      <c r="D52359" s="422"/>
    </row>
    <row r="52360" spans="4:4">
      <c r="D52360" s="422"/>
    </row>
    <row r="52361" spans="4:4">
      <c r="D52361" s="422"/>
    </row>
    <row r="52362" spans="4:4">
      <c r="D52362" s="422"/>
    </row>
    <row r="52363" spans="4:4">
      <c r="D52363" s="422"/>
    </row>
    <row r="52364" spans="4:4">
      <c r="D52364" s="422"/>
    </row>
    <row r="52365" spans="4:4">
      <c r="D52365" s="422"/>
    </row>
    <row r="52366" spans="4:4">
      <c r="D52366" s="422"/>
    </row>
    <row r="52367" spans="4:4">
      <c r="D52367" s="422"/>
    </row>
    <row r="52368" spans="4:4">
      <c r="D52368" s="422"/>
    </row>
    <row r="52369" spans="4:4">
      <c r="D52369" s="422"/>
    </row>
    <row r="52370" spans="4:4">
      <c r="D52370" s="422"/>
    </row>
    <row r="52371" spans="4:4">
      <c r="D52371" s="422"/>
    </row>
    <row r="52372" spans="4:4">
      <c r="D52372" s="422"/>
    </row>
    <row r="52373" spans="4:4">
      <c r="D52373" s="422"/>
    </row>
    <row r="52374" spans="4:4">
      <c r="D52374" s="422"/>
    </row>
    <row r="52375" spans="4:4">
      <c r="D52375" s="422"/>
    </row>
    <row r="52376" spans="4:4">
      <c r="D52376" s="422"/>
    </row>
    <row r="52377" spans="4:4">
      <c r="D52377" s="422"/>
    </row>
    <row r="52378" spans="4:4">
      <c r="D52378" s="422"/>
    </row>
    <row r="52379" spans="4:4">
      <c r="D52379" s="422"/>
    </row>
    <row r="52380" spans="4:4">
      <c r="D52380" s="422"/>
    </row>
    <row r="52381" spans="4:4">
      <c r="D52381" s="422"/>
    </row>
    <row r="52382" spans="4:4">
      <c r="D52382" s="422"/>
    </row>
    <row r="52383" spans="4:4">
      <c r="D52383" s="422"/>
    </row>
    <row r="52384" spans="4:4">
      <c r="D52384" s="422"/>
    </row>
    <row r="52385" spans="4:4">
      <c r="D52385" s="422"/>
    </row>
    <row r="52386" spans="4:4">
      <c r="D52386" s="422"/>
    </row>
    <row r="52387" spans="4:4">
      <c r="D52387" s="422"/>
    </row>
    <row r="52388" spans="4:4">
      <c r="D52388" s="422"/>
    </row>
    <row r="52389" spans="4:4">
      <c r="D52389" s="422"/>
    </row>
    <row r="52390" spans="4:4">
      <c r="D52390" s="422"/>
    </row>
    <row r="52391" spans="4:4">
      <c r="D52391" s="422"/>
    </row>
    <row r="52392" spans="4:4">
      <c r="D52392" s="422"/>
    </row>
    <row r="52393" spans="4:4">
      <c r="D52393" s="422"/>
    </row>
    <row r="52394" spans="4:4">
      <c r="D52394" s="422"/>
    </row>
    <row r="52395" spans="4:4">
      <c r="D52395" s="422"/>
    </row>
    <row r="52396" spans="4:4">
      <c r="D52396" s="422"/>
    </row>
    <row r="52397" spans="4:4">
      <c r="D52397" s="422"/>
    </row>
    <row r="52398" spans="4:4">
      <c r="D52398" s="422"/>
    </row>
    <row r="52399" spans="4:4">
      <c r="D52399" s="422"/>
    </row>
    <row r="52400" spans="4:4">
      <c r="D52400" s="422"/>
    </row>
    <row r="52401" spans="4:4">
      <c r="D52401" s="422"/>
    </row>
    <row r="52402" spans="4:4">
      <c r="D52402" s="422"/>
    </row>
    <row r="52403" spans="4:4">
      <c r="D52403" s="422"/>
    </row>
    <row r="52404" spans="4:4">
      <c r="D52404" s="422"/>
    </row>
    <row r="52405" spans="4:4">
      <c r="D52405" s="422"/>
    </row>
    <row r="52406" spans="4:4">
      <c r="D52406" s="422"/>
    </row>
    <row r="52407" spans="4:4">
      <c r="D52407" s="422"/>
    </row>
    <row r="52408" spans="4:4">
      <c r="D52408" s="422"/>
    </row>
    <row r="52409" spans="4:4">
      <c r="D52409" s="422"/>
    </row>
    <row r="52410" spans="4:4">
      <c r="D52410" s="422"/>
    </row>
    <row r="52411" spans="4:4">
      <c r="D52411" s="422"/>
    </row>
    <row r="52412" spans="4:4">
      <c r="D52412" s="422"/>
    </row>
    <row r="52413" spans="4:4">
      <c r="D52413" s="422"/>
    </row>
    <row r="52414" spans="4:4">
      <c r="D52414" s="422"/>
    </row>
    <row r="52415" spans="4:4">
      <c r="D52415" s="422"/>
    </row>
    <row r="52416" spans="4:4">
      <c r="D52416" s="422"/>
    </row>
    <row r="52417" spans="4:4">
      <c r="D52417" s="422"/>
    </row>
    <row r="52418" spans="4:4">
      <c r="D52418" s="422"/>
    </row>
    <row r="52419" spans="4:4">
      <c r="D52419" s="422"/>
    </row>
    <row r="52420" spans="4:4">
      <c r="D52420" s="422"/>
    </row>
    <row r="52421" spans="4:4">
      <c r="D52421" s="422"/>
    </row>
    <row r="52422" spans="4:4">
      <c r="D52422" s="422"/>
    </row>
    <row r="52423" spans="4:4">
      <c r="D52423" s="422"/>
    </row>
    <row r="52424" spans="4:4">
      <c r="D52424" s="422"/>
    </row>
    <row r="52425" spans="4:4">
      <c r="D52425" s="422"/>
    </row>
    <row r="52426" spans="4:4">
      <c r="D52426" s="422"/>
    </row>
    <row r="52427" spans="4:4">
      <c r="D52427" s="422"/>
    </row>
    <row r="52428" spans="4:4">
      <c r="D52428" s="422"/>
    </row>
    <row r="52429" spans="4:4">
      <c r="D52429" s="422"/>
    </row>
    <row r="52430" spans="4:4">
      <c r="D52430" s="422"/>
    </row>
    <row r="52431" spans="4:4">
      <c r="D52431" s="422"/>
    </row>
    <row r="52432" spans="4:4">
      <c r="D52432" s="422"/>
    </row>
    <row r="52433" spans="4:4">
      <c r="D52433" s="422"/>
    </row>
    <row r="52434" spans="4:4">
      <c r="D52434" s="422"/>
    </row>
    <row r="52435" spans="4:4">
      <c r="D52435" s="422"/>
    </row>
    <row r="52436" spans="4:4">
      <c r="D52436" s="422"/>
    </row>
    <row r="52437" spans="4:4">
      <c r="D52437" s="422"/>
    </row>
    <row r="52438" spans="4:4">
      <c r="D52438" s="422"/>
    </row>
    <row r="52439" spans="4:4">
      <c r="D52439" s="422"/>
    </row>
    <row r="52440" spans="4:4">
      <c r="D52440" s="422"/>
    </row>
    <row r="52441" spans="4:4">
      <c r="D52441" s="422"/>
    </row>
    <row r="52442" spans="4:4">
      <c r="D52442" s="422"/>
    </row>
    <row r="52443" spans="4:4">
      <c r="D52443" s="422"/>
    </row>
    <row r="52444" spans="4:4">
      <c r="D52444" s="422"/>
    </row>
    <row r="52445" spans="4:4">
      <c r="D52445" s="422"/>
    </row>
    <row r="52446" spans="4:4">
      <c r="D52446" s="422"/>
    </row>
    <row r="52447" spans="4:4">
      <c r="D52447" s="422"/>
    </row>
    <row r="52448" spans="4:4">
      <c r="D52448" s="422"/>
    </row>
    <row r="52449" spans="4:4">
      <c r="D52449" s="422"/>
    </row>
    <row r="52450" spans="4:4">
      <c r="D52450" s="422"/>
    </row>
    <row r="52451" spans="4:4">
      <c r="D52451" s="422"/>
    </row>
    <row r="52452" spans="4:4">
      <c r="D52452" s="422"/>
    </row>
    <row r="52453" spans="4:4">
      <c r="D52453" s="422"/>
    </row>
    <row r="52454" spans="4:4">
      <c r="D52454" s="422"/>
    </row>
    <row r="52455" spans="4:4">
      <c r="D52455" s="422"/>
    </row>
    <row r="52456" spans="4:4">
      <c r="D52456" s="422"/>
    </row>
    <row r="52457" spans="4:4">
      <c r="D52457" s="422"/>
    </row>
    <row r="52458" spans="4:4">
      <c r="D52458" s="422"/>
    </row>
    <row r="52459" spans="4:4">
      <c r="D52459" s="422"/>
    </row>
    <row r="52460" spans="4:4">
      <c r="D52460" s="422"/>
    </row>
    <row r="52461" spans="4:4">
      <c r="D52461" s="422"/>
    </row>
    <row r="52462" spans="4:4">
      <c r="D52462" s="422"/>
    </row>
    <row r="52463" spans="4:4">
      <c r="D52463" s="422"/>
    </row>
    <row r="52464" spans="4:4">
      <c r="D52464" s="422"/>
    </row>
    <row r="52465" spans="4:4">
      <c r="D52465" s="422"/>
    </row>
    <row r="52466" spans="4:4">
      <c r="D52466" s="422"/>
    </row>
    <row r="52467" spans="4:4">
      <c r="D52467" s="422"/>
    </row>
    <row r="52468" spans="4:4">
      <c r="D52468" s="422"/>
    </row>
    <row r="52469" spans="4:4">
      <c r="D52469" s="422"/>
    </row>
    <row r="52470" spans="4:4">
      <c r="D52470" s="422"/>
    </row>
    <row r="52471" spans="4:4">
      <c r="D52471" s="422"/>
    </row>
    <row r="52472" spans="4:4">
      <c r="D52472" s="422"/>
    </row>
    <row r="52473" spans="4:4">
      <c r="D52473" s="422"/>
    </row>
    <row r="52474" spans="4:4">
      <c r="D52474" s="422"/>
    </row>
    <row r="52475" spans="4:4">
      <c r="D52475" s="422"/>
    </row>
    <row r="52476" spans="4:4">
      <c r="D52476" s="422"/>
    </row>
    <row r="52477" spans="4:4">
      <c r="D52477" s="422"/>
    </row>
    <row r="52478" spans="4:4">
      <c r="D52478" s="422"/>
    </row>
    <row r="52479" spans="4:4">
      <c r="D52479" s="422"/>
    </row>
    <row r="52480" spans="4:4">
      <c r="D52480" s="422"/>
    </row>
    <row r="52481" spans="4:4">
      <c r="D52481" s="422"/>
    </row>
    <row r="52482" spans="4:4">
      <c r="D52482" s="422"/>
    </row>
    <row r="52483" spans="4:4">
      <c r="D52483" s="422"/>
    </row>
    <row r="52484" spans="4:4">
      <c r="D52484" s="422"/>
    </row>
    <row r="52485" spans="4:4">
      <c r="D52485" s="422"/>
    </row>
    <row r="52486" spans="4:4">
      <c r="D52486" s="422"/>
    </row>
    <row r="52487" spans="4:4">
      <c r="D52487" s="422"/>
    </row>
    <row r="52488" spans="4:4">
      <c r="D52488" s="422"/>
    </row>
    <row r="52489" spans="4:4">
      <c r="D52489" s="422"/>
    </row>
    <row r="52490" spans="4:4">
      <c r="D52490" s="422"/>
    </row>
    <row r="52491" spans="4:4">
      <c r="D52491" s="422"/>
    </row>
    <row r="52492" spans="4:4">
      <c r="D52492" s="422"/>
    </row>
    <row r="52493" spans="4:4">
      <c r="D52493" s="422"/>
    </row>
    <row r="52494" spans="4:4">
      <c r="D52494" s="422"/>
    </row>
    <row r="52495" spans="4:4">
      <c r="D52495" s="422"/>
    </row>
    <row r="52496" spans="4:4">
      <c r="D52496" s="422"/>
    </row>
    <row r="52497" spans="4:4">
      <c r="D52497" s="422"/>
    </row>
    <row r="52498" spans="4:4">
      <c r="D52498" s="422"/>
    </row>
    <row r="52499" spans="4:4">
      <c r="D52499" s="422"/>
    </row>
    <row r="52500" spans="4:4">
      <c r="D52500" s="422"/>
    </row>
    <row r="52501" spans="4:4">
      <c r="D52501" s="422"/>
    </row>
    <row r="52502" spans="4:4">
      <c r="D52502" s="422"/>
    </row>
    <row r="52503" spans="4:4">
      <c r="D52503" s="422"/>
    </row>
    <row r="52504" spans="4:4">
      <c r="D52504" s="422"/>
    </row>
    <row r="52505" spans="4:4">
      <c r="D52505" s="422"/>
    </row>
    <row r="52506" spans="4:4">
      <c r="D52506" s="422"/>
    </row>
    <row r="52507" spans="4:4">
      <c r="D52507" s="422"/>
    </row>
    <row r="52508" spans="4:4">
      <c r="D52508" s="422"/>
    </row>
    <row r="52509" spans="4:4">
      <c r="D52509" s="422"/>
    </row>
    <row r="52510" spans="4:4">
      <c r="D52510" s="422"/>
    </row>
    <row r="52511" spans="4:4">
      <c r="D52511" s="422"/>
    </row>
    <row r="52512" spans="4:4">
      <c r="D52512" s="422"/>
    </row>
    <row r="52513" spans="4:4">
      <c r="D52513" s="422"/>
    </row>
    <row r="52514" spans="4:4">
      <c r="D52514" s="422"/>
    </row>
    <row r="52515" spans="4:4">
      <c r="D52515" s="422"/>
    </row>
    <row r="52516" spans="4:4">
      <c r="D52516" s="422"/>
    </row>
    <row r="52517" spans="4:4">
      <c r="D52517" s="422"/>
    </row>
    <row r="52518" spans="4:4">
      <c r="D52518" s="422"/>
    </row>
    <row r="52519" spans="4:4">
      <c r="D52519" s="422"/>
    </row>
    <row r="52520" spans="4:4">
      <c r="D52520" s="422"/>
    </row>
    <row r="52521" spans="4:4">
      <c r="D52521" s="422"/>
    </row>
    <row r="52522" spans="4:4">
      <c r="D52522" s="422"/>
    </row>
    <row r="52523" spans="4:4">
      <c r="D52523" s="422"/>
    </row>
    <row r="52524" spans="4:4">
      <c r="D52524" s="422"/>
    </row>
    <row r="52525" spans="4:4">
      <c r="D52525" s="422"/>
    </row>
    <row r="52526" spans="4:4">
      <c r="D52526" s="422"/>
    </row>
    <row r="52527" spans="4:4">
      <c r="D52527" s="422"/>
    </row>
    <row r="52528" spans="4:4">
      <c r="D52528" s="422"/>
    </row>
    <row r="52529" spans="4:4">
      <c r="D52529" s="422"/>
    </row>
    <row r="52530" spans="4:4">
      <c r="D52530" s="422"/>
    </row>
    <row r="52531" spans="4:4">
      <c r="D52531" s="422"/>
    </row>
    <row r="52532" spans="4:4">
      <c r="D52532" s="422"/>
    </row>
    <row r="52533" spans="4:4">
      <c r="D52533" s="422"/>
    </row>
    <row r="52534" spans="4:4">
      <c r="D52534" s="422"/>
    </row>
    <row r="52535" spans="4:4">
      <c r="D52535" s="422"/>
    </row>
    <row r="52536" spans="4:4">
      <c r="D52536" s="422"/>
    </row>
    <row r="52537" spans="4:4">
      <c r="D52537" s="422"/>
    </row>
    <row r="52538" spans="4:4">
      <c r="D52538" s="422"/>
    </row>
    <row r="52539" spans="4:4">
      <c r="D52539" s="422"/>
    </row>
    <row r="52540" spans="4:4">
      <c r="D52540" s="422"/>
    </row>
    <row r="52541" spans="4:4">
      <c r="D52541" s="422"/>
    </row>
    <row r="52542" spans="4:4">
      <c r="D52542" s="422"/>
    </row>
    <row r="52543" spans="4:4">
      <c r="D52543" s="422"/>
    </row>
    <row r="52544" spans="4:4">
      <c r="D52544" s="422"/>
    </row>
    <row r="52545" spans="4:4">
      <c r="D52545" s="422"/>
    </row>
    <row r="52546" spans="4:4">
      <c r="D52546" s="422"/>
    </row>
    <row r="52547" spans="4:4">
      <c r="D52547" s="422"/>
    </row>
    <row r="52548" spans="4:4">
      <c r="D52548" s="422"/>
    </row>
    <row r="52549" spans="4:4">
      <c r="D52549" s="422"/>
    </row>
    <row r="52550" spans="4:4">
      <c r="D52550" s="422"/>
    </row>
    <row r="52551" spans="4:4">
      <c r="D52551" s="422"/>
    </row>
    <row r="52552" spans="4:4">
      <c r="D52552" s="422"/>
    </row>
    <row r="52553" spans="4:4">
      <c r="D52553" s="422"/>
    </row>
    <row r="52554" spans="4:4">
      <c r="D52554" s="422"/>
    </row>
    <row r="52555" spans="4:4">
      <c r="D52555" s="422"/>
    </row>
    <row r="52556" spans="4:4">
      <c r="D52556" s="422"/>
    </row>
    <row r="52557" spans="4:4">
      <c r="D52557" s="422"/>
    </row>
    <row r="52558" spans="4:4">
      <c r="D52558" s="422"/>
    </row>
    <row r="52559" spans="4:4">
      <c r="D52559" s="422"/>
    </row>
    <row r="52560" spans="4:4">
      <c r="D52560" s="422"/>
    </row>
    <row r="52561" spans="4:4">
      <c r="D52561" s="422"/>
    </row>
    <row r="52562" spans="4:4">
      <c r="D52562" s="422"/>
    </row>
    <row r="52563" spans="4:4">
      <c r="D52563" s="422"/>
    </row>
    <row r="52564" spans="4:4">
      <c r="D52564" s="422"/>
    </row>
    <row r="52565" spans="4:4">
      <c r="D52565" s="422"/>
    </row>
    <row r="52566" spans="4:4">
      <c r="D52566" s="422"/>
    </row>
    <row r="52567" spans="4:4">
      <c r="D52567" s="422"/>
    </row>
    <row r="52568" spans="4:4">
      <c r="D52568" s="422"/>
    </row>
    <row r="52569" spans="4:4">
      <c r="D52569" s="422"/>
    </row>
    <row r="52570" spans="4:4">
      <c r="D52570" s="422"/>
    </row>
    <row r="52571" spans="4:4">
      <c r="D52571" s="422"/>
    </row>
    <row r="52572" spans="4:4">
      <c r="D52572" s="422"/>
    </row>
    <row r="52573" spans="4:4">
      <c r="D52573" s="422"/>
    </row>
    <row r="52574" spans="4:4">
      <c r="D52574" s="422"/>
    </row>
    <row r="52575" spans="4:4">
      <c r="D52575" s="422"/>
    </row>
    <row r="52576" spans="4:4">
      <c r="D52576" s="422"/>
    </row>
    <row r="52577" spans="4:4">
      <c r="D52577" s="422"/>
    </row>
    <row r="52578" spans="4:4">
      <c r="D52578" s="422"/>
    </row>
    <row r="52579" spans="4:4">
      <c r="D52579" s="422"/>
    </row>
    <row r="52580" spans="4:4">
      <c r="D52580" s="422"/>
    </row>
    <row r="52581" spans="4:4">
      <c r="D52581" s="422"/>
    </row>
    <row r="52582" spans="4:4">
      <c r="D52582" s="422"/>
    </row>
    <row r="52583" spans="4:4">
      <c r="D52583" s="422"/>
    </row>
    <row r="52584" spans="4:4">
      <c r="D52584" s="422"/>
    </row>
    <row r="52585" spans="4:4">
      <c r="D52585" s="422"/>
    </row>
    <row r="52586" spans="4:4">
      <c r="D52586" s="422"/>
    </row>
    <row r="52587" spans="4:4">
      <c r="D52587" s="422"/>
    </row>
    <row r="52588" spans="4:4">
      <c r="D52588" s="422"/>
    </row>
    <row r="52589" spans="4:4">
      <c r="D52589" s="422"/>
    </row>
    <row r="52590" spans="4:4">
      <c r="D52590" s="422"/>
    </row>
    <row r="52591" spans="4:4">
      <c r="D52591" s="422"/>
    </row>
    <row r="52592" spans="4:4">
      <c r="D52592" s="422"/>
    </row>
    <row r="52593" spans="4:4">
      <c r="D52593" s="422"/>
    </row>
    <row r="52594" spans="4:4">
      <c r="D52594" s="422"/>
    </row>
    <row r="52595" spans="4:4">
      <c r="D52595" s="422"/>
    </row>
    <row r="52596" spans="4:4">
      <c r="D52596" s="422"/>
    </row>
    <row r="52597" spans="4:4">
      <c r="D52597" s="422"/>
    </row>
    <row r="52598" spans="4:4">
      <c r="D52598" s="422"/>
    </row>
    <row r="52599" spans="4:4">
      <c r="D52599" s="422"/>
    </row>
    <row r="52600" spans="4:4">
      <c r="D52600" s="422"/>
    </row>
    <row r="52601" spans="4:4">
      <c r="D52601" s="422"/>
    </row>
    <row r="52602" spans="4:4">
      <c r="D52602" s="422"/>
    </row>
    <row r="52603" spans="4:4">
      <c r="D52603" s="422"/>
    </row>
    <row r="52604" spans="4:4">
      <c r="D52604" s="422"/>
    </row>
    <row r="52605" spans="4:4">
      <c r="D52605" s="422"/>
    </row>
    <row r="52606" spans="4:4">
      <c r="D52606" s="422"/>
    </row>
    <row r="52607" spans="4:4">
      <c r="D52607" s="422"/>
    </row>
    <row r="52608" spans="4:4">
      <c r="D52608" s="422"/>
    </row>
    <row r="52609" spans="4:4">
      <c r="D52609" s="422"/>
    </row>
    <row r="52610" spans="4:4">
      <c r="D52610" s="422"/>
    </row>
    <row r="52611" spans="4:4">
      <c r="D52611" s="422"/>
    </row>
    <row r="52612" spans="4:4">
      <c r="D52612" s="422"/>
    </row>
    <row r="52613" spans="4:4">
      <c r="D52613" s="422"/>
    </row>
    <row r="52614" spans="4:4">
      <c r="D52614" s="422"/>
    </row>
    <row r="52615" spans="4:4">
      <c r="D52615" s="422"/>
    </row>
    <row r="52616" spans="4:4">
      <c r="D52616" s="422"/>
    </row>
    <row r="52617" spans="4:4">
      <c r="D52617" s="422"/>
    </row>
    <row r="52618" spans="4:4">
      <c r="D52618" s="422"/>
    </row>
    <row r="52619" spans="4:4">
      <c r="D52619" s="422"/>
    </row>
    <row r="52620" spans="4:4">
      <c r="D52620" s="422"/>
    </row>
    <row r="52621" spans="4:4">
      <c r="D52621" s="422"/>
    </row>
    <row r="52622" spans="4:4">
      <c r="D52622" s="422"/>
    </row>
    <row r="52623" spans="4:4">
      <c r="D52623" s="422"/>
    </row>
    <row r="52624" spans="4:4">
      <c r="D52624" s="422"/>
    </row>
    <row r="52625" spans="4:4">
      <c r="D52625" s="422"/>
    </row>
    <row r="52626" spans="4:4">
      <c r="D52626" s="422"/>
    </row>
    <row r="52627" spans="4:4">
      <c r="D52627" s="422"/>
    </row>
    <row r="52628" spans="4:4">
      <c r="D52628" s="422"/>
    </row>
    <row r="52629" spans="4:4">
      <c r="D52629" s="422"/>
    </row>
    <row r="52630" spans="4:4">
      <c r="D52630" s="422"/>
    </row>
    <row r="52631" spans="4:4">
      <c r="D52631" s="422"/>
    </row>
    <row r="52632" spans="4:4">
      <c r="D52632" s="422"/>
    </row>
    <row r="52633" spans="4:4">
      <c r="D52633" s="422"/>
    </row>
    <row r="52634" spans="4:4">
      <c r="D52634" s="422"/>
    </row>
    <row r="52635" spans="4:4">
      <c r="D52635" s="422"/>
    </row>
    <row r="52636" spans="4:4">
      <c r="D52636" s="422"/>
    </row>
    <row r="52637" spans="4:4">
      <c r="D52637" s="422"/>
    </row>
    <row r="52638" spans="4:4">
      <c r="D52638" s="422"/>
    </row>
    <row r="52639" spans="4:4">
      <c r="D52639" s="422"/>
    </row>
    <row r="52640" spans="4:4">
      <c r="D52640" s="422"/>
    </row>
    <row r="52641" spans="4:4">
      <c r="D52641" s="422"/>
    </row>
    <row r="52642" spans="4:4">
      <c r="D52642" s="422"/>
    </row>
    <row r="52643" spans="4:4">
      <c r="D52643" s="422"/>
    </row>
    <row r="52644" spans="4:4">
      <c r="D52644" s="422"/>
    </row>
    <row r="52645" spans="4:4">
      <c r="D52645" s="422"/>
    </row>
    <row r="52646" spans="4:4">
      <c r="D52646" s="422"/>
    </row>
    <row r="52647" spans="4:4">
      <c r="D52647" s="422"/>
    </row>
    <row r="52648" spans="4:4">
      <c r="D52648" s="422"/>
    </row>
    <row r="52649" spans="4:4">
      <c r="D52649" s="422"/>
    </row>
    <row r="52650" spans="4:4">
      <c r="D52650" s="422"/>
    </row>
    <row r="52651" spans="4:4">
      <c r="D52651" s="422"/>
    </row>
    <row r="52652" spans="4:4">
      <c r="D52652" s="422"/>
    </row>
    <row r="52653" spans="4:4">
      <c r="D52653" s="422"/>
    </row>
    <row r="52654" spans="4:4">
      <c r="D52654" s="422"/>
    </row>
    <row r="52655" spans="4:4">
      <c r="D52655" s="422"/>
    </row>
    <row r="52656" spans="4:4">
      <c r="D52656" s="422"/>
    </row>
    <row r="52657" spans="4:4">
      <c r="D52657" s="422"/>
    </row>
    <row r="52658" spans="4:4">
      <c r="D52658" s="422"/>
    </row>
    <row r="52659" spans="4:4">
      <c r="D52659" s="422"/>
    </row>
    <row r="52660" spans="4:4">
      <c r="D52660" s="422"/>
    </row>
    <row r="52661" spans="4:4">
      <c r="D52661" s="422"/>
    </row>
    <row r="52662" spans="4:4">
      <c r="D52662" s="422"/>
    </row>
    <row r="52663" spans="4:4">
      <c r="D52663" s="422"/>
    </row>
    <row r="52664" spans="4:4">
      <c r="D52664" s="422"/>
    </row>
    <row r="52665" spans="4:4">
      <c r="D52665" s="422"/>
    </row>
    <row r="52666" spans="4:4">
      <c r="D52666" s="422"/>
    </row>
    <row r="52667" spans="4:4">
      <c r="D52667" s="422"/>
    </row>
    <row r="52668" spans="4:4">
      <c r="D52668" s="422"/>
    </row>
    <row r="52669" spans="4:4">
      <c r="D52669" s="422"/>
    </row>
    <row r="52670" spans="4:4">
      <c r="D52670" s="422"/>
    </row>
    <row r="52671" spans="4:4">
      <c r="D52671" s="422"/>
    </row>
    <row r="52672" spans="4:4">
      <c r="D52672" s="422"/>
    </row>
    <row r="52673" spans="4:4">
      <c r="D52673" s="422"/>
    </row>
    <row r="52674" spans="4:4">
      <c r="D52674" s="422"/>
    </row>
    <row r="52675" spans="4:4">
      <c r="D52675" s="422"/>
    </row>
    <row r="52676" spans="4:4">
      <c r="D52676" s="422"/>
    </row>
    <row r="52677" spans="4:4">
      <c r="D52677" s="422"/>
    </row>
    <row r="52678" spans="4:4">
      <c r="D52678" s="422"/>
    </row>
    <row r="52679" spans="4:4">
      <c r="D52679" s="422"/>
    </row>
    <row r="52680" spans="4:4">
      <c r="D52680" s="422"/>
    </row>
    <row r="52681" spans="4:4">
      <c r="D52681" s="422"/>
    </row>
    <row r="52682" spans="4:4">
      <c r="D52682" s="422"/>
    </row>
    <row r="52683" spans="4:4">
      <c r="D52683" s="422"/>
    </row>
    <row r="52684" spans="4:4">
      <c r="D52684" s="422"/>
    </row>
    <row r="52685" spans="4:4">
      <c r="D52685" s="422"/>
    </row>
    <row r="52686" spans="4:4">
      <c r="D52686" s="422"/>
    </row>
    <row r="52687" spans="4:4">
      <c r="D52687" s="422"/>
    </row>
    <row r="52688" spans="4:4">
      <c r="D52688" s="422"/>
    </row>
    <row r="52689" spans="4:4">
      <c r="D52689" s="422"/>
    </row>
    <row r="52690" spans="4:4">
      <c r="D52690" s="422"/>
    </row>
    <row r="52691" spans="4:4">
      <c r="D52691" s="422"/>
    </row>
    <row r="52692" spans="4:4">
      <c r="D52692" s="422"/>
    </row>
    <row r="52693" spans="4:4">
      <c r="D52693" s="422"/>
    </row>
    <row r="52694" spans="4:4">
      <c r="D52694" s="422"/>
    </row>
    <row r="52695" spans="4:4">
      <c r="D52695" s="422"/>
    </row>
    <row r="52696" spans="4:4">
      <c r="D52696" s="422"/>
    </row>
    <row r="52697" spans="4:4">
      <c r="D52697" s="422"/>
    </row>
    <row r="52698" spans="4:4">
      <c r="D52698" s="422"/>
    </row>
    <row r="52699" spans="4:4">
      <c r="D52699" s="422"/>
    </row>
    <row r="52700" spans="4:4">
      <c r="D52700" s="422"/>
    </row>
    <row r="52701" spans="4:4">
      <c r="D52701" s="422"/>
    </row>
    <row r="52702" spans="4:4">
      <c r="D52702" s="422"/>
    </row>
    <row r="52703" spans="4:4">
      <c r="D52703" s="422"/>
    </row>
    <row r="52704" spans="4:4">
      <c r="D52704" s="422"/>
    </row>
    <row r="52705" spans="4:4">
      <c r="D52705" s="422"/>
    </row>
    <row r="52706" spans="4:4">
      <c r="D52706" s="422"/>
    </row>
    <row r="52707" spans="4:4">
      <c r="D52707" s="422"/>
    </row>
    <row r="52708" spans="4:4">
      <c r="D52708" s="422"/>
    </row>
    <row r="52709" spans="4:4">
      <c r="D52709" s="422"/>
    </row>
    <row r="52710" spans="4:4">
      <c r="D52710" s="422"/>
    </row>
    <row r="52711" spans="4:4">
      <c r="D52711" s="422"/>
    </row>
    <row r="52712" spans="4:4">
      <c r="D52712" s="422"/>
    </row>
    <row r="52713" spans="4:4">
      <c r="D52713" s="422"/>
    </row>
    <row r="52714" spans="4:4">
      <c r="D52714" s="422"/>
    </row>
    <row r="52715" spans="4:4">
      <c r="D52715" s="422"/>
    </row>
    <row r="52716" spans="4:4">
      <c r="D52716" s="422"/>
    </row>
    <row r="52717" spans="4:4">
      <c r="D52717" s="422"/>
    </row>
    <row r="52718" spans="4:4">
      <c r="D52718" s="422"/>
    </row>
    <row r="52719" spans="4:4">
      <c r="D52719" s="422"/>
    </row>
    <row r="52720" spans="4:4">
      <c r="D52720" s="422"/>
    </row>
    <row r="52721" spans="4:4">
      <c r="D52721" s="422"/>
    </row>
    <row r="52722" spans="4:4">
      <c r="D52722" s="422"/>
    </row>
    <row r="52723" spans="4:4">
      <c r="D52723" s="422"/>
    </row>
    <row r="52724" spans="4:4">
      <c r="D52724" s="422"/>
    </row>
    <row r="52725" spans="4:4">
      <c r="D52725" s="422"/>
    </row>
    <row r="52726" spans="4:4">
      <c r="D52726" s="422"/>
    </row>
    <row r="52727" spans="4:4">
      <c r="D52727" s="422"/>
    </row>
    <row r="52728" spans="4:4">
      <c r="D52728" s="422"/>
    </row>
    <row r="52729" spans="4:4">
      <c r="D52729" s="422"/>
    </row>
    <row r="52730" spans="4:4">
      <c r="D52730" s="422"/>
    </row>
    <row r="52731" spans="4:4">
      <c r="D52731" s="422"/>
    </row>
    <row r="52732" spans="4:4">
      <c r="D52732" s="422"/>
    </row>
    <row r="52733" spans="4:4">
      <c r="D52733" s="422"/>
    </row>
    <row r="52734" spans="4:4">
      <c r="D52734" s="422"/>
    </row>
    <row r="52735" spans="4:4">
      <c r="D52735" s="422"/>
    </row>
    <row r="52736" spans="4:4">
      <c r="D52736" s="422"/>
    </row>
    <row r="52737" spans="4:4">
      <c r="D52737" s="422"/>
    </row>
    <row r="52738" spans="4:4">
      <c r="D52738" s="422"/>
    </row>
    <row r="52739" spans="4:4">
      <c r="D52739" s="422"/>
    </row>
    <row r="52740" spans="4:4">
      <c r="D52740" s="422"/>
    </row>
    <row r="52741" spans="4:4">
      <c r="D52741" s="422"/>
    </row>
    <row r="52742" spans="4:4">
      <c r="D52742" s="422"/>
    </row>
    <row r="52743" spans="4:4">
      <c r="D52743" s="422"/>
    </row>
    <row r="52744" spans="4:4">
      <c r="D52744" s="422"/>
    </row>
    <row r="52745" spans="4:4">
      <c r="D52745" s="422"/>
    </row>
    <row r="52746" spans="4:4">
      <c r="D52746" s="422"/>
    </row>
    <row r="52747" spans="4:4">
      <c r="D52747" s="422"/>
    </row>
    <row r="52748" spans="4:4">
      <c r="D52748" s="422"/>
    </row>
    <row r="52749" spans="4:4">
      <c r="D52749" s="422"/>
    </row>
    <row r="52750" spans="4:4">
      <c r="D52750" s="422"/>
    </row>
    <row r="52751" spans="4:4">
      <c r="D52751" s="422"/>
    </row>
    <row r="52752" spans="4:4">
      <c r="D52752" s="422"/>
    </row>
    <row r="52753" spans="4:4">
      <c r="D52753" s="422"/>
    </row>
    <row r="52754" spans="4:4">
      <c r="D52754" s="422"/>
    </row>
    <row r="52755" spans="4:4">
      <c r="D52755" s="422"/>
    </row>
    <row r="52756" spans="4:4">
      <c r="D52756" s="422"/>
    </row>
    <row r="52757" spans="4:4">
      <c r="D52757" s="422"/>
    </row>
    <row r="52758" spans="4:4">
      <c r="D52758" s="422"/>
    </row>
    <row r="52759" spans="4:4">
      <c r="D52759" s="422"/>
    </row>
    <row r="52760" spans="4:4">
      <c r="D52760" s="422"/>
    </row>
    <row r="52761" spans="4:4">
      <c r="D52761" s="422"/>
    </row>
    <row r="52762" spans="4:4">
      <c r="D52762" s="422"/>
    </row>
    <row r="52763" spans="4:4">
      <c r="D52763" s="422"/>
    </row>
    <row r="52764" spans="4:4">
      <c r="D52764" s="422"/>
    </row>
    <row r="52765" spans="4:4">
      <c r="D52765" s="422"/>
    </row>
    <row r="52766" spans="4:4">
      <c r="D52766" s="422"/>
    </row>
    <row r="52767" spans="4:4">
      <c r="D52767" s="422"/>
    </row>
    <row r="52768" spans="4:4">
      <c r="D52768" s="422"/>
    </row>
    <row r="52769" spans="4:4">
      <c r="D52769" s="422"/>
    </row>
    <row r="52770" spans="4:4">
      <c r="D52770" s="422"/>
    </row>
    <row r="52771" spans="4:4">
      <c r="D52771" s="422"/>
    </row>
    <row r="52772" spans="4:4">
      <c r="D52772" s="422"/>
    </row>
    <row r="52773" spans="4:4">
      <c r="D52773" s="422"/>
    </row>
    <row r="52774" spans="4:4">
      <c r="D52774" s="422"/>
    </row>
    <row r="52775" spans="4:4">
      <c r="D52775" s="422"/>
    </row>
    <row r="52776" spans="4:4">
      <c r="D52776" s="422"/>
    </row>
    <row r="52777" spans="4:4">
      <c r="D52777" s="422"/>
    </row>
    <row r="52778" spans="4:4">
      <c r="D52778" s="422"/>
    </row>
    <row r="52779" spans="4:4">
      <c r="D52779" s="422"/>
    </row>
    <row r="52780" spans="4:4">
      <c r="D52780" s="422"/>
    </row>
    <row r="52781" spans="4:4">
      <c r="D52781" s="422"/>
    </row>
    <row r="52782" spans="4:4">
      <c r="D52782" s="422"/>
    </row>
    <row r="52783" spans="4:4">
      <c r="D52783" s="422"/>
    </row>
    <row r="52784" spans="4:4">
      <c r="D52784" s="422"/>
    </row>
    <row r="52785" spans="4:4">
      <c r="D52785" s="422"/>
    </row>
    <row r="52786" spans="4:4">
      <c r="D52786" s="422"/>
    </row>
    <row r="52787" spans="4:4">
      <c r="D52787" s="422"/>
    </row>
    <row r="52788" spans="4:4">
      <c r="D52788" s="422"/>
    </row>
    <row r="52789" spans="4:4">
      <c r="D52789" s="422"/>
    </row>
    <row r="52790" spans="4:4">
      <c r="D52790" s="422"/>
    </row>
    <row r="52791" spans="4:4">
      <c r="D52791" s="422"/>
    </row>
    <row r="52792" spans="4:4">
      <c r="D52792" s="422"/>
    </row>
    <row r="52793" spans="4:4">
      <c r="D52793" s="422"/>
    </row>
    <row r="52794" spans="4:4">
      <c r="D52794" s="422"/>
    </row>
    <row r="52795" spans="4:4">
      <c r="D52795" s="422"/>
    </row>
    <row r="52796" spans="4:4">
      <c r="D52796" s="422"/>
    </row>
    <row r="52797" spans="4:4">
      <c r="D52797" s="422"/>
    </row>
    <row r="52798" spans="4:4">
      <c r="D52798" s="422"/>
    </row>
    <row r="52799" spans="4:4">
      <c r="D52799" s="422"/>
    </row>
    <row r="52800" spans="4:4">
      <c r="D52800" s="422"/>
    </row>
    <row r="52801" spans="4:4">
      <c r="D52801" s="422"/>
    </row>
    <row r="52802" spans="4:4">
      <c r="D52802" s="422"/>
    </row>
    <row r="52803" spans="4:4">
      <c r="D52803" s="422"/>
    </row>
    <row r="52804" spans="4:4">
      <c r="D52804" s="422"/>
    </row>
    <row r="52805" spans="4:4">
      <c r="D52805" s="422"/>
    </row>
    <row r="52806" spans="4:4">
      <c r="D52806" s="422"/>
    </row>
    <row r="52807" spans="4:4">
      <c r="D52807" s="422"/>
    </row>
    <row r="52808" spans="4:4">
      <c r="D52808" s="422"/>
    </row>
    <row r="52809" spans="4:4">
      <c r="D52809" s="422"/>
    </row>
    <row r="52810" spans="4:4">
      <c r="D52810" s="422"/>
    </row>
    <row r="52811" spans="4:4">
      <c r="D52811" s="422"/>
    </row>
    <row r="52812" spans="4:4">
      <c r="D52812" s="422"/>
    </row>
    <row r="52813" spans="4:4">
      <c r="D52813" s="422"/>
    </row>
    <row r="52814" spans="4:4">
      <c r="D52814" s="422"/>
    </row>
    <row r="52815" spans="4:4">
      <c r="D52815" s="422"/>
    </row>
    <row r="52816" spans="4:4">
      <c r="D52816" s="422"/>
    </row>
    <row r="52817" spans="4:4">
      <c r="D52817" s="422"/>
    </row>
    <row r="52818" spans="4:4">
      <c r="D52818" s="422"/>
    </row>
    <row r="52819" spans="4:4">
      <c r="D52819" s="422"/>
    </row>
    <row r="52820" spans="4:4">
      <c r="D52820" s="422"/>
    </row>
    <row r="52821" spans="4:4">
      <c r="D52821" s="422"/>
    </row>
    <row r="52822" spans="4:4">
      <c r="D52822" s="422"/>
    </row>
    <row r="52823" spans="4:4">
      <c r="D52823" s="422"/>
    </row>
    <row r="52824" spans="4:4">
      <c r="D52824" s="422"/>
    </row>
    <row r="52825" spans="4:4">
      <c r="D52825" s="422"/>
    </row>
    <row r="52826" spans="4:4">
      <c r="D52826" s="422"/>
    </row>
    <row r="52827" spans="4:4">
      <c r="D52827" s="422"/>
    </row>
    <row r="52828" spans="4:4">
      <c r="D52828" s="422"/>
    </row>
    <row r="52829" spans="4:4">
      <c r="D52829" s="422"/>
    </row>
    <row r="52830" spans="4:4">
      <c r="D52830" s="422"/>
    </row>
    <row r="52831" spans="4:4">
      <c r="D52831" s="422"/>
    </row>
    <row r="52832" spans="4:4">
      <c r="D52832" s="422"/>
    </row>
    <row r="52833" spans="4:4">
      <c r="D52833" s="422"/>
    </row>
    <row r="52834" spans="4:4">
      <c r="D52834" s="422"/>
    </row>
    <row r="52835" spans="4:4">
      <c r="D52835" s="422"/>
    </row>
    <row r="52836" spans="4:4">
      <c r="D52836" s="422"/>
    </row>
    <row r="52837" spans="4:4">
      <c r="D52837" s="422"/>
    </row>
    <row r="52838" spans="4:4">
      <c r="D52838" s="422"/>
    </row>
    <row r="52839" spans="4:4">
      <c r="D52839" s="422"/>
    </row>
    <row r="52840" spans="4:4">
      <c r="D52840" s="422"/>
    </row>
    <row r="52841" spans="4:4">
      <c r="D52841" s="422"/>
    </row>
    <row r="52842" spans="4:4">
      <c r="D52842" s="422"/>
    </row>
    <row r="52843" spans="4:4">
      <c r="D52843" s="422"/>
    </row>
    <row r="52844" spans="4:4">
      <c r="D52844" s="422"/>
    </row>
    <row r="52845" spans="4:4">
      <c r="D52845" s="422"/>
    </row>
    <row r="52846" spans="4:4">
      <c r="D52846" s="422"/>
    </row>
    <row r="52847" spans="4:4">
      <c r="D52847" s="422"/>
    </row>
    <row r="52848" spans="4:4">
      <c r="D52848" s="422"/>
    </row>
    <row r="52849" spans="4:4">
      <c r="D52849" s="422"/>
    </row>
    <row r="52850" spans="4:4">
      <c r="D52850" s="422"/>
    </row>
    <row r="52851" spans="4:4">
      <c r="D52851" s="422"/>
    </row>
    <row r="52852" spans="4:4">
      <c r="D52852" s="422"/>
    </row>
    <row r="52853" spans="4:4">
      <c r="D52853" s="422"/>
    </row>
    <row r="52854" spans="4:4">
      <c r="D52854" s="422"/>
    </row>
    <row r="52855" spans="4:4">
      <c r="D52855" s="422"/>
    </row>
    <row r="52856" spans="4:4">
      <c r="D52856" s="422"/>
    </row>
    <row r="52857" spans="4:4">
      <c r="D52857" s="422"/>
    </row>
    <row r="52858" spans="4:4">
      <c r="D52858" s="422"/>
    </row>
    <row r="52859" spans="4:4">
      <c r="D52859" s="422"/>
    </row>
    <row r="52860" spans="4:4">
      <c r="D52860" s="422"/>
    </row>
    <row r="52861" spans="4:4">
      <c r="D52861" s="422"/>
    </row>
    <row r="52862" spans="4:4">
      <c r="D52862" s="422"/>
    </row>
    <row r="52863" spans="4:4">
      <c r="D52863" s="422"/>
    </row>
    <row r="52864" spans="4:4">
      <c r="D52864" s="422"/>
    </row>
    <row r="52865" spans="4:4">
      <c r="D52865" s="422"/>
    </row>
    <row r="52866" spans="4:4">
      <c r="D52866" s="422"/>
    </row>
    <row r="52867" spans="4:4">
      <c r="D52867" s="422"/>
    </row>
    <row r="52868" spans="4:4">
      <c r="D52868" s="422"/>
    </row>
    <row r="52869" spans="4:4">
      <c r="D52869" s="422"/>
    </row>
    <row r="52870" spans="4:4">
      <c r="D52870" s="422"/>
    </row>
    <row r="52871" spans="4:4">
      <c r="D52871" s="422"/>
    </row>
    <row r="52872" spans="4:4">
      <c r="D52872" s="422"/>
    </row>
    <row r="52873" spans="4:4">
      <c r="D52873" s="422"/>
    </row>
    <row r="52874" spans="4:4">
      <c r="D52874" s="422"/>
    </row>
    <row r="52875" spans="4:4">
      <c r="D52875" s="422"/>
    </row>
    <row r="52876" spans="4:4">
      <c r="D52876" s="422"/>
    </row>
    <row r="52877" spans="4:4">
      <c r="D52877" s="422"/>
    </row>
    <row r="52878" spans="4:4">
      <c r="D52878" s="422"/>
    </row>
    <row r="52879" spans="4:4">
      <c r="D52879" s="422"/>
    </row>
    <row r="52880" spans="4:4">
      <c r="D52880" s="422"/>
    </row>
    <row r="52881" spans="4:4">
      <c r="D52881" s="422"/>
    </row>
    <row r="52882" spans="4:4">
      <c r="D52882" s="422"/>
    </row>
    <row r="52883" spans="4:4">
      <c r="D52883" s="422"/>
    </row>
    <row r="52884" spans="4:4">
      <c r="D52884" s="422"/>
    </row>
    <row r="52885" spans="4:4">
      <c r="D52885" s="422"/>
    </row>
    <row r="52886" spans="4:4">
      <c r="D52886" s="422"/>
    </row>
    <row r="52887" spans="4:4">
      <c r="D52887" s="422"/>
    </row>
    <row r="52888" spans="4:4">
      <c r="D52888" s="422"/>
    </row>
    <row r="52889" spans="4:4">
      <c r="D52889" s="422"/>
    </row>
    <row r="52890" spans="4:4">
      <c r="D52890" s="422"/>
    </row>
    <row r="52891" spans="4:4">
      <c r="D52891" s="422"/>
    </row>
    <row r="52892" spans="4:4">
      <c r="D52892" s="422"/>
    </row>
    <row r="52893" spans="4:4">
      <c r="D52893" s="422"/>
    </row>
    <row r="52894" spans="4:4">
      <c r="D52894" s="422"/>
    </row>
    <row r="52895" spans="4:4">
      <c r="D52895" s="422"/>
    </row>
    <row r="52896" spans="4:4">
      <c r="D52896" s="422"/>
    </row>
    <row r="52897" spans="4:4">
      <c r="D52897" s="422"/>
    </row>
    <row r="52898" spans="4:4">
      <c r="D52898" s="422"/>
    </row>
    <row r="52899" spans="4:4">
      <c r="D52899" s="422"/>
    </row>
    <row r="52900" spans="4:4">
      <c r="D52900" s="422"/>
    </row>
    <row r="52901" spans="4:4">
      <c r="D52901" s="422"/>
    </row>
    <row r="52902" spans="4:4">
      <c r="D52902" s="422"/>
    </row>
    <row r="52903" spans="4:4">
      <c r="D52903" s="422"/>
    </row>
    <row r="52904" spans="4:4">
      <c r="D52904" s="422"/>
    </row>
    <row r="52905" spans="4:4">
      <c r="D52905" s="422"/>
    </row>
    <row r="52906" spans="4:4">
      <c r="D52906" s="422"/>
    </row>
    <row r="52907" spans="4:4">
      <c r="D52907" s="422"/>
    </row>
    <row r="52908" spans="4:4">
      <c r="D52908" s="422"/>
    </row>
    <row r="52909" spans="4:4">
      <c r="D52909" s="422"/>
    </row>
    <row r="52910" spans="4:4">
      <c r="D52910" s="422"/>
    </row>
    <row r="52911" spans="4:4">
      <c r="D52911" s="422"/>
    </row>
    <row r="52912" spans="4:4">
      <c r="D52912" s="422"/>
    </row>
    <row r="52913" spans="4:4">
      <c r="D52913" s="422"/>
    </row>
    <row r="52914" spans="4:4">
      <c r="D52914" s="422"/>
    </row>
    <row r="52915" spans="4:4">
      <c r="D52915" s="422"/>
    </row>
    <row r="52916" spans="4:4">
      <c r="D52916" s="422"/>
    </row>
    <row r="52917" spans="4:4">
      <c r="D52917" s="422"/>
    </row>
    <row r="52918" spans="4:4">
      <c r="D52918" s="422"/>
    </row>
    <row r="52919" spans="4:4">
      <c r="D52919" s="422"/>
    </row>
    <row r="52920" spans="4:4">
      <c r="D52920" s="422"/>
    </row>
    <row r="52921" spans="4:4">
      <c r="D52921" s="422"/>
    </row>
    <row r="52922" spans="4:4">
      <c r="D52922" s="422"/>
    </row>
    <row r="52923" spans="4:4">
      <c r="D52923" s="422"/>
    </row>
    <row r="52924" spans="4:4">
      <c r="D52924" s="422"/>
    </row>
    <row r="52925" spans="4:4">
      <c r="D52925" s="422"/>
    </row>
    <row r="52926" spans="4:4">
      <c r="D52926" s="422"/>
    </row>
    <row r="52927" spans="4:4">
      <c r="D52927" s="422"/>
    </row>
    <row r="52928" spans="4:4">
      <c r="D52928" s="422"/>
    </row>
    <row r="52929" spans="4:4">
      <c r="D52929" s="422"/>
    </row>
    <row r="52930" spans="4:4">
      <c r="D52930" s="422"/>
    </row>
    <row r="52931" spans="4:4">
      <c r="D52931" s="422"/>
    </row>
    <row r="52932" spans="4:4">
      <c r="D52932" s="422"/>
    </row>
    <row r="52933" spans="4:4">
      <c r="D52933" s="422"/>
    </row>
    <row r="52934" spans="4:4">
      <c r="D52934" s="422"/>
    </row>
    <row r="52935" spans="4:4">
      <c r="D52935" s="422"/>
    </row>
    <row r="52936" spans="4:4">
      <c r="D52936" s="422"/>
    </row>
    <row r="52937" spans="4:4">
      <c r="D52937" s="422"/>
    </row>
    <row r="52938" spans="4:4">
      <c r="D52938" s="422"/>
    </row>
    <row r="52939" spans="4:4">
      <c r="D52939" s="422"/>
    </row>
    <row r="52940" spans="4:4">
      <c r="D52940" s="422"/>
    </row>
    <row r="52941" spans="4:4">
      <c r="D52941" s="422"/>
    </row>
    <row r="52942" spans="4:4">
      <c r="D52942" s="422"/>
    </row>
    <row r="52943" spans="4:4">
      <c r="D52943" s="422"/>
    </row>
    <row r="52944" spans="4:4">
      <c r="D52944" s="422"/>
    </row>
    <row r="52945" spans="4:4">
      <c r="D52945" s="422"/>
    </row>
    <row r="52946" spans="4:4">
      <c r="D52946" s="422"/>
    </row>
    <row r="52947" spans="4:4">
      <c r="D52947" s="422"/>
    </row>
    <row r="52948" spans="4:4">
      <c r="D52948" s="422"/>
    </row>
    <row r="52949" spans="4:4">
      <c r="D52949" s="422"/>
    </row>
    <row r="52950" spans="4:4">
      <c r="D52950" s="422"/>
    </row>
    <row r="52951" spans="4:4">
      <c r="D52951" s="422"/>
    </row>
    <row r="52952" spans="4:4">
      <c r="D52952" s="422"/>
    </row>
    <row r="52953" spans="4:4">
      <c r="D52953" s="422"/>
    </row>
    <row r="52954" spans="4:4">
      <c r="D52954" s="422"/>
    </row>
    <row r="52955" spans="4:4">
      <c r="D52955" s="422"/>
    </row>
    <row r="52956" spans="4:4">
      <c r="D52956" s="422"/>
    </row>
    <row r="52957" spans="4:4">
      <c r="D52957" s="422"/>
    </row>
    <row r="52958" spans="4:4">
      <c r="D52958" s="422"/>
    </row>
    <row r="52959" spans="4:4">
      <c r="D52959" s="422"/>
    </row>
    <row r="52960" spans="4:4">
      <c r="D52960" s="422"/>
    </row>
    <row r="52961" spans="4:4">
      <c r="D52961" s="422"/>
    </row>
    <row r="52962" spans="4:4">
      <c r="D52962" s="422"/>
    </row>
    <row r="52963" spans="4:4">
      <c r="D52963" s="422"/>
    </row>
    <row r="52964" spans="4:4">
      <c r="D52964" s="422"/>
    </row>
    <row r="52965" spans="4:4">
      <c r="D52965" s="422"/>
    </row>
    <row r="52966" spans="4:4">
      <c r="D52966" s="422"/>
    </row>
    <row r="52967" spans="4:4">
      <c r="D52967" s="422"/>
    </row>
    <row r="52968" spans="4:4">
      <c r="D52968" s="422"/>
    </row>
    <row r="52969" spans="4:4">
      <c r="D52969" s="422"/>
    </row>
    <row r="52970" spans="4:4">
      <c r="D52970" s="422"/>
    </row>
    <row r="52971" spans="4:4">
      <c r="D52971" s="422"/>
    </row>
    <row r="52972" spans="4:4">
      <c r="D52972" s="422"/>
    </row>
    <row r="52973" spans="4:4">
      <c r="D52973" s="422"/>
    </row>
    <row r="52974" spans="4:4">
      <c r="D52974" s="422"/>
    </row>
    <row r="52975" spans="4:4">
      <c r="D52975" s="422"/>
    </row>
    <row r="52976" spans="4:4">
      <c r="D52976" s="422"/>
    </row>
    <row r="52977" spans="4:4">
      <c r="D52977" s="422"/>
    </row>
    <row r="52978" spans="4:4">
      <c r="D52978" s="422"/>
    </row>
    <row r="52979" spans="4:4">
      <c r="D52979" s="422"/>
    </row>
    <row r="52980" spans="4:4">
      <c r="D52980" s="422"/>
    </row>
    <row r="52981" spans="4:4">
      <c r="D52981" s="422"/>
    </row>
    <row r="52982" spans="4:4">
      <c r="D52982" s="422"/>
    </row>
    <row r="52983" spans="4:4">
      <c r="D52983" s="422"/>
    </row>
    <row r="52984" spans="4:4">
      <c r="D52984" s="422"/>
    </row>
    <row r="52985" spans="4:4">
      <c r="D52985" s="422"/>
    </row>
    <row r="52986" spans="4:4">
      <c r="D52986" s="422"/>
    </row>
    <row r="52987" spans="4:4">
      <c r="D52987" s="422"/>
    </row>
    <row r="52988" spans="4:4">
      <c r="D52988" s="422"/>
    </row>
    <row r="52989" spans="4:4">
      <c r="D52989" s="422"/>
    </row>
    <row r="52990" spans="4:4">
      <c r="D52990" s="422"/>
    </row>
    <row r="52991" spans="4:4">
      <c r="D52991" s="422"/>
    </row>
    <row r="52992" spans="4:4">
      <c r="D52992" s="422"/>
    </row>
    <row r="52993" spans="4:4">
      <c r="D52993" s="422"/>
    </row>
    <row r="52994" spans="4:4">
      <c r="D52994" s="422"/>
    </row>
    <row r="52995" spans="4:4">
      <c r="D52995" s="422"/>
    </row>
    <row r="52996" spans="4:4">
      <c r="D52996" s="422"/>
    </row>
    <row r="52997" spans="4:4">
      <c r="D52997" s="422"/>
    </row>
    <row r="52998" spans="4:4">
      <c r="D52998" s="422"/>
    </row>
    <row r="52999" spans="4:4">
      <c r="D52999" s="422"/>
    </row>
    <row r="53000" spans="4:4">
      <c r="D53000" s="422"/>
    </row>
    <row r="53001" spans="4:4">
      <c r="D53001" s="422"/>
    </row>
    <row r="53002" spans="4:4">
      <c r="D53002" s="422"/>
    </row>
    <row r="53003" spans="4:4">
      <c r="D53003" s="422"/>
    </row>
    <row r="53004" spans="4:4">
      <c r="D53004" s="422"/>
    </row>
    <row r="53005" spans="4:4">
      <c r="D53005" s="422"/>
    </row>
    <row r="53006" spans="4:4">
      <c r="D53006" s="422"/>
    </row>
    <row r="53007" spans="4:4">
      <c r="D53007" s="422"/>
    </row>
    <row r="53008" spans="4:4">
      <c r="D53008" s="422"/>
    </row>
    <row r="53009" spans="4:4">
      <c r="D53009" s="422"/>
    </row>
    <row r="53010" spans="4:4">
      <c r="D53010" s="422"/>
    </row>
    <row r="53011" spans="4:4">
      <c r="D53011" s="422"/>
    </row>
    <row r="53012" spans="4:4">
      <c r="D53012" s="422"/>
    </row>
    <row r="53013" spans="4:4">
      <c r="D53013" s="422"/>
    </row>
    <row r="53014" spans="4:4">
      <c r="D53014" s="422"/>
    </row>
    <row r="53015" spans="4:4">
      <c r="D53015" s="422"/>
    </row>
    <row r="53016" spans="4:4">
      <c r="D53016" s="422"/>
    </row>
    <row r="53017" spans="4:4">
      <c r="D53017" s="422"/>
    </row>
    <row r="53018" spans="4:4">
      <c r="D53018" s="422"/>
    </row>
    <row r="53019" spans="4:4">
      <c r="D53019" s="422"/>
    </row>
    <row r="53020" spans="4:4">
      <c r="D53020" s="422"/>
    </row>
    <row r="53021" spans="4:4">
      <c r="D53021" s="422"/>
    </row>
    <row r="53022" spans="4:4">
      <c r="D53022" s="422"/>
    </row>
    <row r="53023" spans="4:4">
      <c r="D53023" s="422"/>
    </row>
    <row r="53024" spans="4:4">
      <c r="D53024" s="422"/>
    </row>
    <row r="53025" spans="4:4">
      <c r="D53025" s="422"/>
    </row>
    <row r="53026" spans="4:4">
      <c r="D53026" s="422"/>
    </row>
    <row r="53027" spans="4:4">
      <c r="D53027" s="422"/>
    </row>
    <row r="53028" spans="4:4">
      <c r="D53028" s="422"/>
    </row>
    <row r="53029" spans="4:4">
      <c r="D53029" s="422"/>
    </row>
    <row r="53030" spans="4:4">
      <c r="D53030" s="422"/>
    </row>
    <row r="53031" spans="4:4">
      <c r="D53031" s="422"/>
    </row>
    <row r="53032" spans="4:4">
      <c r="D53032" s="422"/>
    </row>
    <row r="53033" spans="4:4">
      <c r="D53033" s="422"/>
    </row>
    <row r="53034" spans="4:4">
      <c r="D53034" s="422"/>
    </row>
    <row r="53035" spans="4:4">
      <c r="D53035" s="422"/>
    </row>
    <row r="53036" spans="4:4">
      <c r="D53036" s="422"/>
    </row>
    <row r="53037" spans="4:4">
      <c r="D53037" s="422"/>
    </row>
    <row r="53038" spans="4:4">
      <c r="D53038" s="422"/>
    </row>
    <row r="53039" spans="4:4">
      <c r="D53039" s="422"/>
    </row>
    <row r="53040" spans="4:4">
      <c r="D53040" s="422"/>
    </row>
    <row r="53041" spans="4:4">
      <c r="D53041" s="422"/>
    </row>
    <row r="53042" spans="4:4">
      <c r="D53042" s="422"/>
    </row>
    <row r="53043" spans="4:4">
      <c r="D53043" s="422"/>
    </row>
    <row r="53044" spans="4:4">
      <c r="D53044" s="422"/>
    </row>
    <row r="53045" spans="4:4">
      <c r="D53045" s="422"/>
    </row>
    <row r="53046" spans="4:4">
      <c r="D53046" s="422"/>
    </row>
    <row r="53047" spans="4:4">
      <c r="D53047" s="422"/>
    </row>
    <row r="53048" spans="4:4">
      <c r="D53048" s="422"/>
    </row>
    <row r="53049" spans="4:4">
      <c r="D53049" s="422"/>
    </row>
    <row r="53050" spans="4:4">
      <c r="D53050" s="422"/>
    </row>
    <row r="53051" spans="4:4">
      <c r="D53051" s="422"/>
    </row>
    <row r="53052" spans="4:4">
      <c r="D53052" s="422"/>
    </row>
    <row r="53053" spans="4:4">
      <c r="D53053" s="422"/>
    </row>
    <row r="53054" spans="4:4">
      <c r="D53054" s="422"/>
    </row>
    <row r="53055" spans="4:4">
      <c r="D53055" s="422"/>
    </row>
    <row r="53056" spans="4:4">
      <c r="D53056" s="422"/>
    </row>
    <row r="53057" spans="4:4">
      <c r="D53057" s="422"/>
    </row>
    <row r="53058" spans="4:4">
      <c r="D53058" s="422"/>
    </row>
    <row r="53059" spans="4:4">
      <c r="D53059" s="422"/>
    </row>
    <row r="53060" spans="4:4">
      <c r="D53060" s="422"/>
    </row>
    <row r="53061" spans="4:4">
      <c r="D53061" s="422"/>
    </row>
    <row r="53062" spans="4:4">
      <c r="D53062" s="422"/>
    </row>
    <row r="53063" spans="4:4">
      <c r="D53063" s="422"/>
    </row>
    <row r="53064" spans="4:4">
      <c r="D53064" s="422"/>
    </row>
    <row r="53065" spans="4:4">
      <c r="D53065" s="422"/>
    </row>
    <row r="53066" spans="4:4">
      <c r="D53066" s="422"/>
    </row>
    <row r="53067" spans="4:4">
      <c r="D53067" s="422"/>
    </row>
    <row r="53068" spans="4:4">
      <c r="D53068" s="422"/>
    </row>
    <row r="53069" spans="4:4">
      <c r="D53069" s="422"/>
    </row>
    <row r="53070" spans="4:4">
      <c r="D53070" s="422"/>
    </row>
    <row r="53071" spans="4:4">
      <c r="D53071" s="422"/>
    </row>
    <row r="53072" spans="4:4">
      <c r="D53072" s="422"/>
    </row>
    <row r="53073" spans="4:4">
      <c r="D53073" s="422"/>
    </row>
    <row r="53074" spans="4:4">
      <c r="D53074" s="422"/>
    </row>
    <row r="53075" spans="4:4">
      <c r="D53075" s="422"/>
    </row>
    <row r="53076" spans="4:4">
      <c r="D53076" s="422"/>
    </row>
    <row r="53077" spans="4:4">
      <c r="D53077" s="422"/>
    </row>
    <row r="53078" spans="4:4">
      <c r="D53078" s="422"/>
    </row>
    <row r="53079" spans="4:4">
      <c r="D53079" s="422"/>
    </row>
    <row r="53080" spans="4:4">
      <c r="D53080" s="422"/>
    </row>
    <row r="53081" spans="4:4">
      <c r="D53081" s="422"/>
    </row>
    <row r="53082" spans="4:4">
      <c r="D53082" s="422"/>
    </row>
    <row r="53083" spans="4:4">
      <c r="D53083" s="422"/>
    </row>
    <row r="53084" spans="4:4">
      <c r="D53084" s="422"/>
    </row>
    <row r="53085" spans="4:4">
      <c r="D53085" s="422"/>
    </row>
    <row r="53086" spans="4:4">
      <c r="D53086" s="422"/>
    </row>
    <row r="53087" spans="4:4">
      <c r="D53087" s="422"/>
    </row>
    <row r="53088" spans="4:4">
      <c r="D53088" s="422"/>
    </row>
    <row r="53089" spans="4:4">
      <c r="D53089" s="422"/>
    </row>
    <row r="53090" spans="4:4">
      <c r="D53090" s="422"/>
    </row>
    <row r="53091" spans="4:4">
      <c r="D53091" s="422"/>
    </row>
    <row r="53092" spans="4:4">
      <c r="D53092" s="422"/>
    </row>
    <row r="53093" spans="4:4">
      <c r="D53093" s="422"/>
    </row>
    <row r="53094" spans="4:4">
      <c r="D53094" s="422"/>
    </row>
    <row r="53095" spans="4:4">
      <c r="D53095" s="422"/>
    </row>
    <row r="53096" spans="4:4">
      <c r="D53096" s="422"/>
    </row>
    <row r="53097" spans="4:4">
      <c r="D53097" s="422"/>
    </row>
    <row r="53098" spans="4:4">
      <c r="D53098" s="422"/>
    </row>
    <row r="53099" spans="4:4">
      <c r="D53099" s="422"/>
    </row>
    <row r="53100" spans="4:4">
      <c r="D53100" s="422"/>
    </row>
    <row r="53101" spans="4:4">
      <c r="D53101" s="422"/>
    </row>
    <row r="53102" spans="4:4">
      <c r="D53102" s="422"/>
    </row>
    <row r="53103" spans="4:4">
      <c r="D53103" s="422"/>
    </row>
    <row r="53104" spans="4:4">
      <c r="D53104" s="422"/>
    </row>
    <row r="53105" spans="4:4">
      <c r="D53105" s="422"/>
    </row>
    <row r="53106" spans="4:4">
      <c r="D53106" s="422"/>
    </row>
    <row r="53107" spans="4:4">
      <c r="D53107" s="422"/>
    </row>
    <row r="53108" spans="4:4">
      <c r="D53108" s="422"/>
    </row>
    <row r="53109" spans="4:4">
      <c r="D53109" s="422"/>
    </row>
    <row r="53110" spans="4:4">
      <c r="D53110" s="422"/>
    </row>
    <row r="53111" spans="4:4">
      <c r="D53111" s="422"/>
    </row>
    <row r="53112" spans="4:4">
      <c r="D53112" s="422"/>
    </row>
    <row r="53113" spans="4:4">
      <c r="D53113" s="422"/>
    </row>
    <row r="53114" spans="4:4">
      <c r="D53114" s="422"/>
    </row>
    <row r="53115" spans="4:4">
      <c r="D53115" s="422"/>
    </row>
    <row r="53116" spans="4:4">
      <c r="D53116" s="422"/>
    </row>
    <row r="53117" spans="4:4">
      <c r="D53117" s="422"/>
    </row>
    <row r="53118" spans="4:4">
      <c r="D53118" s="422"/>
    </row>
    <row r="53119" spans="4:4">
      <c r="D53119" s="422"/>
    </row>
    <row r="53120" spans="4:4">
      <c r="D53120" s="422"/>
    </row>
    <row r="53121" spans="4:4">
      <c r="D53121" s="422"/>
    </row>
    <row r="53122" spans="4:4">
      <c r="D53122" s="422"/>
    </row>
    <row r="53123" spans="4:4">
      <c r="D53123" s="422"/>
    </row>
    <row r="53124" spans="4:4">
      <c r="D53124" s="422"/>
    </row>
    <row r="53125" spans="4:4">
      <c r="D53125" s="422"/>
    </row>
    <row r="53126" spans="4:4">
      <c r="D53126" s="422"/>
    </row>
    <row r="53127" spans="4:4">
      <c r="D53127" s="422"/>
    </row>
    <row r="53128" spans="4:4">
      <c r="D53128" s="422"/>
    </row>
    <row r="53129" spans="4:4">
      <c r="D53129" s="422"/>
    </row>
    <row r="53130" spans="4:4">
      <c r="D53130" s="422"/>
    </row>
    <row r="53131" spans="4:4">
      <c r="D53131" s="422"/>
    </row>
    <row r="53132" spans="4:4">
      <c r="D53132" s="422"/>
    </row>
    <row r="53133" spans="4:4">
      <c r="D53133" s="422"/>
    </row>
    <row r="53134" spans="4:4">
      <c r="D53134" s="422"/>
    </row>
    <row r="53135" spans="4:4">
      <c r="D53135" s="422"/>
    </row>
    <row r="53136" spans="4:4">
      <c r="D53136" s="422"/>
    </row>
    <row r="53137" spans="4:4">
      <c r="D53137" s="422"/>
    </row>
    <row r="53138" spans="4:4">
      <c r="D53138" s="422"/>
    </row>
    <row r="53139" spans="4:4">
      <c r="D53139" s="422"/>
    </row>
    <row r="53140" spans="4:4">
      <c r="D53140" s="422"/>
    </row>
    <row r="53141" spans="4:4">
      <c r="D53141" s="422"/>
    </row>
    <row r="53142" spans="4:4">
      <c r="D53142" s="422"/>
    </row>
    <row r="53143" spans="4:4">
      <c r="D53143" s="422"/>
    </row>
    <row r="53144" spans="4:4">
      <c r="D53144" s="422"/>
    </row>
    <row r="53145" spans="4:4">
      <c r="D53145" s="422"/>
    </row>
    <row r="53146" spans="4:4">
      <c r="D53146" s="422"/>
    </row>
    <row r="53147" spans="4:4">
      <c r="D53147" s="422"/>
    </row>
    <row r="53148" spans="4:4">
      <c r="D53148" s="422"/>
    </row>
    <row r="53149" spans="4:4">
      <c r="D53149" s="422"/>
    </row>
    <row r="53150" spans="4:4">
      <c r="D53150" s="422"/>
    </row>
    <row r="53151" spans="4:4">
      <c r="D53151" s="422"/>
    </row>
    <row r="53152" spans="4:4">
      <c r="D53152" s="422"/>
    </row>
    <row r="53153" spans="4:4">
      <c r="D53153" s="422"/>
    </row>
    <row r="53154" spans="4:4">
      <c r="D53154" s="422"/>
    </row>
    <row r="53155" spans="4:4">
      <c r="D53155" s="422"/>
    </row>
    <row r="53156" spans="4:4">
      <c r="D53156" s="422"/>
    </row>
    <row r="53157" spans="4:4">
      <c r="D53157" s="422"/>
    </row>
    <row r="53158" spans="4:4">
      <c r="D53158" s="422"/>
    </row>
    <row r="53159" spans="4:4">
      <c r="D53159" s="422"/>
    </row>
    <row r="53160" spans="4:4">
      <c r="D53160" s="422"/>
    </row>
    <row r="53161" spans="4:4">
      <c r="D53161" s="422"/>
    </row>
    <row r="53162" spans="4:4">
      <c r="D53162" s="422"/>
    </row>
    <row r="53163" spans="4:4">
      <c r="D53163" s="422"/>
    </row>
    <row r="53164" spans="4:4">
      <c r="D53164" s="422"/>
    </row>
    <row r="53165" spans="4:4">
      <c r="D53165" s="422"/>
    </row>
    <row r="53166" spans="4:4">
      <c r="D53166" s="422"/>
    </row>
    <row r="53167" spans="4:4">
      <c r="D53167" s="422"/>
    </row>
    <row r="53168" spans="4:4">
      <c r="D53168" s="422"/>
    </row>
    <row r="53169" spans="4:4">
      <c r="D53169" s="422"/>
    </row>
    <row r="53170" spans="4:4">
      <c r="D53170" s="422"/>
    </row>
    <row r="53171" spans="4:4">
      <c r="D53171" s="422"/>
    </row>
    <row r="53172" spans="4:4">
      <c r="D53172" s="422"/>
    </row>
    <row r="53173" spans="4:4">
      <c r="D53173" s="422"/>
    </row>
    <row r="53174" spans="4:4">
      <c r="D53174" s="422"/>
    </row>
    <row r="53175" spans="4:4">
      <c r="D53175" s="422"/>
    </row>
    <row r="53176" spans="4:4">
      <c r="D53176" s="422"/>
    </row>
    <row r="53177" spans="4:4">
      <c r="D53177" s="422"/>
    </row>
    <row r="53178" spans="4:4">
      <c r="D53178" s="422"/>
    </row>
    <row r="53179" spans="4:4">
      <c r="D53179" s="422"/>
    </row>
    <row r="53180" spans="4:4">
      <c r="D53180" s="422"/>
    </row>
    <row r="53181" spans="4:4">
      <c r="D53181" s="422"/>
    </row>
    <row r="53182" spans="4:4">
      <c r="D53182" s="422"/>
    </row>
    <row r="53183" spans="4:4">
      <c r="D53183" s="422"/>
    </row>
    <row r="53184" spans="4:4">
      <c r="D53184" s="422"/>
    </row>
    <row r="53185" spans="4:4">
      <c r="D53185" s="422"/>
    </row>
    <row r="53186" spans="4:4">
      <c r="D53186" s="422"/>
    </row>
    <row r="53187" spans="4:4">
      <c r="D53187" s="422"/>
    </row>
    <row r="53188" spans="4:4">
      <c r="D53188" s="422"/>
    </row>
    <row r="53189" spans="4:4">
      <c r="D53189" s="422"/>
    </row>
    <row r="53190" spans="4:4">
      <c r="D53190" s="422"/>
    </row>
    <row r="53191" spans="4:4">
      <c r="D53191" s="422"/>
    </row>
    <row r="53192" spans="4:4">
      <c r="D53192" s="422"/>
    </row>
    <row r="53193" spans="4:4">
      <c r="D53193" s="422"/>
    </row>
    <row r="53194" spans="4:4">
      <c r="D53194" s="422"/>
    </row>
    <row r="53195" spans="4:4">
      <c r="D53195" s="422"/>
    </row>
    <row r="53196" spans="4:4">
      <c r="D53196" s="422"/>
    </row>
    <row r="53197" spans="4:4">
      <c r="D53197" s="422"/>
    </row>
    <row r="53198" spans="4:4">
      <c r="D53198" s="422"/>
    </row>
    <row r="53199" spans="4:4">
      <c r="D53199" s="422"/>
    </row>
    <row r="53200" spans="4:4">
      <c r="D53200" s="422"/>
    </row>
    <row r="53201" spans="4:4">
      <c r="D53201" s="422"/>
    </row>
    <row r="53202" spans="4:4">
      <c r="D53202" s="422"/>
    </row>
    <row r="53203" spans="4:4">
      <c r="D53203" s="422"/>
    </row>
    <row r="53204" spans="4:4">
      <c r="D53204" s="422"/>
    </row>
    <row r="53205" spans="4:4">
      <c r="D53205" s="422"/>
    </row>
    <row r="53206" spans="4:4">
      <c r="D53206" s="422"/>
    </row>
    <row r="53207" spans="4:4">
      <c r="D53207" s="422"/>
    </row>
    <row r="53208" spans="4:4">
      <c r="D53208" s="422"/>
    </row>
    <row r="53209" spans="4:4">
      <c r="D53209" s="422"/>
    </row>
    <row r="53210" spans="4:4">
      <c r="D53210" s="422"/>
    </row>
    <row r="53211" spans="4:4">
      <c r="D53211" s="422"/>
    </row>
    <row r="53212" spans="4:4">
      <c r="D53212" s="422"/>
    </row>
    <row r="53213" spans="4:4">
      <c r="D53213" s="422"/>
    </row>
    <row r="53214" spans="4:4">
      <c r="D53214" s="422"/>
    </row>
    <row r="53215" spans="4:4">
      <c r="D53215" s="422"/>
    </row>
    <row r="53216" spans="4:4">
      <c r="D53216" s="422"/>
    </row>
    <row r="53217" spans="4:4">
      <c r="D53217" s="422"/>
    </row>
    <row r="53218" spans="4:4">
      <c r="D53218" s="422"/>
    </row>
    <row r="53219" spans="4:4">
      <c r="D53219" s="422"/>
    </row>
    <row r="53220" spans="4:4">
      <c r="D53220" s="422"/>
    </row>
    <row r="53221" spans="4:4">
      <c r="D53221" s="422"/>
    </row>
    <row r="53222" spans="4:4">
      <c r="D53222" s="422"/>
    </row>
    <row r="53223" spans="4:4">
      <c r="D53223" s="422"/>
    </row>
    <row r="53224" spans="4:4">
      <c r="D53224" s="422"/>
    </row>
    <row r="53225" spans="4:4">
      <c r="D53225" s="422"/>
    </row>
    <row r="53226" spans="4:4">
      <c r="D53226" s="422"/>
    </row>
    <row r="53227" spans="4:4">
      <c r="D53227" s="422"/>
    </row>
    <row r="53228" spans="4:4">
      <c r="D53228" s="422"/>
    </row>
    <row r="53229" spans="4:4">
      <c r="D53229" s="422"/>
    </row>
    <row r="53230" spans="4:4">
      <c r="D53230" s="422"/>
    </row>
    <row r="53231" spans="4:4">
      <c r="D53231" s="422"/>
    </row>
    <row r="53232" spans="4:4">
      <c r="D53232" s="422"/>
    </row>
    <row r="53233" spans="4:4">
      <c r="D53233" s="422"/>
    </row>
    <row r="53234" spans="4:4">
      <c r="D53234" s="422"/>
    </row>
    <row r="53235" spans="4:4">
      <c r="D53235" s="422"/>
    </row>
    <row r="53236" spans="4:4">
      <c r="D53236" s="422"/>
    </row>
    <row r="53237" spans="4:4">
      <c r="D53237" s="422"/>
    </row>
    <row r="53238" spans="4:4">
      <c r="D53238" s="422"/>
    </row>
    <row r="53239" spans="4:4">
      <c r="D53239" s="422"/>
    </row>
    <row r="53240" spans="4:4">
      <c r="D53240" s="422"/>
    </row>
    <row r="53241" spans="4:4">
      <c r="D53241" s="422"/>
    </row>
    <row r="53242" spans="4:4">
      <c r="D53242" s="422"/>
    </row>
    <row r="53243" spans="4:4">
      <c r="D53243" s="422"/>
    </row>
    <row r="53244" spans="4:4">
      <c r="D53244" s="422"/>
    </row>
    <row r="53245" spans="4:4">
      <c r="D53245" s="422"/>
    </row>
    <row r="53246" spans="4:4">
      <c r="D53246" s="422"/>
    </row>
    <row r="53247" spans="4:4">
      <c r="D53247" s="422"/>
    </row>
    <row r="53248" spans="4:4">
      <c r="D53248" s="422"/>
    </row>
    <row r="53249" spans="4:4">
      <c r="D53249" s="422"/>
    </row>
    <row r="53250" spans="4:4">
      <c r="D53250" s="422"/>
    </row>
    <row r="53251" spans="4:4">
      <c r="D53251" s="422"/>
    </row>
    <row r="53252" spans="4:4">
      <c r="D53252" s="422"/>
    </row>
    <row r="53253" spans="4:4">
      <c r="D53253" s="422"/>
    </row>
    <row r="53254" spans="4:4">
      <c r="D53254" s="422"/>
    </row>
    <row r="53255" spans="4:4">
      <c r="D53255" s="422"/>
    </row>
    <row r="53256" spans="4:4">
      <c r="D53256" s="422"/>
    </row>
    <row r="53257" spans="4:4">
      <c r="D53257" s="422"/>
    </row>
    <row r="53258" spans="4:4">
      <c r="D53258" s="422"/>
    </row>
    <row r="53259" spans="4:4">
      <c r="D53259" s="422"/>
    </row>
    <row r="53260" spans="4:4">
      <c r="D53260" s="422"/>
    </row>
    <row r="53261" spans="4:4">
      <c r="D53261" s="422"/>
    </row>
    <row r="53262" spans="4:4">
      <c r="D53262" s="422"/>
    </row>
    <row r="53263" spans="4:4">
      <c r="D53263" s="422"/>
    </row>
    <row r="53264" spans="4:4">
      <c r="D53264" s="422"/>
    </row>
    <row r="53265" spans="4:4">
      <c r="D53265" s="422"/>
    </row>
    <row r="53266" spans="4:4">
      <c r="D53266" s="422"/>
    </row>
    <row r="53267" spans="4:4">
      <c r="D53267" s="422"/>
    </row>
    <row r="53268" spans="4:4">
      <c r="D53268" s="422"/>
    </row>
    <row r="53269" spans="4:4">
      <c r="D53269" s="422"/>
    </row>
    <row r="53270" spans="4:4">
      <c r="D53270" s="422"/>
    </row>
    <row r="53271" spans="4:4">
      <c r="D53271" s="422"/>
    </row>
    <row r="53272" spans="4:4">
      <c r="D53272" s="422"/>
    </row>
    <row r="53273" spans="4:4">
      <c r="D53273" s="422"/>
    </row>
    <row r="53274" spans="4:4">
      <c r="D53274" s="422"/>
    </row>
    <row r="53275" spans="4:4">
      <c r="D53275" s="422"/>
    </row>
    <row r="53276" spans="4:4">
      <c r="D53276" s="422"/>
    </row>
    <row r="53277" spans="4:4">
      <c r="D53277" s="422"/>
    </row>
    <row r="53278" spans="4:4">
      <c r="D53278" s="422"/>
    </row>
    <row r="53279" spans="4:4">
      <c r="D53279" s="422"/>
    </row>
    <row r="53280" spans="4:4">
      <c r="D53280" s="422"/>
    </row>
    <row r="53281" spans="4:4">
      <c r="D53281" s="422"/>
    </row>
    <row r="53282" spans="4:4">
      <c r="D53282" s="422"/>
    </row>
    <row r="53283" spans="4:4">
      <c r="D53283" s="422"/>
    </row>
    <row r="53284" spans="4:4">
      <c r="D53284" s="422"/>
    </row>
    <row r="53285" spans="4:4">
      <c r="D53285" s="422"/>
    </row>
    <row r="53286" spans="4:4">
      <c r="D53286" s="422"/>
    </row>
    <row r="53287" spans="4:4">
      <c r="D53287" s="422"/>
    </row>
    <row r="53288" spans="4:4">
      <c r="D53288" s="422"/>
    </row>
    <row r="53289" spans="4:4">
      <c r="D53289" s="422"/>
    </row>
    <row r="53290" spans="4:4">
      <c r="D53290" s="422"/>
    </row>
    <row r="53291" spans="4:4">
      <c r="D53291" s="422"/>
    </row>
    <row r="53292" spans="4:4">
      <c r="D53292" s="422"/>
    </row>
    <row r="53293" spans="4:4">
      <c r="D53293" s="422"/>
    </row>
    <row r="53294" spans="4:4">
      <c r="D53294" s="422"/>
    </row>
    <row r="53295" spans="4:4">
      <c r="D53295" s="422"/>
    </row>
    <row r="53296" spans="4:4">
      <c r="D53296" s="422"/>
    </row>
    <row r="53297" spans="4:4">
      <c r="D53297" s="422"/>
    </row>
    <row r="53298" spans="4:4">
      <c r="D53298" s="422"/>
    </row>
    <row r="53299" spans="4:4">
      <c r="D53299" s="422"/>
    </row>
    <row r="53300" spans="4:4">
      <c r="D53300" s="422"/>
    </row>
    <row r="53301" spans="4:4">
      <c r="D53301" s="422"/>
    </row>
    <row r="53302" spans="4:4">
      <c r="D53302" s="422"/>
    </row>
    <row r="53303" spans="4:4">
      <c r="D53303" s="422"/>
    </row>
    <row r="53304" spans="4:4">
      <c r="D53304" s="422"/>
    </row>
    <row r="53305" spans="4:4">
      <c r="D53305" s="422"/>
    </row>
    <row r="53306" spans="4:4">
      <c r="D53306" s="422"/>
    </row>
    <row r="53307" spans="4:4">
      <c r="D53307" s="422"/>
    </row>
    <row r="53308" spans="4:4">
      <c r="D53308" s="422"/>
    </row>
    <row r="53309" spans="4:4">
      <c r="D53309" s="422"/>
    </row>
    <row r="53310" spans="4:4">
      <c r="D53310" s="422"/>
    </row>
    <row r="53311" spans="4:4">
      <c r="D53311" s="422"/>
    </row>
    <row r="53312" spans="4:4">
      <c r="D53312" s="422"/>
    </row>
    <row r="53313" spans="4:4">
      <c r="D53313" s="422"/>
    </row>
    <row r="53314" spans="4:4">
      <c r="D53314" s="422"/>
    </row>
    <row r="53315" spans="4:4">
      <c r="D53315" s="422"/>
    </row>
    <row r="53316" spans="4:4">
      <c r="D53316" s="422"/>
    </row>
    <row r="53317" spans="4:4">
      <c r="D53317" s="422"/>
    </row>
    <row r="53318" spans="4:4">
      <c r="D53318" s="422"/>
    </row>
    <row r="53319" spans="4:4">
      <c r="D53319" s="422"/>
    </row>
    <row r="53320" spans="4:4">
      <c r="D53320" s="422"/>
    </row>
    <row r="53321" spans="4:4">
      <c r="D53321" s="422"/>
    </row>
    <row r="53322" spans="4:4">
      <c r="D53322" s="422"/>
    </row>
    <row r="53323" spans="4:4">
      <c r="D53323" s="422"/>
    </row>
    <row r="53324" spans="4:4">
      <c r="D53324" s="422"/>
    </row>
    <row r="53325" spans="4:4">
      <c r="D53325" s="422"/>
    </row>
    <row r="53326" spans="4:4">
      <c r="D53326" s="422"/>
    </row>
    <row r="53327" spans="4:4">
      <c r="D53327" s="422"/>
    </row>
    <row r="53328" spans="4:4">
      <c r="D53328" s="422"/>
    </row>
    <row r="53329" spans="4:4">
      <c r="D53329" s="422"/>
    </row>
    <row r="53330" spans="4:4">
      <c r="D53330" s="422"/>
    </row>
    <row r="53331" spans="4:4">
      <c r="D53331" s="422"/>
    </row>
    <row r="53332" spans="4:4">
      <c r="D53332" s="422"/>
    </row>
    <row r="53333" spans="4:4">
      <c r="D53333" s="422"/>
    </row>
    <row r="53334" spans="4:4">
      <c r="D53334" s="422"/>
    </row>
    <row r="53335" spans="4:4">
      <c r="D53335" s="422"/>
    </row>
    <row r="53336" spans="4:4">
      <c r="D53336" s="422"/>
    </row>
    <row r="53337" spans="4:4">
      <c r="D53337" s="422"/>
    </row>
    <row r="53338" spans="4:4">
      <c r="D53338" s="422"/>
    </row>
    <row r="53339" spans="4:4">
      <c r="D53339" s="422"/>
    </row>
    <row r="53340" spans="4:4">
      <c r="D53340" s="422"/>
    </row>
    <row r="53341" spans="4:4">
      <c r="D53341" s="422"/>
    </row>
    <row r="53342" spans="4:4">
      <c r="D53342" s="422"/>
    </row>
    <row r="53343" spans="4:4">
      <c r="D53343" s="422"/>
    </row>
    <row r="53344" spans="4:4">
      <c r="D53344" s="422"/>
    </row>
    <row r="53345" spans="4:4">
      <c r="D53345" s="422"/>
    </row>
    <row r="53346" spans="4:4">
      <c r="D53346" s="422"/>
    </row>
    <row r="53347" spans="4:4">
      <c r="D53347" s="422"/>
    </row>
    <row r="53348" spans="4:4">
      <c r="D53348" s="422"/>
    </row>
    <row r="53349" spans="4:4">
      <c r="D53349" s="422"/>
    </row>
    <row r="53350" spans="4:4">
      <c r="D53350" s="422"/>
    </row>
    <row r="53351" spans="4:4">
      <c r="D53351" s="422"/>
    </row>
    <row r="53352" spans="4:4">
      <c r="D53352" s="422"/>
    </row>
    <row r="53353" spans="4:4">
      <c r="D53353" s="422"/>
    </row>
    <row r="53354" spans="4:4">
      <c r="D53354" s="422"/>
    </row>
    <row r="53355" spans="4:4">
      <c r="D53355" s="422"/>
    </row>
    <row r="53356" spans="4:4">
      <c r="D53356" s="422"/>
    </row>
    <row r="53357" spans="4:4">
      <c r="D53357" s="422"/>
    </row>
    <row r="53358" spans="4:4">
      <c r="D53358" s="422"/>
    </row>
    <row r="53359" spans="4:4">
      <c r="D53359" s="422"/>
    </row>
    <row r="53360" spans="4:4">
      <c r="D53360" s="422"/>
    </row>
    <row r="53361" spans="4:4">
      <c r="D53361" s="422"/>
    </row>
    <row r="53362" spans="4:4">
      <c r="D53362" s="422"/>
    </row>
    <row r="53363" spans="4:4">
      <c r="D53363" s="422"/>
    </row>
    <row r="53364" spans="4:4">
      <c r="D53364" s="422"/>
    </row>
    <row r="53365" spans="4:4">
      <c r="D53365" s="422"/>
    </row>
    <row r="53366" spans="4:4">
      <c r="D53366" s="422"/>
    </row>
    <row r="53367" spans="4:4">
      <c r="D53367" s="422"/>
    </row>
    <row r="53368" spans="4:4">
      <c r="D53368" s="422"/>
    </row>
    <row r="53369" spans="4:4">
      <c r="D53369" s="422"/>
    </row>
    <row r="53370" spans="4:4">
      <c r="D53370" s="422"/>
    </row>
    <row r="53371" spans="4:4">
      <c r="D53371" s="422"/>
    </row>
    <row r="53372" spans="4:4">
      <c r="D53372" s="422"/>
    </row>
    <row r="53373" spans="4:4">
      <c r="D53373" s="422"/>
    </row>
    <row r="53374" spans="4:4">
      <c r="D53374" s="422"/>
    </row>
    <row r="53375" spans="4:4">
      <c r="D53375" s="422"/>
    </row>
    <row r="53376" spans="4:4">
      <c r="D53376" s="422"/>
    </row>
    <row r="53377" spans="4:4">
      <c r="D53377" s="422"/>
    </row>
    <row r="53378" spans="4:4">
      <c r="D53378" s="422"/>
    </row>
    <row r="53379" spans="4:4">
      <c r="D53379" s="422"/>
    </row>
    <row r="53380" spans="4:4">
      <c r="D53380" s="422"/>
    </row>
    <row r="53381" spans="4:4">
      <c r="D53381" s="422"/>
    </row>
    <row r="53382" spans="4:4">
      <c r="D53382" s="422"/>
    </row>
    <row r="53383" spans="4:4">
      <c r="D53383" s="422"/>
    </row>
    <row r="53384" spans="4:4">
      <c r="D53384" s="422"/>
    </row>
    <row r="53385" spans="4:4">
      <c r="D53385" s="422"/>
    </row>
    <row r="53386" spans="4:4">
      <c r="D53386" s="422"/>
    </row>
    <row r="53387" spans="4:4">
      <c r="D53387" s="422"/>
    </row>
    <row r="53388" spans="4:4">
      <c r="D53388" s="422"/>
    </row>
    <row r="53389" spans="4:4">
      <c r="D53389" s="422"/>
    </row>
    <row r="53390" spans="4:4">
      <c r="D53390" s="422"/>
    </row>
    <row r="53391" spans="4:4">
      <c r="D53391" s="422"/>
    </row>
    <row r="53392" spans="4:4">
      <c r="D53392" s="422"/>
    </row>
    <row r="53393" spans="4:4">
      <c r="D53393" s="422"/>
    </row>
    <row r="53394" spans="4:4">
      <c r="D53394" s="422"/>
    </row>
    <row r="53395" spans="4:4">
      <c r="D53395" s="422"/>
    </row>
    <row r="53396" spans="4:4">
      <c r="D53396" s="422"/>
    </row>
    <row r="53397" spans="4:4">
      <c r="D53397" s="422"/>
    </row>
    <row r="53398" spans="4:4">
      <c r="D53398" s="422"/>
    </row>
    <row r="53399" spans="4:4">
      <c r="D53399" s="422"/>
    </row>
    <row r="53400" spans="4:4">
      <c r="D53400" s="422"/>
    </row>
    <row r="53401" spans="4:4">
      <c r="D53401" s="422"/>
    </row>
    <row r="53402" spans="4:4">
      <c r="D53402" s="422"/>
    </row>
    <row r="53403" spans="4:4">
      <c r="D53403" s="422"/>
    </row>
    <row r="53404" spans="4:4">
      <c r="D53404" s="422"/>
    </row>
    <row r="53405" spans="4:4">
      <c r="D53405" s="422"/>
    </row>
    <row r="53406" spans="4:4">
      <c r="D53406" s="422"/>
    </row>
    <row r="53407" spans="4:4">
      <c r="D53407" s="422"/>
    </row>
    <row r="53408" spans="4:4">
      <c r="D53408" s="422"/>
    </row>
    <row r="53409" spans="4:4">
      <c r="D53409" s="422"/>
    </row>
    <row r="53410" spans="4:4">
      <c r="D53410" s="422"/>
    </row>
    <row r="53411" spans="4:4">
      <c r="D53411" s="422"/>
    </row>
    <row r="53412" spans="4:4">
      <c r="D53412" s="422"/>
    </row>
    <row r="53413" spans="4:4">
      <c r="D53413" s="422"/>
    </row>
    <row r="53414" spans="4:4">
      <c r="D53414" s="422"/>
    </row>
    <row r="53415" spans="4:4">
      <c r="D53415" s="422"/>
    </row>
    <row r="53416" spans="4:4">
      <c r="D53416" s="422"/>
    </row>
    <row r="53417" spans="4:4">
      <c r="D53417" s="422"/>
    </row>
    <row r="53418" spans="4:4">
      <c r="D53418" s="422"/>
    </row>
    <row r="53419" spans="4:4">
      <c r="D53419" s="422"/>
    </row>
    <row r="53420" spans="4:4">
      <c r="D53420" s="422"/>
    </row>
    <row r="53421" spans="4:4">
      <c r="D53421" s="422"/>
    </row>
    <row r="53422" spans="4:4">
      <c r="D53422" s="422"/>
    </row>
    <row r="53423" spans="4:4">
      <c r="D53423" s="422"/>
    </row>
    <row r="53424" spans="4:4">
      <c r="D53424" s="422"/>
    </row>
    <row r="53425" spans="4:4">
      <c r="D53425" s="422"/>
    </row>
    <row r="53426" spans="4:4">
      <c r="D53426" s="422"/>
    </row>
    <row r="53427" spans="4:4">
      <c r="D53427" s="422"/>
    </row>
    <row r="53428" spans="4:4">
      <c r="D53428" s="422"/>
    </row>
    <row r="53429" spans="4:4">
      <c r="D53429" s="422"/>
    </row>
    <row r="53430" spans="4:4">
      <c r="D53430" s="422"/>
    </row>
    <row r="53431" spans="4:4">
      <c r="D53431" s="422"/>
    </row>
    <row r="53432" spans="4:4">
      <c r="D53432" s="422"/>
    </row>
    <row r="53433" spans="4:4">
      <c r="D53433" s="422"/>
    </row>
    <row r="53434" spans="4:4">
      <c r="D53434" s="422"/>
    </row>
    <row r="53435" spans="4:4">
      <c r="D53435" s="422"/>
    </row>
    <row r="53436" spans="4:4">
      <c r="D53436" s="422"/>
    </row>
    <row r="53437" spans="4:4">
      <c r="D53437" s="422"/>
    </row>
    <row r="53438" spans="4:4">
      <c r="D53438" s="422"/>
    </row>
    <row r="53439" spans="4:4">
      <c r="D53439" s="422"/>
    </row>
    <row r="53440" spans="4:4">
      <c r="D53440" s="422"/>
    </row>
    <row r="53441" spans="4:4">
      <c r="D53441" s="422"/>
    </row>
    <row r="53442" spans="4:4">
      <c r="D53442" s="422"/>
    </row>
    <row r="53443" spans="4:4">
      <c r="D53443" s="422"/>
    </row>
    <row r="53444" spans="4:4">
      <c r="D53444" s="422"/>
    </row>
    <row r="53445" spans="4:4">
      <c r="D53445" s="422"/>
    </row>
    <row r="53446" spans="4:4">
      <c r="D53446" s="422"/>
    </row>
    <row r="53447" spans="4:4">
      <c r="D53447" s="422"/>
    </row>
    <row r="53448" spans="4:4">
      <c r="D53448" s="422"/>
    </row>
    <row r="53449" spans="4:4">
      <c r="D53449" s="422"/>
    </row>
    <row r="53450" spans="4:4">
      <c r="D53450" s="422"/>
    </row>
    <row r="53451" spans="4:4">
      <c r="D53451" s="422"/>
    </row>
    <row r="53452" spans="4:4">
      <c r="D53452" s="422"/>
    </row>
    <row r="53453" spans="4:4">
      <c r="D53453" s="422"/>
    </row>
    <row r="53454" spans="4:4">
      <c r="D53454" s="422"/>
    </row>
    <row r="53455" spans="4:4">
      <c r="D53455" s="422"/>
    </row>
    <row r="53456" spans="4:4">
      <c r="D53456" s="422"/>
    </row>
    <row r="53457" spans="4:4">
      <c r="D53457" s="422"/>
    </row>
    <row r="53458" spans="4:4">
      <c r="D53458" s="422"/>
    </row>
    <row r="53459" spans="4:4">
      <c r="D53459" s="422"/>
    </row>
    <row r="53460" spans="4:4">
      <c r="D53460" s="422"/>
    </row>
    <row r="53461" spans="4:4">
      <c r="D53461" s="422"/>
    </row>
    <row r="53462" spans="4:4">
      <c r="D53462" s="422"/>
    </row>
    <row r="53463" spans="4:4">
      <c r="D53463" s="422"/>
    </row>
    <row r="53464" spans="4:4">
      <c r="D53464" s="422"/>
    </row>
    <row r="53465" spans="4:4">
      <c r="D53465" s="422"/>
    </row>
    <row r="53466" spans="4:4">
      <c r="D53466" s="422"/>
    </row>
    <row r="53467" spans="4:4">
      <c r="D53467" s="422"/>
    </row>
    <row r="53468" spans="4:4">
      <c r="D53468" s="422"/>
    </row>
    <row r="53469" spans="4:4">
      <c r="D53469" s="422"/>
    </row>
    <row r="53470" spans="4:4">
      <c r="D53470" s="422"/>
    </row>
    <row r="53471" spans="4:4">
      <c r="D53471" s="422"/>
    </row>
    <row r="53472" spans="4:4">
      <c r="D53472" s="422"/>
    </row>
    <row r="53473" spans="4:4">
      <c r="D53473" s="422"/>
    </row>
    <row r="53474" spans="4:4">
      <c r="D53474" s="422"/>
    </row>
    <row r="53475" spans="4:4">
      <c r="D53475" s="422"/>
    </row>
    <row r="53476" spans="4:4">
      <c r="D53476" s="422"/>
    </row>
    <row r="53477" spans="4:4">
      <c r="D53477" s="422"/>
    </row>
    <row r="53478" spans="4:4">
      <c r="D53478" s="422"/>
    </row>
    <row r="53479" spans="4:4">
      <c r="D53479" s="422"/>
    </row>
    <row r="53480" spans="4:4">
      <c r="D53480" s="422"/>
    </row>
    <row r="53481" spans="4:4">
      <c r="D53481" s="422"/>
    </row>
    <row r="53482" spans="4:4">
      <c r="D53482" s="422"/>
    </row>
    <row r="53483" spans="4:4">
      <c r="D53483" s="422"/>
    </row>
    <row r="53484" spans="4:4">
      <c r="D53484" s="422"/>
    </row>
    <row r="53485" spans="4:4">
      <c r="D53485" s="422"/>
    </row>
    <row r="53486" spans="4:4">
      <c r="D53486" s="422"/>
    </row>
    <row r="53487" spans="4:4">
      <c r="D53487" s="422"/>
    </row>
    <row r="53488" spans="4:4">
      <c r="D53488" s="422"/>
    </row>
    <row r="53489" spans="4:4">
      <c r="D53489" s="422"/>
    </row>
    <row r="53490" spans="4:4">
      <c r="D53490" s="422"/>
    </row>
    <row r="53491" spans="4:4">
      <c r="D53491" s="422"/>
    </row>
    <row r="53492" spans="4:4">
      <c r="D53492" s="422"/>
    </row>
    <row r="53493" spans="4:4">
      <c r="D53493" s="422"/>
    </row>
    <row r="53494" spans="4:4">
      <c r="D53494" s="422"/>
    </row>
    <row r="53495" spans="4:4">
      <c r="D53495" s="422"/>
    </row>
    <row r="53496" spans="4:4">
      <c r="D53496" s="422"/>
    </row>
    <row r="53497" spans="4:4">
      <c r="D53497" s="422"/>
    </row>
    <row r="53498" spans="4:4">
      <c r="D53498" s="422"/>
    </row>
    <row r="53499" spans="4:4">
      <c r="D53499" s="422"/>
    </row>
    <row r="53500" spans="4:4">
      <c r="D53500" s="422"/>
    </row>
    <row r="53501" spans="4:4">
      <c r="D53501" s="422"/>
    </row>
    <row r="53502" spans="4:4">
      <c r="D53502" s="422"/>
    </row>
    <row r="53503" spans="4:4">
      <c r="D53503" s="422"/>
    </row>
    <row r="53504" spans="4:4">
      <c r="D53504" s="422"/>
    </row>
    <row r="53505" spans="4:4">
      <c r="D53505" s="422"/>
    </row>
    <row r="53506" spans="4:4">
      <c r="D53506" s="422"/>
    </row>
    <row r="53507" spans="4:4">
      <c r="D53507" s="422"/>
    </row>
    <row r="53508" spans="4:4">
      <c r="D53508" s="422"/>
    </row>
    <row r="53509" spans="4:4">
      <c r="D53509" s="422"/>
    </row>
    <row r="53510" spans="4:4">
      <c r="D53510" s="422"/>
    </row>
    <row r="53511" spans="4:4">
      <c r="D53511" s="422"/>
    </row>
    <row r="53512" spans="4:4">
      <c r="D53512" s="422"/>
    </row>
    <row r="53513" spans="4:4">
      <c r="D53513" s="422"/>
    </row>
    <row r="53514" spans="4:4">
      <c r="D53514" s="422"/>
    </row>
    <row r="53515" spans="4:4">
      <c r="D53515" s="422"/>
    </row>
    <row r="53516" spans="4:4">
      <c r="D53516" s="422"/>
    </row>
    <row r="53517" spans="4:4">
      <c r="D53517" s="422"/>
    </row>
    <row r="53518" spans="4:4">
      <c r="D53518" s="422"/>
    </row>
    <row r="53519" spans="4:4">
      <c r="D53519" s="422"/>
    </row>
    <row r="53520" spans="4:4">
      <c r="D53520" s="422"/>
    </row>
    <row r="53521" spans="4:4">
      <c r="D53521" s="422"/>
    </row>
    <row r="53522" spans="4:4">
      <c r="D53522" s="422"/>
    </row>
    <row r="53523" spans="4:4">
      <c r="D53523" s="422"/>
    </row>
    <row r="53524" spans="4:4">
      <c r="D53524" s="422"/>
    </row>
    <row r="53525" spans="4:4">
      <c r="D53525" s="422"/>
    </row>
    <row r="53526" spans="4:4">
      <c r="D53526" s="422"/>
    </row>
    <row r="53527" spans="4:4">
      <c r="D53527" s="422"/>
    </row>
    <row r="53528" spans="4:4">
      <c r="D53528" s="422"/>
    </row>
    <row r="53529" spans="4:4">
      <c r="D53529" s="422"/>
    </row>
    <row r="53530" spans="4:4">
      <c r="D53530" s="422"/>
    </row>
    <row r="53531" spans="4:4">
      <c r="D53531" s="422"/>
    </row>
    <row r="53532" spans="4:4">
      <c r="D53532" s="422"/>
    </row>
    <row r="53533" spans="4:4">
      <c r="D53533" s="422"/>
    </row>
    <row r="53534" spans="4:4">
      <c r="D53534" s="422"/>
    </row>
    <row r="53535" spans="4:4">
      <c r="D53535" s="422"/>
    </row>
    <row r="53536" spans="4:4">
      <c r="D53536" s="422"/>
    </row>
    <row r="53537" spans="4:4">
      <c r="D53537" s="422"/>
    </row>
    <row r="53538" spans="4:4">
      <c r="D53538" s="422"/>
    </row>
    <row r="53539" spans="4:4">
      <c r="D53539" s="422"/>
    </row>
    <row r="53540" spans="4:4">
      <c r="D53540" s="422"/>
    </row>
    <row r="53541" spans="4:4">
      <c r="D53541" s="422"/>
    </row>
    <row r="53542" spans="4:4">
      <c r="D53542" s="422"/>
    </row>
    <row r="53543" spans="4:4">
      <c r="D53543" s="422"/>
    </row>
    <row r="53544" spans="4:4">
      <c r="D53544" s="422"/>
    </row>
    <row r="53545" spans="4:4">
      <c r="D53545" s="422"/>
    </row>
    <row r="53546" spans="4:4">
      <c r="D53546" s="422"/>
    </row>
    <row r="53547" spans="4:4">
      <c r="D53547" s="422"/>
    </row>
    <row r="53548" spans="4:4">
      <c r="D53548" s="422"/>
    </row>
    <row r="53549" spans="4:4">
      <c r="D53549" s="422"/>
    </row>
    <row r="53550" spans="4:4">
      <c r="D53550" s="422"/>
    </row>
    <row r="53551" spans="4:4">
      <c r="D53551" s="422"/>
    </row>
    <row r="53552" spans="4:4">
      <c r="D53552" s="422"/>
    </row>
    <row r="53553" spans="4:4">
      <c r="D53553" s="422"/>
    </row>
    <row r="53554" spans="4:4">
      <c r="D53554" s="422"/>
    </row>
    <row r="53555" spans="4:4">
      <c r="D53555" s="422"/>
    </row>
    <row r="53556" spans="4:4">
      <c r="D53556" s="422"/>
    </row>
    <row r="53557" spans="4:4">
      <c r="D53557" s="422"/>
    </row>
    <row r="53558" spans="4:4">
      <c r="D53558" s="422"/>
    </row>
    <row r="53559" spans="4:4">
      <c r="D53559" s="422"/>
    </row>
    <row r="53560" spans="4:4">
      <c r="D53560" s="422"/>
    </row>
    <row r="53561" spans="4:4">
      <c r="D53561" s="422"/>
    </row>
    <row r="53562" spans="4:4">
      <c r="D53562" s="422"/>
    </row>
    <row r="53563" spans="4:4">
      <c r="D53563" s="422"/>
    </row>
    <row r="53564" spans="4:4">
      <c r="D53564" s="422"/>
    </row>
    <row r="53565" spans="4:4">
      <c r="D53565" s="422"/>
    </row>
    <row r="53566" spans="4:4">
      <c r="D53566" s="422"/>
    </row>
    <row r="53567" spans="4:4">
      <c r="D53567" s="422"/>
    </row>
    <row r="53568" spans="4:4">
      <c r="D53568" s="422"/>
    </row>
    <row r="53569" spans="4:4">
      <c r="D53569" s="422"/>
    </row>
    <row r="53570" spans="4:4">
      <c r="D53570" s="422"/>
    </row>
    <row r="53571" spans="4:4">
      <c r="D53571" s="422"/>
    </row>
    <row r="53572" spans="4:4">
      <c r="D53572" s="422"/>
    </row>
    <row r="53573" spans="4:4">
      <c r="D53573" s="422"/>
    </row>
    <row r="53574" spans="4:4">
      <c r="D53574" s="422"/>
    </row>
    <row r="53575" spans="4:4">
      <c r="D53575" s="422"/>
    </row>
    <row r="53576" spans="4:4">
      <c r="D53576" s="422"/>
    </row>
    <row r="53577" spans="4:4">
      <c r="D53577" s="422"/>
    </row>
    <row r="53578" spans="4:4">
      <c r="D53578" s="422"/>
    </row>
    <row r="53579" spans="4:4">
      <c r="D53579" s="422"/>
    </row>
    <row r="53580" spans="4:4">
      <c r="D53580" s="422"/>
    </row>
    <row r="53581" spans="4:4">
      <c r="D53581" s="422"/>
    </row>
    <row r="53582" spans="4:4">
      <c r="D53582" s="422"/>
    </row>
    <row r="53583" spans="4:4">
      <c r="D53583" s="422"/>
    </row>
    <row r="53584" spans="4:4">
      <c r="D53584" s="422"/>
    </row>
    <row r="53585" spans="4:4">
      <c r="D53585" s="422"/>
    </row>
    <row r="53586" spans="4:4">
      <c r="D53586" s="422"/>
    </row>
    <row r="53587" spans="4:4">
      <c r="D53587" s="422"/>
    </row>
    <row r="53588" spans="4:4">
      <c r="D53588" s="422"/>
    </row>
    <row r="53589" spans="4:4">
      <c r="D53589" s="422"/>
    </row>
    <row r="53590" spans="4:4">
      <c r="D53590" s="422"/>
    </row>
    <row r="53591" spans="4:4">
      <c r="D53591" s="422"/>
    </row>
    <row r="53592" spans="4:4">
      <c r="D53592" s="422"/>
    </row>
    <row r="53593" spans="4:4">
      <c r="D53593" s="422"/>
    </row>
    <row r="53594" spans="4:4">
      <c r="D53594" s="422"/>
    </row>
    <row r="53595" spans="4:4">
      <c r="D53595" s="422"/>
    </row>
    <row r="53596" spans="4:4">
      <c r="D53596" s="422"/>
    </row>
    <row r="53597" spans="4:4">
      <c r="D53597" s="422"/>
    </row>
    <row r="53598" spans="4:4">
      <c r="D53598" s="422"/>
    </row>
    <row r="53599" spans="4:4">
      <c r="D53599" s="422"/>
    </row>
    <row r="53600" spans="4:4">
      <c r="D53600" s="422"/>
    </row>
    <row r="53601" spans="4:4">
      <c r="D53601" s="422"/>
    </row>
    <row r="53602" spans="4:4">
      <c r="D53602" s="422"/>
    </row>
    <row r="53603" spans="4:4">
      <c r="D53603" s="422"/>
    </row>
    <row r="53604" spans="4:4">
      <c r="D53604" s="422"/>
    </row>
    <row r="53605" spans="4:4">
      <c r="D53605" s="422"/>
    </row>
    <row r="53606" spans="4:4">
      <c r="D53606" s="422"/>
    </row>
    <row r="53607" spans="4:4">
      <c r="D53607" s="422"/>
    </row>
    <row r="53608" spans="4:4">
      <c r="D53608" s="422"/>
    </row>
    <row r="53609" spans="4:4">
      <c r="D53609" s="422"/>
    </row>
    <row r="53610" spans="4:4">
      <c r="D53610" s="422"/>
    </row>
    <row r="53611" spans="4:4">
      <c r="D53611" s="422"/>
    </row>
    <row r="53612" spans="4:4">
      <c r="D53612" s="422"/>
    </row>
    <row r="53613" spans="4:4">
      <c r="D53613" s="422"/>
    </row>
    <row r="53614" spans="4:4">
      <c r="D53614" s="422"/>
    </row>
    <row r="53615" spans="4:4">
      <c r="D53615" s="422"/>
    </row>
    <row r="53616" spans="4:4">
      <c r="D53616" s="422"/>
    </row>
    <row r="53617" spans="4:4">
      <c r="D53617" s="422"/>
    </row>
    <row r="53618" spans="4:4">
      <c r="D53618" s="422"/>
    </row>
    <row r="53619" spans="4:4">
      <c r="D53619" s="422"/>
    </row>
    <row r="53620" spans="4:4">
      <c r="D53620" s="422"/>
    </row>
    <row r="53621" spans="4:4">
      <c r="D53621" s="422"/>
    </row>
    <row r="53622" spans="4:4">
      <c r="D53622" s="422"/>
    </row>
    <row r="53623" spans="4:4">
      <c r="D53623" s="422"/>
    </row>
    <row r="53624" spans="4:4">
      <c r="D53624" s="422"/>
    </row>
    <row r="53625" spans="4:4">
      <c r="D53625" s="422"/>
    </row>
    <row r="53626" spans="4:4">
      <c r="D53626" s="422"/>
    </row>
    <row r="53627" spans="4:4">
      <c r="D53627" s="422"/>
    </row>
    <row r="53628" spans="4:4">
      <c r="D53628" s="422"/>
    </row>
    <row r="53629" spans="4:4">
      <c r="D53629" s="422"/>
    </row>
    <row r="53630" spans="4:4">
      <c r="D53630" s="422"/>
    </row>
    <row r="53631" spans="4:4">
      <c r="D53631" s="422"/>
    </row>
    <row r="53632" spans="4:4">
      <c r="D53632" s="422"/>
    </row>
    <row r="53633" spans="4:4">
      <c r="D53633" s="422"/>
    </row>
    <row r="53634" spans="4:4">
      <c r="D53634" s="422"/>
    </row>
    <row r="53635" spans="4:4">
      <c r="D53635" s="422"/>
    </row>
    <row r="53636" spans="4:4">
      <c r="D53636" s="422"/>
    </row>
    <row r="53637" spans="4:4">
      <c r="D53637" s="422"/>
    </row>
    <row r="53638" spans="4:4">
      <c r="D53638" s="422"/>
    </row>
    <row r="53639" spans="4:4">
      <c r="D53639" s="422"/>
    </row>
    <row r="53640" spans="4:4">
      <c r="D53640" s="422"/>
    </row>
    <row r="53641" spans="4:4">
      <c r="D53641" s="422"/>
    </row>
    <row r="53642" spans="4:4">
      <c r="D53642" s="422"/>
    </row>
    <row r="53643" spans="4:4">
      <c r="D53643" s="422"/>
    </row>
    <row r="53644" spans="4:4">
      <c r="D53644" s="422"/>
    </row>
    <row r="53645" spans="4:4">
      <c r="D53645" s="422"/>
    </row>
    <row r="53646" spans="4:4">
      <c r="D53646" s="422"/>
    </row>
    <row r="53647" spans="4:4">
      <c r="D53647" s="422"/>
    </row>
    <row r="53648" spans="4:4">
      <c r="D53648" s="422"/>
    </row>
    <row r="53649" spans="4:4">
      <c r="D53649" s="422"/>
    </row>
    <row r="53650" spans="4:4">
      <c r="D53650" s="422"/>
    </row>
    <row r="53651" spans="4:4">
      <c r="D53651" s="422"/>
    </row>
    <row r="53652" spans="4:4">
      <c r="D53652" s="422"/>
    </row>
    <row r="53653" spans="4:4">
      <c r="D53653" s="422"/>
    </row>
    <row r="53654" spans="4:4">
      <c r="D53654" s="422"/>
    </row>
    <row r="53655" spans="4:4">
      <c r="D53655" s="422"/>
    </row>
    <row r="53656" spans="4:4">
      <c r="D53656" s="422"/>
    </row>
    <row r="53657" spans="4:4">
      <c r="D53657" s="422"/>
    </row>
    <row r="53658" spans="4:4">
      <c r="D53658" s="422"/>
    </row>
    <row r="53659" spans="4:4">
      <c r="D53659" s="422"/>
    </row>
    <row r="53660" spans="4:4">
      <c r="D53660" s="422"/>
    </row>
    <row r="53661" spans="4:4">
      <c r="D53661" s="422"/>
    </row>
    <row r="53662" spans="4:4">
      <c r="D53662" s="422"/>
    </row>
    <row r="53663" spans="4:4">
      <c r="D53663" s="422"/>
    </row>
    <row r="53664" spans="4:4">
      <c r="D53664" s="422"/>
    </row>
    <row r="53665" spans="4:4">
      <c r="D53665" s="422"/>
    </row>
    <row r="53666" spans="4:4">
      <c r="D53666" s="422"/>
    </row>
    <row r="53667" spans="4:4">
      <c r="D53667" s="422"/>
    </row>
    <row r="53668" spans="4:4">
      <c r="D53668" s="422"/>
    </row>
    <row r="53669" spans="4:4">
      <c r="D53669" s="422"/>
    </row>
    <row r="53670" spans="4:4">
      <c r="D53670" s="422"/>
    </row>
    <row r="53671" spans="4:4">
      <c r="D53671" s="422"/>
    </row>
    <row r="53672" spans="4:4">
      <c r="D53672" s="422"/>
    </row>
    <row r="53673" spans="4:4">
      <c r="D53673" s="422"/>
    </row>
    <row r="53674" spans="4:4">
      <c r="D53674" s="422"/>
    </row>
    <row r="53675" spans="4:4">
      <c r="D53675" s="422"/>
    </row>
    <row r="53676" spans="4:4">
      <c r="D53676" s="422"/>
    </row>
    <row r="53677" spans="4:4">
      <c r="D53677" s="422"/>
    </row>
    <row r="53678" spans="4:4">
      <c r="D53678" s="422"/>
    </row>
    <row r="53679" spans="4:4">
      <c r="D53679" s="422"/>
    </row>
    <row r="53680" spans="4:4">
      <c r="D53680" s="422"/>
    </row>
    <row r="53681" spans="4:4">
      <c r="D53681" s="422"/>
    </row>
    <row r="53682" spans="4:4">
      <c r="D53682" s="422"/>
    </row>
    <row r="53683" spans="4:4">
      <c r="D53683" s="422"/>
    </row>
    <row r="53684" spans="4:4">
      <c r="D53684" s="422"/>
    </row>
    <row r="53685" spans="4:4">
      <c r="D53685" s="422"/>
    </row>
    <row r="53686" spans="4:4">
      <c r="D53686" s="422"/>
    </row>
    <row r="53687" spans="4:4">
      <c r="D53687" s="422"/>
    </row>
    <row r="53688" spans="4:4">
      <c r="D53688" s="422"/>
    </row>
    <row r="53689" spans="4:4">
      <c r="D53689" s="422"/>
    </row>
    <row r="53690" spans="4:4">
      <c r="D53690" s="422"/>
    </row>
    <row r="53691" spans="4:4">
      <c r="D53691" s="422"/>
    </row>
    <row r="53692" spans="4:4">
      <c r="D53692" s="422"/>
    </row>
    <row r="53693" spans="4:4">
      <c r="D53693" s="422"/>
    </row>
    <row r="53694" spans="4:4">
      <c r="D53694" s="422"/>
    </row>
    <row r="53695" spans="4:4">
      <c r="D53695" s="422"/>
    </row>
    <row r="53696" spans="4:4">
      <c r="D53696" s="422"/>
    </row>
    <row r="53697" spans="4:4">
      <c r="D53697" s="422"/>
    </row>
    <row r="53698" spans="4:4">
      <c r="D53698" s="422"/>
    </row>
    <row r="53699" spans="4:4">
      <c r="D53699" s="422"/>
    </row>
    <row r="53700" spans="4:4">
      <c r="D53700" s="422"/>
    </row>
    <row r="53701" spans="4:4">
      <c r="D53701" s="422"/>
    </row>
    <row r="53702" spans="4:4">
      <c r="D53702" s="422"/>
    </row>
    <row r="53703" spans="4:4">
      <c r="D53703" s="422"/>
    </row>
    <row r="53704" spans="4:4">
      <c r="D53704" s="422"/>
    </row>
    <row r="53705" spans="4:4">
      <c r="D53705" s="422"/>
    </row>
    <row r="53706" spans="4:4">
      <c r="D53706" s="422"/>
    </row>
    <row r="53707" spans="4:4">
      <c r="D53707" s="422"/>
    </row>
    <row r="53708" spans="4:4">
      <c r="D53708" s="422"/>
    </row>
    <row r="53709" spans="4:4">
      <c r="D53709" s="422"/>
    </row>
    <row r="53710" spans="4:4">
      <c r="D53710" s="422"/>
    </row>
    <row r="53711" spans="4:4">
      <c r="D53711" s="422"/>
    </row>
    <row r="53712" spans="4:4">
      <c r="D53712" s="422"/>
    </row>
    <row r="53713" spans="4:4">
      <c r="D53713" s="422"/>
    </row>
    <row r="53714" spans="4:4">
      <c r="D53714" s="422"/>
    </row>
    <row r="53715" spans="4:4">
      <c r="D53715" s="422"/>
    </row>
    <row r="53716" spans="4:4">
      <c r="D53716" s="422"/>
    </row>
    <row r="53717" spans="4:4">
      <c r="D53717" s="422"/>
    </row>
    <row r="53718" spans="4:4">
      <c r="D53718" s="422"/>
    </row>
    <row r="53719" spans="4:4">
      <c r="D53719" s="422"/>
    </row>
    <row r="53720" spans="4:4">
      <c r="D53720" s="422"/>
    </row>
    <row r="53721" spans="4:4">
      <c r="D53721" s="422"/>
    </row>
    <row r="53722" spans="4:4">
      <c r="D53722" s="422"/>
    </row>
    <row r="53723" spans="4:4">
      <c r="D53723" s="422"/>
    </row>
    <row r="53724" spans="4:4">
      <c r="D53724" s="422"/>
    </row>
    <row r="53725" spans="4:4">
      <c r="D53725" s="422"/>
    </row>
    <row r="53726" spans="4:4">
      <c r="D53726" s="422"/>
    </row>
    <row r="53727" spans="4:4">
      <c r="D53727" s="422"/>
    </row>
    <row r="53728" spans="4:4">
      <c r="D53728" s="422"/>
    </row>
    <row r="53729" spans="4:4">
      <c r="D53729" s="422"/>
    </row>
    <row r="53730" spans="4:4">
      <c r="D53730" s="422"/>
    </row>
    <row r="53731" spans="4:4">
      <c r="D53731" s="422"/>
    </row>
    <row r="53732" spans="4:4">
      <c r="D53732" s="422"/>
    </row>
    <row r="53733" spans="4:4">
      <c r="D53733" s="422"/>
    </row>
    <row r="53734" spans="4:4">
      <c r="D53734" s="422"/>
    </row>
    <row r="53735" spans="4:4">
      <c r="D53735" s="422"/>
    </row>
    <row r="53736" spans="4:4">
      <c r="D53736" s="422"/>
    </row>
    <row r="53737" spans="4:4">
      <c r="D53737" s="422"/>
    </row>
    <row r="53738" spans="4:4">
      <c r="D53738" s="422"/>
    </row>
    <row r="53739" spans="4:4">
      <c r="D53739" s="422"/>
    </row>
    <row r="53740" spans="4:4">
      <c r="D53740" s="422"/>
    </row>
    <row r="53741" spans="4:4">
      <c r="D53741" s="422"/>
    </row>
    <row r="53742" spans="4:4">
      <c r="D53742" s="422"/>
    </row>
    <row r="53743" spans="4:4">
      <c r="D53743" s="422"/>
    </row>
    <row r="53744" spans="4:4">
      <c r="D53744" s="422"/>
    </row>
    <row r="53745" spans="4:4">
      <c r="D53745" s="422"/>
    </row>
    <row r="53746" spans="4:4">
      <c r="D53746" s="422"/>
    </row>
    <row r="53747" spans="4:4">
      <c r="D53747" s="422"/>
    </row>
    <row r="53748" spans="4:4">
      <c r="D53748" s="422"/>
    </row>
    <row r="53749" spans="4:4">
      <c r="D53749" s="422"/>
    </row>
    <row r="53750" spans="4:4">
      <c r="D53750" s="422"/>
    </row>
    <row r="53751" spans="4:4">
      <c r="D53751" s="422"/>
    </row>
    <row r="53752" spans="4:4">
      <c r="D53752" s="422"/>
    </row>
    <row r="53753" spans="4:4">
      <c r="D53753" s="422"/>
    </row>
    <row r="53754" spans="4:4">
      <c r="D53754" s="422"/>
    </row>
    <row r="53755" spans="4:4">
      <c r="D53755" s="422"/>
    </row>
    <row r="53756" spans="4:4">
      <c r="D53756" s="422"/>
    </row>
    <row r="53757" spans="4:4">
      <c r="D53757" s="422"/>
    </row>
    <row r="53758" spans="4:4">
      <c r="D53758" s="422"/>
    </row>
    <row r="53759" spans="4:4">
      <c r="D53759" s="422"/>
    </row>
    <row r="53760" spans="4:4">
      <c r="D53760" s="422"/>
    </row>
    <row r="53761" spans="4:4">
      <c r="D53761" s="422"/>
    </row>
    <row r="53762" spans="4:4">
      <c r="D53762" s="422"/>
    </row>
    <row r="53763" spans="4:4">
      <c r="D53763" s="422"/>
    </row>
    <row r="53764" spans="4:4">
      <c r="D53764" s="422"/>
    </row>
    <row r="53765" spans="4:4">
      <c r="D53765" s="422"/>
    </row>
    <row r="53766" spans="4:4">
      <c r="D53766" s="422"/>
    </row>
    <row r="53767" spans="4:4">
      <c r="D53767" s="422"/>
    </row>
    <row r="53768" spans="4:4">
      <c r="D53768" s="422"/>
    </row>
    <row r="53769" spans="4:4">
      <c r="D53769" s="422"/>
    </row>
    <row r="53770" spans="4:4">
      <c r="D53770" s="422"/>
    </row>
    <row r="53771" spans="4:4">
      <c r="D53771" s="422"/>
    </row>
    <row r="53772" spans="4:4">
      <c r="D53772" s="422"/>
    </row>
    <row r="53773" spans="4:4">
      <c r="D53773" s="422"/>
    </row>
    <row r="53774" spans="4:4">
      <c r="D53774" s="422"/>
    </row>
    <row r="53775" spans="4:4">
      <c r="D53775" s="422"/>
    </row>
    <row r="53776" spans="4:4">
      <c r="D53776" s="422"/>
    </row>
    <row r="53777" spans="4:4">
      <c r="D53777" s="422"/>
    </row>
    <row r="53778" spans="4:4">
      <c r="D53778" s="422"/>
    </row>
    <row r="53779" spans="4:4">
      <c r="D53779" s="422"/>
    </row>
    <row r="53780" spans="4:4">
      <c r="D53780" s="422"/>
    </row>
    <row r="53781" spans="4:4">
      <c r="D53781" s="422"/>
    </row>
    <row r="53782" spans="4:4">
      <c r="D53782" s="422"/>
    </row>
    <row r="53783" spans="4:4">
      <c r="D53783" s="422"/>
    </row>
    <row r="53784" spans="4:4">
      <c r="D53784" s="422"/>
    </row>
    <row r="53785" spans="4:4">
      <c r="D53785" s="422"/>
    </row>
    <row r="53786" spans="4:4">
      <c r="D53786" s="422"/>
    </row>
    <row r="53787" spans="4:4">
      <c r="D53787" s="422"/>
    </row>
    <row r="53788" spans="4:4">
      <c r="D53788" s="422"/>
    </row>
    <row r="53789" spans="4:4">
      <c r="D53789" s="422"/>
    </row>
    <row r="53790" spans="4:4">
      <c r="D53790" s="422"/>
    </row>
    <row r="53791" spans="4:4">
      <c r="D53791" s="422"/>
    </row>
    <row r="53792" spans="4:4">
      <c r="D53792" s="422"/>
    </row>
    <row r="53793" spans="4:4">
      <c r="D53793" s="422"/>
    </row>
    <row r="53794" spans="4:4">
      <c r="D53794" s="422"/>
    </row>
    <row r="53795" spans="4:4">
      <c r="D53795" s="422"/>
    </row>
    <row r="53796" spans="4:4">
      <c r="D53796" s="422"/>
    </row>
    <row r="53797" spans="4:4">
      <c r="D53797" s="422"/>
    </row>
    <row r="53798" spans="4:4">
      <c r="D53798" s="422"/>
    </row>
    <row r="53799" spans="4:4">
      <c r="D53799" s="422"/>
    </row>
    <row r="53800" spans="4:4">
      <c r="D53800" s="422"/>
    </row>
    <row r="53801" spans="4:4">
      <c r="D53801" s="422"/>
    </row>
    <row r="53802" spans="4:4">
      <c r="D53802" s="422"/>
    </row>
    <row r="53803" spans="4:4">
      <c r="D53803" s="422"/>
    </row>
    <row r="53804" spans="4:4">
      <c r="D53804" s="422"/>
    </row>
    <row r="53805" spans="4:4">
      <c r="D53805" s="422"/>
    </row>
    <row r="53806" spans="4:4">
      <c r="D53806" s="422"/>
    </row>
    <row r="53807" spans="4:4">
      <c r="D53807" s="422"/>
    </row>
    <row r="53808" spans="4:4">
      <c r="D53808" s="422"/>
    </row>
    <row r="53809" spans="4:4">
      <c r="D53809" s="422"/>
    </row>
    <row r="53810" spans="4:4">
      <c r="D53810" s="422"/>
    </row>
    <row r="53811" spans="4:4">
      <c r="D53811" s="422"/>
    </row>
    <row r="53812" spans="4:4">
      <c r="D53812" s="422"/>
    </row>
    <row r="53813" spans="4:4">
      <c r="D53813" s="422"/>
    </row>
    <row r="53814" spans="4:4">
      <c r="D53814" s="422"/>
    </row>
    <row r="53815" spans="4:4">
      <c r="D53815" s="422"/>
    </row>
    <row r="53816" spans="4:4">
      <c r="D53816" s="422"/>
    </row>
    <row r="53817" spans="4:4">
      <c r="D53817" s="422"/>
    </row>
    <row r="53818" spans="4:4">
      <c r="D53818" s="422"/>
    </row>
    <row r="53819" spans="4:4">
      <c r="D53819" s="422"/>
    </row>
    <row r="53820" spans="4:4">
      <c r="D53820" s="422"/>
    </row>
    <row r="53821" spans="4:4">
      <c r="D53821" s="422"/>
    </row>
    <row r="53822" spans="4:4">
      <c r="D53822" s="422"/>
    </row>
    <row r="53823" spans="4:4">
      <c r="D53823" s="422"/>
    </row>
    <row r="53824" spans="4:4">
      <c r="D53824" s="422"/>
    </row>
    <row r="53825" spans="4:4">
      <c r="D53825" s="422"/>
    </row>
    <row r="53826" spans="4:4">
      <c r="D53826" s="422"/>
    </row>
    <row r="53827" spans="4:4">
      <c r="D53827" s="422"/>
    </row>
    <row r="53828" spans="4:4">
      <c r="D53828" s="422"/>
    </row>
    <row r="53829" spans="4:4">
      <c r="D53829" s="422"/>
    </row>
    <row r="53830" spans="4:4">
      <c r="D53830" s="422"/>
    </row>
    <row r="53831" spans="4:4">
      <c r="D53831" s="422"/>
    </row>
    <row r="53832" spans="4:4">
      <c r="D53832" s="422"/>
    </row>
    <row r="53833" spans="4:4">
      <c r="D53833" s="422"/>
    </row>
    <row r="53834" spans="4:4">
      <c r="D53834" s="422"/>
    </row>
    <row r="53835" spans="4:4">
      <c r="D53835" s="422"/>
    </row>
    <row r="53836" spans="4:4">
      <c r="D53836" s="422"/>
    </row>
    <row r="53837" spans="4:4">
      <c r="D53837" s="422"/>
    </row>
    <row r="53838" spans="4:4">
      <c r="D53838" s="422"/>
    </row>
    <row r="53839" spans="4:4">
      <c r="D53839" s="422"/>
    </row>
    <row r="53840" spans="4:4">
      <c r="D53840" s="422"/>
    </row>
    <row r="53841" spans="4:4">
      <c r="D53841" s="422"/>
    </row>
    <row r="53842" spans="4:4">
      <c r="D53842" s="422"/>
    </row>
    <row r="53843" spans="4:4">
      <c r="D53843" s="422"/>
    </row>
    <row r="53844" spans="4:4">
      <c r="D53844" s="422"/>
    </row>
    <row r="53845" spans="4:4">
      <c r="D53845" s="422"/>
    </row>
    <row r="53846" spans="4:4">
      <c r="D53846" s="422"/>
    </row>
    <row r="53847" spans="4:4">
      <c r="D53847" s="422"/>
    </row>
    <row r="53848" spans="4:4">
      <c r="D53848" s="422"/>
    </row>
    <row r="53849" spans="4:4">
      <c r="D53849" s="422"/>
    </row>
    <row r="53850" spans="4:4">
      <c r="D53850" s="422"/>
    </row>
    <row r="53851" spans="4:4">
      <c r="D53851" s="422"/>
    </row>
    <row r="53852" spans="4:4">
      <c r="D53852" s="422"/>
    </row>
    <row r="53853" spans="4:4">
      <c r="D53853" s="422"/>
    </row>
    <row r="53854" spans="4:4">
      <c r="D53854" s="422"/>
    </row>
    <row r="53855" spans="4:4">
      <c r="D53855" s="422"/>
    </row>
    <row r="53856" spans="4:4">
      <c r="D53856" s="422"/>
    </row>
    <row r="53857" spans="4:4">
      <c r="D53857" s="422"/>
    </row>
    <row r="53858" spans="4:4">
      <c r="D53858" s="422"/>
    </row>
    <row r="53859" spans="4:4">
      <c r="D53859" s="422"/>
    </row>
    <row r="53860" spans="4:4">
      <c r="D53860" s="422"/>
    </row>
    <row r="53861" spans="4:4">
      <c r="D53861" s="422"/>
    </row>
    <row r="53862" spans="4:4">
      <c r="D53862" s="422"/>
    </row>
    <row r="53863" spans="4:4">
      <c r="D53863" s="422"/>
    </row>
    <row r="53864" spans="4:4">
      <c r="D53864" s="422"/>
    </row>
    <row r="53865" spans="4:4">
      <c r="D53865" s="422"/>
    </row>
    <row r="53866" spans="4:4">
      <c r="D53866" s="422"/>
    </row>
    <row r="53867" spans="4:4">
      <c r="D53867" s="422"/>
    </row>
    <row r="53868" spans="4:4">
      <c r="D53868" s="422"/>
    </row>
    <row r="53869" spans="4:4">
      <c r="D53869" s="422"/>
    </row>
    <row r="53870" spans="4:4">
      <c r="D53870" s="422"/>
    </row>
    <row r="53871" spans="4:4">
      <c r="D53871" s="422"/>
    </row>
    <row r="53872" spans="4:4">
      <c r="D53872" s="422"/>
    </row>
    <row r="53873" spans="4:4">
      <c r="D53873" s="422"/>
    </row>
    <row r="53874" spans="4:4">
      <c r="D53874" s="422"/>
    </row>
    <row r="53875" spans="4:4">
      <c r="D53875" s="422"/>
    </row>
    <row r="53876" spans="4:4">
      <c r="D53876" s="422"/>
    </row>
    <row r="53877" spans="4:4">
      <c r="D53877" s="422"/>
    </row>
    <row r="53878" spans="4:4">
      <c r="D53878" s="422"/>
    </row>
    <row r="53879" spans="4:4">
      <c r="D53879" s="422"/>
    </row>
    <row r="53880" spans="4:4">
      <c r="D53880" s="422"/>
    </row>
    <row r="53881" spans="4:4">
      <c r="D53881" s="422"/>
    </row>
    <row r="53882" spans="4:4">
      <c r="D53882" s="422"/>
    </row>
    <row r="53883" spans="4:4">
      <c r="D53883" s="422"/>
    </row>
    <row r="53884" spans="4:4">
      <c r="D53884" s="422"/>
    </row>
    <row r="53885" spans="4:4">
      <c r="D53885" s="422"/>
    </row>
    <row r="53886" spans="4:4">
      <c r="D53886" s="422"/>
    </row>
    <row r="53887" spans="4:4">
      <c r="D53887" s="422"/>
    </row>
    <row r="53888" spans="4:4">
      <c r="D53888" s="422"/>
    </row>
    <row r="53889" spans="4:4">
      <c r="D53889" s="422"/>
    </row>
    <row r="53890" spans="4:4">
      <c r="D53890" s="422"/>
    </row>
    <row r="53891" spans="4:4">
      <c r="D53891" s="422"/>
    </row>
    <row r="53892" spans="4:4">
      <c r="D53892" s="422"/>
    </row>
    <row r="53893" spans="4:4">
      <c r="D53893" s="422"/>
    </row>
    <row r="53894" spans="4:4">
      <c r="D53894" s="422"/>
    </row>
    <row r="53895" spans="4:4">
      <c r="D53895" s="422"/>
    </row>
    <row r="53896" spans="4:4">
      <c r="D53896" s="422"/>
    </row>
    <row r="53897" spans="4:4">
      <c r="D53897" s="422"/>
    </row>
    <row r="53898" spans="4:4">
      <c r="D53898" s="422"/>
    </row>
    <row r="53899" spans="4:4">
      <c r="D53899" s="422"/>
    </row>
    <row r="53900" spans="4:4">
      <c r="D53900" s="422"/>
    </row>
    <row r="53901" spans="4:4">
      <c r="D53901" s="422"/>
    </row>
    <row r="53902" spans="4:4">
      <c r="D53902" s="422"/>
    </row>
    <row r="53903" spans="4:4">
      <c r="D53903" s="422"/>
    </row>
    <row r="53904" spans="4:4">
      <c r="D53904" s="422"/>
    </row>
    <row r="53905" spans="4:4">
      <c r="D53905" s="422"/>
    </row>
    <row r="53906" spans="4:4">
      <c r="D53906" s="422"/>
    </row>
    <row r="53907" spans="4:4">
      <c r="D53907" s="422"/>
    </row>
    <row r="53908" spans="4:4">
      <c r="D53908" s="422"/>
    </row>
    <row r="53909" spans="4:4">
      <c r="D53909" s="422"/>
    </row>
    <row r="53910" spans="4:4">
      <c r="D53910" s="422"/>
    </row>
    <row r="53911" spans="4:4">
      <c r="D53911" s="422"/>
    </row>
    <row r="53912" spans="4:4">
      <c r="D53912" s="422"/>
    </row>
    <row r="53913" spans="4:4">
      <c r="D53913" s="422"/>
    </row>
    <row r="53914" spans="4:4">
      <c r="D53914" s="422"/>
    </row>
    <row r="53915" spans="4:4">
      <c r="D53915" s="422"/>
    </row>
    <row r="53916" spans="4:4">
      <c r="D53916" s="422"/>
    </row>
    <row r="53917" spans="4:4">
      <c r="D53917" s="422"/>
    </row>
    <row r="53918" spans="4:4">
      <c r="D53918" s="422"/>
    </row>
    <row r="53919" spans="4:4">
      <c r="D53919" s="422"/>
    </row>
    <row r="53920" spans="4:4">
      <c r="D53920" s="422"/>
    </row>
    <row r="53921" spans="4:4">
      <c r="D53921" s="422"/>
    </row>
    <row r="53922" spans="4:4">
      <c r="D53922" s="422"/>
    </row>
    <row r="53923" spans="4:4">
      <c r="D53923" s="422"/>
    </row>
    <row r="53924" spans="4:4">
      <c r="D53924" s="422"/>
    </row>
    <row r="53925" spans="4:4">
      <c r="D53925" s="422"/>
    </row>
    <row r="53926" spans="4:4">
      <c r="D53926" s="422"/>
    </row>
    <row r="53927" spans="4:4">
      <c r="D53927" s="422"/>
    </row>
    <row r="53928" spans="4:4">
      <c r="D53928" s="422"/>
    </row>
    <row r="53929" spans="4:4">
      <c r="D53929" s="422"/>
    </row>
    <row r="53930" spans="4:4">
      <c r="D53930" s="422"/>
    </row>
    <row r="53931" spans="4:4">
      <c r="D53931" s="422"/>
    </row>
    <row r="53932" spans="4:4">
      <c r="D53932" s="422"/>
    </row>
    <row r="53933" spans="4:4">
      <c r="D53933" s="422"/>
    </row>
    <row r="53934" spans="4:4">
      <c r="D53934" s="422"/>
    </row>
    <row r="53935" spans="4:4">
      <c r="D53935" s="422"/>
    </row>
    <row r="53936" spans="4:4">
      <c r="D53936" s="422"/>
    </row>
    <row r="53937" spans="4:4">
      <c r="D53937" s="422"/>
    </row>
    <row r="53938" spans="4:4">
      <c r="D53938" s="422"/>
    </row>
    <row r="53939" spans="4:4">
      <c r="D53939" s="422"/>
    </row>
    <row r="53940" spans="4:4">
      <c r="D53940" s="422"/>
    </row>
    <row r="53941" spans="4:4">
      <c r="D53941" s="422"/>
    </row>
    <row r="53942" spans="4:4">
      <c r="D53942" s="422"/>
    </row>
    <row r="53943" spans="4:4">
      <c r="D53943" s="422"/>
    </row>
    <row r="53944" spans="4:4">
      <c r="D53944" s="422"/>
    </row>
    <row r="53945" spans="4:4">
      <c r="D53945" s="422"/>
    </row>
    <row r="53946" spans="4:4">
      <c r="D53946" s="422"/>
    </row>
    <row r="53947" spans="4:4">
      <c r="D53947" s="422"/>
    </row>
    <row r="53948" spans="4:4">
      <c r="D53948" s="422"/>
    </row>
    <row r="53949" spans="4:4">
      <c r="D53949" s="422"/>
    </row>
    <row r="53950" spans="4:4">
      <c r="D53950" s="422"/>
    </row>
    <row r="53951" spans="4:4">
      <c r="D53951" s="422"/>
    </row>
    <row r="53952" spans="4:4">
      <c r="D53952" s="422"/>
    </row>
    <row r="53953" spans="4:4">
      <c r="D53953" s="422"/>
    </row>
    <row r="53954" spans="4:4">
      <c r="D53954" s="422"/>
    </row>
    <row r="53955" spans="4:4">
      <c r="D53955" s="422"/>
    </row>
    <row r="53956" spans="4:4">
      <c r="D53956" s="422"/>
    </row>
    <row r="53957" spans="4:4">
      <c r="D53957" s="422"/>
    </row>
    <row r="53958" spans="4:4">
      <c r="D53958" s="422"/>
    </row>
    <row r="53959" spans="4:4">
      <c r="D53959" s="422"/>
    </row>
    <row r="53960" spans="4:4">
      <c r="D53960" s="422"/>
    </row>
    <row r="53961" spans="4:4">
      <c r="D53961" s="422"/>
    </row>
    <row r="53962" spans="4:4">
      <c r="D53962" s="422"/>
    </row>
    <row r="53963" spans="4:4">
      <c r="D53963" s="422"/>
    </row>
    <row r="53964" spans="4:4">
      <c r="D53964" s="422"/>
    </row>
    <row r="53965" spans="4:4">
      <c r="D53965" s="422"/>
    </row>
    <row r="53966" spans="4:4">
      <c r="D53966" s="422"/>
    </row>
    <row r="53967" spans="4:4">
      <c r="D53967" s="422"/>
    </row>
    <row r="53968" spans="4:4">
      <c r="D53968" s="422"/>
    </row>
    <row r="53969" spans="4:4">
      <c r="D53969" s="422"/>
    </row>
    <row r="53970" spans="4:4">
      <c r="D53970" s="422"/>
    </row>
    <row r="53971" spans="4:4">
      <c r="D53971" s="422"/>
    </row>
    <row r="53972" spans="4:4">
      <c r="D53972" s="422"/>
    </row>
    <row r="53973" spans="4:4">
      <c r="D53973" s="422"/>
    </row>
    <row r="53974" spans="4:4">
      <c r="D53974" s="422"/>
    </row>
    <row r="53975" spans="4:4">
      <c r="D53975" s="422"/>
    </row>
    <row r="53976" spans="4:4">
      <c r="D53976" s="422"/>
    </row>
    <row r="53977" spans="4:4">
      <c r="D53977" s="422"/>
    </row>
    <row r="53978" spans="4:4">
      <c r="D53978" s="422"/>
    </row>
    <row r="53979" spans="4:4">
      <c r="D53979" s="422"/>
    </row>
    <row r="53980" spans="4:4">
      <c r="D53980" s="422"/>
    </row>
    <row r="53981" spans="4:4">
      <c r="D53981" s="422"/>
    </row>
    <row r="53982" spans="4:4">
      <c r="D53982" s="422"/>
    </row>
    <row r="53983" spans="4:4">
      <c r="D53983" s="422"/>
    </row>
    <row r="53984" spans="4:4">
      <c r="D53984" s="422"/>
    </row>
    <row r="53985" spans="4:4">
      <c r="D53985" s="422"/>
    </row>
    <row r="53986" spans="4:4">
      <c r="D53986" s="422"/>
    </row>
    <row r="53987" spans="4:4">
      <c r="D53987" s="422"/>
    </row>
    <row r="53988" spans="4:4">
      <c r="D53988" s="422"/>
    </row>
    <row r="53989" spans="4:4">
      <c r="D53989" s="422"/>
    </row>
    <row r="53990" spans="4:4">
      <c r="D53990" s="422"/>
    </row>
    <row r="53991" spans="4:4">
      <c r="D53991" s="422"/>
    </row>
    <row r="53992" spans="4:4">
      <c r="D53992" s="422"/>
    </row>
    <row r="53993" spans="4:4">
      <c r="D53993" s="422"/>
    </row>
    <row r="53994" spans="4:4">
      <c r="D53994" s="422"/>
    </row>
    <row r="53995" spans="4:4">
      <c r="D53995" s="422"/>
    </row>
    <row r="53996" spans="4:4">
      <c r="D53996" s="422"/>
    </row>
    <row r="53997" spans="4:4">
      <c r="D53997" s="422"/>
    </row>
    <row r="53998" spans="4:4">
      <c r="D53998" s="422"/>
    </row>
    <row r="53999" spans="4:4">
      <c r="D53999" s="422"/>
    </row>
    <row r="54000" spans="4:4">
      <c r="D54000" s="422"/>
    </row>
    <row r="54001" spans="4:4">
      <c r="D54001" s="422"/>
    </row>
    <row r="54002" spans="4:4">
      <c r="D54002" s="422"/>
    </row>
    <row r="54003" spans="4:4">
      <c r="D54003" s="422"/>
    </row>
    <row r="54004" spans="4:4">
      <c r="D54004" s="422"/>
    </row>
    <row r="54005" spans="4:4">
      <c r="D54005" s="422"/>
    </row>
    <row r="54006" spans="4:4">
      <c r="D54006" s="422"/>
    </row>
    <row r="54007" spans="4:4">
      <c r="D54007" s="422"/>
    </row>
    <row r="54008" spans="4:4">
      <c r="D54008" s="422"/>
    </row>
    <row r="54009" spans="4:4">
      <c r="D54009" s="422"/>
    </row>
    <row r="54010" spans="4:4">
      <c r="D54010" s="422"/>
    </row>
    <row r="54011" spans="4:4">
      <c r="D54011" s="422"/>
    </row>
    <row r="54012" spans="4:4">
      <c r="D54012" s="422"/>
    </row>
    <row r="54013" spans="4:4">
      <c r="D54013" s="422"/>
    </row>
    <row r="54014" spans="4:4">
      <c r="D54014" s="422"/>
    </row>
    <row r="54015" spans="4:4">
      <c r="D54015" s="422"/>
    </row>
    <row r="54016" spans="4:4">
      <c r="D54016" s="422"/>
    </row>
    <row r="54017" spans="4:4">
      <c r="D54017" s="422"/>
    </row>
    <row r="54018" spans="4:4">
      <c r="D54018" s="422"/>
    </row>
    <row r="54019" spans="4:4">
      <c r="D54019" s="422"/>
    </row>
    <row r="54020" spans="4:4">
      <c r="D54020" s="422"/>
    </row>
    <row r="54021" spans="4:4">
      <c r="D54021" s="422"/>
    </row>
    <row r="54022" spans="4:4">
      <c r="D54022" s="422"/>
    </row>
    <row r="54023" spans="4:4">
      <c r="D54023" s="422"/>
    </row>
    <row r="54024" spans="4:4">
      <c r="D54024" s="422"/>
    </row>
    <row r="54025" spans="4:4">
      <c r="D54025" s="422"/>
    </row>
    <row r="54026" spans="4:4">
      <c r="D54026" s="422"/>
    </row>
    <row r="54027" spans="4:4">
      <c r="D54027" s="422"/>
    </row>
    <row r="54028" spans="4:4">
      <c r="D54028" s="422"/>
    </row>
    <row r="54029" spans="4:4">
      <c r="D54029" s="422"/>
    </row>
    <row r="54030" spans="4:4">
      <c r="D54030" s="422"/>
    </row>
    <row r="54031" spans="4:4">
      <c r="D54031" s="422"/>
    </row>
    <row r="54032" spans="4:4">
      <c r="D54032" s="422"/>
    </row>
    <row r="54033" spans="4:4">
      <c r="D54033" s="422"/>
    </row>
    <row r="54034" spans="4:4">
      <c r="D54034" s="422"/>
    </row>
    <row r="54035" spans="4:4">
      <c r="D54035" s="422"/>
    </row>
    <row r="54036" spans="4:4">
      <c r="D54036" s="422"/>
    </row>
    <row r="54037" spans="4:4">
      <c r="D54037" s="422"/>
    </row>
    <row r="54038" spans="4:4">
      <c r="D54038" s="422"/>
    </row>
    <row r="54039" spans="4:4">
      <c r="D54039" s="422"/>
    </row>
    <row r="54040" spans="4:4">
      <c r="D54040" s="422"/>
    </row>
    <row r="54041" spans="4:4">
      <c r="D54041" s="422"/>
    </row>
    <row r="54042" spans="4:4">
      <c r="D54042" s="422"/>
    </row>
    <row r="54043" spans="4:4">
      <c r="D54043" s="422"/>
    </row>
    <row r="54044" spans="4:4">
      <c r="D54044" s="422"/>
    </row>
    <row r="54045" spans="4:4">
      <c r="D54045" s="422"/>
    </row>
    <row r="54046" spans="4:4">
      <c r="D54046" s="422"/>
    </row>
    <row r="54047" spans="4:4">
      <c r="D54047" s="422"/>
    </row>
    <row r="54048" spans="4:4">
      <c r="D54048" s="422"/>
    </row>
    <row r="54049" spans="4:4">
      <c r="D54049" s="422"/>
    </row>
    <row r="54050" spans="4:4">
      <c r="D54050" s="422"/>
    </row>
    <row r="54051" spans="4:4">
      <c r="D54051" s="422"/>
    </row>
    <row r="54052" spans="4:4">
      <c r="D54052" s="422"/>
    </row>
    <row r="54053" spans="4:4">
      <c r="D54053" s="422"/>
    </row>
    <row r="54054" spans="4:4">
      <c r="D54054" s="422"/>
    </row>
    <row r="54055" spans="4:4">
      <c r="D54055" s="422"/>
    </row>
    <row r="54056" spans="4:4">
      <c r="D54056" s="422"/>
    </row>
    <row r="54057" spans="4:4">
      <c r="D54057" s="422"/>
    </row>
    <row r="54058" spans="4:4">
      <c r="D54058" s="422"/>
    </row>
    <row r="54059" spans="4:4">
      <c r="D54059" s="422"/>
    </row>
    <row r="54060" spans="4:4">
      <c r="D54060" s="422"/>
    </row>
    <row r="54061" spans="4:4">
      <c r="D54061" s="422"/>
    </row>
    <row r="54062" spans="4:4">
      <c r="D54062" s="422"/>
    </row>
    <row r="54063" spans="4:4">
      <c r="D54063" s="422"/>
    </row>
    <row r="54064" spans="4:4">
      <c r="D54064" s="422"/>
    </row>
    <row r="54065" spans="4:4">
      <c r="D54065" s="422"/>
    </row>
    <row r="54066" spans="4:4">
      <c r="D54066" s="422"/>
    </row>
    <row r="54067" spans="4:4">
      <c r="D54067" s="422"/>
    </row>
    <row r="54068" spans="4:4">
      <c r="D54068" s="422"/>
    </row>
    <row r="54069" spans="4:4">
      <c r="D54069" s="422"/>
    </row>
    <row r="54070" spans="4:4">
      <c r="D54070" s="422"/>
    </row>
    <row r="54071" spans="4:4">
      <c r="D54071" s="422"/>
    </row>
    <row r="54072" spans="4:4">
      <c r="D54072" s="422"/>
    </row>
    <row r="54073" spans="4:4">
      <c r="D54073" s="422"/>
    </row>
    <row r="54074" spans="4:4">
      <c r="D54074" s="422"/>
    </row>
    <row r="54075" spans="4:4">
      <c r="D54075" s="422"/>
    </row>
    <row r="54076" spans="4:4">
      <c r="D54076" s="422"/>
    </row>
    <row r="54077" spans="4:4">
      <c r="D54077" s="422"/>
    </row>
    <row r="54078" spans="4:4">
      <c r="D54078" s="422"/>
    </row>
    <row r="54079" spans="4:4">
      <c r="D54079" s="422"/>
    </row>
    <row r="54080" spans="4:4">
      <c r="D54080" s="422"/>
    </row>
    <row r="54081" spans="4:4">
      <c r="D54081" s="422"/>
    </row>
    <row r="54082" spans="4:4">
      <c r="D54082" s="422"/>
    </row>
    <row r="54083" spans="4:4">
      <c r="D54083" s="422"/>
    </row>
    <row r="54084" spans="4:4">
      <c r="D54084" s="422"/>
    </row>
    <row r="54085" spans="4:4">
      <c r="D54085" s="422"/>
    </row>
    <row r="54086" spans="4:4">
      <c r="D54086" s="422"/>
    </row>
    <row r="54087" spans="4:4">
      <c r="D54087" s="422"/>
    </row>
    <row r="54088" spans="4:4">
      <c r="D54088" s="422"/>
    </row>
    <row r="54089" spans="4:4">
      <c r="D54089" s="422"/>
    </row>
    <row r="54090" spans="4:4">
      <c r="D54090" s="422"/>
    </row>
    <row r="54091" spans="4:4">
      <c r="D54091" s="422"/>
    </row>
    <row r="54092" spans="4:4">
      <c r="D54092" s="422"/>
    </row>
    <row r="54093" spans="4:4">
      <c r="D54093" s="422"/>
    </row>
    <row r="54094" spans="4:4">
      <c r="D54094" s="422"/>
    </row>
    <row r="54095" spans="4:4">
      <c r="D54095" s="422"/>
    </row>
    <row r="54096" spans="4:4">
      <c r="D54096" s="422"/>
    </row>
    <row r="54097" spans="4:4">
      <c r="D54097" s="422"/>
    </row>
    <row r="54098" spans="4:4">
      <c r="D54098" s="422"/>
    </row>
    <row r="54099" spans="4:4">
      <c r="D54099" s="422"/>
    </row>
    <row r="54100" spans="4:4">
      <c r="D54100" s="422"/>
    </row>
    <row r="54101" spans="4:4">
      <c r="D54101" s="422"/>
    </row>
    <row r="54102" spans="4:4">
      <c r="D54102" s="422"/>
    </row>
    <row r="54103" spans="4:4">
      <c r="D54103" s="422"/>
    </row>
    <row r="54104" spans="4:4">
      <c r="D54104" s="422"/>
    </row>
    <row r="54105" spans="4:4">
      <c r="D54105" s="422"/>
    </row>
    <row r="54106" spans="4:4">
      <c r="D54106" s="422"/>
    </row>
    <row r="54107" spans="4:4">
      <c r="D54107" s="422"/>
    </row>
    <row r="54108" spans="4:4">
      <c r="D54108" s="422"/>
    </row>
    <row r="54109" spans="4:4">
      <c r="D54109" s="422"/>
    </row>
    <row r="54110" spans="4:4">
      <c r="D54110" s="422"/>
    </row>
    <row r="54111" spans="4:4">
      <c r="D54111" s="422"/>
    </row>
    <row r="54112" spans="4:4">
      <c r="D54112" s="422"/>
    </row>
    <row r="54113" spans="4:4">
      <c r="D54113" s="422"/>
    </row>
    <row r="54114" spans="4:4">
      <c r="D54114" s="422"/>
    </row>
    <row r="54115" spans="4:4">
      <c r="D54115" s="422"/>
    </row>
    <row r="54116" spans="4:4">
      <c r="D54116" s="422"/>
    </row>
    <row r="54117" spans="4:4">
      <c r="D54117" s="422"/>
    </row>
    <row r="54118" spans="4:4">
      <c r="D54118" s="422"/>
    </row>
    <row r="54119" spans="4:4">
      <c r="D54119" s="422"/>
    </row>
    <row r="54120" spans="4:4">
      <c r="D54120" s="422"/>
    </row>
    <row r="54121" spans="4:4">
      <c r="D54121" s="422"/>
    </row>
    <row r="54122" spans="4:4">
      <c r="D54122" s="422"/>
    </row>
    <row r="54123" spans="4:4">
      <c r="D54123" s="422"/>
    </row>
    <row r="54124" spans="4:4">
      <c r="D54124" s="422"/>
    </row>
    <row r="54125" spans="4:4">
      <c r="D54125" s="422"/>
    </row>
    <row r="54126" spans="4:4">
      <c r="D54126" s="422"/>
    </row>
    <row r="54127" spans="4:4">
      <c r="D54127" s="422"/>
    </row>
    <row r="54128" spans="4:4">
      <c r="D54128" s="422"/>
    </row>
    <row r="54129" spans="4:4">
      <c r="D54129" s="422"/>
    </row>
    <row r="54130" spans="4:4">
      <c r="D54130" s="422"/>
    </row>
    <row r="54131" spans="4:4">
      <c r="D54131" s="422"/>
    </row>
    <row r="54132" spans="4:4">
      <c r="D54132" s="422"/>
    </row>
    <row r="54133" spans="4:4">
      <c r="D54133" s="422"/>
    </row>
    <row r="54134" spans="4:4">
      <c r="D54134" s="422"/>
    </row>
    <row r="54135" spans="4:4">
      <c r="D54135" s="422"/>
    </row>
    <row r="54136" spans="4:4">
      <c r="D54136" s="422"/>
    </row>
    <row r="54137" spans="4:4">
      <c r="D54137" s="422"/>
    </row>
    <row r="54138" spans="4:4">
      <c r="D54138" s="422"/>
    </row>
    <row r="54139" spans="4:4">
      <c r="D54139" s="422"/>
    </row>
    <row r="54140" spans="4:4">
      <c r="D54140" s="422"/>
    </row>
    <row r="54141" spans="4:4">
      <c r="D54141" s="422"/>
    </row>
    <row r="54142" spans="4:4">
      <c r="D54142" s="422"/>
    </row>
    <row r="54143" spans="4:4">
      <c r="D54143" s="422"/>
    </row>
    <row r="54144" spans="4:4">
      <c r="D54144" s="422"/>
    </row>
    <row r="54145" spans="4:4">
      <c r="D54145" s="422"/>
    </row>
    <row r="54146" spans="4:4">
      <c r="D54146" s="422"/>
    </row>
    <row r="54147" spans="4:4">
      <c r="D54147" s="422"/>
    </row>
    <row r="54148" spans="4:4">
      <c r="D54148" s="422"/>
    </row>
    <row r="54149" spans="4:4">
      <c r="D54149" s="422"/>
    </row>
    <row r="54150" spans="4:4">
      <c r="D54150" s="422"/>
    </row>
    <row r="54151" spans="4:4">
      <c r="D54151" s="422"/>
    </row>
    <row r="54152" spans="4:4">
      <c r="D54152" s="422"/>
    </row>
    <row r="54153" spans="4:4">
      <c r="D54153" s="422"/>
    </row>
    <row r="54154" spans="4:4">
      <c r="D54154" s="422"/>
    </row>
    <row r="54155" spans="4:4">
      <c r="D54155" s="422"/>
    </row>
    <row r="54156" spans="4:4">
      <c r="D54156" s="422"/>
    </row>
    <row r="54157" spans="4:4">
      <c r="D54157" s="422"/>
    </row>
    <row r="54158" spans="4:4">
      <c r="D54158" s="422"/>
    </row>
    <row r="54159" spans="4:4">
      <c r="D54159" s="422"/>
    </row>
    <row r="54160" spans="4:4">
      <c r="D54160" s="422"/>
    </row>
    <row r="54161" spans="4:4">
      <c r="D54161" s="422"/>
    </row>
    <row r="54162" spans="4:4">
      <c r="D54162" s="422"/>
    </row>
    <row r="54163" spans="4:4">
      <c r="D54163" s="422"/>
    </row>
    <row r="54164" spans="4:4">
      <c r="D54164" s="422"/>
    </row>
    <row r="54165" spans="4:4">
      <c r="D54165" s="422"/>
    </row>
    <row r="54166" spans="4:4">
      <c r="D54166" s="422"/>
    </row>
    <row r="54167" spans="4:4">
      <c r="D54167" s="422"/>
    </row>
    <row r="54168" spans="4:4">
      <c r="D54168" s="422"/>
    </row>
    <row r="54169" spans="4:4">
      <c r="D54169" s="422"/>
    </row>
    <row r="54170" spans="4:4">
      <c r="D54170" s="422"/>
    </row>
    <row r="54171" spans="4:4">
      <c r="D54171" s="422"/>
    </row>
    <row r="54172" spans="4:4">
      <c r="D54172" s="422"/>
    </row>
    <row r="54173" spans="4:4">
      <c r="D54173" s="422"/>
    </row>
    <row r="54174" spans="4:4">
      <c r="D54174" s="422"/>
    </row>
    <row r="54175" spans="4:4">
      <c r="D54175" s="422"/>
    </row>
    <row r="54176" spans="4:4">
      <c r="D54176" s="422"/>
    </row>
    <row r="54177" spans="4:4">
      <c r="D54177" s="422"/>
    </row>
    <row r="54178" spans="4:4">
      <c r="D54178" s="422"/>
    </row>
    <row r="54179" spans="4:4">
      <c r="D54179" s="422"/>
    </row>
    <row r="54180" spans="4:4">
      <c r="D54180" s="422"/>
    </row>
    <row r="54181" spans="4:4">
      <c r="D54181" s="422"/>
    </row>
    <row r="54182" spans="4:4">
      <c r="D54182" s="422"/>
    </row>
    <row r="54183" spans="4:4">
      <c r="D54183" s="422"/>
    </row>
    <row r="54184" spans="4:4">
      <c r="D54184" s="422"/>
    </row>
    <row r="54185" spans="4:4">
      <c r="D54185" s="422"/>
    </row>
    <row r="54186" spans="4:4">
      <c r="D54186" s="422"/>
    </row>
    <row r="54187" spans="4:4">
      <c r="D54187" s="422"/>
    </row>
    <row r="54188" spans="4:4">
      <c r="D54188" s="422"/>
    </row>
    <row r="54189" spans="4:4">
      <c r="D54189" s="422"/>
    </row>
    <row r="54190" spans="4:4">
      <c r="D54190" s="422"/>
    </row>
    <row r="54191" spans="4:4">
      <c r="D54191" s="422"/>
    </row>
    <row r="54192" spans="4:4">
      <c r="D54192" s="422"/>
    </row>
    <row r="54193" spans="4:4">
      <c r="D54193" s="422"/>
    </row>
    <row r="54194" spans="4:4">
      <c r="D54194" s="422"/>
    </row>
    <row r="54195" spans="4:4">
      <c r="D54195" s="422"/>
    </row>
    <row r="54196" spans="4:4">
      <c r="D54196" s="422"/>
    </row>
    <row r="54197" spans="4:4">
      <c r="D54197" s="422"/>
    </row>
    <row r="54198" spans="4:4">
      <c r="D54198" s="422"/>
    </row>
    <row r="54199" spans="4:4">
      <c r="D54199" s="422"/>
    </row>
    <row r="54200" spans="4:4">
      <c r="D54200" s="422"/>
    </row>
    <row r="54201" spans="4:4">
      <c r="D54201" s="422"/>
    </row>
    <row r="54202" spans="4:4">
      <c r="D54202" s="422"/>
    </row>
    <row r="54203" spans="4:4">
      <c r="D54203" s="422"/>
    </row>
    <row r="54204" spans="4:4">
      <c r="D54204" s="422"/>
    </row>
    <row r="54205" spans="4:4">
      <c r="D54205" s="422"/>
    </row>
    <row r="54206" spans="4:4">
      <c r="D54206" s="422"/>
    </row>
    <row r="54207" spans="4:4">
      <c r="D54207" s="422"/>
    </row>
    <row r="54208" spans="4:4">
      <c r="D54208" s="422"/>
    </row>
    <row r="54209" spans="4:4">
      <c r="D54209" s="422"/>
    </row>
    <row r="54210" spans="4:4">
      <c r="D54210" s="422"/>
    </row>
    <row r="54211" spans="4:4">
      <c r="D54211" s="422"/>
    </row>
    <row r="54212" spans="4:4">
      <c r="D54212" s="422"/>
    </row>
    <row r="54213" spans="4:4">
      <c r="D54213" s="422"/>
    </row>
    <row r="54214" spans="4:4">
      <c r="D54214" s="422"/>
    </row>
    <row r="54215" spans="4:4">
      <c r="D54215" s="422"/>
    </row>
    <row r="54216" spans="4:4">
      <c r="D54216" s="422"/>
    </row>
    <row r="54217" spans="4:4">
      <c r="D54217" s="422"/>
    </row>
    <row r="54218" spans="4:4">
      <c r="D54218" s="422"/>
    </row>
    <row r="54219" spans="4:4">
      <c r="D54219" s="422"/>
    </row>
    <row r="54220" spans="4:4">
      <c r="D54220" s="422"/>
    </row>
    <row r="54221" spans="4:4">
      <c r="D54221" s="422"/>
    </row>
    <row r="54222" spans="4:4">
      <c r="D54222" s="422"/>
    </row>
    <row r="54223" spans="4:4">
      <c r="D54223" s="422"/>
    </row>
    <row r="54224" spans="4:4">
      <c r="D54224" s="422"/>
    </row>
    <row r="54225" spans="4:4">
      <c r="D54225" s="422"/>
    </row>
    <row r="54226" spans="4:4">
      <c r="D54226" s="422"/>
    </row>
    <row r="54227" spans="4:4">
      <c r="D54227" s="422"/>
    </row>
    <row r="54228" spans="4:4">
      <c r="D54228" s="422"/>
    </row>
    <row r="54229" spans="4:4">
      <c r="D54229" s="422"/>
    </row>
    <row r="54230" spans="4:4">
      <c r="D54230" s="422"/>
    </row>
    <row r="54231" spans="4:4">
      <c r="D54231" s="422"/>
    </row>
    <row r="54232" spans="4:4">
      <c r="D54232" s="422"/>
    </row>
    <row r="54233" spans="4:4">
      <c r="D54233" s="422"/>
    </row>
    <row r="54234" spans="4:4">
      <c r="D54234" s="422"/>
    </row>
    <row r="54235" spans="4:4">
      <c r="D54235" s="422"/>
    </row>
    <row r="54236" spans="4:4">
      <c r="D54236" s="422"/>
    </row>
    <row r="54237" spans="4:4">
      <c r="D54237" s="422"/>
    </row>
    <row r="54238" spans="4:4">
      <c r="D54238" s="422"/>
    </row>
    <row r="54239" spans="4:4">
      <c r="D54239" s="422"/>
    </row>
    <row r="54240" spans="4:4">
      <c r="D54240" s="422"/>
    </row>
    <row r="54241" spans="4:4">
      <c r="D54241" s="422"/>
    </row>
    <row r="54242" spans="4:4">
      <c r="D54242" s="422"/>
    </row>
    <row r="54243" spans="4:4">
      <c r="D54243" s="422"/>
    </row>
    <row r="54244" spans="4:4">
      <c r="D54244" s="422"/>
    </row>
    <row r="54245" spans="4:4">
      <c r="D54245" s="422"/>
    </row>
    <row r="54246" spans="4:4">
      <c r="D54246" s="422"/>
    </row>
    <row r="54247" spans="4:4">
      <c r="D54247" s="422"/>
    </row>
    <row r="54248" spans="4:4">
      <c r="D54248" s="422"/>
    </row>
    <row r="54249" spans="4:4">
      <c r="D54249" s="422"/>
    </row>
    <row r="54250" spans="4:4">
      <c r="D54250" s="422"/>
    </row>
    <row r="54251" spans="4:4">
      <c r="D54251" s="422"/>
    </row>
    <row r="54252" spans="4:4">
      <c r="D54252" s="422"/>
    </row>
    <row r="54253" spans="4:4">
      <c r="D54253" s="422"/>
    </row>
    <row r="54254" spans="4:4">
      <c r="D54254" s="422"/>
    </row>
    <row r="54255" spans="4:4">
      <c r="D54255" s="422"/>
    </row>
    <row r="54256" spans="4:4">
      <c r="D54256" s="422"/>
    </row>
    <row r="54257" spans="4:4">
      <c r="D54257" s="422"/>
    </row>
    <row r="54258" spans="4:4">
      <c r="D54258" s="422"/>
    </row>
    <row r="54259" spans="4:4">
      <c r="D54259" s="422"/>
    </row>
    <row r="54260" spans="4:4">
      <c r="D54260" s="422"/>
    </row>
    <row r="54261" spans="4:4">
      <c r="D54261" s="422"/>
    </row>
    <row r="54262" spans="4:4">
      <c r="D54262" s="422"/>
    </row>
    <row r="54263" spans="4:4">
      <c r="D54263" s="422"/>
    </row>
    <row r="54264" spans="4:4">
      <c r="D54264" s="422"/>
    </row>
    <row r="54265" spans="4:4">
      <c r="D54265" s="422"/>
    </row>
    <row r="54266" spans="4:4">
      <c r="D54266" s="422"/>
    </row>
    <row r="54267" spans="4:4">
      <c r="D54267" s="422"/>
    </row>
    <row r="54268" spans="4:4">
      <c r="D54268" s="422"/>
    </row>
    <row r="54269" spans="4:4">
      <c r="D54269" s="422"/>
    </row>
    <row r="54270" spans="4:4">
      <c r="D54270" s="422"/>
    </row>
    <row r="54271" spans="4:4">
      <c r="D54271" s="422"/>
    </row>
    <row r="54272" spans="4:4">
      <c r="D54272" s="422"/>
    </row>
    <row r="54273" spans="4:4">
      <c r="D54273" s="422"/>
    </row>
    <row r="54274" spans="4:4">
      <c r="D54274" s="422"/>
    </row>
    <row r="54275" spans="4:4">
      <c r="D54275" s="422"/>
    </row>
    <row r="54276" spans="4:4">
      <c r="D54276" s="422"/>
    </row>
    <row r="54277" spans="4:4">
      <c r="D54277" s="422"/>
    </row>
    <row r="54278" spans="4:4">
      <c r="D54278" s="422"/>
    </row>
    <row r="54279" spans="4:4">
      <c r="D54279" s="422"/>
    </row>
    <row r="54280" spans="4:4">
      <c r="D54280" s="422"/>
    </row>
    <row r="54281" spans="4:4">
      <c r="D54281" s="422"/>
    </row>
    <row r="54282" spans="4:4">
      <c r="D54282" s="422"/>
    </row>
    <row r="54283" spans="4:4">
      <c r="D54283" s="422"/>
    </row>
    <row r="54284" spans="4:4">
      <c r="D54284" s="422"/>
    </row>
    <row r="54285" spans="4:4">
      <c r="D54285" s="422"/>
    </row>
    <row r="54286" spans="4:4">
      <c r="D54286" s="422"/>
    </row>
    <row r="54287" spans="4:4">
      <c r="D54287" s="422"/>
    </row>
    <row r="54288" spans="4:4">
      <c r="D54288" s="422"/>
    </row>
    <row r="54289" spans="4:4">
      <c r="D54289" s="422"/>
    </row>
    <row r="54290" spans="4:4">
      <c r="D54290" s="422"/>
    </row>
    <row r="54291" spans="4:4">
      <c r="D54291" s="422"/>
    </row>
    <row r="54292" spans="4:4">
      <c r="D54292" s="422"/>
    </row>
    <row r="54293" spans="4:4">
      <c r="D54293" s="422"/>
    </row>
    <row r="54294" spans="4:4">
      <c r="D54294" s="422"/>
    </row>
    <row r="54295" spans="4:4">
      <c r="D54295" s="422"/>
    </row>
    <row r="54296" spans="4:4">
      <c r="D54296" s="422"/>
    </row>
    <row r="54297" spans="4:4">
      <c r="D54297" s="422"/>
    </row>
    <row r="54298" spans="4:4">
      <c r="D54298" s="422"/>
    </row>
    <row r="54299" spans="4:4">
      <c r="D54299" s="422"/>
    </row>
    <row r="54300" spans="4:4">
      <c r="D54300" s="422"/>
    </row>
    <row r="54301" spans="4:4">
      <c r="D54301" s="422"/>
    </row>
    <row r="54302" spans="4:4">
      <c r="D54302" s="422"/>
    </row>
    <row r="54303" spans="4:4">
      <c r="D54303" s="422"/>
    </row>
    <row r="54304" spans="4:4">
      <c r="D54304" s="422"/>
    </row>
    <row r="54305" spans="4:4">
      <c r="D54305" s="422"/>
    </row>
    <row r="54306" spans="4:4">
      <c r="D54306" s="422"/>
    </row>
    <row r="54307" spans="4:4">
      <c r="D54307" s="422"/>
    </row>
    <row r="54308" spans="4:4">
      <c r="D54308" s="422"/>
    </row>
    <row r="54309" spans="4:4">
      <c r="D54309" s="422"/>
    </row>
    <row r="54310" spans="4:4">
      <c r="D54310" s="422"/>
    </row>
    <row r="54311" spans="4:4">
      <c r="D54311" s="422"/>
    </row>
    <row r="54312" spans="4:4">
      <c r="D54312" s="422"/>
    </row>
    <row r="54313" spans="4:4">
      <c r="D54313" s="422"/>
    </row>
    <row r="54314" spans="4:4">
      <c r="D54314" s="422"/>
    </row>
    <row r="54315" spans="4:4">
      <c r="D54315" s="422"/>
    </row>
    <row r="54316" spans="4:4">
      <c r="D54316" s="422"/>
    </row>
    <row r="54317" spans="4:4">
      <c r="D54317" s="422"/>
    </row>
    <row r="54318" spans="4:4">
      <c r="D54318" s="422"/>
    </row>
    <row r="54319" spans="4:4">
      <c r="D54319" s="422"/>
    </row>
    <row r="54320" spans="4:4">
      <c r="D54320" s="422"/>
    </row>
    <row r="54321" spans="4:4">
      <c r="D54321" s="422"/>
    </row>
    <row r="54322" spans="4:4">
      <c r="D54322" s="422"/>
    </row>
    <row r="54323" spans="4:4">
      <c r="D54323" s="422"/>
    </row>
    <row r="54324" spans="4:4">
      <c r="D54324" s="422"/>
    </row>
    <row r="54325" spans="4:4">
      <c r="D54325" s="422"/>
    </row>
    <row r="54326" spans="4:4">
      <c r="D54326" s="422"/>
    </row>
    <row r="54327" spans="4:4">
      <c r="D54327" s="422"/>
    </row>
    <row r="54328" spans="4:4">
      <c r="D54328" s="422"/>
    </row>
    <row r="54329" spans="4:4">
      <c r="D54329" s="422"/>
    </row>
    <row r="54330" spans="4:4">
      <c r="D54330" s="422"/>
    </row>
    <row r="54331" spans="4:4">
      <c r="D54331" s="422"/>
    </row>
    <row r="54332" spans="4:4">
      <c r="D54332" s="422"/>
    </row>
    <row r="54333" spans="4:4">
      <c r="D54333" s="422"/>
    </row>
    <row r="54334" spans="4:4">
      <c r="D54334" s="422"/>
    </row>
    <row r="54335" spans="4:4">
      <c r="D54335" s="422"/>
    </row>
    <row r="54336" spans="4:4">
      <c r="D54336" s="422"/>
    </row>
    <row r="54337" spans="4:4">
      <c r="D54337" s="422"/>
    </row>
    <row r="54338" spans="4:4">
      <c r="D54338" s="422"/>
    </row>
    <row r="54339" spans="4:4">
      <c r="D54339" s="422"/>
    </row>
    <row r="54340" spans="4:4">
      <c r="D54340" s="422"/>
    </row>
    <row r="54341" spans="4:4">
      <c r="D54341" s="422"/>
    </row>
    <row r="54342" spans="4:4">
      <c r="D54342" s="422"/>
    </row>
    <row r="54343" spans="4:4">
      <c r="D54343" s="422"/>
    </row>
    <row r="54344" spans="4:4">
      <c r="D54344" s="422"/>
    </row>
    <row r="54345" spans="4:4">
      <c r="D54345" s="422"/>
    </row>
    <row r="54346" spans="4:4">
      <c r="D54346" s="422"/>
    </row>
    <row r="54347" spans="4:4">
      <c r="D54347" s="422"/>
    </row>
    <row r="54348" spans="4:4">
      <c r="D54348" s="422"/>
    </row>
    <row r="54349" spans="4:4">
      <c r="D54349" s="422"/>
    </row>
    <row r="54350" spans="4:4">
      <c r="D54350" s="422"/>
    </row>
    <row r="54351" spans="4:4">
      <c r="D54351" s="422"/>
    </row>
    <row r="54352" spans="4:4">
      <c r="D54352" s="422"/>
    </row>
    <row r="54353" spans="4:4">
      <c r="D54353" s="422"/>
    </row>
    <row r="54354" spans="4:4">
      <c r="D54354" s="422"/>
    </row>
    <row r="54355" spans="4:4">
      <c r="D54355" s="422"/>
    </row>
    <row r="54356" spans="4:4">
      <c r="D54356" s="422"/>
    </row>
    <row r="54357" spans="4:4">
      <c r="D54357" s="422"/>
    </row>
    <row r="54358" spans="4:4">
      <c r="D54358" s="422"/>
    </row>
    <row r="54359" spans="4:4">
      <c r="D54359" s="422"/>
    </row>
    <row r="54360" spans="4:4">
      <c r="D54360" s="422"/>
    </row>
    <row r="54361" spans="4:4">
      <c r="D54361" s="422"/>
    </row>
    <row r="54362" spans="4:4">
      <c r="D54362" s="422"/>
    </row>
    <row r="54363" spans="4:4">
      <c r="D54363" s="422"/>
    </row>
    <row r="54364" spans="4:4">
      <c r="D54364" s="422"/>
    </row>
    <row r="54365" spans="4:4">
      <c r="D54365" s="422"/>
    </row>
    <row r="54366" spans="4:4">
      <c r="D54366" s="422"/>
    </row>
    <row r="54367" spans="4:4">
      <c r="D54367" s="422"/>
    </row>
    <row r="54368" spans="4:4">
      <c r="D54368" s="422"/>
    </row>
    <row r="54369" spans="4:4">
      <c r="D54369" s="422"/>
    </row>
    <row r="54370" spans="4:4">
      <c r="D54370" s="422"/>
    </row>
    <row r="54371" spans="4:4">
      <c r="D54371" s="422"/>
    </row>
    <row r="54372" spans="4:4">
      <c r="D54372" s="422"/>
    </row>
    <row r="54373" spans="4:4">
      <c r="D54373" s="422"/>
    </row>
    <row r="54374" spans="4:4">
      <c r="D54374" s="422"/>
    </row>
    <row r="54375" spans="4:4">
      <c r="D54375" s="422"/>
    </row>
    <row r="54376" spans="4:4">
      <c r="D54376" s="422"/>
    </row>
    <row r="54377" spans="4:4">
      <c r="D54377" s="422"/>
    </row>
    <row r="54378" spans="4:4">
      <c r="D54378" s="422"/>
    </row>
    <row r="54379" spans="4:4">
      <c r="D54379" s="422"/>
    </row>
    <row r="54380" spans="4:4">
      <c r="D54380" s="422"/>
    </row>
    <row r="54381" spans="4:4">
      <c r="D54381" s="422"/>
    </row>
    <row r="54382" spans="4:4">
      <c r="D54382" s="422"/>
    </row>
    <row r="54383" spans="4:4">
      <c r="D54383" s="422"/>
    </row>
    <row r="54384" spans="4:4">
      <c r="D54384" s="422"/>
    </row>
    <row r="54385" spans="4:4">
      <c r="D54385" s="422"/>
    </row>
    <row r="54386" spans="4:4">
      <c r="D54386" s="422"/>
    </row>
    <row r="54387" spans="4:4">
      <c r="D54387" s="422"/>
    </row>
    <row r="54388" spans="4:4">
      <c r="D54388" s="422"/>
    </row>
    <row r="54389" spans="4:4">
      <c r="D54389" s="422"/>
    </row>
    <row r="54390" spans="4:4">
      <c r="D54390" s="422"/>
    </row>
    <row r="54391" spans="4:4">
      <c r="D54391" s="422"/>
    </row>
    <row r="54392" spans="4:4">
      <c r="D54392" s="422"/>
    </row>
    <row r="54393" spans="4:4">
      <c r="D54393" s="422"/>
    </row>
    <row r="54394" spans="4:4">
      <c r="D54394" s="422"/>
    </row>
    <row r="54395" spans="4:4">
      <c r="D54395" s="422"/>
    </row>
    <row r="54396" spans="4:4">
      <c r="D54396" s="422"/>
    </row>
    <row r="54397" spans="4:4">
      <c r="D54397" s="422"/>
    </row>
    <row r="54398" spans="4:4">
      <c r="D54398" s="422"/>
    </row>
    <row r="54399" spans="4:4">
      <c r="D54399" s="422"/>
    </row>
    <row r="54400" spans="4:4">
      <c r="D54400" s="422"/>
    </row>
    <row r="54401" spans="4:4">
      <c r="D54401" s="422"/>
    </row>
    <row r="54402" spans="4:4">
      <c r="D54402" s="422"/>
    </row>
    <row r="54403" spans="4:4">
      <c r="D54403" s="422"/>
    </row>
    <row r="54404" spans="4:4">
      <c r="D54404" s="422"/>
    </row>
    <row r="54405" spans="4:4">
      <c r="D54405" s="422"/>
    </row>
    <row r="54406" spans="4:4">
      <c r="D54406" s="422"/>
    </row>
    <row r="54407" spans="4:4">
      <c r="D54407" s="422"/>
    </row>
    <row r="54408" spans="4:4">
      <c r="D54408" s="422"/>
    </row>
    <row r="54409" spans="4:4">
      <c r="D54409" s="422"/>
    </row>
    <row r="54410" spans="4:4">
      <c r="D54410" s="422"/>
    </row>
    <row r="54411" spans="4:4">
      <c r="D54411" s="422"/>
    </row>
    <row r="54412" spans="4:4">
      <c r="D54412" s="422"/>
    </row>
    <row r="54413" spans="4:4">
      <c r="D54413" s="422"/>
    </row>
    <row r="54414" spans="4:4">
      <c r="D54414" s="422"/>
    </row>
    <row r="54415" spans="4:4">
      <c r="D54415" s="422"/>
    </row>
    <row r="54416" spans="4:4">
      <c r="D54416" s="422"/>
    </row>
    <row r="54417" spans="4:4">
      <c r="D54417" s="422"/>
    </row>
    <row r="54418" spans="4:4">
      <c r="D54418" s="422"/>
    </row>
    <row r="54419" spans="4:4">
      <c r="D54419" s="422"/>
    </row>
    <row r="54420" spans="4:4">
      <c r="D54420" s="422"/>
    </row>
    <row r="54421" spans="4:4">
      <c r="D54421" s="422"/>
    </row>
    <row r="54422" spans="4:4">
      <c r="D54422" s="422"/>
    </row>
    <row r="54423" spans="4:4">
      <c r="D54423" s="422"/>
    </row>
    <row r="54424" spans="4:4">
      <c r="D54424" s="422"/>
    </row>
    <row r="54425" spans="4:4">
      <c r="D54425" s="422"/>
    </row>
    <row r="54426" spans="4:4">
      <c r="D54426" s="422"/>
    </row>
    <row r="54427" spans="4:4">
      <c r="D54427" s="422"/>
    </row>
    <row r="54428" spans="4:4">
      <c r="D54428" s="422"/>
    </row>
    <row r="54429" spans="4:4">
      <c r="D54429" s="422"/>
    </row>
    <row r="54430" spans="4:4">
      <c r="D54430" s="422"/>
    </row>
    <row r="54431" spans="4:4">
      <c r="D54431" s="422"/>
    </row>
    <row r="54432" spans="4:4">
      <c r="D54432" s="422"/>
    </row>
    <row r="54433" spans="4:4">
      <c r="D54433" s="422"/>
    </row>
    <row r="54434" spans="4:4">
      <c r="D54434" s="422"/>
    </row>
    <row r="54435" spans="4:4">
      <c r="D54435" s="422"/>
    </row>
    <row r="54436" spans="4:4">
      <c r="D54436" s="422"/>
    </row>
    <row r="54437" spans="4:4">
      <c r="D54437" s="422"/>
    </row>
    <row r="54438" spans="4:4">
      <c r="D54438" s="422"/>
    </row>
    <row r="54439" spans="4:4">
      <c r="D54439" s="422"/>
    </row>
    <row r="54440" spans="4:4">
      <c r="D54440" s="422"/>
    </row>
    <row r="54441" spans="4:4">
      <c r="D54441" s="422"/>
    </row>
    <row r="54442" spans="4:4">
      <c r="D54442" s="422"/>
    </row>
    <row r="54443" spans="4:4">
      <c r="D54443" s="422"/>
    </row>
    <row r="54444" spans="4:4">
      <c r="D54444" s="422"/>
    </row>
    <row r="54445" spans="4:4">
      <c r="D54445" s="422"/>
    </row>
    <row r="54446" spans="4:4">
      <c r="D54446" s="422"/>
    </row>
    <row r="54447" spans="4:4">
      <c r="D54447" s="422"/>
    </row>
    <row r="54448" spans="4:4">
      <c r="D54448" s="422"/>
    </row>
    <row r="54449" spans="4:4">
      <c r="D54449" s="422"/>
    </row>
    <row r="54450" spans="4:4">
      <c r="D54450" s="422"/>
    </row>
    <row r="54451" spans="4:4">
      <c r="D54451" s="422"/>
    </row>
    <row r="54452" spans="4:4">
      <c r="D54452" s="422"/>
    </row>
    <row r="54453" spans="4:4">
      <c r="D54453" s="422"/>
    </row>
    <row r="54454" spans="4:4">
      <c r="D54454" s="422"/>
    </row>
    <row r="54455" spans="4:4">
      <c r="D54455" s="422"/>
    </row>
    <row r="54456" spans="4:4">
      <c r="D54456" s="422"/>
    </row>
    <row r="54457" spans="4:4">
      <c r="D54457" s="422"/>
    </row>
    <row r="54458" spans="4:4">
      <c r="D54458" s="422"/>
    </row>
    <row r="54459" spans="4:4">
      <c r="D54459" s="422"/>
    </row>
    <row r="54460" spans="4:4">
      <c r="D54460" s="422"/>
    </row>
    <row r="54461" spans="4:4">
      <c r="D54461" s="422"/>
    </row>
    <row r="54462" spans="4:4">
      <c r="D54462" s="422"/>
    </row>
    <row r="54463" spans="4:4">
      <c r="D54463" s="422"/>
    </row>
    <row r="54464" spans="4:4">
      <c r="D54464" s="422"/>
    </row>
    <row r="54465" spans="4:4">
      <c r="D54465" s="422"/>
    </row>
    <row r="54466" spans="4:4">
      <c r="D54466" s="422"/>
    </row>
    <row r="54467" spans="4:4">
      <c r="D54467" s="422"/>
    </row>
    <row r="54468" spans="4:4">
      <c r="D54468" s="422"/>
    </row>
    <row r="54469" spans="4:4">
      <c r="D54469" s="422"/>
    </row>
    <row r="54470" spans="4:4">
      <c r="D54470" s="422"/>
    </row>
    <row r="54471" spans="4:4">
      <c r="D54471" s="422"/>
    </row>
    <row r="54472" spans="4:4">
      <c r="D54472" s="422"/>
    </row>
    <row r="54473" spans="4:4">
      <c r="D54473" s="422"/>
    </row>
    <row r="54474" spans="4:4">
      <c r="D54474" s="422"/>
    </row>
    <row r="54475" spans="4:4">
      <c r="D54475" s="422"/>
    </row>
    <row r="54476" spans="4:4">
      <c r="D54476" s="422"/>
    </row>
    <row r="54477" spans="4:4">
      <c r="D54477" s="422"/>
    </row>
    <row r="54478" spans="4:4">
      <c r="D54478" s="422"/>
    </row>
    <row r="54479" spans="4:4">
      <c r="D54479" s="422"/>
    </row>
    <row r="54480" spans="4:4">
      <c r="D54480" s="422"/>
    </row>
    <row r="54481" spans="4:4">
      <c r="D54481" s="422"/>
    </row>
    <row r="54482" spans="4:4">
      <c r="D54482" s="422"/>
    </row>
    <row r="54483" spans="4:4">
      <c r="D54483" s="422"/>
    </row>
    <row r="54484" spans="4:4">
      <c r="D54484" s="422"/>
    </row>
    <row r="54485" spans="4:4">
      <c r="D54485" s="422"/>
    </row>
    <row r="54486" spans="4:4">
      <c r="D54486" s="422"/>
    </row>
    <row r="54487" spans="4:4">
      <c r="D54487" s="422"/>
    </row>
    <row r="54488" spans="4:4">
      <c r="D54488" s="422"/>
    </row>
    <row r="54489" spans="4:4">
      <c r="D54489" s="422"/>
    </row>
    <row r="54490" spans="4:4">
      <c r="D54490" s="422"/>
    </row>
    <row r="54491" spans="4:4">
      <c r="D54491" s="422"/>
    </row>
    <row r="54492" spans="4:4">
      <c r="D54492" s="422"/>
    </row>
    <row r="54493" spans="4:4">
      <c r="D54493" s="422"/>
    </row>
    <row r="54494" spans="4:4">
      <c r="D54494" s="422"/>
    </row>
    <row r="54495" spans="4:4">
      <c r="D54495" s="422"/>
    </row>
    <row r="54496" spans="4:4">
      <c r="D54496" s="422"/>
    </row>
    <row r="54497" spans="4:4">
      <c r="D54497" s="422"/>
    </row>
    <row r="54498" spans="4:4">
      <c r="D54498" s="422"/>
    </row>
    <row r="54499" spans="4:4">
      <c r="D54499" s="422"/>
    </row>
    <row r="54500" spans="4:4">
      <c r="D54500" s="422"/>
    </row>
    <row r="54501" spans="4:4">
      <c r="D54501" s="422"/>
    </row>
    <row r="54502" spans="4:4">
      <c r="D54502" s="422"/>
    </row>
    <row r="54503" spans="4:4">
      <c r="D54503" s="422"/>
    </row>
    <row r="54504" spans="4:4">
      <c r="D54504" s="422"/>
    </row>
    <row r="54505" spans="4:4">
      <c r="D54505" s="422"/>
    </row>
    <row r="54506" spans="4:4">
      <c r="D54506" s="422"/>
    </row>
    <row r="54507" spans="4:4">
      <c r="D54507" s="422"/>
    </row>
    <row r="54508" spans="4:4">
      <c r="D54508" s="422"/>
    </row>
    <row r="54509" spans="4:4">
      <c r="D54509" s="422"/>
    </row>
    <row r="54510" spans="4:4">
      <c r="D54510" s="422"/>
    </row>
    <row r="54511" spans="4:4">
      <c r="D54511" s="422"/>
    </row>
    <row r="54512" spans="4:4">
      <c r="D54512" s="422"/>
    </row>
    <row r="54513" spans="4:4">
      <c r="D54513" s="422"/>
    </row>
    <row r="54514" spans="4:4">
      <c r="D54514" s="422"/>
    </row>
    <row r="54515" spans="4:4">
      <c r="D54515" s="422"/>
    </row>
    <row r="54516" spans="4:4">
      <c r="D54516" s="422"/>
    </row>
    <row r="54517" spans="4:4">
      <c r="D54517" s="422"/>
    </row>
    <row r="54518" spans="4:4">
      <c r="D54518" s="422"/>
    </row>
    <row r="54519" spans="4:4">
      <c r="D54519" s="422"/>
    </row>
    <row r="54520" spans="4:4">
      <c r="D54520" s="422"/>
    </row>
    <row r="54521" spans="4:4">
      <c r="D54521" s="422"/>
    </row>
    <row r="54522" spans="4:4">
      <c r="D54522" s="422"/>
    </row>
    <row r="54523" spans="4:4">
      <c r="D54523" s="422"/>
    </row>
    <row r="54524" spans="4:4">
      <c r="D54524" s="422"/>
    </row>
    <row r="54525" spans="4:4">
      <c r="D54525" s="422"/>
    </row>
    <row r="54526" spans="4:4">
      <c r="D54526" s="422"/>
    </row>
    <row r="54527" spans="4:4">
      <c r="D54527" s="422"/>
    </row>
    <row r="54528" spans="4:4">
      <c r="D54528" s="422"/>
    </row>
    <row r="54529" spans="4:4">
      <c r="D54529" s="422"/>
    </row>
    <row r="54530" spans="4:4">
      <c r="D54530" s="422"/>
    </row>
    <row r="54531" spans="4:4">
      <c r="D54531" s="422"/>
    </row>
    <row r="54532" spans="4:4">
      <c r="D54532" s="422"/>
    </row>
    <row r="54533" spans="4:4">
      <c r="D54533" s="422"/>
    </row>
    <row r="54534" spans="4:4">
      <c r="D54534" s="422"/>
    </row>
    <row r="54535" spans="4:4">
      <c r="D54535" s="422"/>
    </row>
    <row r="54536" spans="4:4">
      <c r="D54536" s="422"/>
    </row>
    <row r="54537" spans="4:4">
      <c r="D54537" s="422"/>
    </row>
    <row r="54538" spans="4:4">
      <c r="D54538" s="422"/>
    </row>
    <row r="54539" spans="4:4">
      <c r="D54539" s="422"/>
    </row>
    <row r="54540" spans="4:4">
      <c r="D54540" s="422"/>
    </row>
    <row r="54541" spans="4:4">
      <c r="D54541" s="422"/>
    </row>
    <row r="54542" spans="4:4">
      <c r="D54542" s="422"/>
    </row>
    <row r="54543" spans="4:4">
      <c r="D54543" s="422"/>
    </row>
    <row r="54544" spans="4:4">
      <c r="D54544" s="422"/>
    </row>
    <row r="54545" spans="4:4">
      <c r="D54545" s="422"/>
    </row>
    <row r="54546" spans="4:4">
      <c r="D54546" s="422"/>
    </row>
    <row r="54547" spans="4:4">
      <c r="D54547" s="422"/>
    </row>
    <row r="54548" spans="4:4">
      <c r="D54548" s="422"/>
    </row>
    <row r="54549" spans="4:4">
      <c r="D54549" s="422"/>
    </row>
    <row r="54550" spans="4:4">
      <c r="D54550" s="422"/>
    </row>
    <row r="54551" spans="4:4">
      <c r="D54551" s="422"/>
    </row>
    <row r="54552" spans="4:4">
      <c r="D54552" s="422"/>
    </row>
    <row r="54553" spans="4:4">
      <c r="D54553" s="422"/>
    </row>
    <row r="54554" spans="4:4">
      <c r="D54554" s="422"/>
    </row>
    <row r="54555" spans="4:4">
      <c r="D54555" s="422"/>
    </row>
    <row r="54556" spans="4:4">
      <c r="D54556" s="422"/>
    </row>
    <row r="54557" spans="4:4">
      <c r="D54557" s="422"/>
    </row>
    <row r="54558" spans="4:4">
      <c r="D54558" s="422"/>
    </row>
    <row r="54559" spans="4:4">
      <c r="D54559" s="422"/>
    </row>
    <row r="54560" spans="4:4">
      <c r="D54560" s="422"/>
    </row>
    <row r="54561" spans="4:4">
      <c r="D54561" s="422"/>
    </row>
    <row r="54562" spans="4:4">
      <c r="D54562" s="422"/>
    </row>
    <row r="54563" spans="4:4">
      <c r="D54563" s="422"/>
    </row>
    <row r="54564" spans="4:4">
      <c r="D54564" s="422"/>
    </row>
    <row r="54565" spans="4:4">
      <c r="D54565" s="422"/>
    </row>
    <row r="54566" spans="4:4">
      <c r="D54566" s="422"/>
    </row>
    <row r="54567" spans="4:4">
      <c r="D54567" s="422"/>
    </row>
    <row r="54568" spans="4:4">
      <c r="D54568" s="422"/>
    </row>
    <row r="54569" spans="4:4">
      <c r="D54569" s="422"/>
    </row>
    <row r="54570" spans="4:4">
      <c r="D54570" s="422"/>
    </row>
    <row r="54571" spans="4:4">
      <c r="D54571" s="422"/>
    </row>
    <row r="54572" spans="4:4">
      <c r="D54572" s="422"/>
    </row>
    <row r="54573" spans="4:4">
      <c r="D54573" s="422"/>
    </row>
    <row r="54574" spans="4:4">
      <c r="D54574" s="422"/>
    </row>
    <row r="54575" spans="4:4">
      <c r="D54575" s="422"/>
    </row>
    <row r="54576" spans="4:4">
      <c r="D54576" s="422"/>
    </row>
    <row r="54577" spans="4:4">
      <c r="D54577" s="422"/>
    </row>
    <row r="54578" spans="4:4">
      <c r="D54578" s="422"/>
    </row>
    <row r="54579" spans="4:4">
      <c r="D54579" s="422"/>
    </row>
    <row r="54580" spans="4:4">
      <c r="D54580" s="422"/>
    </row>
    <row r="54581" spans="4:4">
      <c r="D54581" s="422"/>
    </row>
    <row r="54582" spans="4:4">
      <c r="D54582" s="422"/>
    </row>
    <row r="54583" spans="4:4">
      <c r="D54583" s="422"/>
    </row>
    <row r="54584" spans="4:4">
      <c r="D54584" s="422"/>
    </row>
    <row r="54585" spans="4:4">
      <c r="D54585" s="422"/>
    </row>
    <row r="54586" spans="4:4">
      <c r="D54586" s="422"/>
    </row>
    <row r="54587" spans="4:4">
      <c r="D54587" s="422"/>
    </row>
    <row r="54588" spans="4:4">
      <c r="D54588" s="422"/>
    </row>
    <row r="54589" spans="4:4">
      <c r="D54589" s="422"/>
    </row>
    <row r="54590" spans="4:4">
      <c r="D54590" s="422"/>
    </row>
    <row r="54591" spans="4:4">
      <c r="D54591" s="422"/>
    </row>
    <row r="54592" spans="4:4">
      <c r="D54592" s="422"/>
    </row>
    <row r="54593" spans="4:4">
      <c r="D54593" s="422"/>
    </row>
    <row r="54594" spans="4:4">
      <c r="D54594" s="422"/>
    </row>
    <row r="54595" spans="4:4">
      <c r="D54595" s="422"/>
    </row>
    <row r="54596" spans="4:4">
      <c r="D54596" s="422"/>
    </row>
    <row r="54597" spans="4:4">
      <c r="D54597" s="422"/>
    </row>
    <row r="54598" spans="4:4">
      <c r="D54598" s="422"/>
    </row>
    <row r="54599" spans="4:4">
      <c r="D54599" s="422"/>
    </row>
    <row r="54600" spans="4:4">
      <c r="D54600" s="422"/>
    </row>
    <row r="54601" spans="4:4">
      <c r="D54601" s="422"/>
    </row>
    <row r="54602" spans="4:4">
      <c r="D54602" s="422"/>
    </row>
    <row r="54603" spans="4:4">
      <c r="D54603" s="422"/>
    </row>
    <row r="54604" spans="4:4">
      <c r="D54604" s="422"/>
    </row>
    <row r="54605" spans="4:4">
      <c r="D54605" s="422"/>
    </row>
    <row r="54606" spans="4:4">
      <c r="D54606" s="422"/>
    </row>
    <row r="54607" spans="4:4">
      <c r="D54607" s="422"/>
    </row>
    <row r="54608" spans="4:4">
      <c r="D54608" s="422"/>
    </row>
    <row r="54609" spans="4:4">
      <c r="D54609" s="422"/>
    </row>
    <row r="54610" spans="4:4">
      <c r="D54610" s="422"/>
    </row>
    <row r="54611" spans="4:4">
      <c r="D54611" s="422"/>
    </row>
    <row r="54612" spans="4:4">
      <c r="D54612" s="422"/>
    </row>
    <row r="54613" spans="4:4">
      <c r="D54613" s="422"/>
    </row>
    <row r="54614" spans="4:4">
      <c r="D54614" s="422"/>
    </row>
    <row r="54615" spans="4:4">
      <c r="D54615" s="422"/>
    </row>
    <row r="54616" spans="4:4">
      <c r="D54616" s="422"/>
    </row>
    <row r="54617" spans="4:4">
      <c r="D54617" s="422"/>
    </row>
    <row r="54618" spans="4:4">
      <c r="D54618" s="422"/>
    </row>
    <row r="54619" spans="4:4">
      <c r="D54619" s="422"/>
    </row>
    <row r="54620" spans="4:4">
      <c r="D54620" s="422"/>
    </row>
    <row r="54621" spans="4:4">
      <c r="D54621" s="422"/>
    </row>
    <row r="54622" spans="4:4">
      <c r="D54622" s="422"/>
    </row>
    <row r="54623" spans="4:4">
      <c r="D54623" s="422"/>
    </row>
    <row r="54624" spans="4:4">
      <c r="D54624" s="422"/>
    </row>
    <row r="54625" spans="4:4">
      <c r="D54625" s="422"/>
    </row>
    <row r="54626" spans="4:4">
      <c r="D54626" s="422"/>
    </row>
    <row r="54627" spans="4:4">
      <c r="D54627" s="422"/>
    </row>
    <row r="54628" spans="4:4">
      <c r="D54628" s="422"/>
    </row>
    <row r="54629" spans="4:4">
      <c r="D54629" s="422"/>
    </row>
    <row r="54630" spans="4:4">
      <c r="D54630" s="422"/>
    </row>
    <row r="54631" spans="4:4">
      <c r="D54631" s="422"/>
    </row>
    <row r="54632" spans="4:4">
      <c r="D54632" s="422"/>
    </row>
    <row r="54633" spans="4:4">
      <c r="D54633" s="422"/>
    </row>
    <row r="54634" spans="4:4">
      <c r="D54634" s="422"/>
    </row>
    <row r="54635" spans="4:4">
      <c r="D54635" s="422"/>
    </row>
    <row r="54636" spans="4:4">
      <c r="D54636" s="422"/>
    </row>
    <row r="54637" spans="4:4">
      <c r="D54637" s="422"/>
    </row>
    <row r="54638" spans="4:4">
      <c r="D54638" s="422"/>
    </row>
    <row r="54639" spans="4:4">
      <c r="D54639" s="422"/>
    </row>
    <row r="54640" spans="4:4">
      <c r="D54640" s="422"/>
    </row>
    <row r="54641" spans="4:4">
      <c r="D54641" s="422"/>
    </row>
    <row r="54642" spans="4:4">
      <c r="D54642" s="422"/>
    </row>
    <row r="54643" spans="4:4">
      <c r="D54643" s="422"/>
    </row>
    <row r="54644" spans="4:4">
      <c r="D54644" s="422"/>
    </row>
    <row r="54645" spans="4:4">
      <c r="D54645" s="422"/>
    </row>
    <row r="54646" spans="4:4">
      <c r="D54646" s="422"/>
    </row>
    <row r="54647" spans="4:4">
      <c r="D54647" s="422"/>
    </row>
    <row r="54648" spans="4:4">
      <c r="D54648" s="422"/>
    </row>
    <row r="54649" spans="4:4">
      <c r="D54649" s="422"/>
    </row>
    <row r="54650" spans="4:4">
      <c r="D54650" s="422"/>
    </row>
    <row r="54651" spans="4:4">
      <c r="D54651" s="422"/>
    </row>
    <row r="54652" spans="4:4">
      <c r="D54652" s="422"/>
    </row>
    <row r="54653" spans="4:4">
      <c r="D54653" s="422"/>
    </row>
    <row r="54654" spans="4:4">
      <c r="D54654" s="422"/>
    </row>
    <row r="54655" spans="4:4">
      <c r="D54655" s="422"/>
    </row>
    <row r="54656" spans="4:4">
      <c r="D54656" s="422"/>
    </row>
    <row r="54657" spans="4:4">
      <c r="D54657" s="422"/>
    </row>
    <row r="54658" spans="4:4">
      <c r="D54658" s="422"/>
    </row>
    <row r="54659" spans="4:4">
      <c r="D54659" s="422"/>
    </row>
    <row r="54660" spans="4:4">
      <c r="D54660" s="422"/>
    </row>
    <row r="54661" spans="4:4">
      <c r="D54661" s="422"/>
    </row>
    <row r="54662" spans="4:4">
      <c r="D54662" s="422"/>
    </row>
    <row r="54663" spans="4:4">
      <c r="D54663" s="422"/>
    </row>
    <row r="54664" spans="4:4">
      <c r="D54664" s="422"/>
    </row>
    <row r="54665" spans="4:4">
      <c r="D54665" s="422"/>
    </row>
    <row r="54666" spans="4:4">
      <c r="D54666" s="422"/>
    </row>
    <row r="54667" spans="4:4">
      <c r="D54667" s="422"/>
    </row>
    <row r="54668" spans="4:4">
      <c r="D54668" s="422"/>
    </row>
    <row r="54669" spans="4:4">
      <c r="D54669" s="422"/>
    </row>
    <row r="54670" spans="4:4">
      <c r="D54670" s="422"/>
    </row>
    <row r="54671" spans="4:4">
      <c r="D54671" s="422"/>
    </row>
    <row r="54672" spans="4:4">
      <c r="D54672" s="422"/>
    </row>
    <row r="54673" spans="4:4">
      <c r="D54673" s="422"/>
    </row>
    <row r="54674" spans="4:4">
      <c r="D54674" s="422"/>
    </row>
    <row r="54675" spans="4:4">
      <c r="D54675" s="422"/>
    </row>
    <row r="54676" spans="4:4">
      <c r="D54676" s="422"/>
    </row>
    <row r="54677" spans="4:4">
      <c r="D54677" s="422"/>
    </row>
    <row r="54678" spans="4:4">
      <c r="D54678" s="422"/>
    </row>
    <row r="54679" spans="4:4">
      <c r="D54679" s="422"/>
    </row>
    <row r="54680" spans="4:4">
      <c r="D54680" s="422"/>
    </row>
    <row r="54681" spans="4:4">
      <c r="D54681" s="422"/>
    </row>
    <row r="54682" spans="4:4">
      <c r="D54682" s="422"/>
    </row>
    <row r="54683" spans="4:4">
      <c r="D54683" s="422"/>
    </row>
    <row r="54684" spans="4:4">
      <c r="D54684" s="422"/>
    </row>
    <row r="54685" spans="4:4">
      <c r="D54685" s="422"/>
    </row>
    <row r="54686" spans="4:4">
      <c r="D54686" s="422"/>
    </row>
    <row r="54687" spans="4:4">
      <c r="D54687" s="422"/>
    </row>
    <row r="54688" spans="4:4">
      <c r="D54688" s="422"/>
    </row>
    <row r="54689" spans="4:4">
      <c r="D54689" s="422"/>
    </row>
    <row r="54690" spans="4:4">
      <c r="D54690" s="422"/>
    </row>
    <row r="54691" spans="4:4">
      <c r="D54691" s="422"/>
    </row>
    <row r="54692" spans="4:4">
      <c r="D54692" s="422"/>
    </row>
    <row r="54693" spans="4:4">
      <c r="D54693" s="422"/>
    </row>
    <row r="54694" spans="4:4">
      <c r="D54694" s="422"/>
    </row>
    <row r="54695" spans="4:4">
      <c r="D54695" s="422"/>
    </row>
    <row r="54696" spans="4:4">
      <c r="D54696" s="422"/>
    </row>
    <row r="54697" spans="4:4">
      <c r="D54697" s="422"/>
    </row>
    <row r="54698" spans="4:4">
      <c r="D54698" s="422"/>
    </row>
    <row r="54699" spans="4:4">
      <c r="D54699" s="422"/>
    </row>
    <row r="54700" spans="4:4">
      <c r="D54700" s="422"/>
    </row>
    <row r="54701" spans="4:4">
      <c r="D54701" s="422"/>
    </row>
    <row r="54702" spans="4:4">
      <c r="D54702" s="422"/>
    </row>
    <row r="54703" spans="4:4">
      <c r="D54703" s="422"/>
    </row>
    <row r="54704" spans="4:4">
      <c r="D54704" s="422"/>
    </row>
    <row r="54705" spans="4:4">
      <c r="D54705" s="422"/>
    </row>
    <row r="54706" spans="4:4">
      <c r="D54706" s="422"/>
    </row>
    <row r="54707" spans="4:4">
      <c r="D54707" s="422"/>
    </row>
    <row r="54708" spans="4:4">
      <c r="D54708" s="422"/>
    </row>
    <row r="54709" spans="4:4">
      <c r="D54709" s="422"/>
    </row>
    <row r="54710" spans="4:4">
      <c r="D54710" s="422"/>
    </row>
    <row r="54711" spans="4:4">
      <c r="D54711" s="422"/>
    </row>
    <row r="54712" spans="4:4">
      <c r="D54712" s="422"/>
    </row>
    <row r="54713" spans="4:4">
      <c r="D54713" s="422"/>
    </row>
    <row r="54714" spans="4:4">
      <c r="D54714" s="422"/>
    </row>
    <row r="54715" spans="4:4">
      <c r="D54715" s="422"/>
    </row>
    <row r="54716" spans="4:4">
      <c r="D54716" s="422"/>
    </row>
    <row r="54717" spans="4:4">
      <c r="D54717" s="422"/>
    </row>
    <row r="54718" spans="4:4">
      <c r="D54718" s="422"/>
    </row>
    <row r="54719" spans="4:4">
      <c r="D54719" s="422"/>
    </row>
    <row r="54720" spans="4:4">
      <c r="D54720" s="422"/>
    </row>
    <row r="54721" spans="4:4">
      <c r="D54721" s="422"/>
    </row>
    <row r="54722" spans="4:4">
      <c r="D54722" s="422"/>
    </row>
    <row r="54723" spans="4:4">
      <c r="D54723" s="422"/>
    </row>
    <row r="54724" spans="4:4">
      <c r="D54724" s="422"/>
    </row>
    <row r="54725" spans="4:4">
      <c r="D54725" s="422"/>
    </row>
    <row r="54726" spans="4:4">
      <c r="D54726" s="422"/>
    </row>
    <row r="54727" spans="4:4">
      <c r="D54727" s="422"/>
    </row>
    <row r="54728" spans="4:4">
      <c r="D54728" s="422"/>
    </row>
    <row r="54729" spans="4:4">
      <c r="D54729" s="422"/>
    </row>
    <row r="54730" spans="4:4">
      <c r="D54730" s="422"/>
    </row>
    <row r="54731" spans="4:4">
      <c r="D54731" s="422"/>
    </row>
    <row r="54732" spans="4:4">
      <c r="D54732" s="422"/>
    </row>
    <row r="54733" spans="4:4">
      <c r="D54733" s="422"/>
    </row>
    <row r="54734" spans="4:4">
      <c r="D54734" s="422"/>
    </row>
    <row r="54735" spans="4:4">
      <c r="D54735" s="422"/>
    </row>
    <row r="54736" spans="4:4">
      <c r="D54736" s="422"/>
    </row>
    <row r="54737" spans="4:4">
      <c r="D54737" s="422"/>
    </row>
    <row r="54738" spans="4:4">
      <c r="D54738" s="422"/>
    </row>
    <row r="54739" spans="4:4">
      <c r="D54739" s="422"/>
    </row>
    <row r="54740" spans="4:4">
      <c r="D54740" s="422"/>
    </row>
    <row r="54741" spans="4:4">
      <c r="D54741" s="422"/>
    </row>
    <row r="54742" spans="4:4">
      <c r="D54742" s="422"/>
    </row>
    <row r="54743" spans="4:4">
      <c r="D54743" s="422"/>
    </row>
    <row r="54744" spans="4:4">
      <c r="D54744" s="422"/>
    </row>
    <row r="54745" spans="4:4">
      <c r="D54745" s="422"/>
    </row>
    <row r="54746" spans="4:4">
      <c r="D54746" s="422"/>
    </row>
    <row r="54747" spans="4:4">
      <c r="D54747" s="422"/>
    </row>
    <row r="54748" spans="4:4">
      <c r="D54748" s="422"/>
    </row>
    <row r="54749" spans="4:4">
      <c r="D54749" s="422"/>
    </row>
    <row r="54750" spans="4:4">
      <c r="D54750" s="422"/>
    </row>
    <row r="54751" spans="4:4">
      <c r="D54751" s="422"/>
    </row>
    <row r="54752" spans="4:4">
      <c r="D54752" s="422"/>
    </row>
    <row r="54753" spans="4:4">
      <c r="D54753" s="422"/>
    </row>
    <row r="54754" spans="4:4">
      <c r="D54754" s="422"/>
    </row>
    <row r="54755" spans="4:4">
      <c r="D54755" s="422"/>
    </row>
    <row r="54756" spans="4:4">
      <c r="D54756" s="422"/>
    </row>
    <row r="54757" spans="4:4">
      <c r="D54757" s="422"/>
    </row>
    <row r="54758" spans="4:4">
      <c r="D54758" s="422"/>
    </row>
    <row r="54759" spans="4:4">
      <c r="D54759" s="422"/>
    </row>
    <row r="54760" spans="4:4">
      <c r="D54760" s="422"/>
    </row>
    <row r="54761" spans="4:4">
      <c r="D54761" s="422"/>
    </row>
    <row r="54762" spans="4:4">
      <c r="D54762" s="422"/>
    </row>
    <row r="54763" spans="4:4">
      <c r="D54763" s="422"/>
    </row>
    <row r="54764" spans="4:4">
      <c r="D54764" s="422"/>
    </row>
    <row r="54765" spans="4:4">
      <c r="D54765" s="422"/>
    </row>
    <row r="54766" spans="4:4">
      <c r="D54766" s="422"/>
    </row>
    <row r="54767" spans="4:4">
      <c r="D54767" s="422"/>
    </row>
    <row r="54768" spans="4:4">
      <c r="D54768" s="422"/>
    </row>
    <row r="54769" spans="4:4">
      <c r="D54769" s="422"/>
    </row>
    <row r="54770" spans="4:4">
      <c r="D54770" s="422"/>
    </row>
    <row r="54771" spans="4:4">
      <c r="D54771" s="422"/>
    </row>
    <row r="54772" spans="4:4">
      <c r="D54772" s="422"/>
    </row>
    <row r="54773" spans="4:4">
      <c r="D54773" s="422"/>
    </row>
    <row r="54774" spans="4:4">
      <c r="D54774" s="422"/>
    </row>
    <row r="54775" spans="4:4">
      <c r="D54775" s="422"/>
    </row>
    <row r="54776" spans="4:4">
      <c r="D54776" s="422"/>
    </row>
    <row r="54777" spans="4:4">
      <c r="D54777" s="422"/>
    </row>
    <row r="54778" spans="4:4">
      <c r="D54778" s="422"/>
    </row>
    <row r="54779" spans="4:4">
      <c r="D54779" s="422"/>
    </row>
    <row r="54780" spans="4:4">
      <c r="D54780" s="422"/>
    </row>
    <row r="54781" spans="4:4">
      <c r="D54781" s="422"/>
    </row>
    <row r="54782" spans="4:4">
      <c r="D54782" s="422"/>
    </row>
    <row r="54783" spans="4:4">
      <c r="D54783" s="422"/>
    </row>
    <row r="54784" spans="4:4">
      <c r="D54784" s="422"/>
    </row>
    <row r="54785" spans="4:4">
      <c r="D54785" s="422"/>
    </row>
    <row r="54786" spans="4:4">
      <c r="D54786" s="422"/>
    </row>
    <row r="54787" spans="4:4">
      <c r="D54787" s="422"/>
    </row>
    <row r="54788" spans="4:4">
      <c r="D54788" s="422"/>
    </row>
    <row r="54789" spans="4:4">
      <c r="D54789" s="422"/>
    </row>
    <row r="54790" spans="4:4">
      <c r="D54790" s="422"/>
    </row>
    <row r="54791" spans="4:4">
      <c r="D54791" s="422"/>
    </row>
    <row r="54792" spans="4:4">
      <c r="D54792" s="422"/>
    </row>
    <row r="54793" spans="4:4">
      <c r="D54793" s="422"/>
    </row>
    <row r="54794" spans="4:4">
      <c r="D54794" s="422"/>
    </row>
    <row r="54795" spans="4:4">
      <c r="D54795" s="422"/>
    </row>
    <row r="54796" spans="4:4">
      <c r="D54796" s="422"/>
    </row>
    <row r="54797" spans="4:4">
      <c r="D54797" s="422"/>
    </row>
    <row r="54798" spans="4:4">
      <c r="D54798" s="422"/>
    </row>
    <row r="54799" spans="4:4">
      <c r="D54799" s="422"/>
    </row>
    <row r="54800" spans="4:4">
      <c r="D54800" s="422"/>
    </row>
    <row r="54801" spans="4:4">
      <c r="D54801" s="422"/>
    </row>
    <row r="54802" spans="4:4">
      <c r="D54802" s="422"/>
    </row>
    <row r="54803" spans="4:4">
      <c r="D54803" s="422"/>
    </row>
    <row r="54804" spans="4:4">
      <c r="D54804" s="422"/>
    </row>
    <row r="54805" spans="4:4">
      <c r="D54805" s="422"/>
    </row>
    <row r="54806" spans="4:4">
      <c r="D54806" s="422"/>
    </row>
    <row r="54807" spans="4:4">
      <c r="D54807" s="422"/>
    </row>
    <row r="54808" spans="4:4">
      <c r="D54808" s="422"/>
    </row>
    <row r="54809" spans="4:4">
      <c r="D54809" s="422"/>
    </row>
    <row r="54810" spans="4:4">
      <c r="D54810" s="422"/>
    </row>
    <row r="54811" spans="4:4">
      <c r="D54811" s="422"/>
    </row>
    <row r="54812" spans="4:4">
      <c r="D54812" s="422"/>
    </row>
    <row r="54813" spans="4:4">
      <c r="D54813" s="422"/>
    </row>
    <row r="54814" spans="4:4">
      <c r="D54814" s="422"/>
    </row>
    <row r="54815" spans="4:4">
      <c r="D54815" s="422"/>
    </row>
    <row r="54816" spans="4:4">
      <c r="D54816" s="422"/>
    </row>
    <row r="54817" spans="4:4">
      <c r="D54817" s="422"/>
    </row>
    <row r="54818" spans="4:4">
      <c r="D54818" s="422"/>
    </row>
    <row r="54819" spans="4:4">
      <c r="D54819" s="422"/>
    </row>
    <row r="54820" spans="4:4">
      <c r="D54820" s="422"/>
    </row>
    <row r="54821" spans="4:4">
      <c r="D54821" s="422"/>
    </row>
    <row r="54822" spans="4:4">
      <c r="D54822" s="422"/>
    </row>
    <row r="54823" spans="4:4">
      <c r="D54823" s="422"/>
    </row>
    <row r="54824" spans="4:4">
      <c r="D54824" s="422"/>
    </row>
    <row r="54825" spans="4:4">
      <c r="D54825" s="422"/>
    </row>
    <row r="54826" spans="4:4">
      <c r="D54826" s="422"/>
    </row>
    <row r="54827" spans="4:4">
      <c r="D54827" s="422"/>
    </row>
    <row r="54828" spans="4:4">
      <c r="D54828" s="422"/>
    </row>
    <row r="54829" spans="4:4">
      <c r="D54829" s="422"/>
    </row>
    <row r="54830" spans="4:4">
      <c r="D54830" s="422"/>
    </row>
    <row r="54831" spans="4:4">
      <c r="D54831" s="422"/>
    </row>
    <row r="54832" spans="4:4">
      <c r="D54832" s="422"/>
    </row>
    <row r="54833" spans="4:4">
      <c r="D54833" s="422"/>
    </row>
    <row r="54834" spans="4:4">
      <c r="D54834" s="422"/>
    </row>
    <row r="54835" spans="4:4">
      <c r="D54835" s="422"/>
    </row>
    <row r="54836" spans="4:4">
      <c r="D54836" s="422"/>
    </row>
    <row r="54837" spans="4:4">
      <c r="D54837" s="422"/>
    </row>
    <row r="54838" spans="4:4">
      <c r="D54838" s="422"/>
    </row>
    <row r="54839" spans="4:4">
      <c r="D54839" s="422"/>
    </row>
    <row r="54840" spans="4:4">
      <c r="D54840" s="422"/>
    </row>
    <row r="54841" spans="4:4">
      <c r="D54841" s="422"/>
    </row>
    <row r="54842" spans="4:4">
      <c r="D54842" s="422"/>
    </row>
    <row r="54843" spans="4:4">
      <c r="D54843" s="422"/>
    </row>
    <row r="54844" spans="4:4">
      <c r="D54844" s="422"/>
    </row>
    <row r="54845" spans="4:4">
      <c r="D54845" s="422"/>
    </row>
    <row r="54846" spans="4:4">
      <c r="D54846" s="422"/>
    </row>
    <row r="54847" spans="4:4">
      <c r="D54847" s="422"/>
    </row>
    <row r="54848" spans="4:4">
      <c r="D54848" s="422"/>
    </row>
    <row r="54849" spans="4:4">
      <c r="D54849" s="422"/>
    </row>
    <row r="54850" spans="4:4">
      <c r="D54850" s="422"/>
    </row>
    <row r="54851" spans="4:4">
      <c r="D54851" s="422"/>
    </row>
    <row r="54852" spans="4:4">
      <c r="D54852" s="422"/>
    </row>
    <row r="54853" spans="4:4">
      <c r="D54853" s="422"/>
    </row>
    <row r="54854" spans="4:4">
      <c r="D54854" s="422"/>
    </row>
    <row r="54855" spans="4:4">
      <c r="D54855" s="422"/>
    </row>
    <row r="54856" spans="4:4">
      <c r="D54856" s="422"/>
    </row>
    <row r="54857" spans="4:4">
      <c r="D54857" s="422"/>
    </row>
    <row r="54858" spans="4:4">
      <c r="D54858" s="422"/>
    </row>
    <row r="54859" spans="4:4">
      <c r="D54859" s="422"/>
    </row>
    <row r="54860" spans="4:4">
      <c r="D54860" s="422"/>
    </row>
    <row r="54861" spans="4:4">
      <c r="D54861" s="422"/>
    </row>
    <row r="54862" spans="4:4">
      <c r="D54862" s="422"/>
    </row>
    <row r="54863" spans="4:4">
      <c r="D54863" s="422"/>
    </row>
    <row r="54864" spans="4:4">
      <c r="D54864" s="422"/>
    </row>
    <row r="54865" spans="4:4">
      <c r="D54865" s="422"/>
    </row>
    <row r="54866" spans="4:4">
      <c r="D54866" s="422"/>
    </row>
    <row r="54867" spans="4:4">
      <c r="D54867" s="422"/>
    </row>
    <row r="54868" spans="4:4">
      <c r="D54868" s="422"/>
    </row>
    <row r="54869" spans="4:4">
      <c r="D54869" s="422"/>
    </row>
    <row r="54870" spans="4:4">
      <c r="D54870" s="422"/>
    </row>
    <row r="54871" spans="4:4">
      <c r="D54871" s="422"/>
    </row>
    <row r="54872" spans="4:4">
      <c r="D54872" s="422"/>
    </row>
    <row r="54873" spans="4:4">
      <c r="D54873" s="422"/>
    </row>
    <row r="54874" spans="4:4">
      <c r="D54874" s="422"/>
    </row>
    <row r="54875" spans="4:4">
      <c r="D54875" s="422"/>
    </row>
    <row r="54876" spans="4:4">
      <c r="D54876" s="422"/>
    </row>
    <row r="54877" spans="4:4">
      <c r="D54877" s="422"/>
    </row>
    <row r="54878" spans="4:4">
      <c r="D54878" s="422"/>
    </row>
    <row r="54879" spans="4:4">
      <c r="D54879" s="422"/>
    </row>
    <row r="54880" spans="4:4">
      <c r="D54880" s="422"/>
    </row>
    <row r="54881" spans="4:4">
      <c r="D54881" s="422"/>
    </row>
    <row r="54882" spans="4:4">
      <c r="D54882" s="422"/>
    </row>
    <row r="54883" spans="4:4">
      <c r="D54883" s="422"/>
    </row>
    <row r="54884" spans="4:4">
      <c r="D54884" s="422"/>
    </row>
    <row r="54885" spans="4:4">
      <c r="D54885" s="422"/>
    </row>
    <row r="54886" spans="4:4">
      <c r="D54886" s="422"/>
    </row>
    <row r="54887" spans="4:4">
      <c r="D54887" s="422"/>
    </row>
    <row r="54888" spans="4:4">
      <c r="D54888" s="422"/>
    </row>
    <row r="54889" spans="4:4">
      <c r="D54889" s="422"/>
    </row>
    <row r="54890" spans="4:4">
      <c r="D54890" s="422"/>
    </row>
    <row r="54891" spans="4:4">
      <c r="D54891" s="422"/>
    </row>
    <row r="54892" spans="4:4">
      <c r="D54892" s="422"/>
    </row>
    <row r="54893" spans="4:4">
      <c r="D54893" s="422"/>
    </row>
    <row r="54894" spans="4:4">
      <c r="D54894" s="422"/>
    </row>
    <row r="54895" spans="4:4">
      <c r="D54895" s="422"/>
    </row>
    <row r="54896" spans="4:4">
      <c r="D54896" s="422"/>
    </row>
    <row r="54897" spans="4:4">
      <c r="D54897" s="422"/>
    </row>
    <row r="54898" spans="4:4">
      <c r="D54898" s="422"/>
    </row>
    <row r="54899" spans="4:4">
      <c r="D54899" s="422"/>
    </row>
    <row r="54900" spans="4:4">
      <c r="D54900" s="422"/>
    </row>
    <row r="54901" spans="4:4">
      <c r="D54901" s="422"/>
    </row>
    <row r="54902" spans="4:4">
      <c r="D54902" s="422"/>
    </row>
    <row r="54903" spans="4:4">
      <c r="D54903" s="422"/>
    </row>
    <row r="54904" spans="4:4">
      <c r="D54904" s="422"/>
    </row>
    <row r="54905" spans="4:4">
      <c r="D54905" s="422"/>
    </row>
    <row r="54906" spans="4:4">
      <c r="D54906" s="422"/>
    </row>
    <row r="54907" spans="4:4">
      <c r="D54907" s="422"/>
    </row>
    <row r="54908" spans="4:4">
      <c r="D54908" s="422"/>
    </row>
    <row r="54909" spans="4:4">
      <c r="D54909" s="422"/>
    </row>
    <row r="54910" spans="4:4">
      <c r="D54910" s="422"/>
    </row>
    <row r="54911" spans="4:4">
      <c r="D54911" s="422"/>
    </row>
    <row r="54912" spans="4:4">
      <c r="D54912" s="422"/>
    </row>
    <row r="54913" spans="4:4">
      <c r="D54913" s="422"/>
    </row>
    <row r="54914" spans="4:4">
      <c r="D54914" s="422"/>
    </row>
    <row r="54915" spans="4:4">
      <c r="D54915" s="422"/>
    </row>
    <row r="54916" spans="4:4">
      <c r="D54916" s="422"/>
    </row>
    <row r="54917" spans="4:4">
      <c r="D54917" s="422"/>
    </row>
    <row r="54918" spans="4:4">
      <c r="D54918" s="422"/>
    </row>
    <row r="54919" spans="4:4">
      <c r="D54919" s="422"/>
    </row>
    <row r="54920" spans="4:4">
      <c r="D54920" s="422"/>
    </row>
    <row r="54921" spans="4:4">
      <c r="D54921" s="422"/>
    </row>
    <row r="54922" spans="4:4">
      <c r="D54922" s="422"/>
    </row>
    <row r="54923" spans="4:4">
      <c r="D54923" s="422"/>
    </row>
    <row r="54924" spans="4:4">
      <c r="D54924" s="422"/>
    </row>
    <row r="54925" spans="4:4">
      <c r="D54925" s="422"/>
    </row>
    <row r="54926" spans="4:4">
      <c r="D54926" s="422"/>
    </row>
    <row r="54927" spans="4:4">
      <c r="D54927" s="422"/>
    </row>
    <row r="54928" spans="4:4">
      <c r="D54928" s="422"/>
    </row>
    <row r="54929" spans="4:4">
      <c r="D54929" s="422"/>
    </row>
    <row r="54930" spans="4:4">
      <c r="D54930" s="422"/>
    </row>
    <row r="54931" spans="4:4">
      <c r="D54931" s="422"/>
    </row>
    <row r="54932" spans="4:4">
      <c r="D54932" s="422"/>
    </row>
    <row r="54933" spans="4:4">
      <c r="D54933" s="422"/>
    </row>
    <row r="54934" spans="4:4">
      <c r="D54934" s="422"/>
    </row>
    <row r="54935" spans="4:4">
      <c r="D54935" s="422"/>
    </row>
    <row r="54936" spans="4:4">
      <c r="D54936" s="422"/>
    </row>
    <row r="54937" spans="4:4">
      <c r="D54937" s="422"/>
    </row>
    <row r="54938" spans="4:4">
      <c r="D54938" s="422"/>
    </row>
    <row r="54939" spans="4:4">
      <c r="D54939" s="422"/>
    </row>
    <row r="54940" spans="4:4">
      <c r="D54940" s="422"/>
    </row>
    <row r="54941" spans="4:4">
      <c r="D54941" s="422"/>
    </row>
    <row r="54942" spans="4:4">
      <c r="D54942" s="422"/>
    </row>
    <row r="54943" spans="4:4">
      <c r="D54943" s="422"/>
    </row>
    <row r="54944" spans="4:4">
      <c r="D54944" s="422"/>
    </row>
    <row r="54945" spans="4:4">
      <c r="D54945" s="422"/>
    </row>
    <row r="54946" spans="4:4">
      <c r="D54946" s="422"/>
    </row>
    <row r="54947" spans="4:4">
      <c r="D54947" s="422"/>
    </row>
    <row r="54948" spans="4:4">
      <c r="D54948" s="422"/>
    </row>
    <row r="54949" spans="4:4">
      <c r="D54949" s="422"/>
    </row>
    <row r="54950" spans="4:4">
      <c r="D54950" s="422"/>
    </row>
    <row r="54951" spans="4:4">
      <c r="D54951" s="422"/>
    </row>
    <row r="54952" spans="4:4">
      <c r="D54952" s="422"/>
    </row>
    <row r="54953" spans="4:4">
      <c r="D54953" s="422"/>
    </row>
    <row r="54954" spans="4:4">
      <c r="D54954" s="422"/>
    </row>
    <row r="54955" spans="4:4">
      <c r="D54955" s="422"/>
    </row>
    <row r="54956" spans="4:4">
      <c r="D54956" s="422"/>
    </row>
    <row r="54957" spans="4:4">
      <c r="D54957" s="422"/>
    </row>
    <row r="54958" spans="4:4">
      <c r="D54958" s="422"/>
    </row>
    <row r="54959" spans="4:4">
      <c r="D54959" s="422"/>
    </row>
    <row r="54960" spans="4:4">
      <c r="D54960" s="422"/>
    </row>
    <row r="54961" spans="4:4">
      <c r="D54961" s="422"/>
    </row>
    <row r="54962" spans="4:4">
      <c r="D54962" s="422"/>
    </row>
    <row r="54963" spans="4:4">
      <c r="D54963" s="422"/>
    </row>
    <row r="54964" spans="4:4">
      <c r="D54964" s="422"/>
    </row>
    <row r="54965" spans="4:4">
      <c r="D54965" s="422"/>
    </row>
    <row r="54966" spans="4:4">
      <c r="D54966" s="422"/>
    </row>
    <row r="54967" spans="4:4">
      <c r="D54967" s="422"/>
    </row>
    <row r="54968" spans="4:4">
      <c r="D54968" s="422"/>
    </row>
    <row r="54969" spans="4:4">
      <c r="D54969" s="422"/>
    </row>
    <row r="54970" spans="4:4">
      <c r="D54970" s="422"/>
    </row>
    <row r="54971" spans="4:4">
      <c r="D54971" s="422"/>
    </row>
    <row r="54972" spans="4:4">
      <c r="D54972" s="422"/>
    </row>
    <row r="54973" spans="4:4">
      <c r="D54973" s="422"/>
    </row>
    <row r="54974" spans="4:4">
      <c r="D54974" s="422"/>
    </row>
    <row r="54975" spans="4:4">
      <c r="D54975" s="422"/>
    </row>
    <row r="54976" spans="4:4">
      <c r="D54976" s="422"/>
    </row>
    <row r="54977" spans="4:4">
      <c r="D54977" s="422"/>
    </row>
    <row r="54978" spans="4:4">
      <c r="D54978" s="422"/>
    </row>
    <row r="54979" spans="4:4">
      <c r="D54979" s="422"/>
    </row>
    <row r="54980" spans="4:4">
      <c r="D54980" s="422"/>
    </row>
    <row r="54981" spans="4:4">
      <c r="D54981" s="422"/>
    </row>
    <row r="54982" spans="4:4">
      <c r="D54982" s="422"/>
    </row>
    <row r="54983" spans="4:4">
      <c r="D54983" s="422"/>
    </row>
    <row r="54984" spans="4:4">
      <c r="D54984" s="422"/>
    </row>
    <row r="54985" spans="4:4">
      <c r="D54985" s="422"/>
    </row>
    <row r="54986" spans="4:4">
      <c r="D54986" s="422"/>
    </row>
    <row r="54987" spans="4:4">
      <c r="D54987" s="422"/>
    </row>
    <row r="54988" spans="4:4">
      <c r="D54988" s="422"/>
    </row>
    <row r="54989" spans="4:4">
      <c r="D54989" s="422"/>
    </row>
    <row r="54990" spans="4:4">
      <c r="D54990" s="422"/>
    </row>
    <row r="54991" spans="4:4">
      <c r="D54991" s="422"/>
    </row>
    <row r="54992" spans="4:4">
      <c r="D54992" s="422"/>
    </row>
    <row r="54993" spans="4:4">
      <c r="D54993" s="422"/>
    </row>
    <row r="54994" spans="4:4">
      <c r="D54994" s="422"/>
    </row>
    <row r="54995" spans="4:4">
      <c r="D54995" s="422"/>
    </row>
    <row r="54996" spans="4:4">
      <c r="D54996" s="422"/>
    </row>
    <row r="54997" spans="4:4">
      <c r="D54997" s="422"/>
    </row>
    <row r="54998" spans="4:4">
      <c r="D54998" s="422"/>
    </row>
    <row r="54999" spans="4:4">
      <c r="D54999" s="422"/>
    </row>
    <row r="55000" spans="4:4">
      <c r="D55000" s="422"/>
    </row>
    <row r="55001" spans="4:4">
      <c r="D55001" s="422"/>
    </row>
    <row r="55002" spans="4:4">
      <c r="D55002" s="422"/>
    </row>
    <row r="55003" spans="4:4">
      <c r="D55003" s="422"/>
    </row>
    <row r="55004" spans="4:4">
      <c r="D55004" s="422"/>
    </row>
    <row r="55005" spans="4:4">
      <c r="D55005" s="422"/>
    </row>
    <row r="55006" spans="4:4">
      <c r="D55006" s="422"/>
    </row>
    <row r="55007" spans="4:4">
      <c r="D55007" s="422"/>
    </row>
    <row r="55008" spans="4:4">
      <c r="D55008" s="422"/>
    </row>
    <row r="55009" spans="4:4">
      <c r="D55009" s="422"/>
    </row>
    <row r="55010" spans="4:4">
      <c r="D55010" s="422"/>
    </row>
    <row r="55011" spans="4:4">
      <c r="D55011" s="422"/>
    </row>
    <row r="55012" spans="4:4">
      <c r="D55012" s="422"/>
    </row>
    <row r="55013" spans="4:4">
      <c r="D55013" s="422"/>
    </row>
    <row r="55014" spans="4:4">
      <c r="D55014" s="422"/>
    </row>
    <row r="55015" spans="4:4">
      <c r="D55015" s="422"/>
    </row>
    <row r="55016" spans="4:4">
      <c r="D55016" s="422"/>
    </row>
    <row r="55017" spans="4:4">
      <c r="D55017" s="422"/>
    </row>
    <row r="55018" spans="4:4">
      <c r="D55018" s="422"/>
    </row>
    <row r="55019" spans="4:4">
      <c r="D55019" s="422"/>
    </row>
    <row r="55020" spans="4:4">
      <c r="D55020" s="422"/>
    </row>
    <row r="55021" spans="4:4">
      <c r="D55021" s="422"/>
    </row>
    <row r="55022" spans="4:4">
      <c r="D55022" s="422"/>
    </row>
    <row r="55023" spans="4:4">
      <c r="D55023" s="422"/>
    </row>
    <row r="55024" spans="4:4">
      <c r="D55024" s="422"/>
    </row>
    <row r="55025" spans="4:4">
      <c r="D55025" s="422"/>
    </row>
    <row r="55026" spans="4:4">
      <c r="D55026" s="422"/>
    </row>
    <row r="55027" spans="4:4">
      <c r="D55027" s="422"/>
    </row>
    <row r="55028" spans="4:4">
      <c r="D55028" s="422"/>
    </row>
    <row r="55029" spans="4:4">
      <c r="D55029" s="422"/>
    </row>
    <row r="55030" spans="4:4">
      <c r="D55030" s="422"/>
    </row>
    <row r="55031" spans="4:4">
      <c r="D55031" s="422"/>
    </row>
    <row r="55032" spans="4:4">
      <c r="D55032" s="422"/>
    </row>
    <row r="55033" spans="4:4">
      <c r="D55033" s="422"/>
    </row>
    <row r="55034" spans="4:4">
      <c r="D55034" s="422"/>
    </row>
    <row r="55035" spans="4:4">
      <c r="D55035" s="422"/>
    </row>
    <row r="55036" spans="4:4">
      <c r="D55036" s="422"/>
    </row>
    <row r="55037" spans="4:4">
      <c r="D55037" s="422"/>
    </row>
    <row r="55038" spans="4:4">
      <c r="D55038" s="422"/>
    </row>
    <row r="55039" spans="4:4">
      <c r="D55039" s="422"/>
    </row>
    <row r="55040" spans="4:4">
      <c r="D55040" s="422"/>
    </row>
    <row r="55041" spans="4:4">
      <c r="D55041" s="422"/>
    </row>
    <row r="55042" spans="4:4">
      <c r="D55042" s="422"/>
    </row>
    <row r="55043" spans="4:4">
      <c r="D55043" s="422"/>
    </row>
    <row r="55044" spans="4:4">
      <c r="D55044" s="422"/>
    </row>
    <row r="55045" spans="4:4">
      <c r="D55045" s="422"/>
    </row>
    <row r="55046" spans="4:4">
      <c r="D55046" s="422"/>
    </row>
    <row r="55047" spans="4:4">
      <c r="D55047" s="422"/>
    </row>
    <row r="55048" spans="4:4">
      <c r="D55048" s="422"/>
    </row>
    <row r="55049" spans="4:4">
      <c r="D55049" s="422"/>
    </row>
    <row r="55050" spans="4:4">
      <c r="D55050" s="422"/>
    </row>
    <row r="55051" spans="4:4">
      <c r="D55051" s="422"/>
    </row>
    <row r="55052" spans="4:4">
      <c r="D55052" s="422"/>
    </row>
    <row r="55053" spans="4:4">
      <c r="D55053" s="422"/>
    </row>
    <row r="55054" spans="4:4">
      <c r="D55054" s="422"/>
    </row>
    <row r="55055" spans="4:4">
      <c r="D55055" s="422"/>
    </row>
    <row r="55056" spans="4:4">
      <c r="D55056" s="422"/>
    </row>
    <row r="55057" spans="4:4">
      <c r="D55057" s="422"/>
    </row>
    <row r="55058" spans="4:4">
      <c r="D55058" s="422"/>
    </row>
    <row r="55059" spans="4:4">
      <c r="D55059" s="422"/>
    </row>
    <row r="55060" spans="4:4">
      <c r="D55060" s="422"/>
    </row>
    <row r="55061" spans="4:4">
      <c r="D55061" s="422"/>
    </row>
    <row r="55062" spans="4:4">
      <c r="D55062" s="422"/>
    </row>
    <row r="55063" spans="4:4">
      <c r="D55063" s="422"/>
    </row>
    <row r="55064" spans="4:4">
      <c r="D55064" s="422"/>
    </row>
    <row r="55065" spans="4:4">
      <c r="D55065" s="422"/>
    </row>
    <row r="55066" spans="4:4">
      <c r="D55066" s="422"/>
    </row>
    <row r="55067" spans="4:4">
      <c r="D55067" s="422"/>
    </row>
    <row r="55068" spans="4:4">
      <c r="D55068" s="422"/>
    </row>
    <row r="55069" spans="4:4">
      <c r="D55069" s="422"/>
    </row>
    <row r="55070" spans="4:4">
      <c r="D55070" s="422"/>
    </row>
    <row r="55071" spans="4:4">
      <c r="D55071" s="422"/>
    </row>
    <row r="55072" spans="4:4">
      <c r="D55072" s="422"/>
    </row>
    <row r="55073" spans="4:4">
      <c r="D55073" s="422"/>
    </row>
    <row r="55074" spans="4:4">
      <c r="D55074" s="422"/>
    </row>
    <row r="55075" spans="4:4">
      <c r="D55075" s="422"/>
    </row>
    <row r="55076" spans="4:4">
      <c r="D55076" s="422"/>
    </row>
    <row r="55077" spans="4:4">
      <c r="D55077" s="422"/>
    </row>
    <row r="55078" spans="4:4">
      <c r="D55078" s="422"/>
    </row>
    <row r="55079" spans="4:4">
      <c r="D55079" s="422"/>
    </row>
    <row r="55080" spans="4:4">
      <c r="D55080" s="422"/>
    </row>
    <row r="55081" spans="4:4">
      <c r="D55081" s="422"/>
    </row>
    <row r="55082" spans="4:4">
      <c r="D55082" s="422"/>
    </row>
    <row r="55083" spans="4:4">
      <c r="D55083" s="422"/>
    </row>
    <row r="55084" spans="4:4">
      <c r="D55084" s="422"/>
    </row>
    <row r="55085" spans="4:4">
      <c r="D55085" s="422"/>
    </row>
    <row r="55086" spans="4:4">
      <c r="D55086" s="422"/>
    </row>
    <row r="55087" spans="4:4">
      <c r="D55087" s="422"/>
    </row>
    <row r="55088" spans="4:4">
      <c r="D55088" s="422"/>
    </row>
    <row r="55089" spans="4:4">
      <c r="D55089" s="422"/>
    </row>
    <row r="55090" spans="4:4">
      <c r="D55090" s="422"/>
    </row>
    <row r="55091" spans="4:4">
      <c r="D55091" s="422"/>
    </row>
    <row r="55092" spans="4:4">
      <c r="D55092" s="422"/>
    </row>
    <row r="55093" spans="4:4">
      <c r="D55093" s="422"/>
    </row>
    <row r="55094" spans="4:4">
      <c r="D55094" s="422"/>
    </row>
    <row r="55095" spans="4:4">
      <c r="D55095" s="422"/>
    </row>
    <row r="55096" spans="4:4">
      <c r="D55096" s="422"/>
    </row>
    <row r="55097" spans="4:4">
      <c r="D55097" s="422"/>
    </row>
    <row r="55098" spans="4:4">
      <c r="D55098" s="422"/>
    </row>
    <row r="55099" spans="4:4">
      <c r="D55099" s="422"/>
    </row>
    <row r="55100" spans="4:4">
      <c r="D55100" s="422"/>
    </row>
    <row r="55101" spans="4:4">
      <c r="D55101" s="422"/>
    </row>
    <row r="55102" spans="4:4">
      <c r="D55102" s="422"/>
    </row>
    <row r="55103" spans="4:4">
      <c r="D55103" s="422"/>
    </row>
    <row r="55104" spans="4:4">
      <c r="D55104" s="422"/>
    </row>
    <row r="55105" spans="4:4">
      <c r="D55105" s="422"/>
    </row>
    <row r="55106" spans="4:4">
      <c r="D55106" s="422"/>
    </row>
    <row r="55107" spans="4:4">
      <c r="D55107" s="422"/>
    </row>
    <row r="55108" spans="4:4">
      <c r="D55108" s="422"/>
    </row>
    <row r="55109" spans="4:4">
      <c r="D55109" s="422"/>
    </row>
    <row r="55110" spans="4:4">
      <c r="D55110" s="422"/>
    </row>
    <row r="55111" spans="4:4">
      <c r="D55111" s="422"/>
    </row>
    <row r="55112" spans="4:4">
      <c r="D55112" s="422"/>
    </row>
    <row r="55113" spans="4:4">
      <c r="D55113" s="422"/>
    </row>
    <row r="55114" spans="4:4">
      <c r="D55114" s="422"/>
    </row>
    <row r="55115" spans="4:4">
      <c r="D55115" s="422"/>
    </row>
    <row r="55116" spans="4:4">
      <c r="D55116" s="422"/>
    </row>
    <row r="55117" spans="4:4">
      <c r="D55117" s="422"/>
    </row>
    <row r="55118" spans="4:4">
      <c r="D55118" s="422"/>
    </row>
    <row r="55119" spans="4:4">
      <c r="D55119" s="422"/>
    </row>
    <row r="55120" spans="4:4">
      <c r="D55120" s="422"/>
    </row>
    <row r="55121" spans="4:4">
      <c r="D55121" s="422"/>
    </row>
    <row r="55122" spans="4:4">
      <c r="D55122" s="422"/>
    </row>
    <row r="55123" spans="4:4">
      <c r="D55123" s="422"/>
    </row>
    <row r="55124" spans="4:4">
      <c r="D55124" s="422"/>
    </row>
    <row r="55125" spans="4:4">
      <c r="D55125" s="422"/>
    </row>
    <row r="55126" spans="4:4">
      <c r="D55126" s="422"/>
    </row>
    <row r="55127" spans="4:4">
      <c r="D55127" s="422"/>
    </row>
    <row r="55128" spans="4:4">
      <c r="D55128" s="422"/>
    </row>
    <row r="55129" spans="4:4">
      <c r="D55129" s="422"/>
    </row>
    <row r="55130" spans="4:4">
      <c r="D55130" s="422"/>
    </row>
    <row r="55131" spans="4:4">
      <c r="D55131" s="422"/>
    </row>
    <row r="55132" spans="4:4">
      <c r="D55132" s="422"/>
    </row>
    <row r="55133" spans="4:4">
      <c r="D55133" s="422"/>
    </row>
    <row r="55134" spans="4:4">
      <c r="D55134" s="422"/>
    </row>
    <row r="55135" spans="4:4">
      <c r="D55135" s="422"/>
    </row>
    <row r="55136" spans="4:4">
      <c r="D55136" s="422"/>
    </row>
    <row r="55137" spans="4:4">
      <c r="D55137" s="422"/>
    </row>
    <row r="55138" spans="4:4">
      <c r="D55138" s="422"/>
    </row>
    <row r="55139" spans="4:4">
      <c r="D55139" s="422"/>
    </row>
    <row r="55140" spans="4:4">
      <c r="D55140" s="422"/>
    </row>
    <row r="55141" spans="4:4">
      <c r="D55141" s="422"/>
    </row>
    <row r="55142" spans="4:4">
      <c r="D55142" s="422"/>
    </row>
    <row r="55143" spans="4:4">
      <c r="D55143" s="422"/>
    </row>
    <row r="55144" spans="4:4">
      <c r="D55144" s="422"/>
    </row>
    <row r="55145" spans="4:4">
      <c r="D55145" s="422"/>
    </row>
    <row r="55146" spans="4:4">
      <c r="D55146" s="422"/>
    </row>
    <row r="55147" spans="4:4">
      <c r="D55147" s="422"/>
    </row>
    <row r="55148" spans="4:4">
      <c r="D55148" s="422"/>
    </row>
    <row r="55149" spans="4:4">
      <c r="D55149" s="422"/>
    </row>
    <row r="55150" spans="4:4">
      <c r="D55150" s="422"/>
    </row>
    <row r="55151" spans="4:4">
      <c r="D55151" s="422"/>
    </row>
    <row r="55152" spans="4:4">
      <c r="D55152" s="422"/>
    </row>
    <row r="55153" spans="4:4">
      <c r="D55153" s="422"/>
    </row>
    <row r="55154" spans="4:4">
      <c r="D55154" s="422"/>
    </row>
    <row r="55155" spans="4:4">
      <c r="D55155" s="422"/>
    </row>
    <row r="55156" spans="4:4">
      <c r="D55156" s="422"/>
    </row>
    <row r="55157" spans="4:4">
      <c r="D55157" s="422"/>
    </row>
    <row r="55158" spans="4:4">
      <c r="D55158" s="422"/>
    </row>
    <row r="55159" spans="4:4">
      <c r="D55159" s="422"/>
    </row>
    <row r="55160" spans="4:4">
      <c r="D55160" s="422"/>
    </row>
    <row r="55161" spans="4:4">
      <c r="D55161" s="422"/>
    </row>
    <row r="55162" spans="4:4">
      <c r="D55162" s="422"/>
    </row>
    <row r="55163" spans="4:4">
      <c r="D55163" s="422"/>
    </row>
    <row r="55164" spans="4:4">
      <c r="D55164" s="422"/>
    </row>
    <row r="55165" spans="4:4">
      <c r="D55165" s="422"/>
    </row>
    <row r="55166" spans="4:4">
      <c r="D55166" s="422"/>
    </row>
    <row r="55167" spans="4:4">
      <c r="D55167" s="422"/>
    </row>
    <row r="55168" spans="4:4">
      <c r="D55168" s="422"/>
    </row>
    <row r="55169" spans="4:4">
      <c r="D55169" s="422"/>
    </row>
    <row r="55170" spans="4:4">
      <c r="D55170" s="422"/>
    </row>
    <row r="55171" spans="4:4">
      <c r="D55171" s="422"/>
    </row>
    <row r="55172" spans="4:4">
      <c r="D55172" s="422"/>
    </row>
    <row r="55173" spans="4:4">
      <c r="D55173" s="422"/>
    </row>
    <row r="55174" spans="4:4">
      <c r="D55174" s="422"/>
    </row>
    <row r="55175" spans="4:4">
      <c r="D55175" s="422"/>
    </row>
    <row r="55176" spans="4:4">
      <c r="D55176" s="422"/>
    </row>
    <row r="55177" spans="4:4">
      <c r="D55177" s="422"/>
    </row>
    <row r="55178" spans="4:4">
      <c r="D55178" s="422"/>
    </row>
    <row r="55179" spans="4:4">
      <c r="D55179" s="422"/>
    </row>
    <row r="55180" spans="4:4">
      <c r="D55180" s="422"/>
    </row>
    <row r="55181" spans="4:4">
      <c r="D55181" s="422"/>
    </row>
    <row r="55182" spans="4:4">
      <c r="D55182" s="422"/>
    </row>
    <row r="55183" spans="4:4">
      <c r="D55183" s="422"/>
    </row>
    <row r="55184" spans="4:4">
      <c r="D55184" s="422"/>
    </row>
    <row r="55185" spans="4:4">
      <c r="D55185" s="422"/>
    </row>
    <row r="55186" spans="4:4">
      <c r="D55186" s="422"/>
    </row>
    <row r="55187" spans="4:4">
      <c r="D55187" s="422"/>
    </row>
    <row r="55188" spans="4:4">
      <c r="D55188" s="422"/>
    </row>
    <row r="55189" spans="4:4">
      <c r="D55189" s="422"/>
    </row>
    <row r="55190" spans="4:4">
      <c r="D55190" s="422"/>
    </row>
    <row r="55191" spans="4:4">
      <c r="D55191" s="422"/>
    </row>
    <row r="55192" spans="4:4">
      <c r="D55192" s="422"/>
    </row>
    <row r="55193" spans="4:4">
      <c r="D55193" s="422"/>
    </row>
    <row r="55194" spans="4:4">
      <c r="D55194" s="422"/>
    </row>
    <row r="55195" spans="4:4">
      <c r="D55195" s="422"/>
    </row>
    <row r="55196" spans="4:4">
      <c r="D55196" s="422"/>
    </row>
    <row r="55197" spans="4:4">
      <c r="D55197" s="422"/>
    </row>
    <row r="55198" spans="4:4">
      <c r="D55198" s="422"/>
    </row>
    <row r="55199" spans="4:4">
      <c r="D55199" s="422"/>
    </row>
    <row r="55200" spans="4:4">
      <c r="D55200" s="422"/>
    </row>
    <row r="55201" spans="4:4">
      <c r="D55201" s="422"/>
    </row>
    <row r="55202" spans="4:4">
      <c r="D55202" s="422"/>
    </row>
    <row r="55203" spans="4:4">
      <c r="D55203" s="422"/>
    </row>
    <row r="55204" spans="4:4">
      <c r="D55204" s="422"/>
    </row>
    <row r="55205" spans="4:4">
      <c r="D55205" s="422"/>
    </row>
    <row r="55206" spans="4:4">
      <c r="D55206" s="422"/>
    </row>
    <row r="55207" spans="4:4">
      <c r="D55207" s="422"/>
    </row>
    <row r="55208" spans="4:4">
      <c r="D55208" s="422"/>
    </row>
    <row r="55209" spans="4:4">
      <c r="D55209" s="422"/>
    </row>
    <row r="55210" spans="4:4">
      <c r="D55210" s="422"/>
    </row>
    <row r="55211" spans="4:4">
      <c r="D55211" s="422"/>
    </row>
    <row r="55212" spans="4:4">
      <c r="D55212" s="422"/>
    </row>
    <row r="55213" spans="4:4">
      <c r="D55213" s="422"/>
    </row>
    <row r="55214" spans="4:4">
      <c r="D55214" s="422"/>
    </row>
    <row r="55215" spans="4:4">
      <c r="D55215" s="422"/>
    </row>
    <row r="55216" spans="4:4">
      <c r="D55216" s="422"/>
    </row>
    <row r="55217" spans="4:4">
      <c r="D55217" s="422"/>
    </row>
    <row r="55218" spans="4:4">
      <c r="D55218" s="422"/>
    </row>
    <row r="55219" spans="4:4">
      <c r="D55219" s="422"/>
    </row>
    <row r="55220" spans="4:4">
      <c r="D55220" s="422"/>
    </row>
    <row r="55221" spans="4:4">
      <c r="D55221" s="422"/>
    </row>
    <row r="55222" spans="4:4">
      <c r="D55222" s="422"/>
    </row>
    <row r="55223" spans="4:4">
      <c r="D55223" s="422"/>
    </row>
    <row r="55224" spans="4:4">
      <c r="D55224" s="422"/>
    </row>
    <row r="55225" spans="4:4">
      <c r="D55225" s="422"/>
    </row>
    <row r="55226" spans="4:4">
      <c r="D55226" s="422"/>
    </row>
    <row r="55227" spans="4:4">
      <c r="D55227" s="422"/>
    </row>
    <row r="55228" spans="4:4">
      <c r="D55228" s="422"/>
    </row>
    <row r="55229" spans="4:4">
      <c r="D55229" s="422"/>
    </row>
    <row r="55230" spans="4:4">
      <c r="D55230" s="422"/>
    </row>
    <row r="55231" spans="4:4">
      <c r="D55231" s="422"/>
    </row>
    <row r="55232" spans="4:4">
      <c r="D55232" s="422"/>
    </row>
    <row r="55233" spans="4:4">
      <c r="D55233" s="422"/>
    </row>
    <row r="55234" spans="4:4">
      <c r="D55234" s="422"/>
    </row>
    <row r="55235" spans="4:4">
      <c r="D55235" s="422"/>
    </row>
    <row r="55236" spans="4:4">
      <c r="D55236" s="422"/>
    </row>
    <row r="55237" spans="4:4">
      <c r="D55237" s="422"/>
    </row>
    <row r="55238" spans="4:4">
      <c r="D55238" s="422"/>
    </row>
    <row r="55239" spans="4:4">
      <c r="D55239" s="422"/>
    </row>
    <row r="55240" spans="4:4">
      <c r="D55240" s="422"/>
    </row>
    <row r="55241" spans="4:4">
      <c r="D55241" s="422"/>
    </row>
    <row r="55242" spans="4:4">
      <c r="D55242" s="422"/>
    </row>
    <row r="55243" spans="4:4">
      <c r="D55243" s="422"/>
    </row>
    <row r="55244" spans="4:4">
      <c r="D55244" s="422"/>
    </row>
    <row r="55245" spans="4:4">
      <c r="D55245" s="422"/>
    </row>
    <row r="55246" spans="4:4">
      <c r="D55246" s="422"/>
    </row>
    <row r="55247" spans="4:4">
      <c r="D55247" s="422"/>
    </row>
    <row r="55248" spans="4:4">
      <c r="D55248" s="422"/>
    </row>
    <row r="55249" spans="4:4">
      <c r="D55249" s="422"/>
    </row>
    <row r="55250" spans="4:4">
      <c r="D55250" s="422"/>
    </row>
    <row r="55251" spans="4:4">
      <c r="D55251" s="422"/>
    </row>
    <row r="55252" spans="4:4">
      <c r="D55252" s="422"/>
    </row>
    <row r="55253" spans="4:4">
      <c r="D55253" s="422"/>
    </row>
    <row r="55254" spans="4:4">
      <c r="D55254" s="422"/>
    </row>
    <row r="55255" spans="4:4">
      <c r="D55255" s="422"/>
    </row>
    <row r="55256" spans="4:4">
      <c r="D55256" s="422"/>
    </row>
    <row r="55257" spans="4:4">
      <c r="D55257" s="422"/>
    </row>
    <row r="55258" spans="4:4">
      <c r="D55258" s="422"/>
    </row>
    <row r="55259" spans="4:4">
      <c r="D55259" s="422"/>
    </row>
    <row r="55260" spans="4:4">
      <c r="D55260" s="422"/>
    </row>
    <row r="55261" spans="4:4">
      <c r="D55261" s="422"/>
    </row>
    <row r="55262" spans="4:4">
      <c r="D55262" s="422"/>
    </row>
    <row r="55263" spans="4:4">
      <c r="D55263" s="422"/>
    </row>
    <row r="55264" spans="4:4">
      <c r="D55264" s="422"/>
    </row>
    <row r="55265" spans="4:4">
      <c r="D55265" s="422"/>
    </row>
    <row r="55266" spans="4:4">
      <c r="D55266" s="422"/>
    </row>
    <row r="55267" spans="4:4">
      <c r="D55267" s="422"/>
    </row>
    <row r="55268" spans="4:4">
      <c r="D55268" s="422"/>
    </row>
    <row r="55269" spans="4:4">
      <c r="D55269" s="422"/>
    </row>
    <row r="55270" spans="4:4">
      <c r="D55270" s="422"/>
    </row>
    <row r="55271" spans="4:4">
      <c r="D55271" s="422"/>
    </row>
    <row r="55272" spans="4:4">
      <c r="D55272" s="422"/>
    </row>
    <row r="55273" spans="4:4">
      <c r="D55273" s="422"/>
    </row>
    <row r="55274" spans="4:4">
      <c r="D55274" s="422"/>
    </row>
    <row r="55275" spans="4:4">
      <c r="D55275" s="422"/>
    </row>
    <row r="55276" spans="4:4">
      <c r="D55276" s="422"/>
    </row>
    <row r="55277" spans="4:4">
      <c r="D55277" s="422"/>
    </row>
    <row r="55278" spans="4:4">
      <c r="D55278" s="422"/>
    </row>
    <row r="55279" spans="4:4">
      <c r="D55279" s="422"/>
    </row>
    <row r="55280" spans="4:4">
      <c r="D55280" s="422"/>
    </row>
    <row r="55281" spans="4:4">
      <c r="D55281" s="422"/>
    </row>
    <row r="55282" spans="4:4">
      <c r="D55282" s="422"/>
    </row>
    <row r="55283" spans="4:4">
      <c r="D55283" s="422"/>
    </row>
    <row r="55284" spans="4:4">
      <c r="D55284" s="422"/>
    </row>
    <row r="55285" spans="4:4">
      <c r="D55285" s="422"/>
    </row>
    <row r="55286" spans="4:4">
      <c r="D55286" s="422"/>
    </row>
    <row r="55287" spans="4:4">
      <c r="D55287" s="422"/>
    </row>
    <row r="55288" spans="4:4">
      <c r="D55288" s="422"/>
    </row>
    <row r="55289" spans="4:4">
      <c r="D55289" s="422"/>
    </row>
    <row r="55290" spans="4:4">
      <c r="D55290" s="422"/>
    </row>
    <row r="55291" spans="4:4">
      <c r="D55291" s="422"/>
    </row>
    <row r="55292" spans="4:4">
      <c r="D55292" s="422"/>
    </row>
    <row r="55293" spans="4:4">
      <c r="D55293" s="422"/>
    </row>
    <row r="55294" spans="4:4">
      <c r="D55294" s="422"/>
    </row>
    <row r="55295" spans="4:4">
      <c r="D55295" s="422"/>
    </row>
    <row r="55296" spans="4:4">
      <c r="D55296" s="422"/>
    </row>
    <row r="55297" spans="4:4">
      <c r="D55297" s="422"/>
    </row>
    <row r="55298" spans="4:4">
      <c r="D55298" s="422"/>
    </row>
    <row r="55299" spans="4:4">
      <c r="D55299" s="422"/>
    </row>
    <row r="55300" spans="4:4">
      <c r="D55300" s="422"/>
    </row>
    <row r="55301" spans="4:4">
      <c r="D55301" s="422"/>
    </row>
    <row r="55302" spans="4:4">
      <c r="D55302" s="422"/>
    </row>
    <row r="55303" spans="4:4">
      <c r="D55303" s="422"/>
    </row>
    <row r="55304" spans="4:4">
      <c r="D55304" s="422"/>
    </row>
    <row r="55305" spans="4:4">
      <c r="D55305" s="422"/>
    </row>
    <row r="55306" spans="4:4">
      <c r="D55306" s="422"/>
    </row>
    <row r="55307" spans="4:4">
      <c r="D55307" s="422"/>
    </row>
    <row r="55308" spans="4:4">
      <c r="D55308" s="422"/>
    </row>
    <row r="55309" spans="4:4">
      <c r="D55309" s="422"/>
    </row>
    <row r="55310" spans="4:4">
      <c r="D55310" s="422"/>
    </row>
    <row r="55311" spans="4:4">
      <c r="D55311" s="422"/>
    </row>
    <row r="55312" spans="4:4">
      <c r="D55312" s="422"/>
    </row>
    <row r="55313" spans="4:4">
      <c r="D55313" s="422"/>
    </row>
    <row r="55314" spans="4:4">
      <c r="D55314" s="422"/>
    </row>
    <row r="55315" spans="4:4">
      <c r="D55315" s="422"/>
    </row>
    <row r="55316" spans="4:4">
      <c r="D55316" s="422"/>
    </row>
    <row r="55317" spans="4:4">
      <c r="D55317" s="422"/>
    </row>
    <row r="55318" spans="4:4">
      <c r="D55318" s="422"/>
    </row>
    <row r="55319" spans="4:4">
      <c r="D55319" s="422"/>
    </row>
    <row r="55320" spans="4:4">
      <c r="D55320" s="422"/>
    </row>
    <row r="55321" spans="4:4">
      <c r="D55321" s="422"/>
    </row>
    <row r="55322" spans="4:4">
      <c r="D55322" s="422"/>
    </row>
    <row r="55323" spans="4:4">
      <c r="D55323" s="422"/>
    </row>
    <row r="55324" spans="4:4">
      <c r="D55324" s="422"/>
    </row>
    <row r="55325" spans="4:4">
      <c r="D55325" s="422"/>
    </row>
    <row r="55326" spans="4:4">
      <c r="D55326" s="422"/>
    </row>
    <row r="55327" spans="4:4">
      <c r="D55327" s="422"/>
    </row>
    <row r="55328" spans="4:4">
      <c r="D55328" s="422"/>
    </row>
    <row r="55329" spans="4:4">
      <c r="D55329" s="422"/>
    </row>
    <row r="55330" spans="4:4">
      <c r="D55330" s="422"/>
    </row>
    <row r="55331" spans="4:4">
      <c r="D55331" s="422"/>
    </row>
    <row r="55332" spans="4:4">
      <c r="D55332" s="422"/>
    </row>
    <row r="55333" spans="4:4">
      <c r="D55333" s="422"/>
    </row>
    <row r="55334" spans="4:4">
      <c r="D55334" s="422"/>
    </row>
    <row r="55335" spans="4:4">
      <c r="D55335" s="422"/>
    </row>
    <row r="55336" spans="4:4">
      <c r="D55336" s="422"/>
    </row>
    <row r="55337" spans="4:4">
      <c r="D55337" s="422"/>
    </row>
    <row r="55338" spans="4:4">
      <c r="D55338" s="422"/>
    </row>
    <row r="55339" spans="4:4">
      <c r="D55339" s="422"/>
    </row>
    <row r="55340" spans="4:4">
      <c r="D55340" s="422"/>
    </row>
    <row r="55341" spans="4:4">
      <c r="D55341" s="422"/>
    </row>
    <row r="55342" spans="4:4">
      <c r="D55342" s="422"/>
    </row>
    <row r="55343" spans="4:4">
      <c r="D55343" s="422"/>
    </row>
    <row r="55344" spans="4:4">
      <c r="D55344" s="422"/>
    </row>
    <row r="55345" spans="4:4">
      <c r="D55345" s="422"/>
    </row>
    <row r="55346" spans="4:4">
      <c r="D55346" s="422"/>
    </row>
    <row r="55347" spans="4:4">
      <c r="D55347" s="422"/>
    </row>
    <row r="55348" spans="4:4">
      <c r="D55348" s="422"/>
    </row>
    <row r="55349" spans="4:4">
      <c r="D55349" s="422"/>
    </row>
    <row r="55350" spans="4:4">
      <c r="D55350" s="422"/>
    </row>
    <row r="55351" spans="4:4">
      <c r="D55351" s="422"/>
    </row>
    <row r="55352" spans="4:4">
      <c r="D55352" s="422"/>
    </row>
    <row r="55353" spans="4:4">
      <c r="D55353" s="422"/>
    </row>
    <row r="55354" spans="4:4">
      <c r="D55354" s="422"/>
    </row>
    <row r="55355" spans="4:4">
      <c r="D55355" s="422"/>
    </row>
    <row r="55356" spans="4:4">
      <c r="D55356" s="422"/>
    </row>
    <row r="55357" spans="4:4">
      <c r="D55357" s="422"/>
    </row>
    <row r="55358" spans="4:4">
      <c r="D55358" s="422"/>
    </row>
    <row r="55359" spans="4:4">
      <c r="D55359" s="422"/>
    </row>
    <row r="55360" spans="4:4">
      <c r="D55360" s="422"/>
    </row>
    <row r="55361" spans="4:4">
      <c r="D55361" s="422"/>
    </row>
    <row r="55362" spans="4:4">
      <c r="D55362" s="422"/>
    </row>
    <row r="55363" spans="4:4">
      <c r="D55363" s="422"/>
    </row>
    <row r="55364" spans="4:4">
      <c r="D55364" s="422"/>
    </row>
    <row r="55365" spans="4:4">
      <c r="D55365" s="422"/>
    </row>
    <row r="55366" spans="4:4">
      <c r="D55366" s="422"/>
    </row>
    <row r="55367" spans="4:4">
      <c r="D55367" s="422"/>
    </row>
    <row r="55368" spans="4:4">
      <c r="D55368" s="422"/>
    </row>
    <row r="55369" spans="4:4">
      <c r="D55369" s="422"/>
    </row>
    <row r="55370" spans="4:4">
      <c r="D55370" s="422"/>
    </row>
    <row r="55371" spans="4:4">
      <c r="D55371" s="422"/>
    </row>
    <row r="55372" spans="4:4">
      <c r="D55372" s="422"/>
    </row>
    <row r="55373" spans="4:4">
      <c r="D55373" s="422"/>
    </row>
    <row r="55374" spans="4:4">
      <c r="D55374" s="422"/>
    </row>
    <row r="55375" spans="4:4">
      <c r="D55375" s="422"/>
    </row>
    <row r="55376" spans="4:4">
      <c r="D55376" s="422"/>
    </row>
    <row r="55377" spans="4:4">
      <c r="D55377" s="422"/>
    </row>
    <row r="55378" spans="4:4">
      <c r="D55378" s="422"/>
    </row>
    <row r="55379" spans="4:4">
      <c r="D55379" s="422"/>
    </row>
    <row r="55380" spans="4:4">
      <c r="D55380" s="422"/>
    </row>
    <row r="55381" spans="4:4">
      <c r="D55381" s="422"/>
    </row>
    <row r="55382" spans="4:4">
      <c r="D55382" s="422"/>
    </row>
    <row r="55383" spans="4:4">
      <c r="D55383" s="422"/>
    </row>
    <row r="55384" spans="4:4">
      <c r="D55384" s="422"/>
    </row>
    <row r="55385" spans="4:4">
      <c r="D55385" s="422"/>
    </row>
    <row r="55386" spans="4:4">
      <c r="D55386" s="422"/>
    </row>
    <row r="55387" spans="4:4">
      <c r="D55387" s="422"/>
    </row>
    <row r="55388" spans="4:4">
      <c r="D55388" s="422"/>
    </row>
    <row r="55389" spans="4:4">
      <c r="D55389" s="422"/>
    </row>
    <row r="55390" spans="4:4">
      <c r="D55390" s="422"/>
    </row>
    <row r="55391" spans="4:4">
      <c r="D55391" s="422"/>
    </row>
    <row r="55392" spans="4:4">
      <c r="D55392" s="422"/>
    </row>
    <row r="55393" spans="4:4">
      <c r="D55393" s="422"/>
    </row>
    <row r="55394" spans="4:4">
      <c r="D55394" s="422"/>
    </row>
    <row r="55395" spans="4:4">
      <c r="D55395" s="422"/>
    </row>
    <row r="55396" spans="4:4">
      <c r="D55396" s="422"/>
    </row>
    <row r="55397" spans="4:4">
      <c r="D55397" s="422"/>
    </row>
    <row r="55398" spans="4:4">
      <c r="D55398" s="422"/>
    </row>
    <row r="55399" spans="4:4">
      <c r="D55399" s="422"/>
    </row>
    <row r="55400" spans="4:4">
      <c r="D55400" s="422"/>
    </row>
    <row r="55401" spans="4:4">
      <c r="D55401" s="422"/>
    </row>
    <row r="55402" spans="4:4">
      <c r="D55402" s="422"/>
    </row>
    <row r="55403" spans="4:4">
      <c r="D55403" s="422"/>
    </row>
    <row r="55404" spans="4:4">
      <c r="D55404" s="422"/>
    </row>
    <row r="55405" spans="4:4">
      <c r="D55405" s="422"/>
    </row>
    <row r="55406" spans="4:4">
      <c r="D55406" s="422"/>
    </row>
    <row r="55407" spans="4:4">
      <c r="D55407" s="422"/>
    </row>
    <row r="55408" spans="4:4">
      <c r="D55408" s="422"/>
    </row>
    <row r="55409" spans="4:4">
      <c r="D55409" s="422"/>
    </row>
    <row r="55410" spans="4:4">
      <c r="D55410" s="422"/>
    </row>
    <row r="55411" spans="4:4">
      <c r="D55411" s="422"/>
    </row>
    <row r="55412" spans="4:4">
      <c r="D55412" s="422"/>
    </row>
    <row r="55413" spans="4:4">
      <c r="D55413" s="422"/>
    </row>
    <row r="55414" spans="4:4">
      <c r="D55414" s="422"/>
    </row>
    <row r="55415" spans="4:4">
      <c r="D55415" s="422"/>
    </row>
    <row r="55416" spans="4:4">
      <c r="D55416" s="422"/>
    </row>
    <row r="55417" spans="4:4">
      <c r="D55417" s="422"/>
    </row>
    <row r="55418" spans="4:4">
      <c r="D55418" s="422"/>
    </row>
    <row r="55419" spans="4:4">
      <c r="D55419" s="422"/>
    </row>
    <row r="55420" spans="4:4">
      <c r="D55420" s="422"/>
    </row>
    <row r="55421" spans="4:4">
      <c r="D55421" s="422"/>
    </row>
    <row r="55422" spans="4:4">
      <c r="D55422" s="422"/>
    </row>
    <row r="55423" spans="4:4">
      <c r="D55423" s="422"/>
    </row>
    <row r="55424" spans="4:4">
      <c r="D55424" s="422"/>
    </row>
    <row r="55425" spans="4:4">
      <c r="D55425" s="422"/>
    </row>
    <row r="55426" spans="4:4">
      <c r="D55426" s="422"/>
    </row>
    <row r="55427" spans="4:4">
      <c r="D55427" s="422"/>
    </row>
    <row r="55428" spans="4:4">
      <c r="D55428" s="422"/>
    </row>
    <row r="55429" spans="4:4">
      <c r="D55429" s="422"/>
    </row>
    <row r="55430" spans="4:4">
      <c r="D55430" s="422"/>
    </row>
    <row r="55431" spans="4:4">
      <c r="D55431" s="422"/>
    </row>
    <row r="55432" spans="4:4">
      <c r="D55432" s="422"/>
    </row>
    <row r="55433" spans="4:4">
      <c r="D55433" s="422"/>
    </row>
    <row r="55434" spans="4:4">
      <c r="D55434" s="422"/>
    </row>
    <row r="55435" spans="4:4">
      <c r="D55435" s="422"/>
    </row>
    <row r="55436" spans="4:4">
      <c r="D55436" s="422"/>
    </row>
    <row r="55437" spans="4:4">
      <c r="D55437" s="422"/>
    </row>
    <row r="55438" spans="4:4">
      <c r="D55438" s="422"/>
    </row>
    <row r="55439" spans="4:4">
      <c r="D55439" s="422"/>
    </row>
    <row r="55440" spans="4:4">
      <c r="D55440" s="422"/>
    </row>
    <row r="55441" spans="4:4">
      <c r="D55441" s="422"/>
    </row>
    <row r="55442" spans="4:4">
      <c r="D55442" s="422"/>
    </row>
    <row r="55443" spans="4:4">
      <c r="D55443" s="422"/>
    </row>
    <row r="55444" spans="4:4">
      <c r="D55444" s="422"/>
    </row>
    <row r="55445" spans="4:4">
      <c r="D55445" s="422"/>
    </row>
    <row r="55446" spans="4:4">
      <c r="D55446" s="422"/>
    </row>
    <row r="55447" spans="4:4">
      <c r="D55447" s="422"/>
    </row>
    <row r="55448" spans="4:4">
      <c r="D55448" s="422"/>
    </row>
    <row r="55449" spans="4:4">
      <c r="D55449" s="422"/>
    </row>
    <row r="55450" spans="4:4">
      <c r="D55450" s="422"/>
    </row>
    <row r="55451" spans="4:4">
      <c r="D55451" s="422"/>
    </row>
    <row r="55452" spans="4:4">
      <c r="D55452" s="422"/>
    </row>
    <row r="55453" spans="4:4">
      <c r="D55453" s="422"/>
    </row>
    <row r="55454" spans="4:4">
      <c r="D55454" s="422"/>
    </row>
    <row r="55455" spans="4:4">
      <c r="D55455" s="422"/>
    </row>
    <row r="55456" spans="4:4">
      <c r="D55456" s="422"/>
    </row>
    <row r="55457" spans="4:4">
      <c r="D55457" s="422"/>
    </row>
    <row r="55458" spans="4:4">
      <c r="D55458" s="422"/>
    </row>
    <row r="55459" spans="4:4">
      <c r="D55459" s="422"/>
    </row>
    <row r="55460" spans="4:4">
      <c r="D55460" s="422"/>
    </row>
    <row r="55461" spans="4:4">
      <c r="D55461" s="422"/>
    </row>
    <row r="55462" spans="4:4">
      <c r="D55462" s="422"/>
    </row>
    <row r="55463" spans="4:4">
      <c r="D55463" s="422"/>
    </row>
    <row r="55464" spans="4:4">
      <c r="D55464" s="422"/>
    </row>
    <row r="55465" spans="4:4">
      <c r="D55465" s="422"/>
    </row>
    <row r="55466" spans="4:4">
      <c r="D55466" s="422"/>
    </row>
    <row r="55467" spans="4:4">
      <c r="D55467" s="422"/>
    </row>
    <row r="55468" spans="4:4">
      <c r="D55468" s="422"/>
    </row>
    <row r="55469" spans="4:4">
      <c r="D55469" s="422"/>
    </row>
    <row r="55470" spans="4:4">
      <c r="D55470" s="422"/>
    </row>
    <row r="55471" spans="4:4">
      <c r="D55471" s="422"/>
    </row>
    <row r="55472" spans="4:4">
      <c r="D55472" s="422"/>
    </row>
    <row r="55473" spans="4:4">
      <c r="D55473" s="422"/>
    </row>
    <row r="55474" spans="4:4">
      <c r="D55474" s="422"/>
    </row>
    <row r="55475" spans="4:4">
      <c r="D55475" s="422"/>
    </row>
    <row r="55476" spans="4:4">
      <c r="D55476" s="422"/>
    </row>
    <row r="55477" spans="4:4">
      <c r="D55477" s="422"/>
    </row>
    <row r="55478" spans="4:4">
      <c r="D55478" s="422"/>
    </row>
    <row r="55479" spans="4:4">
      <c r="D55479" s="422"/>
    </row>
    <row r="55480" spans="4:4">
      <c r="D55480" s="422"/>
    </row>
    <row r="55481" spans="4:4">
      <c r="D55481" s="422"/>
    </row>
    <row r="55482" spans="4:4">
      <c r="D55482" s="422"/>
    </row>
    <row r="55483" spans="4:4">
      <c r="D55483" s="422"/>
    </row>
    <row r="55484" spans="4:4">
      <c r="D55484" s="422"/>
    </row>
    <row r="55485" spans="4:4">
      <c r="D55485" s="422"/>
    </row>
    <row r="55486" spans="4:4">
      <c r="D55486" s="422"/>
    </row>
    <row r="55487" spans="4:4">
      <c r="D55487" s="422"/>
    </row>
    <row r="55488" spans="4:4">
      <c r="D55488" s="422"/>
    </row>
    <row r="55489" spans="4:4">
      <c r="D55489" s="422"/>
    </row>
    <row r="55490" spans="4:4">
      <c r="D55490" s="422"/>
    </row>
    <row r="55491" spans="4:4">
      <c r="D55491" s="422"/>
    </row>
    <row r="55492" spans="4:4">
      <c r="D55492" s="422"/>
    </row>
    <row r="55493" spans="4:4">
      <c r="D55493" s="422"/>
    </row>
    <row r="55494" spans="4:4">
      <c r="D55494" s="422"/>
    </row>
    <row r="55495" spans="4:4">
      <c r="D55495" s="422"/>
    </row>
    <row r="55496" spans="4:4">
      <c r="D55496" s="422"/>
    </row>
    <row r="55497" spans="4:4">
      <c r="D55497" s="422"/>
    </row>
    <row r="55498" spans="4:4">
      <c r="D55498" s="422"/>
    </row>
    <row r="55499" spans="4:4">
      <c r="D55499" s="422"/>
    </row>
    <row r="55500" spans="4:4">
      <c r="D55500" s="422"/>
    </row>
    <row r="55501" spans="4:4">
      <c r="D55501" s="422"/>
    </row>
    <row r="55502" spans="4:4">
      <c r="D55502" s="422"/>
    </row>
    <row r="55503" spans="4:4">
      <c r="D55503" s="422"/>
    </row>
    <row r="55504" spans="4:4">
      <c r="D55504" s="422"/>
    </row>
    <row r="55505" spans="4:4">
      <c r="D55505" s="422"/>
    </row>
    <row r="55506" spans="4:4">
      <c r="D55506" s="422"/>
    </row>
    <row r="55507" spans="4:4">
      <c r="D55507" s="422"/>
    </row>
    <row r="55508" spans="4:4">
      <c r="D55508" s="422"/>
    </row>
    <row r="55509" spans="4:4">
      <c r="D55509" s="422"/>
    </row>
    <row r="55510" spans="4:4">
      <c r="D55510" s="422"/>
    </row>
    <row r="55511" spans="4:4">
      <c r="D55511" s="422"/>
    </row>
    <row r="55512" spans="4:4">
      <c r="D55512" s="422"/>
    </row>
    <row r="55513" spans="4:4">
      <c r="D55513" s="422"/>
    </row>
    <row r="55514" spans="4:4">
      <c r="D55514" s="422"/>
    </row>
    <row r="55515" spans="4:4">
      <c r="D55515" s="422"/>
    </row>
    <row r="55516" spans="4:4">
      <c r="D55516" s="422"/>
    </row>
    <row r="55517" spans="4:4">
      <c r="D55517" s="422"/>
    </row>
    <row r="55518" spans="4:4">
      <c r="D55518" s="422"/>
    </row>
    <row r="55519" spans="4:4">
      <c r="D55519" s="422"/>
    </row>
    <row r="55520" spans="4:4">
      <c r="D55520" s="422"/>
    </row>
    <row r="55521" spans="4:4">
      <c r="D55521" s="422"/>
    </row>
    <row r="55522" spans="4:4">
      <c r="D55522" s="422"/>
    </row>
    <row r="55523" spans="4:4">
      <c r="D55523" s="422"/>
    </row>
    <row r="55524" spans="4:4">
      <c r="D55524" s="422"/>
    </row>
    <row r="55525" spans="4:4">
      <c r="D55525" s="422"/>
    </row>
    <row r="55526" spans="4:4">
      <c r="D55526" s="422"/>
    </row>
    <row r="55527" spans="4:4">
      <c r="D55527" s="422"/>
    </row>
    <row r="55528" spans="4:4">
      <c r="D55528" s="422"/>
    </row>
    <row r="55529" spans="4:4">
      <c r="D55529" s="422"/>
    </row>
    <row r="55530" spans="4:4">
      <c r="D55530" s="422"/>
    </row>
    <row r="55531" spans="4:4">
      <c r="D55531" s="422"/>
    </row>
    <row r="55532" spans="4:4">
      <c r="D55532" s="422"/>
    </row>
    <row r="55533" spans="4:4">
      <c r="D55533" s="422"/>
    </row>
    <row r="55534" spans="4:4">
      <c r="D55534" s="422"/>
    </row>
    <row r="55535" spans="4:4">
      <c r="D55535" s="422"/>
    </row>
    <row r="55536" spans="4:4">
      <c r="D55536" s="422"/>
    </row>
    <row r="55537" spans="4:4">
      <c r="D55537" s="422"/>
    </row>
    <row r="55538" spans="4:4">
      <c r="D55538" s="422"/>
    </row>
    <row r="55539" spans="4:4">
      <c r="D55539" s="422"/>
    </row>
    <row r="55540" spans="4:4">
      <c r="D55540" s="422"/>
    </row>
    <row r="55541" spans="4:4">
      <c r="D55541" s="422"/>
    </row>
    <row r="55542" spans="4:4">
      <c r="D55542" s="422"/>
    </row>
    <row r="55543" spans="4:4">
      <c r="D55543" s="422"/>
    </row>
    <row r="55544" spans="4:4">
      <c r="D55544" s="422"/>
    </row>
    <row r="55545" spans="4:4">
      <c r="D55545" s="422"/>
    </row>
    <row r="55546" spans="4:4">
      <c r="D55546" s="422"/>
    </row>
    <row r="55547" spans="4:4">
      <c r="D55547" s="422"/>
    </row>
    <row r="55548" spans="4:4">
      <c r="D55548" s="422"/>
    </row>
    <row r="55549" spans="4:4">
      <c r="D55549" s="422"/>
    </row>
    <row r="55550" spans="4:4">
      <c r="D55550" s="422"/>
    </row>
    <row r="55551" spans="4:4">
      <c r="D55551" s="422"/>
    </row>
    <row r="55552" spans="4:4">
      <c r="D55552" s="422"/>
    </row>
    <row r="55553" spans="4:4">
      <c r="D55553" s="422"/>
    </row>
    <row r="55554" spans="4:4">
      <c r="D55554" s="422"/>
    </row>
    <row r="55555" spans="4:4">
      <c r="D55555" s="422"/>
    </row>
    <row r="55556" spans="4:4">
      <c r="D55556" s="422"/>
    </row>
    <row r="55557" spans="4:4">
      <c r="D55557" s="422"/>
    </row>
    <row r="55558" spans="4:4">
      <c r="D55558" s="422"/>
    </row>
    <row r="55559" spans="4:4">
      <c r="D55559" s="422"/>
    </row>
    <row r="55560" spans="4:4">
      <c r="D55560" s="422"/>
    </row>
    <row r="55561" spans="4:4">
      <c r="D55561" s="422"/>
    </row>
    <row r="55562" spans="4:4">
      <c r="D55562" s="422"/>
    </row>
    <row r="55563" spans="4:4">
      <c r="D55563" s="422"/>
    </row>
    <row r="55564" spans="4:4">
      <c r="D55564" s="422"/>
    </row>
    <row r="55565" spans="4:4">
      <c r="D55565" s="422"/>
    </row>
    <row r="55566" spans="4:4">
      <c r="D55566" s="422"/>
    </row>
    <row r="55567" spans="4:4">
      <c r="D55567" s="422"/>
    </row>
    <row r="55568" spans="4:4">
      <c r="D55568" s="422"/>
    </row>
    <row r="55569" spans="4:4">
      <c r="D55569" s="422"/>
    </row>
    <row r="55570" spans="4:4">
      <c r="D55570" s="422"/>
    </row>
    <row r="55571" spans="4:4">
      <c r="D55571" s="422"/>
    </row>
    <row r="55572" spans="4:4">
      <c r="D55572" s="422"/>
    </row>
    <row r="55573" spans="4:4">
      <c r="D55573" s="422"/>
    </row>
    <row r="55574" spans="4:4">
      <c r="D55574" s="422"/>
    </row>
    <row r="55575" spans="4:4">
      <c r="D55575" s="422"/>
    </row>
    <row r="55576" spans="4:4">
      <c r="D55576" s="422"/>
    </row>
    <row r="55577" spans="4:4">
      <c r="D55577" s="422"/>
    </row>
    <row r="55578" spans="4:4">
      <c r="D55578" s="422"/>
    </row>
    <row r="55579" spans="4:4">
      <c r="D55579" s="422"/>
    </row>
    <row r="55580" spans="4:4">
      <c r="D55580" s="422"/>
    </row>
    <row r="55581" spans="4:4">
      <c r="D55581" s="422"/>
    </row>
    <row r="55582" spans="4:4">
      <c r="D55582" s="422"/>
    </row>
    <row r="55583" spans="4:4">
      <c r="D55583" s="422"/>
    </row>
    <row r="55584" spans="4:4">
      <c r="D55584" s="422"/>
    </row>
    <row r="55585" spans="4:4">
      <c r="D55585" s="422"/>
    </row>
    <row r="55586" spans="4:4">
      <c r="D55586" s="422"/>
    </row>
    <row r="55587" spans="4:4">
      <c r="D55587" s="422"/>
    </row>
    <row r="55588" spans="4:4">
      <c r="D55588" s="422"/>
    </row>
    <row r="55589" spans="4:4">
      <c r="D55589" s="422"/>
    </row>
    <row r="55590" spans="4:4">
      <c r="D55590" s="422"/>
    </row>
    <row r="55591" spans="4:4">
      <c r="D55591" s="422"/>
    </row>
    <row r="55592" spans="4:4">
      <c r="D55592" s="422"/>
    </row>
    <row r="55593" spans="4:4">
      <c r="D55593" s="422"/>
    </row>
    <row r="55594" spans="4:4">
      <c r="D55594" s="422"/>
    </row>
    <row r="55595" spans="4:4">
      <c r="D55595" s="422"/>
    </row>
    <row r="55596" spans="4:4">
      <c r="D55596" s="422"/>
    </row>
    <row r="55597" spans="4:4">
      <c r="D55597" s="422"/>
    </row>
    <row r="55598" spans="4:4">
      <c r="D55598" s="422"/>
    </row>
    <row r="55599" spans="4:4">
      <c r="D55599" s="422"/>
    </row>
    <row r="55600" spans="4:4">
      <c r="D55600" s="422"/>
    </row>
    <row r="55601" spans="4:4">
      <c r="D55601" s="422"/>
    </row>
    <row r="55602" spans="4:4">
      <c r="D55602" s="422"/>
    </row>
    <row r="55603" spans="4:4">
      <c r="D55603" s="422"/>
    </row>
    <row r="55604" spans="4:4">
      <c r="D55604" s="422"/>
    </row>
    <row r="55605" spans="4:4">
      <c r="D55605" s="422"/>
    </row>
    <row r="55606" spans="4:4">
      <c r="D55606" s="422"/>
    </row>
    <row r="55607" spans="4:4">
      <c r="D55607" s="422"/>
    </row>
    <row r="55608" spans="4:4">
      <c r="D55608" s="422"/>
    </row>
    <row r="55609" spans="4:4">
      <c r="D55609" s="422"/>
    </row>
    <row r="55610" spans="4:4">
      <c r="D55610" s="422"/>
    </row>
    <row r="55611" spans="4:4">
      <c r="D55611" s="422"/>
    </row>
    <row r="55612" spans="4:4">
      <c r="D55612" s="422"/>
    </row>
    <row r="55613" spans="4:4">
      <c r="D55613" s="422"/>
    </row>
    <row r="55614" spans="4:4">
      <c r="D55614" s="422"/>
    </row>
    <row r="55615" spans="4:4">
      <c r="D55615" s="422"/>
    </row>
    <row r="55616" spans="4:4">
      <c r="D55616" s="422"/>
    </row>
    <row r="55617" spans="4:4">
      <c r="D55617" s="422"/>
    </row>
    <row r="55618" spans="4:4">
      <c r="D55618" s="422"/>
    </row>
    <row r="55619" spans="4:4">
      <c r="D55619" s="422"/>
    </row>
    <row r="55620" spans="4:4">
      <c r="D55620" s="422"/>
    </row>
    <row r="55621" spans="4:4">
      <c r="D55621" s="422"/>
    </row>
    <row r="55622" spans="4:4">
      <c r="D55622" s="422"/>
    </row>
    <row r="55623" spans="4:4">
      <c r="D55623" s="422"/>
    </row>
    <row r="55624" spans="4:4">
      <c r="D55624" s="422"/>
    </row>
    <row r="55625" spans="4:4">
      <c r="D55625" s="422"/>
    </row>
    <row r="55626" spans="4:4">
      <c r="D55626" s="422"/>
    </row>
    <row r="55627" spans="4:4">
      <c r="D55627" s="422"/>
    </row>
    <row r="55628" spans="4:4">
      <c r="D55628" s="422"/>
    </row>
    <row r="55629" spans="4:4">
      <c r="D55629" s="422"/>
    </row>
    <row r="55630" spans="4:4">
      <c r="D55630" s="422"/>
    </row>
    <row r="55631" spans="4:4">
      <c r="D55631" s="422"/>
    </row>
    <row r="55632" spans="4:4">
      <c r="D55632" s="422"/>
    </row>
    <row r="55633" spans="4:4">
      <c r="D55633" s="422"/>
    </row>
    <row r="55634" spans="4:4">
      <c r="D55634" s="422"/>
    </row>
    <row r="55635" spans="4:4">
      <c r="D55635" s="422"/>
    </row>
    <row r="55636" spans="4:4">
      <c r="D55636" s="422"/>
    </row>
    <row r="55637" spans="4:4">
      <c r="D55637" s="422"/>
    </row>
    <row r="55638" spans="4:4">
      <c r="D55638" s="422"/>
    </row>
    <row r="55639" spans="4:4">
      <c r="D55639" s="422"/>
    </row>
    <row r="55640" spans="4:4">
      <c r="D55640" s="422"/>
    </row>
    <row r="55641" spans="4:4">
      <c r="D55641" s="422"/>
    </row>
    <row r="55642" spans="4:4">
      <c r="D55642" s="422"/>
    </row>
    <row r="55643" spans="4:4">
      <c r="D55643" s="422"/>
    </row>
    <row r="55644" spans="4:4">
      <c r="D55644" s="422"/>
    </row>
    <row r="55645" spans="4:4">
      <c r="D55645" s="422"/>
    </row>
    <row r="55646" spans="4:4">
      <c r="D55646" s="422"/>
    </row>
    <row r="55647" spans="4:4">
      <c r="D55647" s="422"/>
    </row>
    <row r="55648" spans="4:4">
      <c r="D55648" s="422"/>
    </row>
    <row r="55649" spans="4:4">
      <c r="D55649" s="422"/>
    </row>
    <row r="55650" spans="4:4">
      <c r="D55650" s="422"/>
    </row>
    <row r="55651" spans="4:4">
      <c r="D55651" s="422"/>
    </row>
    <row r="55652" spans="4:4">
      <c r="D55652" s="422"/>
    </row>
    <row r="55653" spans="4:4">
      <c r="D55653" s="422"/>
    </row>
    <row r="55654" spans="4:4">
      <c r="D55654" s="422"/>
    </row>
    <row r="55655" spans="4:4">
      <c r="D55655" s="422"/>
    </row>
    <row r="55656" spans="4:4">
      <c r="D55656" s="422"/>
    </row>
    <row r="55657" spans="4:4">
      <c r="D55657" s="422"/>
    </row>
    <row r="55658" spans="4:4">
      <c r="D55658" s="422"/>
    </row>
    <row r="55659" spans="4:4">
      <c r="D55659" s="422"/>
    </row>
    <row r="55660" spans="4:4">
      <c r="D55660" s="422"/>
    </row>
    <row r="55661" spans="4:4">
      <c r="D55661" s="422"/>
    </row>
    <row r="55662" spans="4:4">
      <c r="D55662" s="422"/>
    </row>
    <row r="55663" spans="4:4">
      <c r="D55663" s="422"/>
    </row>
    <row r="55664" spans="4:4">
      <c r="D55664" s="422"/>
    </row>
    <row r="55665" spans="4:4">
      <c r="D55665" s="422"/>
    </row>
    <row r="55666" spans="4:4">
      <c r="D55666" s="422"/>
    </row>
    <row r="55667" spans="4:4">
      <c r="D55667" s="422"/>
    </row>
    <row r="55668" spans="4:4">
      <c r="D55668" s="422"/>
    </row>
    <row r="55669" spans="4:4">
      <c r="D55669" s="422"/>
    </row>
    <row r="55670" spans="4:4">
      <c r="D55670" s="422"/>
    </row>
    <row r="55671" spans="4:4">
      <c r="D55671" s="422"/>
    </row>
    <row r="55672" spans="4:4">
      <c r="D55672" s="422"/>
    </row>
    <row r="55673" spans="4:4">
      <c r="D55673" s="422"/>
    </row>
    <row r="55674" spans="4:4">
      <c r="D55674" s="422"/>
    </row>
    <row r="55675" spans="4:4">
      <c r="D55675" s="422"/>
    </row>
    <row r="55676" spans="4:4">
      <c r="D55676" s="422"/>
    </row>
    <row r="55677" spans="4:4">
      <c r="D55677" s="422"/>
    </row>
    <row r="55678" spans="4:4">
      <c r="D55678" s="422"/>
    </row>
    <row r="55679" spans="4:4">
      <c r="D55679" s="422"/>
    </row>
    <row r="55680" spans="4:4">
      <c r="D55680" s="422"/>
    </row>
    <row r="55681" spans="4:4">
      <c r="D55681" s="422"/>
    </row>
    <row r="55682" spans="4:4">
      <c r="D55682" s="422"/>
    </row>
    <row r="55683" spans="4:4">
      <c r="D55683" s="422"/>
    </row>
    <row r="55684" spans="4:4">
      <c r="D55684" s="422"/>
    </row>
    <row r="55685" spans="4:4">
      <c r="D55685" s="422"/>
    </row>
    <row r="55686" spans="4:4">
      <c r="D55686" s="422"/>
    </row>
    <row r="55687" spans="4:4">
      <c r="D55687" s="422"/>
    </row>
    <row r="55688" spans="4:4">
      <c r="D55688" s="422"/>
    </row>
    <row r="55689" spans="4:4">
      <c r="D55689" s="422"/>
    </row>
    <row r="55690" spans="4:4">
      <c r="D55690" s="422"/>
    </row>
    <row r="55691" spans="4:4">
      <c r="D55691" s="422"/>
    </row>
    <row r="55692" spans="4:4">
      <c r="D55692" s="422"/>
    </row>
    <row r="55693" spans="4:4">
      <c r="D55693" s="422"/>
    </row>
    <row r="55694" spans="4:4">
      <c r="D55694" s="422"/>
    </row>
    <row r="55695" spans="4:4">
      <c r="D55695" s="422"/>
    </row>
    <row r="55696" spans="4:4">
      <c r="D55696" s="422"/>
    </row>
    <row r="55697" spans="4:4">
      <c r="D55697" s="422"/>
    </row>
    <row r="55698" spans="4:4">
      <c r="D55698" s="422"/>
    </row>
    <row r="55699" spans="4:4">
      <c r="D55699" s="422"/>
    </row>
    <row r="55700" spans="4:4">
      <c r="D55700" s="422"/>
    </row>
    <row r="55701" spans="4:4">
      <c r="D55701" s="422"/>
    </row>
    <row r="55702" spans="4:4">
      <c r="D55702" s="422"/>
    </row>
    <row r="55703" spans="4:4">
      <c r="D55703" s="422"/>
    </row>
    <row r="55704" spans="4:4">
      <c r="D55704" s="422"/>
    </row>
    <row r="55705" spans="4:4">
      <c r="D55705" s="422"/>
    </row>
    <row r="55706" spans="4:4">
      <c r="D55706" s="422"/>
    </row>
    <row r="55707" spans="4:4">
      <c r="D55707" s="422"/>
    </row>
    <row r="55708" spans="4:4">
      <c r="D55708" s="422"/>
    </row>
    <row r="55709" spans="4:4">
      <c r="D55709" s="422"/>
    </row>
    <row r="55710" spans="4:4">
      <c r="D55710" s="422"/>
    </row>
    <row r="55711" spans="4:4">
      <c r="D55711" s="422"/>
    </row>
    <row r="55712" spans="4:4">
      <c r="D55712" s="422"/>
    </row>
    <row r="55713" spans="4:4">
      <c r="D55713" s="422"/>
    </row>
    <row r="55714" spans="4:4">
      <c r="D55714" s="422"/>
    </row>
    <row r="55715" spans="4:4">
      <c r="D55715" s="422"/>
    </row>
    <row r="55716" spans="4:4">
      <c r="D55716" s="422"/>
    </row>
    <row r="55717" spans="4:4">
      <c r="D55717" s="422"/>
    </row>
    <row r="55718" spans="4:4">
      <c r="D55718" s="422"/>
    </row>
    <row r="55719" spans="4:4">
      <c r="D55719" s="422"/>
    </row>
    <row r="55720" spans="4:4">
      <c r="D55720" s="422"/>
    </row>
    <row r="55721" spans="4:4">
      <c r="D55721" s="422"/>
    </row>
    <row r="55722" spans="4:4">
      <c r="D55722" s="422"/>
    </row>
    <row r="55723" spans="4:4">
      <c r="D55723" s="422"/>
    </row>
    <row r="55724" spans="4:4">
      <c r="D55724" s="422"/>
    </row>
    <row r="55725" spans="4:4">
      <c r="D55725" s="422"/>
    </row>
    <row r="55726" spans="4:4">
      <c r="D55726" s="422"/>
    </row>
    <row r="55727" spans="4:4">
      <c r="D55727" s="422"/>
    </row>
    <row r="55728" spans="4:4">
      <c r="D55728" s="422"/>
    </row>
    <row r="55729" spans="4:4">
      <c r="D55729" s="422"/>
    </row>
    <row r="55730" spans="4:4">
      <c r="D55730" s="422"/>
    </row>
    <row r="55731" spans="4:4">
      <c r="D55731" s="422"/>
    </row>
    <row r="55732" spans="4:4">
      <c r="D55732" s="422"/>
    </row>
    <row r="55733" spans="4:4">
      <c r="D55733" s="422"/>
    </row>
    <row r="55734" spans="4:4">
      <c r="D55734" s="422"/>
    </row>
    <row r="55735" spans="4:4">
      <c r="D55735" s="422"/>
    </row>
    <row r="55736" spans="4:4">
      <c r="D55736" s="422"/>
    </row>
    <row r="55737" spans="4:4">
      <c r="D55737" s="422"/>
    </row>
    <row r="55738" spans="4:4">
      <c r="D55738" s="422"/>
    </row>
    <row r="55739" spans="4:4">
      <c r="D55739" s="422"/>
    </row>
    <row r="55740" spans="4:4">
      <c r="D55740" s="422"/>
    </row>
    <row r="55741" spans="4:4">
      <c r="D55741" s="422"/>
    </row>
    <row r="55742" spans="4:4">
      <c r="D55742" s="422"/>
    </row>
    <row r="55743" spans="4:4">
      <c r="D55743" s="422"/>
    </row>
    <row r="55744" spans="4:4">
      <c r="D55744" s="422"/>
    </row>
    <row r="55745" spans="4:4">
      <c r="D55745" s="422"/>
    </row>
    <row r="55746" spans="4:4">
      <c r="D55746" s="422"/>
    </row>
    <row r="55747" spans="4:4">
      <c r="D55747" s="422"/>
    </row>
    <row r="55748" spans="4:4">
      <c r="D55748" s="422"/>
    </row>
    <row r="55749" spans="4:4">
      <c r="D55749" s="422"/>
    </row>
    <row r="55750" spans="4:4">
      <c r="D55750" s="422"/>
    </row>
    <row r="55751" spans="4:4">
      <c r="D55751" s="422"/>
    </row>
    <row r="55752" spans="4:4">
      <c r="D55752" s="422"/>
    </row>
    <row r="55753" spans="4:4">
      <c r="D55753" s="422"/>
    </row>
    <row r="55754" spans="4:4">
      <c r="D55754" s="422"/>
    </row>
    <row r="55755" spans="4:4">
      <c r="D55755" s="422"/>
    </row>
    <row r="55756" spans="4:4">
      <c r="D55756" s="422"/>
    </row>
    <row r="55757" spans="4:4">
      <c r="D55757" s="422"/>
    </row>
    <row r="55758" spans="4:4">
      <c r="D55758" s="422"/>
    </row>
    <row r="55759" spans="4:4">
      <c r="D55759" s="422"/>
    </row>
    <row r="55760" spans="4:4">
      <c r="D55760" s="422"/>
    </row>
    <row r="55761" spans="4:4">
      <c r="D55761" s="422"/>
    </row>
    <row r="55762" spans="4:4">
      <c r="D55762" s="422"/>
    </row>
    <row r="55763" spans="4:4">
      <c r="D55763" s="422"/>
    </row>
    <row r="55764" spans="4:4">
      <c r="D55764" s="422"/>
    </row>
    <row r="55765" spans="4:4">
      <c r="D55765" s="422"/>
    </row>
    <row r="55766" spans="4:4">
      <c r="D55766" s="422"/>
    </row>
    <row r="55767" spans="4:4">
      <c r="D55767" s="422"/>
    </row>
    <row r="55768" spans="4:4">
      <c r="D55768" s="422"/>
    </row>
    <row r="55769" spans="4:4">
      <c r="D55769" s="422"/>
    </row>
    <row r="55770" spans="4:4">
      <c r="D55770" s="422"/>
    </row>
    <row r="55771" spans="4:4">
      <c r="D55771" s="422"/>
    </row>
    <row r="55772" spans="4:4">
      <c r="D55772" s="422"/>
    </row>
    <row r="55773" spans="4:4">
      <c r="D55773" s="422"/>
    </row>
    <row r="55774" spans="4:4">
      <c r="D55774" s="422"/>
    </row>
    <row r="55775" spans="4:4">
      <c r="D55775" s="422"/>
    </row>
    <row r="55776" spans="4:4">
      <c r="D55776" s="422"/>
    </row>
    <row r="55777" spans="4:4">
      <c r="D55777" s="422"/>
    </row>
    <row r="55778" spans="4:4">
      <c r="D55778" s="422"/>
    </row>
    <row r="55779" spans="4:4">
      <c r="D55779" s="422"/>
    </row>
    <row r="55780" spans="4:4">
      <c r="D55780" s="422"/>
    </row>
    <row r="55781" spans="4:4">
      <c r="D55781" s="422"/>
    </row>
    <row r="55782" spans="4:4">
      <c r="D55782" s="422"/>
    </row>
    <row r="55783" spans="4:4">
      <c r="D55783" s="422"/>
    </row>
    <row r="55784" spans="4:4">
      <c r="D55784" s="422"/>
    </row>
    <row r="55785" spans="4:4">
      <c r="D55785" s="422"/>
    </row>
    <row r="55786" spans="4:4">
      <c r="D55786" s="422"/>
    </row>
    <row r="55787" spans="4:4">
      <c r="D55787" s="422"/>
    </row>
    <row r="55788" spans="4:4">
      <c r="D55788" s="422"/>
    </row>
    <row r="55789" spans="4:4">
      <c r="D55789" s="422"/>
    </row>
    <row r="55790" spans="4:4">
      <c r="D55790" s="422"/>
    </row>
    <row r="55791" spans="4:4">
      <c r="D55791" s="422"/>
    </row>
    <row r="55792" spans="4:4">
      <c r="D55792" s="422"/>
    </row>
    <row r="55793" spans="4:4">
      <c r="D55793" s="422"/>
    </row>
    <row r="55794" spans="4:4">
      <c r="D55794" s="422"/>
    </row>
    <row r="55795" spans="4:4">
      <c r="D55795" s="422"/>
    </row>
    <row r="55796" spans="4:4">
      <c r="D55796" s="422"/>
    </row>
    <row r="55797" spans="4:4">
      <c r="D55797" s="422"/>
    </row>
    <row r="55798" spans="4:4">
      <c r="D55798" s="422"/>
    </row>
    <row r="55799" spans="4:4">
      <c r="D55799" s="422"/>
    </row>
    <row r="55800" spans="4:4">
      <c r="D55800" s="422"/>
    </row>
    <row r="55801" spans="4:4">
      <c r="D55801" s="422"/>
    </row>
    <row r="55802" spans="4:4">
      <c r="D55802" s="422"/>
    </row>
    <row r="55803" spans="4:4">
      <c r="D55803" s="422"/>
    </row>
    <row r="55804" spans="4:4">
      <c r="D55804" s="422"/>
    </row>
    <row r="55805" spans="4:4">
      <c r="D55805" s="422"/>
    </row>
    <row r="55806" spans="4:4">
      <c r="D55806" s="422"/>
    </row>
    <row r="55807" spans="4:4">
      <c r="D55807" s="422"/>
    </row>
    <row r="55808" spans="4:4">
      <c r="D55808" s="422"/>
    </row>
    <row r="55809" spans="4:4">
      <c r="D55809" s="422"/>
    </row>
    <row r="55810" spans="4:4">
      <c r="D55810" s="422"/>
    </row>
    <row r="55811" spans="4:4">
      <c r="D55811" s="422"/>
    </row>
    <row r="55812" spans="4:4">
      <c r="D55812" s="422"/>
    </row>
    <row r="55813" spans="4:4">
      <c r="D55813" s="422"/>
    </row>
    <row r="55814" spans="4:4">
      <c r="D55814" s="422"/>
    </row>
    <row r="55815" spans="4:4">
      <c r="D55815" s="422"/>
    </row>
    <row r="55816" spans="4:4">
      <c r="D55816" s="422"/>
    </row>
    <row r="55817" spans="4:4">
      <c r="D55817" s="422"/>
    </row>
    <row r="55818" spans="4:4">
      <c r="D55818" s="422"/>
    </row>
    <row r="55819" spans="4:4">
      <c r="D55819" s="422"/>
    </row>
    <row r="55820" spans="4:4">
      <c r="D55820" s="422"/>
    </row>
    <row r="55821" spans="4:4">
      <c r="D55821" s="422"/>
    </row>
    <row r="55822" spans="4:4">
      <c r="D55822" s="422"/>
    </row>
    <row r="55823" spans="4:4">
      <c r="D55823" s="422"/>
    </row>
    <row r="55824" spans="4:4">
      <c r="D55824" s="422"/>
    </row>
    <row r="55825" spans="4:4">
      <c r="D55825" s="422"/>
    </row>
    <row r="55826" spans="4:4">
      <c r="D55826" s="422"/>
    </row>
    <row r="55827" spans="4:4">
      <c r="D55827" s="422"/>
    </row>
    <row r="55828" spans="4:4">
      <c r="D55828" s="422"/>
    </row>
    <row r="55829" spans="4:4">
      <c r="D55829" s="422"/>
    </row>
    <row r="55830" spans="4:4">
      <c r="D55830" s="422"/>
    </row>
    <row r="55831" spans="4:4">
      <c r="D55831" s="422"/>
    </row>
    <row r="55832" spans="4:4">
      <c r="D55832" s="422"/>
    </row>
    <row r="55833" spans="4:4">
      <c r="D55833" s="422"/>
    </row>
    <row r="55834" spans="4:4">
      <c r="D55834" s="422"/>
    </row>
    <row r="55835" spans="4:4">
      <c r="D55835" s="422"/>
    </row>
    <row r="55836" spans="4:4">
      <c r="D55836" s="422"/>
    </row>
    <row r="55837" spans="4:4">
      <c r="D55837" s="422"/>
    </row>
    <row r="55838" spans="4:4">
      <c r="D55838" s="422"/>
    </row>
    <row r="55839" spans="4:4">
      <c r="D55839" s="422"/>
    </row>
    <row r="55840" spans="4:4">
      <c r="D55840" s="422"/>
    </row>
    <row r="55841" spans="4:4">
      <c r="D55841" s="422"/>
    </row>
    <row r="55842" spans="4:4">
      <c r="D55842" s="422"/>
    </row>
    <row r="55843" spans="4:4">
      <c r="D55843" s="422"/>
    </row>
    <row r="55844" spans="4:4">
      <c r="D55844" s="422"/>
    </row>
    <row r="55845" spans="4:4">
      <c r="D55845" s="422"/>
    </row>
    <row r="55846" spans="4:4">
      <c r="D55846" s="422"/>
    </row>
    <row r="55847" spans="4:4">
      <c r="D55847" s="422"/>
    </row>
    <row r="55848" spans="4:4">
      <c r="D55848" s="422"/>
    </row>
    <row r="55849" spans="4:4">
      <c r="D55849" s="422"/>
    </row>
    <row r="55850" spans="4:4">
      <c r="D55850" s="422"/>
    </row>
    <row r="55851" spans="4:4">
      <c r="D55851" s="422"/>
    </row>
    <row r="55852" spans="4:4">
      <c r="D55852" s="422"/>
    </row>
    <row r="55853" spans="4:4">
      <c r="D55853" s="422"/>
    </row>
    <row r="55854" spans="4:4">
      <c r="D55854" s="422"/>
    </row>
    <row r="55855" spans="4:4">
      <c r="D55855" s="422"/>
    </row>
    <row r="55856" spans="4:4">
      <c r="D55856" s="422"/>
    </row>
    <row r="55857" spans="4:4">
      <c r="D55857" s="422"/>
    </row>
    <row r="55858" spans="4:4">
      <c r="D55858" s="422"/>
    </row>
    <row r="55859" spans="4:4">
      <c r="D55859" s="422"/>
    </row>
    <row r="55860" spans="4:4">
      <c r="D55860" s="422"/>
    </row>
    <row r="55861" spans="4:4">
      <c r="D55861" s="422"/>
    </row>
    <row r="55862" spans="4:4">
      <c r="D55862" s="422"/>
    </row>
    <row r="55863" spans="4:4">
      <c r="D55863" s="422"/>
    </row>
    <row r="55864" spans="4:4">
      <c r="D55864" s="422"/>
    </row>
    <row r="55865" spans="4:4">
      <c r="D55865" s="422"/>
    </row>
    <row r="55866" spans="4:4">
      <c r="D55866" s="422"/>
    </row>
    <row r="55867" spans="4:4">
      <c r="D55867" s="422"/>
    </row>
    <row r="55868" spans="4:4">
      <c r="D55868" s="422"/>
    </row>
    <row r="55869" spans="4:4">
      <c r="D55869" s="422"/>
    </row>
    <row r="55870" spans="4:4">
      <c r="D55870" s="422"/>
    </row>
    <row r="55871" spans="4:4">
      <c r="D55871" s="422"/>
    </row>
    <row r="55872" spans="4:4">
      <c r="D55872" s="422"/>
    </row>
    <row r="55873" spans="4:4">
      <c r="D55873" s="422"/>
    </row>
    <row r="55874" spans="4:4">
      <c r="D55874" s="422"/>
    </row>
    <row r="55875" spans="4:4">
      <c r="D55875" s="422"/>
    </row>
    <row r="55876" spans="4:4">
      <c r="D55876" s="422"/>
    </row>
    <row r="55877" spans="4:4">
      <c r="D55877" s="422"/>
    </row>
    <row r="55878" spans="4:4">
      <c r="D55878" s="422"/>
    </row>
    <row r="55879" spans="4:4">
      <c r="D55879" s="422"/>
    </row>
    <row r="55880" spans="4:4">
      <c r="D55880" s="422"/>
    </row>
    <row r="55881" spans="4:4">
      <c r="D55881" s="422"/>
    </row>
    <row r="55882" spans="4:4">
      <c r="D55882" s="422"/>
    </row>
    <row r="55883" spans="4:4">
      <c r="D55883" s="422"/>
    </row>
    <row r="55884" spans="4:4">
      <c r="D55884" s="422"/>
    </row>
    <row r="55885" spans="4:4">
      <c r="D55885" s="422"/>
    </row>
    <row r="55886" spans="4:4">
      <c r="D55886" s="422"/>
    </row>
    <row r="55887" spans="4:4">
      <c r="D55887" s="422"/>
    </row>
    <row r="55888" spans="4:4">
      <c r="D55888" s="422"/>
    </row>
    <row r="55889" spans="4:4">
      <c r="D55889" s="422"/>
    </row>
    <row r="55890" spans="4:4">
      <c r="D55890" s="422"/>
    </row>
    <row r="55891" spans="4:4">
      <c r="D55891" s="422"/>
    </row>
    <row r="55892" spans="4:4">
      <c r="D55892" s="422"/>
    </row>
    <row r="55893" spans="4:4">
      <c r="D55893" s="422"/>
    </row>
    <row r="55894" spans="4:4">
      <c r="D55894" s="422"/>
    </row>
    <row r="55895" spans="4:4">
      <c r="D55895" s="422"/>
    </row>
    <row r="55896" spans="4:4">
      <c r="D55896" s="422"/>
    </row>
    <row r="55897" spans="4:4">
      <c r="D55897" s="422"/>
    </row>
    <row r="55898" spans="4:4">
      <c r="D55898" s="422"/>
    </row>
    <row r="55899" spans="4:4">
      <c r="D55899" s="422"/>
    </row>
    <row r="55900" spans="4:4">
      <c r="D55900" s="422"/>
    </row>
    <row r="55901" spans="4:4">
      <c r="D55901" s="422"/>
    </row>
    <row r="55902" spans="4:4">
      <c r="D55902" s="422"/>
    </row>
    <row r="55903" spans="4:4">
      <c r="D55903" s="422"/>
    </row>
    <row r="55904" spans="4:4">
      <c r="D55904" s="422"/>
    </row>
    <row r="55905" spans="4:4">
      <c r="D55905" s="422"/>
    </row>
    <row r="55906" spans="4:4">
      <c r="D55906" s="422"/>
    </row>
    <row r="55907" spans="4:4">
      <c r="D55907" s="422"/>
    </row>
    <row r="55908" spans="4:4">
      <c r="D55908" s="422"/>
    </row>
    <row r="55909" spans="4:4">
      <c r="D55909" s="422"/>
    </row>
    <row r="55910" spans="4:4">
      <c r="D55910" s="422"/>
    </row>
    <row r="55911" spans="4:4">
      <c r="D55911" s="422"/>
    </row>
    <row r="55912" spans="4:4">
      <c r="D55912" s="422"/>
    </row>
    <row r="55913" spans="4:4">
      <c r="D55913" s="422"/>
    </row>
    <row r="55914" spans="4:4">
      <c r="D55914" s="422"/>
    </row>
    <row r="55915" spans="4:4">
      <c r="D55915" s="422"/>
    </row>
    <row r="55916" spans="4:4">
      <c r="D55916" s="422"/>
    </row>
    <row r="55917" spans="4:4">
      <c r="D55917" s="422"/>
    </row>
    <row r="55918" spans="4:4">
      <c r="D55918" s="422"/>
    </row>
    <row r="55919" spans="4:4">
      <c r="D55919" s="422"/>
    </row>
    <row r="55920" spans="4:4">
      <c r="D55920" s="422"/>
    </row>
    <row r="55921" spans="4:4">
      <c r="D55921" s="422"/>
    </row>
    <row r="55922" spans="4:4">
      <c r="D55922" s="422"/>
    </row>
    <row r="55923" spans="4:4">
      <c r="D55923" s="422"/>
    </row>
    <row r="55924" spans="4:4">
      <c r="D55924" s="422"/>
    </row>
    <row r="55925" spans="4:4">
      <c r="D55925" s="422"/>
    </row>
    <row r="55926" spans="4:4">
      <c r="D55926" s="422"/>
    </row>
    <row r="55927" spans="4:4">
      <c r="D55927" s="422"/>
    </row>
    <row r="55928" spans="4:4">
      <c r="D55928" s="422"/>
    </row>
    <row r="55929" spans="4:4">
      <c r="D55929" s="422"/>
    </row>
    <row r="55930" spans="4:4">
      <c r="D55930" s="422"/>
    </row>
    <row r="55931" spans="4:4">
      <c r="D55931" s="422"/>
    </row>
    <row r="55932" spans="4:4">
      <c r="D55932" s="422"/>
    </row>
    <row r="55933" spans="4:4">
      <c r="D55933" s="422"/>
    </row>
    <row r="55934" spans="4:4">
      <c r="D55934" s="422"/>
    </row>
    <row r="55935" spans="4:4">
      <c r="D55935" s="422"/>
    </row>
    <row r="55936" spans="4:4">
      <c r="D55936" s="422"/>
    </row>
    <row r="55937" spans="4:4">
      <c r="D55937" s="422"/>
    </row>
    <row r="55938" spans="4:4">
      <c r="D55938" s="422"/>
    </row>
    <row r="55939" spans="4:4">
      <c r="D55939" s="422"/>
    </row>
    <row r="55940" spans="4:4">
      <c r="D55940" s="422"/>
    </row>
    <row r="55941" spans="4:4">
      <c r="D55941" s="422"/>
    </row>
    <row r="55942" spans="4:4">
      <c r="D55942" s="422"/>
    </row>
    <row r="55943" spans="4:4">
      <c r="D55943" s="422"/>
    </row>
    <row r="55944" spans="4:4">
      <c r="D55944" s="422"/>
    </row>
    <row r="55945" spans="4:4">
      <c r="D55945" s="422"/>
    </row>
    <row r="55946" spans="4:4">
      <c r="D55946" s="422"/>
    </row>
    <row r="55947" spans="4:4">
      <c r="D55947" s="422"/>
    </row>
    <row r="55948" spans="4:4">
      <c r="D55948" s="422"/>
    </row>
    <row r="55949" spans="4:4">
      <c r="D55949" s="422"/>
    </row>
    <row r="55950" spans="4:4">
      <c r="D55950" s="422"/>
    </row>
    <row r="55951" spans="4:4">
      <c r="D55951" s="422"/>
    </row>
    <row r="55952" spans="4:4">
      <c r="D55952" s="422"/>
    </row>
    <row r="55953" spans="4:4">
      <c r="D55953" s="422"/>
    </row>
    <row r="55954" spans="4:4">
      <c r="D55954" s="422"/>
    </row>
    <row r="55955" spans="4:4">
      <c r="D55955" s="422"/>
    </row>
    <row r="55956" spans="4:4">
      <c r="D55956" s="422"/>
    </row>
    <row r="55957" spans="4:4">
      <c r="D55957" s="422"/>
    </row>
    <row r="55958" spans="4:4">
      <c r="D55958" s="422"/>
    </row>
    <row r="55959" spans="4:4">
      <c r="D55959" s="422"/>
    </row>
    <row r="55960" spans="4:4">
      <c r="D55960" s="422"/>
    </row>
    <row r="55961" spans="4:4">
      <c r="D55961" s="422"/>
    </row>
    <row r="55962" spans="4:4">
      <c r="D55962" s="422"/>
    </row>
    <row r="55963" spans="4:4">
      <c r="D55963" s="422"/>
    </row>
    <row r="55964" spans="4:4">
      <c r="D55964" s="422"/>
    </row>
    <row r="55965" spans="4:4">
      <c r="D55965" s="422"/>
    </row>
    <row r="55966" spans="4:4">
      <c r="D55966" s="422"/>
    </row>
    <row r="55967" spans="4:4">
      <c r="D55967" s="422"/>
    </row>
    <row r="55968" spans="4:4">
      <c r="D55968" s="422"/>
    </row>
    <row r="55969" spans="4:4">
      <c r="D55969" s="422"/>
    </row>
    <row r="55970" spans="4:4">
      <c r="D55970" s="422"/>
    </row>
    <row r="55971" spans="4:4">
      <c r="D55971" s="422"/>
    </row>
    <row r="55972" spans="4:4">
      <c r="D55972" s="422"/>
    </row>
    <row r="55973" spans="4:4">
      <c r="D55973" s="422"/>
    </row>
    <row r="55974" spans="4:4">
      <c r="D55974" s="422"/>
    </row>
    <row r="55975" spans="4:4">
      <c r="D55975" s="422"/>
    </row>
    <row r="55976" spans="4:4">
      <c r="D55976" s="422"/>
    </row>
    <row r="55977" spans="4:4">
      <c r="D55977" s="422"/>
    </row>
    <row r="55978" spans="4:4">
      <c r="D55978" s="422"/>
    </row>
    <row r="55979" spans="4:4">
      <c r="D55979" s="422"/>
    </row>
    <row r="55980" spans="4:4">
      <c r="D55980" s="422"/>
    </row>
    <row r="55981" spans="4:4">
      <c r="D55981" s="422"/>
    </row>
    <row r="55982" spans="4:4">
      <c r="D55982" s="422"/>
    </row>
    <row r="55983" spans="4:4">
      <c r="D55983" s="422"/>
    </row>
    <row r="55984" spans="4:4">
      <c r="D55984" s="422"/>
    </row>
    <row r="55985" spans="4:4">
      <c r="D55985" s="422"/>
    </row>
    <row r="55986" spans="4:4">
      <c r="D55986" s="422"/>
    </row>
    <row r="55987" spans="4:4">
      <c r="D55987" s="422"/>
    </row>
    <row r="55988" spans="4:4">
      <c r="D55988" s="422"/>
    </row>
    <row r="55989" spans="4:4">
      <c r="D55989" s="422"/>
    </row>
    <row r="55990" spans="4:4">
      <c r="D55990" s="422"/>
    </row>
    <row r="55991" spans="4:4">
      <c r="D55991" s="422"/>
    </row>
    <row r="55992" spans="4:4">
      <c r="D55992" s="422"/>
    </row>
    <row r="55993" spans="4:4">
      <c r="D55993" s="422"/>
    </row>
    <row r="55994" spans="4:4">
      <c r="D55994" s="422"/>
    </row>
    <row r="55995" spans="4:4">
      <c r="D55995" s="422"/>
    </row>
    <row r="55996" spans="4:4">
      <c r="D55996" s="422"/>
    </row>
    <row r="55997" spans="4:4">
      <c r="D55997" s="422"/>
    </row>
    <row r="55998" spans="4:4">
      <c r="D55998" s="422"/>
    </row>
    <row r="55999" spans="4:4">
      <c r="D55999" s="422"/>
    </row>
    <row r="56000" spans="4:4">
      <c r="D56000" s="422"/>
    </row>
    <row r="56001" spans="4:4">
      <c r="D56001" s="422"/>
    </row>
    <row r="56002" spans="4:4">
      <c r="D56002" s="422"/>
    </row>
    <row r="56003" spans="4:4">
      <c r="D56003" s="422"/>
    </row>
    <row r="56004" spans="4:4">
      <c r="D56004" s="422"/>
    </row>
    <row r="56005" spans="4:4">
      <c r="D56005" s="422"/>
    </row>
    <row r="56006" spans="4:4">
      <c r="D56006" s="422"/>
    </row>
    <row r="56007" spans="4:4">
      <c r="D56007" s="422"/>
    </row>
    <row r="56008" spans="4:4">
      <c r="D56008" s="422"/>
    </row>
    <row r="56009" spans="4:4">
      <c r="D56009" s="422"/>
    </row>
    <row r="56010" spans="4:4">
      <c r="D56010" s="422"/>
    </row>
    <row r="56011" spans="4:4">
      <c r="D56011" s="422"/>
    </row>
    <row r="56012" spans="4:4">
      <c r="D56012" s="422"/>
    </row>
    <row r="56013" spans="4:4">
      <c r="D56013" s="422"/>
    </row>
    <row r="56014" spans="4:4">
      <c r="D56014" s="422"/>
    </row>
    <row r="56015" spans="4:4">
      <c r="D56015" s="422"/>
    </row>
    <row r="56016" spans="4:4">
      <c r="D56016" s="422"/>
    </row>
    <row r="56017" spans="4:4">
      <c r="D56017" s="422"/>
    </row>
    <row r="56018" spans="4:4">
      <c r="D56018" s="422"/>
    </row>
    <row r="56019" spans="4:4">
      <c r="D56019" s="422"/>
    </row>
    <row r="56020" spans="4:4">
      <c r="D56020" s="422"/>
    </row>
    <row r="56021" spans="4:4">
      <c r="D56021" s="422"/>
    </row>
    <row r="56022" spans="4:4">
      <c r="D56022" s="422"/>
    </row>
    <row r="56023" spans="4:4">
      <c r="D56023" s="422"/>
    </row>
    <row r="56024" spans="4:4">
      <c r="D56024" s="422"/>
    </row>
    <row r="56025" spans="4:4">
      <c r="D56025" s="422"/>
    </row>
    <row r="56026" spans="4:4">
      <c r="D56026" s="422"/>
    </row>
    <row r="56027" spans="4:4">
      <c r="D56027" s="422"/>
    </row>
    <row r="56028" spans="4:4">
      <c r="D56028" s="422"/>
    </row>
    <row r="56029" spans="4:4">
      <c r="D56029" s="422"/>
    </row>
    <row r="56030" spans="4:4">
      <c r="D56030" s="422"/>
    </row>
    <row r="56031" spans="4:4">
      <c r="D56031" s="422"/>
    </row>
    <row r="56032" spans="4:4">
      <c r="D56032" s="422"/>
    </row>
    <row r="56033" spans="4:4">
      <c r="D56033" s="422"/>
    </row>
    <row r="56034" spans="4:4">
      <c r="D56034" s="422"/>
    </row>
    <row r="56035" spans="4:4">
      <c r="D56035" s="422"/>
    </row>
    <row r="56036" spans="4:4">
      <c r="D56036" s="422"/>
    </row>
    <row r="56037" spans="4:4">
      <c r="D56037" s="422"/>
    </row>
    <row r="56038" spans="4:4">
      <c r="D56038" s="422"/>
    </row>
    <row r="56039" spans="4:4">
      <c r="D56039" s="422"/>
    </row>
    <row r="56040" spans="4:4">
      <c r="D56040" s="422"/>
    </row>
    <row r="56041" spans="4:4">
      <c r="D56041" s="422"/>
    </row>
    <row r="56042" spans="4:4">
      <c r="D56042" s="422"/>
    </row>
    <row r="56043" spans="4:4">
      <c r="D56043" s="422"/>
    </row>
    <row r="56044" spans="4:4">
      <c r="D56044" s="422"/>
    </row>
    <row r="56045" spans="4:4">
      <c r="D56045" s="422"/>
    </row>
    <row r="56046" spans="4:4">
      <c r="D56046" s="422"/>
    </row>
    <row r="56047" spans="4:4">
      <c r="D56047" s="422"/>
    </row>
    <row r="56048" spans="4:4">
      <c r="D56048" s="422"/>
    </row>
    <row r="56049" spans="4:4">
      <c r="D56049" s="422"/>
    </row>
    <row r="56050" spans="4:4">
      <c r="D56050" s="422"/>
    </row>
    <row r="56051" spans="4:4">
      <c r="D56051" s="422"/>
    </row>
    <row r="56052" spans="4:4">
      <c r="D56052" s="422"/>
    </row>
    <row r="56053" spans="4:4">
      <c r="D56053" s="422"/>
    </row>
    <row r="56054" spans="4:4">
      <c r="D56054" s="422"/>
    </row>
    <row r="56055" spans="4:4">
      <c r="D56055" s="422"/>
    </row>
    <row r="56056" spans="4:4">
      <c r="D56056" s="422"/>
    </row>
    <row r="56057" spans="4:4">
      <c r="D56057" s="422"/>
    </row>
    <row r="56058" spans="4:4">
      <c r="D56058" s="422"/>
    </row>
    <row r="56059" spans="4:4">
      <c r="D56059" s="422"/>
    </row>
    <row r="56060" spans="4:4">
      <c r="D56060" s="422"/>
    </row>
    <row r="56061" spans="4:4">
      <c r="D56061" s="422"/>
    </row>
    <row r="56062" spans="4:4">
      <c r="D56062" s="422"/>
    </row>
    <row r="56063" spans="4:4">
      <c r="D56063" s="422"/>
    </row>
    <row r="56064" spans="4:4">
      <c r="D56064" s="422"/>
    </row>
    <row r="56065" spans="4:4">
      <c r="D56065" s="422"/>
    </row>
    <row r="56066" spans="4:4">
      <c r="D56066" s="422"/>
    </row>
    <row r="56067" spans="4:4">
      <c r="D56067" s="422"/>
    </row>
    <row r="56068" spans="4:4">
      <c r="D56068" s="422"/>
    </row>
    <row r="56069" spans="4:4">
      <c r="D56069" s="422"/>
    </row>
    <row r="56070" spans="4:4">
      <c r="D56070" s="422"/>
    </row>
    <row r="56071" spans="4:4">
      <c r="D56071" s="422"/>
    </row>
    <row r="56072" spans="4:4">
      <c r="D56072" s="422"/>
    </row>
    <row r="56073" spans="4:4">
      <c r="D56073" s="422"/>
    </row>
    <row r="56074" spans="4:4">
      <c r="D56074" s="422"/>
    </row>
    <row r="56075" spans="4:4">
      <c r="D56075" s="422"/>
    </row>
    <row r="56076" spans="4:4">
      <c r="D56076" s="422"/>
    </row>
    <row r="56077" spans="4:4">
      <c r="D56077" s="422"/>
    </row>
    <row r="56078" spans="4:4">
      <c r="D56078" s="422"/>
    </row>
    <row r="56079" spans="4:4">
      <c r="D56079" s="422"/>
    </row>
    <row r="56080" spans="4:4">
      <c r="D56080" s="422"/>
    </row>
    <row r="56081" spans="4:4">
      <c r="D56081" s="422"/>
    </row>
    <row r="56082" spans="4:4">
      <c r="D56082" s="422"/>
    </row>
    <row r="56083" spans="4:4">
      <c r="D56083" s="422"/>
    </row>
    <row r="56084" spans="4:4">
      <c r="D56084" s="422"/>
    </row>
    <row r="56085" spans="4:4">
      <c r="D56085" s="422"/>
    </row>
    <row r="56086" spans="4:4">
      <c r="D56086" s="422"/>
    </row>
    <row r="56087" spans="4:4">
      <c r="D56087" s="422"/>
    </row>
    <row r="56088" spans="4:4">
      <c r="D56088" s="422"/>
    </row>
    <row r="56089" spans="4:4">
      <c r="D56089" s="422"/>
    </row>
    <row r="56090" spans="4:4">
      <c r="D56090" s="422"/>
    </row>
    <row r="56091" spans="4:4">
      <c r="D56091" s="422"/>
    </row>
    <row r="56092" spans="4:4">
      <c r="D56092" s="422"/>
    </row>
    <row r="56093" spans="4:4">
      <c r="D56093" s="422"/>
    </row>
    <row r="56094" spans="4:4">
      <c r="D56094" s="422"/>
    </row>
    <row r="56095" spans="4:4">
      <c r="D56095" s="422"/>
    </row>
    <row r="56096" spans="4:4">
      <c r="D56096" s="422"/>
    </row>
    <row r="56097" spans="4:4">
      <c r="D56097" s="422"/>
    </row>
    <row r="56098" spans="4:4">
      <c r="D56098" s="422"/>
    </row>
    <row r="56099" spans="4:4">
      <c r="D56099" s="422"/>
    </row>
    <row r="56100" spans="4:4">
      <c r="D56100" s="422"/>
    </row>
    <row r="56101" spans="4:4">
      <c r="D56101" s="422"/>
    </row>
    <row r="56102" spans="4:4">
      <c r="D56102" s="422"/>
    </row>
    <row r="56103" spans="4:4">
      <c r="D56103" s="422"/>
    </row>
    <row r="56104" spans="4:4">
      <c r="D56104" s="422"/>
    </row>
    <row r="56105" spans="4:4">
      <c r="D56105" s="422"/>
    </row>
    <row r="56106" spans="4:4">
      <c r="D56106" s="422"/>
    </row>
    <row r="56107" spans="4:4">
      <c r="D56107" s="422"/>
    </row>
    <row r="56108" spans="4:4">
      <c r="D56108" s="422"/>
    </row>
    <row r="56109" spans="4:4">
      <c r="D56109" s="422"/>
    </row>
    <row r="56110" spans="4:4">
      <c r="D56110" s="422"/>
    </row>
    <row r="56111" spans="4:4">
      <c r="D56111" s="422"/>
    </row>
    <row r="56112" spans="4:4">
      <c r="D56112" s="422"/>
    </row>
    <row r="56113" spans="4:4">
      <c r="D56113" s="422"/>
    </row>
    <row r="56114" spans="4:4">
      <c r="D56114" s="422"/>
    </row>
    <row r="56115" spans="4:4">
      <c r="D56115" s="422"/>
    </row>
    <row r="56116" spans="4:4">
      <c r="D56116" s="422"/>
    </row>
    <row r="56117" spans="4:4">
      <c r="D56117" s="422"/>
    </row>
    <row r="56118" spans="4:4">
      <c r="D56118" s="422"/>
    </row>
    <row r="56119" spans="4:4">
      <c r="D56119" s="422"/>
    </row>
    <row r="56120" spans="4:4">
      <c r="D56120" s="422"/>
    </row>
    <row r="56121" spans="4:4">
      <c r="D56121" s="422"/>
    </row>
    <row r="56122" spans="4:4">
      <c r="D56122" s="422"/>
    </row>
    <row r="56123" spans="4:4">
      <c r="D56123" s="422"/>
    </row>
    <row r="56124" spans="4:4">
      <c r="D56124" s="422"/>
    </row>
    <row r="56125" spans="4:4">
      <c r="D56125" s="422"/>
    </row>
    <row r="56126" spans="4:4">
      <c r="D56126" s="422"/>
    </row>
    <row r="56127" spans="4:4">
      <c r="D56127" s="422"/>
    </row>
    <row r="56128" spans="4:4">
      <c r="D56128" s="422"/>
    </row>
    <row r="56129" spans="4:4">
      <c r="D56129" s="422"/>
    </row>
    <row r="56130" spans="4:4">
      <c r="D56130" s="422"/>
    </row>
    <row r="56131" spans="4:4">
      <c r="D56131" s="422"/>
    </row>
    <row r="56132" spans="4:4">
      <c r="D56132" s="422"/>
    </row>
    <row r="56133" spans="4:4">
      <c r="D56133" s="422"/>
    </row>
    <row r="56134" spans="4:4">
      <c r="D56134" s="422"/>
    </row>
    <row r="56135" spans="4:4">
      <c r="D56135" s="422"/>
    </row>
    <row r="56136" spans="4:4">
      <c r="D56136" s="422"/>
    </row>
    <row r="56137" spans="4:4">
      <c r="D56137" s="422"/>
    </row>
    <row r="56138" spans="4:4">
      <c r="D56138" s="422"/>
    </row>
    <row r="56139" spans="4:4">
      <c r="D56139" s="422"/>
    </row>
    <row r="56140" spans="4:4">
      <c r="D56140" s="422"/>
    </row>
    <row r="56141" spans="4:4">
      <c r="D56141" s="422"/>
    </row>
    <row r="56142" spans="4:4">
      <c r="D56142" s="422"/>
    </row>
    <row r="56143" spans="4:4">
      <c r="D56143" s="422"/>
    </row>
    <row r="56144" spans="4:4">
      <c r="D56144" s="422"/>
    </row>
    <row r="56145" spans="4:4">
      <c r="D56145" s="422"/>
    </row>
    <row r="56146" spans="4:4">
      <c r="D56146" s="422"/>
    </row>
    <row r="56147" spans="4:4">
      <c r="D56147" s="422"/>
    </row>
    <row r="56148" spans="4:4">
      <c r="D56148" s="422"/>
    </row>
    <row r="56149" spans="4:4">
      <c r="D56149" s="422"/>
    </row>
    <row r="56150" spans="4:4">
      <c r="D56150" s="422"/>
    </row>
    <row r="56151" spans="4:4">
      <c r="D56151" s="422"/>
    </row>
    <row r="56152" spans="4:4">
      <c r="D56152" s="422"/>
    </row>
    <row r="56153" spans="4:4">
      <c r="D56153" s="422"/>
    </row>
    <row r="56154" spans="4:4">
      <c r="D56154" s="422"/>
    </row>
    <row r="56155" spans="4:4">
      <c r="D56155" s="422"/>
    </row>
    <row r="56156" spans="4:4">
      <c r="D56156" s="422"/>
    </row>
    <row r="56157" spans="4:4">
      <c r="D56157" s="422"/>
    </row>
    <row r="56158" spans="4:4">
      <c r="D56158" s="422"/>
    </row>
    <row r="56159" spans="4:4">
      <c r="D56159" s="422"/>
    </row>
    <row r="56160" spans="4:4">
      <c r="D56160" s="422"/>
    </row>
    <row r="56161" spans="4:4">
      <c r="D56161" s="422"/>
    </row>
    <row r="56162" spans="4:4">
      <c r="D56162" s="422"/>
    </row>
    <row r="56163" spans="4:4">
      <c r="D56163" s="422"/>
    </row>
    <row r="56164" spans="4:4">
      <c r="D56164" s="422"/>
    </row>
    <row r="56165" spans="4:4">
      <c r="D56165" s="422"/>
    </row>
    <row r="56166" spans="4:4">
      <c r="D56166" s="422"/>
    </row>
    <row r="56167" spans="4:4">
      <c r="D56167" s="422"/>
    </row>
    <row r="56168" spans="4:4">
      <c r="D56168" s="422"/>
    </row>
    <row r="56169" spans="4:4">
      <c r="D56169" s="422"/>
    </row>
    <row r="56170" spans="4:4">
      <c r="D56170" s="422"/>
    </row>
    <row r="56171" spans="4:4">
      <c r="D56171" s="422"/>
    </row>
    <row r="56172" spans="4:4">
      <c r="D56172" s="422"/>
    </row>
    <row r="56173" spans="4:4">
      <c r="D56173" s="422"/>
    </row>
    <row r="56174" spans="4:4">
      <c r="D56174" s="422"/>
    </row>
    <row r="56175" spans="4:4">
      <c r="D56175" s="422"/>
    </row>
    <row r="56176" spans="4:4">
      <c r="D56176" s="422"/>
    </row>
    <row r="56177" spans="4:4">
      <c r="D56177" s="422"/>
    </row>
    <row r="56178" spans="4:4">
      <c r="D56178" s="422"/>
    </row>
    <row r="56179" spans="4:4">
      <c r="D56179" s="422"/>
    </row>
    <row r="56180" spans="4:4">
      <c r="D56180" s="422"/>
    </row>
    <row r="56181" spans="4:4">
      <c r="D56181" s="422"/>
    </row>
    <row r="56182" spans="4:4">
      <c r="D56182" s="422"/>
    </row>
    <row r="56183" spans="4:4">
      <c r="D56183" s="422"/>
    </row>
    <row r="56184" spans="4:4">
      <c r="D56184" s="422"/>
    </row>
    <row r="56185" spans="4:4">
      <c r="D56185" s="422"/>
    </row>
    <row r="56186" spans="4:4">
      <c r="D56186" s="422"/>
    </row>
    <row r="56187" spans="4:4">
      <c r="D56187" s="422"/>
    </row>
    <row r="56188" spans="4:4">
      <c r="D56188" s="422"/>
    </row>
    <row r="56189" spans="4:4">
      <c r="D56189" s="422"/>
    </row>
    <row r="56190" spans="4:4">
      <c r="D56190" s="422"/>
    </row>
    <row r="56191" spans="4:4">
      <c r="D56191" s="422"/>
    </row>
    <row r="56192" spans="4:4">
      <c r="D56192" s="422"/>
    </row>
    <row r="56193" spans="4:4">
      <c r="D56193" s="422"/>
    </row>
    <row r="56194" spans="4:4">
      <c r="D56194" s="422"/>
    </row>
    <row r="56195" spans="4:4">
      <c r="D56195" s="422"/>
    </row>
    <row r="56196" spans="4:4">
      <c r="D56196" s="422"/>
    </row>
    <row r="56197" spans="4:4">
      <c r="D56197" s="422"/>
    </row>
    <row r="56198" spans="4:4">
      <c r="D56198" s="422"/>
    </row>
    <row r="56199" spans="4:4">
      <c r="D56199" s="422"/>
    </row>
    <row r="56200" spans="4:4">
      <c r="D56200" s="422"/>
    </row>
    <row r="56201" spans="4:4">
      <c r="D56201" s="422"/>
    </row>
    <row r="56202" spans="4:4">
      <c r="D56202" s="422"/>
    </row>
    <row r="56203" spans="4:4">
      <c r="D56203" s="422"/>
    </row>
    <row r="56204" spans="4:4">
      <c r="D56204" s="422"/>
    </row>
    <row r="56205" spans="4:4">
      <c r="D56205" s="422"/>
    </row>
    <row r="56206" spans="4:4">
      <c r="D56206" s="422"/>
    </row>
    <row r="56207" spans="4:4">
      <c r="D56207" s="422"/>
    </row>
    <row r="56208" spans="4:4">
      <c r="D56208" s="422"/>
    </row>
    <row r="56209" spans="4:4">
      <c r="D56209" s="422"/>
    </row>
    <row r="56210" spans="4:4">
      <c r="D56210" s="422"/>
    </row>
    <row r="56211" spans="4:4">
      <c r="D56211" s="422"/>
    </row>
    <row r="56212" spans="4:4">
      <c r="D56212" s="422"/>
    </row>
    <row r="56213" spans="4:4">
      <c r="D56213" s="422"/>
    </row>
    <row r="56214" spans="4:4">
      <c r="D56214" s="422"/>
    </row>
    <row r="56215" spans="4:4">
      <c r="D56215" s="422"/>
    </row>
    <row r="56216" spans="4:4">
      <c r="D56216" s="422"/>
    </row>
    <row r="56217" spans="4:4">
      <c r="D56217" s="422"/>
    </row>
    <row r="56218" spans="4:4">
      <c r="D56218" s="422"/>
    </row>
    <row r="56219" spans="4:4">
      <c r="D56219" s="422"/>
    </row>
    <row r="56220" spans="4:4">
      <c r="D56220" s="422"/>
    </row>
    <row r="56221" spans="4:4">
      <c r="D56221" s="422"/>
    </row>
    <row r="56222" spans="4:4">
      <c r="D56222" s="422"/>
    </row>
    <row r="56223" spans="4:4">
      <c r="D56223" s="422"/>
    </row>
    <row r="56224" spans="4:4">
      <c r="D56224" s="422"/>
    </row>
    <row r="56225" spans="4:4">
      <c r="D56225" s="422"/>
    </row>
    <row r="56226" spans="4:4">
      <c r="D56226" s="422"/>
    </row>
    <row r="56227" spans="4:4">
      <c r="D56227" s="422"/>
    </row>
    <row r="56228" spans="4:4">
      <c r="D56228" s="422"/>
    </row>
    <row r="56229" spans="4:4">
      <c r="D56229" s="422"/>
    </row>
    <row r="56230" spans="4:4">
      <c r="D56230" s="422"/>
    </row>
    <row r="56231" spans="4:4">
      <c r="D56231" s="422"/>
    </row>
    <row r="56232" spans="4:4">
      <c r="D56232" s="422"/>
    </row>
    <row r="56233" spans="4:4">
      <c r="D56233" s="422"/>
    </row>
    <row r="56234" spans="4:4">
      <c r="D56234" s="422"/>
    </row>
    <row r="56235" spans="4:4">
      <c r="D56235" s="422"/>
    </row>
    <row r="56236" spans="4:4">
      <c r="D56236" s="422"/>
    </row>
    <row r="56237" spans="4:4">
      <c r="D56237" s="422"/>
    </row>
    <row r="56238" spans="4:4">
      <c r="D56238" s="422"/>
    </row>
    <row r="56239" spans="4:4">
      <c r="D56239" s="422"/>
    </row>
    <row r="56240" spans="4:4">
      <c r="D56240" s="422"/>
    </row>
    <row r="56241" spans="4:4">
      <c r="D56241" s="422"/>
    </row>
    <row r="56242" spans="4:4">
      <c r="D56242" s="422"/>
    </row>
    <row r="56243" spans="4:4">
      <c r="D56243" s="422"/>
    </row>
    <row r="56244" spans="4:4">
      <c r="D56244" s="422"/>
    </row>
    <row r="56245" spans="4:4">
      <c r="D56245" s="422"/>
    </row>
    <row r="56246" spans="4:4">
      <c r="D56246" s="422"/>
    </row>
    <row r="56247" spans="4:4">
      <c r="D56247" s="422"/>
    </row>
    <row r="56248" spans="4:4">
      <c r="D56248" s="422"/>
    </row>
    <row r="56249" spans="4:4">
      <c r="D56249" s="422"/>
    </row>
    <row r="56250" spans="4:4">
      <c r="D56250" s="422"/>
    </row>
    <row r="56251" spans="4:4">
      <c r="D56251" s="422"/>
    </row>
    <row r="56252" spans="4:4">
      <c r="D56252" s="422"/>
    </row>
    <row r="56253" spans="4:4">
      <c r="D56253" s="422"/>
    </row>
    <row r="56254" spans="4:4">
      <c r="D56254" s="422"/>
    </row>
    <row r="56255" spans="4:4">
      <c r="D56255" s="422"/>
    </row>
    <row r="56256" spans="4:4">
      <c r="D56256" s="422"/>
    </row>
    <row r="56257" spans="4:4">
      <c r="D56257" s="422"/>
    </row>
    <row r="56258" spans="4:4">
      <c r="D56258" s="422"/>
    </row>
    <row r="56259" spans="4:4">
      <c r="D56259" s="422"/>
    </row>
    <row r="56260" spans="4:4">
      <c r="D56260" s="422"/>
    </row>
    <row r="56261" spans="4:4">
      <c r="D56261" s="422"/>
    </row>
    <row r="56262" spans="4:4">
      <c r="D56262" s="422"/>
    </row>
    <row r="56263" spans="4:4">
      <c r="D56263" s="422"/>
    </row>
    <row r="56264" spans="4:4">
      <c r="D56264" s="422"/>
    </row>
    <row r="56265" spans="4:4">
      <c r="D56265" s="422"/>
    </row>
    <row r="56266" spans="4:4">
      <c r="D56266" s="422"/>
    </row>
    <row r="56267" spans="4:4">
      <c r="D56267" s="422"/>
    </row>
    <row r="56268" spans="4:4">
      <c r="D56268" s="422"/>
    </row>
    <row r="56269" spans="4:4">
      <c r="D56269" s="422"/>
    </row>
    <row r="56270" spans="4:4">
      <c r="D56270" s="422"/>
    </row>
    <row r="56271" spans="4:4">
      <c r="D56271" s="422"/>
    </row>
    <row r="56272" spans="4:4">
      <c r="D56272" s="422"/>
    </row>
    <row r="56273" spans="4:4">
      <c r="D56273" s="422"/>
    </row>
    <row r="56274" spans="4:4">
      <c r="D56274" s="422"/>
    </row>
    <row r="56275" spans="4:4">
      <c r="D56275" s="422"/>
    </row>
    <row r="56276" spans="4:4">
      <c r="D56276" s="422"/>
    </row>
    <row r="56277" spans="4:4">
      <c r="D56277" s="422"/>
    </row>
    <row r="56278" spans="4:4">
      <c r="D56278" s="422"/>
    </row>
    <row r="56279" spans="4:4">
      <c r="D56279" s="422"/>
    </row>
    <row r="56280" spans="4:4">
      <c r="D56280" s="422"/>
    </row>
    <row r="56281" spans="4:4">
      <c r="D56281" s="422"/>
    </row>
    <row r="56282" spans="4:4">
      <c r="D56282" s="422"/>
    </row>
    <row r="56283" spans="4:4">
      <c r="D56283" s="422"/>
    </row>
    <row r="56284" spans="4:4">
      <c r="D56284" s="422"/>
    </row>
    <row r="56285" spans="4:4">
      <c r="D56285" s="422"/>
    </row>
    <row r="56286" spans="4:4">
      <c r="D56286" s="422"/>
    </row>
    <row r="56287" spans="4:4">
      <c r="D56287" s="422"/>
    </row>
    <row r="56288" spans="4:4">
      <c r="D56288" s="422"/>
    </row>
    <row r="56289" spans="4:4">
      <c r="D56289" s="422"/>
    </row>
    <row r="56290" spans="4:4">
      <c r="D56290" s="422"/>
    </row>
    <row r="56291" spans="4:4">
      <c r="D56291" s="422"/>
    </row>
    <row r="56292" spans="4:4">
      <c r="D56292" s="422"/>
    </row>
    <row r="56293" spans="4:4">
      <c r="D56293" s="422"/>
    </row>
    <row r="56294" spans="4:4">
      <c r="D56294" s="422"/>
    </row>
    <row r="56295" spans="4:4">
      <c r="D56295" s="422"/>
    </row>
    <row r="56296" spans="4:4">
      <c r="D56296" s="422"/>
    </row>
    <row r="56297" spans="4:4">
      <c r="D56297" s="422"/>
    </row>
    <row r="56298" spans="4:4">
      <c r="D56298" s="422"/>
    </row>
    <row r="56299" spans="4:4">
      <c r="D56299" s="422"/>
    </row>
    <row r="56300" spans="4:4">
      <c r="D56300" s="422"/>
    </row>
    <row r="56301" spans="4:4">
      <c r="D56301" s="422"/>
    </row>
    <row r="56302" spans="4:4">
      <c r="D56302" s="422"/>
    </row>
    <row r="56303" spans="4:4">
      <c r="D56303" s="422"/>
    </row>
    <row r="56304" spans="4:4">
      <c r="D56304" s="422"/>
    </row>
    <row r="56305" spans="4:4">
      <c r="D56305" s="422"/>
    </row>
    <row r="56306" spans="4:4">
      <c r="D56306" s="422"/>
    </row>
    <row r="56307" spans="4:4">
      <c r="D56307" s="422"/>
    </row>
    <row r="56308" spans="4:4">
      <c r="D56308" s="422"/>
    </row>
    <row r="56309" spans="4:4">
      <c r="D56309" s="422"/>
    </row>
    <row r="56310" spans="4:4">
      <c r="D56310" s="422"/>
    </row>
    <row r="56311" spans="4:4">
      <c r="D56311" s="422"/>
    </row>
    <row r="56312" spans="4:4">
      <c r="D56312" s="422"/>
    </row>
    <row r="56313" spans="4:4">
      <c r="D56313" s="422"/>
    </row>
    <row r="56314" spans="4:4">
      <c r="D56314" s="422"/>
    </row>
    <row r="56315" spans="4:4">
      <c r="D56315" s="422"/>
    </row>
    <row r="56316" spans="4:4">
      <c r="D56316" s="422"/>
    </row>
    <row r="56317" spans="4:4">
      <c r="D56317" s="422"/>
    </row>
    <row r="56318" spans="4:4">
      <c r="D56318" s="422"/>
    </row>
    <row r="56319" spans="4:4">
      <c r="D56319" s="422"/>
    </row>
    <row r="56320" spans="4:4">
      <c r="D56320" s="422"/>
    </row>
    <row r="56321" spans="4:4">
      <c r="D56321" s="422"/>
    </row>
    <row r="56322" spans="4:4">
      <c r="D56322" s="422"/>
    </row>
    <row r="56323" spans="4:4">
      <c r="D56323" s="422"/>
    </row>
    <row r="56324" spans="4:4">
      <c r="D56324" s="422"/>
    </row>
    <row r="56325" spans="4:4">
      <c r="D56325" s="422"/>
    </row>
    <row r="56326" spans="4:4">
      <c r="D56326" s="422"/>
    </row>
    <row r="56327" spans="4:4">
      <c r="D56327" s="422"/>
    </row>
    <row r="56328" spans="4:4">
      <c r="D56328" s="422"/>
    </row>
    <row r="56329" spans="4:4">
      <c r="D56329" s="422"/>
    </row>
    <row r="56330" spans="4:4">
      <c r="D56330" s="422"/>
    </row>
    <row r="56331" spans="4:4">
      <c r="D56331" s="422"/>
    </row>
    <row r="56332" spans="4:4">
      <c r="D56332" s="422"/>
    </row>
    <row r="56333" spans="4:4">
      <c r="D56333" s="422"/>
    </row>
    <row r="56334" spans="4:4">
      <c r="D56334" s="422"/>
    </row>
    <row r="56335" spans="4:4">
      <c r="D56335" s="422"/>
    </row>
    <row r="56336" spans="4:4">
      <c r="D56336" s="422"/>
    </row>
    <row r="56337" spans="4:4">
      <c r="D56337" s="422"/>
    </row>
    <row r="56338" spans="4:4">
      <c r="D56338" s="422"/>
    </row>
    <row r="56339" spans="4:4">
      <c r="D56339" s="422"/>
    </row>
    <row r="56340" spans="4:4">
      <c r="D56340" s="422"/>
    </row>
    <row r="56341" spans="4:4">
      <c r="D56341" s="422"/>
    </row>
    <row r="56342" spans="4:4">
      <c r="D56342" s="422"/>
    </row>
    <row r="56343" spans="4:4">
      <c r="D56343" s="422"/>
    </row>
    <row r="56344" spans="4:4">
      <c r="D56344" s="422"/>
    </row>
    <row r="56345" spans="4:4">
      <c r="D56345" s="422"/>
    </row>
    <row r="56346" spans="4:4">
      <c r="D56346" s="422"/>
    </row>
    <row r="56347" spans="4:4">
      <c r="D56347" s="422"/>
    </row>
    <row r="56348" spans="4:4">
      <c r="D56348" s="422"/>
    </row>
    <row r="56349" spans="4:4">
      <c r="D56349" s="422"/>
    </row>
    <row r="56350" spans="4:4">
      <c r="D56350" s="422"/>
    </row>
    <row r="56351" spans="4:4">
      <c r="D56351" s="422"/>
    </row>
    <row r="56352" spans="4:4">
      <c r="D56352" s="422"/>
    </row>
    <row r="56353" spans="4:4">
      <c r="D56353" s="422"/>
    </row>
    <row r="56354" spans="4:4">
      <c r="D56354" s="422"/>
    </row>
    <row r="56355" spans="4:4">
      <c r="D56355" s="422"/>
    </row>
    <row r="56356" spans="4:4">
      <c r="D56356" s="422"/>
    </row>
    <row r="56357" spans="4:4">
      <c r="D56357" s="422"/>
    </row>
    <row r="56358" spans="4:4">
      <c r="D56358" s="422"/>
    </row>
    <row r="56359" spans="4:4">
      <c r="D56359" s="422"/>
    </row>
    <row r="56360" spans="4:4">
      <c r="D56360" s="422"/>
    </row>
    <row r="56361" spans="4:4">
      <c r="D56361" s="422"/>
    </row>
    <row r="56362" spans="4:4">
      <c r="D56362" s="422"/>
    </row>
    <row r="56363" spans="4:4">
      <c r="D56363" s="422"/>
    </row>
    <row r="56364" spans="4:4">
      <c r="D56364" s="422"/>
    </row>
    <row r="56365" spans="4:4">
      <c r="D56365" s="422"/>
    </row>
    <row r="56366" spans="4:4">
      <c r="D56366" s="422"/>
    </row>
    <row r="56367" spans="4:4">
      <c r="D56367" s="422"/>
    </row>
    <row r="56368" spans="4:4">
      <c r="D56368" s="422"/>
    </row>
    <row r="56369" spans="4:4">
      <c r="D56369" s="422"/>
    </row>
    <row r="56370" spans="4:4">
      <c r="D56370" s="422"/>
    </row>
    <row r="56371" spans="4:4">
      <c r="D56371" s="422"/>
    </row>
    <row r="56372" spans="4:4">
      <c r="D56372" s="422"/>
    </row>
    <row r="56373" spans="4:4">
      <c r="D56373" s="422"/>
    </row>
    <row r="56374" spans="4:4">
      <c r="D56374" s="422"/>
    </row>
    <row r="56375" spans="4:4">
      <c r="D56375" s="422"/>
    </row>
    <row r="56376" spans="4:4">
      <c r="D56376" s="422"/>
    </row>
    <row r="56377" spans="4:4">
      <c r="D56377" s="422"/>
    </row>
    <row r="56378" spans="4:4">
      <c r="D56378" s="422"/>
    </row>
    <row r="56379" spans="4:4">
      <c r="D56379" s="422"/>
    </row>
    <row r="56380" spans="4:4">
      <c r="D56380" s="422"/>
    </row>
    <row r="56381" spans="4:4">
      <c r="D56381" s="422"/>
    </row>
    <row r="56382" spans="4:4">
      <c r="D56382" s="422"/>
    </row>
    <row r="56383" spans="4:4">
      <c r="D56383" s="422"/>
    </row>
    <row r="56384" spans="4:4">
      <c r="D56384" s="422"/>
    </row>
    <row r="56385" spans="4:4">
      <c r="D56385" s="422"/>
    </row>
    <row r="56386" spans="4:4">
      <c r="D56386" s="422"/>
    </row>
    <row r="56387" spans="4:4">
      <c r="D56387" s="422"/>
    </row>
    <row r="56388" spans="4:4">
      <c r="D56388" s="422"/>
    </row>
    <row r="56389" spans="4:4">
      <c r="D56389" s="422"/>
    </row>
    <row r="56390" spans="4:4">
      <c r="D56390" s="422"/>
    </row>
    <row r="56391" spans="4:4">
      <c r="D56391" s="422"/>
    </row>
    <row r="56392" spans="4:4">
      <c r="D56392" s="422"/>
    </row>
    <row r="56393" spans="4:4">
      <c r="D56393" s="422"/>
    </row>
    <row r="56394" spans="4:4">
      <c r="D56394" s="422"/>
    </row>
    <row r="56395" spans="4:4">
      <c r="D56395" s="422"/>
    </row>
    <row r="56396" spans="4:4">
      <c r="D56396" s="422"/>
    </row>
    <row r="56397" spans="4:4">
      <c r="D56397" s="422"/>
    </row>
    <row r="56398" spans="4:4">
      <c r="D56398" s="422"/>
    </row>
    <row r="56399" spans="4:4">
      <c r="D56399" s="422"/>
    </row>
    <row r="56400" spans="4:4">
      <c r="D56400" s="422"/>
    </row>
    <row r="56401" spans="4:4">
      <c r="D56401" s="422"/>
    </row>
    <row r="56402" spans="4:4">
      <c r="D56402" s="422"/>
    </row>
    <row r="56403" spans="4:4">
      <c r="D56403" s="422"/>
    </row>
    <row r="56404" spans="4:4">
      <c r="D56404" s="422"/>
    </row>
    <row r="56405" spans="4:4">
      <c r="D56405" s="422"/>
    </row>
    <row r="56406" spans="4:4">
      <c r="D56406" s="422"/>
    </row>
    <row r="56407" spans="4:4">
      <c r="D56407" s="422"/>
    </row>
    <row r="56408" spans="4:4">
      <c r="D56408" s="422"/>
    </row>
    <row r="56409" spans="4:4">
      <c r="D56409" s="422"/>
    </row>
    <row r="56410" spans="4:4">
      <c r="D56410" s="422"/>
    </row>
    <row r="56411" spans="4:4">
      <c r="D56411" s="422"/>
    </row>
    <row r="56412" spans="4:4">
      <c r="D56412" s="422"/>
    </row>
    <row r="56413" spans="4:4">
      <c r="D56413" s="422"/>
    </row>
    <row r="56414" spans="4:4">
      <c r="D56414" s="422"/>
    </row>
    <row r="56415" spans="4:4">
      <c r="D56415" s="422"/>
    </row>
    <row r="56416" spans="4:4">
      <c r="D56416" s="422"/>
    </row>
    <row r="56417" spans="4:4">
      <c r="D56417" s="422"/>
    </row>
    <row r="56418" spans="4:4">
      <c r="D56418" s="422"/>
    </row>
    <row r="56419" spans="4:4">
      <c r="D56419" s="422"/>
    </row>
    <row r="56420" spans="4:4">
      <c r="D56420" s="422"/>
    </row>
    <row r="56421" spans="4:4">
      <c r="D56421" s="422"/>
    </row>
    <row r="56422" spans="4:4">
      <c r="D56422" s="422"/>
    </row>
    <row r="56423" spans="4:4">
      <c r="D56423" s="422"/>
    </row>
    <row r="56424" spans="4:4">
      <c r="D56424" s="422"/>
    </row>
    <row r="56425" spans="4:4">
      <c r="D56425" s="422"/>
    </row>
    <row r="56426" spans="4:4">
      <c r="D56426" s="422"/>
    </row>
    <row r="56427" spans="4:4">
      <c r="D56427" s="422"/>
    </row>
    <row r="56428" spans="4:4">
      <c r="D56428" s="422"/>
    </row>
    <row r="56429" spans="4:4">
      <c r="D56429" s="422"/>
    </row>
    <row r="56430" spans="4:4">
      <c r="D56430" s="422"/>
    </row>
    <row r="56431" spans="4:4">
      <c r="D56431" s="422"/>
    </row>
    <row r="56432" spans="4:4">
      <c r="D56432" s="422"/>
    </row>
    <row r="56433" spans="4:4">
      <c r="D56433" s="422"/>
    </row>
    <row r="56434" spans="4:4">
      <c r="D56434" s="422"/>
    </row>
    <row r="56435" spans="4:4">
      <c r="D56435" s="422"/>
    </row>
    <row r="56436" spans="4:4">
      <c r="D56436" s="422"/>
    </row>
    <row r="56437" spans="4:4">
      <c r="D56437" s="422"/>
    </row>
    <row r="56438" spans="4:4">
      <c r="D56438" s="422"/>
    </row>
    <row r="56439" spans="4:4">
      <c r="D56439" s="422"/>
    </row>
    <row r="56440" spans="4:4">
      <c r="D56440" s="422"/>
    </row>
    <row r="56441" spans="4:4">
      <c r="D56441" s="422"/>
    </row>
    <row r="56442" spans="4:4">
      <c r="D56442" s="422"/>
    </row>
    <row r="56443" spans="4:4">
      <c r="D56443" s="422"/>
    </row>
    <row r="56444" spans="4:4">
      <c r="D56444" s="422"/>
    </row>
    <row r="56445" spans="4:4">
      <c r="D56445" s="422"/>
    </row>
    <row r="56446" spans="4:4">
      <c r="D56446" s="422"/>
    </row>
    <row r="56447" spans="4:4">
      <c r="D56447" s="422"/>
    </row>
    <row r="56448" spans="4:4">
      <c r="D56448" s="422"/>
    </row>
    <row r="56449" spans="4:4">
      <c r="D56449" s="422"/>
    </row>
    <row r="56450" spans="4:4">
      <c r="D56450" s="422"/>
    </row>
    <row r="56451" spans="4:4">
      <c r="D56451" s="422"/>
    </row>
    <row r="56452" spans="4:4">
      <c r="D56452" s="422"/>
    </row>
    <row r="56453" spans="4:4">
      <c r="D56453" s="422"/>
    </row>
    <row r="56454" spans="4:4">
      <c r="D56454" s="422"/>
    </row>
    <row r="56455" spans="4:4">
      <c r="D56455" s="422"/>
    </row>
    <row r="56456" spans="4:4">
      <c r="D56456" s="422"/>
    </row>
    <row r="56457" spans="4:4">
      <c r="D56457" s="422"/>
    </row>
    <row r="56458" spans="4:4">
      <c r="D56458" s="422"/>
    </row>
    <row r="56459" spans="4:4">
      <c r="D56459" s="422"/>
    </row>
    <row r="56460" spans="4:4">
      <c r="D56460" s="422"/>
    </row>
    <row r="56461" spans="4:4">
      <c r="D56461" s="422"/>
    </row>
    <row r="56462" spans="4:4">
      <c r="D56462" s="422"/>
    </row>
    <row r="56463" spans="4:4">
      <c r="D56463" s="422"/>
    </row>
    <row r="56464" spans="4:4">
      <c r="D56464" s="422"/>
    </row>
    <row r="56465" spans="4:4">
      <c r="D56465" s="422"/>
    </row>
    <row r="56466" spans="4:4">
      <c r="D56466" s="422"/>
    </row>
    <row r="56467" spans="4:4">
      <c r="D56467" s="422"/>
    </row>
    <row r="56468" spans="4:4">
      <c r="D56468" s="422"/>
    </row>
    <row r="56469" spans="4:4">
      <c r="D56469" s="422"/>
    </row>
    <row r="56470" spans="4:4">
      <c r="D56470" s="422"/>
    </row>
    <row r="56471" spans="4:4">
      <c r="D56471" s="422"/>
    </row>
    <row r="56472" spans="4:4">
      <c r="D56472" s="422"/>
    </row>
    <row r="56473" spans="4:4">
      <c r="D56473" s="422"/>
    </row>
    <row r="56474" spans="4:4">
      <c r="D56474" s="422"/>
    </row>
    <row r="56475" spans="4:4">
      <c r="D56475" s="422"/>
    </row>
    <row r="56476" spans="4:4">
      <c r="D56476" s="422"/>
    </row>
    <row r="56477" spans="4:4">
      <c r="D56477" s="422"/>
    </row>
    <row r="56478" spans="4:4">
      <c r="D56478" s="422"/>
    </row>
    <row r="56479" spans="4:4">
      <c r="D56479" s="422"/>
    </row>
    <row r="56480" spans="4:4">
      <c r="D56480" s="422"/>
    </row>
    <row r="56481" spans="4:4">
      <c r="D56481" s="422"/>
    </row>
    <row r="56482" spans="4:4">
      <c r="D56482" s="422"/>
    </row>
    <row r="56483" spans="4:4">
      <c r="D56483" s="422"/>
    </row>
    <row r="56484" spans="4:4">
      <c r="D56484" s="422"/>
    </row>
    <row r="56485" spans="4:4">
      <c r="D56485" s="422"/>
    </row>
    <row r="56486" spans="4:4">
      <c r="D56486" s="422"/>
    </row>
    <row r="56487" spans="4:4">
      <c r="D56487" s="422"/>
    </row>
    <row r="56488" spans="4:4">
      <c r="D56488" s="422"/>
    </row>
    <row r="56489" spans="4:4">
      <c r="D56489" s="422"/>
    </row>
    <row r="56490" spans="4:4">
      <c r="D56490" s="422"/>
    </row>
    <row r="56491" spans="4:4">
      <c r="D56491" s="422"/>
    </row>
    <row r="56492" spans="4:4">
      <c r="D56492" s="422"/>
    </row>
    <row r="56493" spans="4:4">
      <c r="D56493" s="422"/>
    </row>
    <row r="56494" spans="4:4">
      <c r="D56494" s="422"/>
    </row>
    <row r="56495" spans="4:4">
      <c r="D56495" s="422"/>
    </row>
    <row r="56496" spans="4:4">
      <c r="D56496" s="422"/>
    </row>
    <row r="56497" spans="4:4">
      <c r="D56497" s="422"/>
    </row>
    <row r="56498" spans="4:4">
      <c r="D56498" s="422"/>
    </row>
    <row r="56499" spans="4:4">
      <c r="D56499" s="422"/>
    </row>
    <row r="56500" spans="4:4">
      <c r="D56500" s="422"/>
    </row>
    <row r="56501" spans="4:4">
      <c r="D56501" s="422"/>
    </row>
    <row r="56502" spans="4:4">
      <c r="D56502" s="422"/>
    </row>
    <row r="56503" spans="4:4">
      <c r="D56503" s="422"/>
    </row>
    <row r="56504" spans="4:4">
      <c r="D56504" s="422"/>
    </row>
    <row r="56505" spans="4:4">
      <c r="D56505" s="422"/>
    </row>
    <row r="56506" spans="4:4">
      <c r="D56506" s="422"/>
    </row>
    <row r="56507" spans="4:4">
      <c r="D56507" s="422"/>
    </row>
    <row r="56508" spans="4:4">
      <c r="D56508" s="422"/>
    </row>
    <row r="56509" spans="4:4">
      <c r="D56509" s="422"/>
    </row>
    <row r="56510" spans="4:4">
      <c r="D56510" s="422"/>
    </row>
    <row r="56511" spans="4:4">
      <c r="D56511" s="422"/>
    </row>
    <row r="56512" spans="4:4">
      <c r="D56512" s="422"/>
    </row>
    <row r="56513" spans="4:4">
      <c r="D56513" s="422"/>
    </row>
    <row r="56514" spans="4:4">
      <c r="D56514" s="422"/>
    </row>
    <row r="56515" spans="4:4">
      <c r="D56515" s="422"/>
    </row>
    <row r="56516" spans="4:4">
      <c r="D56516" s="422"/>
    </row>
    <row r="56517" spans="4:4">
      <c r="D56517" s="422"/>
    </row>
    <row r="56518" spans="4:4">
      <c r="D56518" s="422"/>
    </row>
    <row r="56519" spans="4:4">
      <c r="D56519" s="422"/>
    </row>
    <row r="56520" spans="4:4">
      <c r="D56520" s="422"/>
    </row>
    <row r="56521" spans="4:4">
      <c r="D56521" s="422"/>
    </row>
    <row r="56522" spans="4:4">
      <c r="D56522" s="422"/>
    </row>
    <row r="56523" spans="4:4">
      <c r="D56523" s="422"/>
    </row>
    <row r="56524" spans="4:4">
      <c r="D56524" s="422"/>
    </row>
    <row r="56525" spans="4:4">
      <c r="D56525" s="422"/>
    </row>
    <row r="56526" spans="4:4">
      <c r="D56526" s="422"/>
    </row>
    <row r="56527" spans="4:4">
      <c r="D56527" s="422"/>
    </row>
    <row r="56528" spans="4:4">
      <c r="D56528" s="422"/>
    </row>
    <row r="56529" spans="4:4">
      <c r="D56529" s="422"/>
    </row>
    <row r="56530" spans="4:4">
      <c r="D56530" s="422"/>
    </row>
    <row r="56531" spans="4:4">
      <c r="D56531" s="422"/>
    </row>
    <row r="56532" spans="4:4">
      <c r="D56532" s="422"/>
    </row>
    <row r="56533" spans="4:4">
      <c r="D56533" s="422"/>
    </row>
    <row r="56534" spans="4:4">
      <c r="D56534" s="422"/>
    </row>
    <row r="56535" spans="4:4">
      <c r="D56535" s="422"/>
    </row>
    <row r="56536" spans="4:4">
      <c r="D56536" s="422"/>
    </row>
    <row r="56537" spans="4:4">
      <c r="D56537" s="422"/>
    </row>
    <row r="56538" spans="4:4">
      <c r="D56538" s="422"/>
    </row>
    <row r="56539" spans="4:4">
      <c r="D56539" s="422"/>
    </row>
    <row r="56540" spans="4:4">
      <c r="D56540" s="422"/>
    </row>
    <row r="56541" spans="4:4">
      <c r="D56541" s="422"/>
    </row>
    <row r="56542" spans="4:4">
      <c r="D56542" s="422"/>
    </row>
    <row r="56543" spans="4:4">
      <c r="D56543" s="422"/>
    </row>
    <row r="56544" spans="4:4">
      <c r="D56544" s="422"/>
    </row>
    <row r="56545" spans="4:4">
      <c r="D56545" s="422"/>
    </row>
    <row r="56546" spans="4:4">
      <c r="D56546" s="422"/>
    </row>
    <row r="56547" spans="4:4">
      <c r="D56547" s="422"/>
    </row>
    <row r="56548" spans="4:4">
      <c r="D56548" s="422"/>
    </row>
    <row r="56549" spans="4:4">
      <c r="D56549" s="422"/>
    </row>
    <row r="56550" spans="4:4">
      <c r="D56550" s="422"/>
    </row>
    <row r="56551" spans="4:4">
      <c r="D56551" s="422"/>
    </row>
    <row r="56552" spans="4:4">
      <c r="D56552" s="422"/>
    </row>
    <row r="56553" spans="4:4">
      <c r="D56553" s="422"/>
    </row>
    <row r="56554" spans="4:4">
      <c r="D56554" s="422"/>
    </row>
    <row r="56555" spans="4:4">
      <c r="D56555" s="422"/>
    </row>
    <row r="56556" spans="4:4">
      <c r="D56556" s="422"/>
    </row>
    <row r="56557" spans="4:4">
      <c r="D56557" s="422"/>
    </row>
    <row r="56558" spans="4:4">
      <c r="D56558" s="422"/>
    </row>
    <row r="56559" spans="4:4">
      <c r="D56559" s="422"/>
    </row>
    <row r="56560" spans="4:4">
      <c r="D56560" s="422"/>
    </row>
    <row r="56561" spans="4:4">
      <c r="D56561" s="422"/>
    </row>
    <row r="56562" spans="4:4">
      <c r="D56562" s="422"/>
    </row>
    <row r="56563" spans="4:4">
      <c r="D56563" s="422"/>
    </row>
    <row r="56564" spans="4:4">
      <c r="D56564" s="422"/>
    </row>
    <row r="56565" spans="4:4">
      <c r="D56565" s="422"/>
    </row>
    <row r="56566" spans="4:4">
      <c r="D56566" s="422"/>
    </row>
    <row r="56567" spans="4:4">
      <c r="D56567" s="422"/>
    </row>
    <row r="56568" spans="4:4">
      <c r="D56568" s="422"/>
    </row>
    <row r="56569" spans="4:4">
      <c r="D56569" s="422"/>
    </row>
    <row r="56570" spans="4:4">
      <c r="D56570" s="422"/>
    </row>
    <row r="56571" spans="4:4">
      <c r="D56571" s="422"/>
    </row>
    <row r="56572" spans="4:4">
      <c r="D56572" s="422"/>
    </row>
    <row r="56573" spans="4:4">
      <c r="D56573" s="422"/>
    </row>
    <row r="56574" spans="4:4">
      <c r="D56574" s="422"/>
    </row>
    <row r="56575" spans="4:4">
      <c r="D56575" s="422"/>
    </row>
    <row r="56576" spans="4:4">
      <c r="D56576" s="422"/>
    </row>
    <row r="56577" spans="4:4">
      <c r="D56577" s="422"/>
    </row>
    <row r="56578" spans="4:4">
      <c r="D56578" s="422"/>
    </row>
    <row r="56579" spans="4:4">
      <c r="D56579" s="422"/>
    </row>
    <row r="56580" spans="4:4">
      <c r="D56580" s="422"/>
    </row>
    <row r="56581" spans="4:4">
      <c r="D56581" s="422"/>
    </row>
    <row r="56582" spans="4:4">
      <c r="D56582" s="422"/>
    </row>
    <row r="56583" spans="4:4">
      <c r="D56583" s="422"/>
    </row>
    <row r="56584" spans="4:4">
      <c r="D56584" s="422"/>
    </row>
    <row r="56585" spans="4:4">
      <c r="D56585" s="422"/>
    </row>
    <row r="56586" spans="4:4">
      <c r="D56586" s="422"/>
    </row>
    <row r="56587" spans="4:4">
      <c r="D56587" s="422"/>
    </row>
    <row r="56588" spans="4:4">
      <c r="D56588" s="422"/>
    </row>
    <row r="56589" spans="4:4">
      <c r="D56589" s="422"/>
    </row>
    <row r="56590" spans="4:4">
      <c r="D56590" s="422"/>
    </row>
    <row r="56591" spans="4:4">
      <c r="D56591" s="422"/>
    </row>
    <row r="56592" spans="4:4">
      <c r="D56592" s="422"/>
    </row>
    <row r="56593" spans="4:4">
      <c r="D56593" s="422"/>
    </row>
    <row r="56594" spans="4:4">
      <c r="D56594" s="422"/>
    </row>
    <row r="56595" spans="4:4">
      <c r="D56595" s="422"/>
    </row>
    <row r="56596" spans="4:4">
      <c r="D56596" s="422"/>
    </row>
    <row r="56597" spans="4:4">
      <c r="D56597" s="422"/>
    </row>
    <row r="56598" spans="4:4">
      <c r="D56598" s="422"/>
    </row>
    <row r="56599" spans="4:4">
      <c r="D56599" s="422"/>
    </row>
    <row r="56600" spans="4:4">
      <c r="D56600" s="422"/>
    </row>
    <row r="56601" spans="4:4">
      <c r="D56601" s="422"/>
    </row>
    <row r="56602" spans="4:4">
      <c r="D56602" s="422"/>
    </row>
    <row r="56603" spans="4:4">
      <c r="D56603" s="422"/>
    </row>
    <row r="56604" spans="4:4">
      <c r="D56604" s="422"/>
    </row>
    <row r="56605" spans="4:4">
      <c r="D56605" s="422"/>
    </row>
    <row r="56606" spans="4:4">
      <c r="D56606" s="422"/>
    </row>
    <row r="56607" spans="4:4">
      <c r="D56607" s="422"/>
    </row>
    <row r="56608" spans="4:4">
      <c r="D56608" s="422"/>
    </row>
    <row r="56609" spans="4:4">
      <c r="D56609" s="422"/>
    </row>
    <row r="56610" spans="4:4">
      <c r="D56610" s="422"/>
    </row>
    <row r="56611" spans="4:4">
      <c r="D56611" s="422"/>
    </row>
    <row r="56612" spans="4:4">
      <c r="D56612" s="422"/>
    </row>
    <row r="56613" spans="4:4">
      <c r="D56613" s="422"/>
    </row>
    <row r="56614" spans="4:4">
      <c r="D56614" s="422"/>
    </row>
    <row r="56615" spans="4:4">
      <c r="D56615" s="422"/>
    </row>
    <row r="56616" spans="4:4">
      <c r="D56616" s="422"/>
    </row>
    <row r="56617" spans="4:4">
      <c r="D56617" s="422"/>
    </row>
    <row r="56618" spans="4:4">
      <c r="D56618" s="422"/>
    </row>
    <row r="56619" spans="4:4">
      <c r="D56619" s="422"/>
    </row>
    <row r="56620" spans="4:4">
      <c r="D56620" s="422"/>
    </row>
    <row r="56621" spans="4:4">
      <c r="D56621" s="422"/>
    </row>
    <row r="56622" spans="4:4">
      <c r="D56622" s="422"/>
    </row>
    <row r="56623" spans="4:4">
      <c r="D56623" s="422"/>
    </row>
    <row r="56624" spans="4:4">
      <c r="D56624" s="422"/>
    </row>
    <row r="56625" spans="4:4">
      <c r="D56625" s="422"/>
    </row>
    <row r="56626" spans="4:4">
      <c r="D56626" s="422"/>
    </row>
    <row r="56627" spans="4:4">
      <c r="D56627" s="422"/>
    </row>
    <row r="56628" spans="4:4">
      <c r="D56628" s="422"/>
    </row>
    <row r="56629" spans="4:4">
      <c r="D56629" s="422"/>
    </row>
    <row r="56630" spans="4:4">
      <c r="D56630" s="422"/>
    </row>
    <row r="56631" spans="4:4">
      <c r="D56631" s="422"/>
    </row>
    <row r="56632" spans="4:4">
      <c r="D56632" s="422"/>
    </row>
    <row r="56633" spans="4:4">
      <c r="D56633" s="422"/>
    </row>
    <row r="56634" spans="4:4">
      <c r="D56634" s="422"/>
    </row>
    <row r="56635" spans="4:4">
      <c r="D56635" s="422"/>
    </row>
    <row r="56636" spans="4:4">
      <c r="D56636" s="422"/>
    </row>
    <row r="56637" spans="4:4">
      <c r="D56637" s="422"/>
    </row>
    <row r="56638" spans="4:4">
      <c r="D56638" s="422"/>
    </row>
    <row r="56639" spans="4:4">
      <c r="D56639" s="422"/>
    </row>
    <row r="56640" spans="4:4">
      <c r="D56640" s="422"/>
    </row>
    <row r="56641" spans="4:4">
      <c r="D56641" s="422"/>
    </row>
    <row r="56642" spans="4:4">
      <c r="D56642" s="422"/>
    </row>
    <row r="56643" spans="4:4">
      <c r="D56643" s="422"/>
    </row>
    <row r="56644" spans="4:4">
      <c r="D56644" s="422"/>
    </row>
    <row r="56645" spans="4:4">
      <c r="D56645" s="422"/>
    </row>
    <row r="56646" spans="4:4">
      <c r="D56646" s="422"/>
    </row>
    <row r="56647" spans="4:4">
      <c r="D56647" s="422"/>
    </row>
    <row r="56648" spans="4:4">
      <c r="D56648" s="422"/>
    </row>
    <row r="56649" spans="4:4">
      <c r="D56649" s="422"/>
    </row>
    <row r="56650" spans="4:4">
      <c r="D56650" s="422"/>
    </row>
    <row r="56651" spans="4:4">
      <c r="D56651" s="422"/>
    </row>
    <row r="56652" spans="4:4">
      <c r="D56652" s="422"/>
    </row>
    <row r="56653" spans="4:4">
      <c r="D56653" s="422"/>
    </row>
    <row r="56654" spans="4:4">
      <c r="D56654" s="422"/>
    </row>
    <row r="56655" spans="4:4">
      <c r="D56655" s="422"/>
    </row>
    <row r="56656" spans="4:4">
      <c r="D56656" s="422"/>
    </row>
    <row r="56657" spans="4:4">
      <c r="D56657" s="422"/>
    </row>
    <row r="56658" spans="4:4">
      <c r="D56658" s="422"/>
    </row>
    <row r="56659" spans="4:4">
      <c r="D56659" s="422"/>
    </row>
    <row r="56660" spans="4:4">
      <c r="D56660" s="422"/>
    </row>
    <row r="56661" spans="4:4">
      <c r="D56661" s="422"/>
    </row>
    <row r="56662" spans="4:4">
      <c r="D56662" s="422"/>
    </row>
    <row r="56663" spans="4:4">
      <c r="D56663" s="422"/>
    </row>
    <row r="56664" spans="4:4">
      <c r="D56664" s="422"/>
    </row>
    <row r="56665" spans="4:4">
      <c r="D56665" s="422"/>
    </row>
    <row r="56666" spans="4:4">
      <c r="D56666" s="422"/>
    </row>
    <row r="56667" spans="4:4">
      <c r="D56667" s="422"/>
    </row>
    <row r="56668" spans="4:4">
      <c r="D56668" s="422"/>
    </row>
    <row r="56669" spans="4:4">
      <c r="D56669" s="422"/>
    </row>
    <row r="56670" spans="4:4">
      <c r="D56670" s="422"/>
    </row>
    <row r="56671" spans="4:4">
      <c r="D56671" s="422"/>
    </row>
    <row r="56672" spans="4:4">
      <c r="D56672" s="422"/>
    </row>
    <row r="56673" spans="4:4">
      <c r="D56673" s="422"/>
    </row>
    <row r="56674" spans="4:4">
      <c r="D56674" s="422"/>
    </row>
    <row r="56675" spans="4:4">
      <c r="D56675" s="422"/>
    </row>
    <row r="56676" spans="4:4">
      <c r="D56676" s="422"/>
    </row>
    <row r="56677" spans="4:4">
      <c r="D56677" s="422"/>
    </row>
    <row r="56678" spans="4:4">
      <c r="D56678" s="422"/>
    </row>
    <row r="56679" spans="4:4">
      <c r="D56679" s="422"/>
    </row>
    <row r="56680" spans="4:4">
      <c r="D56680" s="422"/>
    </row>
    <row r="56681" spans="4:4">
      <c r="D56681" s="422"/>
    </row>
    <row r="56682" spans="4:4">
      <c r="D56682" s="422"/>
    </row>
    <row r="56683" spans="4:4">
      <c r="D56683" s="422"/>
    </row>
    <row r="56684" spans="4:4">
      <c r="D56684" s="422"/>
    </row>
    <row r="56685" spans="4:4">
      <c r="D56685" s="422"/>
    </row>
    <row r="56686" spans="4:4">
      <c r="D56686" s="422"/>
    </row>
    <row r="56687" spans="4:4">
      <c r="D56687" s="422"/>
    </row>
    <row r="56688" spans="4:4">
      <c r="D56688" s="422"/>
    </row>
    <row r="56689" spans="4:4">
      <c r="D56689" s="422"/>
    </row>
    <row r="56690" spans="4:4">
      <c r="D56690" s="422"/>
    </row>
    <row r="56691" spans="4:4">
      <c r="D56691" s="422"/>
    </row>
    <row r="56692" spans="4:4">
      <c r="D56692" s="422"/>
    </row>
    <row r="56693" spans="4:4">
      <c r="D56693" s="422"/>
    </row>
    <row r="56694" spans="4:4">
      <c r="D56694" s="422"/>
    </row>
    <row r="56695" spans="4:4">
      <c r="D56695" s="422"/>
    </row>
    <row r="56696" spans="4:4">
      <c r="D56696" s="422"/>
    </row>
    <row r="56697" spans="4:4">
      <c r="D56697" s="422"/>
    </row>
    <row r="56698" spans="4:4">
      <c r="D56698" s="422"/>
    </row>
    <row r="56699" spans="4:4">
      <c r="D56699" s="422"/>
    </row>
    <row r="56700" spans="4:4">
      <c r="D56700" s="422"/>
    </row>
    <row r="56701" spans="4:4">
      <c r="D56701" s="422"/>
    </row>
    <row r="56702" spans="4:4">
      <c r="D56702" s="422"/>
    </row>
    <row r="56703" spans="4:4">
      <c r="D56703" s="422"/>
    </row>
    <row r="56704" spans="4:4">
      <c r="D56704" s="422"/>
    </row>
    <row r="56705" spans="4:4">
      <c r="D56705" s="422"/>
    </row>
    <row r="56706" spans="4:4">
      <c r="D56706" s="422"/>
    </row>
    <row r="56707" spans="4:4">
      <c r="D56707" s="422"/>
    </row>
    <row r="56708" spans="4:4">
      <c r="D56708" s="422"/>
    </row>
    <row r="56709" spans="4:4">
      <c r="D56709" s="422"/>
    </row>
    <row r="56710" spans="4:4">
      <c r="D56710" s="422"/>
    </row>
    <row r="56711" spans="4:4">
      <c r="D56711" s="422"/>
    </row>
    <row r="56712" spans="4:4">
      <c r="D56712" s="422"/>
    </row>
    <row r="56713" spans="4:4">
      <c r="D56713" s="422"/>
    </row>
    <row r="56714" spans="4:4">
      <c r="D56714" s="422"/>
    </row>
    <row r="56715" spans="4:4">
      <c r="D56715" s="422"/>
    </row>
    <row r="56716" spans="4:4">
      <c r="D56716" s="422"/>
    </row>
    <row r="56717" spans="4:4">
      <c r="D56717" s="422"/>
    </row>
    <row r="56718" spans="4:4">
      <c r="D56718" s="422"/>
    </row>
    <row r="56719" spans="4:4">
      <c r="D56719" s="422"/>
    </row>
    <row r="56720" spans="4:4">
      <c r="D56720" s="422"/>
    </row>
    <row r="56721" spans="4:4">
      <c r="D56721" s="422"/>
    </row>
    <row r="56722" spans="4:4">
      <c r="D56722" s="422"/>
    </row>
    <row r="56723" spans="4:4">
      <c r="D56723" s="422"/>
    </row>
    <row r="56724" spans="4:4">
      <c r="D56724" s="422"/>
    </row>
    <row r="56725" spans="4:4">
      <c r="D56725" s="422"/>
    </row>
    <row r="56726" spans="4:4">
      <c r="D56726" s="422"/>
    </row>
    <row r="56727" spans="4:4">
      <c r="D56727" s="422"/>
    </row>
    <row r="56728" spans="4:4">
      <c r="D56728" s="422"/>
    </row>
    <row r="56729" spans="4:4">
      <c r="D56729" s="422"/>
    </row>
    <row r="56730" spans="4:4">
      <c r="D56730" s="422"/>
    </row>
    <row r="56731" spans="4:4">
      <c r="D56731" s="422"/>
    </row>
    <row r="56732" spans="4:4">
      <c r="D56732" s="422"/>
    </row>
    <row r="56733" spans="4:4">
      <c r="D56733" s="422"/>
    </row>
    <row r="56734" spans="4:4">
      <c r="D56734" s="422"/>
    </row>
    <row r="56735" spans="4:4">
      <c r="D56735" s="422"/>
    </row>
    <row r="56736" spans="4:4">
      <c r="D56736" s="422"/>
    </row>
    <row r="56737" spans="4:4">
      <c r="D56737" s="422"/>
    </row>
    <row r="56738" spans="4:4">
      <c r="D56738" s="422"/>
    </row>
    <row r="56739" spans="4:4">
      <c r="D56739" s="422"/>
    </row>
    <row r="56740" spans="4:4">
      <c r="D56740" s="422"/>
    </row>
    <row r="56741" spans="4:4">
      <c r="D56741" s="422"/>
    </row>
    <row r="56742" spans="4:4">
      <c r="D56742" s="422"/>
    </row>
    <row r="56743" spans="4:4">
      <c r="D56743" s="422"/>
    </row>
    <row r="56744" spans="4:4">
      <c r="D56744" s="422"/>
    </row>
    <row r="56745" spans="4:4">
      <c r="D56745" s="422"/>
    </row>
    <row r="56746" spans="4:4">
      <c r="D56746" s="422"/>
    </row>
    <row r="56747" spans="4:4">
      <c r="D56747" s="422"/>
    </row>
    <row r="56748" spans="4:4">
      <c r="D56748" s="422"/>
    </row>
    <row r="56749" spans="4:4">
      <c r="D56749" s="422"/>
    </row>
    <row r="56750" spans="4:4">
      <c r="D56750" s="422"/>
    </row>
    <row r="56751" spans="4:4">
      <c r="D56751" s="422"/>
    </row>
    <row r="56752" spans="4:4">
      <c r="D56752" s="422"/>
    </row>
    <row r="56753" spans="4:4">
      <c r="D56753" s="422"/>
    </row>
    <row r="56754" spans="4:4">
      <c r="D56754" s="422"/>
    </row>
    <row r="56755" spans="4:4">
      <c r="D56755" s="422"/>
    </row>
    <row r="56756" spans="4:4">
      <c r="D56756" s="422"/>
    </row>
    <row r="56757" spans="4:4">
      <c r="D56757" s="422"/>
    </row>
    <row r="56758" spans="4:4">
      <c r="D56758" s="422"/>
    </row>
    <row r="56759" spans="4:4">
      <c r="D56759" s="422"/>
    </row>
    <row r="56760" spans="4:4">
      <c r="D56760" s="422"/>
    </row>
    <row r="56761" spans="4:4">
      <c r="D56761" s="422"/>
    </row>
    <row r="56762" spans="4:4">
      <c r="D56762" s="422"/>
    </row>
    <row r="56763" spans="4:4">
      <c r="D56763" s="422"/>
    </row>
    <row r="56764" spans="4:4">
      <c r="D56764" s="422"/>
    </row>
    <row r="56765" spans="4:4">
      <c r="D56765" s="422"/>
    </row>
    <row r="56766" spans="4:4">
      <c r="D56766" s="422"/>
    </row>
    <row r="56767" spans="4:4">
      <c r="D56767" s="422"/>
    </row>
    <row r="56768" spans="4:4">
      <c r="D56768" s="422"/>
    </row>
    <row r="56769" spans="4:4">
      <c r="D56769" s="422"/>
    </row>
    <row r="56770" spans="4:4">
      <c r="D56770" s="422"/>
    </row>
    <row r="56771" spans="4:4">
      <c r="D56771" s="422"/>
    </row>
    <row r="56772" spans="4:4">
      <c r="D56772" s="422"/>
    </row>
    <row r="56773" spans="4:4">
      <c r="D56773" s="422"/>
    </row>
    <row r="56774" spans="4:4">
      <c r="D56774" s="422"/>
    </row>
    <row r="56775" spans="4:4">
      <c r="D56775" s="422"/>
    </row>
    <row r="56776" spans="4:4">
      <c r="D56776" s="422"/>
    </row>
    <row r="56777" spans="4:4">
      <c r="D56777" s="422"/>
    </row>
    <row r="56778" spans="4:4">
      <c r="D56778" s="422"/>
    </row>
    <row r="56779" spans="4:4">
      <c r="D56779" s="422"/>
    </row>
    <row r="56780" spans="4:4">
      <c r="D56780" s="422"/>
    </row>
    <row r="56781" spans="4:4">
      <c r="D56781" s="422"/>
    </row>
    <row r="56782" spans="4:4">
      <c r="D56782" s="422"/>
    </row>
    <row r="56783" spans="4:4">
      <c r="D56783" s="422"/>
    </row>
    <row r="56784" spans="4:4">
      <c r="D56784" s="422"/>
    </row>
    <row r="56785" spans="4:4">
      <c r="D56785" s="422"/>
    </row>
    <row r="56786" spans="4:4">
      <c r="D56786" s="422"/>
    </row>
    <row r="56787" spans="4:4">
      <c r="D56787" s="422"/>
    </row>
    <row r="56788" spans="4:4">
      <c r="D56788" s="422"/>
    </row>
    <row r="56789" spans="4:4">
      <c r="D56789" s="422"/>
    </row>
    <row r="56790" spans="4:4">
      <c r="D56790" s="422"/>
    </row>
    <row r="56791" spans="4:4">
      <c r="D56791" s="422"/>
    </row>
    <row r="56792" spans="4:4">
      <c r="D56792" s="422"/>
    </row>
    <row r="56793" spans="4:4">
      <c r="D56793" s="422"/>
    </row>
    <row r="56794" spans="4:4">
      <c r="D56794" s="422"/>
    </row>
    <row r="56795" spans="4:4">
      <c r="D56795" s="422"/>
    </row>
    <row r="56796" spans="4:4">
      <c r="D56796" s="422"/>
    </row>
    <row r="56797" spans="4:4">
      <c r="D56797" s="422"/>
    </row>
    <row r="56798" spans="4:4">
      <c r="D56798" s="422"/>
    </row>
    <row r="56799" spans="4:4">
      <c r="D56799" s="422"/>
    </row>
    <row r="56800" spans="4:4">
      <c r="D56800" s="422"/>
    </row>
    <row r="56801" spans="4:4">
      <c r="D56801" s="422"/>
    </row>
    <row r="56802" spans="4:4">
      <c r="D56802" s="422"/>
    </row>
    <row r="56803" spans="4:4">
      <c r="D56803" s="422"/>
    </row>
    <row r="56804" spans="4:4">
      <c r="D56804" s="422"/>
    </row>
    <row r="56805" spans="4:4">
      <c r="D56805" s="422"/>
    </row>
    <row r="56806" spans="4:4">
      <c r="D56806" s="422"/>
    </row>
    <row r="56807" spans="4:4">
      <c r="D56807" s="422"/>
    </row>
    <row r="56808" spans="4:4">
      <c r="D56808" s="422"/>
    </row>
    <row r="56809" spans="4:4">
      <c r="D56809" s="422"/>
    </row>
    <row r="56810" spans="4:4">
      <c r="D56810" s="422"/>
    </row>
    <row r="56811" spans="4:4">
      <c r="D56811" s="422"/>
    </row>
    <row r="56812" spans="4:4">
      <c r="D56812" s="422"/>
    </row>
    <row r="56813" spans="4:4">
      <c r="D56813" s="422"/>
    </row>
    <row r="56814" spans="4:4">
      <c r="D56814" s="422"/>
    </row>
    <row r="56815" spans="4:4">
      <c r="D56815" s="422"/>
    </row>
    <row r="56816" spans="4:4">
      <c r="D56816" s="422"/>
    </row>
    <row r="56817" spans="4:4">
      <c r="D56817" s="422"/>
    </row>
    <row r="56818" spans="4:4">
      <c r="D56818" s="422"/>
    </row>
    <row r="56819" spans="4:4">
      <c r="D56819" s="422"/>
    </row>
    <row r="56820" spans="4:4">
      <c r="D56820" s="422"/>
    </row>
    <row r="56821" spans="4:4">
      <c r="D56821" s="422"/>
    </row>
    <row r="56822" spans="4:4">
      <c r="D56822" s="422"/>
    </row>
    <row r="56823" spans="4:4">
      <c r="D56823" s="422"/>
    </row>
    <row r="56824" spans="4:4">
      <c r="D56824" s="422"/>
    </row>
    <row r="56825" spans="4:4">
      <c r="D56825" s="422"/>
    </row>
    <row r="56826" spans="4:4">
      <c r="D56826" s="422"/>
    </row>
    <row r="56827" spans="4:4">
      <c r="D56827" s="422"/>
    </row>
    <row r="56828" spans="4:4">
      <c r="D56828" s="422"/>
    </row>
    <row r="56829" spans="4:4">
      <c r="D56829" s="422"/>
    </row>
    <row r="56830" spans="4:4">
      <c r="D56830" s="422"/>
    </row>
    <row r="56831" spans="4:4">
      <c r="D56831" s="422"/>
    </row>
    <row r="56832" spans="4:4">
      <c r="D56832" s="422"/>
    </row>
    <row r="56833" spans="4:4">
      <c r="D56833" s="422"/>
    </row>
    <row r="56834" spans="4:4">
      <c r="D56834" s="422"/>
    </row>
    <row r="56835" spans="4:4">
      <c r="D56835" s="422"/>
    </row>
    <row r="56836" spans="4:4">
      <c r="D56836" s="422"/>
    </row>
    <row r="56837" spans="4:4">
      <c r="D56837" s="422"/>
    </row>
    <row r="56838" spans="4:4">
      <c r="D56838" s="422"/>
    </row>
    <row r="56839" spans="4:4">
      <c r="D56839" s="422"/>
    </row>
    <row r="56840" spans="4:4">
      <c r="D56840" s="422"/>
    </row>
    <row r="56841" spans="4:4">
      <c r="D56841" s="422"/>
    </row>
    <row r="56842" spans="4:4">
      <c r="D56842" s="422"/>
    </row>
    <row r="56843" spans="4:4">
      <c r="D56843" s="422"/>
    </row>
    <row r="56844" spans="4:4">
      <c r="D56844" s="422"/>
    </row>
    <row r="56845" spans="4:4">
      <c r="D56845" s="422"/>
    </row>
    <row r="56846" spans="4:4">
      <c r="D56846" s="422"/>
    </row>
    <row r="56847" spans="4:4">
      <c r="D56847" s="422"/>
    </row>
    <row r="56848" spans="4:4">
      <c r="D56848" s="422"/>
    </row>
    <row r="56849" spans="4:4">
      <c r="D56849" s="422"/>
    </row>
    <row r="56850" spans="4:4">
      <c r="D56850" s="422"/>
    </row>
    <row r="56851" spans="4:4">
      <c r="D56851" s="422"/>
    </row>
    <row r="56852" spans="4:4">
      <c r="D56852" s="422"/>
    </row>
    <row r="56853" spans="4:4">
      <c r="D56853" s="422"/>
    </row>
    <row r="56854" spans="4:4">
      <c r="D56854" s="422"/>
    </row>
    <row r="56855" spans="4:4">
      <c r="D56855" s="422"/>
    </row>
    <row r="56856" spans="4:4">
      <c r="D56856" s="422"/>
    </row>
    <row r="56857" spans="4:4">
      <c r="D56857" s="422"/>
    </row>
    <row r="56858" spans="4:4">
      <c r="D56858" s="422"/>
    </row>
    <row r="56859" spans="4:4">
      <c r="D56859" s="422"/>
    </row>
    <row r="56860" spans="4:4">
      <c r="D56860" s="422"/>
    </row>
    <row r="56861" spans="4:4">
      <c r="D56861" s="422"/>
    </row>
    <row r="56862" spans="4:4">
      <c r="D56862" s="422"/>
    </row>
    <row r="56863" spans="4:4">
      <c r="D56863" s="422"/>
    </row>
    <row r="56864" spans="4:4">
      <c r="D56864" s="422"/>
    </row>
    <row r="56865" spans="4:4">
      <c r="D56865" s="422"/>
    </row>
    <row r="56866" spans="4:4">
      <c r="D56866" s="422"/>
    </row>
    <row r="56867" spans="4:4">
      <c r="D56867" s="422"/>
    </row>
    <row r="56868" spans="4:4">
      <c r="D56868" s="422"/>
    </row>
    <row r="56869" spans="4:4">
      <c r="D56869" s="422"/>
    </row>
    <row r="56870" spans="4:4">
      <c r="D56870" s="422"/>
    </row>
    <row r="56871" spans="4:4">
      <c r="D56871" s="422"/>
    </row>
    <row r="56872" spans="4:4">
      <c r="D56872" s="422"/>
    </row>
    <row r="56873" spans="4:4">
      <c r="D56873" s="422"/>
    </row>
    <row r="56874" spans="4:4">
      <c r="D56874" s="422"/>
    </row>
    <row r="56875" spans="4:4">
      <c r="D56875" s="422"/>
    </row>
    <row r="56876" spans="4:4">
      <c r="D56876" s="422"/>
    </row>
    <row r="56877" spans="4:4">
      <c r="D56877" s="422"/>
    </row>
    <row r="56878" spans="4:4">
      <c r="D56878" s="422"/>
    </row>
    <row r="56879" spans="4:4">
      <c r="D56879" s="422"/>
    </row>
    <row r="56880" spans="4:4">
      <c r="D56880" s="422"/>
    </row>
    <row r="56881" spans="4:4">
      <c r="D56881" s="422"/>
    </row>
    <row r="56882" spans="4:4">
      <c r="D56882" s="422"/>
    </row>
    <row r="56883" spans="4:4">
      <c r="D56883" s="422"/>
    </row>
    <row r="56884" spans="4:4">
      <c r="D56884" s="422"/>
    </row>
    <row r="56885" spans="4:4">
      <c r="D56885" s="422"/>
    </row>
    <row r="56886" spans="4:4">
      <c r="D56886" s="422"/>
    </row>
    <row r="56887" spans="4:4">
      <c r="D56887" s="422"/>
    </row>
    <row r="56888" spans="4:4">
      <c r="D56888" s="422"/>
    </row>
    <row r="56889" spans="4:4">
      <c r="D56889" s="422"/>
    </row>
    <row r="56890" spans="4:4">
      <c r="D56890" s="422"/>
    </row>
    <row r="56891" spans="4:4">
      <c r="D56891" s="422"/>
    </row>
    <row r="56892" spans="4:4">
      <c r="D56892" s="422"/>
    </row>
    <row r="56893" spans="4:4">
      <c r="D56893" s="422"/>
    </row>
    <row r="56894" spans="4:4">
      <c r="D56894" s="422"/>
    </row>
    <row r="56895" spans="4:4">
      <c r="D56895" s="422"/>
    </row>
    <row r="56896" spans="4:4">
      <c r="D56896" s="422"/>
    </row>
    <row r="56897" spans="4:4">
      <c r="D56897" s="422"/>
    </row>
    <row r="56898" spans="4:4">
      <c r="D56898" s="422"/>
    </row>
    <row r="56899" spans="4:4">
      <c r="D56899" s="422"/>
    </row>
    <row r="56900" spans="4:4">
      <c r="D56900" s="422"/>
    </row>
    <row r="56901" spans="4:4">
      <c r="D56901" s="422"/>
    </row>
    <row r="56902" spans="4:4">
      <c r="D56902" s="422"/>
    </row>
    <row r="56903" spans="4:4">
      <c r="D56903" s="422"/>
    </row>
    <row r="56904" spans="4:4">
      <c r="D56904" s="422"/>
    </row>
    <row r="56905" spans="4:4">
      <c r="D56905" s="422"/>
    </row>
    <row r="56906" spans="4:4">
      <c r="D56906" s="422"/>
    </row>
    <row r="56907" spans="4:4">
      <c r="D56907" s="422"/>
    </row>
    <row r="56908" spans="4:4">
      <c r="D56908" s="422"/>
    </row>
    <row r="56909" spans="4:4">
      <c r="D56909" s="422"/>
    </row>
    <row r="56910" spans="4:4">
      <c r="D56910" s="422"/>
    </row>
    <row r="56911" spans="4:4">
      <c r="D56911" s="422"/>
    </row>
    <row r="56912" spans="4:4">
      <c r="D56912" s="422"/>
    </row>
    <row r="56913" spans="4:4">
      <c r="D56913" s="422"/>
    </row>
    <row r="56914" spans="4:4">
      <c r="D56914" s="422"/>
    </row>
    <row r="56915" spans="4:4">
      <c r="D56915" s="422"/>
    </row>
    <row r="56916" spans="4:4">
      <c r="D56916" s="422"/>
    </row>
    <row r="56917" spans="4:4">
      <c r="D56917" s="422"/>
    </row>
    <row r="56918" spans="4:4">
      <c r="D56918" s="422"/>
    </row>
    <row r="56919" spans="4:4">
      <c r="D56919" s="422"/>
    </row>
    <row r="56920" spans="4:4">
      <c r="D56920" s="422"/>
    </row>
    <row r="56921" spans="4:4">
      <c r="D56921" s="422"/>
    </row>
    <row r="56922" spans="4:4">
      <c r="D56922" s="422"/>
    </row>
    <row r="56923" spans="4:4">
      <c r="D56923" s="422"/>
    </row>
    <row r="56924" spans="4:4">
      <c r="D56924" s="422"/>
    </row>
    <row r="56925" spans="4:4">
      <c r="D56925" s="422"/>
    </row>
    <row r="56926" spans="4:4">
      <c r="D56926" s="422"/>
    </row>
    <row r="56927" spans="4:4">
      <c r="D56927" s="422"/>
    </row>
    <row r="56928" spans="4:4">
      <c r="D56928" s="422"/>
    </row>
    <row r="56929" spans="4:4">
      <c r="D56929" s="422"/>
    </row>
    <row r="56930" spans="4:4">
      <c r="D56930" s="422"/>
    </row>
    <row r="56931" spans="4:4">
      <c r="D56931" s="422"/>
    </row>
    <row r="56932" spans="4:4">
      <c r="D56932" s="422"/>
    </row>
    <row r="56933" spans="4:4">
      <c r="D56933" s="422"/>
    </row>
    <row r="56934" spans="4:4">
      <c r="D56934" s="422"/>
    </row>
    <row r="56935" spans="4:4">
      <c r="D56935" s="422"/>
    </row>
    <row r="56936" spans="4:4">
      <c r="D56936" s="422"/>
    </row>
    <row r="56937" spans="4:4">
      <c r="D56937" s="422"/>
    </row>
    <row r="56938" spans="4:4">
      <c r="D56938" s="422"/>
    </row>
    <row r="56939" spans="4:4">
      <c r="D56939" s="422"/>
    </row>
    <row r="56940" spans="4:4">
      <c r="D56940" s="422"/>
    </row>
    <row r="56941" spans="4:4">
      <c r="D56941" s="422"/>
    </row>
    <row r="56942" spans="4:4">
      <c r="D56942" s="422"/>
    </row>
    <row r="56943" spans="4:4">
      <c r="D56943" s="422"/>
    </row>
    <row r="56944" spans="4:4">
      <c r="D56944" s="422"/>
    </row>
    <row r="56945" spans="4:4">
      <c r="D56945" s="422"/>
    </row>
    <row r="56946" spans="4:4">
      <c r="D56946" s="422"/>
    </row>
    <row r="56947" spans="4:4">
      <c r="D56947" s="422"/>
    </row>
    <row r="56948" spans="4:4">
      <c r="D56948" s="422"/>
    </row>
    <row r="56949" spans="4:4">
      <c r="D56949" s="422"/>
    </row>
    <row r="56950" spans="4:4">
      <c r="D56950" s="422"/>
    </row>
    <row r="56951" spans="4:4">
      <c r="D56951" s="422"/>
    </row>
    <row r="56952" spans="4:4">
      <c r="D56952" s="422"/>
    </row>
    <row r="56953" spans="4:4">
      <c r="D56953" s="422"/>
    </row>
    <row r="56954" spans="4:4">
      <c r="D56954" s="422"/>
    </row>
    <row r="56955" spans="4:4">
      <c r="D56955" s="422"/>
    </row>
    <row r="56956" spans="4:4">
      <c r="D56956" s="422"/>
    </row>
    <row r="56957" spans="4:4">
      <c r="D56957" s="422"/>
    </row>
    <row r="56958" spans="4:4">
      <c r="D56958" s="422"/>
    </row>
    <row r="56959" spans="4:4">
      <c r="D56959" s="422"/>
    </row>
    <row r="56960" spans="4:4">
      <c r="D56960" s="422"/>
    </row>
    <row r="56961" spans="4:4">
      <c r="D56961" s="422"/>
    </row>
    <row r="56962" spans="4:4">
      <c r="D56962" s="422"/>
    </row>
    <row r="56963" spans="4:4">
      <c r="D56963" s="422"/>
    </row>
    <row r="56964" spans="4:4">
      <c r="D56964" s="422"/>
    </row>
    <row r="56965" spans="4:4">
      <c r="D56965" s="422"/>
    </row>
    <row r="56966" spans="4:4">
      <c r="D56966" s="422"/>
    </row>
    <row r="56967" spans="4:4">
      <c r="D56967" s="422"/>
    </row>
    <row r="56968" spans="4:4">
      <c r="D56968" s="422"/>
    </row>
    <row r="56969" spans="4:4">
      <c r="D56969" s="422"/>
    </row>
    <row r="56970" spans="4:4">
      <c r="D56970" s="422"/>
    </row>
    <row r="56971" spans="4:4">
      <c r="D56971" s="422"/>
    </row>
    <row r="56972" spans="4:4">
      <c r="D56972" s="422"/>
    </row>
    <row r="56973" spans="4:4">
      <c r="D56973" s="422"/>
    </row>
    <row r="56974" spans="4:4">
      <c r="D56974" s="422"/>
    </row>
    <row r="56975" spans="4:4">
      <c r="D56975" s="422"/>
    </row>
    <row r="56976" spans="4:4">
      <c r="D56976" s="422"/>
    </row>
    <row r="56977" spans="4:4">
      <c r="D56977" s="422"/>
    </row>
    <row r="56978" spans="4:4">
      <c r="D56978" s="422"/>
    </row>
    <row r="56979" spans="4:4">
      <c r="D56979" s="422"/>
    </row>
    <row r="56980" spans="4:4">
      <c r="D56980" s="422"/>
    </row>
    <row r="56981" spans="4:4">
      <c r="D56981" s="422"/>
    </row>
    <row r="56982" spans="4:4">
      <c r="D56982" s="422"/>
    </row>
    <row r="56983" spans="4:4">
      <c r="D56983" s="422"/>
    </row>
    <row r="56984" spans="4:4">
      <c r="D56984" s="422"/>
    </row>
    <row r="56985" spans="4:4">
      <c r="D56985" s="422"/>
    </row>
    <row r="56986" spans="4:4">
      <c r="D56986" s="422"/>
    </row>
    <row r="56987" spans="4:4">
      <c r="D56987" s="422"/>
    </row>
    <row r="56988" spans="4:4">
      <c r="D56988" s="422"/>
    </row>
    <row r="56989" spans="4:4">
      <c r="D56989" s="422"/>
    </row>
    <row r="56990" spans="4:4">
      <c r="D56990" s="422"/>
    </row>
    <row r="56991" spans="4:4">
      <c r="D56991" s="422"/>
    </row>
    <row r="56992" spans="4:4">
      <c r="D56992" s="422"/>
    </row>
    <row r="56993" spans="4:4">
      <c r="D56993" s="422"/>
    </row>
    <row r="56994" spans="4:4">
      <c r="D56994" s="422"/>
    </row>
    <row r="56995" spans="4:4">
      <c r="D56995" s="422"/>
    </row>
    <row r="56996" spans="4:4">
      <c r="D56996" s="422"/>
    </row>
    <row r="56997" spans="4:4">
      <c r="D56997" s="422"/>
    </row>
    <row r="56998" spans="4:4">
      <c r="D56998" s="422"/>
    </row>
    <row r="56999" spans="4:4">
      <c r="D56999" s="422"/>
    </row>
    <row r="57000" spans="4:4">
      <c r="D57000" s="422"/>
    </row>
    <row r="57001" spans="4:4">
      <c r="D57001" s="422"/>
    </row>
    <row r="57002" spans="4:4">
      <c r="D57002" s="422"/>
    </row>
    <row r="57003" spans="4:4">
      <c r="D57003" s="422"/>
    </row>
    <row r="57004" spans="4:4">
      <c r="D57004" s="422"/>
    </row>
    <row r="57005" spans="4:4">
      <c r="D57005" s="422"/>
    </row>
    <row r="57006" spans="4:4">
      <c r="D57006" s="422"/>
    </row>
    <row r="57007" spans="4:4">
      <c r="D57007" s="422"/>
    </row>
    <row r="57008" spans="4:4">
      <c r="D57008" s="422"/>
    </row>
    <row r="57009" spans="4:4">
      <c r="D57009" s="422"/>
    </row>
    <row r="57010" spans="4:4">
      <c r="D57010" s="422"/>
    </row>
    <row r="57011" spans="4:4">
      <c r="D57011" s="422"/>
    </row>
    <row r="57012" spans="4:4">
      <c r="D57012" s="422"/>
    </row>
    <row r="57013" spans="4:4">
      <c r="D57013" s="422"/>
    </row>
    <row r="57014" spans="4:4">
      <c r="D57014" s="422"/>
    </row>
    <row r="57015" spans="4:4">
      <c r="D57015" s="422"/>
    </row>
    <row r="57016" spans="4:4">
      <c r="D57016" s="422"/>
    </row>
    <row r="57017" spans="4:4">
      <c r="D57017" s="422"/>
    </row>
    <row r="57018" spans="4:4">
      <c r="D57018" s="422"/>
    </row>
    <row r="57019" spans="4:4">
      <c r="D57019" s="422"/>
    </row>
    <row r="57020" spans="4:4">
      <c r="D57020" s="422"/>
    </row>
    <row r="57021" spans="4:4">
      <c r="D57021" s="422"/>
    </row>
    <row r="57022" spans="4:4">
      <c r="D57022" s="422"/>
    </row>
    <row r="57023" spans="4:4">
      <c r="D57023" s="422"/>
    </row>
    <row r="57024" spans="4:4">
      <c r="D57024" s="422"/>
    </row>
    <row r="57025" spans="4:4">
      <c r="D57025" s="422"/>
    </row>
    <row r="57026" spans="4:4">
      <c r="D57026" s="422"/>
    </row>
    <row r="57027" spans="4:4">
      <c r="D57027" s="422"/>
    </row>
    <row r="57028" spans="4:4">
      <c r="D57028" s="422"/>
    </row>
    <row r="57029" spans="4:4">
      <c r="D57029" s="422"/>
    </row>
    <row r="57030" spans="4:4">
      <c r="D57030" s="422"/>
    </row>
    <row r="57031" spans="4:4">
      <c r="D57031" s="422"/>
    </row>
    <row r="57032" spans="4:4">
      <c r="D57032" s="422"/>
    </row>
    <row r="57033" spans="4:4">
      <c r="D57033" s="422"/>
    </row>
    <row r="57034" spans="4:4">
      <c r="D57034" s="422"/>
    </row>
    <row r="57035" spans="4:4">
      <c r="D57035" s="422"/>
    </row>
    <row r="57036" spans="4:4">
      <c r="D57036" s="422"/>
    </row>
    <row r="57037" spans="4:4">
      <c r="D57037" s="422"/>
    </row>
    <row r="57038" spans="4:4">
      <c r="D57038" s="422"/>
    </row>
    <row r="57039" spans="4:4">
      <c r="D57039" s="422"/>
    </row>
    <row r="57040" spans="4:4">
      <c r="D57040" s="422"/>
    </row>
    <row r="57041" spans="4:4">
      <c r="D57041" s="422"/>
    </row>
    <row r="57042" spans="4:4">
      <c r="D57042" s="422"/>
    </row>
    <row r="57043" spans="4:4">
      <c r="D57043" s="422"/>
    </row>
    <row r="57044" spans="4:4">
      <c r="D57044" s="422"/>
    </row>
    <row r="57045" spans="4:4">
      <c r="D57045" s="422"/>
    </row>
    <row r="57046" spans="4:4">
      <c r="D57046" s="422"/>
    </row>
    <row r="57047" spans="4:4">
      <c r="D57047" s="422"/>
    </row>
    <row r="57048" spans="4:4">
      <c r="D57048" s="422"/>
    </row>
    <row r="57049" spans="4:4">
      <c r="D57049" s="422"/>
    </row>
    <row r="57050" spans="4:4">
      <c r="D57050" s="422"/>
    </row>
    <row r="57051" spans="4:4">
      <c r="D57051" s="422"/>
    </row>
    <row r="57052" spans="4:4">
      <c r="D57052" s="422"/>
    </row>
    <row r="57053" spans="4:4">
      <c r="D57053" s="422"/>
    </row>
    <row r="57054" spans="4:4">
      <c r="D57054" s="422"/>
    </row>
    <row r="57055" spans="4:4">
      <c r="D57055" s="422"/>
    </row>
    <row r="57056" spans="4:4">
      <c r="D57056" s="422"/>
    </row>
    <row r="57057" spans="4:4">
      <c r="D57057" s="422"/>
    </row>
    <row r="57058" spans="4:4">
      <c r="D57058" s="422"/>
    </row>
    <row r="57059" spans="4:4">
      <c r="D57059" s="422"/>
    </row>
    <row r="57060" spans="4:4">
      <c r="D57060" s="422"/>
    </row>
    <row r="57061" spans="4:4">
      <c r="D57061" s="422"/>
    </row>
    <row r="57062" spans="4:4">
      <c r="D57062" s="422"/>
    </row>
    <row r="57063" spans="4:4">
      <c r="D57063" s="422"/>
    </row>
    <row r="57064" spans="4:4">
      <c r="D57064" s="422"/>
    </row>
    <row r="57065" spans="4:4">
      <c r="D57065" s="422"/>
    </row>
    <row r="57066" spans="4:4">
      <c r="D57066" s="422"/>
    </row>
    <row r="57067" spans="4:4">
      <c r="D57067" s="422"/>
    </row>
    <row r="57068" spans="4:4">
      <c r="D57068" s="422"/>
    </row>
    <row r="57069" spans="4:4">
      <c r="D57069" s="422"/>
    </row>
    <row r="57070" spans="4:4">
      <c r="D57070" s="422"/>
    </row>
    <row r="57071" spans="4:4">
      <c r="D57071" s="422"/>
    </row>
    <row r="57072" spans="4:4">
      <c r="D57072" s="422"/>
    </row>
    <row r="57073" spans="4:4">
      <c r="D57073" s="422"/>
    </row>
    <row r="57074" spans="4:4">
      <c r="D57074" s="422"/>
    </row>
    <row r="57075" spans="4:4">
      <c r="D57075" s="422"/>
    </row>
    <row r="57076" spans="4:4">
      <c r="D57076" s="422"/>
    </row>
    <row r="57077" spans="4:4">
      <c r="D57077" s="422"/>
    </row>
    <row r="57078" spans="4:4">
      <c r="D57078" s="422"/>
    </row>
    <row r="57079" spans="4:4">
      <c r="D57079" s="422"/>
    </row>
    <row r="57080" spans="4:4">
      <c r="D57080" s="422"/>
    </row>
    <row r="57081" spans="4:4">
      <c r="D57081" s="422"/>
    </row>
    <row r="57082" spans="4:4">
      <c r="D57082" s="422"/>
    </row>
    <row r="57083" spans="4:4">
      <c r="D57083" s="422"/>
    </row>
    <row r="57084" spans="4:4">
      <c r="D57084" s="422"/>
    </row>
    <row r="57085" spans="4:4">
      <c r="D57085" s="422"/>
    </row>
    <row r="57086" spans="4:4">
      <c r="D57086" s="422"/>
    </row>
    <row r="57087" spans="4:4">
      <c r="D57087" s="422"/>
    </row>
    <row r="57088" spans="4:4">
      <c r="D57088" s="422"/>
    </row>
    <row r="57089" spans="4:4">
      <c r="D57089" s="422"/>
    </row>
    <row r="57090" spans="4:4">
      <c r="D57090" s="422"/>
    </row>
    <row r="57091" spans="4:4">
      <c r="D57091" s="422"/>
    </row>
    <row r="57092" spans="4:4">
      <c r="D57092" s="422"/>
    </row>
    <row r="57093" spans="4:4">
      <c r="D57093" s="422"/>
    </row>
    <row r="57094" spans="4:4">
      <c r="D57094" s="422"/>
    </row>
    <row r="57095" spans="4:4">
      <c r="D57095" s="422"/>
    </row>
    <row r="57096" spans="4:4">
      <c r="D57096" s="422"/>
    </row>
    <row r="57097" spans="4:4">
      <c r="D57097" s="422"/>
    </row>
    <row r="57098" spans="4:4">
      <c r="D57098" s="422"/>
    </row>
    <row r="57099" spans="4:4">
      <c r="D57099" s="422"/>
    </row>
    <row r="57100" spans="4:4">
      <c r="D57100" s="422"/>
    </row>
    <row r="57101" spans="4:4">
      <c r="D57101" s="422"/>
    </row>
    <row r="57102" spans="4:4">
      <c r="D57102" s="422"/>
    </row>
    <row r="57103" spans="4:4">
      <c r="D57103" s="422"/>
    </row>
    <row r="57104" spans="4:4">
      <c r="D57104" s="422"/>
    </row>
    <row r="57105" spans="4:4">
      <c r="D57105" s="422"/>
    </row>
    <row r="57106" spans="4:4">
      <c r="D57106" s="422"/>
    </row>
    <row r="57107" spans="4:4">
      <c r="D57107" s="422"/>
    </row>
    <row r="57108" spans="4:4">
      <c r="D57108" s="422"/>
    </row>
    <row r="57109" spans="4:4">
      <c r="D57109" s="422"/>
    </row>
    <row r="57110" spans="4:4">
      <c r="D57110" s="422"/>
    </row>
    <row r="57111" spans="4:4">
      <c r="D57111" s="422"/>
    </row>
    <row r="57112" spans="4:4">
      <c r="D57112" s="422"/>
    </row>
    <row r="57113" spans="4:4">
      <c r="D57113" s="422"/>
    </row>
    <row r="57114" spans="4:4">
      <c r="D57114" s="422"/>
    </row>
    <row r="57115" spans="4:4">
      <c r="D57115" s="422"/>
    </row>
    <row r="57116" spans="4:4">
      <c r="D57116" s="422"/>
    </row>
    <row r="57117" spans="4:4">
      <c r="D57117" s="422"/>
    </row>
    <row r="57118" spans="4:4">
      <c r="D57118" s="422"/>
    </row>
    <row r="57119" spans="4:4">
      <c r="D57119" s="422"/>
    </row>
    <row r="57120" spans="4:4">
      <c r="D57120" s="422"/>
    </row>
    <row r="57121" spans="4:4">
      <c r="D57121" s="422"/>
    </row>
    <row r="57122" spans="4:4">
      <c r="D57122" s="422"/>
    </row>
    <row r="57123" spans="4:4">
      <c r="D57123" s="422"/>
    </row>
    <row r="57124" spans="4:4">
      <c r="D57124" s="422"/>
    </row>
    <row r="57125" spans="4:4">
      <c r="D57125" s="422"/>
    </row>
    <row r="57126" spans="4:4">
      <c r="D57126" s="422"/>
    </row>
    <row r="57127" spans="4:4">
      <c r="D57127" s="422"/>
    </row>
    <row r="57128" spans="4:4">
      <c r="D57128" s="422"/>
    </row>
    <row r="57129" spans="4:4">
      <c r="D57129" s="422"/>
    </row>
    <row r="57130" spans="4:4">
      <c r="D57130" s="422"/>
    </row>
    <row r="57131" spans="4:4">
      <c r="D57131" s="422"/>
    </row>
    <row r="57132" spans="4:4">
      <c r="D57132" s="422"/>
    </row>
    <row r="57133" spans="4:4">
      <c r="D57133" s="422"/>
    </row>
    <row r="57134" spans="4:4">
      <c r="D57134" s="422"/>
    </row>
    <row r="57135" spans="4:4">
      <c r="D57135" s="422"/>
    </row>
    <row r="57136" spans="4:4">
      <c r="D57136" s="422"/>
    </row>
    <row r="57137" spans="4:4">
      <c r="D57137" s="422"/>
    </row>
    <row r="57138" spans="4:4">
      <c r="D57138" s="422"/>
    </row>
    <row r="57139" spans="4:4">
      <c r="D57139" s="422"/>
    </row>
    <row r="57140" spans="4:4">
      <c r="D57140" s="422"/>
    </row>
    <row r="57141" spans="4:4">
      <c r="D57141" s="422"/>
    </row>
    <row r="57142" spans="4:4">
      <c r="D57142" s="422"/>
    </row>
    <row r="57143" spans="4:4">
      <c r="D57143" s="422"/>
    </row>
    <row r="57144" spans="4:4">
      <c r="D57144" s="422"/>
    </row>
    <row r="57145" spans="4:4">
      <c r="D57145" s="422"/>
    </row>
    <row r="57146" spans="4:4">
      <c r="D57146" s="422"/>
    </row>
    <row r="57147" spans="4:4">
      <c r="D57147" s="422"/>
    </row>
    <row r="57148" spans="4:4">
      <c r="D57148" s="422"/>
    </row>
    <row r="57149" spans="4:4">
      <c r="D57149" s="422"/>
    </row>
    <row r="57150" spans="4:4">
      <c r="D57150" s="422"/>
    </row>
    <row r="57151" spans="4:4">
      <c r="D57151" s="422"/>
    </row>
    <row r="57152" spans="4:4">
      <c r="D57152" s="422"/>
    </row>
    <row r="57153" spans="4:4">
      <c r="D57153" s="422"/>
    </row>
    <row r="57154" spans="4:4">
      <c r="D57154" s="422"/>
    </row>
    <row r="57155" spans="4:4">
      <c r="D57155" s="422"/>
    </row>
    <row r="57156" spans="4:4">
      <c r="D57156" s="422"/>
    </row>
    <row r="57157" spans="4:4">
      <c r="D57157" s="422"/>
    </row>
    <row r="57158" spans="4:4">
      <c r="D57158" s="422"/>
    </row>
    <row r="57159" spans="4:4">
      <c r="D57159" s="422"/>
    </row>
    <row r="57160" spans="4:4">
      <c r="D57160" s="422"/>
    </row>
    <row r="57161" spans="4:4">
      <c r="D57161" s="422"/>
    </row>
    <row r="57162" spans="4:4">
      <c r="D57162" s="422"/>
    </row>
    <row r="57163" spans="4:4">
      <c r="D57163" s="422"/>
    </row>
    <row r="57164" spans="4:4">
      <c r="D57164" s="422"/>
    </row>
    <row r="57165" spans="4:4">
      <c r="D57165" s="422"/>
    </row>
    <row r="57166" spans="4:4">
      <c r="D57166" s="422"/>
    </row>
    <row r="57167" spans="4:4">
      <c r="D57167" s="422"/>
    </row>
    <row r="57168" spans="4:4">
      <c r="D57168" s="422"/>
    </row>
    <row r="57169" spans="4:4">
      <c r="D57169" s="422"/>
    </row>
    <row r="57170" spans="4:4">
      <c r="D57170" s="422"/>
    </row>
    <row r="57171" spans="4:4">
      <c r="D57171" s="422"/>
    </row>
    <row r="57172" spans="4:4">
      <c r="D57172" s="422"/>
    </row>
    <row r="57173" spans="4:4">
      <c r="D57173" s="422"/>
    </row>
    <row r="57174" spans="4:4">
      <c r="D57174" s="422"/>
    </row>
    <row r="57175" spans="4:4">
      <c r="D57175" s="422"/>
    </row>
    <row r="57176" spans="4:4">
      <c r="D57176" s="422"/>
    </row>
    <row r="57177" spans="4:4">
      <c r="D57177" s="422"/>
    </row>
    <row r="57178" spans="4:4">
      <c r="D57178" s="422"/>
    </row>
    <row r="57179" spans="4:4">
      <c r="D57179" s="422"/>
    </row>
    <row r="57180" spans="4:4">
      <c r="D57180" s="422"/>
    </row>
    <row r="57181" spans="4:4">
      <c r="D57181" s="422"/>
    </row>
    <row r="57182" spans="4:4">
      <c r="D57182" s="422"/>
    </row>
    <row r="57183" spans="4:4">
      <c r="D57183" s="422"/>
    </row>
    <row r="57184" spans="4:4">
      <c r="D57184" s="422"/>
    </row>
    <row r="57185" spans="4:4">
      <c r="D57185" s="422"/>
    </row>
    <row r="57186" spans="4:4">
      <c r="D57186" s="422"/>
    </row>
    <row r="57187" spans="4:4">
      <c r="D57187" s="422"/>
    </row>
    <row r="57188" spans="4:4">
      <c r="D57188" s="422"/>
    </row>
    <row r="57189" spans="4:4">
      <c r="D57189" s="422"/>
    </row>
    <row r="57190" spans="4:4">
      <c r="D57190" s="422"/>
    </row>
    <row r="57191" spans="4:4">
      <c r="D57191" s="422"/>
    </row>
    <row r="57192" spans="4:4">
      <c r="D57192" s="422"/>
    </row>
    <row r="57193" spans="4:4">
      <c r="D57193" s="422"/>
    </row>
    <row r="57194" spans="4:4">
      <c r="D57194" s="422"/>
    </row>
    <row r="57195" spans="4:4">
      <c r="D57195" s="422"/>
    </row>
    <row r="57196" spans="4:4">
      <c r="D57196" s="422"/>
    </row>
    <row r="57197" spans="4:4">
      <c r="D57197" s="422"/>
    </row>
    <row r="57198" spans="4:4">
      <c r="D57198" s="422"/>
    </row>
    <row r="57199" spans="4:4">
      <c r="D57199" s="422"/>
    </row>
    <row r="57200" spans="4:4">
      <c r="D57200" s="422"/>
    </row>
    <row r="57201" spans="4:4">
      <c r="D57201" s="422"/>
    </row>
    <row r="57202" spans="4:4">
      <c r="D57202" s="422"/>
    </row>
    <row r="57203" spans="4:4">
      <c r="D57203" s="422"/>
    </row>
    <row r="57204" spans="4:4">
      <c r="D57204" s="422"/>
    </row>
    <row r="57205" spans="4:4">
      <c r="D57205" s="422"/>
    </row>
    <row r="57206" spans="4:4">
      <c r="D57206" s="422"/>
    </row>
    <row r="57207" spans="4:4">
      <c r="D57207" s="422"/>
    </row>
    <row r="57208" spans="4:4">
      <c r="D57208" s="422"/>
    </row>
    <row r="57209" spans="4:4">
      <c r="D57209" s="422"/>
    </row>
    <row r="57210" spans="4:4">
      <c r="D57210" s="422"/>
    </row>
    <row r="57211" spans="4:4">
      <c r="D57211" s="422"/>
    </row>
    <row r="57212" spans="4:4">
      <c r="D57212" s="422"/>
    </row>
    <row r="57213" spans="4:4">
      <c r="D57213" s="422"/>
    </row>
    <row r="57214" spans="4:4">
      <c r="D57214" s="422"/>
    </row>
    <row r="57215" spans="4:4">
      <c r="D57215" s="422"/>
    </row>
    <row r="57216" spans="4:4">
      <c r="D57216" s="422"/>
    </row>
    <row r="57217" spans="4:4">
      <c r="D57217" s="422"/>
    </row>
    <row r="57218" spans="4:4">
      <c r="D57218" s="422"/>
    </row>
    <row r="57219" spans="4:4">
      <c r="D57219" s="422"/>
    </row>
    <row r="57220" spans="4:4">
      <c r="D57220" s="422"/>
    </row>
    <row r="57221" spans="4:4">
      <c r="D57221" s="422"/>
    </row>
    <row r="57222" spans="4:4">
      <c r="D57222" s="422"/>
    </row>
    <row r="57223" spans="4:4">
      <c r="D57223" s="422"/>
    </row>
    <row r="57224" spans="4:4">
      <c r="D57224" s="422"/>
    </row>
    <row r="57225" spans="4:4">
      <c r="D57225" s="422"/>
    </row>
    <row r="57226" spans="4:4">
      <c r="D57226" s="422"/>
    </row>
    <row r="57227" spans="4:4">
      <c r="D57227" s="422"/>
    </row>
    <row r="57228" spans="4:4">
      <c r="D57228" s="422"/>
    </row>
    <row r="57229" spans="4:4">
      <c r="D57229" s="422"/>
    </row>
    <row r="57230" spans="4:4">
      <c r="D57230" s="422"/>
    </row>
    <row r="57231" spans="4:4">
      <c r="D57231" s="422"/>
    </row>
    <row r="57232" spans="4:4">
      <c r="D57232" s="422"/>
    </row>
    <row r="57233" spans="4:4">
      <c r="D57233" s="422"/>
    </row>
    <row r="57234" spans="4:4">
      <c r="D57234" s="422"/>
    </row>
    <row r="57235" spans="4:4">
      <c r="D57235" s="422"/>
    </row>
    <row r="57236" spans="4:4">
      <c r="D57236" s="422"/>
    </row>
    <row r="57237" spans="4:4">
      <c r="D57237" s="422"/>
    </row>
    <row r="57238" spans="4:4">
      <c r="D57238" s="422"/>
    </row>
    <row r="57239" spans="4:4">
      <c r="D57239" s="422"/>
    </row>
    <row r="57240" spans="4:4">
      <c r="D57240" s="422"/>
    </row>
    <row r="57241" spans="4:4">
      <c r="D57241" s="422"/>
    </row>
    <row r="57242" spans="4:4">
      <c r="D57242" s="422"/>
    </row>
    <row r="57243" spans="4:4">
      <c r="D57243" s="422"/>
    </row>
    <row r="57244" spans="4:4">
      <c r="D57244" s="422"/>
    </row>
    <row r="57245" spans="4:4">
      <c r="D57245" s="422"/>
    </row>
    <row r="57246" spans="4:4">
      <c r="D57246" s="422"/>
    </row>
    <row r="57247" spans="4:4">
      <c r="D57247" s="422"/>
    </row>
    <row r="57248" spans="4:4">
      <c r="D57248" s="422"/>
    </row>
    <row r="57249" spans="4:4">
      <c r="D57249" s="422"/>
    </row>
    <row r="57250" spans="4:4">
      <c r="D57250" s="422"/>
    </row>
    <row r="57251" spans="4:4">
      <c r="D57251" s="422"/>
    </row>
    <row r="57252" spans="4:4">
      <c r="D57252" s="422"/>
    </row>
    <row r="57253" spans="4:4">
      <c r="D57253" s="422"/>
    </row>
    <row r="57254" spans="4:4">
      <c r="D57254" s="422"/>
    </row>
    <row r="57255" spans="4:4">
      <c r="D57255" s="422"/>
    </row>
    <row r="57256" spans="4:4">
      <c r="D57256" s="422"/>
    </row>
    <row r="57257" spans="4:4">
      <c r="D57257" s="422"/>
    </row>
    <row r="57258" spans="4:4">
      <c r="D57258" s="422"/>
    </row>
    <row r="57259" spans="4:4">
      <c r="D57259" s="422"/>
    </row>
    <row r="57260" spans="4:4">
      <c r="D57260" s="422"/>
    </row>
    <row r="57261" spans="4:4">
      <c r="D57261" s="422"/>
    </row>
    <row r="57262" spans="4:4">
      <c r="D57262" s="422"/>
    </row>
    <row r="57263" spans="4:4">
      <c r="D57263" s="422"/>
    </row>
    <row r="57264" spans="4:4">
      <c r="D57264" s="422"/>
    </row>
    <row r="57265" spans="4:4">
      <c r="D57265" s="422"/>
    </row>
    <row r="57266" spans="4:4">
      <c r="D57266" s="422"/>
    </row>
    <row r="57267" spans="4:4">
      <c r="D57267" s="422"/>
    </row>
    <row r="57268" spans="4:4">
      <c r="D57268" s="422"/>
    </row>
    <row r="57269" spans="4:4">
      <c r="D57269" s="422"/>
    </row>
    <row r="57270" spans="4:4">
      <c r="D57270" s="422"/>
    </row>
    <row r="57271" spans="4:4">
      <c r="D57271" s="422"/>
    </row>
    <row r="57272" spans="4:4">
      <c r="D57272" s="422"/>
    </row>
    <row r="57273" spans="4:4">
      <c r="D57273" s="422"/>
    </row>
    <row r="57274" spans="4:4">
      <c r="D57274" s="422"/>
    </row>
    <row r="57275" spans="4:4">
      <c r="D57275" s="422"/>
    </row>
    <row r="57276" spans="4:4">
      <c r="D57276" s="422"/>
    </row>
    <row r="57277" spans="4:4">
      <c r="D57277" s="422"/>
    </row>
    <row r="57278" spans="4:4">
      <c r="D57278" s="422"/>
    </row>
    <row r="57279" spans="4:4">
      <c r="D57279" s="422"/>
    </row>
    <row r="57280" spans="4:4">
      <c r="D57280" s="422"/>
    </row>
    <row r="57281" spans="4:4">
      <c r="D57281" s="422"/>
    </row>
    <row r="57282" spans="4:4">
      <c r="D57282" s="422"/>
    </row>
    <row r="57283" spans="4:4">
      <c r="D57283" s="422"/>
    </row>
    <row r="57284" spans="4:4">
      <c r="D57284" s="422"/>
    </row>
    <row r="57285" spans="4:4">
      <c r="D57285" s="422"/>
    </row>
    <row r="57286" spans="4:4">
      <c r="D57286" s="422"/>
    </row>
    <row r="57287" spans="4:4">
      <c r="D57287" s="422"/>
    </row>
    <row r="57288" spans="4:4">
      <c r="D57288" s="422"/>
    </row>
    <row r="57289" spans="4:4">
      <c r="D57289" s="422"/>
    </row>
    <row r="57290" spans="4:4">
      <c r="D57290" s="422"/>
    </row>
    <row r="57291" spans="4:4">
      <c r="D57291" s="422"/>
    </row>
    <row r="57292" spans="4:4">
      <c r="D57292" s="422"/>
    </row>
    <row r="57293" spans="4:4">
      <c r="D57293" s="422"/>
    </row>
    <row r="57294" spans="4:4">
      <c r="D57294" s="422"/>
    </row>
    <row r="57295" spans="4:4">
      <c r="D57295" s="422"/>
    </row>
    <row r="57296" spans="4:4">
      <c r="D57296" s="422"/>
    </row>
    <row r="57297" spans="4:4">
      <c r="D57297" s="422"/>
    </row>
    <row r="57298" spans="4:4">
      <c r="D57298" s="422"/>
    </row>
    <row r="57299" spans="4:4">
      <c r="D57299" s="422"/>
    </row>
    <row r="57300" spans="4:4">
      <c r="D57300" s="422"/>
    </row>
    <row r="57301" spans="4:4">
      <c r="D57301" s="422"/>
    </row>
    <row r="57302" spans="4:4">
      <c r="D57302" s="422"/>
    </row>
    <row r="57303" spans="4:4">
      <c r="D57303" s="422"/>
    </row>
    <row r="57304" spans="4:4">
      <c r="D57304" s="422"/>
    </row>
    <row r="57305" spans="4:4">
      <c r="D57305" s="422"/>
    </row>
    <row r="57306" spans="4:4">
      <c r="D57306" s="422"/>
    </row>
    <row r="57307" spans="4:4">
      <c r="D57307" s="422"/>
    </row>
    <row r="57308" spans="4:4">
      <c r="D57308" s="422"/>
    </row>
    <row r="57309" spans="4:4">
      <c r="D57309" s="422"/>
    </row>
    <row r="57310" spans="4:4">
      <c r="D57310" s="422"/>
    </row>
    <row r="57311" spans="4:4">
      <c r="D57311" s="422"/>
    </row>
    <row r="57312" spans="4:4">
      <c r="D57312" s="422"/>
    </row>
    <row r="57313" spans="4:4">
      <c r="D57313" s="422"/>
    </row>
    <row r="57314" spans="4:4">
      <c r="D57314" s="422"/>
    </row>
    <row r="57315" spans="4:4">
      <c r="D57315" s="422"/>
    </row>
    <row r="57316" spans="4:4">
      <c r="D57316" s="422"/>
    </row>
    <row r="57317" spans="4:4">
      <c r="D57317" s="422"/>
    </row>
    <row r="57318" spans="4:4">
      <c r="D57318" s="422"/>
    </row>
    <row r="57319" spans="4:4">
      <c r="D57319" s="422"/>
    </row>
    <row r="57320" spans="4:4">
      <c r="D57320" s="422"/>
    </row>
    <row r="57321" spans="4:4">
      <c r="D57321" s="422"/>
    </row>
    <row r="57322" spans="4:4">
      <c r="D57322" s="422"/>
    </row>
    <row r="57323" spans="4:4">
      <c r="D57323" s="422"/>
    </row>
    <row r="57324" spans="4:4">
      <c r="D57324" s="422"/>
    </row>
    <row r="57325" spans="4:4">
      <c r="D57325" s="422"/>
    </row>
    <row r="57326" spans="4:4">
      <c r="D57326" s="422"/>
    </row>
    <row r="57327" spans="4:4">
      <c r="D57327" s="422"/>
    </row>
    <row r="57328" spans="4:4">
      <c r="D57328" s="422"/>
    </row>
    <row r="57329" spans="4:4">
      <c r="D57329" s="422"/>
    </row>
    <row r="57330" spans="4:4">
      <c r="D57330" s="422"/>
    </row>
    <row r="57331" spans="4:4">
      <c r="D57331" s="422"/>
    </row>
    <row r="57332" spans="4:4">
      <c r="D57332" s="422"/>
    </row>
    <row r="57333" spans="4:4">
      <c r="D57333" s="422"/>
    </row>
    <row r="57334" spans="4:4">
      <c r="D57334" s="422"/>
    </row>
    <row r="57335" spans="4:4">
      <c r="D57335" s="422"/>
    </row>
    <row r="57336" spans="4:4">
      <c r="D57336" s="422"/>
    </row>
    <row r="57337" spans="4:4">
      <c r="D57337" s="422"/>
    </row>
    <row r="57338" spans="4:4">
      <c r="D57338" s="422"/>
    </row>
    <row r="57339" spans="4:4">
      <c r="D57339" s="422"/>
    </row>
    <row r="57340" spans="4:4">
      <c r="D57340" s="422"/>
    </row>
    <row r="57341" spans="4:4">
      <c r="D57341" s="422"/>
    </row>
    <row r="57342" spans="4:4">
      <c r="D57342" s="422"/>
    </row>
    <row r="57343" spans="4:4">
      <c r="D57343" s="422"/>
    </row>
    <row r="57344" spans="4:4">
      <c r="D57344" s="422"/>
    </row>
    <row r="57345" spans="4:4">
      <c r="D57345" s="422"/>
    </row>
    <row r="57346" spans="4:4">
      <c r="D57346" s="422"/>
    </row>
    <row r="57347" spans="4:4">
      <c r="D57347" s="422"/>
    </row>
    <row r="57348" spans="4:4">
      <c r="D57348" s="422"/>
    </row>
    <row r="57349" spans="4:4">
      <c r="D57349" s="422"/>
    </row>
    <row r="57350" spans="4:4">
      <c r="D57350" s="422"/>
    </row>
    <row r="57351" spans="4:4">
      <c r="D57351" s="422"/>
    </row>
    <row r="57352" spans="4:4">
      <c r="D57352" s="422"/>
    </row>
    <row r="57353" spans="4:4">
      <c r="D57353" s="422"/>
    </row>
    <row r="57354" spans="4:4">
      <c r="D57354" s="422"/>
    </row>
    <row r="57355" spans="4:4">
      <c r="D57355" s="422"/>
    </row>
    <row r="57356" spans="4:4">
      <c r="D57356" s="422"/>
    </row>
    <row r="57357" spans="4:4">
      <c r="D57357" s="422"/>
    </row>
    <row r="57358" spans="4:4">
      <c r="D57358" s="422"/>
    </row>
    <row r="57359" spans="4:4">
      <c r="D57359" s="422"/>
    </row>
    <row r="57360" spans="4:4">
      <c r="D57360" s="422"/>
    </row>
    <row r="57361" spans="4:4">
      <c r="D57361" s="422"/>
    </row>
    <row r="57362" spans="4:4">
      <c r="D57362" s="422"/>
    </row>
    <row r="57363" spans="4:4">
      <c r="D57363" s="422"/>
    </row>
    <row r="57364" spans="4:4">
      <c r="D57364" s="422"/>
    </row>
    <row r="57365" spans="4:4">
      <c r="D57365" s="422"/>
    </row>
    <row r="57366" spans="4:4">
      <c r="D57366" s="422"/>
    </row>
    <row r="57367" spans="4:4">
      <c r="D57367" s="422"/>
    </row>
    <row r="57368" spans="4:4">
      <c r="D57368" s="422"/>
    </row>
    <row r="57369" spans="4:4">
      <c r="D57369" s="422"/>
    </row>
    <row r="57370" spans="4:4">
      <c r="D57370" s="422"/>
    </row>
    <row r="57371" spans="4:4">
      <c r="D57371" s="422"/>
    </row>
    <row r="57372" spans="4:4">
      <c r="D57372" s="422"/>
    </row>
    <row r="57373" spans="4:4">
      <c r="D57373" s="422"/>
    </row>
    <row r="57374" spans="4:4">
      <c r="D57374" s="422"/>
    </row>
    <row r="57375" spans="4:4">
      <c r="D57375" s="422"/>
    </row>
    <row r="57376" spans="4:4">
      <c r="D57376" s="422"/>
    </row>
    <row r="57377" spans="4:4">
      <c r="D57377" s="422"/>
    </row>
    <row r="57378" spans="4:4">
      <c r="D57378" s="422"/>
    </row>
    <row r="57379" spans="4:4">
      <c r="D57379" s="422"/>
    </row>
    <row r="57380" spans="4:4">
      <c r="D57380" s="422"/>
    </row>
    <row r="57381" spans="4:4">
      <c r="D57381" s="422"/>
    </row>
    <row r="57382" spans="4:4">
      <c r="D57382" s="422"/>
    </row>
    <row r="57383" spans="4:4">
      <c r="D57383" s="422"/>
    </row>
    <row r="57384" spans="4:4">
      <c r="D57384" s="422"/>
    </row>
    <row r="57385" spans="4:4">
      <c r="D57385" s="422"/>
    </row>
    <row r="57386" spans="4:4">
      <c r="D57386" s="422"/>
    </row>
    <row r="57387" spans="4:4">
      <c r="D57387" s="422"/>
    </row>
    <row r="57388" spans="4:4">
      <c r="D57388" s="422"/>
    </row>
    <row r="57389" spans="4:4">
      <c r="D57389" s="422"/>
    </row>
    <row r="57390" spans="4:4">
      <c r="D57390" s="422"/>
    </row>
    <row r="57391" spans="4:4">
      <c r="D57391" s="422"/>
    </row>
    <row r="57392" spans="4:4">
      <c r="D57392" s="422"/>
    </row>
    <row r="57393" spans="4:4">
      <c r="D57393" s="422"/>
    </row>
    <row r="57394" spans="4:4">
      <c r="D57394" s="422"/>
    </row>
    <row r="57395" spans="4:4">
      <c r="D57395" s="422"/>
    </row>
    <row r="57396" spans="4:4">
      <c r="D57396" s="422"/>
    </row>
    <row r="57397" spans="4:4">
      <c r="D57397" s="422"/>
    </row>
    <row r="57398" spans="4:4">
      <c r="D57398" s="422"/>
    </row>
    <row r="57399" spans="4:4">
      <c r="D57399" s="422"/>
    </row>
    <row r="57400" spans="4:4">
      <c r="D57400" s="422"/>
    </row>
    <row r="57401" spans="4:4">
      <c r="D57401" s="422"/>
    </row>
    <row r="57402" spans="4:4">
      <c r="D57402" s="422"/>
    </row>
    <row r="57403" spans="4:4">
      <c r="D57403" s="422"/>
    </row>
    <row r="57404" spans="4:4">
      <c r="D57404" s="422"/>
    </row>
    <row r="57405" spans="4:4">
      <c r="D57405" s="422"/>
    </row>
    <row r="57406" spans="4:4">
      <c r="D57406" s="422"/>
    </row>
    <row r="57407" spans="4:4">
      <c r="D57407" s="422"/>
    </row>
    <row r="57408" spans="4:4">
      <c r="D57408" s="422"/>
    </row>
    <row r="57409" spans="4:4">
      <c r="D57409" s="422"/>
    </row>
    <row r="57410" spans="4:4">
      <c r="D57410" s="422"/>
    </row>
    <row r="57411" spans="4:4">
      <c r="D57411" s="422"/>
    </row>
    <row r="57412" spans="4:4">
      <c r="D57412" s="422"/>
    </row>
    <row r="57413" spans="4:4">
      <c r="D57413" s="422"/>
    </row>
    <row r="57414" spans="4:4">
      <c r="D57414" s="422"/>
    </row>
    <row r="57415" spans="4:4">
      <c r="D57415" s="422"/>
    </row>
    <row r="57416" spans="4:4">
      <c r="D57416" s="422"/>
    </row>
    <row r="57417" spans="4:4">
      <c r="D57417" s="422"/>
    </row>
    <row r="57418" spans="4:4">
      <c r="D57418" s="422"/>
    </row>
    <row r="57419" spans="4:4">
      <c r="D57419" s="422"/>
    </row>
    <row r="57420" spans="4:4">
      <c r="D57420" s="422"/>
    </row>
    <row r="57421" spans="4:4">
      <c r="D57421" s="422"/>
    </row>
    <row r="57422" spans="4:4">
      <c r="D57422" s="422"/>
    </row>
    <row r="57423" spans="4:4">
      <c r="D57423" s="422"/>
    </row>
    <row r="57424" spans="4:4">
      <c r="D57424" s="422"/>
    </row>
    <row r="57425" spans="4:4">
      <c r="D57425" s="422"/>
    </row>
    <row r="57426" spans="4:4">
      <c r="D57426" s="422"/>
    </row>
    <row r="57427" spans="4:4">
      <c r="D57427" s="422"/>
    </row>
    <row r="57428" spans="4:4">
      <c r="D57428" s="422"/>
    </row>
    <row r="57429" spans="4:4">
      <c r="D57429" s="422"/>
    </row>
    <row r="57430" spans="4:4">
      <c r="D57430" s="422"/>
    </row>
    <row r="57431" spans="4:4">
      <c r="D57431" s="422"/>
    </row>
    <row r="57432" spans="4:4">
      <c r="D57432" s="422"/>
    </row>
    <row r="57433" spans="4:4">
      <c r="D57433" s="422"/>
    </row>
    <row r="57434" spans="4:4">
      <c r="D57434" s="422"/>
    </row>
    <row r="57435" spans="4:4">
      <c r="D57435" s="422"/>
    </row>
    <row r="57436" spans="4:4">
      <c r="D57436" s="422"/>
    </row>
    <row r="57437" spans="4:4">
      <c r="D57437" s="422"/>
    </row>
    <row r="57438" spans="4:4">
      <c r="D57438" s="422"/>
    </row>
    <row r="57439" spans="4:4">
      <c r="D57439" s="422"/>
    </row>
    <row r="57440" spans="4:4">
      <c r="D57440" s="422"/>
    </row>
    <row r="57441" spans="4:4">
      <c r="D57441" s="422"/>
    </row>
    <row r="57442" spans="4:4">
      <c r="D57442" s="422"/>
    </row>
    <row r="57443" spans="4:4">
      <c r="D57443" s="422"/>
    </row>
    <row r="57444" spans="4:4">
      <c r="D57444" s="422"/>
    </row>
    <row r="57445" spans="4:4">
      <c r="D57445" s="422"/>
    </row>
    <row r="57446" spans="4:4">
      <c r="D57446" s="422"/>
    </row>
    <row r="57447" spans="4:4">
      <c r="D57447" s="422"/>
    </row>
    <row r="57448" spans="4:4">
      <c r="D57448" s="422"/>
    </row>
    <row r="57449" spans="4:4">
      <c r="D57449" s="422"/>
    </row>
    <row r="57450" spans="4:4">
      <c r="D57450" s="422"/>
    </row>
    <row r="57451" spans="4:4">
      <c r="D57451" s="422"/>
    </row>
    <row r="57452" spans="4:4">
      <c r="D57452" s="422"/>
    </row>
    <row r="57453" spans="4:4">
      <c r="D57453" s="422"/>
    </row>
    <row r="57454" spans="4:4">
      <c r="D57454" s="422"/>
    </row>
    <row r="57455" spans="4:4">
      <c r="D57455" s="422"/>
    </row>
    <row r="57456" spans="4:4">
      <c r="D57456" s="422"/>
    </row>
    <row r="57457" spans="4:4">
      <c r="D57457" s="422"/>
    </row>
    <row r="57458" spans="4:4">
      <c r="D57458" s="422"/>
    </row>
    <row r="57459" spans="4:4">
      <c r="D57459" s="422"/>
    </row>
    <row r="57460" spans="4:4">
      <c r="D57460" s="422"/>
    </row>
    <row r="57461" spans="4:4">
      <c r="D57461" s="422"/>
    </row>
    <row r="57462" spans="4:4">
      <c r="D57462" s="422"/>
    </row>
    <row r="57463" spans="4:4">
      <c r="D57463" s="422"/>
    </row>
    <row r="57464" spans="4:4">
      <c r="D57464" s="422"/>
    </row>
    <row r="57465" spans="4:4">
      <c r="D57465" s="422"/>
    </row>
    <row r="57466" spans="4:4">
      <c r="D57466" s="422"/>
    </row>
    <row r="57467" spans="4:4">
      <c r="D57467" s="422"/>
    </row>
    <row r="57468" spans="4:4">
      <c r="D57468" s="422"/>
    </row>
    <row r="57469" spans="4:4">
      <c r="D57469" s="422"/>
    </row>
    <row r="57470" spans="4:4">
      <c r="D57470" s="422"/>
    </row>
    <row r="57471" spans="4:4">
      <c r="D57471" s="422"/>
    </row>
    <row r="57472" spans="4:4">
      <c r="D57472" s="422"/>
    </row>
    <row r="57473" spans="4:4">
      <c r="D57473" s="422"/>
    </row>
    <row r="57474" spans="4:4">
      <c r="D57474" s="422"/>
    </row>
    <row r="57475" spans="4:4">
      <c r="D57475" s="422"/>
    </row>
    <row r="57476" spans="4:4">
      <c r="D57476" s="422"/>
    </row>
    <row r="57477" spans="4:4">
      <c r="D57477" s="422"/>
    </row>
    <row r="57478" spans="4:4">
      <c r="D57478" s="422"/>
    </row>
    <row r="57479" spans="4:4">
      <c r="D57479" s="422"/>
    </row>
    <row r="57480" spans="4:4">
      <c r="D57480" s="422"/>
    </row>
    <row r="57481" spans="4:4">
      <c r="D57481" s="422"/>
    </row>
    <row r="57482" spans="4:4">
      <c r="D57482" s="422"/>
    </row>
    <row r="57483" spans="4:4">
      <c r="D57483" s="422"/>
    </row>
    <row r="57484" spans="4:4">
      <c r="D57484" s="422"/>
    </row>
    <row r="57485" spans="4:4">
      <c r="D57485" s="422"/>
    </row>
    <row r="57486" spans="4:4">
      <c r="D57486" s="422"/>
    </row>
    <row r="57487" spans="4:4">
      <c r="D57487" s="422"/>
    </row>
    <row r="57488" spans="4:4">
      <c r="D57488" s="422"/>
    </row>
    <row r="57489" spans="4:4">
      <c r="D57489" s="422"/>
    </row>
    <row r="57490" spans="4:4">
      <c r="D57490" s="422"/>
    </row>
    <row r="57491" spans="4:4">
      <c r="D57491" s="422"/>
    </row>
    <row r="57492" spans="4:4">
      <c r="D57492" s="422"/>
    </row>
    <row r="57493" spans="4:4">
      <c r="D57493" s="422"/>
    </row>
    <row r="57494" spans="4:4">
      <c r="D57494" s="422"/>
    </row>
    <row r="57495" spans="4:4">
      <c r="D57495" s="422"/>
    </row>
    <row r="57496" spans="4:4">
      <c r="D57496" s="422"/>
    </row>
    <row r="57497" spans="4:4">
      <c r="D57497" s="422"/>
    </row>
    <row r="57498" spans="4:4">
      <c r="D57498" s="422"/>
    </row>
    <row r="57499" spans="4:4">
      <c r="D57499" s="422"/>
    </row>
    <row r="57500" spans="4:4">
      <c r="D57500" s="422"/>
    </row>
    <row r="57501" spans="4:4">
      <c r="D57501" s="422"/>
    </row>
    <row r="57502" spans="4:4">
      <c r="D57502" s="422"/>
    </row>
    <row r="57503" spans="4:4">
      <c r="D57503" s="422"/>
    </row>
    <row r="57504" spans="4:4">
      <c r="D57504" s="422"/>
    </row>
    <row r="57505" spans="4:4">
      <c r="D57505" s="422"/>
    </row>
    <row r="57506" spans="4:4">
      <c r="D57506" s="422"/>
    </row>
    <row r="57507" spans="4:4">
      <c r="D57507" s="422"/>
    </row>
    <row r="57508" spans="4:4">
      <c r="D57508" s="422"/>
    </row>
    <row r="57509" spans="4:4">
      <c r="D57509" s="422"/>
    </row>
    <row r="57510" spans="4:4">
      <c r="D57510" s="422"/>
    </row>
    <row r="57511" spans="4:4">
      <c r="D57511" s="422"/>
    </row>
    <row r="57512" spans="4:4">
      <c r="D57512" s="422"/>
    </row>
    <row r="57513" spans="4:4">
      <c r="D57513" s="422"/>
    </row>
    <row r="57514" spans="4:4">
      <c r="D57514" s="422"/>
    </row>
    <row r="57515" spans="4:4">
      <c r="D57515" s="422"/>
    </row>
    <row r="57516" spans="4:4">
      <c r="D57516" s="422"/>
    </row>
    <row r="57517" spans="4:4">
      <c r="D57517" s="422"/>
    </row>
    <row r="57518" spans="4:4">
      <c r="D57518" s="422"/>
    </row>
    <row r="57519" spans="4:4">
      <c r="D57519" s="422"/>
    </row>
    <row r="57520" spans="4:4">
      <c r="D57520" s="422"/>
    </row>
    <row r="57521" spans="4:4">
      <c r="D57521" s="422"/>
    </row>
    <row r="57522" spans="4:4">
      <c r="D57522" s="422"/>
    </row>
    <row r="57523" spans="4:4">
      <c r="D57523" s="422"/>
    </row>
    <row r="57524" spans="4:4">
      <c r="D57524" s="422"/>
    </row>
    <row r="57525" spans="4:4">
      <c r="D57525" s="422"/>
    </row>
    <row r="57526" spans="4:4">
      <c r="D57526" s="422"/>
    </row>
    <row r="57527" spans="4:4">
      <c r="D57527" s="422"/>
    </row>
    <row r="57528" spans="4:4">
      <c r="D57528" s="422"/>
    </row>
    <row r="57529" spans="4:4">
      <c r="D57529" s="422"/>
    </row>
    <row r="57530" spans="4:4">
      <c r="D57530" s="422"/>
    </row>
    <row r="57531" spans="4:4">
      <c r="D57531" s="422"/>
    </row>
    <row r="57532" spans="4:4">
      <c r="D57532" s="422"/>
    </row>
    <row r="57533" spans="4:4">
      <c r="D57533" s="422"/>
    </row>
    <row r="57534" spans="4:4">
      <c r="D57534" s="422"/>
    </row>
    <row r="57535" spans="4:4">
      <c r="D57535" s="422"/>
    </row>
    <row r="57536" spans="4:4">
      <c r="D57536" s="422"/>
    </row>
    <row r="57537" spans="4:4">
      <c r="D57537" s="422"/>
    </row>
    <row r="57538" spans="4:4">
      <c r="D57538" s="422"/>
    </row>
    <row r="57539" spans="4:4">
      <c r="D57539" s="422"/>
    </row>
    <row r="57540" spans="4:4">
      <c r="D57540" s="422"/>
    </row>
    <row r="57541" spans="4:4">
      <c r="D57541" s="422"/>
    </row>
    <row r="57542" spans="4:4">
      <c r="D57542" s="422"/>
    </row>
    <row r="57543" spans="4:4">
      <c r="D57543" s="422"/>
    </row>
    <row r="57544" spans="4:4">
      <c r="D57544" s="422"/>
    </row>
    <row r="57545" spans="4:4">
      <c r="D57545" s="422"/>
    </row>
    <row r="57546" spans="4:4">
      <c r="D57546" s="422"/>
    </row>
    <row r="57547" spans="4:4">
      <c r="D57547" s="422"/>
    </row>
    <row r="57548" spans="4:4">
      <c r="D57548" s="422"/>
    </row>
    <row r="57549" spans="4:4">
      <c r="D57549" s="422"/>
    </row>
    <row r="57550" spans="4:4">
      <c r="D57550" s="422"/>
    </row>
    <row r="57551" spans="4:4">
      <c r="D57551" s="422"/>
    </row>
    <row r="57552" spans="4:4">
      <c r="D57552" s="422"/>
    </row>
    <row r="57553" spans="4:4">
      <c r="D57553" s="422"/>
    </row>
    <row r="57554" spans="4:4">
      <c r="D57554" s="422"/>
    </row>
    <row r="57555" spans="4:4">
      <c r="D57555" s="422"/>
    </row>
    <row r="57556" spans="4:4">
      <c r="D57556" s="422"/>
    </row>
    <row r="57557" spans="4:4">
      <c r="D57557" s="422"/>
    </row>
    <row r="57558" spans="4:4">
      <c r="D57558" s="422"/>
    </row>
    <row r="57559" spans="4:4">
      <c r="D57559" s="422"/>
    </row>
    <row r="57560" spans="4:4">
      <c r="D57560" s="422"/>
    </row>
    <row r="57561" spans="4:4">
      <c r="D57561" s="422"/>
    </row>
    <row r="57562" spans="4:4">
      <c r="D57562" s="422"/>
    </row>
    <row r="57563" spans="4:4">
      <c r="D57563" s="422"/>
    </row>
    <row r="57564" spans="4:4">
      <c r="D57564" s="422"/>
    </row>
    <row r="57565" spans="4:4">
      <c r="D57565" s="422"/>
    </row>
    <row r="57566" spans="4:4">
      <c r="D57566" s="422"/>
    </row>
    <row r="57567" spans="4:4">
      <c r="D57567" s="422"/>
    </row>
    <row r="57568" spans="4:4">
      <c r="D57568" s="422"/>
    </row>
    <row r="57569" spans="4:4">
      <c r="D57569" s="422"/>
    </row>
    <row r="57570" spans="4:4">
      <c r="D57570" s="422"/>
    </row>
    <row r="57571" spans="4:4">
      <c r="D57571" s="422"/>
    </row>
    <row r="57572" spans="4:4">
      <c r="D57572" s="422"/>
    </row>
    <row r="57573" spans="4:4">
      <c r="D57573" s="422"/>
    </row>
    <row r="57574" spans="4:4">
      <c r="D57574" s="422"/>
    </row>
    <row r="57575" spans="4:4">
      <c r="D57575" s="422"/>
    </row>
    <row r="57576" spans="4:4">
      <c r="D57576" s="422"/>
    </row>
    <row r="57577" spans="4:4">
      <c r="D57577" s="422"/>
    </row>
    <row r="57578" spans="4:4">
      <c r="D57578" s="422"/>
    </row>
    <row r="57579" spans="4:4">
      <c r="D57579" s="422"/>
    </row>
    <row r="57580" spans="4:4">
      <c r="D57580" s="422"/>
    </row>
    <row r="57581" spans="4:4">
      <c r="D57581" s="422"/>
    </row>
    <row r="57582" spans="4:4">
      <c r="D57582" s="422"/>
    </row>
    <row r="57583" spans="4:4">
      <c r="D57583" s="422"/>
    </row>
    <row r="57584" spans="4:4">
      <c r="D57584" s="422"/>
    </row>
    <row r="57585" spans="4:4">
      <c r="D57585" s="422"/>
    </row>
    <row r="57586" spans="4:4">
      <c r="D57586" s="422"/>
    </row>
    <row r="57587" spans="4:4">
      <c r="D57587" s="422"/>
    </row>
    <row r="57588" spans="4:4">
      <c r="D57588" s="422"/>
    </row>
    <row r="57589" spans="4:4">
      <c r="D57589" s="422"/>
    </row>
    <row r="57590" spans="4:4">
      <c r="D57590" s="422"/>
    </row>
    <row r="57591" spans="4:4">
      <c r="D57591" s="422"/>
    </row>
    <row r="57592" spans="4:4">
      <c r="D57592" s="422"/>
    </row>
    <row r="57593" spans="4:4">
      <c r="D57593" s="422"/>
    </row>
    <row r="57594" spans="4:4">
      <c r="D57594" s="422"/>
    </row>
    <row r="57595" spans="4:4">
      <c r="D57595" s="422"/>
    </row>
    <row r="57596" spans="4:4">
      <c r="D57596" s="422"/>
    </row>
    <row r="57597" spans="4:4">
      <c r="D57597" s="422"/>
    </row>
    <row r="57598" spans="4:4">
      <c r="D57598" s="422"/>
    </row>
    <row r="57599" spans="4:4">
      <c r="D57599" s="422"/>
    </row>
    <row r="57600" spans="4:4">
      <c r="D57600" s="422"/>
    </row>
    <row r="57601" spans="4:4">
      <c r="D57601" s="422"/>
    </row>
    <row r="57602" spans="4:4">
      <c r="D57602" s="422"/>
    </row>
    <row r="57603" spans="4:4">
      <c r="D57603" s="422"/>
    </row>
    <row r="57604" spans="4:4">
      <c r="D57604" s="422"/>
    </row>
    <row r="57605" spans="4:4">
      <c r="D57605" s="422"/>
    </row>
    <row r="57606" spans="4:4">
      <c r="D57606" s="422"/>
    </row>
    <row r="57607" spans="4:4">
      <c r="D57607" s="422"/>
    </row>
    <row r="57608" spans="4:4">
      <c r="D57608" s="422"/>
    </row>
    <row r="57609" spans="4:4">
      <c r="D57609" s="422"/>
    </row>
    <row r="57610" spans="4:4">
      <c r="D57610" s="422"/>
    </row>
    <row r="57611" spans="4:4">
      <c r="D57611" s="422"/>
    </row>
    <row r="57612" spans="4:4">
      <c r="D57612" s="422"/>
    </row>
    <row r="57613" spans="4:4">
      <c r="D57613" s="422"/>
    </row>
    <row r="57614" spans="4:4">
      <c r="D57614" s="422"/>
    </row>
    <row r="57615" spans="4:4">
      <c r="D57615" s="422"/>
    </row>
    <row r="57616" spans="4:4">
      <c r="D57616" s="422"/>
    </row>
    <row r="57617" spans="4:4">
      <c r="D57617" s="422"/>
    </row>
    <row r="57618" spans="4:4">
      <c r="D57618" s="422"/>
    </row>
    <row r="57619" spans="4:4">
      <c r="D57619" s="422"/>
    </row>
    <row r="57620" spans="4:4">
      <c r="D57620" s="422"/>
    </row>
    <row r="57621" spans="4:4">
      <c r="D57621" s="422"/>
    </row>
    <row r="57622" spans="4:4">
      <c r="D57622" s="422"/>
    </row>
    <row r="57623" spans="4:4">
      <c r="D57623" s="422"/>
    </row>
    <row r="57624" spans="4:4">
      <c r="D57624" s="422"/>
    </row>
    <row r="57625" spans="4:4">
      <c r="D57625" s="422"/>
    </row>
    <row r="57626" spans="4:4">
      <c r="D57626" s="422"/>
    </row>
    <row r="57627" spans="4:4">
      <c r="D57627" s="422"/>
    </row>
    <row r="57628" spans="4:4">
      <c r="D57628" s="422"/>
    </row>
    <row r="57629" spans="4:4">
      <c r="D57629" s="422"/>
    </row>
    <row r="57630" spans="4:4">
      <c r="D57630" s="422"/>
    </row>
    <row r="57631" spans="4:4">
      <c r="D57631" s="422"/>
    </row>
    <row r="57632" spans="4:4">
      <c r="D57632" s="422"/>
    </row>
    <row r="57633" spans="4:4">
      <c r="D57633" s="422"/>
    </row>
    <row r="57634" spans="4:4">
      <c r="D57634" s="422"/>
    </row>
    <row r="57635" spans="4:4">
      <c r="D57635" s="422"/>
    </row>
    <row r="57636" spans="4:4">
      <c r="D57636" s="422"/>
    </row>
    <row r="57637" spans="4:4">
      <c r="D57637" s="422"/>
    </row>
    <row r="57638" spans="4:4">
      <c r="D57638" s="422"/>
    </row>
    <row r="57639" spans="4:4">
      <c r="D57639" s="422"/>
    </row>
    <row r="57640" spans="4:4">
      <c r="D57640" s="422"/>
    </row>
    <row r="57641" spans="4:4">
      <c r="D57641" s="422"/>
    </row>
    <row r="57642" spans="4:4">
      <c r="D57642" s="422"/>
    </row>
    <row r="57643" spans="4:4">
      <c r="D57643" s="422"/>
    </row>
    <row r="57644" spans="4:4">
      <c r="D57644" s="422"/>
    </row>
    <row r="57645" spans="4:4">
      <c r="D57645" s="422"/>
    </row>
    <row r="57646" spans="4:4">
      <c r="D57646" s="422"/>
    </row>
    <row r="57647" spans="4:4">
      <c r="D57647" s="422"/>
    </row>
    <row r="57648" spans="4:4">
      <c r="D57648" s="422"/>
    </row>
    <row r="57649" spans="4:4">
      <c r="D57649" s="422"/>
    </row>
    <row r="57650" spans="4:4">
      <c r="D57650" s="422"/>
    </row>
    <row r="57651" spans="4:4">
      <c r="D57651" s="422"/>
    </row>
    <row r="57652" spans="4:4">
      <c r="D57652" s="422"/>
    </row>
    <row r="57653" spans="4:4">
      <c r="D57653" s="422"/>
    </row>
    <row r="57654" spans="4:4">
      <c r="D57654" s="422"/>
    </row>
    <row r="57655" spans="4:4">
      <c r="D57655" s="422"/>
    </row>
    <row r="57656" spans="4:4">
      <c r="D57656" s="422"/>
    </row>
    <row r="57657" spans="4:4">
      <c r="D57657" s="422"/>
    </row>
    <row r="57658" spans="4:4">
      <c r="D57658" s="422"/>
    </row>
    <row r="57659" spans="4:4">
      <c r="D57659" s="422"/>
    </row>
    <row r="57660" spans="4:4">
      <c r="D57660" s="422"/>
    </row>
    <row r="57661" spans="4:4">
      <c r="D57661" s="422"/>
    </row>
    <row r="57662" spans="4:4">
      <c r="D57662" s="422"/>
    </row>
    <row r="57663" spans="4:4">
      <c r="D57663" s="422"/>
    </row>
    <row r="57664" spans="4:4">
      <c r="D57664" s="422"/>
    </row>
    <row r="57665" spans="4:4">
      <c r="D57665" s="422"/>
    </row>
    <row r="57666" spans="4:4">
      <c r="D57666" s="422"/>
    </row>
    <row r="57667" spans="4:4">
      <c r="D57667" s="422"/>
    </row>
    <row r="57668" spans="4:4">
      <c r="D57668" s="422"/>
    </row>
    <row r="57669" spans="4:4">
      <c r="D57669" s="422"/>
    </row>
    <row r="57670" spans="4:4">
      <c r="D57670" s="422"/>
    </row>
    <row r="57671" spans="4:4">
      <c r="D57671" s="422"/>
    </row>
    <row r="57672" spans="4:4">
      <c r="D57672" s="422"/>
    </row>
    <row r="57673" spans="4:4">
      <c r="D57673" s="422"/>
    </row>
    <row r="57674" spans="4:4">
      <c r="D57674" s="422"/>
    </row>
    <row r="57675" spans="4:4">
      <c r="D57675" s="422"/>
    </row>
    <row r="57676" spans="4:4">
      <c r="D57676" s="422"/>
    </row>
    <row r="57677" spans="4:4">
      <c r="D57677" s="422"/>
    </row>
    <row r="57678" spans="4:4">
      <c r="D57678" s="422"/>
    </row>
    <row r="57679" spans="4:4">
      <c r="D57679" s="422"/>
    </row>
    <row r="57680" spans="4:4">
      <c r="D57680" s="422"/>
    </row>
    <row r="57681" spans="4:4">
      <c r="D57681" s="422"/>
    </row>
    <row r="57682" spans="4:4">
      <c r="D57682" s="422"/>
    </row>
    <row r="57683" spans="4:4">
      <c r="D57683" s="422"/>
    </row>
    <row r="57684" spans="4:4">
      <c r="D57684" s="422"/>
    </row>
    <row r="57685" spans="4:4">
      <c r="D57685" s="422"/>
    </row>
    <row r="57686" spans="4:4">
      <c r="D57686" s="422"/>
    </row>
    <row r="57687" spans="4:4">
      <c r="D57687" s="422"/>
    </row>
    <row r="57688" spans="4:4">
      <c r="D57688" s="422"/>
    </row>
    <row r="57689" spans="4:4">
      <c r="D57689" s="422"/>
    </row>
    <row r="57690" spans="4:4">
      <c r="D57690" s="422"/>
    </row>
    <row r="57691" spans="4:4">
      <c r="D57691" s="422"/>
    </row>
    <row r="57692" spans="4:4">
      <c r="D57692" s="422"/>
    </row>
    <row r="57693" spans="4:4">
      <c r="D57693" s="422"/>
    </row>
    <row r="57694" spans="4:4">
      <c r="D57694" s="422"/>
    </row>
    <row r="57695" spans="4:4">
      <c r="D57695" s="422"/>
    </row>
    <row r="57696" spans="4:4">
      <c r="D57696" s="422"/>
    </row>
    <row r="57697" spans="4:4">
      <c r="D57697" s="422"/>
    </row>
    <row r="57698" spans="4:4">
      <c r="D57698" s="422"/>
    </row>
    <row r="57699" spans="4:4">
      <c r="D57699" s="422"/>
    </row>
    <row r="57700" spans="4:4">
      <c r="D57700" s="422"/>
    </row>
    <row r="57701" spans="4:4">
      <c r="D57701" s="422"/>
    </row>
    <row r="57702" spans="4:4">
      <c r="D57702" s="422"/>
    </row>
    <row r="57703" spans="4:4">
      <c r="D57703" s="422"/>
    </row>
    <row r="57704" spans="4:4">
      <c r="D57704" s="422"/>
    </row>
    <row r="57705" spans="4:4">
      <c r="D57705" s="422"/>
    </row>
    <row r="57706" spans="4:4">
      <c r="D57706" s="422"/>
    </row>
    <row r="57707" spans="4:4">
      <c r="D57707" s="422"/>
    </row>
    <row r="57708" spans="4:4">
      <c r="D57708" s="422"/>
    </row>
    <row r="57709" spans="4:4">
      <c r="D57709" s="422"/>
    </row>
    <row r="57710" spans="4:4">
      <c r="D57710" s="422"/>
    </row>
    <row r="57711" spans="4:4">
      <c r="D57711" s="422"/>
    </row>
    <row r="57712" spans="4:4">
      <c r="D57712" s="422"/>
    </row>
    <row r="57713" spans="4:4">
      <c r="D57713" s="422"/>
    </row>
    <row r="57714" spans="4:4">
      <c r="D57714" s="422"/>
    </row>
    <row r="57715" spans="4:4">
      <c r="D57715" s="422"/>
    </row>
    <row r="57716" spans="4:4">
      <c r="D57716" s="422"/>
    </row>
    <row r="57717" spans="4:4">
      <c r="D57717" s="422"/>
    </row>
    <row r="57718" spans="4:4">
      <c r="D57718" s="422"/>
    </row>
    <row r="57719" spans="4:4">
      <c r="D57719" s="422"/>
    </row>
    <row r="57720" spans="4:4">
      <c r="D57720" s="422"/>
    </row>
    <row r="57721" spans="4:4">
      <c r="D57721" s="422"/>
    </row>
    <row r="57722" spans="4:4">
      <c r="D57722" s="422"/>
    </row>
    <row r="57723" spans="4:4">
      <c r="D57723" s="422"/>
    </row>
    <row r="57724" spans="4:4">
      <c r="D57724" s="422"/>
    </row>
    <row r="57725" spans="4:4">
      <c r="D57725" s="422"/>
    </row>
    <row r="57726" spans="4:4">
      <c r="D57726" s="422"/>
    </row>
    <row r="57727" spans="4:4">
      <c r="D57727" s="422"/>
    </row>
    <row r="57728" spans="4:4">
      <c r="D57728" s="422"/>
    </row>
    <row r="57729" spans="4:4">
      <c r="D57729" s="422"/>
    </row>
    <row r="57730" spans="4:4">
      <c r="D57730" s="422"/>
    </row>
    <row r="57731" spans="4:4">
      <c r="D57731" s="422"/>
    </row>
    <row r="57732" spans="4:4">
      <c r="D57732" s="422"/>
    </row>
    <row r="57733" spans="4:4">
      <c r="D57733" s="422"/>
    </row>
    <row r="57734" spans="4:4">
      <c r="D57734" s="422"/>
    </row>
    <row r="57735" spans="4:4">
      <c r="D57735" s="422"/>
    </row>
    <row r="57736" spans="4:4">
      <c r="D57736" s="422"/>
    </row>
    <row r="57737" spans="4:4">
      <c r="D57737" s="422"/>
    </row>
    <row r="57738" spans="4:4">
      <c r="D57738" s="422"/>
    </row>
    <row r="57739" spans="4:4">
      <c r="D57739" s="422"/>
    </row>
    <row r="57740" spans="4:4">
      <c r="D57740" s="422"/>
    </row>
    <row r="57741" spans="4:4">
      <c r="D57741" s="422"/>
    </row>
    <row r="57742" spans="4:4">
      <c r="D57742" s="422"/>
    </row>
    <row r="57743" spans="4:4">
      <c r="D57743" s="422"/>
    </row>
    <row r="57744" spans="4:4">
      <c r="D57744" s="422"/>
    </row>
    <row r="57745" spans="4:4">
      <c r="D57745" s="422"/>
    </row>
    <row r="57746" spans="4:4">
      <c r="D57746" s="422"/>
    </row>
    <row r="57747" spans="4:4">
      <c r="D57747" s="422"/>
    </row>
    <row r="57748" spans="4:4">
      <c r="D57748" s="422"/>
    </row>
    <row r="57749" spans="4:4">
      <c r="D57749" s="422"/>
    </row>
    <row r="57750" spans="4:4">
      <c r="D57750" s="422"/>
    </row>
    <row r="57751" spans="4:4">
      <c r="D57751" s="422"/>
    </row>
    <row r="57752" spans="4:4">
      <c r="D57752" s="422"/>
    </row>
    <row r="57753" spans="4:4">
      <c r="D57753" s="422"/>
    </row>
    <row r="57754" spans="4:4">
      <c r="D57754" s="422"/>
    </row>
    <row r="57755" spans="4:4">
      <c r="D57755" s="422"/>
    </row>
    <row r="57756" spans="4:4">
      <c r="D57756" s="422"/>
    </row>
    <row r="57757" spans="4:4">
      <c r="D57757" s="422"/>
    </row>
    <row r="57758" spans="4:4">
      <c r="D57758" s="422"/>
    </row>
    <row r="57759" spans="4:4">
      <c r="D57759" s="422"/>
    </row>
    <row r="57760" spans="4:4">
      <c r="D57760" s="422"/>
    </row>
    <row r="57761" spans="4:4">
      <c r="D57761" s="422"/>
    </row>
    <row r="57762" spans="4:4">
      <c r="D57762" s="422"/>
    </row>
    <row r="57763" spans="4:4">
      <c r="D57763" s="422"/>
    </row>
    <row r="57764" spans="4:4">
      <c r="D57764" s="422"/>
    </row>
    <row r="57765" spans="4:4">
      <c r="D57765" s="422"/>
    </row>
    <row r="57766" spans="4:4">
      <c r="D57766" s="422"/>
    </row>
    <row r="57767" spans="4:4">
      <c r="D57767" s="422"/>
    </row>
    <row r="57768" spans="4:4">
      <c r="D57768" s="422"/>
    </row>
    <row r="57769" spans="4:4">
      <c r="D57769" s="422"/>
    </row>
    <row r="57770" spans="4:4">
      <c r="D57770" s="422"/>
    </row>
    <row r="57771" spans="4:4">
      <c r="D57771" s="422"/>
    </row>
    <row r="57772" spans="4:4">
      <c r="D57772" s="422"/>
    </row>
    <row r="57773" spans="4:4">
      <c r="D57773" s="422"/>
    </row>
    <row r="57774" spans="4:4">
      <c r="D57774" s="422"/>
    </row>
    <row r="57775" spans="4:4">
      <c r="D57775" s="422"/>
    </row>
    <row r="57776" spans="4:4">
      <c r="D57776" s="422"/>
    </row>
    <row r="57777" spans="4:4">
      <c r="D57777" s="422"/>
    </row>
    <row r="57778" spans="4:4">
      <c r="D57778" s="422"/>
    </row>
    <row r="57779" spans="4:4">
      <c r="D57779" s="422"/>
    </row>
    <row r="57780" spans="4:4">
      <c r="D57780" s="422"/>
    </row>
    <row r="57781" spans="4:4">
      <c r="D57781" s="422"/>
    </row>
    <row r="57782" spans="4:4">
      <c r="D57782" s="422"/>
    </row>
    <row r="57783" spans="4:4">
      <c r="D57783" s="422"/>
    </row>
    <row r="57784" spans="4:4">
      <c r="D57784" s="422"/>
    </row>
    <row r="57785" spans="4:4">
      <c r="D57785" s="422"/>
    </row>
    <row r="57786" spans="4:4">
      <c r="D57786" s="422"/>
    </row>
    <row r="57787" spans="4:4">
      <c r="D57787" s="422"/>
    </row>
    <row r="57788" spans="4:4">
      <c r="D57788" s="422"/>
    </row>
    <row r="57789" spans="4:4">
      <c r="D57789" s="422"/>
    </row>
    <row r="57790" spans="4:4">
      <c r="D57790" s="422"/>
    </row>
    <row r="57791" spans="4:4">
      <c r="D57791" s="422"/>
    </row>
    <row r="57792" spans="4:4">
      <c r="D57792" s="422"/>
    </row>
    <row r="57793" spans="4:4">
      <c r="D57793" s="422"/>
    </row>
    <row r="57794" spans="4:4">
      <c r="D57794" s="422"/>
    </row>
    <row r="57795" spans="4:4">
      <c r="D57795" s="422"/>
    </row>
    <row r="57796" spans="4:4">
      <c r="D57796" s="422"/>
    </row>
    <row r="57797" spans="4:4">
      <c r="D57797" s="422"/>
    </row>
    <row r="57798" spans="4:4">
      <c r="D57798" s="422"/>
    </row>
    <row r="57799" spans="4:4">
      <c r="D57799" s="422"/>
    </row>
    <row r="57800" spans="4:4">
      <c r="D57800" s="422"/>
    </row>
    <row r="57801" spans="4:4">
      <c r="D57801" s="422"/>
    </row>
    <row r="57802" spans="4:4">
      <c r="D57802" s="422"/>
    </row>
    <row r="57803" spans="4:4">
      <c r="D57803" s="422"/>
    </row>
    <row r="57804" spans="4:4">
      <c r="D57804" s="422"/>
    </row>
    <row r="57805" spans="4:4">
      <c r="D57805" s="422"/>
    </row>
    <row r="57806" spans="4:4">
      <c r="D57806" s="422"/>
    </row>
    <row r="57807" spans="4:4">
      <c r="D57807" s="422"/>
    </row>
    <row r="57808" spans="4:4">
      <c r="D57808" s="422"/>
    </row>
    <row r="57809" spans="4:4">
      <c r="D57809" s="422"/>
    </row>
    <row r="57810" spans="4:4">
      <c r="D57810" s="422"/>
    </row>
    <row r="57811" spans="4:4">
      <c r="D57811" s="422"/>
    </row>
    <row r="57812" spans="4:4">
      <c r="D57812" s="422"/>
    </row>
    <row r="57813" spans="4:4">
      <c r="D57813" s="422"/>
    </row>
    <row r="57814" spans="4:4">
      <c r="D57814" s="422"/>
    </row>
    <row r="57815" spans="4:4">
      <c r="D57815" s="422"/>
    </row>
    <row r="57816" spans="4:4">
      <c r="D57816" s="422"/>
    </row>
    <row r="57817" spans="4:4">
      <c r="D57817" s="422"/>
    </row>
    <row r="57818" spans="4:4">
      <c r="D57818" s="422"/>
    </row>
    <row r="57819" spans="4:4">
      <c r="D57819" s="422"/>
    </row>
    <row r="57820" spans="4:4">
      <c r="D57820" s="422"/>
    </row>
    <row r="57821" spans="4:4">
      <c r="D57821" s="422"/>
    </row>
    <row r="57822" spans="4:4">
      <c r="D57822" s="422"/>
    </row>
    <row r="57823" spans="4:4">
      <c r="D57823" s="422"/>
    </row>
    <row r="57824" spans="4:4">
      <c r="D57824" s="422"/>
    </row>
    <row r="57825" spans="4:4">
      <c r="D57825" s="422"/>
    </row>
    <row r="57826" spans="4:4">
      <c r="D57826" s="422"/>
    </row>
    <row r="57827" spans="4:4">
      <c r="D57827" s="422"/>
    </row>
    <row r="57828" spans="4:4">
      <c r="D57828" s="422"/>
    </row>
    <row r="57829" spans="4:4">
      <c r="D57829" s="422"/>
    </row>
    <row r="57830" spans="4:4">
      <c r="D57830" s="422"/>
    </row>
    <row r="57831" spans="4:4">
      <c r="D57831" s="422"/>
    </row>
    <row r="57832" spans="4:4">
      <c r="D57832" s="422"/>
    </row>
    <row r="57833" spans="4:4">
      <c r="D57833" s="422"/>
    </row>
    <row r="57834" spans="4:4">
      <c r="D57834" s="422"/>
    </row>
    <row r="57835" spans="4:4">
      <c r="D57835" s="422"/>
    </row>
    <row r="57836" spans="4:4">
      <c r="D57836" s="422"/>
    </row>
    <row r="57837" spans="4:4">
      <c r="D57837" s="422"/>
    </row>
    <row r="57838" spans="4:4">
      <c r="D57838" s="422"/>
    </row>
    <row r="57839" spans="4:4">
      <c r="D57839" s="422"/>
    </row>
    <row r="57840" spans="4:4">
      <c r="D57840" s="422"/>
    </row>
    <row r="57841" spans="4:4">
      <c r="D57841" s="422"/>
    </row>
    <row r="57842" spans="4:4">
      <c r="D57842" s="422"/>
    </row>
    <row r="57843" spans="4:4">
      <c r="D57843" s="422"/>
    </row>
    <row r="57844" spans="4:4">
      <c r="D57844" s="422"/>
    </row>
    <row r="57845" spans="4:4">
      <c r="D57845" s="422"/>
    </row>
    <row r="57846" spans="4:4">
      <c r="D57846" s="422"/>
    </row>
    <row r="57847" spans="4:4">
      <c r="D57847" s="422"/>
    </row>
    <row r="57848" spans="4:4">
      <c r="D57848" s="422"/>
    </row>
    <row r="57849" spans="4:4">
      <c r="D57849" s="422"/>
    </row>
    <row r="57850" spans="4:4">
      <c r="D57850" s="422"/>
    </row>
    <row r="57851" spans="4:4">
      <c r="D57851" s="422"/>
    </row>
    <row r="57852" spans="4:4">
      <c r="D57852" s="422"/>
    </row>
    <row r="57853" spans="4:4">
      <c r="D57853" s="422"/>
    </row>
    <row r="57854" spans="4:4">
      <c r="D57854" s="422"/>
    </row>
    <row r="57855" spans="4:4">
      <c r="D57855" s="422"/>
    </row>
    <row r="57856" spans="4:4">
      <c r="D57856" s="422"/>
    </row>
    <row r="57857" spans="4:4">
      <c r="D57857" s="422"/>
    </row>
    <row r="57858" spans="4:4">
      <c r="D57858" s="422"/>
    </row>
    <row r="57859" spans="4:4">
      <c r="D57859" s="422"/>
    </row>
    <row r="57860" spans="4:4">
      <c r="D57860" s="422"/>
    </row>
    <row r="57861" spans="4:4">
      <c r="D57861" s="422"/>
    </row>
    <row r="57862" spans="4:4">
      <c r="D57862" s="422"/>
    </row>
    <row r="57863" spans="4:4">
      <c r="D57863" s="422"/>
    </row>
    <row r="57864" spans="4:4">
      <c r="D57864" s="422"/>
    </row>
    <row r="57865" spans="4:4">
      <c r="D57865" s="422"/>
    </row>
    <row r="57866" spans="4:4">
      <c r="D57866" s="422"/>
    </row>
    <row r="57867" spans="4:4">
      <c r="D57867" s="422"/>
    </row>
    <row r="57868" spans="4:4">
      <c r="D57868" s="422"/>
    </row>
    <row r="57869" spans="4:4">
      <c r="D57869" s="422"/>
    </row>
    <row r="57870" spans="4:4">
      <c r="D57870" s="422"/>
    </row>
    <row r="57871" spans="4:4">
      <c r="D57871" s="422"/>
    </row>
    <row r="57872" spans="4:4">
      <c r="D57872" s="422"/>
    </row>
    <row r="57873" spans="4:4">
      <c r="D57873" s="422"/>
    </row>
    <row r="57874" spans="4:4">
      <c r="D57874" s="422"/>
    </row>
    <row r="57875" spans="4:4">
      <c r="D57875" s="422"/>
    </row>
    <row r="57876" spans="4:4">
      <c r="D57876" s="422"/>
    </row>
    <row r="57877" spans="4:4">
      <c r="D57877" s="422"/>
    </row>
    <row r="57878" spans="4:4">
      <c r="D57878" s="422"/>
    </row>
    <row r="57879" spans="4:4">
      <c r="D57879" s="422"/>
    </row>
    <row r="57880" spans="4:4">
      <c r="D57880" s="422"/>
    </row>
    <row r="57881" spans="4:4">
      <c r="D57881" s="422"/>
    </row>
    <row r="57882" spans="4:4">
      <c r="D57882" s="422"/>
    </row>
    <row r="57883" spans="4:4">
      <c r="D57883" s="422"/>
    </row>
    <row r="57884" spans="4:4">
      <c r="D57884" s="422"/>
    </row>
    <row r="57885" spans="4:4">
      <c r="D57885" s="422"/>
    </row>
    <row r="57886" spans="4:4">
      <c r="D57886" s="422"/>
    </row>
    <row r="57887" spans="4:4">
      <c r="D57887" s="422"/>
    </row>
    <row r="57888" spans="4:4">
      <c r="D57888" s="422"/>
    </row>
    <row r="57889" spans="4:4">
      <c r="D57889" s="422"/>
    </row>
    <row r="57890" spans="4:4">
      <c r="D57890" s="422"/>
    </row>
    <row r="57891" spans="4:4">
      <c r="D57891" s="422"/>
    </row>
    <row r="57892" spans="4:4">
      <c r="D57892" s="422"/>
    </row>
    <row r="57893" spans="4:4">
      <c r="D57893" s="422"/>
    </row>
    <row r="57894" spans="4:4">
      <c r="D57894" s="422"/>
    </row>
    <row r="57895" spans="4:4">
      <c r="D57895" s="422"/>
    </row>
    <row r="57896" spans="4:4">
      <c r="D57896" s="422"/>
    </row>
    <row r="57897" spans="4:4">
      <c r="D57897" s="422"/>
    </row>
    <row r="57898" spans="4:4">
      <c r="D57898" s="422"/>
    </row>
    <row r="57899" spans="4:4">
      <c r="D57899" s="422"/>
    </row>
    <row r="57900" spans="4:4">
      <c r="D57900" s="422"/>
    </row>
    <row r="57901" spans="4:4">
      <c r="D57901" s="422"/>
    </row>
    <row r="57902" spans="4:4">
      <c r="D57902" s="422"/>
    </row>
    <row r="57903" spans="4:4">
      <c r="D57903" s="422"/>
    </row>
    <row r="57904" spans="4:4">
      <c r="D57904" s="422"/>
    </row>
    <row r="57905" spans="4:4">
      <c r="D57905" s="422"/>
    </row>
    <row r="57906" spans="4:4">
      <c r="D57906" s="422"/>
    </row>
    <row r="57907" spans="4:4">
      <c r="D57907" s="422"/>
    </row>
    <row r="57908" spans="4:4">
      <c r="D57908" s="422"/>
    </row>
    <row r="57909" spans="4:4">
      <c r="D57909" s="422"/>
    </row>
    <row r="57910" spans="4:4">
      <c r="D57910" s="422"/>
    </row>
    <row r="57911" spans="4:4">
      <c r="D57911" s="422"/>
    </row>
    <row r="57912" spans="4:4">
      <c r="D57912" s="422"/>
    </row>
    <row r="57913" spans="4:4">
      <c r="D57913" s="422"/>
    </row>
    <row r="57914" spans="4:4">
      <c r="D57914" s="422"/>
    </row>
    <row r="57915" spans="4:4">
      <c r="D57915" s="422"/>
    </row>
    <row r="57916" spans="4:4">
      <c r="D57916" s="422"/>
    </row>
    <row r="57917" spans="4:4">
      <c r="D57917" s="422"/>
    </row>
    <row r="57918" spans="4:4">
      <c r="D57918" s="422"/>
    </row>
    <row r="57919" spans="4:4">
      <c r="D57919" s="422"/>
    </row>
    <row r="57920" spans="4:4">
      <c r="D57920" s="422"/>
    </row>
    <row r="57921" spans="4:4">
      <c r="D57921" s="422"/>
    </row>
    <row r="57922" spans="4:4">
      <c r="D57922" s="422"/>
    </row>
    <row r="57923" spans="4:4">
      <c r="D57923" s="422"/>
    </row>
    <row r="57924" spans="4:4">
      <c r="D57924" s="422"/>
    </row>
    <row r="57925" spans="4:4">
      <c r="D57925" s="422"/>
    </row>
    <row r="57926" spans="4:4">
      <c r="D57926" s="422"/>
    </row>
    <row r="57927" spans="4:4">
      <c r="D57927" s="422"/>
    </row>
    <row r="57928" spans="4:4">
      <c r="D57928" s="422"/>
    </row>
    <row r="57929" spans="4:4">
      <c r="D57929" s="422"/>
    </row>
    <row r="57930" spans="4:4">
      <c r="D57930" s="422"/>
    </row>
    <row r="57931" spans="4:4">
      <c r="D57931" s="422"/>
    </row>
    <row r="57932" spans="4:4">
      <c r="D57932" s="422"/>
    </row>
    <row r="57933" spans="4:4">
      <c r="D57933" s="422"/>
    </row>
    <row r="57934" spans="4:4">
      <c r="D57934" s="422"/>
    </row>
    <row r="57935" spans="4:4">
      <c r="D57935" s="422"/>
    </row>
    <row r="57936" spans="4:4">
      <c r="D57936" s="422"/>
    </row>
    <row r="57937" spans="4:4">
      <c r="D57937" s="422"/>
    </row>
    <row r="57938" spans="4:4">
      <c r="D57938" s="422"/>
    </row>
    <row r="57939" spans="4:4">
      <c r="D57939" s="422"/>
    </row>
    <row r="57940" spans="4:4">
      <c r="D57940" s="422"/>
    </row>
    <row r="57941" spans="4:4">
      <c r="D57941" s="422"/>
    </row>
    <row r="57942" spans="4:4">
      <c r="D57942" s="422"/>
    </row>
    <row r="57943" spans="4:4">
      <c r="D57943" s="422"/>
    </row>
    <row r="57944" spans="4:4">
      <c r="D57944" s="422"/>
    </row>
    <row r="57945" spans="4:4">
      <c r="D57945" s="422"/>
    </row>
    <row r="57946" spans="4:4">
      <c r="D57946" s="422"/>
    </row>
    <row r="57947" spans="4:4">
      <c r="D57947" s="422"/>
    </row>
    <row r="57948" spans="4:4">
      <c r="D57948" s="422"/>
    </row>
    <row r="57949" spans="4:4">
      <c r="D57949" s="422"/>
    </row>
    <row r="57950" spans="4:4">
      <c r="D57950" s="422"/>
    </row>
    <row r="57951" spans="4:4">
      <c r="D57951" s="422"/>
    </row>
    <row r="57952" spans="4:4">
      <c r="D57952" s="422"/>
    </row>
    <row r="57953" spans="4:4">
      <c r="D57953" s="422"/>
    </row>
    <row r="57954" spans="4:4">
      <c r="D57954" s="422"/>
    </row>
    <row r="57955" spans="4:4">
      <c r="D57955" s="422"/>
    </row>
    <row r="57956" spans="4:4">
      <c r="D57956" s="422"/>
    </row>
    <row r="57957" spans="4:4">
      <c r="D57957" s="422"/>
    </row>
    <row r="57958" spans="4:4">
      <c r="D57958" s="422"/>
    </row>
    <row r="57959" spans="4:4">
      <c r="D57959" s="422"/>
    </row>
    <row r="57960" spans="4:4">
      <c r="D57960" s="422"/>
    </row>
    <row r="57961" spans="4:4">
      <c r="D57961" s="422"/>
    </row>
    <row r="57962" spans="4:4">
      <c r="D57962" s="422"/>
    </row>
    <row r="57963" spans="4:4">
      <c r="D57963" s="422"/>
    </row>
    <row r="57964" spans="4:4">
      <c r="D57964" s="422"/>
    </row>
    <row r="57965" spans="4:4">
      <c r="D57965" s="422"/>
    </row>
    <row r="57966" spans="4:4">
      <c r="D57966" s="422"/>
    </row>
    <row r="57967" spans="4:4">
      <c r="D57967" s="422"/>
    </row>
    <row r="57968" spans="4:4">
      <c r="D57968" s="422"/>
    </row>
    <row r="57969" spans="4:4">
      <c r="D57969" s="422"/>
    </row>
    <row r="57970" spans="4:4">
      <c r="D57970" s="422"/>
    </row>
    <row r="57971" spans="4:4">
      <c r="D57971" s="422"/>
    </row>
    <row r="57972" spans="4:4">
      <c r="D57972" s="422"/>
    </row>
    <row r="57973" spans="4:4">
      <c r="D57973" s="422"/>
    </row>
    <row r="57974" spans="4:4">
      <c r="D57974" s="422"/>
    </row>
    <row r="57975" spans="4:4">
      <c r="D57975" s="422"/>
    </row>
    <row r="57976" spans="4:4">
      <c r="D57976" s="422"/>
    </row>
    <row r="57977" spans="4:4">
      <c r="D57977" s="422"/>
    </row>
    <row r="57978" spans="4:4">
      <c r="D57978" s="422"/>
    </row>
    <row r="57979" spans="4:4">
      <c r="D57979" s="422"/>
    </row>
    <row r="57980" spans="4:4">
      <c r="D57980" s="422"/>
    </row>
    <row r="57981" spans="4:4">
      <c r="D57981" s="422"/>
    </row>
    <row r="57982" spans="4:4">
      <c r="D57982" s="422"/>
    </row>
    <row r="57983" spans="4:4">
      <c r="D57983" s="422"/>
    </row>
    <row r="57984" spans="4:4">
      <c r="D57984" s="422"/>
    </row>
    <row r="57985" spans="4:4">
      <c r="D57985" s="422"/>
    </row>
    <row r="57986" spans="4:4">
      <c r="D57986" s="422"/>
    </row>
    <row r="57987" spans="4:4">
      <c r="D57987" s="422"/>
    </row>
    <row r="57988" spans="4:4">
      <c r="D57988" s="422"/>
    </row>
    <row r="57989" spans="4:4">
      <c r="D57989" s="422"/>
    </row>
    <row r="57990" spans="4:4">
      <c r="D57990" s="422"/>
    </row>
    <row r="57991" spans="4:4">
      <c r="D57991" s="422"/>
    </row>
    <row r="57992" spans="4:4">
      <c r="D57992" s="422"/>
    </row>
    <row r="57993" spans="4:4">
      <c r="D57993" s="422"/>
    </row>
    <row r="57994" spans="4:4">
      <c r="D57994" s="422"/>
    </row>
    <row r="57995" spans="4:4">
      <c r="D57995" s="422"/>
    </row>
    <row r="57996" spans="4:4">
      <c r="D57996" s="422"/>
    </row>
    <row r="57997" spans="4:4">
      <c r="D57997" s="422"/>
    </row>
    <row r="57998" spans="4:4">
      <c r="D57998" s="422"/>
    </row>
    <row r="57999" spans="4:4">
      <c r="D57999" s="422"/>
    </row>
    <row r="58000" spans="4:4">
      <c r="D58000" s="422"/>
    </row>
    <row r="58001" spans="4:4">
      <c r="D58001" s="422"/>
    </row>
    <row r="58002" spans="4:4">
      <c r="D58002" s="422"/>
    </row>
    <row r="58003" spans="4:4">
      <c r="D58003" s="422"/>
    </row>
    <row r="58004" spans="4:4">
      <c r="D58004" s="422"/>
    </row>
    <row r="58005" spans="4:4">
      <c r="D58005" s="422"/>
    </row>
    <row r="58006" spans="4:4">
      <c r="D58006" s="422"/>
    </row>
    <row r="58007" spans="4:4">
      <c r="D58007" s="422"/>
    </row>
    <row r="58008" spans="4:4">
      <c r="D58008" s="422"/>
    </row>
    <row r="58009" spans="4:4">
      <c r="D58009" s="422"/>
    </row>
    <row r="58010" spans="4:4">
      <c r="D58010" s="422"/>
    </row>
    <row r="58011" spans="4:4">
      <c r="D58011" s="422"/>
    </row>
    <row r="58012" spans="4:4">
      <c r="D58012" s="422"/>
    </row>
    <row r="58013" spans="4:4">
      <c r="D58013" s="422"/>
    </row>
    <row r="58014" spans="4:4">
      <c r="D58014" s="422"/>
    </row>
    <row r="58015" spans="4:4">
      <c r="D58015" s="422"/>
    </row>
    <row r="58016" spans="4:4">
      <c r="D58016" s="422"/>
    </row>
    <row r="58017" spans="4:4">
      <c r="D58017" s="422"/>
    </row>
    <row r="58018" spans="4:4">
      <c r="D58018" s="422"/>
    </row>
    <row r="58019" spans="4:4">
      <c r="D58019" s="422"/>
    </row>
    <row r="58020" spans="4:4">
      <c r="D58020" s="422"/>
    </row>
    <row r="58021" spans="4:4">
      <c r="D58021" s="422"/>
    </row>
    <row r="58022" spans="4:4">
      <c r="D58022" s="422"/>
    </row>
    <row r="58023" spans="4:4">
      <c r="D58023" s="422"/>
    </row>
    <row r="58024" spans="4:4">
      <c r="D58024" s="422"/>
    </row>
    <row r="58025" spans="4:4">
      <c r="D58025" s="422"/>
    </row>
    <row r="58026" spans="4:4">
      <c r="D58026" s="422"/>
    </row>
    <row r="58027" spans="4:4">
      <c r="D58027" s="422"/>
    </row>
    <row r="58028" spans="4:4">
      <c r="D58028" s="422"/>
    </row>
    <row r="58029" spans="4:4">
      <c r="D58029" s="422"/>
    </row>
    <row r="58030" spans="4:4">
      <c r="D58030" s="422"/>
    </row>
    <row r="58031" spans="4:4">
      <c r="D58031" s="422"/>
    </row>
    <row r="58032" spans="4:4">
      <c r="D58032" s="422"/>
    </row>
    <row r="58033" spans="4:4">
      <c r="D58033" s="422"/>
    </row>
    <row r="58034" spans="4:4">
      <c r="D58034" s="422"/>
    </row>
    <row r="58035" spans="4:4">
      <c r="D58035" s="422"/>
    </row>
    <row r="58036" spans="4:4">
      <c r="D58036" s="422"/>
    </row>
    <row r="58037" spans="4:4">
      <c r="D58037" s="422"/>
    </row>
    <row r="58038" spans="4:4">
      <c r="D58038" s="422"/>
    </row>
    <row r="58039" spans="4:4">
      <c r="D58039" s="422"/>
    </row>
    <row r="58040" spans="4:4">
      <c r="D58040" s="422"/>
    </row>
    <row r="58041" spans="4:4">
      <c r="D58041" s="422"/>
    </row>
    <row r="58042" spans="4:4">
      <c r="D58042" s="422"/>
    </row>
    <row r="58043" spans="4:4">
      <c r="D58043" s="422"/>
    </row>
    <row r="58044" spans="4:4">
      <c r="D58044" s="422"/>
    </row>
    <row r="58045" spans="4:4">
      <c r="D58045" s="422"/>
    </row>
    <row r="58046" spans="4:4">
      <c r="D58046" s="422"/>
    </row>
    <row r="58047" spans="4:4">
      <c r="D58047" s="422"/>
    </row>
    <row r="58048" spans="4:4">
      <c r="D58048" s="422"/>
    </row>
    <row r="58049" spans="4:4">
      <c r="D58049" s="422"/>
    </row>
    <row r="58050" spans="4:4">
      <c r="D58050" s="422"/>
    </row>
    <row r="58051" spans="4:4">
      <c r="D58051" s="422"/>
    </row>
    <row r="58052" spans="4:4">
      <c r="D58052" s="422"/>
    </row>
    <row r="58053" spans="4:4">
      <c r="D58053" s="422"/>
    </row>
    <row r="58054" spans="4:4">
      <c r="D58054" s="422"/>
    </row>
    <row r="58055" spans="4:4">
      <c r="D58055" s="422"/>
    </row>
    <row r="58056" spans="4:4">
      <c r="D58056" s="422"/>
    </row>
    <row r="58057" spans="4:4">
      <c r="D58057" s="422"/>
    </row>
    <row r="58058" spans="4:4">
      <c r="D58058" s="422"/>
    </row>
    <row r="58059" spans="4:4">
      <c r="D58059" s="422"/>
    </row>
    <row r="58060" spans="4:4">
      <c r="D58060" s="422"/>
    </row>
    <row r="58061" spans="4:4">
      <c r="D58061" s="422"/>
    </row>
    <row r="58062" spans="4:4">
      <c r="D58062" s="422"/>
    </row>
    <row r="58063" spans="4:4">
      <c r="D58063" s="422"/>
    </row>
    <row r="58064" spans="4:4">
      <c r="D58064" s="422"/>
    </row>
    <row r="58065" spans="4:4">
      <c r="D58065" s="422"/>
    </row>
    <row r="58066" spans="4:4">
      <c r="D58066" s="422"/>
    </row>
    <row r="58067" spans="4:4">
      <c r="D58067" s="422"/>
    </row>
    <row r="58068" spans="4:4">
      <c r="D58068" s="422"/>
    </row>
    <row r="58069" spans="4:4">
      <c r="D58069" s="422"/>
    </row>
    <row r="58070" spans="4:4">
      <c r="D58070" s="422"/>
    </row>
    <row r="58071" spans="4:4">
      <c r="D58071" s="422"/>
    </row>
    <row r="58072" spans="4:4">
      <c r="D58072" s="422"/>
    </row>
    <row r="58073" spans="4:4">
      <c r="D58073" s="422"/>
    </row>
    <row r="58074" spans="4:4">
      <c r="D58074" s="422"/>
    </row>
    <row r="58075" spans="4:4">
      <c r="D58075" s="422"/>
    </row>
    <row r="58076" spans="4:4">
      <c r="D58076" s="422"/>
    </row>
    <row r="58077" spans="4:4">
      <c r="D58077" s="422"/>
    </row>
    <row r="58078" spans="4:4">
      <c r="D58078" s="422"/>
    </row>
    <row r="58079" spans="4:4">
      <c r="D58079" s="422"/>
    </row>
    <row r="58080" spans="4:4">
      <c r="D58080" s="422"/>
    </row>
    <row r="58081" spans="4:4">
      <c r="D58081" s="422"/>
    </row>
    <row r="58082" spans="4:4">
      <c r="D58082" s="422"/>
    </row>
    <row r="58083" spans="4:4">
      <c r="D58083" s="422"/>
    </row>
    <row r="58084" spans="4:4">
      <c r="D58084" s="422"/>
    </row>
    <row r="58085" spans="4:4">
      <c r="D58085" s="422"/>
    </row>
    <row r="58086" spans="4:4">
      <c r="D58086" s="422"/>
    </row>
    <row r="58087" spans="4:4">
      <c r="D58087" s="422"/>
    </row>
    <row r="58088" spans="4:4">
      <c r="D58088" s="422"/>
    </row>
    <row r="58089" spans="4:4">
      <c r="D58089" s="422"/>
    </row>
    <row r="58090" spans="4:4">
      <c r="D58090" s="422"/>
    </row>
    <row r="58091" spans="4:4">
      <c r="D58091" s="422"/>
    </row>
    <row r="58092" spans="4:4">
      <c r="D58092" s="422"/>
    </row>
    <row r="58093" spans="4:4">
      <c r="D58093" s="422"/>
    </row>
    <row r="58094" spans="4:4">
      <c r="D58094" s="422"/>
    </row>
    <row r="58095" spans="4:4">
      <c r="D58095" s="422"/>
    </row>
    <row r="58096" spans="4:4">
      <c r="D58096" s="422"/>
    </row>
    <row r="58097" spans="4:4">
      <c r="D58097" s="422"/>
    </row>
    <row r="58098" spans="4:4">
      <c r="D58098" s="422"/>
    </row>
    <row r="58099" spans="4:4">
      <c r="D58099" s="422"/>
    </row>
    <row r="58100" spans="4:4">
      <c r="D58100" s="422"/>
    </row>
    <row r="58101" spans="4:4">
      <c r="D58101" s="422"/>
    </row>
    <row r="58102" spans="4:4">
      <c r="D58102" s="422"/>
    </row>
    <row r="58103" spans="4:4">
      <c r="D58103" s="422"/>
    </row>
    <row r="58104" spans="4:4">
      <c r="D58104" s="422"/>
    </row>
    <row r="58105" spans="4:4">
      <c r="D58105" s="422"/>
    </row>
    <row r="58106" spans="4:4">
      <c r="D58106" s="422"/>
    </row>
    <row r="58107" spans="4:4">
      <c r="D58107" s="422"/>
    </row>
    <row r="58108" spans="4:4">
      <c r="D58108" s="422"/>
    </row>
    <row r="58109" spans="4:4">
      <c r="D58109" s="422"/>
    </row>
    <row r="58110" spans="4:4">
      <c r="D58110" s="422"/>
    </row>
    <row r="58111" spans="4:4">
      <c r="D58111" s="422"/>
    </row>
    <row r="58112" spans="4:4">
      <c r="D58112" s="422"/>
    </row>
    <row r="58113" spans="4:4">
      <c r="D58113" s="422"/>
    </row>
    <row r="58114" spans="4:4">
      <c r="D58114" s="422"/>
    </row>
    <row r="58115" spans="4:4">
      <c r="D58115" s="422"/>
    </row>
    <row r="58116" spans="4:4">
      <c r="D58116" s="422"/>
    </row>
    <row r="58117" spans="4:4">
      <c r="D58117" s="422"/>
    </row>
    <row r="58118" spans="4:4">
      <c r="D58118" s="422"/>
    </row>
    <row r="58119" spans="4:4">
      <c r="D58119" s="422"/>
    </row>
    <row r="58120" spans="4:4">
      <c r="D58120" s="422"/>
    </row>
    <row r="58121" spans="4:4">
      <c r="D58121" s="422"/>
    </row>
    <row r="58122" spans="4:4">
      <c r="D58122" s="422"/>
    </row>
    <row r="58123" spans="4:4">
      <c r="D58123" s="422"/>
    </row>
    <row r="58124" spans="4:4">
      <c r="D58124" s="422"/>
    </row>
    <row r="58125" spans="4:4">
      <c r="D58125" s="422"/>
    </row>
    <row r="58126" spans="4:4">
      <c r="D58126" s="422"/>
    </row>
    <row r="58127" spans="4:4">
      <c r="D58127" s="422"/>
    </row>
    <row r="58128" spans="4:4">
      <c r="D58128" s="422"/>
    </row>
    <row r="58129" spans="4:4">
      <c r="D58129" s="422"/>
    </row>
    <row r="58130" spans="4:4">
      <c r="D58130" s="422"/>
    </row>
    <row r="58131" spans="4:4">
      <c r="D58131" s="422"/>
    </row>
    <row r="58132" spans="4:4">
      <c r="D58132" s="422"/>
    </row>
    <row r="58133" spans="4:4">
      <c r="D58133" s="422"/>
    </row>
    <row r="58134" spans="4:4">
      <c r="D58134" s="422"/>
    </row>
    <row r="58135" spans="4:4">
      <c r="D58135" s="422"/>
    </row>
    <row r="58136" spans="4:4">
      <c r="D58136" s="422"/>
    </row>
    <row r="58137" spans="4:4">
      <c r="D58137" s="422"/>
    </row>
    <row r="58138" spans="4:4">
      <c r="D58138" s="422"/>
    </row>
    <row r="58139" spans="4:4">
      <c r="D58139" s="422"/>
    </row>
    <row r="58140" spans="4:4">
      <c r="D58140" s="422"/>
    </row>
    <row r="58141" spans="4:4">
      <c r="D58141" s="422"/>
    </row>
    <row r="58142" spans="4:4">
      <c r="D58142" s="422"/>
    </row>
    <row r="58143" spans="4:4">
      <c r="D58143" s="422"/>
    </row>
    <row r="58144" spans="4:4">
      <c r="D58144" s="422"/>
    </row>
    <row r="58145" spans="4:4">
      <c r="D58145" s="422"/>
    </row>
    <row r="58146" spans="4:4">
      <c r="D58146" s="422"/>
    </row>
    <row r="58147" spans="4:4">
      <c r="D58147" s="422"/>
    </row>
    <row r="58148" spans="4:4">
      <c r="D58148" s="422"/>
    </row>
    <row r="58149" spans="4:4">
      <c r="D58149" s="422"/>
    </row>
    <row r="58150" spans="4:4">
      <c r="D58150" s="422"/>
    </row>
    <row r="58151" spans="4:4">
      <c r="D58151" s="422"/>
    </row>
    <row r="58152" spans="4:4">
      <c r="D58152" s="422"/>
    </row>
    <row r="58153" spans="4:4">
      <c r="D58153" s="422"/>
    </row>
    <row r="58154" spans="4:4">
      <c r="D58154" s="422"/>
    </row>
    <row r="58155" spans="4:4">
      <c r="D58155" s="422"/>
    </row>
    <row r="58156" spans="4:4">
      <c r="D58156" s="422"/>
    </row>
    <row r="58157" spans="4:4">
      <c r="D58157" s="422"/>
    </row>
    <row r="58158" spans="4:4">
      <c r="D58158" s="422"/>
    </row>
    <row r="58159" spans="4:4">
      <c r="D58159" s="422"/>
    </row>
    <row r="58160" spans="4:4">
      <c r="D58160" s="422"/>
    </row>
    <row r="58161" spans="4:4">
      <c r="D58161" s="422"/>
    </row>
    <row r="58162" spans="4:4">
      <c r="D58162" s="422"/>
    </row>
    <row r="58163" spans="4:4">
      <c r="D58163" s="422"/>
    </row>
    <row r="58164" spans="4:4">
      <c r="D58164" s="422"/>
    </row>
    <row r="58165" spans="4:4">
      <c r="D58165" s="422"/>
    </row>
    <row r="58166" spans="4:4">
      <c r="D58166" s="422"/>
    </row>
    <row r="58167" spans="4:4">
      <c r="D58167" s="422"/>
    </row>
    <row r="58168" spans="4:4">
      <c r="D58168" s="422"/>
    </row>
    <row r="58169" spans="4:4">
      <c r="D58169" s="422"/>
    </row>
    <row r="58170" spans="4:4">
      <c r="D58170" s="422"/>
    </row>
    <row r="58171" spans="4:4">
      <c r="D58171" s="422"/>
    </row>
    <row r="58172" spans="4:4">
      <c r="D58172" s="422"/>
    </row>
    <row r="58173" spans="4:4">
      <c r="D58173" s="422"/>
    </row>
    <row r="58174" spans="4:4">
      <c r="D58174" s="422"/>
    </row>
    <row r="58175" spans="4:4">
      <c r="D58175" s="422"/>
    </row>
    <row r="58176" spans="4:4">
      <c r="D58176" s="422"/>
    </row>
    <row r="58177" spans="4:4">
      <c r="D58177" s="422"/>
    </row>
    <row r="58178" spans="4:4">
      <c r="D58178" s="422"/>
    </row>
    <row r="58179" spans="4:4">
      <c r="D58179" s="422"/>
    </row>
    <row r="58180" spans="4:4">
      <c r="D58180" s="422"/>
    </row>
    <row r="58181" spans="4:4">
      <c r="D58181" s="422"/>
    </row>
    <row r="58182" spans="4:4">
      <c r="D58182" s="422"/>
    </row>
    <row r="58183" spans="4:4">
      <c r="D58183" s="422"/>
    </row>
    <row r="58184" spans="4:4">
      <c r="D58184" s="422"/>
    </row>
    <row r="58185" spans="4:4">
      <c r="D58185" s="422"/>
    </row>
    <row r="58186" spans="4:4">
      <c r="D58186" s="422"/>
    </row>
    <row r="58187" spans="4:4">
      <c r="D58187" s="422"/>
    </row>
    <row r="58188" spans="4:4">
      <c r="D58188" s="422"/>
    </row>
    <row r="58189" spans="4:4">
      <c r="D58189" s="422"/>
    </row>
    <row r="58190" spans="4:4">
      <c r="D58190" s="422"/>
    </row>
    <row r="58191" spans="4:4">
      <c r="D58191" s="422"/>
    </row>
    <row r="58192" spans="4:4">
      <c r="D58192" s="422"/>
    </row>
    <row r="58193" spans="4:4">
      <c r="D58193" s="422"/>
    </row>
    <row r="58194" spans="4:4">
      <c r="D58194" s="422"/>
    </row>
    <row r="58195" spans="4:4">
      <c r="D58195" s="422"/>
    </row>
    <row r="58196" spans="4:4">
      <c r="D58196" s="422"/>
    </row>
    <row r="58197" spans="4:4">
      <c r="D58197" s="422"/>
    </row>
    <row r="58198" spans="4:4">
      <c r="D58198" s="422"/>
    </row>
    <row r="58199" spans="4:4">
      <c r="D58199" s="422"/>
    </row>
    <row r="58200" spans="4:4">
      <c r="D58200" s="422"/>
    </row>
    <row r="58201" spans="4:4">
      <c r="D58201" s="422"/>
    </row>
    <row r="58202" spans="4:4">
      <c r="D58202" s="422"/>
    </row>
    <row r="58203" spans="4:4">
      <c r="D58203" s="422"/>
    </row>
    <row r="58204" spans="4:4">
      <c r="D58204" s="422"/>
    </row>
    <row r="58205" spans="4:4">
      <c r="D58205" s="422"/>
    </row>
    <row r="58206" spans="4:4">
      <c r="D58206" s="422"/>
    </row>
    <row r="58207" spans="4:4">
      <c r="D58207" s="422"/>
    </row>
    <row r="58208" spans="4:4">
      <c r="D58208" s="422"/>
    </row>
    <row r="58209" spans="4:4">
      <c r="D58209" s="422"/>
    </row>
    <row r="58210" spans="4:4">
      <c r="D58210" s="422"/>
    </row>
    <row r="58211" spans="4:4">
      <c r="D58211" s="422"/>
    </row>
    <row r="58212" spans="4:4">
      <c r="D58212" s="422"/>
    </row>
    <row r="58213" spans="4:4">
      <c r="D58213" s="422"/>
    </row>
    <row r="58214" spans="4:4">
      <c r="D58214" s="422"/>
    </row>
    <row r="58215" spans="4:4">
      <c r="D58215" s="422"/>
    </row>
    <row r="58216" spans="4:4">
      <c r="D58216" s="422"/>
    </row>
    <row r="58217" spans="4:4">
      <c r="D58217" s="422"/>
    </row>
    <row r="58218" spans="4:4">
      <c r="D58218" s="422"/>
    </row>
    <row r="58219" spans="4:4">
      <c r="D58219" s="422"/>
    </row>
    <row r="58220" spans="4:4">
      <c r="D58220" s="422"/>
    </row>
    <row r="58221" spans="4:4">
      <c r="D58221" s="422"/>
    </row>
    <row r="58222" spans="4:4">
      <c r="D58222" s="422"/>
    </row>
    <row r="58223" spans="4:4">
      <c r="D58223" s="422"/>
    </row>
    <row r="58224" spans="4:4">
      <c r="D58224" s="422"/>
    </row>
    <row r="58225" spans="4:4">
      <c r="D58225" s="422"/>
    </row>
    <row r="58226" spans="4:4">
      <c r="D58226" s="422"/>
    </row>
    <row r="58227" spans="4:4">
      <c r="D58227" s="422"/>
    </row>
    <row r="58228" spans="4:4">
      <c r="D58228" s="422"/>
    </row>
    <row r="58229" spans="4:4">
      <c r="D58229" s="422"/>
    </row>
    <row r="58230" spans="4:4">
      <c r="D58230" s="422"/>
    </row>
    <row r="58231" spans="4:4">
      <c r="D58231" s="422"/>
    </row>
    <row r="58232" spans="4:4">
      <c r="D58232" s="422"/>
    </row>
    <row r="58233" spans="4:4">
      <c r="D58233" s="422"/>
    </row>
    <row r="58234" spans="4:4">
      <c r="D58234" s="422"/>
    </row>
    <row r="58235" spans="4:4">
      <c r="D58235" s="422"/>
    </row>
    <row r="58236" spans="4:4">
      <c r="D58236" s="422"/>
    </row>
    <row r="58237" spans="4:4">
      <c r="D58237" s="422"/>
    </row>
    <row r="58238" spans="4:4">
      <c r="D58238" s="422"/>
    </row>
    <row r="58239" spans="4:4">
      <c r="D58239" s="422"/>
    </row>
    <row r="58240" spans="4:4">
      <c r="D58240" s="422"/>
    </row>
    <row r="58241" spans="4:4">
      <c r="D58241" s="422"/>
    </row>
    <row r="58242" spans="4:4">
      <c r="D58242" s="422"/>
    </row>
    <row r="58243" spans="4:4">
      <c r="D58243" s="422"/>
    </row>
    <row r="58244" spans="4:4">
      <c r="D58244" s="422"/>
    </row>
    <row r="58245" spans="4:4">
      <c r="D58245" s="422"/>
    </row>
    <row r="58246" spans="4:4">
      <c r="D58246" s="422"/>
    </row>
    <row r="58247" spans="4:4">
      <c r="D58247" s="422"/>
    </row>
    <row r="58248" spans="4:4">
      <c r="D58248" s="422"/>
    </row>
    <row r="58249" spans="4:4">
      <c r="D58249" s="422"/>
    </row>
    <row r="58250" spans="4:4">
      <c r="D58250" s="422"/>
    </row>
    <row r="58251" spans="4:4">
      <c r="D58251" s="422"/>
    </row>
    <row r="58252" spans="4:4">
      <c r="D58252" s="422"/>
    </row>
    <row r="58253" spans="4:4">
      <c r="D58253" s="422"/>
    </row>
    <row r="58254" spans="4:4">
      <c r="D58254" s="422"/>
    </row>
    <row r="58255" spans="4:4">
      <c r="D58255" s="422"/>
    </row>
    <row r="58256" spans="4:4">
      <c r="D58256" s="422"/>
    </row>
    <row r="58257" spans="4:4">
      <c r="D58257" s="422"/>
    </row>
    <row r="58258" spans="4:4">
      <c r="D58258" s="422"/>
    </row>
    <row r="58259" spans="4:4">
      <c r="D58259" s="422"/>
    </row>
    <row r="58260" spans="4:4">
      <c r="D58260" s="422"/>
    </row>
    <row r="58261" spans="4:4">
      <c r="D58261" s="422"/>
    </row>
    <row r="58262" spans="4:4">
      <c r="D58262" s="422"/>
    </row>
    <row r="58263" spans="4:4">
      <c r="D58263" s="422"/>
    </row>
    <row r="58264" spans="4:4">
      <c r="D58264" s="422"/>
    </row>
    <row r="58265" spans="4:4">
      <c r="D58265" s="422"/>
    </row>
    <row r="58266" spans="4:4">
      <c r="D58266" s="422"/>
    </row>
    <row r="58267" spans="4:4">
      <c r="D58267" s="422"/>
    </row>
    <row r="58268" spans="4:4">
      <c r="D58268" s="422"/>
    </row>
    <row r="58269" spans="4:4">
      <c r="D58269" s="422"/>
    </row>
    <row r="58270" spans="4:4">
      <c r="D58270" s="422"/>
    </row>
    <row r="58271" spans="4:4">
      <c r="D58271" s="422"/>
    </row>
    <row r="58272" spans="4:4">
      <c r="D58272" s="422"/>
    </row>
    <row r="58273" spans="4:4">
      <c r="D58273" s="422"/>
    </row>
    <row r="58274" spans="4:4">
      <c r="D58274" s="422"/>
    </row>
    <row r="58275" spans="4:4">
      <c r="D58275" s="422"/>
    </row>
    <row r="58276" spans="4:4">
      <c r="D58276" s="422"/>
    </row>
    <row r="58277" spans="4:4">
      <c r="D58277" s="422"/>
    </row>
    <row r="58278" spans="4:4">
      <c r="D58278" s="422"/>
    </row>
    <row r="58279" spans="4:4">
      <c r="D58279" s="422"/>
    </row>
    <row r="58280" spans="4:4">
      <c r="D58280" s="422"/>
    </row>
    <row r="58281" spans="4:4">
      <c r="D58281" s="422"/>
    </row>
    <row r="58282" spans="4:4">
      <c r="D58282" s="422"/>
    </row>
    <row r="58283" spans="4:4">
      <c r="D58283" s="422"/>
    </row>
    <row r="58284" spans="4:4">
      <c r="D58284" s="422"/>
    </row>
    <row r="58285" spans="4:4">
      <c r="D58285" s="422"/>
    </row>
    <row r="58286" spans="4:4">
      <c r="D58286" s="422"/>
    </row>
    <row r="58287" spans="4:4">
      <c r="D58287" s="422"/>
    </row>
    <row r="58288" spans="4:4">
      <c r="D58288" s="422"/>
    </row>
    <row r="58289" spans="4:4">
      <c r="D58289" s="422"/>
    </row>
    <row r="58290" spans="4:4">
      <c r="D58290" s="422"/>
    </row>
    <row r="58291" spans="4:4">
      <c r="D58291" s="422"/>
    </row>
    <row r="58292" spans="4:4">
      <c r="D58292" s="422"/>
    </row>
    <row r="58293" spans="4:4">
      <c r="D58293" s="422"/>
    </row>
    <row r="58294" spans="4:4">
      <c r="D58294" s="422"/>
    </row>
    <row r="58295" spans="4:4">
      <c r="D58295" s="422"/>
    </row>
    <row r="58296" spans="4:4">
      <c r="D58296" s="422"/>
    </row>
    <row r="58297" spans="4:4">
      <c r="D58297" s="422"/>
    </row>
    <row r="58298" spans="4:4">
      <c r="D58298" s="422"/>
    </row>
    <row r="58299" spans="4:4">
      <c r="D58299" s="422"/>
    </row>
    <row r="58300" spans="4:4">
      <c r="D58300" s="422"/>
    </row>
    <row r="58301" spans="4:4">
      <c r="D58301" s="422"/>
    </row>
    <row r="58302" spans="4:4">
      <c r="D58302" s="422"/>
    </row>
    <row r="58303" spans="4:4">
      <c r="D58303" s="422"/>
    </row>
    <row r="58304" spans="4:4">
      <c r="D58304" s="422"/>
    </row>
    <row r="58305" spans="4:4">
      <c r="D58305" s="422"/>
    </row>
    <row r="58306" spans="4:4">
      <c r="D58306" s="422"/>
    </row>
    <row r="58307" spans="4:4">
      <c r="D58307" s="422"/>
    </row>
    <row r="58308" spans="4:4">
      <c r="D58308" s="422"/>
    </row>
    <row r="58309" spans="4:4">
      <c r="D58309" s="422"/>
    </row>
    <row r="58310" spans="4:4">
      <c r="D58310" s="422"/>
    </row>
    <row r="58311" spans="4:4">
      <c r="D58311" s="422"/>
    </row>
    <row r="58312" spans="4:4">
      <c r="D58312" s="422"/>
    </row>
    <row r="58313" spans="4:4">
      <c r="D58313" s="422"/>
    </row>
    <row r="58314" spans="4:4">
      <c r="D58314" s="422"/>
    </row>
    <row r="58315" spans="4:4">
      <c r="D58315" s="422"/>
    </row>
    <row r="58316" spans="4:4">
      <c r="D58316" s="422"/>
    </row>
    <row r="58317" spans="4:4">
      <c r="D58317" s="422"/>
    </row>
    <row r="58318" spans="4:4">
      <c r="D58318" s="422"/>
    </row>
    <row r="58319" spans="4:4">
      <c r="D58319" s="422"/>
    </row>
    <row r="58320" spans="4:4">
      <c r="D58320" s="422"/>
    </row>
    <row r="58321" spans="4:4">
      <c r="D58321" s="422"/>
    </row>
    <row r="58322" spans="4:4">
      <c r="D58322" s="422"/>
    </row>
    <row r="58323" spans="4:4">
      <c r="D58323" s="422"/>
    </row>
    <row r="58324" spans="4:4">
      <c r="D58324" s="422"/>
    </row>
    <row r="58325" spans="4:4">
      <c r="D58325" s="422"/>
    </row>
    <row r="58326" spans="4:4">
      <c r="D58326" s="422"/>
    </row>
    <row r="58327" spans="4:4">
      <c r="D58327" s="422"/>
    </row>
    <row r="58328" spans="4:4">
      <c r="D58328" s="422"/>
    </row>
    <row r="58329" spans="4:4">
      <c r="D58329" s="422"/>
    </row>
    <row r="58330" spans="4:4">
      <c r="D58330" s="422"/>
    </row>
    <row r="58331" spans="4:4">
      <c r="D58331" s="422"/>
    </row>
    <row r="58332" spans="4:4">
      <c r="D58332" s="422"/>
    </row>
    <row r="58333" spans="4:4">
      <c r="D58333" s="422"/>
    </row>
    <row r="58334" spans="4:4">
      <c r="D58334" s="422"/>
    </row>
    <row r="58335" spans="4:4">
      <c r="D58335" s="422"/>
    </row>
    <row r="58336" spans="4:4">
      <c r="D58336" s="422"/>
    </row>
    <row r="58337" spans="4:4">
      <c r="D58337" s="422"/>
    </row>
    <row r="58338" spans="4:4">
      <c r="D58338" s="422"/>
    </row>
    <row r="58339" spans="4:4">
      <c r="D58339" s="422"/>
    </row>
    <row r="58340" spans="4:4">
      <c r="D58340" s="422"/>
    </row>
    <row r="58341" spans="4:4">
      <c r="D58341" s="422"/>
    </row>
    <row r="58342" spans="4:4">
      <c r="D58342" s="422"/>
    </row>
    <row r="58343" spans="4:4">
      <c r="D58343" s="422"/>
    </row>
    <row r="58344" spans="4:4">
      <c r="D58344" s="422"/>
    </row>
    <row r="58345" spans="4:4">
      <c r="D58345" s="422"/>
    </row>
    <row r="58346" spans="4:4">
      <c r="D58346" s="422"/>
    </row>
    <row r="58347" spans="4:4">
      <c r="D58347" s="422"/>
    </row>
    <row r="58348" spans="4:4">
      <c r="D58348" s="422"/>
    </row>
    <row r="58349" spans="4:4">
      <c r="D58349" s="422"/>
    </row>
    <row r="58350" spans="4:4">
      <c r="D58350" s="422"/>
    </row>
    <row r="58351" spans="4:4">
      <c r="D58351" s="422"/>
    </row>
    <row r="58352" spans="4:4">
      <c r="D58352" s="422"/>
    </row>
    <row r="58353" spans="4:4">
      <c r="D58353" s="422"/>
    </row>
    <row r="58354" spans="4:4">
      <c r="D58354" s="422"/>
    </row>
    <row r="58355" spans="4:4">
      <c r="D58355" s="422"/>
    </row>
    <row r="58356" spans="4:4">
      <c r="D58356" s="422"/>
    </row>
    <row r="58357" spans="4:4">
      <c r="D58357" s="422"/>
    </row>
    <row r="58358" spans="4:4">
      <c r="D58358" s="422"/>
    </row>
    <row r="58359" spans="4:4">
      <c r="D58359" s="422"/>
    </row>
    <row r="58360" spans="4:4">
      <c r="D58360" s="422"/>
    </row>
    <row r="58361" spans="4:4">
      <c r="D58361" s="422"/>
    </row>
    <row r="58362" spans="4:4">
      <c r="D58362" s="422"/>
    </row>
    <row r="58363" spans="4:4">
      <c r="D58363" s="422"/>
    </row>
    <row r="58364" spans="4:4">
      <c r="D58364" s="422"/>
    </row>
    <row r="58365" spans="4:4">
      <c r="D58365" s="422"/>
    </row>
    <row r="58366" spans="4:4">
      <c r="D58366" s="422"/>
    </row>
    <row r="58367" spans="4:4">
      <c r="D58367" s="422"/>
    </row>
    <row r="58368" spans="4:4">
      <c r="D58368" s="422"/>
    </row>
    <row r="58369" spans="4:4">
      <c r="D58369" s="422"/>
    </row>
    <row r="58370" spans="4:4">
      <c r="D58370" s="422"/>
    </row>
    <row r="58371" spans="4:4">
      <c r="D58371" s="422"/>
    </row>
    <row r="58372" spans="4:4">
      <c r="D58372" s="422"/>
    </row>
    <row r="58373" spans="4:4">
      <c r="D58373" s="422"/>
    </row>
    <row r="58374" spans="4:4">
      <c r="D58374" s="422"/>
    </row>
    <row r="58375" spans="4:4">
      <c r="D58375" s="422"/>
    </row>
    <row r="58376" spans="4:4">
      <c r="D58376" s="422"/>
    </row>
    <row r="58377" spans="4:4">
      <c r="D58377" s="422"/>
    </row>
    <row r="58378" spans="4:4">
      <c r="D58378" s="422"/>
    </row>
    <row r="58379" spans="4:4">
      <c r="D58379" s="422"/>
    </row>
    <row r="58380" spans="4:4">
      <c r="D58380" s="422"/>
    </row>
    <row r="58381" spans="4:4">
      <c r="D58381" s="422"/>
    </row>
    <row r="58382" spans="4:4">
      <c r="D58382" s="422"/>
    </row>
    <row r="58383" spans="4:4">
      <c r="D58383" s="422"/>
    </row>
    <row r="58384" spans="4:4">
      <c r="D58384" s="422"/>
    </row>
    <row r="58385" spans="4:4">
      <c r="D58385" s="422"/>
    </row>
    <row r="58386" spans="4:4">
      <c r="D58386" s="422"/>
    </row>
    <row r="58387" spans="4:4">
      <c r="D58387" s="422"/>
    </row>
    <row r="58388" spans="4:4">
      <c r="D58388" s="422"/>
    </row>
    <row r="58389" spans="4:4">
      <c r="D58389" s="422"/>
    </row>
    <row r="58390" spans="4:4">
      <c r="D58390" s="422"/>
    </row>
    <row r="58391" spans="4:4">
      <c r="D58391" s="422"/>
    </row>
    <row r="58392" spans="4:4">
      <c r="D58392" s="422"/>
    </row>
    <row r="58393" spans="4:4">
      <c r="D58393" s="422"/>
    </row>
    <row r="58394" spans="4:4">
      <c r="D58394" s="422"/>
    </row>
    <row r="58395" spans="4:4">
      <c r="D58395" s="422"/>
    </row>
    <row r="58396" spans="4:4">
      <c r="D58396" s="422"/>
    </row>
    <row r="58397" spans="4:4">
      <c r="D58397" s="422"/>
    </row>
    <row r="58398" spans="4:4">
      <c r="D58398" s="422"/>
    </row>
    <row r="58399" spans="4:4">
      <c r="D58399" s="422"/>
    </row>
    <row r="58400" spans="4:4">
      <c r="D58400" s="422"/>
    </row>
    <row r="58401" spans="4:4">
      <c r="D58401" s="422"/>
    </row>
    <row r="58402" spans="4:4">
      <c r="D58402" s="422"/>
    </row>
    <row r="58403" spans="4:4">
      <c r="D58403" s="422"/>
    </row>
    <row r="58404" spans="4:4">
      <c r="D58404" s="422"/>
    </row>
    <row r="58405" spans="4:4">
      <c r="D58405" s="422"/>
    </row>
    <row r="58406" spans="4:4">
      <c r="D58406" s="422"/>
    </row>
    <row r="58407" spans="4:4">
      <c r="D58407" s="422"/>
    </row>
    <row r="58408" spans="4:4">
      <c r="D58408" s="422"/>
    </row>
    <row r="58409" spans="4:4">
      <c r="D58409" s="422"/>
    </row>
    <row r="58410" spans="4:4">
      <c r="D58410" s="422"/>
    </row>
    <row r="58411" spans="4:4">
      <c r="D58411" s="422"/>
    </row>
    <row r="58412" spans="4:4">
      <c r="D58412" s="422"/>
    </row>
    <row r="58413" spans="4:4">
      <c r="D58413" s="422"/>
    </row>
    <row r="58414" spans="4:4">
      <c r="D58414" s="422"/>
    </row>
    <row r="58415" spans="4:4">
      <c r="D58415" s="422"/>
    </row>
    <row r="58416" spans="4:4">
      <c r="D58416" s="422"/>
    </row>
    <row r="58417" spans="4:4">
      <c r="D58417" s="422"/>
    </row>
    <row r="58418" spans="4:4">
      <c r="D58418" s="422"/>
    </row>
    <row r="58419" spans="4:4">
      <c r="D58419" s="422"/>
    </row>
    <row r="58420" spans="4:4">
      <c r="D58420" s="422"/>
    </row>
    <row r="58421" spans="4:4">
      <c r="D58421" s="422"/>
    </row>
    <row r="58422" spans="4:4">
      <c r="D58422" s="422"/>
    </row>
    <row r="58423" spans="4:4">
      <c r="D58423" s="422"/>
    </row>
    <row r="58424" spans="4:4">
      <c r="D58424" s="422"/>
    </row>
    <row r="58425" spans="4:4">
      <c r="D58425" s="422"/>
    </row>
    <row r="58426" spans="4:4">
      <c r="D58426" s="422"/>
    </row>
    <row r="58427" spans="4:4">
      <c r="D58427" s="422"/>
    </row>
    <row r="58428" spans="4:4">
      <c r="D58428" s="422"/>
    </row>
    <row r="58429" spans="4:4">
      <c r="D58429" s="422"/>
    </row>
    <row r="58430" spans="4:4">
      <c r="D58430" s="422"/>
    </row>
    <row r="58431" spans="4:4">
      <c r="D58431" s="422"/>
    </row>
    <row r="58432" spans="4:4">
      <c r="D58432" s="422"/>
    </row>
    <row r="58433" spans="4:4">
      <c r="D58433" s="422"/>
    </row>
    <row r="58434" spans="4:4">
      <c r="D58434" s="422"/>
    </row>
    <row r="58435" spans="4:4">
      <c r="D58435" s="422"/>
    </row>
    <row r="58436" spans="4:4">
      <c r="D58436" s="422"/>
    </row>
    <row r="58437" spans="4:4">
      <c r="D58437" s="422"/>
    </row>
    <row r="58438" spans="4:4">
      <c r="D58438" s="422"/>
    </row>
    <row r="58439" spans="4:4">
      <c r="D58439" s="422"/>
    </row>
    <row r="58440" spans="4:4">
      <c r="D58440" s="422"/>
    </row>
    <row r="58441" spans="4:4">
      <c r="D58441" s="422"/>
    </row>
    <row r="58442" spans="4:4">
      <c r="D58442" s="422"/>
    </row>
    <row r="58443" spans="4:4">
      <c r="D58443" s="422"/>
    </row>
    <row r="58444" spans="4:4">
      <c r="D58444" s="422"/>
    </row>
    <row r="58445" spans="4:4">
      <c r="D58445" s="422"/>
    </row>
    <row r="58446" spans="4:4">
      <c r="D58446" s="422"/>
    </row>
    <row r="58447" spans="4:4">
      <c r="D58447" s="422"/>
    </row>
    <row r="58448" spans="4:4">
      <c r="D58448" s="422"/>
    </row>
    <row r="58449" spans="4:4">
      <c r="D58449" s="422"/>
    </row>
    <row r="58450" spans="4:4">
      <c r="D58450" s="422"/>
    </row>
    <row r="58451" spans="4:4">
      <c r="D58451" s="422"/>
    </row>
    <row r="58452" spans="4:4">
      <c r="D58452" s="422"/>
    </row>
    <row r="58453" spans="4:4">
      <c r="D58453" s="422"/>
    </row>
    <row r="58454" spans="4:4">
      <c r="D58454" s="422"/>
    </row>
    <row r="58455" spans="4:4">
      <c r="D58455" s="422"/>
    </row>
    <row r="58456" spans="4:4">
      <c r="D58456" s="422"/>
    </row>
    <row r="58457" spans="4:4">
      <c r="D58457" s="422"/>
    </row>
    <row r="58458" spans="4:4">
      <c r="D58458" s="422"/>
    </row>
    <row r="58459" spans="4:4">
      <c r="D58459" s="422"/>
    </row>
    <row r="58460" spans="4:4">
      <c r="D58460" s="422"/>
    </row>
    <row r="58461" spans="4:4">
      <c r="D58461" s="422"/>
    </row>
    <row r="58462" spans="4:4">
      <c r="D58462" s="422"/>
    </row>
    <row r="58463" spans="4:4">
      <c r="D58463" s="422"/>
    </row>
    <row r="58464" spans="4:4">
      <c r="D58464" s="422"/>
    </row>
    <row r="58465" spans="4:4">
      <c r="D58465" s="422"/>
    </row>
    <row r="58466" spans="4:4">
      <c r="D58466" s="422"/>
    </row>
    <row r="58467" spans="4:4">
      <c r="D58467" s="422"/>
    </row>
    <row r="58468" spans="4:4">
      <c r="D58468" s="422"/>
    </row>
    <row r="58469" spans="4:4">
      <c r="D58469" s="422"/>
    </row>
    <row r="58470" spans="4:4">
      <c r="D58470" s="422"/>
    </row>
    <row r="58471" spans="4:4">
      <c r="D58471" s="422"/>
    </row>
    <row r="58472" spans="4:4">
      <c r="D58472" s="422"/>
    </row>
    <row r="58473" spans="4:4">
      <c r="D58473" s="422"/>
    </row>
    <row r="58474" spans="4:4">
      <c r="D58474" s="422"/>
    </row>
    <row r="58475" spans="4:4">
      <c r="D58475" s="422"/>
    </row>
    <row r="58476" spans="4:4">
      <c r="D58476" s="422"/>
    </row>
    <row r="58477" spans="4:4">
      <c r="D58477" s="422"/>
    </row>
    <row r="58478" spans="4:4">
      <c r="D58478" s="422"/>
    </row>
    <row r="58479" spans="4:4">
      <c r="D58479" s="422"/>
    </row>
    <row r="58480" spans="4:4">
      <c r="D58480" s="422"/>
    </row>
    <row r="58481" spans="4:4">
      <c r="D58481" s="422"/>
    </row>
    <row r="58482" spans="4:4">
      <c r="D58482" s="422"/>
    </row>
    <row r="58483" spans="4:4">
      <c r="D58483" s="422"/>
    </row>
    <row r="58484" spans="4:4">
      <c r="D58484" s="422"/>
    </row>
    <row r="58485" spans="4:4">
      <c r="D58485" s="422"/>
    </row>
    <row r="58486" spans="4:4">
      <c r="D58486" s="422"/>
    </row>
    <row r="58487" spans="4:4">
      <c r="D58487" s="422"/>
    </row>
    <row r="58488" spans="4:4">
      <c r="D58488" s="422"/>
    </row>
    <row r="58489" spans="4:4">
      <c r="D58489" s="422"/>
    </row>
    <row r="58490" spans="4:4">
      <c r="D58490" s="422"/>
    </row>
    <row r="58491" spans="4:4">
      <c r="D58491" s="422"/>
    </row>
    <row r="58492" spans="4:4">
      <c r="D58492" s="422"/>
    </row>
    <row r="58493" spans="4:4">
      <c r="D58493" s="422"/>
    </row>
    <row r="58494" spans="4:4">
      <c r="D58494" s="422"/>
    </row>
    <row r="58495" spans="4:4">
      <c r="D58495" s="422"/>
    </row>
    <row r="58496" spans="4:4">
      <c r="D58496" s="422"/>
    </row>
    <row r="58497" spans="4:4">
      <c r="D58497" s="422"/>
    </row>
    <row r="58498" spans="4:4">
      <c r="D58498" s="422"/>
    </row>
    <row r="58499" spans="4:4">
      <c r="D58499" s="422"/>
    </row>
    <row r="58500" spans="4:4">
      <c r="D58500" s="422"/>
    </row>
    <row r="58501" spans="4:4">
      <c r="D58501" s="422"/>
    </row>
    <row r="58502" spans="4:4">
      <c r="D58502" s="422"/>
    </row>
    <row r="58503" spans="4:4">
      <c r="D58503" s="422"/>
    </row>
    <row r="58504" spans="4:4">
      <c r="D58504" s="422"/>
    </row>
    <row r="58505" spans="4:4">
      <c r="D58505" s="422"/>
    </row>
    <row r="58506" spans="4:4">
      <c r="D58506" s="422"/>
    </row>
    <row r="58507" spans="4:4">
      <c r="D58507" s="422"/>
    </row>
    <row r="58508" spans="4:4">
      <c r="D58508" s="422"/>
    </row>
    <row r="58509" spans="4:4">
      <c r="D58509" s="422"/>
    </row>
    <row r="58510" spans="4:4">
      <c r="D58510" s="422"/>
    </row>
    <row r="58511" spans="4:4">
      <c r="D58511" s="422"/>
    </row>
    <row r="58512" spans="4:4">
      <c r="D58512" s="422"/>
    </row>
    <row r="58513" spans="4:4">
      <c r="D58513" s="422"/>
    </row>
    <row r="58514" spans="4:4">
      <c r="D58514" s="422"/>
    </row>
    <row r="58515" spans="4:4">
      <c r="D58515" s="422"/>
    </row>
    <row r="58516" spans="4:4">
      <c r="D58516" s="422"/>
    </row>
    <row r="58517" spans="4:4">
      <c r="D58517" s="422"/>
    </row>
    <row r="58518" spans="4:4">
      <c r="D58518" s="422"/>
    </row>
    <row r="58519" spans="4:4">
      <c r="D58519" s="422"/>
    </row>
    <row r="58520" spans="4:4">
      <c r="D58520" s="422"/>
    </row>
    <row r="58521" spans="4:4">
      <c r="D58521" s="422"/>
    </row>
    <row r="58522" spans="4:4">
      <c r="D58522" s="422"/>
    </row>
    <row r="58523" spans="4:4">
      <c r="D58523" s="422"/>
    </row>
    <row r="58524" spans="4:4">
      <c r="D58524" s="422"/>
    </row>
    <row r="58525" spans="4:4">
      <c r="D58525" s="422"/>
    </row>
    <row r="58526" spans="4:4">
      <c r="D58526" s="422"/>
    </row>
    <row r="58527" spans="4:4">
      <c r="D58527" s="422"/>
    </row>
    <row r="58528" spans="4:4">
      <c r="D58528" s="422"/>
    </row>
    <row r="58529" spans="4:4">
      <c r="D58529" s="422"/>
    </row>
    <row r="58530" spans="4:4">
      <c r="D58530" s="422"/>
    </row>
    <row r="58531" spans="4:4">
      <c r="D58531" s="422"/>
    </row>
    <row r="58532" spans="4:4">
      <c r="D58532" s="422"/>
    </row>
    <row r="58533" spans="4:4">
      <c r="D58533" s="422"/>
    </row>
    <row r="58534" spans="4:4">
      <c r="D58534" s="422"/>
    </row>
    <row r="58535" spans="4:4">
      <c r="D58535" s="422"/>
    </row>
    <row r="58536" spans="4:4">
      <c r="D58536" s="422"/>
    </row>
    <row r="58537" spans="4:4">
      <c r="D58537" s="422"/>
    </row>
    <row r="58538" spans="4:4">
      <c r="D58538" s="422"/>
    </row>
    <row r="58539" spans="4:4">
      <c r="D58539" s="422"/>
    </row>
    <row r="58540" spans="4:4">
      <c r="D58540" s="422"/>
    </row>
    <row r="58541" spans="4:4">
      <c r="D58541" s="422"/>
    </row>
    <row r="58542" spans="4:4">
      <c r="D58542" s="422"/>
    </row>
    <row r="58543" spans="4:4">
      <c r="D58543" s="422"/>
    </row>
    <row r="58544" spans="4:4">
      <c r="D58544" s="422"/>
    </row>
    <row r="58545" spans="4:4">
      <c r="D58545" s="422"/>
    </row>
    <row r="58546" spans="4:4">
      <c r="D58546" s="422"/>
    </row>
    <row r="58547" spans="4:4">
      <c r="D58547" s="422"/>
    </row>
    <row r="58548" spans="4:4">
      <c r="D58548" s="422"/>
    </row>
    <row r="58549" spans="4:4">
      <c r="D58549" s="422"/>
    </row>
    <row r="58550" spans="4:4">
      <c r="D58550" s="422"/>
    </row>
    <row r="58551" spans="4:4">
      <c r="D58551" s="422"/>
    </row>
    <row r="58552" spans="4:4">
      <c r="D58552" s="422"/>
    </row>
    <row r="58553" spans="4:4">
      <c r="D58553" s="422"/>
    </row>
    <row r="58554" spans="4:4">
      <c r="D58554" s="422"/>
    </row>
    <row r="58555" spans="4:4">
      <c r="D58555" s="422"/>
    </row>
    <row r="58556" spans="4:4">
      <c r="D58556" s="422"/>
    </row>
    <row r="58557" spans="4:4">
      <c r="D58557" s="422"/>
    </row>
    <row r="58558" spans="4:4">
      <c r="D58558" s="422"/>
    </row>
    <row r="58559" spans="4:4">
      <c r="D58559" s="422"/>
    </row>
    <row r="58560" spans="4:4">
      <c r="D58560" s="422"/>
    </row>
    <row r="58561" spans="4:4">
      <c r="D58561" s="422"/>
    </row>
    <row r="58562" spans="4:4">
      <c r="D58562" s="422"/>
    </row>
    <row r="58563" spans="4:4">
      <c r="D58563" s="422"/>
    </row>
    <row r="58564" spans="4:4">
      <c r="D58564" s="422"/>
    </row>
    <row r="58565" spans="4:4">
      <c r="D58565" s="422"/>
    </row>
    <row r="58566" spans="4:4">
      <c r="D58566" s="422"/>
    </row>
    <row r="58567" spans="4:4">
      <c r="D58567" s="422"/>
    </row>
    <row r="58568" spans="4:4">
      <c r="D58568" s="422"/>
    </row>
    <row r="58569" spans="4:4">
      <c r="D58569" s="422"/>
    </row>
    <row r="58570" spans="4:4">
      <c r="D58570" s="422"/>
    </row>
    <row r="58571" spans="4:4">
      <c r="D58571" s="422"/>
    </row>
    <row r="58572" spans="4:4">
      <c r="D58572" s="422"/>
    </row>
    <row r="58573" spans="4:4">
      <c r="D58573" s="422"/>
    </row>
    <row r="58574" spans="4:4">
      <c r="D58574" s="422"/>
    </row>
    <row r="58575" spans="4:4">
      <c r="D58575" s="422"/>
    </row>
    <row r="58576" spans="4:4">
      <c r="D58576" s="422"/>
    </row>
    <row r="58577" spans="4:4">
      <c r="D58577" s="422"/>
    </row>
    <row r="58578" spans="4:4">
      <c r="D58578" s="422"/>
    </row>
    <row r="58579" spans="4:4">
      <c r="D58579" s="422"/>
    </row>
    <row r="58580" spans="4:4">
      <c r="D58580" s="422"/>
    </row>
    <row r="58581" spans="4:4">
      <c r="D58581" s="422"/>
    </row>
    <row r="58582" spans="4:4">
      <c r="D58582" s="422"/>
    </row>
    <row r="58583" spans="4:4">
      <c r="D58583" s="422"/>
    </row>
    <row r="58584" spans="4:4">
      <c r="D58584" s="422"/>
    </row>
    <row r="58585" spans="4:4">
      <c r="D58585" s="422"/>
    </row>
    <row r="58586" spans="4:4">
      <c r="D58586" s="422"/>
    </row>
    <row r="58587" spans="4:4">
      <c r="D58587" s="422"/>
    </row>
    <row r="58588" spans="4:4">
      <c r="D58588" s="422"/>
    </row>
    <row r="58589" spans="4:4">
      <c r="D58589" s="422"/>
    </row>
    <row r="58590" spans="4:4">
      <c r="D58590" s="422"/>
    </row>
    <row r="58591" spans="4:4">
      <c r="D58591" s="422"/>
    </row>
    <row r="58592" spans="4:4">
      <c r="D58592" s="422"/>
    </row>
    <row r="58593" spans="4:4">
      <c r="D58593" s="422"/>
    </row>
    <row r="58594" spans="4:4">
      <c r="D58594" s="422"/>
    </row>
    <row r="58595" spans="4:4">
      <c r="D58595" s="422"/>
    </row>
    <row r="58596" spans="4:4">
      <c r="D58596" s="422"/>
    </row>
    <row r="58597" spans="4:4">
      <c r="D58597" s="422"/>
    </row>
    <row r="58598" spans="4:4">
      <c r="D58598" s="422"/>
    </row>
    <row r="58599" spans="4:4">
      <c r="D58599" s="422"/>
    </row>
    <row r="58600" spans="4:4">
      <c r="D58600" s="422"/>
    </row>
    <row r="58601" spans="4:4">
      <c r="D58601" s="422"/>
    </row>
    <row r="58602" spans="4:4">
      <c r="D58602" s="422"/>
    </row>
    <row r="58603" spans="4:4">
      <c r="D58603" s="422"/>
    </row>
    <row r="58604" spans="4:4">
      <c r="D58604" s="422"/>
    </row>
    <row r="58605" spans="4:4">
      <c r="D58605" s="422"/>
    </row>
    <row r="58606" spans="4:4">
      <c r="D58606" s="422"/>
    </row>
    <row r="58607" spans="4:4">
      <c r="D58607" s="422"/>
    </row>
    <row r="58608" spans="4:4">
      <c r="D58608" s="422"/>
    </row>
    <row r="58609" spans="4:4">
      <c r="D58609" s="422"/>
    </row>
    <row r="58610" spans="4:4">
      <c r="D58610" s="422"/>
    </row>
    <row r="58611" spans="4:4">
      <c r="D58611" s="422"/>
    </row>
    <row r="58612" spans="4:4">
      <c r="D58612" s="422"/>
    </row>
    <row r="58613" spans="4:4">
      <c r="D58613" s="422"/>
    </row>
    <row r="58614" spans="4:4">
      <c r="D58614" s="422"/>
    </row>
    <row r="58615" spans="4:4">
      <c r="D58615" s="422"/>
    </row>
    <row r="58616" spans="4:4">
      <c r="D58616" s="422"/>
    </row>
    <row r="58617" spans="4:4">
      <c r="D58617" s="422"/>
    </row>
    <row r="58618" spans="4:4">
      <c r="D58618" s="422"/>
    </row>
    <row r="58619" spans="4:4">
      <c r="D58619" s="422"/>
    </row>
    <row r="58620" spans="4:4">
      <c r="D58620" s="422"/>
    </row>
    <row r="58621" spans="4:4">
      <c r="D58621" s="422"/>
    </row>
    <row r="58622" spans="4:4">
      <c r="D58622" s="422"/>
    </row>
    <row r="58623" spans="4:4">
      <c r="D58623" s="422"/>
    </row>
    <row r="58624" spans="4:4">
      <c r="D58624" s="422"/>
    </row>
    <row r="58625" spans="4:4">
      <c r="D58625" s="422"/>
    </row>
    <row r="58626" spans="4:4">
      <c r="D58626" s="422"/>
    </row>
    <row r="58627" spans="4:4">
      <c r="D58627" s="422"/>
    </row>
    <row r="58628" spans="4:4">
      <c r="D58628" s="422"/>
    </row>
    <row r="58629" spans="4:4">
      <c r="D58629" s="422"/>
    </row>
    <row r="58630" spans="4:4">
      <c r="D58630" s="422"/>
    </row>
    <row r="58631" spans="4:4">
      <c r="D58631" s="422"/>
    </row>
    <row r="58632" spans="4:4">
      <c r="D58632" s="422"/>
    </row>
    <row r="58633" spans="4:4">
      <c r="D58633" s="422"/>
    </row>
    <row r="58634" spans="4:4">
      <c r="D58634" s="422"/>
    </row>
    <row r="58635" spans="4:4">
      <c r="D58635" s="422"/>
    </row>
    <row r="58636" spans="4:4">
      <c r="D58636" s="422"/>
    </row>
    <row r="58637" spans="4:4">
      <c r="D58637" s="422"/>
    </row>
    <row r="58638" spans="4:4">
      <c r="D58638" s="422"/>
    </row>
    <row r="58639" spans="4:4">
      <c r="D58639" s="422"/>
    </row>
    <row r="58640" spans="4:4">
      <c r="D58640" s="422"/>
    </row>
    <row r="58641" spans="4:4">
      <c r="D58641" s="422"/>
    </row>
    <row r="58642" spans="4:4">
      <c r="D58642" s="422"/>
    </row>
    <row r="58643" spans="4:4">
      <c r="D58643" s="422"/>
    </row>
    <row r="58644" spans="4:4">
      <c r="D58644" s="422"/>
    </row>
    <row r="58645" spans="4:4">
      <c r="D58645" s="422"/>
    </row>
    <row r="58646" spans="4:4">
      <c r="D58646" s="422"/>
    </row>
    <row r="58647" spans="4:4">
      <c r="D58647" s="422"/>
    </row>
    <row r="58648" spans="4:4">
      <c r="D58648" s="422"/>
    </row>
    <row r="58649" spans="4:4">
      <c r="D58649" s="422"/>
    </row>
    <row r="58650" spans="4:4">
      <c r="D58650" s="422"/>
    </row>
    <row r="58651" spans="4:4">
      <c r="D58651" s="422"/>
    </row>
    <row r="58652" spans="4:4">
      <c r="D58652" s="422"/>
    </row>
    <row r="58653" spans="4:4">
      <c r="D58653" s="422"/>
    </row>
    <row r="58654" spans="4:4">
      <c r="D58654" s="422"/>
    </row>
    <row r="58655" spans="4:4">
      <c r="D58655" s="422"/>
    </row>
    <row r="58656" spans="4:4">
      <c r="D58656" s="422"/>
    </row>
    <row r="58657" spans="4:4">
      <c r="D58657" s="422"/>
    </row>
    <row r="58658" spans="4:4">
      <c r="D58658" s="422"/>
    </row>
    <row r="58659" spans="4:4">
      <c r="D58659" s="422"/>
    </row>
    <row r="58660" spans="4:4">
      <c r="D58660" s="422"/>
    </row>
    <row r="58661" spans="4:4">
      <c r="D58661" s="422"/>
    </row>
    <row r="58662" spans="4:4">
      <c r="D58662" s="422"/>
    </row>
    <row r="58663" spans="4:4">
      <c r="D58663" s="422"/>
    </row>
    <row r="58664" spans="4:4">
      <c r="D58664" s="422"/>
    </row>
    <row r="58665" spans="4:4">
      <c r="D58665" s="422"/>
    </row>
    <row r="58666" spans="4:4">
      <c r="D58666" s="422"/>
    </row>
    <row r="58667" spans="4:4">
      <c r="D58667" s="422"/>
    </row>
    <row r="58668" spans="4:4">
      <c r="D58668" s="422"/>
    </row>
    <row r="58669" spans="4:4">
      <c r="D58669" s="422"/>
    </row>
    <row r="58670" spans="4:4">
      <c r="D58670" s="422"/>
    </row>
    <row r="58671" spans="4:4">
      <c r="D58671" s="422"/>
    </row>
    <row r="58672" spans="4:4">
      <c r="D58672" s="422"/>
    </row>
    <row r="58673" spans="4:4">
      <c r="D58673" s="422"/>
    </row>
    <row r="58674" spans="4:4">
      <c r="D58674" s="422"/>
    </row>
    <row r="58675" spans="4:4">
      <c r="D58675" s="422"/>
    </row>
    <row r="58676" spans="4:4">
      <c r="D58676" s="422"/>
    </row>
    <row r="58677" spans="4:4">
      <c r="D58677" s="422"/>
    </row>
    <row r="58678" spans="4:4">
      <c r="D58678" s="422"/>
    </row>
    <row r="58679" spans="4:4">
      <c r="D58679" s="422"/>
    </row>
    <row r="58680" spans="4:4">
      <c r="D58680" s="422"/>
    </row>
    <row r="58681" spans="4:4">
      <c r="D58681" s="422"/>
    </row>
    <row r="58682" spans="4:4">
      <c r="D58682" s="422"/>
    </row>
    <row r="58683" spans="4:4">
      <c r="D58683" s="422"/>
    </row>
    <row r="58684" spans="4:4">
      <c r="D58684" s="422"/>
    </row>
    <row r="58685" spans="4:4">
      <c r="D58685" s="422"/>
    </row>
    <row r="58686" spans="4:4">
      <c r="D58686" s="422"/>
    </row>
    <row r="58687" spans="4:4">
      <c r="D58687" s="422"/>
    </row>
    <row r="58688" spans="4:4">
      <c r="D58688" s="422"/>
    </row>
    <row r="58689" spans="4:4">
      <c r="D58689" s="422"/>
    </row>
    <row r="58690" spans="4:4">
      <c r="D58690" s="422"/>
    </row>
    <row r="58691" spans="4:4">
      <c r="D58691" s="422"/>
    </row>
    <row r="58692" spans="4:4">
      <c r="D58692" s="422"/>
    </row>
    <row r="58693" spans="4:4">
      <c r="D58693" s="422"/>
    </row>
    <row r="58694" spans="4:4">
      <c r="D58694" s="422"/>
    </row>
    <row r="58695" spans="4:4">
      <c r="D58695" s="422"/>
    </row>
    <row r="58696" spans="4:4">
      <c r="D58696" s="422"/>
    </row>
    <row r="58697" spans="4:4">
      <c r="D58697" s="422"/>
    </row>
    <row r="58698" spans="4:4">
      <c r="D58698" s="422"/>
    </row>
    <row r="58699" spans="4:4">
      <c r="D58699" s="422"/>
    </row>
    <row r="58700" spans="4:4">
      <c r="D58700" s="422"/>
    </row>
    <row r="58701" spans="4:4">
      <c r="D58701" s="422"/>
    </row>
    <row r="58702" spans="4:4">
      <c r="D58702" s="422"/>
    </row>
    <row r="58703" spans="4:4">
      <c r="D58703" s="422"/>
    </row>
    <row r="58704" spans="4:4">
      <c r="D58704" s="422"/>
    </row>
    <row r="58705" spans="4:4">
      <c r="D58705" s="422"/>
    </row>
    <row r="58706" spans="4:4">
      <c r="D58706" s="422"/>
    </row>
    <row r="58707" spans="4:4">
      <c r="D58707" s="422"/>
    </row>
    <row r="58708" spans="4:4">
      <c r="D58708" s="422"/>
    </row>
    <row r="58709" spans="4:4">
      <c r="D58709" s="422"/>
    </row>
    <row r="58710" spans="4:4">
      <c r="D58710" s="422"/>
    </row>
    <row r="58711" spans="4:4">
      <c r="D58711" s="422"/>
    </row>
    <row r="58712" spans="4:4">
      <c r="D58712" s="422"/>
    </row>
    <row r="58713" spans="4:4">
      <c r="D58713" s="422"/>
    </row>
    <row r="58714" spans="4:4">
      <c r="D58714" s="422"/>
    </row>
    <row r="58715" spans="4:4">
      <c r="D58715" s="422"/>
    </row>
    <row r="58716" spans="4:4">
      <c r="D58716" s="422"/>
    </row>
    <row r="58717" spans="4:4">
      <c r="D58717" s="422"/>
    </row>
    <row r="58718" spans="4:4">
      <c r="D58718" s="422"/>
    </row>
    <row r="58719" spans="4:4">
      <c r="D58719" s="422"/>
    </row>
    <row r="58720" spans="4:4">
      <c r="D58720" s="422"/>
    </row>
    <row r="58721" spans="4:4">
      <c r="D58721" s="422"/>
    </row>
    <row r="58722" spans="4:4">
      <c r="D58722" s="422"/>
    </row>
    <row r="58723" spans="4:4">
      <c r="D58723" s="422"/>
    </row>
    <row r="58724" spans="4:4">
      <c r="D58724" s="422"/>
    </row>
    <row r="58725" spans="4:4">
      <c r="D58725" s="422"/>
    </row>
    <row r="58726" spans="4:4">
      <c r="D58726" s="422"/>
    </row>
    <row r="58727" spans="4:4">
      <c r="D58727" s="422"/>
    </row>
    <row r="58728" spans="4:4">
      <c r="D58728" s="422"/>
    </row>
    <row r="58729" spans="4:4">
      <c r="D58729" s="422"/>
    </row>
    <row r="58730" spans="4:4">
      <c r="D58730" s="422"/>
    </row>
    <row r="58731" spans="4:4">
      <c r="D58731" s="422"/>
    </row>
    <row r="58732" spans="4:4">
      <c r="D58732" s="422"/>
    </row>
    <row r="58733" spans="4:4">
      <c r="D58733" s="422"/>
    </row>
    <row r="58734" spans="4:4">
      <c r="D58734" s="422"/>
    </row>
    <row r="58735" spans="4:4">
      <c r="D58735" s="422"/>
    </row>
    <row r="58736" spans="4:4">
      <c r="D58736" s="422"/>
    </row>
    <row r="58737" spans="4:4">
      <c r="D58737" s="422"/>
    </row>
    <row r="58738" spans="4:4">
      <c r="D58738" s="422"/>
    </row>
    <row r="58739" spans="4:4">
      <c r="D58739" s="422"/>
    </row>
    <row r="58740" spans="4:4">
      <c r="D58740" s="422"/>
    </row>
    <row r="58741" spans="4:4">
      <c r="D58741" s="422"/>
    </row>
    <row r="58742" spans="4:4">
      <c r="D58742" s="422"/>
    </row>
    <row r="58743" spans="4:4">
      <c r="D58743" s="422"/>
    </row>
    <row r="58744" spans="4:4">
      <c r="D58744" s="422"/>
    </row>
    <row r="58745" spans="4:4">
      <c r="D58745" s="422"/>
    </row>
    <row r="58746" spans="4:4">
      <c r="D58746" s="422"/>
    </row>
    <row r="58747" spans="4:4">
      <c r="D58747" s="422"/>
    </row>
    <row r="58748" spans="4:4">
      <c r="D58748" s="422"/>
    </row>
    <row r="58749" spans="4:4">
      <c r="D58749" s="422"/>
    </row>
    <row r="58750" spans="4:4">
      <c r="D58750" s="422"/>
    </row>
    <row r="58751" spans="4:4">
      <c r="D58751" s="422"/>
    </row>
    <row r="58752" spans="4:4">
      <c r="D58752" s="422"/>
    </row>
    <row r="58753" spans="4:4">
      <c r="D58753" s="422"/>
    </row>
    <row r="58754" spans="4:4">
      <c r="D58754" s="422"/>
    </row>
    <row r="58755" spans="4:4">
      <c r="D58755" s="422"/>
    </row>
    <row r="58756" spans="4:4">
      <c r="D58756" s="422"/>
    </row>
    <row r="58757" spans="4:4">
      <c r="D58757" s="422"/>
    </row>
    <row r="58758" spans="4:4">
      <c r="D58758" s="422"/>
    </row>
    <row r="58759" spans="4:4">
      <c r="D58759" s="422"/>
    </row>
    <row r="58760" spans="4:4">
      <c r="D58760" s="422"/>
    </row>
    <row r="58761" spans="4:4">
      <c r="D58761" s="422"/>
    </row>
    <row r="58762" spans="4:4">
      <c r="D58762" s="422"/>
    </row>
    <row r="58763" spans="4:4">
      <c r="D58763" s="422"/>
    </row>
    <row r="58764" spans="4:4">
      <c r="D58764" s="422"/>
    </row>
    <row r="58765" spans="4:4">
      <c r="D58765" s="422"/>
    </row>
    <row r="58766" spans="4:4">
      <c r="D58766" s="422"/>
    </row>
    <row r="58767" spans="4:4">
      <c r="D58767" s="422"/>
    </row>
    <row r="58768" spans="4:4">
      <c r="D58768" s="422"/>
    </row>
    <row r="58769" spans="4:4">
      <c r="D58769" s="422"/>
    </row>
    <row r="58770" spans="4:4">
      <c r="D58770" s="422"/>
    </row>
    <row r="58771" spans="4:4">
      <c r="D58771" s="422"/>
    </row>
    <row r="58772" spans="4:4">
      <c r="D58772" s="422"/>
    </row>
    <row r="58773" spans="4:4">
      <c r="D58773" s="422"/>
    </row>
    <row r="58774" spans="4:4">
      <c r="D58774" s="422"/>
    </row>
    <row r="58775" spans="4:4">
      <c r="D58775" s="422"/>
    </row>
    <row r="58776" spans="4:4">
      <c r="D58776" s="422"/>
    </row>
    <row r="58777" spans="4:4">
      <c r="D58777" s="422"/>
    </row>
    <row r="58778" spans="4:4">
      <c r="D58778" s="422"/>
    </row>
    <row r="58779" spans="4:4">
      <c r="D58779" s="422"/>
    </row>
    <row r="58780" spans="4:4">
      <c r="D58780" s="422"/>
    </row>
    <row r="58781" spans="4:4">
      <c r="D58781" s="422"/>
    </row>
    <row r="58782" spans="4:4">
      <c r="D58782" s="422"/>
    </row>
    <row r="58783" spans="4:4">
      <c r="D58783" s="422"/>
    </row>
    <row r="58784" spans="4:4">
      <c r="D58784" s="422"/>
    </row>
    <row r="58785" spans="4:4">
      <c r="D58785" s="422"/>
    </row>
    <row r="58786" spans="4:4">
      <c r="D58786" s="422"/>
    </row>
    <row r="58787" spans="4:4">
      <c r="D58787" s="422"/>
    </row>
    <row r="58788" spans="4:4">
      <c r="D58788" s="422"/>
    </row>
    <row r="58789" spans="4:4">
      <c r="D58789" s="422"/>
    </row>
    <row r="58790" spans="4:4">
      <c r="D58790" s="422"/>
    </row>
    <row r="58791" spans="4:4">
      <c r="D58791" s="422"/>
    </row>
    <row r="58792" spans="4:4">
      <c r="D58792" s="422"/>
    </row>
    <row r="58793" spans="4:4">
      <c r="D58793" s="422"/>
    </row>
    <row r="58794" spans="4:4">
      <c r="D58794" s="422"/>
    </row>
    <row r="58795" spans="4:4">
      <c r="D58795" s="422"/>
    </row>
    <row r="58796" spans="4:4">
      <c r="D58796" s="422"/>
    </row>
    <row r="58797" spans="4:4">
      <c r="D58797" s="422"/>
    </row>
    <row r="58798" spans="4:4">
      <c r="D58798" s="422"/>
    </row>
    <row r="58799" spans="4:4">
      <c r="D58799" s="422"/>
    </row>
    <row r="58800" spans="4:4">
      <c r="D58800" s="422"/>
    </row>
    <row r="58801" spans="4:4">
      <c r="D58801" s="422"/>
    </row>
    <row r="58802" spans="4:4">
      <c r="D58802" s="422"/>
    </row>
    <row r="58803" spans="4:4">
      <c r="D58803" s="422"/>
    </row>
    <row r="58804" spans="4:4">
      <c r="D58804" s="422"/>
    </row>
    <row r="58805" spans="4:4">
      <c r="D58805" s="422"/>
    </row>
    <row r="58806" spans="4:4">
      <c r="D58806" s="422"/>
    </row>
    <row r="58807" spans="4:4">
      <c r="D58807" s="422"/>
    </row>
    <row r="58808" spans="4:4">
      <c r="D58808" s="422"/>
    </row>
    <row r="58809" spans="4:4">
      <c r="D58809" s="422"/>
    </row>
    <row r="58810" spans="4:4">
      <c r="D58810" s="422"/>
    </row>
    <row r="58811" spans="4:4">
      <c r="D58811" s="422"/>
    </row>
    <row r="58812" spans="4:4">
      <c r="D58812" s="422"/>
    </row>
    <row r="58813" spans="4:4">
      <c r="D58813" s="422"/>
    </row>
    <row r="58814" spans="4:4">
      <c r="D58814" s="422"/>
    </row>
    <row r="58815" spans="4:4">
      <c r="D58815" s="422"/>
    </row>
    <row r="58816" spans="4:4">
      <c r="D58816" s="422"/>
    </row>
    <row r="58817" spans="4:4">
      <c r="D58817" s="422"/>
    </row>
    <row r="58818" spans="4:4">
      <c r="D58818" s="422"/>
    </row>
    <row r="58819" spans="4:4">
      <c r="D58819" s="422"/>
    </row>
    <row r="58820" spans="4:4">
      <c r="D58820" s="422"/>
    </row>
    <row r="58821" spans="4:4">
      <c r="D58821" s="422"/>
    </row>
    <row r="58822" spans="4:4">
      <c r="D58822" s="422"/>
    </row>
    <row r="58823" spans="4:4">
      <c r="D58823" s="422"/>
    </row>
    <row r="58824" spans="4:4">
      <c r="D58824" s="422"/>
    </row>
    <row r="58825" spans="4:4">
      <c r="D58825" s="422"/>
    </row>
    <row r="58826" spans="4:4">
      <c r="D58826" s="422"/>
    </row>
    <row r="58827" spans="4:4">
      <c r="D58827" s="422"/>
    </row>
    <row r="58828" spans="4:4">
      <c r="D58828" s="422"/>
    </row>
    <row r="58829" spans="4:4">
      <c r="D58829" s="422"/>
    </row>
    <row r="58830" spans="4:4">
      <c r="D58830" s="422"/>
    </row>
    <row r="58831" spans="4:4">
      <c r="D58831" s="422"/>
    </row>
    <row r="58832" spans="4:4">
      <c r="D58832" s="422"/>
    </row>
    <row r="58833" spans="4:4">
      <c r="D58833" s="422"/>
    </row>
    <row r="58834" spans="4:4">
      <c r="D58834" s="422"/>
    </row>
    <row r="58835" spans="4:4">
      <c r="D58835" s="422"/>
    </row>
    <row r="58836" spans="4:4">
      <c r="D58836" s="422"/>
    </row>
    <row r="58837" spans="4:4">
      <c r="D58837" s="422"/>
    </row>
    <row r="58838" spans="4:4">
      <c r="D58838" s="422"/>
    </row>
    <row r="58839" spans="4:4">
      <c r="D58839" s="422"/>
    </row>
    <row r="58840" spans="4:4">
      <c r="D58840" s="422"/>
    </row>
    <row r="58841" spans="4:4">
      <c r="D58841" s="422"/>
    </row>
    <row r="58842" spans="4:4">
      <c r="D58842" s="422"/>
    </row>
    <row r="58843" spans="4:4">
      <c r="D58843" s="422"/>
    </row>
    <row r="58844" spans="4:4">
      <c r="D58844" s="422"/>
    </row>
    <row r="58845" spans="4:4">
      <c r="D58845" s="422"/>
    </row>
    <row r="58846" spans="4:4">
      <c r="D58846" s="422"/>
    </row>
    <row r="58847" spans="4:4">
      <c r="D58847" s="422"/>
    </row>
    <row r="58848" spans="4:4">
      <c r="D58848" s="422"/>
    </row>
    <row r="58849" spans="4:4">
      <c r="D58849" s="422"/>
    </row>
    <row r="58850" spans="4:4">
      <c r="D58850" s="422"/>
    </row>
    <row r="58851" spans="4:4">
      <c r="D58851" s="422"/>
    </row>
    <row r="58852" spans="4:4">
      <c r="D58852" s="422"/>
    </row>
    <row r="58853" spans="4:4">
      <c r="D58853" s="422"/>
    </row>
    <row r="58854" spans="4:4">
      <c r="D58854" s="422"/>
    </row>
    <row r="58855" spans="4:4">
      <c r="D58855" s="422"/>
    </row>
    <row r="58856" spans="4:4">
      <c r="D58856" s="422"/>
    </row>
    <row r="58857" spans="4:4">
      <c r="D58857" s="422"/>
    </row>
    <row r="58858" spans="4:4">
      <c r="D58858" s="422"/>
    </row>
    <row r="58859" spans="4:4">
      <c r="D58859" s="422"/>
    </row>
    <row r="58860" spans="4:4">
      <c r="D58860" s="422"/>
    </row>
    <row r="58861" spans="4:4">
      <c r="D58861" s="422"/>
    </row>
    <row r="58862" spans="4:4">
      <c r="D58862" s="422"/>
    </row>
    <row r="58863" spans="4:4">
      <c r="D58863" s="422"/>
    </row>
    <row r="58864" spans="4:4">
      <c r="D58864" s="422"/>
    </row>
    <row r="58865" spans="4:4">
      <c r="D58865" s="422"/>
    </row>
    <row r="58866" spans="4:4">
      <c r="D58866" s="422"/>
    </row>
    <row r="58867" spans="4:4">
      <c r="D58867" s="422"/>
    </row>
    <row r="58868" spans="4:4">
      <c r="D58868" s="422"/>
    </row>
    <row r="58869" spans="4:4">
      <c r="D58869" s="422"/>
    </row>
    <row r="58870" spans="4:4">
      <c r="D58870" s="422"/>
    </row>
    <row r="58871" spans="4:4">
      <c r="D58871" s="422"/>
    </row>
    <row r="58872" spans="4:4">
      <c r="D58872" s="422"/>
    </row>
    <row r="58873" spans="4:4">
      <c r="D58873" s="422"/>
    </row>
    <row r="58874" spans="4:4">
      <c r="D58874" s="422"/>
    </row>
    <row r="58875" spans="4:4">
      <c r="D58875" s="422"/>
    </row>
    <row r="58876" spans="4:4">
      <c r="D58876" s="422"/>
    </row>
    <row r="58877" spans="4:4">
      <c r="D58877" s="422"/>
    </row>
    <row r="58878" spans="4:4">
      <c r="D58878" s="422"/>
    </row>
    <row r="58879" spans="4:4">
      <c r="D58879" s="422"/>
    </row>
    <row r="58880" spans="4:4">
      <c r="D58880" s="422"/>
    </row>
    <row r="58881" spans="4:4">
      <c r="D58881" s="422"/>
    </row>
    <row r="58882" spans="4:4">
      <c r="D58882" s="422"/>
    </row>
    <row r="58883" spans="4:4">
      <c r="D58883" s="422"/>
    </row>
    <row r="58884" spans="4:4">
      <c r="D58884" s="422"/>
    </row>
    <row r="58885" spans="4:4">
      <c r="D58885" s="422"/>
    </row>
    <row r="58886" spans="4:4">
      <c r="D58886" s="422"/>
    </row>
    <row r="58887" spans="4:4">
      <c r="D58887" s="422"/>
    </row>
    <row r="58888" spans="4:4">
      <c r="D58888" s="422"/>
    </row>
    <row r="58889" spans="4:4">
      <c r="D58889" s="422"/>
    </row>
    <row r="58890" spans="4:4">
      <c r="D58890" s="422"/>
    </row>
    <row r="58891" spans="4:4">
      <c r="D58891" s="422"/>
    </row>
    <row r="58892" spans="4:4">
      <c r="D58892" s="422"/>
    </row>
    <row r="58893" spans="4:4">
      <c r="D58893" s="422"/>
    </row>
    <row r="58894" spans="4:4">
      <c r="D58894" s="422"/>
    </row>
    <row r="58895" spans="4:4">
      <c r="D58895" s="422"/>
    </row>
    <row r="58896" spans="4:4">
      <c r="D58896" s="422"/>
    </row>
    <row r="58897" spans="4:4">
      <c r="D58897" s="422"/>
    </row>
    <row r="58898" spans="4:4">
      <c r="D58898" s="422"/>
    </row>
    <row r="58899" spans="4:4">
      <c r="D58899" s="422"/>
    </row>
    <row r="58900" spans="4:4">
      <c r="D58900" s="422"/>
    </row>
    <row r="58901" spans="4:4">
      <c r="D58901" s="422"/>
    </row>
    <row r="58902" spans="4:4">
      <c r="D58902" s="422"/>
    </row>
    <row r="58903" spans="4:4">
      <c r="D58903" s="422"/>
    </row>
    <row r="58904" spans="4:4">
      <c r="D58904" s="422"/>
    </row>
    <row r="58905" spans="4:4">
      <c r="D58905" s="422"/>
    </row>
    <row r="58906" spans="4:4">
      <c r="D58906" s="422"/>
    </row>
    <row r="58907" spans="4:4">
      <c r="D58907" s="422"/>
    </row>
    <row r="58908" spans="4:4">
      <c r="D58908" s="422"/>
    </row>
    <row r="58909" spans="4:4">
      <c r="D58909" s="422"/>
    </row>
    <row r="58910" spans="4:4">
      <c r="D58910" s="422"/>
    </row>
    <row r="58911" spans="4:4">
      <c r="D58911" s="422"/>
    </row>
    <row r="58912" spans="4:4">
      <c r="D58912" s="422"/>
    </row>
    <row r="58913" spans="4:4">
      <c r="D58913" s="422"/>
    </row>
    <row r="58914" spans="4:4">
      <c r="D58914" s="422"/>
    </row>
    <row r="58915" spans="4:4">
      <c r="D58915" s="422"/>
    </row>
    <row r="58916" spans="4:4">
      <c r="D58916" s="422"/>
    </row>
    <row r="58917" spans="4:4">
      <c r="D58917" s="422"/>
    </row>
    <row r="58918" spans="4:4">
      <c r="D58918" s="422"/>
    </row>
    <row r="58919" spans="4:4">
      <c r="D58919" s="422"/>
    </row>
    <row r="58920" spans="4:4">
      <c r="D58920" s="422"/>
    </row>
    <row r="58921" spans="4:4">
      <c r="D58921" s="422"/>
    </row>
    <row r="58922" spans="4:4">
      <c r="D58922" s="422"/>
    </row>
    <row r="58923" spans="4:4">
      <c r="D58923" s="422"/>
    </row>
    <row r="58924" spans="4:4">
      <c r="D58924" s="422"/>
    </row>
    <row r="58925" spans="4:4">
      <c r="D58925" s="422"/>
    </row>
    <row r="58926" spans="4:4">
      <c r="D58926" s="422"/>
    </row>
    <row r="58927" spans="4:4">
      <c r="D58927" s="422"/>
    </row>
    <row r="58928" spans="4:4">
      <c r="D58928" s="422"/>
    </row>
    <row r="58929" spans="4:4">
      <c r="D58929" s="422"/>
    </row>
    <row r="58930" spans="4:4">
      <c r="D58930" s="422"/>
    </row>
    <row r="58931" spans="4:4">
      <c r="D58931" s="422"/>
    </row>
    <row r="58932" spans="4:4">
      <c r="D58932" s="422"/>
    </row>
    <row r="58933" spans="4:4">
      <c r="D58933" s="422"/>
    </row>
    <row r="58934" spans="4:4">
      <c r="D58934" s="422"/>
    </row>
    <row r="58935" spans="4:4">
      <c r="D58935" s="422"/>
    </row>
    <row r="58936" spans="4:4">
      <c r="D58936" s="422"/>
    </row>
    <row r="58937" spans="4:4">
      <c r="D58937" s="422"/>
    </row>
    <row r="58938" spans="4:4">
      <c r="D58938" s="422"/>
    </row>
    <row r="58939" spans="4:4">
      <c r="D58939" s="422"/>
    </row>
    <row r="58940" spans="4:4">
      <c r="D58940" s="422"/>
    </row>
    <row r="58941" spans="4:4">
      <c r="D58941" s="422"/>
    </row>
    <row r="58942" spans="4:4">
      <c r="D58942" s="422"/>
    </row>
    <row r="58943" spans="4:4">
      <c r="D58943" s="422"/>
    </row>
    <row r="58944" spans="4:4">
      <c r="D58944" s="422"/>
    </row>
    <row r="58945" spans="4:4">
      <c r="D58945" s="422"/>
    </row>
    <row r="58946" spans="4:4">
      <c r="D58946" s="422"/>
    </row>
    <row r="58947" spans="4:4">
      <c r="D58947" s="422"/>
    </row>
    <row r="58948" spans="4:4">
      <c r="D58948" s="422"/>
    </row>
    <row r="58949" spans="4:4">
      <c r="D58949" s="422"/>
    </row>
    <row r="58950" spans="4:4">
      <c r="D58950" s="422"/>
    </row>
    <row r="58951" spans="4:4">
      <c r="D58951" s="422"/>
    </row>
    <row r="58952" spans="4:4">
      <c r="D58952" s="422"/>
    </row>
    <row r="58953" spans="4:4">
      <c r="D58953" s="422"/>
    </row>
    <row r="58954" spans="4:4">
      <c r="D58954" s="422"/>
    </row>
    <row r="58955" spans="4:4">
      <c r="D58955" s="422"/>
    </row>
    <row r="58956" spans="4:4">
      <c r="D58956" s="422"/>
    </row>
    <row r="58957" spans="4:4">
      <c r="D58957" s="422"/>
    </row>
    <row r="58958" spans="4:4">
      <c r="D58958" s="422"/>
    </row>
    <row r="58959" spans="4:4">
      <c r="D58959" s="422"/>
    </row>
    <row r="58960" spans="4:4">
      <c r="D58960" s="422"/>
    </row>
    <row r="58961" spans="4:4">
      <c r="D58961" s="422"/>
    </row>
    <row r="58962" spans="4:4">
      <c r="D58962" s="422"/>
    </row>
    <row r="58963" spans="4:4">
      <c r="D58963" s="422"/>
    </row>
    <row r="58964" spans="4:4">
      <c r="D58964" s="422"/>
    </row>
    <row r="58965" spans="4:4">
      <c r="D58965" s="422"/>
    </row>
    <row r="58966" spans="4:4">
      <c r="D58966" s="422"/>
    </row>
    <row r="58967" spans="4:4">
      <c r="D58967" s="422"/>
    </row>
    <row r="58968" spans="4:4">
      <c r="D58968" s="422"/>
    </row>
    <row r="58969" spans="4:4">
      <c r="D58969" s="422"/>
    </row>
    <row r="58970" spans="4:4">
      <c r="D58970" s="422"/>
    </row>
    <row r="58971" spans="4:4">
      <c r="D58971" s="422"/>
    </row>
    <row r="58972" spans="4:4">
      <c r="D58972" s="422"/>
    </row>
    <row r="58973" spans="4:4">
      <c r="D58973" s="422"/>
    </row>
    <row r="58974" spans="4:4">
      <c r="D58974" s="422"/>
    </row>
    <row r="58975" spans="4:4">
      <c r="D58975" s="422"/>
    </row>
    <row r="58976" spans="4:4">
      <c r="D58976" s="422"/>
    </row>
    <row r="58977" spans="4:4">
      <c r="D58977" s="422"/>
    </row>
    <row r="58978" spans="4:4">
      <c r="D58978" s="422"/>
    </row>
    <row r="58979" spans="4:4">
      <c r="D58979" s="422"/>
    </row>
    <row r="58980" spans="4:4">
      <c r="D58980" s="422"/>
    </row>
    <row r="58981" spans="4:4">
      <c r="D58981" s="422"/>
    </row>
    <row r="58982" spans="4:4">
      <c r="D58982" s="422"/>
    </row>
    <row r="58983" spans="4:4">
      <c r="D58983" s="422"/>
    </row>
    <row r="58984" spans="4:4">
      <c r="D58984" s="422"/>
    </row>
    <row r="58985" spans="4:4">
      <c r="D58985" s="422"/>
    </row>
    <row r="58986" spans="4:4">
      <c r="D58986" s="422"/>
    </row>
    <row r="58987" spans="4:4">
      <c r="D58987" s="422"/>
    </row>
    <row r="58988" spans="4:4">
      <c r="D58988" s="422"/>
    </row>
    <row r="58989" spans="4:4">
      <c r="D58989" s="422"/>
    </row>
    <row r="58990" spans="4:4">
      <c r="D58990" s="422"/>
    </row>
    <row r="58991" spans="4:4">
      <c r="D58991" s="422"/>
    </row>
    <row r="58992" spans="4:4">
      <c r="D58992" s="422"/>
    </row>
    <row r="58993" spans="4:4">
      <c r="D58993" s="422"/>
    </row>
    <row r="58994" spans="4:4">
      <c r="D58994" s="422"/>
    </row>
    <row r="58995" spans="4:4">
      <c r="D58995" s="422"/>
    </row>
    <row r="58996" spans="4:4">
      <c r="D58996" s="422"/>
    </row>
    <row r="58997" spans="4:4">
      <c r="D58997" s="422"/>
    </row>
    <row r="58998" spans="4:4">
      <c r="D58998" s="422"/>
    </row>
    <row r="58999" spans="4:4">
      <c r="D58999" s="422"/>
    </row>
    <row r="59000" spans="4:4">
      <c r="D59000" s="422"/>
    </row>
    <row r="59001" spans="4:4">
      <c r="D59001" s="422"/>
    </row>
    <row r="59002" spans="4:4">
      <c r="D59002" s="422"/>
    </row>
    <row r="59003" spans="4:4">
      <c r="D59003" s="422"/>
    </row>
    <row r="59004" spans="4:4">
      <c r="D59004" s="422"/>
    </row>
    <row r="59005" spans="4:4">
      <c r="D59005" s="422"/>
    </row>
    <row r="59006" spans="4:4">
      <c r="D59006" s="422"/>
    </row>
    <row r="59007" spans="4:4">
      <c r="D59007" s="422"/>
    </row>
    <row r="59008" spans="4:4">
      <c r="D59008" s="422"/>
    </row>
    <row r="59009" spans="4:4">
      <c r="D59009" s="422"/>
    </row>
    <row r="59010" spans="4:4">
      <c r="D59010" s="422"/>
    </row>
    <row r="59011" spans="4:4">
      <c r="D59011" s="422"/>
    </row>
    <row r="59012" spans="4:4">
      <c r="D59012" s="422"/>
    </row>
    <row r="59013" spans="4:4">
      <c r="D59013" s="422"/>
    </row>
    <row r="59014" spans="4:4">
      <c r="D59014" s="422"/>
    </row>
    <row r="59015" spans="4:4">
      <c r="D59015" s="422"/>
    </row>
    <row r="59016" spans="4:4">
      <c r="D59016" s="422"/>
    </row>
    <row r="59017" spans="4:4">
      <c r="D59017" s="422"/>
    </row>
    <row r="59018" spans="4:4">
      <c r="D59018" s="422"/>
    </row>
    <row r="59019" spans="4:4">
      <c r="D59019" s="422"/>
    </row>
    <row r="59020" spans="4:4">
      <c r="D59020" s="422"/>
    </row>
    <row r="59021" spans="4:4">
      <c r="D59021" s="422"/>
    </row>
    <row r="59022" spans="4:4">
      <c r="D59022" s="422"/>
    </row>
    <row r="59023" spans="4:4">
      <c r="D59023" s="422"/>
    </row>
    <row r="59024" spans="4:4">
      <c r="D59024" s="422"/>
    </row>
    <row r="59025" spans="4:4">
      <c r="D59025" s="422"/>
    </row>
    <row r="59026" spans="4:4">
      <c r="D59026" s="422"/>
    </row>
    <row r="59027" spans="4:4">
      <c r="D59027" s="422"/>
    </row>
    <row r="59028" spans="4:4">
      <c r="D59028" s="422"/>
    </row>
    <row r="59029" spans="4:4">
      <c r="D59029" s="422"/>
    </row>
    <row r="59030" spans="4:4">
      <c r="D59030" s="422"/>
    </row>
    <row r="59031" spans="4:4">
      <c r="D59031" s="422"/>
    </row>
    <row r="59032" spans="4:4">
      <c r="D59032" s="422"/>
    </row>
    <row r="59033" spans="4:4">
      <c r="D59033" s="422"/>
    </row>
    <row r="59034" spans="4:4">
      <c r="D59034" s="422"/>
    </row>
    <row r="59035" spans="4:4">
      <c r="D59035" s="422"/>
    </row>
    <row r="59036" spans="4:4">
      <c r="D59036" s="422"/>
    </row>
    <row r="59037" spans="4:4">
      <c r="D59037" s="422"/>
    </row>
    <row r="59038" spans="4:4">
      <c r="D59038" s="422"/>
    </row>
    <row r="59039" spans="4:4">
      <c r="D59039" s="422"/>
    </row>
    <row r="59040" spans="4:4">
      <c r="D59040" s="422"/>
    </row>
    <row r="59041" spans="4:4">
      <c r="D59041" s="422"/>
    </row>
    <row r="59042" spans="4:4">
      <c r="D59042" s="422"/>
    </row>
    <row r="59043" spans="4:4">
      <c r="D59043" s="422"/>
    </row>
    <row r="59044" spans="4:4">
      <c r="D59044" s="422"/>
    </row>
    <row r="59045" spans="4:4">
      <c r="D59045" s="422"/>
    </row>
    <row r="59046" spans="4:4">
      <c r="D59046" s="422"/>
    </row>
    <row r="59047" spans="4:4">
      <c r="D59047" s="422"/>
    </row>
    <row r="59048" spans="4:4">
      <c r="D59048" s="422"/>
    </row>
    <row r="59049" spans="4:4">
      <c r="D59049" s="422"/>
    </row>
    <row r="59050" spans="4:4">
      <c r="D59050" s="422"/>
    </row>
    <row r="59051" spans="4:4">
      <c r="D59051" s="422"/>
    </row>
    <row r="59052" spans="4:4">
      <c r="D59052" s="422"/>
    </row>
    <row r="59053" spans="4:4">
      <c r="D59053" s="422"/>
    </row>
    <row r="59054" spans="4:4">
      <c r="D59054" s="422"/>
    </row>
    <row r="59055" spans="4:4">
      <c r="D59055" s="422"/>
    </row>
    <row r="59056" spans="4:4">
      <c r="D59056" s="422"/>
    </row>
    <row r="59057" spans="4:4">
      <c r="D59057" s="422"/>
    </row>
    <row r="59058" spans="4:4">
      <c r="D59058" s="422"/>
    </row>
    <row r="59059" spans="4:4">
      <c r="D59059" s="422"/>
    </row>
    <row r="59060" spans="4:4">
      <c r="D59060" s="422"/>
    </row>
    <row r="59061" spans="4:4">
      <c r="D59061" s="422"/>
    </row>
    <row r="59062" spans="4:4">
      <c r="D59062" s="422"/>
    </row>
    <row r="59063" spans="4:4">
      <c r="D59063" s="422"/>
    </row>
    <row r="59064" spans="4:4">
      <c r="D59064" s="422"/>
    </row>
    <row r="59065" spans="4:4">
      <c r="D59065" s="422"/>
    </row>
    <row r="59066" spans="4:4">
      <c r="D59066" s="422"/>
    </row>
    <row r="59067" spans="4:4">
      <c r="D59067" s="422"/>
    </row>
    <row r="59068" spans="4:4">
      <c r="D59068" s="422"/>
    </row>
    <row r="59069" spans="4:4">
      <c r="D59069" s="422"/>
    </row>
    <row r="59070" spans="4:4">
      <c r="D59070" s="422"/>
    </row>
    <row r="59071" spans="4:4">
      <c r="D59071" s="422"/>
    </row>
    <row r="59072" spans="4:4">
      <c r="D59072" s="422"/>
    </row>
    <row r="59073" spans="4:4">
      <c r="D59073" s="422"/>
    </row>
    <row r="59074" spans="4:4">
      <c r="D59074" s="422"/>
    </row>
    <row r="59075" spans="4:4">
      <c r="D59075" s="422"/>
    </row>
    <row r="59076" spans="4:4">
      <c r="D59076" s="422"/>
    </row>
    <row r="59077" spans="4:4">
      <c r="D59077" s="422"/>
    </row>
    <row r="59078" spans="4:4">
      <c r="D59078" s="422"/>
    </row>
    <row r="59079" spans="4:4">
      <c r="D59079" s="422"/>
    </row>
    <row r="59080" spans="4:4">
      <c r="D59080" s="422"/>
    </row>
    <row r="59081" spans="4:4">
      <c r="D59081" s="422"/>
    </row>
    <row r="59082" spans="4:4">
      <c r="D59082" s="422"/>
    </row>
    <row r="59083" spans="4:4">
      <c r="D59083" s="422"/>
    </row>
    <row r="59084" spans="4:4">
      <c r="D59084" s="422"/>
    </row>
    <row r="59085" spans="4:4">
      <c r="D59085" s="422"/>
    </row>
    <row r="59086" spans="4:4">
      <c r="D59086" s="422"/>
    </row>
    <row r="59087" spans="4:4">
      <c r="D59087" s="422"/>
    </row>
    <row r="59088" spans="4:4">
      <c r="D59088" s="422"/>
    </row>
    <row r="59089" spans="4:4">
      <c r="D59089" s="422"/>
    </row>
    <row r="59090" spans="4:4">
      <c r="D59090" s="422"/>
    </row>
    <row r="59091" spans="4:4">
      <c r="D59091" s="422"/>
    </row>
    <row r="59092" spans="4:4">
      <c r="D59092" s="422"/>
    </row>
    <row r="59093" spans="4:4">
      <c r="D59093" s="422"/>
    </row>
    <row r="59094" spans="4:4">
      <c r="D59094" s="422"/>
    </row>
    <row r="59095" spans="4:4">
      <c r="D59095" s="422"/>
    </row>
    <row r="59096" spans="4:4">
      <c r="D59096" s="422"/>
    </row>
    <row r="59097" spans="4:4">
      <c r="D59097" s="422"/>
    </row>
    <row r="59098" spans="4:4">
      <c r="D59098" s="422"/>
    </row>
    <row r="59099" spans="4:4">
      <c r="D59099" s="422"/>
    </row>
    <row r="59100" spans="4:4">
      <c r="D59100" s="422"/>
    </row>
    <row r="59101" spans="4:4">
      <c r="D59101" s="422"/>
    </row>
    <row r="59102" spans="4:4">
      <c r="D59102" s="422"/>
    </row>
    <row r="59103" spans="4:4">
      <c r="D59103" s="422"/>
    </row>
    <row r="59104" spans="4:4">
      <c r="D59104" s="422"/>
    </row>
    <row r="59105" spans="4:4">
      <c r="D59105" s="422"/>
    </row>
    <row r="59106" spans="4:4">
      <c r="D59106" s="422"/>
    </row>
    <row r="59107" spans="4:4">
      <c r="D59107" s="422"/>
    </row>
    <row r="59108" spans="4:4">
      <c r="D59108" s="422"/>
    </row>
    <row r="59109" spans="4:4">
      <c r="D59109" s="422"/>
    </row>
    <row r="59110" spans="4:4">
      <c r="D59110" s="422"/>
    </row>
    <row r="59111" spans="4:4">
      <c r="D59111" s="422"/>
    </row>
    <row r="59112" spans="4:4">
      <c r="D59112" s="422"/>
    </row>
    <row r="59113" spans="4:4">
      <c r="D59113" s="422"/>
    </row>
    <row r="59114" spans="4:4">
      <c r="D59114" s="422"/>
    </row>
    <row r="59115" spans="4:4">
      <c r="D59115" s="422"/>
    </row>
    <row r="59116" spans="4:4">
      <c r="D59116" s="422"/>
    </row>
    <row r="59117" spans="4:4">
      <c r="D59117" s="422"/>
    </row>
    <row r="59118" spans="4:4">
      <c r="D59118" s="422"/>
    </row>
    <row r="59119" spans="4:4">
      <c r="D59119" s="422"/>
    </row>
    <row r="59120" spans="4:4">
      <c r="D59120" s="422"/>
    </row>
    <row r="59121" spans="4:4">
      <c r="D59121" s="422"/>
    </row>
    <row r="59122" spans="4:4">
      <c r="D59122" s="422"/>
    </row>
    <row r="59123" spans="4:4">
      <c r="D59123" s="422"/>
    </row>
    <row r="59124" spans="4:4">
      <c r="D59124" s="422"/>
    </row>
    <row r="59125" spans="4:4">
      <c r="D59125" s="422"/>
    </row>
    <row r="59126" spans="4:4">
      <c r="D59126" s="422"/>
    </row>
    <row r="59127" spans="4:4">
      <c r="D59127" s="422"/>
    </row>
    <row r="59128" spans="4:4">
      <c r="D59128" s="422"/>
    </row>
    <row r="59129" spans="4:4">
      <c r="D59129" s="422"/>
    </row>
    <row r="59130" spans="4:4">
      <c r="D59130" s="422"/>
    </row>
    <row r="59131" spans="4:4">
      <c r="D59131" s="422"/>
    </row>
    <row r="59132" spans="4:4">
      <c r="D59132" s="422"/>
    </row>
    <row r="59133" spans="4:4">
      <c r="D59133" s="422"/>
    </row>
    <row r="59134" spans="4:4">
      <c r="D59134" s="422"/>
    </row>
    <row r="59135" spans="4:4">
      <c r="D59135" s="422"/>
    </row>
    <row r="59136" spans="4:4">
      <c r="D59136" s="422"/>
    </row>
    <row r="59137" spans="4:4">
      <c r="D59137" s="422"/>
    </row>
    <row r="59138" spans="4:4">
      <c r="D59138" s="422"/>
    </row>
    <row r="59139" spans="4:4">
      <c r="D59139" s="422"/>
    </row>
    <row r="59140" spans="4:4">
      <c r="D59140" s="422"/>
    </row>
    <row r="59141" spans="4:4">
      <c r="D59141" s="422"/>
    </row>
    <row r="59142" spans="4:4">
      <c r="D59142" s="422"/>
    </row>
    <row r="59143" spans="4:4">
      <c r="D59143" s="422"/>
    </row>
    <row r="59144" spans="4:4">
      <c r="D59144" s="422"/>
    </row>
    <row r="59145" spans="4:4">
      <c r="D59145" s="422"/>
    </row>
    <row r="59146" spans="4:4">
      <c r="D59146" s="422"/>
    </row>
    <row r="59147" spans="4:4">
      <c r="D59147" s="422"/>
    </row>
    <row r="59148" spans="4:4">
      <c r="D59148" s="422"/>
    </row>
    <row r="59149" spans="4:4">
      <c r="D59149" s="422"/>
    </row>
    <row r="59150" spans="4:4">
      <c r="D59150" s="422"/>
    </row>
    <row r="59151" spans="4:4">
      <c r="D59151" s="422"/>
    </row>
    <row r="59152" spans="4:4">
      <c r="D59152" s="422"/>
    </row>
    <row r="59153" spans="4:4">
      <c r="D59153" s="422"/>
    </row>
    <row r="59154" spans="4:4">
      <c r="D59154" s="422"/>
    </row>
    <row r="59155" spans="4:4">
      <c r="D59155" s="422"/>
    </row>
    <row r="59156" spans="4:4">
      <c r="D59156" s="422"/>
    </row>
    <row r="59157" spans="4:4">
      <c r="D59157" s="422"/>
    </row>
    <row r="59158" spans="4:4">
      <c r="D59158" s="422"/>
    </row>
    <row r="59159" spans="4:4">
      <c r="D59159" s="422"/>
    </row>
    <row r="59160" spans="4:4">
      <c r="D59160" s="422"/>
    </row>
    <row r="59161" spans="4:4">
      <c r="D59161" s="422"/>
    </row>
    <row r="59162" spans="4:4">
      <c r="D59162" s="422"/>
    </row>
    <row r="59163" spans="4:4">
      <c r="D59163" s="422"/>
    </row>
    <row r="59164" spans="4:4">
      <c r="D59164" s="422"/>
    </row>
    <row r="59165" spans="4:4">
      <c r="D59165" s="422"/>
    </row>
    <row r="59166" spans="4:4">
      <c r="D59166" s="422"/>
    </row>
    <row r="59167" spans="4:4">
      <c r="D59167" s="422"/>
    </row>
    <row r="59168" spans="4:4">
      <c r="D59168" s="422"/>
    </row>
    <row r="59169" spans="4:4">
      <c r="D59169" s="422"/>
    </row>
    <row r="59170" spans="4:4">
      <c r="D59170" s="422"/>
    </row>
    <row r="59171" spans="4:4">
      <c r="D59171" s="422"/>
    </row>
    <row r="59172" spans="4:4">
      <c r="D59172" s="422"/>
    </row>
    <row r="59173" spans="4:4">
      <c r="D59173" s="422"/>
    </row>
    <row r="59174" spans="4:4">
      <c r="D59174" s="422"/>
    </row>
    <row r="59175" spans="4:4">
      <c r="D59175" s="422"/>
    </row>
    <row r="59176" spans="4:4">
      <c r="D59176" s="422"/>
    </row>
    <row r="59177" spans="4:4">
      <c r="D59177" s="422"/>
    </row>
    <row r="59178" spans="4:4">
      <c r="D59178" s="422"/>
    </row>
    <row r="59179" spans="4:4">
      <c r="D59179" s="422"/>
    </row>
    <row r="59180" spans="4:4">
      <c r="D59180" s="422"/>
    </row>
    <row r="59181" spans="4:4">
      <c r="D59181" s="422"/>
    </row>
    <row r="59182" spans="4:4">
      <c r="D59182" s="422"/>
    </row>
    <row r="59183" spans="4:4">
      <c r="D59183" s="422"/>
    </row>
    <row r="59184" spans="4:4">
      <c r="D59184" s="422"/>
    </row>
    <row r="59185" spans="4:4">
      <c r="D59185" s="422"/>
    </row>
    <row r="59186" spans="4:4">
      <c r="D59186" s="422"/>
    </row>
    <row r="59187" spans="4:4">
      <c r="D59187" s="422"/>
    </row>
    <row r="59188" spans="4:4">
      <c r="D59188" s="422"/>
    </row>
    <row r="59189" spans="4:4">
      <c r="D59189" s="422"/>
    </row>
    <row r="59190" spans="4:4">
      <c r="D59190" s="422"/>
    </row>
    <row r="59191" spans="4:4">
      <c r="D59191" s="422"/>
    </row>
    <row r="59192" spans="4:4">
      <c r="D59192" s="422"/>
    </row>
    <row r="59193" spans="4:4">
      <c r="D59193" s="422"/>
    </row>
    <row r="59194" spans="4:4">
      <c r="D59194" s="422"/>
    </row>
    <row r="59195" spans="4:4">
      <c r="D59195" s="422"/>
    </row>
    <row r="59196" spans="4:4">
      <c r="D59196" s="422"/>
    </row>
    <row r="59197" spans="4:4">
      <c r="D59197" s="422"/>
    </row>
    <row r="59198" spans="4:4">
      <c r="D59198" s="422"/>
    </row>
    <row r="59199" spans="4:4">
      <c r="D59199" s="422"/>
    </row>
    <row r="59200" spans="4:4">
      <c r="D59200" s="422"/>
    </row>
    <row r="59201" spans="4:4">
      <c r="D59201" s="422"/>
    </row>
    <row r="59202" spans="4:4">
      <c r="D59202" s="422"/>
    </row>
    <row r="59203" spans="4:4">
      <c r="D59203" s="422"/>
    </row>
    <row r="59204" spans="4:4">
      <c r="D59204" s="422"/>
    </row>
    <row r="59205" spans="4:4">
      <c r="D59205" s="422"/>
    </row>
    <row r="59206" spans="4:4">
      <c r="D59206" s="422"/>
    </row>
    <row r="59207" spans="4:4">
      <c r="D59207" s="422"/>
    </row>
    <row r="59208" spans="4:4">
      <c r="D59208" s="422"/>
    </row>
    <row r="59209" spans="4:4">
      <c r="D59209" s="422"/>
    </row>
    <row r="59210" spans="4:4">
      <c r="D59210" s="422"/>
    </row>
    <row r="59211" spans="4:4">
      <c r="D59211" s="422"/>
    </row>
    <row r="59212" spans="4:4">
      <c r="D59212" s="422"/>
    </row>
    <row r="59213" spans="4:4">
      <c r="D59213" s="422"/>
    </row>
    <row r="59214" spans="4:4">
      <c r="D59214" s="422"/>
    </row>
    <row r="59215" spans="4:4">
      <c r="D59215" s="422"/>
    </row>
    <row r="59216" spans="4:4">
      <c r="D59216" s="422"/>
    </row>
    <row r="59217" spans="4:4">
      <c r="D59217" s="422"/>
    </row>
    <row r="59218" spans="4:4">
      <c r="D59218" s="422"/>
    </row>
    <row r="59219" spans="4:4">
      <c r="D59219" s="422"/>
    </row>
    <row r="59220" spans="4:4">
      <c r="D59220" s="422"/>
    </row>
    <row r="59221" spans="4:4">
      <c r="D59221" s="422"/>
    </row>
    <row r="59222" spans="4:4">
      <c r="D59222" s="422"/>
    </row>
    <row r="59223" spans="4:4">
      <c r="D59223" s="422"/>
    </row>
    <row r="59224" spans="4:4">
      <c r="D59224" s="422"/>
    </row>
    <row r="59225" spans="4:4">
      <c r="D59225" s="422"/>
    </row>
    <row r="59226" spans="4:4">
      <c r="D59226" s="422"/>
    </row>
    <row r="59227" spans="4:4">
      <c r="D59227" s="422"/>
    </row>
    <row r="59228" spans="4:4">
      <c r="D59228" s="422"/>
    </row>
    <row r="59229" spans="4:4">
      <c r="D59229" s="422"/>
    </row>
    <row r="59230" spans="4:4">
      <c r="D59230" s="422"/>
    </row>
    <row r="59231" spans="4:4">
      <c r="D59231" s="422"/>
    </row>
    <row r="59232" spans="4:4">
      <c r="D59232" s="422"/>
    </row>
    <row r="59233" spans="4:4">
      <c r="D59233" s="422"/>
    </row>
    <row r="59234" spans="4:4">
      <c r="D59234" s="422"/>
    </row>
    <row r="59235" spans="4:4">
      <c r="D59235" s="422"/>
    </row>
    <row r="59236" spans="4:4">
      <c r="D59236" s="422"/>
    </row>
    <row r="59237" spans="4:4">
      <c r="D59237" s="422"/>
    </row>
    <row r="59238" spans="4:4">
      <c r="D59238" s="422"/>
    </row>
    <row r="59239" spans="4:4">
      <c r="D59239" s="422"/>
    </row>
    <row r="59240" spans="4:4">
      <c r="D59240" s="422"/>
    </row>
    <row r="59241" spans="4:4">
      <c r="D59241" s="422"/>
    </row>
    <row r="59242" spans="4:4">
      <c r="D59242" s="422"/>
    </row>
    <row r="59243" spans="4:4">
      <c r="D59243" s="422"/>
    </row>
    <row r="59244" spans="4:4">
      <c r="D59244" s="422"/>
    </row>
    <row r="59245" spans="4:4">
      <c r="D59245" s="422"/>
    </row>
    <row r="59246" spans="4:4">
      <c r="D59246" s="422"/>
    </row>
    <row r="59247" spans="4:4">
      <c r="D59247" s="422"/>
    </row>
    <row r="59248" spans="4:4">
      <c r="D59248" s="422"/>
    </row>
    <row r="59249" spans="4:4">
      <c r="D59249" s="422"/>
    </row>
    <row r="59250" spans="4:4">
      <c r="D59250" s="422"/>
    </row>
    <row r="59251" spans="4:4">
      <c r="D59251" s="422"/>
    </row>
    <row r="59252" spans="4:4">
      <c r="D59252" s="422"/>
    </row>
    <row r="59253" spans="4:4">
      <c r="D59253" s="422"/>
    </row>
    <row r="59254" spans="4:4">
      <c r="D59254" s="422"/>
    </row>
    <row r="59255" spans="4:4">
      <c r="D59255" s="422"/>
    </row>
    <row r="59256" spans="4:4">
      <c r="D59256" s="422"/>
    </row>
    <row r="59257" spans="4:4">
      <c r="D59257" s="422"/>
    </row>
    <row r="59258" spans="4:4">
      <c r="D59258" s="422"/>
    </row>
    <row r="59259" spans="4:4">
      <c r="D59259" s="422"/>
    </row>
    <row r="59260" spans="4:4">
      <c r="D59260" s="422"/>
    </row>
    <row r="59261" spans="4:4">
      <c r="D59261" s="422"/>
    </row>
    <row r="59262" spans="4:4">
      <c r="D59262" s="422"/>
    </row>
    <row r="59263" spans="4:4">
      <c r="D59263" s="422"/>
    </row>
    <row r="59264" spans="4:4">
      <c r="D59264" s="422"/>
    </row>
    <row r="59265" spans="4:4">
      <c r="D59265" s="422"/>
    </row>
    <row r="59266" spans="4:4">
      <c r="D59266" s="422"/>
    </row>
    <row r="59267" spans="4:4">
      <c r="D59267" s="422"/>
    </row>
    <row r="59268" spans="4:4">
      <c r="D59268" s="422"/>
    </row>
    <row r="59269" spans="4:4">
      <c r="D59269" s="422"/>
    </row>
    <row r="59270" spans="4:4">
      <c r="D59270" s="422"/>
    </row>
    <row r="59271" spans="4:4">
      <c r="D59271" s="422"/>
    </row>
    <row r="59272" spans="4:4">
      <c r="D59272" s="422"/>
    </row>
    <row r="59273" spans="4:4">
      <c r="D59273" s="422"/>
    </row>
    <row r="59274" spans="4:4">
      <c r="D59274" s="422"/>
    </row>
    <row r="59275" spans="4:4">
      <c r="D59275" s="422"/>
    </row>
    <row r="59276" spans="4:4">
      <c r="D59276" s="422"/>
    </row>
    <row r="59277" spans="4:4">
      <c r="D59277" s="422"/>
    </row>
    <row r="59278" spans="4:4">
      <c r="D59278" s="422"/>
    </row>
    <row r="59279" spans="4:4">
      <c r="D59279" s="422"/>
    </row>
    <row r="59280" spans="4:4">
      <c r="D59280" s="422"/>
    </row>
    <row r="59281" spans="4:4">
      <c r="D59281" s="422"/>
    </row>
    <row r="59282" spans="4:4">
      <c r="D59282" s="422"/>
    </row>
    <row r="59283" spans="4:4">
      <c r="D59283" s="422"/>
    </row>
    <row r="59284" spans="4:4">
      <c r="D59284" s="422"/>
    </row>
    <row r="59285" spans="4:4">
      <c r="D59285" s="422"/>
    </row>
    <row r="59286" spans="4:4">
      <c r="D59286" s="422"/>
    </row>
    <row r="59287" spans="4:4">
      <c r="D59287" s="422"/>
    </row>
    <row r="59288" spans="4:4">
      <c r="D59288" s="422"/>
    </row>
    <row r="59289" spans="4:4">
      <c r="D59289" s="422"/>
    </row>
    <row r="59290" spans="4:4">
      <c r="D59290" s="422"/>
    </row>
    <row r="59291" spans="4:4">
      <c r="D59291" s="422"/>
    </row>
    <row r="59292" spans="4:4">
      <c r="D59292" s="422"/>
    </row>
    <row r="59293" spans="4:4">
      <c r="D59293" s="422"/>
    </row>
    <row r="59294" spans="4:4">
      <c r="D59294" s="422"/>
    </row>
    <row r="59295" spans="4:4">
      <c r="D59295" s="422"/>
    </row>
    <row r="59296" spans="4:4">
      <c r="D59296" s="422"/>
    </row>
    <row r="59297" spans="4:4">
      <c r="D59297" s="422"/>
    </row>
    <row r="59298" spans="4:4">
      <c r="D59298" s="422"/>
    </row>
    <row r="59299" spans="4:4">
      <c r="D59299" s="422"/>
    </row>
    <row r="59300" spans="4:4">
      <c r="D59300" s="422"/>
    </row>
    <row r="59301" spans="4:4">
      <c r="D59301" s="422"/>
    </row>
    <row r="59302" spans="4:4">
      <c r="D59302" s="422"/>
    </row>
    <row r="59303" spans="4:4">
      <c r="D59303" s="422"/>
    </row>
    <row r="59304" spans="4:4">
      <c r="D59304" s="422"/>
    </row>
    <row r="59305" spans="4:4">
      <c r="D59305" s="422"/>
    </row>
    <row r="59306" spans="4:4">
      <c r="D59306" s="422"/>
    </row>
    <row r="59307" spans="4:4">
      <c r="D59307" s="422"/>
    </row>
    <row r="59308" spans="4:4">
      <c r="D59308" s="422"/>
    </row>
    <row r="59309" spans="4:4">
      <c r="D59309" s="422"/>
    </row>
    <row r="59310" spans="4:4">
      <c r="D59310" s="422"/>
    </row>
    <row r="59311" spans="4:4">
      <c r="D59311" s="422"/>
    </row>
    <row r="59312" spans="4:4">
      <c r="D59312" s="422"/>
    </row>
    <row r="59313" spans="4:4">
      <c r="D59313" s="422"/>
    </row>
    <row r="59314" spans="4:4">
      <c r="D59314" s="422"/>
    </row>
    <row r="59315" spans="4:4">
      <c r="D59315" s="422"/>
    </row>
    <row r="59316" spans="4:4">
      <c r="D59316" s="422"/>
    </row>
    <row r="59317" spans="4:4">
      <c r="D59317" s="422"/>
    </row>
    <row r="59318" spans="4:4">
      <c r="D59318" s="422"/>
    </row>
    <row r="59319" spans="4:4">
      <c r="D59319" s="422"/>
    </row>
    <row r="59320" spans="4:4">
      <c r="D59320" s="422"/>
    </row>
    <row r="59321" spans="4:4">
      <c r="D59321" s="422"/>
    </row>
    <row r="59322" spans="4:4">
      <c r="D59322" s="422"/>
    </row>
    <row r="59323" spans="4:4">
      <c r="D59323" s="422"/>
    </row>
    <row r="59324" spans="4:4">
      <c r="D59324" s="422"/>
    </row>
    <row r="59325" spans="4:4">
      <c r="D59325" s="422"/>
    </row>
    <row r="59326" spans="4:4">
      <c r="D59326" s="422"/>
    </row>
    <row r="59327" spans="4:4">
      <c r="D59327" s="422"/>
    </row>
    <row r="59328" spans="4:4">
      <c r="D59328" s="422"/>
    </row>
    <row r="59329" spans="4:4">
      <c r="D59329" s="422"/>
    </row>
    <row r="59330" spans="4:4">
      <c r="D59330" s="422"/>
    </row>
    <row r="59331" spans="4:4">
      <c r="D59331" s="422"/>
    </row>
    <row r="59332" spans="4:4">
      <c r="D59332" s="422"/>
    </row>
    <row r="59333" spans="4:4">
      <c r="D59333" s="422"/>
    </row>
    <row r="59334" spans="4:4">
      <c r="D59334" s="422"/>
    </row>
    <row r="59335" spans="4:4">
      <c r="D59335" s="422"/>
    </row>
    <row r="59336" spans="4:4">
      <c r="D59336" s="422"/>
    </row>
    <row r="59337" spans="4:4">
      <c r="D59337" s="422"/>
    </row>
    <row r="59338" spans="4:4">
      <c r="D59338" s="422"/>
    </row>
    <row r="59339" spans="4:4">
      <c r="D59339" s="422"/>
    </row>
    <row r="59340" spans="4:4">
      <c r="D59340" s="422"/>
    </row>
    <row r="59341" spans="4:4">
      <c r="D59341" s="422"/>
    </row>
    <row r="59342" spans="4:4">
      <c r="D59342" s="422"/>
    </row>
    <row r="59343" spans="4:4">
      <c r="D59343" s="422"/>
    </row>
    <row r="59344" spans="4:4">
      <c r="D59344" s="422"/>
    </row>
    <row r="59345" spans="4:4">
      <c r="D59345" s="422"/>
    </row>
    <row r="59346" spans="4:4">
      <c r="D59346" s="422"/>
    </row>
    <row r="59347" spans="4:4">
      <c r="D59347" s="422"/>
    </row>
    <row r="59348" spans="4:4">
      <c r="D59348" s="422"/>
    </row>
    <row r="59349" spans="4:4">
      <c r="D59349" s="422"/>
    </row>
    <row r="59350" spans="4:4">
      <c r="D59350" s="422"/>
    </row>
    <row r="59351" spans="4:4">
      <c r="D59351" s="422"/>
    </row>
    <row r="59352" spans="4:4">
      <c r="D59352" s="422"/>
    </row>
    <row r="59353" spans="4:4">
      <c r="D59353" s="422"/>
    </row>
    <row r="59354" spans="4:4">
      <c r="D59354" s="422"/>
    </row>
    <row r="59355" spans="4:4">
      <c r="D59355" s="422"/>
    </row>
    <row r="59356" spans="4:4">
      <c r="D59356" s="422"/>
    </row>
    <row r="59357" spans="4:4">
      <c r="D59357" s="422"/>
    </row>
    <row r="59358" spans="4:4">
      <c r="D59358" s="422"/>
    </row>
    <row r="59359" spans="4:4">
      <c r="D59359" s="422"/>
    </row>
    <row r="59360" spans="4:4">
      <c r="D59360" s="422"/>
    </row>
    <row r="59361" spans="4:4">
      <c r="D59361" s="422"/>
    </row>
    <row r="59362" spans="4:4">
      <c r="D59362" s="422"/>
    </row>
    <row r="59363" spans="4:4">
      <c r="D59363" s="422"/>
    </row>
    <row r="59364" spans="4:4">
      <c r="D59364" s="422"/>
    </row>
    <row r="59365" spans="4:4">
      <c r="D59365" s="422"/>
    </row>
    <row r="59366" spans="4:4">
      <c r="D59366" s="422"/>
    </row>
    <row r="59367" spans="4:4">
      <c r="D59367" s="422"/>
    </row>
    <row r="59368" spans="4:4">
      <c r="D59368" s="422"/>
    </row>
    <row r="59369" spans="4:4">
      <c r="D59369" s="422"/>
    </row>
    <row r="59370" spans="4:4">
      <c r="D59370" s="422"/>
    </row>
    <row r="59371" spans="4:4">
      <c r="D59371" s="422"/>
    </row>
    <row r="59372" spans="4:4">
      <c r="D59372" s="422"/>
    </row>
    <row r="59373" spans="4:4">
      <c r="D59373" s="422"/>
    </row>
    <row r="59374" spans="4:4">
      <c r="D59374" s="422"/>
    </row>
    <row r="59375" spans="4:4">
      <c r="D59375" s="422"/>
    </row>
    <row r="59376" spans="4:4">
      <c r="D59376" s="422"/>
    </row>
    <row r="59377" spans="4:4">
      <c r="D59377" s="422"/>
    </row>
    <row r="59378" spans="4:4">
      <c r="D59378" s="422"/>
    </row>
    <row r="59379" spans="4:4">
      <c r="D59379" s="422"/>
    </row>
    <row r="59380" spans="4:4">
      <c r="D59380" s="422"/>
    </row>
    <row r="59381" spans="4:4">
      <c r="D59381" s="422"/>
    </row>
    <row r="59382" spans="4:4">
      <c r="D59382" s="422"/>
    </row>
    <row r="59383" spans="4:4">
      <c r="D59383" s="422"/>
    </row>
    <row r="59384" spans="4:4">
      <c r="D59384" s="422"/>
    </row>
    <row r="59385" spans="4:4">
      <c r="D59385" s="422"/>
    </row>
    <row r="59386" spans="4:4">
      <c r="D59386" s="422"/>
    </row>
    <row r="59387" spans="4:4">
      <c r="D59387" s="422"/>
    </row>
    <row r="59388" spans="4:4">
      <c r="D59388" s="422"/>
    </row>
    <row r="59389" spans="4:4">
      <c r="D59389" s="422"/>
    </row>
    <row r="59390" spans="4:4">
      <c r="D59390" s="422"/>
    </row>
    <row r="59391" spans="4:4">
      <c r="D59391" s="422"/>
    </row>
    <row r="59392" spans="4:4">
      <c r="D59392" s="422"/>
    </row>
    <row r="59393" spans="4:4">
      <c r="D59393" s="422"/>
    </row>
    <row r="59394" spans="4:4">
      <c r="D59394" s="422"/>
    </row>
    <row r="59395" spans="4:4">
      <c r="D59395" s="422"/>
    </row>
    <row r="59396" spans="4:4">
      <c r="D59396" s="422"/>
    </row>
    <row r="59397" spans="4:4">
      <c r="D59397" s="422"/>
    </row>
    <row r="59398" spans="4:4">
      <c r="D59398" s="422"/>
    </row>
    <row r="59399" spans="4:4">
      <c r="D59399" s="422"/>
    </row>
    <row r="59400" spans="4:4">
      <c r="D59400" s="422"/>
    </row>
    <row r="59401" spans="4:4">
      <c r="D59401" s="422"/>
    </row>
    <row r="59402" spans="4:4">
      <c r="D59402" s="422"/>
    </row>
    <row r="59403" spans="4:4">
      <c r="D59403" s="422"/>
    </row>
    <row r="59404" spans="4:4">
      <c r="D59404" s="422"/>
    </row>
    <row r="59405" spans="4:4">
      <c r="D59405" s="422"/>
    </row>
    <row r="59406" spans="4:4">
      <c r="D59406" s="422"/>
    </row>
    <row r="59407" spans="4:4">
      <c r="D59407" s="422"/>
    </row>
    <row r="59408" spans="4:4">
      <c r="D59408" s="422"/>
    </row>
    <row r="59409" spans="4:4">
      <c r="D59409" s="422"/>
    </row>
    <row r="59410" spans="4:4">
      <c r="D59410" s="422"/>
    </row>
    <row r="59411" spans="4:4">
      <c r="D59411" s="422"/>
    </row>
    <row r="59412" spans="4:4">
      <c r="D59412" s="422"/>
    </row>
    <row r="59413" spans="4:4">
      <c r="D59413" s="422"/>
    </row>
    <row r="59414" spans="4:4">
      <c r="D59414" s="422"/>
    </row>
    <row r="59415" spans="4:4">
      <c r="D59415" s="422"/>
    </row>
    <row r="59416" spans="4:4">
      <c r="D59416" s="422"/>
    </row>
    <row r="59417" spans="4:4">
      <c r="D59417" s="422"/>
    </row>
    <row r="59418" spans="4:4">
      <c r="D59418" s="422"/>
    </row>
    <row r="59419" spans="4:4">
      <c r="D59419" s="422"/>
    </row>
    <row r="59420" spans="4:4">
      <c r="D59420" s="422"/>
    </row>
    <row r="59421" spans="4:4">
      <c r="D59421" s="422"/>
    </row>
    <row r="59422" spans="4:4">
      <c r="D59422" s="422"/>
    </row>
    <row r="59423" spans="4:4">
      <c r="D59423" s="422"/>
    </row>
    <row r="59424" spans="4:4">
      <c r="D59424" s="422"/>
    </row>
    <row r="59425" spans="4:4">
      <c r="D59425" s="422"/>
    </row>
    <row r="59426" spans="4:4">
      <c r="D59426" s="422"/>
    </row>
    <row r="59427" spans="4:4">
      <c r="D59427" s="422"/>
    </row>
    <row r="59428" spans="4:4">
      <c r="D59428" s="422"/>
    </row>
    <row r="59429" spans="4:4">
      <c r="D59429" s="422"/>
    </row>
    <row r="59430" spans="4:4">
      <c r="D59430" s="422"/>
    </row>
    <row r="59431" spans="4:4">
      <c r="D59431" s="422"/>
    </row>
    <row r="59432" spans="4:4">
      <c r="D59432" s="422"/>
    </row>
    <row r="59433" spans="4:4">
      <c r="D59433" s="422"/>
    </row>
    <row r="59434" spans="4:4">
      <c r="D59434" s="422"/>
    </row>
    <row r="59435" spans="4:4">
      <c r="D59435" s="422"/>
    </row>
    <row r="59436" spans="4:4">
      <c r="D59436" s="422"/>
    </row>
    <row r="59437" spans="4:4">
      <c r="D59437" s="422"/>
    </row>
    <row r="59438" spans="4:4">
      <c r="D59438" s="422"/>
    </row>
    <row r="59439" spans="4:4">
      <c r="D59439" s="422"/>
    </row>
    <row r="59440" spans="4:4">
      <c r="D59440" s="422"/>
    </row>
    <row r="59441" spans="4:4">
      <c r="D59441" s="422"/>
    </row>
    <row r="59442" spans="4:4">
      <c r="D59442" s="422"/>
    </row>
    <row r="59443" spans="4:4">
      <c r="D59443" s="422"/>
    </row>
    <row r="59444" spans="4:4">
      <c r="D59444" s="422"/>
    </row>
    <row r="59445" spans="4:4">
      <c r="D59445" s="422"/>
    </row>
    <row r="59446" spans="4:4">
      <c r="D59446" s="422"/>
    </row>
    <row r="59447" spans="4:4">
      <c r="D59447" s="422"/>
    </row>
    <row r="59448" spans="4:4">
      <c r="D59448" s="422"/>
    </row>
    <row r="59449" spans="4:4">
      <c r="D59449" s="422"/>
    </row>
    <row r="59450" spans="4:4">
      <c r="D59450" s="422"/>
    </row>
    <row r="59451" spans="4:4">
      <c r="D59451" s="422"/>
    </row>
    <row r="59452" spans="4:4">
      <c r="D59452" s="422"/>
    </row>
    <row r="59453" spans="4:4">
      <c r="D59453" s="422"/>
    </row>
    <row r="59454" spans="4:4">
      <c r="D59454" s="422"/>
    </row>
    <row r="59455" spans="4:4">
      <c r="D59455" s="422"/>
    </row>
    <row r="59456" spans="4:4">
      <c r="D59456" s="422"/>
    </row>
    <row r="59457" spans="4:4">
      <c r="D59457" s="422"/>
    </row>
    <row r="59458" spans="4:4">
      <c r="D59458" s="422"/>
    </row>
    <row r="59459" spans="4:4">
      <c r="D59459" s="422"/>
    </row>
    <row r="59460" spans="4:4">
      <c r="D59460" s="422"/>
    </row>
    <row r="59461" spans="4:4">
      <c r="D59461" s="422"/>
    </row>
    <row r="59462" spans="4:4">
      <c r="D59462" s="422"/>
    </row>
    <row r="59463" spans="4:4">
      <c r="D59463" s="422"/>
    </row>
    <row r="59464" spans="4:4">
      <c r="D59464" s="422"/>
    </row>
    <row r="59465" spans="4:4">
      <c r="D59465" s="422"/>
    </row>
    <row r="59466" spans="4:4">
      <c r="D59466" s="422"/>
    </row>
    <row r="59467" spans="4:4">
      <c r="D59467" s="422"/>
    </row>
    <row r="59468" spans="4:4">
      <c r="D59468" s="422"/>
    </row>
    <row r="59469" spans="4:4">
      <c r="D59469" s="422"/>
    </row>
    <row r="59470" spans="4:4">
      <c r="D59470" s="422"/>
    </row>
    <row r="59471" spans="4:4">
      <c r="D59471" s="422"/>
    </row>
    <row r="59472" spans="4:4">
      <c r="D59472" s="422"/>
    </row>
    <row r="59473" spans="4:4">
      <c r="D59473" s="422"/>
    </row>
    <row r="59474" spans="4:4">
      <c r="D59474" s="422"/>
    </row>
    <row r="59475" spans="4:4">
      <c r="D59475" s="422"/>
    </row>
    <row r="59476" spans="4:4">
      <c r="D59476" s="422"/>
    </row>
    <row r="59477" spans="4:4">
      <c r="D59477" s="422"/>
    </row>
    <row r="59478" spans="4:4">
      <c r="D59478" s="422"/>
    </row>
    <row r="59479" spans="4:4">
      <c r="D59479" s="422"/>
    </row>
    <row r="59480" spans="4:4">
      <c r="D59480" s="422"/>
    </row>
    <row r="59481" spans="4:4">
      <c r="D59481" s="422"/>
    </row>
    <row r="59482" spans="4:4">
      <c r="D59482" s="422"/>
    </row>
    <row r="59483" spans="4:4">
      <c r="D59483" s="422"/>
    </row>
    <row r="59484" spans="4:4">
      <c r="D59484" s="422"/>
    </row>
    <row r="59485" spans="4:4">
      <c r="D59485" s="422"/>
    </row>
    <row r="59486" spans="4:4">
      <c r="D59486" s="422"/>
    </row>
    <row r="59487" spans="4:4">
      <c r="D59487" s="422"/>
    </row>
    <row r="59488" spans="4:4">
      <c r="D59488" s="422"/>
    </row>
    <row r="59489" spans="4:4">
      <c r="D59489" s="422"/>
    </row>
    <row r="59490" spans="4:4">
      <c r="D59490" s="422"/>
    </row>
    <row r="59491" spans="4:4">
      <c r="D59491" s="422"/>
    </row>
    <row r="59492" spans="4:4">
      <c r="D59492" s="422"/>
    </row>
    <row r="59493" spans="4:4">
      <c r="D59493" s="422"/>
    </row>
    <row r="59494" spans="4:4">
      <c r="D59494" s="422"/>
    </row>
    <row r="59495" spans="4:4">
      <c r="D59495" s="422"/>
    </row>
    <row r="59496" spans="4:4">
      <c r="D59496" s="422"/>
    </row>
    <row r="59497" spans="4:4">
      <c r="D59497" s="422"/>
    </row>
    <row r="59498" spans="4:4">
      <c r="D59498" s="422"/>
    </row>
    <row r="59499" spans="4:4">
      <c r="D59499" s="422"/>
    </row>
    <row r="59500" spans="4:4">
      <c r="D59500" s="422"/>
    </row>
    <row r="59501" spans="4:4">
      <c r="D59501" s="422"/>
    </row>
    <row r="59502" spans="4:4">
      <c r="D59502" s="422"/>
    </row>
    <row r="59503" spans="4:4">
      <c r="D59503" s="422"/>
    </row>
    <row r="59504" spans="4:4">
      <c r="D59504" s="422"/>
    </row>
    <row r="59505" spans="4:4">
      <c r="D59505" s="422"/>
    </row>
    <row r="59506" spans="4:4">
      <c r="D59506" s="422"/>
    </row>
    <row r="59507" spans="4:4">
      <c r="D59507" s="422"/>
    </row>
    <row r="59508" spans="4:4">
      <c r="D59508" s="422"/>
    </row>
    <row r="59509" spans="4:4">
      <c r="D59509" s="422"/>
    </row>
    <row r="59510" spans="4:4">
      <c r="D59510" s="422"/>
    </row>
    <row r="59511" spans="4:4">
      <c r="D59511" s="422"/>
    </row>
    <row r="59512" spans="4:4">
      <c r="D59512" s="422"/>
    </row>
    <row r="59513" spans="4:4">
      <c r="D59513" s="422"/>
    </row>
    <row r="59514" spans="4:4">
      <c r="D59514" s="422"/>
    </row>
    <row r="59515" spans="4:4">
      <c r="D59515" s="422"/>
    </row>
    <row r="59516" spans="4:4">
      <c r="D59516" s="422"/>
    </row>
    <row r="59517" spans="4:4">
      <c r="D59517" s="422"/>
    </row>
    <row r="59518" spans="4:4">
      <c r="D59518" s="422"/>
    </row>
    <row r="59519" spans="4:4">
      <c r="D59519" s="422"/>
    </row>
    <row r="59520" spans="4:4">
      <c r="D59520" s="422"/>
    </row>
    <row r="59521" spans="4:4">
      <c r="D59521" s="422"/>
    </row>
    <row r="59522" spans="4:4">
      <c r="D59522" s="422"/>
    </row>
    <row r="59523" spans="4:4">
      <c r="D59523" s="422"/>
    </row>
    <row r="59524" spans="4:4">
      <c r="D59524" s="422"/>
    </row>
    <row r="59525" spans="4:4">
      <c r="D59525" s="422"/>
    </row>
    <row r="59526" spans="4:4">
      <c r="D59526" s="422"/>
    </row>
    <row r="59527" spans="4:4">
      <c r="D59527" s="422"/>
    </row>
    <row r="59528" spans="4:4">
      <c r="D59528" s="422"/>
    </row>
    <row r="59529" spans="4:4">
      <c r="D59529" s="422"/>
    </row>
    <row r="59530" spans="4:4">
      <c r="D59530" s="422"/>
    </row>
    <row r="59531" spans="4:4">
      <c r="D59531" s="422"/>
    </row>
    <row r="59532" spans="4:4">
      <c r="D59532" s="422"/>
    </row>
    <row r="59533" spans="4:4">
      <c r="D59533" s="422"/>
    </row>
    <row r="59534" spans="4:4">
      <c r="D59534" s="422"/>
    </row>
    <row r="59535" spans="4:4">
      <c r="D59535" s="422"/>
    </row>
    <row r="59536" spans="4:4">
      <c r="D59536" s="422"/>
    </row>
    <row r="59537" spans="4:4">
      <c r="D59537" s="422"/>
    </row>
    <row r="59538" spans="4:4">
      <c r="D59538" s="422"/>
    </row>
    <row r="59539" spans="4:4">
      <c r="D59539" s="422"/>
    </row>
    <row r="59540" spans="4:4">
      <c r="D59540" s="422"/>
    </row>
    <row r="59541" spans="4:4">
      <c r="D59541" s="422"/>
    </row>
    <row r="59542" spans="4:4">
      <c r="D59542" s="422"/>
    </row>
    <row r="59543" spans="4:4">
      <c r="D59543" s="422"/>
    </row>
    <row r="59544" spans="4:4">
      <c r="D59544" s="422"/>
    </row>
    <row r="59545" spans="4:4">
      <c r="D59545" s="422"/>
    </row>
    <row r="59546" spans="4:4">
      <c r="D59546" s="422"/>
    </row>
    <row r="59547" spans="4:4">
      <c r="D59547" s="422"/>
    </row>
    <row r="59548" spans="4:4">
      <c r="D59548" s="422"/>
    </row>
    <row r="59549" spans="4:4">
      <c r="D59549" s="422"/>
    </row>
    <row r="59550" spans="4:4">
      <c r="D59550" s="422"/>
    </row>
    <row r="59551" spans="4:4">
      <c r="D59551" s="422"/>
    </row>
    <row r="59552" spans="4:4">
      <c r="D59552" s="422"/>
    </row>
    <row r="59553" spans="4:4">
      <c r="D59553" s="422"/>
    </row>
    <row r="59554" spans="4:4">
      <c r="D59554" s="422"/>
    </row>
    <row r="59555" spans="4:4">
      <c r="D59555" s="422"/>
    </row>
    <row r="59556" spans="4:4">
      <c r="D59556" s="422"/>
    </row>
    <row r="59557" spans="4:4">
      <c r="D59557" s="422"/>
    </row>
    <row r="59558" spans="4:4">
      <c r="D59558" s="422"/>
    </row>
    <row r="59559" spans="4:4">
      <c r="D59559" s="422"/>
    </row>
    <row r="59560" spans="4:4">
      <c r="D59560" s="422"/>
    </row>
    <row r="59561" spans="4:4">
      <c r="D59561" s="422"/>
    </row>
    <row r="59562" spans="4:4">
      <c r="D59562" s="422"/>
    </row>
    <row r="59563" spans="4:4">
      <c r="D59563" s="422"/>
    </row>
    <row r="59564" spans="4:4">
      <c r="D59564" s="422"/>
    </row>
    <row r="59565" spans="4:4">
      <c r="D59565" s="422"/>
    </row>
    <row r="59566" spans="4:4">
      <c r="D59566" s="422"/>
    </row>
    <row r="59567" spans="4:4">
      <c r="D59567" s="422"/>
    </row>
    <row r="59568" spans="4:4">
      <c r="D59568" s="422"/>
    </row>
    <row r="59569" spans="4:4">
      <c r="D59569" s="422"/>
    </row>
    <row r="59570" spans="4:4">
      <c r="D59570" s="422"/>
    </row>
    <row r="59571" spans="4:4">
      <c r="D59571" s="422"/>
    </row>
    <row r="59572" spans="4:4">
      <c r="D59572" s="422"/>
    </row>
    <row r="59573" spans="4:4">
      <c r="D59573" s="422"/>
    </row>
    <row r="59574" spans="4:4">
      <c r="D59574" s="422"/>
    </row>
    <row r="59575" spans="4:4">
      <c r="D59575" s="422"/>
    </row>
    <row r="59576" spans="4:4">
      <c r="D59576" s="422"/>
    </row>
    <row r="59577" spans="4:4">
      <c r="D59577" s="422"/>
    </row>
    <row r="59578" spans="4:4">
      <c r="D59578" s="422"/>
    </row>
    <row r="59579" spans="4:4">
      <c r="D59579" s="422"/>
    </row>
    <row r="59580" spans="4:4">
      <c r="D59580" s="422"/>
    </row>
    <row r="59581" spans="4:4">
      <c r="D59581" s="422"/>
    </row>
    <row r="59582" spans="4:4">
      <c r="D59582" s="422"/>
    </row>
    <row r="59583" spans="4:4">
      <c r="D59583" s="422"/>
    </row>
    <row r="59584" spans="4:4">
      <c r="D59584" s="422"/>
    </row>
    <row r="59585" spans="4:4">
      <c r="D59585" s="422"/>
    </row>
    <row r="59586" spans="4:4">
      <c r="D59586" s="422"/>
    </row>
    <row r="59587" spans="4:4">
      <c r="D59587" s="422"/>
    </row>
    <row r="59588" spans="4:4">
      <c r="D59588" s="422"/>
    </row>
    <row r="59589" spans="4:4">
      <c r="D59589" s="422"/>
    </row>
    <row r="59590" spans="4:4">
      <c r="D59590" s="422"/>
    </row>
    <row r="59591" spans="4:4">
      <c r="D59591" s="422"/>
    </row>
    <row r="59592" spans="4:4">
      <c r="D59592" s="422"/>
    </row>
    <row r="59593" spans="4:4">
      <c r="D59593" s="422"/>
    </row>
    <row r="59594" spans="4:4">
      <c r="D59594" s="422"/>
    </row>
    <row r="59595" spans="4:4">
      <c r="D59595" s="422"/>
    </row>
    <row r="59596" spans="4:4">
      <c r="D59596" s="422"/>
    </row>
    <row r="59597" spans="4:4">
      <c r="D59597" s="422"/>
    </row>
    <row r="59598" spans="4:4">
      <c r="D59598" s="422"/>
    </row>
    <row r="59599" spans="4:4">
      <c r="D59599" s="422"/>
    </row>
    <row r="59600" spans="4:4">
      <c r="D59600" s="422"/>
    </row>
    <row r="59601" spans="4:4">
      <c r="D59601" s="422"/>
    </row>
    <row r="59602" spans="4:4">
      <c r="D59602" s="422"/>
    </row>
    <row r="59603" spans="4:4">
      <c r="D59603" s="422"/>
    </row>
    <row r="59604" spans="4:4">
      <c r="D59604" s="422"/>
    </row>
    <row r="59605" spans="4:4">
      <c r="D59605" s="422"/>
    </row>
    <row r="59606" spans="4:4">
      <c r="D59606" s="422"/>
    </row>
    <row r="59607" spans="4:4">
      <c r="D59607" s="422"/>
    </row>
    <row r="59608" spans="4:4">
      <c r="D59608" s="422"/>
    </row>
    <row r="59609" spans="4:4">
      <c r="D59609" s="422"/>
    </row>
    <row r="59610" spans="4:4">
      <c r="D59610" s="422"/>
    </row>
    <row r="59611" spans="4:4">
      <c r="D59611" s="422"/>
    </row>
    <row r="59612" spans="4:4">
      <c r="D59612" s="422"/>
    </row>
    <row r="59613" spans="4:4">
      <c r="D59613" s="422"/>
    </row>
    <row r="59614" spans="4:4">
      <c r="D59614" s="422"/>
    </row>
    <row r="59615" spans="4:4">
      <c r="D59615" s="422"/>
    </row>
    <row r="59616" spans="4:4">
      <c r="D59616" s="422"/>
    </row>
    <row r="59617" spans="4:4">
      <c r="D59617" s="422"/>
    </row>
    <row r="59618" spans="4:4">
      <c r="D59618" s="422"/>
    </row>
    <row r="59619" spans="4:4">
      <c r="D59619" s="422"/>
    </row>
    <row r="59620" spans="4:4">
      <c r="D59620" s="422"/>
    </row>
    <row r="59621" spans="4:4">
      <c r="D59621" s="422"/>
    </row>
    <row r="59622" spans="4:4">
      <c r="D59622" s="422"/>
    </row>
    <row r="59623" spans="4:4">
      <c r="D59623" s="422"/>
    </row>
    <row r="59624" spans="4:4">
      <c r="D59624" s="422"/>
    </row>
    <row r="59625" spans="4:4">
      <c r="D59625" s="422"/>
    </row>
    <row r="59626" spans="4:4">
      <c r="D59626" s="422"/>
    </row>
    <row r="59627" spans="4:4">
      <c r="D59627" s="422"/>
    </row>
    <row r="59628" spans="4:4">
      <c r="D59628" s="422"/>
    </row>
    <row r="59629" spans="4:4">
      <c r="D59629" s="422"/>
    </row>
    <row r="59630" spans="4:4">
      <c r="D59630" s="422"/>
    </row>
    <row r="59631" spans="4:4">
      <c r="D59631" s="422"/>
    </row>
    <row r="59632" spans="4:4">
      <c r="D59632" s="422"/>
    </row>
    <row r="59633" spans="4:4">
      <c r="D59633" s="422"/>
    </row>
    <row r="59634" spans="4:4">
      <c r="D59634" s="422"/>
    </row>
    <row r="59635" spans="4:4">
      <c r="D59635" s="422"/>
    </row>
    <row r="59636" spans="4:4">
      <c r="D59636" s="422"/>
    </row>
    <row r="59637" spans="4:4">
      <c r="D59637" s="422"/>
    </row>
    <row r="59638" spans="4:4">
      <c r="D59638" s="422"/>
    </row>
    <row r="59639" spans="4:4">
      <c r="D59639" s="422"/>
    </row>
    <row r="59640" spans="4:4">
      <c r="D59640" s="422"/>
    </row>
    <row r="59641" spans="4:4">
      <c r="D59641" s="422"/>
    </row>
    <row r="59642" spans="4:4">
      <c r="D59642" s="422"/>
    </row>
    <row r="59643" spans="4:4">
      <c r="D59643" s="422"/>
    </row>
    <row r="59644" spans="4:4">
      <c r="D59644" s="422"/>
    </row>
    <row r="59645" spans="4:4">
      <c r="D59645" s="422"/>
    </row>
    <row r="59646" spans="4:4">
      <c r="D59646" s="422"/>
    </row>
    <row r="59647" spans="4:4">
      <c r="D59647" s="422"/>
    </row>
    <row r="59648" spans="4:4">
      <c r="D59648" s="422"/>
    </row>
    <row r="59649" spans="4:4">
      <c r="D59649" s="422"/>
    </row>
    <row r="59650" spans="4:4">
      <c r="D59650" s="422"/>
    </row>
    <row r="59651" spans="4:4">
      <c r="D59651" s="422"/>
    </row>
    <row r="59652" spans="4:4">
      <c r="D59652" s="422"/>
    </row>
    <row r="59653" spans="4:4">
      <c r="D59653" s="422"/>
    </row>
    <row r="59654" spans="4:4">
      <c r="D59654" s="422"/>
    </row>
    <row r="59655" spans="4:4">
      <c r="D59655" s="422"/>
    </row>
    <row r="59656" spans="4:4">
      <c r="D59656" s="422"/>
    </row>
    <row r="59657" spans="4:4">
      <c r="D59657" s="422"/>
    </row>
    <row r="59658" spans="4:4">
      <c r="D59658" s="422"/>
    </row>
    <row r="59659" spans="4:4">
      <c r="D59659" s="422"/>
    </row>
    <row r="59660" spans="4:4">
      <c r="D59660" s="422"/>
    </row>
    <row r="59661" spans="4:4">
      <c r="D59661" s="422"/>
    </row>
    <row r="59662" spans="4:4">
      <c r="D59662" s="422"/>
    </row>
    <row r="59663" spans="4:4">
      <c r="D59663" s="422"/>
    </row>
    <row r="59664" spans="4:4">
      <c r="D59664" s="422"/>
    </row>
    <row r="59665" spans="4:4">
      <c r="D59665" s="422"/>
    </row>
    <row r="59666" spans="4:4">
      <c r="D59666" s="422"/>
    </row>
    <row r="59667" spans="4:4">
      <c r="D59667" s="422"/>
    </row>
    <row r="59668" spans="4:4">
      <c r="D59668" s="422"/>
    </row>
    <row r="59669" spans="4:4">
      <c r="D59669" s="422"/>
    </row>
    <row r="59670" spans="4:4">
      <c r="D59670" s="422"/>
    </row>
    <row r="59671" spans="4:4">
      <c r="D59671" s="422"/>
    </row>
    <row r="59672" spans="4:4">
      <c r="D59672" s="422"/>
    </row>
    <row r="59673" spans="4:4">
      <c r="D59673" s="422"/>
    </row>
    <row r="59674" spans="4:4">
      <c r="D59674" s="422"/>
    </row>
    <row r="59675" spans="4:4">
      <c r="D59675" s="422"/>
    </row>
    <row r="59676" spans="4:4">
      <c r="D59676" s="422"/>
    </row>
    <row r="59677" spans="4:4">
      <c r="D59677" s="422"/>
    </row>
    <row r="59678" spans="4:4">
      <c r="D59678" s="422"/>
    </row>
    <row r="59679" spans="4:4">
      <c r="D59679" s="422"/>
    </row>
    <row r="59680" spans="4:4">
      <c r="D59680" s="422"/>
    </row>
    <row r="59681" spans="4:4">
      <c r="D59681" s="422"/>
    </row>
    <row r="59682" spans="4:4">
      <c r="D59682" s="422"/>
    </row>
    <row r="59683" spans="4:4">
      <c r="D59683" s="422"/>
    </row>
    <row r="59684" spans="4:4">
      <c r="D59684" s="422"/>
    </row>
    <row r="59685" spans="4:4">
      <c r="D59685" s="422"/>
    </row>
    <row r="59686" spans="4:4">
      <c r="D59686" s="422"/>
    </row>
    <row r="59687" spans="4:4">
      <c r="D59687" s="422"/>
    </row>
    <row r="59688" spans="4:4">
      <c r="D59688" s="422"/>
    </row>
    <row r="59689" spans="4:4">
      <c r="D59689" s="422"/>
    </row>
    <row r="59690" spans="4:4">
      <c r="D59690" s="422"/>
    </row>
    <row r="59691" spans="4:4">
      <c r="D59691" s="422"/>
    </row>
    <row r="59692" spans="4:4">
      <c r="D59692" s="422"/>
    </row>
    <row r="59693" spans="4:4">
      <c r="D59693" s="422"/>
    </row>
    <row r="59694" spans="4:4">
      <c r="D59694" s="422"/>
    </row>
    <row r="59695" spans="4:4">
      <c r="D59695" s="422"/>
    </row>
    <row r="59696" spans="4:4">
      <c r="D59696" s="422"/>
    </row>
    <row r="59697" spans="4:4">
      <c r="D59697" s="422"/>
    </row>
    <row r="59698" spans="4:4">
      <c r="D59698" s="422"/>
    </row>
    <row r="59699" spans="4:4">
      <c r="D59699" s="422"/>
    </row>
    <row r="59700" spans="4:4">
      <c r="D59700" s="422"/>
    </row>
    <row r="59701" spans="4:4">
      <c r="D59701" s="422"/>
    </row>
    <row r="59702" spans="4:4">
      <c r="D59702" s="422"/>
    </row>
    <row r="59703" spans="4:4">
      <c r="D59703" s="422"/>
    </row>
    <row r="59704" spans="4:4">
      <c r="D59704" s="422"/>
    </row>
    <row r="59705" spans="4:4">
      <c r="D59705" s="422"/>
    </row>
    <row r="59706" spans="4:4">
      <c r="D59706" s="422"/>
    </row>
    <row r="59707" spans="4:4">
      <c r="D59707" s="422"/>
    </row>
    <row r="59708" spans="4:4">
      <c r="D59708" s="422"/>
    </row>
    <row r="59709" spans="4:4">
      <c r="D59709" s="422"/>
    </row>
    <row r="59710" spans="4:4">
      <c r="D59710" s="422"/>
    </row>
    <row r="59711" spans="4:4">
      <c r="D59711" s="422"/>
    </row>
    <row r="59712" spans="4:4">
      <c r="D59712" s="422"/>
    </row>
    <row r="59713" spans="4:4">
      <c r="D59713" s="422"/>
    </row>
    <row r="59714" spans="4:4">
      <c r="D59714" s="422"/>
    </row>
    <row r="59715" spans="4:4">
      <c r="D59715" s="422"/>
    </row>
    <row r="59716" spans="4:4">
      <c r="D59716" s="422"/>
    </row>
    <row r="59717" spans="4:4">
      <c r="D59717" s="422"/>
    </row>
    <row r="59718" spans="4:4">
      <c r="D59718" s="422"/>
    </row>
    <row r="59719" spans="4:4">
      <c r="D59719" s="422"/>
    </row>
    <row r="59720" spans="4:4">
      <c r="D59720" s="422"/>
    </row>
    <row r="59721" spans="4:4">
      <c r="D59721" s="422"/>
    </row>
    <row r="59722" spans="4:4">
      <c r="D59722" s="422"/>
    </row>
    <row r="59723" spans="4:4">
      <c r="D59723" s="422"/>
    </row>
    <row r="59724" spans="4:4">
      <c r="D59724" s="422"/>
    </row>
    <row r="59725" spans="4:4">
      <c r="D59725" s="422"/>
    </row>
    <row r="59726" spans="4:4">
      <c r="D59726" s="422"/>
    </row>
    <row r="59727" spans="4:4">
      <c r="D59727" s="422"/>
    </row>
    <row r="59728" spans="4:4">
      <c r="D59728" s="422"/>
    </row>
    <row r="59729" spans="4:4">
      <c r="D59729" s="422"/>
    </row>
    <row r="59730" spans="4:4">
      <c r="D59730" s="422"/>
    </row>
    <row r="59731" spans="4:4">
      <c r="D59731" s="422"/>
    </row>
    <row r="59732" spans="4:4">
      <c r="D59732" s="422"/>
    </row>
    <row r="59733" spans="4:4">
      <c r="D59733" s="422"/>
    </row>
    <row r="59734" spans="4:4">
      <c r="D59734" s="422"/>
    </row>
    <row r="59735" spans="4:4">
      <c r="D59735" s="422"/>
    </row>
    <row r="59736" spans="4:4">
      <c r="D59736" s="422"/>
    </row>
    <row r="59737" spans="4:4">
      <c r="D59737" s="422"/>
    </row>
    <row r="59738" spans="4:4">
      <c r="D59738" s="422"/>
    </row>
    <row r="59739" spans="4:4">
      <c r="D59739" s="422"/>
    </row>
    <row r="59740" spans="4:4">
      <c r="D59740" s="422"/>
    </row>
    <row r="59741" spans="4:4">
      <c r="D59741" s="422"/>
    </row>
    <row r="59742" spans="4:4">
      <c r="D59742" s="422"/>
    </row>
    <row r="59743" spans="4:4">
      <c r="D59743" s="422"/>
    </row>
    <row r="59744" spans="4:4">
      <c r="D59744" s="422"/>
    </row>
    <row r="59745" spans="4:4">
      <c r="D59745" s="422"/>
    </row>
    <row r="59746" spans="4:4">
      <c r="D59746" s="422"/>
    </row>
    <row r="59747" spans="4:4">
      <c r="D59747" s="422"/>
    </row>
    <row r="59748" spans="4:4">
      <c r="D59748" s="422"/>
    </row>
    <row r="59749" spans="4:4">
      <c r="D59749" s="422"/>
    </row>
    <row r="59750" spans="4:4">
      <c r="D59750" s="422"/>
    </row>
    <row r="59751" spans="4:4">
      <c r="D59751" s="422"/>
    </row>
    <row r="59752" spans="4:4">
      <c r="D59752" s="422"/>
    </row>
    <row r="59753" spans="4:4">
      <c r="D59753" s="422"/>
    </row>
    <row r="59754" spans="4:4">
      <c r="D59754" s="422"/>
    </row>
    <row r="59755" spans="4:4">
      <c r="D59755" s="422"/>
    </row>
    <row r="59756" spans="4:4">
      <c r="D59756" s="422"/>
    </row>
    <row r="59757" spans="4:4">
      <c r="D59757" s="422"/>
    </row>
    <row r="59758" spans="4:4">
      <c r="D59758" s="422"/>
    </row>
    <row r="59759" spans="4:4">
      <c r="D59759" s="422"/>
    </row>
    <row r="59760" spans="4:4">
      <c r="D59760" s="422"/>
    </row>
    <row r="59761" spans="4:4">
      <c r="D59761" s="422"/>
    </row>
    <row r="59762" spans="4:4">
      <c r="D59762" s="422"/>
    </row>
    <row r="59763" spans="4:4">
      <c r="D59763" s="422"/>
    </row>
    <row r="59764" spans="4:4">
      <c r="D59764" s="422"/>
    </row>
    <row r="59765" spans="4:4">
      <c r="D59765" s="422"/>
    </row>
    <row r="59766" spans="4:4">
      <c r="D59766" s="422"/>
    </row>
    <row r="59767" spans="4:4">
      <c r="D59767" s="422"/>
    </row>
    <row r="59768" spans="4:4">
      <c r="D59768" s="422"/>
    </row>
    <row r="59769" spans="4:4">
      <c r="D59769" s="422"/>
    </row>
    <row r="59770" spans="4:4">
      <c r="D59770" s="422"/>
    </row>
    <row r="59771" spans="4:4">
      <c r="D59771" s="422"/>
    </row>
    <row r="59772" spans="4:4">
      <c r="D59772" s="422"/>
    </row>
    <row r="59773" spans="4:4">
      <c r="D59773" s="422"/>
    </row>
    <row r="59774" spans="4:4">
      <c r="D59774" s="422"/>
    </row>
    <row r="59775" spans="4:4">
      <c r="D59775" s="422"/>
    </row>
    <row r="59776" spans="4:4">
      <c r="D59776" s="422"/>
    </row>
    <row r="59777" spans="4:4">
      <c r="D59777" s="422"/>
    </row>
    <row r="59778" spans="4:4">
      <c r="D59778" s="422"/>
    </row>
    <row r="59779" spans="4:4">
      <c r="D59779" s="422"/>
    </row>
    <row r="59780" spans="4:4">
      <c r="D59780" s="422"/>
    </row>
    <row r="59781" spans="4:4">
      <c r="D59781" s="422"/>
    </row>
    <row r="59782" spans="4:4">
      <c r="D59782" s="422"/>
    </row>
    <row r="59783" spans="4:4">
      <c r="D59783" s="422"/>
    </row>
    <row r="59784" spans="4:4">
      <c r="D59784" s="422"/>
    </row>
    <row r="59785" spans="4:4">
      <c r="D59785" s="422"/>
    </row>
    <row r="59786" spans="4:4">
      <c r="D59786" s="422"/>
    </row>
    <row r="59787" spans="4:4">
      <c r="D59787" s="422"/>
    </row>
    <row r="59788" spans="4:4">
      <c r="D59788" s="422"/>
    </row>
    <row r="59789" spans="4:4">
      <c r="D59789" s="422"/>
    </row>
    <row r="59790" spans="4:4">
      <c r="D59790" s="422"/>
    </row>
    <row r="59791" spans="4:4">
      <c r="D59791" s="422"/>
    </row>
    <row r="59792" spans="4:4">
      <c r="D59792" s="422"/>
    </row>
    <row r="59793" spans="4:4">
      <c r="D59793" s="422"/>
    </row>
    <row r="59794" spans="4:4">
      <c r="D59794" s="422"/>
    </row>
    <row r="59795" spans="4:4">
      <c r="D59795" s="422"/>
    </row>
    <row r="59796" spans="4:4">
      <c r="D59796" s="422"/>
    </row>
    <row r="59797" spans="4:4">
      <c r="D59797" s="422"/>
    </row>
    <row r="59798" spans="4:4">
      <c r="D59798" s="422"/>
    </row>
    <row r="59799" spans="4:4">
      <c r="D59799" s="422"/>
    </row>
    <row r="59800" spans="4:4">
      <c r="D59800" s="422"/>
    </row>
    <row r="59801" spans="4:4">
      <c r="D59801" s="422"/>
    </row>
    <row r="59802" spans="4:4">
      <c r="D59802" s="422"/>
    </row>
    <row r="59803" spans="4:4">
      <c r="D59803" s="422"/>
    </row>
    <row r="59804" spans="4:4">
      <c r="D59804" s="422"/>
    </row>
    <row r="59805" spans="4:4">
      <c r="D59805" s="422"/>
    </row>
    <row r="59806" spans="4:4">
      <c r="D59806" s="422"/>
    </row>
    <row r="59807" spans="4:4">
      <c r="D59807" s="422"/>
    </row>
    <row r="59808" spans="4:4">
      <c r="D59808" s="422"/>
    </row>
    <row r="59809" spans="4:4">
      <c r="D59809" s="422"/>
    </row>
    <row r="59810" spans="4:4">
      <c r="D59810" s="422"/>
    </row>
    <row r="59811" spans="4:4">
      <c r="D59811" s="422"/>
    </row>
    <row r="59812" spans="4:4">
      <c r="D59812" s="422"/>
    </row>
    <row r="59813" spans="4:4">
      <c r="D59813" s="422"/>
    </row>
    <row r="59814" spans="4:4">
      <c r="D59814" s="422"/>
    </row>
    <row r="59815" spans="4:4">
      <c r="D59815" s="422"/>
    </row>
    <row r="59816" spans="4:4">
      <c r="D59816" s="422"/>
    </row>
    <row r="59817" spans="4:4">
      <c r="D59817" s="422"/>
    </row>
    <row r="59818" spans="4:4">
      <c r="D59818" s="422"/>
    </row>
    <row r="59819" spans="4:4">
      <c r="D59819" s="422"/>
    </row>
    <row r="59820" spans="4:4">
      <c r="D59820" s="422"/>
    </row>
    <row r="59821" spans="4:4">
      <c r="D59821" s="422"/>
    </row>
    <row r="59822" spans="4:4">
      <c r="D59822" s="422"/>
    </row>
    <row r="59823" spans="4:4">
      <c r="D59823" s="422"/>
    </row>
    <row r="59824" spans="4:4">
      <c r="D59824" s="422"/>
    </row>
    <row r="59825" spans="4:4">
      <c r="D59825" s="422"/>
    </row>
    <row r="59826" spans="4:4">
      <c r="D59826" s="422"/>
    </row>
    <row r="59827" spans="4:4">
      <c r="D59827" s="422"/>
    </row>
    <row r="59828" spans="4:4">
      <c r="D59828" s="422"/>
    </row>
    <row r="59829" spans="4:4">
      <c r="D59829" s="422"/>
    </row>
    <row r="59830" spans="4:4">
      <c r="D59830" s="422"/>
    </row>
    <row r="59831" spans="4:4">
      <c r="D59831" s="422"/>
    </row>
    <row r="59832" spans="4:4">
      <c r="D59832" s="422"/>
    </row>
    <row r="59833" spans="4:4">
      <c r="D59833" s="422"/>
    </row>
    <row r="59834" spans="4:4">
      <c r="D59834" s="422"/>
    </row>
    <row r="59835" spans="4:4">
      <c r="D59835" s="422"/>
    </row>
    <row r="59836" spans="4:4">
      <c r="D59836" s="422"/>
    </row>
    <row r="59837" spans="4:4">
      <c r="D59837" s="422"/>
    </row>
    <row r="59838" spans="4:4">
      <c r="D59838" s="422"/>
    </row>
    <row r="59839" spans="4:4">
      <c r="D59839" s="422"/>
    </row>
    <row r="59840" spans="4:4">
      <c r="D59840" s="422"/>
    </row>
    <row r="59841" spans="4:4">
      <c r="D59841" s="422"/>
    </row>
    <row r="59842" spans="4:4">
      <c r="D59842" s="422"/>
    </row>
    <row r="59843" spans="4:4">
      <c r="D59843" s="422"/>
    </row>
    <row r="59844" spans="4:4">
      <c r="D59844" s="422"/>
    </row>
    <row r="59845" spans="4:4">
      <c r="D59845" s="422"/>
    </row>
    <row r="59846" spans="4:4">
      <c r="D59846" s="422"/>
    </row>
    <row r="59847" spans="4:4">
      <c r="D59847" s="422"/>
    </row>
    <row r="59848" spans="4:4">
      <c r="D59848" s="422"/>
    </row>
    <row r="59849" spans="4:4">
      <c r="D59849" s="422"/>
    </row>
    <row r="59850" spans="4:4">
      <c r="D59850" s="422"/>
    </row>
    <row r="59851" spans="4:4">
      <c r="D59851" s="422"/>
    </row>
    <row r="59852" spans="4:4">
      <c r="D59852" s="422"/>
    </row>
    <row r="59853" spans="4:4">
      <c r="D59853" s="422"/>
    </row>
    <row r="59854" spans="4:4">
      <c r="D59854" s="422"/>
    </row>
    <row r="59855" spans="4:4">
      <c r="D59855" s="422"/>
    </row>
    <row r="59856" spans="4:4">
      <c r="D59856" s="422"/>
    </row>
    <row r="59857" spans="4:4">
      <c r="D59857" s="422"/>
    </row>
    <row r="59858" spans="4:4">
      <c r="D59858" s="422"/>
    </row>
    <row r="59859" spans="4:4">
      <c r="D59859" s="422"/>
    </row>
    <row r="59860" spans="4:4">
      <c r="D59860" s="422"/>
    </row>
    <row r="59861" spans="4:4">
      <c r="D59861" s="422"/>
    </row>
    <row r="59862" spans="4:4">
      <c r="D59862" s="422"/>
    </row>
    <row r="59863" spans="4:4">
      <c r="D59863" s="422"/>
    </row>
    <row r="59864" spans="4:4">
      <c r="D59864" s="422"/>
    </row>
    <row r="59865" spans="4:4">
      <c r="D59865" s="422"/>
    </row>
    <row r="59866" spans="4:4">
      <c r="D59866" s="422"/>
    </row>
    <row r="59867" spans="4:4">
      <c r="D59867" s="422"/>
    </row>
    <row r="59868" spans="4:4">
      <c r="D59868" s="422"/>
    </row>
    <row r="59869" spans="4:4">
      <c r="D59869" s="422"/>
    </row>
    <row r="59870" spans="4:4">
      <c r="D59870" s="422"/>
    </row>
    <row r="59871" spans="4:4">
      <c r="D59871" s="422"/>
    </row>
    <row r="59872" spans="4:4">
      <c r="D59872" s="422"/>
    </row>
    <row r="59873" spans="4:4">
      <c r="D59873" s="422"/>
    </row>
    <row r="59874" spans="4:4">
      <c r="D59874" s="422"/>
    </row>
    <row r="59875" spans="4:4">
      <c r="D59875" s="422"/>
    </row>
    <row r="59876" spans="4:4">
      <c r="D59876" s="422"/>
    </row>
    <row r="59877" spans="4:4">
      <c r="D59877" s="422"/>
    </row>
    <row r="59878" spans="4:4">
      <c r="D59878" s="422"/>
    </row>
    <row r="59879" spans="4:4">
      <c r="D59879" s="422"/>
    </row>
    <row r="59880" spans="4:4">
      <c r="D59880" s="422"/>
    </row>
    <row r="59881" spans="4:4">
      <c r="D59881" s="422"/>
    </row>
    <row r="59882" spans="4:4">
      <c r="D59882" s="422"/>
    </row>
    <row r="59883" spans="4:4">
      <c r="D59883" s="422"/>
    </row>
    <row r="59884" spans="4:4">
      <c r="D59884" s="422"/>
    </row>
    <row r="59885" spans="4:4">
      <c r="D59885" s="422"/>
    </row>
    <row r="59886" spans="4:4">
      <c r="D59886" s="422"/>
    </row>
    <row r="59887" spans="4:4">
      <c r="D59887" s="422"/>
    </row>
    <row r="59888" spans="4:4">
      <c r="D59888" s="422"/>
    </row>
    <row r="59889" spans="4:4">
      <c r="D59889" s="422"/>
    </row>
    <row r="59890" spans="4:4">
      <c r="D59890" s="422"/>
    </row>
    <row r="59891" spans="4:4">
      <c r="D59891" s="422"/>
    </row>
    <row r="59892" spans="4:4">
      <c r="D59892" s="422"/>
    </row>
    <row r="59893" spans="4:4">
      <c r="D59893" s="422"/>
    </row>
    <row r="59894" spans="4:4">
      <c r="D59894" s="422"/>
    </row>
    <row r="59895" spans="4:4">
      <c r="D59895" s="422"/>
    </row>
    <row r="59896" spans="4:4">
      <c r="D59896" s="422"/>
    </row>
    <row r="59897" spans="4:4">
      <c r="D59897" s="422"/>
    </row>
    <row r="59898" spans="4:4">
      <c r="D59898" s="422"/>
    </row>
    <row r="59899" spans="4:4">
      <c r="D59899" s="422"/>
    </row>
    <row r="59900" spans="4:4">
      <c r="D59900" s="422"/>
    </row>
    <row r="59901" spans="4:4">
      <c r="D59901" s="422"/>
    </row>
    <row r="59902" spans="4:4">
      <c r="D59902" s="422"/>
    </row>
    <row r="59903" spans="4:4">
      <c r="D59903" s="422"/>
    </row>
    <row r="59904" spans="4:4">
      <c r="D59904" s="422"/>
    </row>
    <row r="59905" spans="4:4">
      <c r="D59905" s="422"/>
    </row>
    <row r="59906" spans="4:4">
      <c r="D59906" s="422"/>
    </row>
    <row r="59907" spans="4:4">
      <c r="D59907" s="422"/>
    </row>
    <row r="59908" spans="4:4">
      <c r="D59908" s="422"/>
    </row>
    <row r="59909" spans="4:4">
      <c r="D59909" s="422"/>
    </row>
    <row r="59910" spans="4:4">
      <c r="D59910" s="422"/>
    </row>
    <row r="59911" spans="4:4">
      <c r="D59911" s="422"/>
    </row>
    <row r="59912" spans="4:4">
      <c r="D59912" s="422"/>
    </row>
    <row r="59913" spans="4:4">
      <c r="D59913" s="422"/>
    </row>
    <row r="59914" spans="4:4">
      <c r="D59914" s="422"/>
    </row>
    <row r="59915" spans="4:4">
      <c r="D59915" s="422"/>
    </row>
    <row r="59916" spans="4:4">
      <c r="D59916" s="422"/>
    </row>
    <row r="59917" spans="4:4">
      <c r="D59917" s="422"/>
    </row>
    <row r="59918" spans="4:4">
      <c r="D59918" s="422"/>
    </row>
    <row r="59919" spans="4:4">
      <c r="D59919" s="422"/>
    </row>
    <row r="59920" spans="4:4">
      <c r="D59920" s="422"/>
    </row>
    <row r="59921" spans="4:4">
      <c r="D59921" s="422"/>
    </row>
    <row r="59922" spans="4:4">
      <c r="D59922" s="422"/>
    </row>
    <row r="59923" spans="4:4">
      <c r="D59923" s="422"/>
    </row>
    <row r="59924" spans="4:4">
      <c r="D59924" s="422"/>
    </row>
    <row r="59925" spans="4:4">
      <c r="D59925" s="422"/>
    </row>
    <row r="59926" spans="4:4">
      <c r="D59926" s="422"/>
    </row>
    <row r="59927" spans="4:4">
      <c r="D59927" s="422"/>
    </row>
    <row r="59928" spans="4:4">
      <c r="D59928" s="422"/>
    </row>
    <row r="59929" spans="4:4">
      <c r="D59929" s="422"/>
    </row>
    <row r="59930" spans="4:4">
      <c r="D59930" s="422"/>
    </row>
    <row r="59931" spans="4:4">
      <c r="D59931" s="422"/>
    </row>
    <row r="59932" spans="4:4">
      <c r="D59932" s="422"/>
    </row>
    <row r="59933" spans="4:4">
      <c r="D59933" s="422"/>
    </row>
    <row r="59934" spans="4:4">
      <c r="D59934" s="422"/>
    </row>
    <row r="59935" spans="4:4">
      <c r="D59935" s="422"/>
    </row>
    <row r="59936" spans="4:4">
      <c r="D59936" s="422"/>
    </row>
    <row r="59937" spans="4:4">
      <c r="D59937" s="422"/>
    </row>
    <row r="59938" spans="4:4">
      <c r="D59938" s="422"/>
    </row>
    <row r="59939" spans="4:4">
      <c r="D59939" s="422"/>
    </row>
    <row r="59940" spans="4:4">
      <c r="D59940" s="422"/>
    </row>
    <row r="59941" spans="4:4">
      <c r="D59941" s="422"/>
    </row>
    <row r="59942" spans="4:4">
      <c r="D59942" s="422"/>
    </row>
    <row r="59943" spans="4:4">
      <c r="D59943" s="422"/>
    </row>
    <row r="59944" spans="4:4">
      <c r="D59944" s="422"/>
    </row>
    <row r="59945" spans="4:4">
      <c r="D59945" s="422"/>
    </row>
    <row r="59946" spans="4:4">
      <c r="D59946" s="422"/>
    </row>
    <row r="59947" spans="4:4">
      <c r="D59947" s="422"/>
    </row>
    <row r="59948" spans="4:4">
      <c r="D59948" s="422"/>
    </row>
    <row r="59949" spans="4:4">
      <c r="D59949" s="422"/>
    </row>
    <row r="59950" spans="4:4">
      <c r="D59950" s="422"/>
    </row>
    <row r="59951" spans="4:4">
      <c r="D59951" s="422"/>
    </row>
    <row r="59952" spans="4:4">
      <c r="D59952" s="422"/>
    </row>
    <row r="59953" spans="4:4">
      <c r="D59953" s="422"/>
    </row>
    <row r="59954" spans="4:4">
      <c r="D59954" s="422"/>
    </row>
    <row r="59955" spans="4:4">
      <c r="D59955" s="422"/>
    </row>
    <row r="59956" spans="4:4">
      <c r="D59956" s="422"/>
    </row>
    <row r="59957" spans="4:4">
      <c r="D59957" s="422"/>
    </row>
    <row r="59958" spans="4:4">
      <c r="D59958" s="422"/>
    </row>
    <row r="59959" spans="4:4">
      <c r="D59959" s="422"/>
    </row>
    <row r="59960" spans="4:4">
      <c r="D59960" s="422"/>
    </row>
    <row r="59961" spans="4:4">
      <c r="D59961" s="422"/>
    </row>
    <row r="59962" spans="4:4">
      <c r="D59962" s="422"/>
    </row>
    <row r="59963" spans="4:4">
      <c r="D59963" s="422"/>
    </row>
    <row r="59964" spans="4:4">
      <c r="D59964" s="422"/>
    </row>
    <row r="59965" spans="4:4">
      <c r="D59965" s="422"/>
    </row>
    <row r="59966" spans="4:4">
      <c r="D59966" s="422"/>
    </row>
    <row r="59967" spans="4:4">
      <c r="D59967" s="422"/>
    </row>
    <row r="59968" spans="4:4">
      <c r="D59968" s="422"/>
    </row>
    <row r="59969" spans="4:4">
      <c r="D59969" s="422"/>
    </row>
    <row r="59970" spans="4:4">
      <c r="D59970" s="422"/>
    </row>
    <row r="59971" spans="4:4">
      <c r="D59971" s="422"/>
    </row>
    <row r="59972" spans="4:4">
      <c r="D59972" s="422"/>
    </row>
    <row r="59973" spans="4:4">
      <c r="D59973" s="422"/>
    </row>
    <row r="59974" spans="4:4">
      <c r="D59974" s="422"/>
    </row>
    <row r="59975" spans="4:4">
      <c r="D59975" s="422"/>
    </row>
    <row r="59976" spans="4:4">
      <c r="D59976" s="422"/>
    </row>
    <row r="59977" spans="4:4">
      <c r="D59977" s="422"/>
    </row>
    <row r="59978" spans="4:4">
      <c r="D59978" s="422"/>
    </row>
    <row r="59979" spans="4:4">
      <c r="D59979" s="422"/>
    </row>
    <row r="59980" spans="4:4">
      <c r="D59980" s="422"/>
    </row>
    <row r="59981" spans="4:4">
      <c r="D59981" s="422"/>
    </row>
    <row r="59982" spans="4:4">
      <c r="D59982" s="422"/>
    </row>
    <row r="59983" spans="4:4">
      <c r="D59983" s="422"/>
    </row>
    <row r="59984" spans="4:4">
      <c r="D59984" s="422"/>
    </row>
    <row r="59985" spans="4:4">
      <c r="D59985" s="422"/>
    </row>
    <row r="59986" spans="4:4">
      <c r="D59986" s="422"/>
    </row>
    <row r="59987" spans="4:4">
      <c r="D59987" s="422"/>
    </row>
    <row r="59988" spans="4:4">
      <c r="D59988" s="422"/>
    </row>
    <row r="59989" spans="4:4">
      <c r="D59989" s="422"/>
    </row>
    <row r="59990" spans="4:4">
      <c r="D59990" s="422"/>
    </row>
    <row r="59991" spans="4:4">
      <c r="D59991" s="422"/>
    </row>
    <row r="59992" spans="4:4">
      <c r="D59992" s="422"/>
    </row>
    <row r="59993" spans="4:4">
      <c r="D59993" s="422"/>
    </row>
    <row r="59994" spans="4:4">
      <c r="D59994" s="422"/>
    </row>
    <row r="59995" spans="4:4">
      <c r="D59995" s="422"/>
    </row>
    <row r="59996" spans="4:4">
      <c r="D59996" s="422"/>
    </row>
    <row r="59997" spans="4:4">
      <c r="D59997" s="422"/>
    </row>
    <row r="59998" spans="4:4">
      <c r="D59998" s="422"/>
    </row>
    <row r="59999" spans="4:4">
      <c r="D59999" s="422"/>
    </row>
    <row r="60000" spans="4:4">
      <c r="D60000" s="422"/>
    </row>
    <row r="60001" spans="4:4">
      <c r="D60001" s="422"/>
    </row>
    <row r="60002" spans="4:4">
      <c r="D60002" s="422"/>
    </row>
    <row r="60003" spans="4:4">
      <c r="D60003" s="422"/>
    </row>
    <row r="60004" spans="4:4">
      <c r="D60004" s="422"/>
    </row>
    <row r="60005" spans="4:4">
      <c r="D60005" s="422"/>
    </row>
    <row r="60006" spans="4:4">
      <c r="D60006" s="422"/>
    </row>
    <row r="60007" spans="4:4">
      <c r="D60007" s="422"/>
    </row>
    <row r="60008" spans="4:4">
      <c r="D60008" s="422"/>
    </row>
    <row r="60009" spans="4:4">
      <c r="D60009" s="422"/>
    </row>
    <row r="60010" spans="4:4">
      <c r="D60010" s="422"/>
    </row>
    <row r="60011" spans="4:4">
      <c r="D60011" s="422"/>
    </row>
    <row r="60012" spans="4:4">
      <c r="D60012" s="422"/>
    </row>
    <row r="60013" spans="4:4">
      <c r="D60013" s="422"/>
    </row>
    <row r="60014" spans="4:4">
      <c r="D60014" s="422"/>
    </row>
    <row r="60015" spans="4:4">
      <c r="D60015" s="422"/>
    </row>
    <row r="60016" spans="4:4">
      <c r="D60016" s="422"/>
    </row>
    <row r="60017" spans="4:4">
      <c r="D60017" s="422"/>
    </row>
    <row r="60018" spans="4:4">
      <c r="D60018" s="422"/>
    </row>
    <row r="60019" spans="4:4">
      <c r="D60019" s="422"/>
    </row>
    <row r="60020" spans="4:4">
      <c r="D60020" s="422"/>
    </row>
    <row r="60021" spans="4:4">
      <c r="D60021" s="422"/>
    </row>
    <row r="60022" spans="4:4">
      <c r="D60022" s="422"/>
    </row>
    <row r="60023" spans="4:4">
      <c r="D60023" s="422"/>
    </row>
    <row r="60024" spans="4:4">
      <c r="D60024" s="422"/>
    </row>
    <row r="60025" spans="4:4">
      <c r="D60025" s="422"/>
    </row>
    <row r="60026" spans="4:4">
      <c r="D60026" s="422"/>
    </row>
    <row r="60027" spans="4:4">
      <c r="D60027" s="422"/>
    </row>
    <row r="60028" spans="4:4">
      <c r="D60028" s="422"/>
    </row>
    <row r="60029" spans="4:4">
      <c r="D60029" s="422"/>
    </row>
    <row r="60030" spans="4:4">
      <c r="D60030" s="422"/>
    </row>
    <row r="60031" spans="4:4">
      <c r="D60031" s="422"/>
    </row>
    <row r="60032" spans="4:4">
      <c r="D60032" s="422"/>
    </row>
    <row r="60033" spans="4:4">
      <c r="D60033" s="422"/>
    </row>
    <row r="60034" spans="4:4">
      <c r="D60034" s="422"/>
    </row>
    <row r="60035" spans="4:4">
      <c r="D60035" s="422"/>
    </row>
    <row r="60036" spans="4:4">
      <c r="D60036" s="422"/>
    </row>
    <row r="60037" spans="4:4">
      <c r="D60037" s="422"/>
    </row>
    <row r="60038" spans="4:4">
      <c r="D60038" s="422"/>
    </row>
    <row r="60039" spans="4:4">
      <c r="D60039" s="422"/>
    </row>
    <row r="60040" spans="4:4">
      <c r="D60040" s="422"/>
    </row>
    <row r="60041" spans="4:4">
      <c r="D60041" s="422"/>
    </row>
    <row r="60042" spans="4:4">
      <c r="D60042" s="422"/>
    </row>
    <row r="60043" spans="4:4">
      <c r="D60043" s="422"/>
    </row>
    <row r="60044" spans="4:4">
      <c r="D60044" s="422"/>
    </row>
    <row r="60045" spans="4:4">
      <c r="D60045" s="422"/>
    </row>
    <row r="60046" spans="4:4">
      <c r="D60046" s="422"/>
    </row>
    <row r="60047" spans="4:4">
      <c r="D60047" s="422"/>
    </row>
    <row r="60048" spans="4:4">
      <c r="D60048" s="422"/>
    </row>
    <row r="60049" spans="4:4">
      <c r="D60049" s="422"/>
    </row>
    <row r="60050" spans="4:4">
      <c r="D60050" s="422"/>
    </row>
    <row r="60051" spans="4:4">
      <c r="D60051" s="422"/>
    </row>
    <row r="60052" spans="4:4">
      <c r="D60052" s="422"/>
    </row>
    <row r="60053" spans="4:4">
      <c r="D60053" s="422"/>
    </row>
    <row r="60054" spans="4:4">
      <c r="D60054" s="422"/>
    </row>
    <row r="60055" spans="4:4">
      <c r="D60055" s="422"/>
    </row>
    <row r="60056" spans="4:4">
      <c r="D60056" s="422"/>
    </row>
    <row r="60057" spans="4:4">
      <c r="D60057" s="422"/>
    </row>
    <row r="60058" spans="4:4">
      <c r="D60058" s="422"/>
    </row>
    <row r="60059" spans="4:4">
      <c r="D60059" s="422"/>
    </row>
    <row r="60060" spans="4:4">
      <c r="D60060" s="422"/>
    </row>
    <row r="60061" spans="4:4">
      <c r="D60061" s="422"/>
    </row>
    <row r="60062" spans="4:4">
      <c r="D60062" s="422"/>
    </row>
    <row r="60063" spans="4:4">
      <c r="D60063" s="422"/>
    </row>
    <row r="60064" spans="4:4">
      <c r="D60064" s="422"/>
    </row>
    <row r="60065" spans="4:4">
      <c r="D60065" s="422"/>
    </row>
    <row r="60066" spans="4:4">
      <c r="D60066" s="422"/>
    </row>
    <row r="60067" spans="4:4">
      <c r="D60067" s="422"/>
    </row>
    <row r="60068" spans="4:4">
      <c r="D60068" s="422"/>
    </row>
    <row r="60069" spans="4:4">
      <c r="D60069" s="422"/>
    </row>
    <row r="60070" spans="4:4">
      <c r="D60070" s="422"/>
    </row>
    <row r="60071" spans="4:4">
      <c r="D60071" s="422"/>
    </row>
    <row r="60072" spans="4:4">
      <c r="D60072" s="422"/>
    </row>
    <row r="60073" spans="4:4">
      <c r="D60073" s="422"/>
    </row>
    <row r="60074" spans="4:4">
      <c r="D60074" s="422"/>
    </row>
    <row r="60075" spans="4:4">
      <c r="D60075" s="422"/>
    </row>
    <row r="60076" spans="4:4">
      <c r="D60076" s="422"/>
    </row>
    <row r="60077" spans="4:4">
      <c r="D60077" s="422"/>
    </row>
    <row r="60078" spans="4:4">
      <c r="D60078" s="422"/>
    </row>
    <row r="60079" spans="4:4">
      <c r="D60079" s="422"/>
    </row>
    <row r="60080" spans="4:4">
      <c r="D60080" s="422"/>
    </row>
    <row r="60081" spans="4:4">
      <c r="D60081" s="422"/>
    </row>
    <row r="60082" spans="4:4">
      <c r="D60082" s="422"/>
    </row>
    <row r="60083" spans="4:4">
      <c r="D60083" s="422"/>
    </row>
    <row r="60084" spans="4:4">
      <c r="D60084" s="422"/>
    </row>
    <row r="60085" spans="4:4">
      <c r="D60085" s="422"/>
    </row>
    <row r="60086" spans="4:4">
      <c r="D60086" s="422"/>
    </row>
    <row r="60087" spans="4:4">
      <c r="D60087" s="422"/>
    </row>
    <row r="60088" spans="4:4">
      <c r="D60088" s="422"/>
    </row>
    <row r="60089" spans="4:4">
      <c r="D60089" s="422"/>
    </row>
    <row r="60090" spans="4:4">
      <c r="D60090" s="422"/>
    </row>
    <row r="60091" spans="4:4">
      <c r="D60091" s="422"/>
    </row>
    <row r="60092" spans="4:4">
      <c r="D60092" s="422"/>
    </row>
    <row r="60093" spans="4:4">
      <c r="D60093" s="422"/>
    </row>
    <row r="60094" spans="4:4">
      <c r="D60094" s="422"/>
    </row>
    <row r="60095" spans="4:4">
      <c r="D60095" s="422"/>
    </row>
    <row r="60096" spans="4:4">
      <c r="D60096" s="422"/>
    </row>
    <row r="60097" spans="4:4">
      <c r="D60097" s="422"/>
    </row>
    <row r="60098" spans="4:4">
      <c r="D60098" s="422"/>
    </row>
    <row r="60099" spans="4:4">
      <c r="D60099" s="422"/>
    </row>
    <row r="60100" spans="4:4">
      <c r="D60100" s="422"/>
    </row>
    <row r="60101" spans="4:4">
      <c r="D60101" s="422"/>
    </row>
    <row r="60102" spans="4:4">
      <c r="D60102" s="422"/>
    </row>
    <row r="60103" spans="4:4">
      <c r="D60103" s="422"/>
    </row>
    <row r="60104" spans="4:4">
      <c r="D60104" s="422"/>
    </row>
    <row r="60105" spans="4:4">
      <c r="D60105" s="422"/>
    </row>
    <row r="60106" spans="4:4">
      <c r="D60106" s="422"/>
    </row>
    <row r="60107" spans="4:4">
      <c r="D60107" s="422"/>
    </row>
    <row r="60108" spans="4:4">
      <c r="D60108" s="422"/>
    </row>
    <row r="60109" spans="4:4">
      <c r="D60109" s="422"/>
    </row>
    <row r="60110" spans="4:4">
      <c r="D60110" s="422"/>
    </row>
    <row r="60111" spans="4:4">
      <c r="D60111" s="422"/>
    </row>
    <row r="60112" spans="4:4">
      <c r="D60112" s="422"/>
    </row>
    <row r="60113" spans="4:4">
      <c r="D60113" s="422"/>
    </row>
    <row r="60114" spans="4:4">
      <c r="D60114" s="422"/>
    </row>
    <row r="60115" spans="4:4">
      <c r="D60115" s="422"/>
    </row>
    <row r="60116" spans="4:4">
      <c r="D60116" s="422"/>
    </row>
    <row r="60117" spans="4:4">
      <c r="D60117" s="422"/>
    </row>
    <row r="60118" spans="4:4">
      <c r="D60118" s="422"/>
    </row>
    <row r="60119" spans="4:4">
      <c r="D60119" s="422"/>
    </row>
    <row r="60120" spans="4:4">
      <c r="D60120" s="422"/>
    </row>
    <row r="60121" spans="4:4">
      <c r="D60121" s="422"/>
    </row>
    <row r="60122" spans="4:4">
      <c r="D60122" s="422"/>
    </row>
    <row r="60123" spans="4:4">
      <c r="D60123" s="422"/>
    </row>
    <row r="60124" spans="4:4">
      <c r="D60124" s="422"/>
    </row>
    <row r="60125" spans="4:4">
      <c r="D60125" s="422"/>
    </row>
    <row r="60126" spans="4:4">
      <c r="D60126" s="422"/>
    </row>
    <row r="60127" spans="4:4">
      <c r="D60127" s="422"/>
    </row>
    <row r="60128" spans="4:4">
      <c r="D60128" s="422"/>
    </row>
    <row r="60129" spans="4:4">
      <c r="D60129" s="422"/>
    </row>
    <row r="60130" spans="4:4">
      <c r="D60130" s="422"/>
    </row>
    <row r="60131" spans="4:4">
      <c r="D60131" s="422"/>
    </row>
    <row r="60132" spans="4:4">
      <c r="D60132" s="422"/>
    </row>
    <row r="60133" spans="4:4">
      <c r="D60133" s="422"/>
    </row>
    <row r="60134" spans="4:4">
      <c r="D60134" s="422"/>
    </row>
    <row r="60135" spans="4:4">
      <c r="D60135" s="422"/>
    </row>
    <row r="60136" spans="4:4">
      <c r="D60136" s="422"/>
    </row>
    <row r="60137" spans="4:4">
      <c r="D60137" s="422"/>
    </row>
    <row r="60138" spans="4:4">
      <c r="D60138" s="422"/>
    </row>
    <row r="60139" spans="4:4">
      <c r="D60139" s="422"/>
    </row>
    <row r="60140" spans="4:4">
      <c r="D60140" s="422"/>
    </row>
    <row r="60141" spans="4:4">
      <c r="D60141" s="422"/>
    </row>
    <row r="60142" spans="4:4">
      <c r="D60142" s="422"/>
    </row>
    <row r="60143" spans="4:4">
      <c r="D60143" s="422"/>
    </row>
    <row r="60144" spans="4:4">
      <c r="D60144" s="422"/>
    </row>
    <row r="60145" spans="4:4">
      <c r="D60145" s="422"/>
    </row>
    <row r="60146" spans="4:4">
      <c r="D60146" s="422"/>
    </row>
    <row r="60147" spans="4:4">
      <c r="D60147" s="422"/>
    </row>
    <row r="60148" spans="4:4">
      <c r="D60148" s="422"/>
    </row>
    <row r="60149" spans="4:4">
      <c r="D60149" s="422"/>
    </row>
    <row r="60150" spans="4:4">
      <c r="D60150" s="422"/>
    </row>
    <row r="60151" spans="4:4">
      <c r="D60151" s="422"/>
    </row>
    <row r="60152" spans="4:4">
      <c r="D60152" s="422"/>
    </row>
    <row r="60153" spans="4:4">
      <c r="D60153" s="422"/>
    </row>
    <row r="60154" spans="4:4">
      <c r="D60154" s="422"/>
    </row>
    <row r="60155" spans="4:4">
      <c r="D60155" s="422"/>
    </row>
    <row r="60156" spans="4:4">
      <c r="D60156" s="422"/>
    </row>
    <row r="60157" spans="4:4">
      <c r="D60157" s="422"/>
    </row>
    <row r="60158" spans="4:4">
      <c r="D60158" s="422"/>
    </row>
    <row r="60159" spans="4:4">
      <c r="D60159" s="422"/>
    </row>
    <row r="60160" spans="4:4">
      <c r="D60160" s="422"/>
    </row>
    <row r="60161" spans="4:4">
      <c r="D60161" s="422"/>
    </row>
    <row r="60162" spans="4:4">
      <c r="D60162" s="422"/>
    </row>
    <row r="60163" spans="4:4">
      <c r="D60163" s="422"/>
    </row>
    <row r="60164" spans="4:4">
      <c r="D60164" s="422"/>
    </row>
    <row r="60165" spans="4:4">
      <c r="D60165" s="422"/>
    </row>
    <row r="60166" spans="4:4">
      <c r="D60166" s="422"/>
    </row>
    <row r="60167" spans="4:4">
      <c r="D60167" s="422"/>
    </row>
    <row r="60168" spans="4:4">
      <c r="D60168" s="422"/>
    </row>
    <row r="60169" spans="4:4">
      <c r="D60169" s="422"/>
    </row>
    <row r="60170" spans="4:4">
      <c r="D60170" s="422"/>
    </row>
    <row r="60171" spans="4:4">
      <c r="D60171" s="422"/>
    </row>
    <row r="60172" spans="4:4">
      <c r="D60172" s="422"/>
    </row>
    <row r="60173" spans="4:4">
      <c r="D60173" s="422"/>
    </row>
    <row r="60174" spans="4:4">
      <c r="D60174" s="422"/>
    </row>
    <row r="60175" spans="4:4">
      <c r="D60175" s="422"/>
    </row>
    <row r="60176" spans="4:4">
      <c r="D60176" s="422"/>
    </row>
    <row r="60177" spans="4:4">
      <c r="D60177" s="422"/>
    </row>
    <row r="60178" spans="4:4">
      <c r="D60178" s="422"/>
    </row>
    <row r="60179" spans="4:4">
      <c r="D60179" s="422"/>
    </row>
    <row r="60180" spans="4:4">
      <c r="D60180" s="422"/>
    </row>
    <row r="60181" spans="4:4">
      <c r="D60181" s="422"/>
    </row>
    <row r="60182" spans="4:4">
      <c r="D60182" s="422"/>
    </row>
    <row r="60183" spans="4:4">
      <c r="D60183" s="422"/>
    </row>
    <row r="60184" spans="4:4">
      <c r="D60184" s="422"/>
    </row>
    <row r="60185" spans="4:4">
      <c r="D60185" s="422"/>
    </row>
    <row r="60186" spans="4:4">
      <c r="D60186" s="422"/>
    </row>
    <row r="60187" spans="4:4">
      <c r="D60187" s="422"/>
    </row>
    <row r="60188" spans="4:4">
      <c r="D60188" s="422"/>
    </row>
    <row r="60189" spans="4:4">
      <c r="D60189" s="422"/>
    </row>
    <row r="60190" spans="4:4">
      <c r="D60190" s="422"/>
    </row>
    <row r="60191" spans="4:4">
      <c r="D60191" s="422"/>
    </row>
    <row r="60192" spans="4:4">
      <c r="D60192" s="422"/>
    </row>
    <row r="60193" spans="4:4">
      <c r="D60193" s="422"/>
    </row>
    <row r="60194" spans="4:4">
      <c r="D60194" s="422"/>
    </row>
    <row r="60195" spans="4:4">
      <c r="D60195" s="422"/>
    </row>
    <row r="60196" spans="4:4">
      <c r="D60196" s="422"/>
    </row>
    <row r="60197" spans="4:4">
      <c r="D60197" s="422"/>
    </row>
    <row r="60198" spans="4:4">
      <c r="D60198" s="422"/>
    </row>
    <row r="60199" spans="4:4">
      <c r="D60199" s="422"/>
    </row>
    <row r="60200" spans="4:4">
      <c r="D60200" s="422"/>
    </row>
    <row r="60201" spans="4:4">
      <c r="D60201" s="422"/>
    </row>
    <row r="60202" spans="4:4">
      <c r="D60202" s="422"/>
    </row>
    <row r="60203" spans="4:4">
      <c r="D60203" s="422"/>
    </row>
    <row r="60204" spans="4:4">
      <c r="D60204" s="422"/>
    </row>
    <row r="60205" spans="4:4">
      <c r="D60205" s="422"/>
    </row>
    <row r="60206" spans="4:4">
      <c r="D60206" s="422"/>
    </row>
    <row r="60207" spans="4:4">
      <c r="D60207" s="422"/>
    </row>
    <row r="60208" spans="4:4">
      <c r="D60208" s="422"/>
    </row>
    <row r="60209" spans="4:4">
      <c r="D60209" s="422"/>
    </row>
    <row r="60210" spans="4:4">
      <c r="D60210" s="422"/>
    </row>
    <row r="60211" spans="4:4">
      <c r="D60211" s="422"/>
    </row>
    <row r="60212" spans="4:4">
      <c r="D60212" s="422"/>
    </row>
    <row r="60213" spans="4:4">
      <c r="D60213" s="422"/>
    </row>
    <row r="60214" spans="4:4">
      <c r="D60214" s="422"/>
    </row>
    <row r="60215" spans="4:4">
      <c r="D60215" s="422"/>
    </row>
    <row r="60216" spans="4:4">
      <c r="D60216" s="422"/>
    </row>
    <row r="60217" spans="4:4">
      <c r="D60217" s="422"/>
    </row>
    <row r="60218" spans="4:4">
      <c r="D60218" s="422"/>
    </row>
    <row r="60219" spans="4:4">
      <c r="D60219" s="422"/>
    </row>
    <row r="60220" spans="4:4">
      <c r="D60220" s="422"/>
    </row>
    <row r="60221" spans="4:4">
      <c r="D60221" s="422"/>
    </row>
    <row r="60222" spans="4:4">
      <c r="D60222" s="422"/>
    </row>
    <row r="60223" spans="4:4">
      <c r="D60223" s="422"/>
    </row>
    <row r="60224" spans="4:4">
      <c r="D60224" s="422"/>
    </row>
    <row r="60225" spans="4:4">
      <c r="D60225" s="422"/>
    </row>
    <row r="60226" spans="4:4">
      <c r="D60226" s="422"/>
    </row>
    <row r="60227" spans="4:4">
      <c r="D60227" s="422"/>
    </row>
    <row r="60228" spans="4:4">
      <c r="D60228" s="422"/>
    </row>
    <row r="60229" spans="4:4">
      <c r="D60229" s="422"/>
    </row>
    <row r="60230" spans="4:4">
      <c r="D60230" s="422"/>
    </row>
    <row r="60231" spans="4:4">
      <c r="D60231" s="422"/>
    </row>
    <row r="60232" spans="4:4">
      <c r="D60232" s="422"/>
    </row>
    <row r="60233" spans="4:4">
      <c r="D60233" s="422"/>
    </row>
    <row r="60234" spans="4:4">
      <c r="D60234" s="422"/>
    </row>
    <row r="60235" spans="4:4">
      <c r="D60235" s="422"/>
    </row>
    <row r="60236" spans="4:4">
      <c r="D60236" s="422"/>
    </row>
    <row r="60237" spans="4:4">
      <c r="D60237" s="422"/>
    </row>
    <row r="60238" spans="4:4">
      <c r="D60238" s="422"/>
    </row>
    <row r="60239" spans="4:4">
      <c r="D60239" s="422"/>
    </row>
    <row r="60240" spans="4:4">
      <c r="D60240" s="422"/>
    </row>
    <row r="60241" spans="4:4">
      <c r="D60241" s="422"/>
    </row>
    <row r="60242" spans="4:4">
      <c r="D60242" s="422"/>
    </row>
    <row r="60243" spans="4:4">
      <c r="D60243" s="422"/>
    </row>
    <row r="60244" spans="4:4">
      <c r="D60244" s="422"/>
    </row>
    <row r="60245" spans="4:4">
      <c r="D60245" s="422"/>
    </row>
    <row r="60246" spans="4:4">
      <c r="D60246" s="422"/>
    </row>
    <row r="60247" spans="4:4">
      <c r="D60247" s="422"/>
    </row>
    <row r="60248" spans="4:4">
      <c r="D60248" s="422"/>
    </row>
    <row r="60249" spans="4:4">
      <c r="D60249" s="422"/>
    </row>
    <row r="60250" spans="4:4">
      <c r="D60250" s="422"/>
    </row>
    <row r="60251" spans="4:4">
      <c r="D60251" s="422"/>
    </row>
    <row r="60252" spans="4:4">
      <c r="D60252" s="422"/>
    </row>
    <row r="60253" spans="4:4">
      <c r="D60253" s="422"/>
    </row>
    <row r="60254" spans="4:4">
      <c r="D60254" s="422"/>
    </row>
    <row r="60255" spans="4:4">
      <c r="D60255" s="422"/>
    </row>
    <row r="60256" spans="4:4">
      <c r="D60256" s="422"/>
    </row>
    <row r="60257" spans="4:4">
      <c r="D60257" s="422"/>
    </row>
    <row r="60258" spans="4:4">
      <c r="D60258" s="422"/>
    </row>
    <row r="60259" spans="4:4">
      <c r="D60259" s="422"/>
    </row>
    <row r="60260" spans="4:4">
      <c r="D60260" s="422"/>
    </row>
    <row r="60261" spans="4:4">
      <c r="D60261" s="422"/>
    </row>
    <row r="60262" spans="4:4">
      <c r="D60262" s="422"/>
    </row>
    <row r="60263" spans="4:4">
      <c r="D60263" s="422"/>
    </row>
    <row r="60264" spans="4:4">
      <c r="D60264" s="422"/>
    </row>
    <row r="60265" spans="4:4">
      <c r="D60265" s="422"/>
    </row>
    <row r="60266" spans="4:4">
      <c r="D60266" s="422"/>
    </row>
    <row r="60267" spans="4:4">
      <c r="D60267" s="422"/>
    </row>
    <row r="60268" spans="4:4">
      <c r="D60268" s="422"/>
    </row>
    <row r="60269" spans="4:4">
      <c r="D60269" s="422"/>
    </row>
    <row r="60270" spans="4:4">
      <c r="D60270" s="422"/>
    </row>
    <row r="60271" spans="4:4">
      <c r="D60271" s="422"/>
    </row>
    <row r="60272" spans="4:4">
      <c r="D60272" s="422"/>
    </row>
    <row r="60273" spans="4:4">
      <c r="D60273" s="422"/>
    </row>
    <row r="60274" spans="4:4">
      <c r="D60274" s="422"/>
    </row>
    <row r="60275" spans="4:4">
      <c r="D60275" s="422"/>
    </row>
    <row r="60276" spans="4:4">
      <c r="D60276" s="422"/>
    </row>
    <row r="60277" spans="4:4">
      <c r="D60277" s="422"/>
    </row>
    <row r="60278" spans="4:4">
      <c r="D60278" s="422"/>
    </row>
    <row r="60279" spans="4:4">
      <c r="D60279" s="422"/>
    </row>
    <row r="60280" spans="4:4">
      <c r="D60280" s="422"/>
    </row>
    <row r="60281" spans="4:4">
      <c r="D60281" s="422"/>
    </row>
    <row r="60282" spans="4:4">
      <c r="D60282" s="422"/>
    </row>
    <row r="60283" spans="4:4">
      <c r="D60283" s="422"/>
    </row>
    <row r="60284" spans="4:4">
      <c r="D60284" s="422"/>
    </row>
    <row r="60285" spans="4:4">
      <c r="D60285" s="422"/>
    </row>
    <row r="60286" spans="4:4">
      <c r="D60286" s="422"/>
    </row>
    <row r="60287" spans="4:4">
      <c r="D60287" s="422"/>
    </row>
    <row r="60288" spans="4:4">
      <c r="D60288" s="422"/>
    </row>
    <row r="60289" spans="4:4">
      <c r="D60289" s="422"/>
    </row>
    <row r="60290" spans="4:4">
      <c r="D60290" s="422"/>
    </row>
    <row r="60291" spans="4:4">
      <c r="D60291" s="422"/>
    </row>
    <row r="60292" spans="4:4">
      <c r="D60292" s="422"/>
    </row>
    <row r="60293" spans="4:4">
      <c r="D60293" s="422"/>
    </row>
    <row r="60294" spans="4:4">
      <c r="D60294" s="422"/>
    </row>
    <row r="60295" spans="4:4">
      <c r="D60295" s="422"/>
    </row>
    <row r="60296" spans="4:4">
      <c r="D60296" s="422"/>
    </row>
    <row r="60297" spans="4:4">
      <c r="D60297" s="422"/>
    </row>
    <row r="60298" spans="4:4">
      <c r="D60298" s="422"/>
    </row>
    <row r="60299" spans="4:4">
      <c r="D60299" s="422"/>
    </row>
    <row r="60300" spans="4:4">
      <c r="D60300" s="422"/>
    </row>
    <row r="60301" spans="4:4">
      <c r="D60301" s="422"/>
    </row>
    <row r="60302" spans="4:4">
      <c r="D60302" s="422"/>
    </row>
    <row r="60303" spans="4:4">
      <c r="D60303" s="422"/>
    </row>
    <row r="60304" spans="4:4">
      <c r="D60304" s="422"/>
    </row>
    <row r="60305" spans="4:4">
      <c r="D60305" s="422"/>
    </row>
    <row r="60306" spans="4:4">
      <c r="D60306" s="422"/>
    </row>
    <row r="60307" spans="4:4">
      <c r="D60307" s="422"/>
    </row>
    <row r="60308" spans="4:4">
      <c r="D60308" s="422"/>
    </row>
    <row r="60309" spans="4:4">
      <c r="D60309" s="422"/>
    </row>
    <row r="60310" spans="4:4">
      <c r="D60310" s="422"/>
    </row>
    <row r="60311" spans="4:4">
      <c r="D60311" s="422"/>
    </row>
    <row r="60312" spans="4:4">
      <c r="D60312" s="422"/>
    </row>
    <row r="60313" spans="4:4">
      <c r="D60313" s="422"/>
    </row>
    <row r="60314" spans="4:4">
      <c r="D60314" s="422"/>
    </row>
    <row r="60315" spans="4:4">
      <c r="D60315" s="422"/>
    </row>
    <row r="60316" spans="4:4">
      <c r="D60316" s="422"/>
    </row>
    <row r="60317" spans="4:4">
      <c r="D60317" s="422"/>
    </row>
    <row r="60318" spans="4:4">
      <c r="D60318" s="422"/>
    </row>
    <row r="60319" spans="4:4">
      <c r="D60319" s="422"/>
    </row>
    <row r="60320" spans="4:4">
      <c r="D60320" s="422"/>
    </row>
    <row r="60321" spans="4:4">
      <c r="D60321" s="422"/>
    </row>
    <row r="60322" spans="4:4">
      <c r="D60322" s="422"/>
    </row>
    <row r="60323" spans="4:4">
      <c r="D60323" s="422"/>
    </row>
    <row r="60324" spans="4:4">
      <c r="D60324" s="422"/>
    </row>
    <row r="60325" spans="4:4">
      <c r="D60325" s="422"/>
    </row>
    <row r="60326" spans="4:4">
      <c r="D60326" s="422"/>
    </row>
    <row r="60327" spans="4:4">
      <c r="D60327" s="422"/>
    </row>
    <row r="60328" spans="4:4">
      <c r="D60328" s="422"/>
    </row>
    <row r="60329" spans="4:4">
      <c r="D60329" s="422"/>
    </row>
    <row r="60330" spans="4:4">
      <c r="D60330" s="422"/>
    </row>
    <row r="60331" spans="4:4">
      <c r="D60331" s="422"/>
    </row>
    <row r="60332" spans="4:4">
      <c r="D60332" s="422"/>
    </row>
    <row r="60333" spans="4:4">
      <c r="D60333" s="422"/>
    </row>
    <row r="60334" spans="4:4">
      <c r="D60334" s="422"/>
    </row>
    <row r="60335" spans="4:4">
      <c r="D60335" s="422"/>
    </row>
    <row r="60336" spans="4:4">
      <c r="D60336" s="422"/>
    </row>
    <row r="60337" spans="4:4">
      <c r="D60337" s="422"/>
    </row>
    <row r="60338" spans="4:4">
      <c r="D60338" s="422"/>
    </row>
    <row r="60339" spans="4:4">
      <c r="D60339" s="422"/>
    </row>
    <row r="60340" spans="4:4">
      <c r="D60340" s="422"/>
    </row>
    <row r="60341" spans="4:4">
      <c r="D60341" s="422"/>
    </row>
    <row r="60342" spans="4:4">
      <c r="D60342" s="422"/>
    </row>
    <row r="60343" spans="4:4">
      <c r="D60343" s="422"/>
    </row>
    <row r="60344" spans="4:4">
      <c r="D60344" s="422"/>
    </row>
    <row r="60345" spans="4:4">
      <c r="D60345" s="422"/>
    </row>
    <row r="60346" spans="4:4">
      <c r="D60346" s="422"/>
    </row>
    <row r="60347" spans="4:4">
      <c r="D60347" s="422"/>
    </row>
    <row r="60348" spans="4:4">
      <c r="D60348" s="422"/>
    </row>
    <row r="60349" spans="4:4">
      <c r="D60349" s="422"/>
    </row>
    <row r="60350" spans="4:4">
      <c r="D60350" s="422"/>
    </row>
    <row r="60351" spans="4:4">
      <c r="D60351" s="422"/>
    </row>
    <row r="60352" spans="4:4">
      <c r="D60352" s="422"/>
    </row>
    <row r="60353" spans="4:4">
      <c r="D60353" s="422"/>
    </row>
    <row r="60354" spans="4:4">
      <c r="D60354" s="422"/>
    </row>
    <row r="60355" spans="4:4">
      <c r="D60355" s="422"/>
    </row>
    <row r="60356" spans="4:4">
      <c r="D60356" s="422"/>
    </row>
    <row r="60357" spans="4:4">
      <c r="D60357" s="422"/>
    </row>
    <row r="60358" spans="4:4">
      <c r="D60358" s="422"/>
    </row>
    <row r="60359" spans="4:4">
      <c r="D60359" s="422"/>
    </row>
    <row r="60360" spans="4:4">
      <c r="D60360" s="422"/>
    </row>
    <row r="60361" spans="4:4">
      <c r="D60361" s="422"/>
    </row>
    <row r="60362" spans="4:4">
      <c r="D60362" s="422"/>
    </row>
    <row r="60363" spans="4:4">
      <c r="D60363" s="422"/>
    </row>
    <row r="60364" spans="4:4">
      <c r="D60364" s="422"/>
    </row>
    <row r="60365" spans="4:4">
      <c r="D60365" s="422"/>
    </row>
    <row r="60366" spans="4:4">
      <c r="D60366" s="422"/>
    </row>
    <row r="60367" spans="4:4">
      <c r="D60367" s="422"/>
    </row>
    <row r="60368" spans="4:4">
      <c r="D60368" s="422"/>
    </row>
    <row r="60369" spans="4:4">
      <c r="D60369" s="422"/>
    </row>
    <row r="60370" spans="4:4">
      <c r="D60370" s="422"/>
    </row>
    <row r="60371" spans="4:4">
      <c r="D60371" s="422"/>
    </row>
    <row r="60372" spans="4:4">
      <c r="D60372" s="422"/>
    </row>
    <row r="60373" spans="4:4">
      <c r="D60373" s="422"/>
    </row>
    <row r="60374" spans="4:4">
      <c r="D60374" s="422"/>
    </row>
    <row r="60375" spans="4:4">
      <c r="D60375" s="422"/>
    </row>
    <row r="60376" spans="4:4">
      <c r="D60376" s="422"/>
    </row>
    <row r="60377" spans="4:4">
      <c r="D60377" s="422"/>
    </row>
    <row r="60378" spans="4:4">
      <c r="D60378" s="422"/>
    </row>
    <row r="60379" spans="4:4">
      <c r="D60379" s="422"/>
    </row>
    <row r="60380" spans="4:4">
      <c r="D60380" s="422"/>
    </row>
    <row r="60381" spans="4:4">
      <c r="D60381" s="422"/>
    </row>
    <row r="60382" spans="4:4">
      <c r="D60382" s="422"/>
    </row>
    <row r="60383" spans="4:4">
      <c r="D60383" s="422"/>
    </row>
    <row r="60384" spans="4:4">
      <c r="D60384" s="422"/>
    </row>
    <row r="60385" spans="4:4">
      <c r="D60385" s="422"/>
    </row>
    <row r="60386" spans="4:4">
      <c r="D60386" s="422"/>
    </row>
    <row r="60387" spans="4:4">
      <c r="D60387" s="422"/>
    </row>
    <row r="60388" spans="4:4">
      <c r="D60388" s="422"/>
    </row>
    <row r="60389" spans="4:4">
      <c r="D60389" s="422"/>
    </row>
    <row r="60390" spans="4:4">
      <c r="D60390" s="422"/>
    </row>
    <row r="60391" spans="4:4">
      <c r="D60391" s="422"/>
    </row>
    <row r="60392" spans="4:4">
      <c r="D60392" s="422"/>
    </row>
    <row r="60393" spans="4:4">
      <c r="D60393" s="422"/>
    </row>
    <row r="60394" spans="4:4">
      <c r="D60394" s="422"/>
    </row>
    <row r="60395" spans="4:4">
      <c r="D60395" s="422"/>
    </row>
    <row r="60396" spans="4:4">
      <c r="D60396" s="422"/>
    </row>
    <row r="60397" spans="4:4">
      <c r="D60397" s="422"/>
    </row>
    <row r="60398" spans="4:4">
      <c r="D60398" s="422"/>
    </row>
    <row r="60399" spans="4:4">
      <c r="D60399" s="422"/>
    </row>
    <row r="60400" spans="4:4">
      <c r="D60400" s="422"/>
    </row>
    <row r="60401" spans="4:4">
      <c r="D60401" s="422"/>
    </row>
    <row r="60402" spans="4:4">
      <c r="D60402" s="422"/>
    </row>
    <row r="60403" spans="4:4">
      <c r="D60403" s="422"/>
    </row>
    <row r="60404" spans="4:4">
      <c r="D60404" s="422"/>
    </row>
    <row r="60405" spans="4:4">
      <c r="D60405" s="422"/>
    </row>
    <row r="60406" spans="4:4">
      <c r="D60406" s="422"/>
    </row>
    <row r="60407" spans="4:4">
      <c r="D60407" s="422"/>
    </row>
    <row r="60408" spans="4:4">
      <c r="D60408" s="422"/>
    </row>
    <row r="60409" spans="4:4">
      <c r="D60409" s="422"/>
    </row>
    <row r="60410" spans="4:4">
      <c r="D60410" s="422"/>
    </row>
    <row r="60411" spans="4:4">
      <c r="D60411" s="422"/>
    </row>
    <row r="60412" spans="4:4">
      <c r="D60412" s="422"/>
    </row>
    <row r="60413" spans="4:4">
      <c r="D60413" s="422"/>
    </row>
    <row r="60414" spans="4:4">
      <c r="D60414" s="422"/>
    </row>
    <row r="60415" spans="4:4">
      <c r="D60415" s="422"/>
    </row>
    <row r="60416" spans="4:4">
      <c r="D60416" s="422"/>
    </row>
    <row r="60417" spans="4:4">
      <c r="D60417" s="422"/>
    </row>
    <row r="60418" spans="4:4">
      <c r="D60418" s="422"/>
    </row>
    <row r="60419" spans="4:4">
      <c r="D60419" s="422"/>
    </row>
    <row r="60420" spans="4:4">
      <c r="D60420" s="422"/>
    </row>
    <row r="60421" spans="4:4">
      <c r="D60421" s="422"/>
    </row>
    <row r="60422" spans="4:4">
      <c r="D60422" s="422"/>
    </row>
    <row r="60423" spans="4:4">
      <c r="D60423" s="422"/>
    </row>
    <row r="60424" spans="4:4">
      <c r="D60424" s="422"/>
    </row>
    <row r="60425" spans="4:4">
      <c r="D60425" s="422"/>
    </row>
    <row r="60426" spans="4:4">
      <c r="D60426" s="422"/>
    </row>
    <row r="60427" spans="4:4">
      <c r="D60427" s="422"/>
    </row>
    <row r="60428" spans="4:4">
      <c r="D60428" s="422"/>
    </row>
    <row r="60429" spans="4:4">
      <c r="D60429" s="422"/>
    </row>
    <row r="60430" spans="4:4">
      <c r="D60430" s="422"/>
    </row>
    <row r="60431" spans="4:4">
      <c r="D60431" s="422"/>
    </row>
    <row r="60432" spans="4:4">
      <c r="D60432" s="422"/>
    </row>
    <row r="60433" spans="4:4">
      <c r="D60433" s="422"/>
    </row>
    <row r="60434" spans="4:4">
      <c r="D60434" s="422"/>
    </row>
    <row r="60435" spans="4:4">
      <c r="D60435" s="422"/>
    </row>
    <row r="60436" spans="4:4">
      <c r="D60436" s="422"/>
    </row>
    <row r="60437" spans="4:4">
      <c r="D60437" s="422"/>
    </row>
    <row r="60438" spans="4:4">
      <c r="D60438" s="422"/>
    </row>
    <row r="60439" spans="4:4">
      <c r="D60439" s="422"/>
    </row>
    <row r="60440" spans="4:4">
      <c r="D60440" s="422"/>
    </row>
    <row r="60441" spans="4:4">
      <c r="D60441" s="422"/>
    </row>
    <row r="60442" spans="4:4">
      <c r="D60442" s="422"/>
    </row>
    <row r="60443" spans="4:4">
      <c r="D60443" s="422"/>
    </row>
    <row r="60444" spans="4:4">
      <c r="D60444" s="422"/>
    </row>
    <row r="60445" spans="4:4">
      <c r="D60445" s="422"/>
    </row>
    <row r="60446" spans="4:4">
      <c r="D60446" s="422"/>
    </row>
    <row r="60447" spans="4:4">
      <c r="D60447" s="422"/>
    </row>
    <row r="60448" spans="4:4">
      <c r="D60448" s="422"/>
    </row>
    <row r="60449" spans="4:4">
      <c r="D60449" s="422"/>
    </row>
    <row r="60450" spans="4:4">
      <c r="D60450" s="422"/>
    </row>
    <row r="60451" spans="4:4">
      <c r="D60451" s="422"/>
    </row>
    <row r="60452" spans="4:4">
      <c r="D60452" s="422"/>
    </row>
    <row r="60453" spans="4:4">
      <c r="D60453" s="422"/>
    </row>
    <row r="60454" spans="4:4">
      <c r="D60454" s="422"/>
    </row>
    <row r="60455" spans="4:4">
      <c r="D60455" s="422"/>
    </row>
    <row r="60456" spans="4:4">
      <c r="D60456" s="422"/>
    </row>
    <row r="60457" spans="4:4">
      <c r="D60457" s="422"/>
    </row>
    <row r="60458" spans="4:4">
      <c r="D60458" s="422"/>
    </row>
    <row r="60459" spans="4:4">
      <c r="D60459" s="422"/>
    </row>
    <row r="60460" spans="4:4">
      <c r="D60460" s="422"/>
    </row>
    <row r="60461" spans="4:4">
      <c r="D60461" s="422"/>
    </row>
    <row r="60462" spans="4:4">
      <c r="D60462" s="422"/>
    </row>
    <row r="60463" spans="4:4">
      <c r="D60463" s="422"/>
    </row>
    <row r="60464" spans="4:4">
      <c r="D60464" s="422"/>
    </row>
    <row r="60465" spans="4:4">
      <c r="D60465" s="422"/>
    </row>
    <row r="60466" spans="4:4">
      <c r="D60466" s="422"/>
    </row>
    <row r="60467" spans="4:4">
      <c r="D60467" s="422"/>
    </row>
    <row r="60468" spans="4:4">
      <c r="D60468" s="422"/>
    </row>
    <row r="60469" spans="4:4">
      <c r="D60469" s="422"/>
    </row>
    <row r="60470" spans="4:4">
      <c r="D60470" s="422"/>
    </row>
    <row r="60471" spans="4:4">
      <c r="D60471" s="422"/>
    </row>
    <row r="60472" spans="4:4">
      <c r="D60472" s="422"/>
    </row>
    <row r="60473" spans="4:4">
      <c r="D60473" s="422"/>
    </row>
    <row r="60474" spans="4:4">
      <c r="D60474" s="422"/>
    </row>
    <row r="60475" spans="4:4">
      <c r="D60475" s="422"/>
    </row>
    <row r="60476" spans="4:4">
      <c r="D60476" s="422"/>
    </row>
    <row r="60477" spans="4:4">
      <c r="D60477" s="422"/>
    </row>
    <row r="60478" spans="4:4">
      <c r="D60478" s="422"/>
    </row>
    <row r="60479" spans="4:4">
      <c r="D60479" s="422"/>
    </row>
    <row r="60480" spans="4:4">
      <c r="D60480" s="422"/>
    </row>
    <row r="60481" spans="4:4">
      <c r="D60481" s="422"/>
    </row>
    <row r="60482" spans="4:4">
      <c r="D60482" s="422"/>
    </row>
    <row r="60483" spans="4:4">
      <c r="D60483" s="422"/>
    </row>
    <row r="60484" spans="4:4">
      <c r="D60484" s="422"/>
    </row>
    <row r="60485" spans="4:4">
      <c r="D60485" s="422"/>
    </row>
    <row r="60486" spans="4:4">
      <c r="D60486" s="422"/>
    </row>
    <row r="60487" spans="4:4">
      <c r="D60487" s="422"/>
    </row>
    <row r="60488" spans="4:4">
      <c r="D60488" s="422"/>
    </row>
    <row r="60489" spans="4:4">
      <c r="D60489" s="422"/>
    </row>
    <row r="60490" spans="4:4">
      <c r="D60490" s="422"/>
    </row>
    <row r="60491" spans="4:4">
      <c r="D60491" s="422"/>
    </row>
    <row r="60492" spans="4:4">
      <c r="D60492" s="422"/>
    </row>
    <row r="60493" spans="4:4">
      <c r="D60493" s="422"/>
    </row>
    <row r="60494" spans="4:4">
      <c r="D60494" s="422"/>
    </row>
    <row r="60495" spans="4:4">
      <c r="D60495" s="422"/>
    </row>
    <row r="60496" spans="4:4">
      <c r="D60496" s="422"/>
    </row>
    <row r="60497" spans="4:4">
      <c r="D60497" s="422"/>
    </row>
    <row r="60498" spans="4:4">
      <c r="D60498" s="422"/>
    </row>
    <row r="60499" spans="4:4">
      <c r="D60499" s="422"/>
    </row>
    <row r="60500" spans="4:4">
      <c r="D60500" s="422"/>
    </row>
    <row r="60501" spans="4:4">
      <c r="D60501" s="422"/>
    </row>
    <row r="60502" spans="4:4">
      <c r="D60502" s="422"/>
    </row>
    <row r="60503" spans="4:4">
      <c r="D60503" s="422"/>
    </row>
    <row r="60504" spans="4:4">
      <c r="D60504" s="422"/>
    </row>
    <row r="60505" spans="4:4">
      <c r="D60505" s="422"/>
    </row>
    <row r="60506" spans="4:4">
      <c r="D60506" s="422"/>
    </row>
    <row r="60507" spans="4:4">
      <c r="D60507" s="422"/>
    </row>
    <row r="60508" spans="4:4">
      <c r="D60508" s="422"/>
    </row>
    <row r="60509" spans="4:4">
      <c r="D60509" s="422"/>
    </row>
    <row r="60510" spans="4:4">
      <c r="D60510" s="422"/>
    </row>
    <row r="60511" spans="4:4">
      <c r="D60511" s="422"/>
    </row>
    <row r="60512" spans="4:4">
      <c r="D60512" s="422"/>
    </row>
    <row r="60513" spans="4:4">
      <c r="D60513" s="422"/>
    </row>
    <row r="60514" spans="4:4">
      <c r="D60514" s="422"/>
    </row>
    <row r="60515" spans="4:4">
      <c r="D60515" s="422"/>
    </row>
    <row r="60516" spans="4:4">
      <c r="D60516" s="422"/>
    </row>
    <row r="60517" spans="4:4">
      <c r="D60517" s="422"/>
    </row>
    <row r="60518" spans="4:4">
      <c r="D60518" s="422"/>
    </row>
    <row r="60519" spans="4:4">
      <c r="D60519" s="422"/>
    </row>
    <row r="60520" spans="4:4">
      <c r="D60520" s="422"/>
    </row>
    <row r="60521" spans="4:4">
      <c r="D60521" s="422"/>
    </row>
    <row r="60522" spans="4:4">
      <c r="D60522" s="422"/>
    </row>
    <row r="60523" spans="4:4">
      <c r="D60523" s="422"/>
    </row>
    <row r="60524" spans="4:4">
      <c r="D60524" s="422"/>
    </row>
    <row r="60525" spans="4:4">
      <c r="D60525" s="422"/>
    </row>
    <row r="60526" spans="4:4">
      <c r="D60526" s="422"/>
    </row>
    <row r="60527" spans="4:4">
      <c r="D60527" s="422"/>
    </row>
    <row r="60528" spans="4:4">
      <c r="D60528" s="422"/>
    </row>
    <row r="60529" spans="4:4">
      <c r="D60529" s="422"/>
    </row>
    <row r="60530" spans="4:4">
      <c r="D60530" s="422"/>
    </row>
    <row r="60531" spans="4:4">
      <c r="D60531" s="422"/>
    </row>
    <row r="60532" spans="4:4">
      <c r="D60532" s="422"/>
    </row>
    <row r="60533" spans="4:4">
      <c r="D60533" s="422"/>
    </row>
    <row r="60534" spans="4:4">
      <c r="D60534" s="422"/>
    </row>
    <row r="60535" spans="4:4">
      <c r="D60535" s="422"/>
    </row>
    <row r="60536" spans="4:4">
      <c r="D60536" s="422"/>
    </row>
    <row r="60537" spans="4:4">
      <c r="D60537" s="422"/>
    </row>
    <row r="60538" spans="4:4">
      <c r="D60538" s="422"/>
    </row>
    <row r="60539" spans="4:4">
      <c r="D60539" s="422"/>
    </row>
    <row r="60540" spans="4:4">
      <c r="D60540" s="422"/>
    </row>
    <row r="60541" spans="4:4">
      <c r="D60541" s="422"/>
    </row>
    <row r="60542" spans="4:4">
      <c r="D60542" s="422"/>
    </row>
    <row r="60543" spans="4:4">
      <c r="D60543" s="422"/>
    </row>
    <row r="60544" spans="4:4">
      <c r="D60544" s="422"/>
    </row>
    <row r="60545" spans="4:4">
      <c r="D60545" s="422"/>
    </row>
    <row r="60546" spans="4:4">
      <c r="D60546" s="422"/>
    </row>
    <row r="60547" spans="4:4">
      <c r="D60547" s="422"/>
    </row>
    <row r="60548" spans="4:4">
      <c r="D60548" s="422"/>
    </row>
    <row r="60549" spans="4:4">
      <c r="D60549" s="422"/>
    </row>
    <row r="60550" spans="4:4">
      <c r="D60550" s="422"/>
    </row>
    <row r="60551" spans="4:4">
      <c r="D60551" s="422"/>
    </row>
    <row r="60552" spans="4:4">
      <c r="D60552" s="422"/>
    </row>
    <row r="60553" spans="4:4">
      <c r="D60553" s="422"/>
    </row>
    <row r="60554" spans="4:4">
      <c r="D60554" s="422"/>
    </row>
    <row r="60555" spans="4:4">
      <c r="D60555" s="422"/>
    </row>
    <row r="60556" spans="4:4">
      <c r="D60556" s="422"/>
    </row>
    <row r="60557" spans="4:4">
      <c r="D60557" s="422"/>
    </row>
    <row r="60558" spans="4:4">
      <c r="D60558" s="422"/>
    </row>
    <row r="60559" spans="4:4">
      <c r="D60559" s="422"/>
    </row>
    <row r="60560" spans="4:4">
      <c r="D60560" s="422"/>
    </row>
    <row r="60561" spans="4:4">
      <c r="D60561" s="422"/>
    </row>
    <row r="60562" spans="4:4">
      <c r="D60562" s="422"/>
    </row>
    <row r="60563" spans="4:4">
      <c r="D60563" s="422"/>
    </row>
    <row r="60564" spans="4:4">
      <c r="D60564" s="422"/>
    </row>
    <row r="60565" spans="4:4">
      <c r="D60565" s="422"/>
    </row>
    <row r="60566" spans="4:4">
      <c r="D60566" s="422"/>
    </row>
    <row r="60567" spans="4:4">
      <c r="D60567" s="422"/>
    </row>
    <row r="60568" spans="4:4">
      <c r="D60568" s="422"/>
    </row>
    <row r="60569" spans="4:4">
      <c r="D60569" s="422"/>
    </row>
    <row r="60570" spans="4:4">
      <c r="D60570" s="422"/>
    </row>
    <row r="60571" spans="4:4">
      <c r="D60571" s="422"/>
    </row>
    <row r="60572" spans="4:4">
      <c r="D60572" s="422"/>
    </row>
    <row r="60573" spans="4:4">
      <c r="D60573" s="422"/>
    </row>
    <row r="60574" spans="4:4">
      <c r="D60574" s="422"/>
    </row>
    <row r="60575" spans="4:4">
      <c r="D60575" s="422"/>
    </row>
    <row r="60576" spans="4:4">
      <c r="D60576" s="422"/>
    </row>
    <row r="60577" spans="4:4">
      <c r="D60577" s="422"/>
    </row>
    <row r="60578" spans="4:4">
      <c r="D60578" s="422"/>
    </row>
    <row r="60579" spans="4:4">
      <c r="D60579" s="422"/>
    </row>
    <row r="60580" spans="4:4">
      <c r="D60580" s="422"/>
    </row>
    <row r="60581" spans="4:4">
      <c r="D60581" s="422"/>
    </row>
    <row r="60582" spans="4:4">
      <c r="D60582" s="422"/>
    </row>
    <row r="60583" spans="4:4">
      <c r="D60583" s="422"/>
    </row>
    <row r="60584" spans="4:4">
      <c r="D60584" s="422"/>
    </row>
    <row r="60585" spans="4:4">
      <c r="D60585" s="422"/>
    </row>
    <row r="60586" spans="4:4">
      <c r="D60586" s="422"/>
    </row>
    <row r="60587" spans="4:4">
      <c r="D60587" s="422"/>
    </row>
    <row r="60588" spans="4:4">
      <c r="D60588" s="422"/>
    </row>
    <row r="60589" spans="4:4">
      <c r="D60589" s="422"/>
    </row>
    <row r="60590" spans="4:4">
      <c r="D60590" s="422"/>
    </row>
    <row r="60591" spans="4:4">
      <c r="D60591" s="422"/>
    </row>
    <row r="60592" spans="4:4">
      <c r="D60592" s="422"/>
    </row>
    <row r="60593" spans="4:4">
      <c r="D60593" s="422"/>
    </row>
    <row r="60594" spans="4:4">
      <c r="D60594" s="422"/>
    </row>
    <row r="60595" spans="4:4">
      <c r="D60595" s="422"/>
    </row>
    <row r="60596" spans="4:4">
      <c r="D60596" s="422"/>
    </row>
    <row r="60597" spans="4:4">
      <c r="D60597" s="422"/>
    </row>
    <row r="60598" spans="4:4">
      <c r="D60598" s="422"/>
    </row>
    <row r="60599" spans="4:4">
      <c r="D60599" s="422"/>
    </row>
    <row r="60600" spans="4:4">
      <c r="D60600" s="422"/>
    </row>
    <row r="60601" spans="4:4">
      <c r="D60601" s="422"/>
    </row>
    <row r="60602" spans="4:4">
      <c r="D60602" s="422"/>
    </row>
    <row r="60603" spans="4:4">
      <c r="D60603" s="422"/>
    </row>
    <row r="60604" spans="4:4">
      <c r="D60604" s="422"/>
    </row>
    <row r="60605" spans="4:4">
      <c r="D60605" s="422"/>
    </row>
    <row r="60606" spans="4:4">
      <c r="D60606" s="422"/>
    </row>
    <row r="60607" spans="4:4">
      <c r="D60607" s="422"/>
    </row>
    <row r="60608" spans="4:4">
      <c r="D60608" s="422"/>
    </row>
    <row r="60609" spans="4:4">
      <c r="D60609" s="422"/>
    </row>
    <row r="60610" spans="4:4">
      <c r="D60610" s="422"/>
    </row>
    <row r="60611" spans="4:4">
      <c r="D60611" s="422"/>
    </row>
    <row r="60612" spans="4:4">
      <c r="D60612" s="422"/>
    </row>
    <row r="60613" spans="4:4">
      <c r="D60613" s="422"/>
    </row>
    <row r="60614" spans="4:4">
      <c r="D60614" s="422"/>
    </row>
    <row r="60615" spans="4:4">
      <c r="D60615" s="422"/>
    </row>
    <row r="60616" spans="4:4">
      <c r="D60616" s="422"/>
    </row>
    <row r="60617" spans="4:4">
      <c r="D60617" s="422"/>
    </row>
    <row r="60618" spans="4:4">
      <c r="D60618" s="422"/>
    </row>
    <row r="60619" spans="4:4">
      <c r="D60619" s="422"/>
    </row>
    <row r="60620" spans="4:4">
      <c r="D60620" s="422"/>
    </row>
    <row r="60621" spans="4:4">
      <c r="D60621" s="422"/>
    </row>
    <row r="60622" spans="4:4">
      <c r="D60622" s="422"/>
    </row>
    <row r="60623" spans="4:4">
      <c r="D60623" s="422"/>
    </row>
    <row r="60624" spans="4:4">
      <c r="D60624" s="422"/>
    </row>
    <row r="60625" spans="4:4">
      <c r="D60625" s="422"/>
    </row>
    <row r="60626" spans="4:4">
      <c r="D60626" s="422"/>
    </row>
    <row r="60627" spans="4:4">
      <c r="D60627" s="422"/>
    </row>
    <row r="60628" spans="4:4">
      <c r="D60628" s="422"/>
    </row>
    <row r="60629" spans="4:4">
      <c r="D60629" s="422"/>
    </row>
    <row r="60630" spans="4:4">
      <c r="D60630" s="422"/>
    </row>
    <row r="60631" spans="4:4">
      <c r="D60631" s="422"/>
    </row>
    <row r="60632" spans="4:4">
      <c r="D60632" s="422"/>
    </row>
    <row r="60633" spans="4:4">
      <c r="D60633" s="422"/>
    </row>
    <row r="60634" spans="4:4">
      <c r="D60634" s="422"/>
    </row>
    <row r="60635" spans="4:4">
      <c r="D60635" s="422"/>
    </row>
    <row r="60636" spans="4:4">
      <c r="D60636" s="422"/>
    </row>
    <row r="60637" spans="4:4">
      <c r="D60637" s="422"/>
    </row>
    <row r="60638" spans="4:4">
      <c r="D60638" s="422"/>
    </row>
    <row r="60639" spans="4:4">
      <c r="D60639" s="422"/>
    </row>
    <row r="60640" spans="4:4">
      <c r="D60640" s="422"/>
    </row>
    <row r="60641" spans="4:4">
      <c r="D60641" s="422"/>
    </row>
    <row r="60642" spans="4:4">
      <c r="D60642" s="422"/>
    </row>
    <row r="60643" spans="4:4">
      <c r="D60643" s="422"/>
    </row>
    <row r="60644" spans="4:4">
      <c r="D60644" s="422"/>
    </row>
    <row r="60645" spans="4:4">
      <c r="D60645" s="422"/>
    </row>
    <row r="60646" spans="4:4">
      <c r="D60646" s="422"/>
    </row>
    <row r="60647" spans="4:4">
      <c r="D60647" s="422"/>
    </row>
    <row r="60648" spans="4:4">
      <c r="D60648" s="422"/>
    </row>
    <row r="60649" spans="4:4">
      <c r="D60649" s="422"/>
    </row>
    <row r="60650" spans="4:4">
      <c r="D60650" s="422"/>
    </row>
    <row r="60651" spans="4:4">
      <c r="D60651" s="422"/>
    </row>
    <row r="60652" spans="4:4">
      <c r="D60652" s="422"/>
    </row>
    <row r="60653" spans="4:4">
      <c r="D60653" s="422"/>
    </row>
    <row r="60654" spans="4:4">
      <c r="D60654" s="422"/>
    </row>
    <row r="60655" spans="4:4">
      <c r="D60655" s="422"/>
    </row>
    <row r="60656" spans="4:4">
      <c r="D60656" s="422"/>
    </row>
    <row r="60657" spans="4:4">
      <c r="D60657" s="422"/>
    </row>
    <row r="60658" spans="4:4">
      <c r="D60658" s="422"/>
    </row>
    <row r="60659" spans="4:4">
      <c r="D60659" s="422"/>
    </row>
    <row r="60660" spans="4:4">
      <c r="D60660" s="422"/>
    </row>
    <row r="60661" spans="4:4">
      <c r="D60661" s="422"/>
    </row>
    <row r="60662" spans="4:4">
      <c r="D60662" s="422"/>
    </row>
    <row r="60663" spans="4:4">
      <c r="D60663" s="422"/>
    </row>
    <row r="60664" spans="4:4">
      <c r="D60664" s="422"/>
    </row>
    <row r="60665" spans="4:4">
      <c r="D60665" s="422"/>
    </row>
    <row r="60666" spans="4:4">
      <c r="D60666" s="422"/>
    </row>
    <row r="60667" spans="4:4">
      <c r="D60667" s="422"/>
    </row>
    <row r="60668" spans="4:4">
      <c r="D60668" s="422"/>
    </row>
    <row r="60669" spans="4:4">
      <c r="D60669" s="422"/>
    </row>
    <row r="60670" spans="4:4">
      <c r="D60670" s="422"/>
    </row>
    <row r="60671" spans="4:4">
      <c r="D60671" s="422"/>
    </row>
    <row r="60672" spans="4:4">
      <c r="D60672" s="422"/>
    </row>
    <row r="60673" spans="4:4">
      <c r="D60673" s="422"/>
    </row>
    <row r="60674" spans="4:4">
      <c r="D60674" s="422"/>
    </row>
    <row r="60675" spans="4:4">
      <c r="D60675" s="422"/>
    </row>
    <row r="60676" spans="4:4">
      <c r="D60676" s="422"/>
    </row>
    <row r="60677" spans="4:4">
      <c r="D60677" s="422"/>
    </row>
    <row r="60678" spans="4:4">
      <c r="D60678" s="422"/>
    </row>
    <row r="60679" spans="4:4">
      <c r="D60679" s="422"/>
    </row>
    <row r="60680" spans="4:4">
      <c r="D60680" s="422"/>
    </row>
    <row r="60681" spans="4:4">
      <c r="D60681" s="422"/>
    </row>
    <row r="60682" spans="4:4">
      <c r="D60682" s="422"/>
    </row>
    <row r="60683" spans="4:4">
      <c r="D60683" s="422"/>
    </row>
    <row r="60684" spans="4:4">
      <c r="D60684" s="422"/>
    </row>
    <row r="60685" spans="4:4">
      <c r="D60685" s="422"/>
    </row>
    <row r="60686" spans="4:4">
      <c r="D60686" s="422"/>
    </row>
    <row r="60687" spans="4:4">
      <c r="D60687" s="422"/>
    </row>
    <row r="60688" spans="4:4">
      <c r="D60688" s="422"/>
    </row>
    <row r="60689" spans="4:4">
      <c r="D60689" s="422"/>
    </row>
    <row r="60690" spans="4:4">
      <c r="D60690" s="422"/>
    </row>
    <row r="60691" spans="4:4">
      <c r="D60691" s="422"/>
    </row>
    <row r="60692" spans="4:4">
      <c r="D60692" s="422"/>
    </row>
    <row r="60693" spans="4:4">
      <c r="D60693" s="422"/>
    </row>
    <row r="60694" spans="4:4">
      <c r="D60694" s="422"/>
    </row>
    <row r="60695" spans="4:4">
      <c r="D60695" s="422"/>
    </row>
    <row r="60696" spans="4:4">
      <c r="D60696" s="422"/>
    </row>
    <row r="60697" spans="4:4">
      <c r="D60697" s="422"/>
    </row>
    <row r="60698" spans="4:4">
      <c r="D60698" s="422"/>
    </row>
    <row r="60699" spans="4:4">
      <c r="D60699" s="422"/>
    </row>
    <row r="60700" spans="4:4">
      <c r="D60700" s="422"/>
    </row>
    <row r="60701" spans="4:4">
      <c r="D60701" s="422"/>
    </row>
    <row r="60702" spans="4:4">
      <c r="D60702" s="422"/>
    </row>
    <row r="60703" spans="4:4">
      <c r="D60703" s="422"/>
    </row>
    <row r="60704" spans="4:4">
      <c r="D60704" s="422"/>
    </row>
    <row r="60705" spans="4:4">
      <c r="D60705" s="422"/>
    </row>
    <row r="60706" spans="4:4">
      <c r="D60706" s="422"/>
    </row>
    <row r="60707" spans="4:4">
      <c r="D60707" s="422"/>
    </row>
    <row r="60708" spans="4:4">
      <c r="D60708" s="422"/>
    </row>
    <row r="60709" spans="4:4">
      <c r="D60709" s="422"/>
    </row>
    <row r="60710" spans="4:4">
      <c r="D60710" s="422"/>
    </row>
    <row r="60711" spans="4:4">
      <c r="D60711" s="422"/>
    </row>
    <row r="60712" spans="4:4">
      <c r="D60712" s="422"/>
    </row>
    <row r="60713" spans="4:4">
      <c r="D60713" s="422"/>
    </row>
    <row r="60714" spans="4:4">
      <c r="D60714" s="422"/>
    </row>
    <row r="60715" spans="4:4">
      <c r="D60715" s="422"/>
    </row>
    <row r="60716" spans="4:4">
      <c r="D60716" s="422"/>
    </row>
    <row r="60717" spans="4:4">
      <c r="D60717" s="422"/>
    </row>
    <row r="60718" spans="4:4">
      <c r="D60718" s="422"/>
    </row>
    <row r="60719" spans="4:4">
      <c r="D60719" s="422"/>
    </row>
    <row r="60720" spans="4:4">
      <c r="D60720" s="422"/>
    </row>
    <row r="60721" spans="4:4">
      <c r="D60721" s="422"/>
    </row>
    <row r="60722" spans="4:4">
      <c r="D60722" s="422"/>
    </row>
    <row r="60723" spans="4:4">
      <c r="D60723" s="422"/>
    </row>
    <row r="60724" spans="4:4">
      <c r="D60724" s="422"/>
    </row>
    <row r="60725" spans="4:4">
      <c r="D60725" s="422"/>
    </row>
    <row r="60726" spans="4:4">
      <c r="D60726" s="422"/>
    </row>
    <row r="60727" spans="4:4">
      <c r="D60727" s="422"/>
    </row>
    <row r="60728" spans="4:4">
      <c r="D60728" s="422"/>
    </row>
    <row r="60729" spans="4:4">
      <c r="D60729" s="422"/>
    </row>
    <row r="60730" spans="4:4">
      <c r="D60730" s="422"/>
    </row>
    <row r="60731" spans="4:4">
      <c r="D60731" s="422"/>
    </row>
    <row r="60732" spans="4:4">
      <c r="D60732" s="422"/>
    </row>
    <row r="60733" spans="4:4">
      <c r="D60733" s="422"/>
    </row>
    <row r="60734" spans="4:4">
      <c r="D60734" s="422"/>
    </row>
    <row r="60735" spans="4:4">
      <c r="D60735" s="422"/>
    </row>
    <row r="60736" spans="4:4">
      <c r="D60736" s="422"/>
    </row>
    <row r="60737" spans="4:4">
      <c r="D60737" s="422"/>
    </row>
    <row r="60738" spans="4:4">
      <c r="D60738" s="422"/>
    </row>
    <row r="60739" spans="4:4">
      <c r="D60739" s="422"/>
    </row>
    <row r="60740" spans="4:4">
      <c r="D60740" s="422"/>
    </row>
    <row r="60741" spans="4:4">
      <c r="D60741" s="422"/>
    </row>
    <row r="60742" spans="4:4">
      <c r="D60742" s="422"/>
    </row>
    <row r="60743" spans="4:4">
      <c r="D60743" s="422"/>
    </row>
    <row r="60744" spans="4:4">
      <c r="D60744" s="422"/>
    </row>
    <row r="60745" spans="4:4">
      <c r="D60745" s="422"/>
    </row>
    <row r="60746" spans="4:4">
      <c r="D60746" s="422"/>
    </row>
    <row r="60747" spans="4:4">
      <c r="D60747" s="422"/>
    </row>
    <row r="60748" spans="4:4">
      <c r="D60748" s="422"/>
    </row>
    <row r="60749" spans="4:4">
      <c r="D60749" s="422"/>
    </row>
    <row r="60750" spans="4:4">
      <c r="D60750" s="422"/>
    </row>
    <row r="60751" spans="4:4">
      <c r="D60751" s="422"/>
    </row>
    <row r="60752" spans="4:4">
      <c r="D60752" s="422"/>
    </row>
    <row r="60753" spans="4:4">
      <c r="D60753" s="422"/>
    </row>
    <row r="60754" spans="4:4">
      <c r="D60754" s="422"/>
    </row>
    <row r="60755" spans="4:4">
      <c r="D60755" s="422"/>
    </row>
    <row r="60756" spans="4:4">
      <c r="D60756" s="422"/>
    </row>
    <row r="60757" spans="4:4">
      <c r="D60757" s="422"/>
    </row>
    <row r="60758" spans="4:4">
      <c r="D60758" s="422"/>
    </row>
    <row r="60759" spans="4:4">
      <c r="D60759" s="422"/>
    </row>
    <row r="60760" spans="4:4">
      <c r="D60760" s="422"/>
    </row>
    <row r="60761" spans="4:4">
      <c r="D60761" s="422"/>
    </row>
    <row r="60762" spans="4:4">
      <c r="D60762" s="422"/>
    </row>
    <row r="60763" spans="4:4">
      <c r="D60763" s="422"/>
    </row>
    <row r="60764" spans="4:4">
      <c r="D60764" s="422"/>
    </row>
    <row r="60765" spans="4:4">
      <c r="D60765" s="422"/>
    </row>
    <row r="60766" spans="4:4">
      <c r="D60766" s="422"/>
    </row>
    <row r="60767" spans="4:4">
      <c r="D60767" s="422"/>
    </row>
    <row r="60768" spans="4:4">
      <c r="D60768" s="422"/>
    </row>
    <row r="60769" spans="4:4">
      <c r="D60769" s="422"/>
    </row>
    <row r="60770" spans="4:4">
      <c r="D60770" s="422"/>
    </row>
    <row r="60771" spans="4:4">
      <c r="D60771" s="422"/>
    </row>
    <row r="60772" spans="4:4">
      <c r="D60772" s="422"/>
    </row>
    <row r="60773" spans="4:4">
      <c r="D60773" s="422"/>
    </row>
    <row r="60774" spans="4:4">
      <c r="D60774" s="422"/>
    </row>
    <row r="60775" spans="4:4">
      <c r="D60775" s="422"/>
    </row>
    <row r="60776" spans="4:4">
      <c r="D60776" s="422"/>
    </row>
    <row r="60777" spans="4:4">
      <c r="D60777" s="422"/>
    </row>
    <row r="60778" spans="4:4">
      <c r="D60778" s="422"/>
    </row>
    <row r="60779" spans="4:4">
      <c r="D60779" s="422"/>
    </row>
    <row r="60780" spans="4:4">
      <c r="D60780" s="422"/>
    </row>
    <row r="60781" spans="4:4">
      <c r="D60781" s="422"/>
    </row>
    <row r="60782" spans="4:4">
      <c r="D60782" s="422"/>
    </row>
    <row r="60783" spans="4:4">
      <c r="D60783" s="422"/>
    </row>
    <row r="60784" spans="4:4">
      <c r="D60784" s="422"/>
    </row>
    <row r="60785" spans="4:4">
      <c r="D60785" s="422"/>
    </row>
    <row r="60786" spans="4:4">
      <c r="D60786" s="422"/>
    </row>
    <row r="60787" spans="4:4">
      <c r="D60787" s="422"/>
    </row>
    <row r="60788" spans="4:4">
      <c r="D60788" s="422"/>
    </row>
    <row r="60789" spans="4:4">
      <c r="D60789" s="422"/>
    </row>
    <row r="60790" spans="4:4">
      <c r="D60790" s="422"/>
    </row>
    <row r="60791" spans="4:4">
      <c r="D60791" s="422"/>
    </row>
    <row r="60792" spans="4:4">
      <c r="D60792" s="422"/>
    </row>
    <row r="60793" spans="4:4">
      <c r="D60793" s="422"/>
    </row>
    <row r="60794" spans="4:4">
      <c r="D60794" s="422"/>
    </row>
    <row r="60795" spans="4:4">
      <c r="D60795" s="422"/>
    </row>
    <row r="60796" spans="4:4">
      <c r="D60796" s="422"/>
    </row>
    <row r="60797" spans="4:4">
      <c r="D60797" s="422"/>
    </row>
    <row r="60798" spans="4:4">
      <c r="D60798" s="422"/>
    </row>
    <row r="60799" spans="4:4">
      <c r="D60799" s="422"/>
    </row>
    <row r="60800" spans="4:4">
      <c r="D60800" s="422"/>
    </row>
    <row r="60801" spans="4:4">
      <c r="D60801" s="422"/>
    </row>
    <row r="60802" spans="4:4">
      <c r="D60802" s="422"/>
    </row>
    <row r="60803" spans="4:4">
      <c r="D60803" s="422"/>
    </row>
    <row r="60804" spans="4:4">
      <c r="D60804" s="422"/>
    </row>
    <row r="60805" spans="4:4">
      <c r="D60805" s="422"/>
    </row>
    <row r="60806" spans="4:4">
      <c r="D60806" s="422"/>
    </row>
    <row r="60807" spans="4:4">
      <c r="D60807" s="422"/>
    </row>
    <row r="60808" spans="4:4">
      <c r="D60808" s="422"/>
    </row>
    <row r="60809" spans="4:4">
      <c r="D60809" s="422"/>
    </row>
    <row r="60810" spans="4:4">
      <c r="D60810" s="422"/>
    </row>
    <row r="60811" spans="4:4">
      <c r="D60811" s="422"/>
    </row>
    <row r="60812" spans="4:4">
      <c r="D60812" s="422"/>
    </row>
    <row r="60813" spans="4:4">
      <c r="D60813" s="422"/>
    </row>
    <row r="60814" spans="4:4">
      <c r="D60814" s="422"/>
    </row>
    <row r="60815" spans="4:4">
      <c r="D60815" s="422"/>
    </row>
    <row r="60816" spans="4:4">
      <c r="D60816" s="422"/>
    </row>
    <row r="60817" spans="4:4">
      <c r="D60817" s="422"/>
    </row>
    <row r="60818" spans="4:4">
      <c r="D60818" s="422"/>
    </row>
    <row r="60819" spans="4:4">
      <c r="D60819" s="422"/>
    </row>
    <row r="60820" spans="4:4">
      <c r="D60820" s="422"/>
    </row>
    <row r="60821" spans="4:4">
      <c r="D60821" s="422"/>
    </row>
    <row r="60822" spans="4:4">
      <c r="D60822" s="422"/>
    </row>
    <row r="60823" spans="4:4">
      <c r="D60823" s="422"/>
    </row>
    <row r="60824" spans="4:4">
      <c r="D60824" s="422"/>
    </row>
    <row r="60825" spans="4:4">
      <c r="D60825" s="422"/>
    </row>
    <row r="60826" spans="4:4">
      <c r="D60826" s="422"/>
    </row>
    <row r="60827" spans="4:4">
      <c r="D60827" s="422"/>
    </row>
    <row r="60828" spans="4:4">
      <c r="D60828" s="422"/>
    </row>
    <row r="60829" spans="4:4">
      <c r="D60829" s="422"/>
    </row>
    <row r="60830" spans="4:4">
      <c r="D60830" s="422"/>
    </row>
    <row r="60831" spans="4:4">
      <c r="D60831" s="422"/>
    </row>
    <row r="60832" spans="4:4">
      <c r="D60832" s="422"/>
    </row>
    <row r="60833" spans="4:4">
      <c r="D60833" s="422"/>
    </row>
    <row r="60834" spans="4:4">
      <c r="D60834" s="422"/>
    </row>
    <row r="60835" spans="4:4">
      <c r="D60835" s="422"/>
    </row>
    <row r="60836" spans="4:4">
      <c r="D60836" s="422"/>
    </row>
    <row r="60837" spans="4:4">
      <c r="D60837" s="422"/>
    </row>
    <row r="60838" spans="4:4">
      <c r="D60838" s="422"/>
    </row>
    <row r="60839" spans="4:4">
      <c r="D60839" s="422"/>
    </row>
    <row r="60840" spans="4:4">
      <c r="D60840" s="422"/>
    </row>
    <row r="60841" spans="4:4">
      <c r="D60841" s="422"/>
    </row>
    <row r="60842" spans="4:4">
      <c r="D60842" s="422"/>
    </row>
    <row r="60843" spans="4:4">
      <c r="D60843" s="422"/>
    </row>
    <row r="60844" spans="4:4">
      <c r="D60844" s="422"/>
    </row>
    <row r="60845" spans="4:4">
      <c r="D60845" s="422"/>
    </row>
    <row r="60846" spans="4:4">
      <c r="D60846" s="422"/>
    </row>
    <row r="60847" spans="4:4">
      <c r="D60847" s="422"/>
    </row>
    <row r="60848" spans="4:4">
      <c r="D60848" s="422"/>
    </row>
    <row r="60849" spans="4:4">
      <c r="D60849" s="422"/>
    </row>
    <row r="60850" spans="4:4">
      <c r="D60850" s="422"/>
    </row>
    <row r="60851" spans="4:4">
      <c r="D60851" s="422"/>
    </row>
    <row r="60852" spans="4:4">
      <c r="D60852" s="422"/>
    </row>
    <row r="60853" spans="4:4">
      <c r="D60853" s="422"/>
    </row>
    <row r="60854" spans="4:4">
      <c r="D60854" s="422"/>
    </row>
    <row r="60855" spans="4:4">
      <c r="D60855" s="422"/>
    </row>
    <row r="60856" spans="4:4">
      <c r="D60856" s="422"/>
    </row>
    <row r="60857" spans="4:4">
      <c r="D60857" s="422"/>
    </row>
    <row r="60858" spans="4:4">
      <c r="D60858" s="422"/>
    </row>
    <row r="60859" spans="4:4">
      <c r="D60859" s="422"/>
    </row>
    <row r="60860" spans="4:4">
      <c r="D60860" s="422"/>
    </row>
    <row r="60861" spans="4:4">
      <c r="D60861" s="422"/>
    </row>
    <row r="60862" spans="4:4">
      <c r="D60862" s="422"/>
    </row>
    <row r="60863" spans="4:4">
      <c r="D60863" s="422"/>
    </row>
    <row r="60864" spans="4:4">
      <c r="D60864" s="422"/>
    </row>
    <row r="60865" spans="4:4">
      <c r="D60865" s="422"/>
    </row>
    <row r="60866" spans="4:4">
      <c r="D60866" s="422"/>
    </row>
    <row r="60867" spans="4:4">
      <c r="D60867" s="422"/>
    </row>
    <row r="60868" spans="4:4">
      <c r="D60868" s="422"/>
    </row>
    <row r="60869" spans="4:4">
      <c r="D60869" s="422"/>
    </row>
    <row r="60870" spans="4:4">
      <c r="D60870" s="422"/>
    </row>
    <row r="60871" spans="4:4">
      <c r="D60871" s="422"/>
    </row>
    <row r="60872" spans="4:4">
      <c r="D60872" s="422"/>
    </row>
    <row r="60873" spans="4:4">
      <c r="D60873" s="422"/>
    </row>
    <row r="60874" spans="4:4">
      <c r="D60874" s="422"/>
    </row>
    <row r="60875" spans="4:4">
      <c r="D60875" s="422"/>
    </row>
    <row r="60876" spans="4:4">
      <c r="D60876" s="422"/>
    </row>
    <row r="60877" spans="4:4">
      <c r="D60877" s="422"/>
    </row>
    <row r="60878" spans="4:4">
      <c r="D60878" s="422"/>
    </row>
    <row r="60879" spans="4:4">
      <c r="D60879" s="422"/>
    </row>
    <row r="60880" spans="4:4">
      <c r="D60880" s="422"/>
    </row>
    <row r="60881" spans="4:4">
      <c r="D60881" s="422"/>
    </row>
    <row r="60882" spans="4:4">
      <c r="D60882" s="422"/>
    </row>
    <row r="60883" spans="4:4">
      <c r="D60883" s="422"/>
    </row>
    <row r="60884" spans="4:4">
      <c r="D60884" s="422"/>
    </row>
    <row r="60885" spans="4:4">
      <c r="D60885" s="422"/>
    </row>
    <row r="60886" spans="4:4">
      <c r="D60886" s="422"/>
    </row>
    <row r="60887" spans="4:4">
      <c r="D60887" s="422"/>
    </row>
    <row r="60888" spans="4:4">
      <c r="D60888" s="422"/>
    </row>
    <row r="60889" spans="4:4">
      <c r="D60889" s="422"/>
    </row>
    <row r="60890" spans="4:4">
      <c r="D60890" s="422"/>
    </row>
    <row r="60891" spans="4:4">
      <c r="D60891" s="422"/>
    </row>
    <row r="60892" spans="4:4">
      <c r="D60892" s="422"/>
    </row>
    <row r="60893" spans="4:4">
      <c r="D60893" s="422"/>
    </row>
    <row r="60894" spans="4:4">
      <c r="D60894" s="422"/>
    </row>
    <row r="60895" spans="4:4">
      <c r="D60895" s="422"/>
    </row>
    <row r="60896" spans="4:4">
      <c r="D60896" s="422"/>
    </row>
    <row r="60897" spans="4:4">
      <c r="D60897" s="422"/>
    </row>
    <row r="60898" spans="4:4">
      <c r="D60898" s="422"/>
    </row>
    <row r="60899" spans="4:4">
      <c r="D60899" s="422"/>
    </row>
    <row r="60900" spans="4:4">
      <c r="D60900" s="422"/>
    </row>
    <row r="60901" spans="4:4">
      <c r="D60901" s="422"/>
    </row>
    <row r="60902" spans="4:4">
      <c r="D60902" s="422"/>
    </row>
    <row r="60903" spans="4:4">
      <c r="D60903" s="422"/>
    </row>
    <row r="60904" spans="4:4">
      <c r="D60904" s="422"/>
    </row>
    <row r="60905" spans="4:4">
      <c r="D60905" s="422"/>
    </row>
    <row r="60906" spans="4:4">
      <c r="D60906" s="422"/>
    </row>
    <row r="60907" spans="4:4">
      <c r="D60907" s="422"/>
    </row>
    <row r="60908" spans="4:4">
      <c r="D60908" s="422"/>
    </row>
    <row r="60909" spans="4:4">
      <c r="D60909" s="422"/>
    </row>
    <row r="60910" spans="4:4">
      <c r="D60910" s="422"/>
    </row>
    <row r="60911" spans="4:4">
      <c r="D60911" s="422"/>
    </row>
    <row r="60912" spans="4:4">
      <c r="D60912" s="422"/>
    </row>
    <row r="60913" spans="4:4">
      <c r="D60913" s="422"/>
    </row>
    <row r="60914" spans="4:4">
      <c r="D60914" s="422"/>
    </row>
    <row r="60915" spans="4:4">
      <c r="D60915" s="422"/>
    </row>
    <row r="60916" spans="4:4">
      <c r="D60916" s="422"/>
    </row>
    <row r="60917" spans="4:4">
      <c r="D60917" s="422"/>
    </row>
    <row r="60918" spans="4:4">
      <c r="D60918" s="422"/>
    </row>
    <row r="60919" spans="4:4">
      <c r="D60919" s="422"/>
    </row>
    <row r="60920" spans="4:4">
      <c r="D60920" s="422"/>
    </row>
    <row r="60921" spans="4:4">
      <c r="D60921" s="422"/>
    </row>
    <row r="60922" spans="4:4">
      <c r="D60922" s="422"/>
    </row>
    <row r="60923" spans="4:4">
      <c r="D60923" s="422"/>
    </row>
    <row r="60924" spans="4:4">
      <c r="D60924" s="422"/>
    </row>
    <row r="60925" spans="4:4">
      <c r="D60925" s="422"/>
    </row>
    <row r="60926" spans="4:4">
      <c r="D60926" s="422"/>
    </row>
    <row r="60927" spans="4:4">
      <c r="D60927" s="422"/>
    </row>
    <row r="60928" spans="4:4">
      <c r="D60928" s="422"/>
    </row>
    <row r="60929" spans="4:4">
      <c r="D60929" s="422"/>
    </row>
    <row r="60930" spans="4:4">
      <c r="D60930" s="422"/>
    </row>
    <row r="60931" spans="4:4">
      <c r="D60931" s="422"/>
    </row>
    <row r="60932" spans="4:4">
      <c r="D60932" s="422"/>
    </row>
    <row r="60933" spans="4:4">
      <c r="D60933" s="422"/>
    </row>
    <row r="60934" spans="4:4">
      <c r="D60934" s="422"/>
    </row>
    <row r="60935" spans="4:4">
      <c r="D60935" s="422"/>
    </row>
    <row r="60936" spans="4:4">
      <c r="D60936" s="422"/>
    </row>
    <row r="60937" spans="4:4">
      <c r="D60937" s="422"/>
    </row>
    <row r="60938" spans="4:4">
      <c r="D60938" s="422"/>
    </row>
    <row r="60939" spans="4:4">
      <c r="D60939" s="422"/>
    </row>
    <row r="60940" spans="4:4">
      <c r="D60940" s="422"/>
    </row>
    <row r="60941" spans="4:4">
      <c r="D60941" s="422"/>
    </row>
    <row r="60942" spans="4:4">
      <c r="D60942" s="422"/>
    </row>
    <row r="60943" spans="4:4">
      <c r="D60943" s="422"/>
    </row>
    <row r="60944" spans="4:4">
      <c r="D60944" s="422"/>
    </row>
    <row r="60945" spans="4:4">
      <c r="D60945" s="422"/>
    </row>
    <row r="60946" spans="4:4">
      <c r="D60946" s="422"/>
    </row>
    <row r="60947" spans="4:4">
      <c r="D60947" s="422"/>
    </row>
    <row r="60948" spans="4:4">
      <c r="D60948" s="422"/>
    </row>
    <row r="60949" spans="4:4">
      <c r="D60949" s="422"/>
    </row>
    <row r="60950" spans="4:4">
      <c r="D60950" s="422"/>
    </row>
    <row r="60951" spans="4:4">
      <c r="D60951" s="422"/>
    </row>
    <row r="60952" spans="4:4">
      <c r="D60952" s="422"/>
    </row>
    <row r="60953" spans="4:4">
      <c r="D60953" s="422"/>
    </row>
    <row r="60954" spans="4:4">
      <c r="D60954" s="422"/>
    </row>
    <row r="60955" spans="4:4">
      <c r="D60955" s="422"/>
    </row>
    <row r="60956" spans="4:4">
      <c r="D60956" s="422"/>
    </row>
    <row r="60957" spans="4:4">
      <c r="D60957" s="422"/>
    </row>
    <row r="60958" spans="4:4">
      <c r="D60958" s="422"/>
    </row>
    <row r="60959" spans="4:4">
      <c r="D60959" s="422"/>
    </row>
    <row r="60960" spans="4:4">
      <c r="D60960" s="422"/>
    </row>
    <row r="60961" spans="4:4">
      <c r="D60961" s="422"/>
    </row>
    <row r="60962" spans="4:4">
      <c r="D60962" s="422"/>
    </row>
    <row r="60963" spans="4:4">
      <c r="D60963" s="422"/>
    </row>
    <row r="60964" spans="4:4">
      <c r="D60964" s="422"/>
    </row>
    <row r="60965" spans="4:4">
      <c r="D60965" s="422"/>
    </row>
    <row r="60966" spans="4:4">
      <c r="D60966" s="422"/>
    </row>
    <row r="60967" spans="4:4">
      <c r="D60967" s="422"/>
    </row>
    <row r="60968" spans="4:4">
      <c r="D60968" s="422"/>
    </row>
    <row r="60969" spans="4:4">
      <c r="D60969" s="422"/>
    </row>
    <row r="60970" spans="4:4">
      <c r="D60970" s="422"/>
    </row>
    <row r="60971" spans="4:4">
      <c r="D60971" s="422"/>
    </row>
    <row r="60972" spans="4:4">
      <c r="D60972" s="422"/>
    </row>
    <row r="60973" spans="4:4">
      <c r="D60973" s="422"/>
    </row>
    <row r="60974" spans="4:4">
      <c r="D60974" s="422"/>
    </row>
    <row r="60975" spans="4:4">
      <c r="D60975" s="422"/>
    </row>
    <row r="60976" spans="4:4">
      <c r="D60976" s="422"/>
    </row>
    <row r="60977" spans="4:4">
      <c r="D60977" s="422"/>
    </row>
    <row r="60978" spans="4:4">
      <c r="D60978" s="422"/>
    </row>
    <row r="60979" spans="4:4">
      <c r="D60979" s="422"/>
    </row>
    <row r="60980" spans="4:4">
      <c r="D60980" s="422"/>
    </row>
    <row r="60981" spans="4:4">
      <c r="D60981" s="422"/>
    </row>
    <row r="60982" spans="4:4">
      <c r="D60982" s="422"/>
    </row>
    <row r="60983" spans="4:4">
      <c r="D60983" s="422"/>
    </row>
    <row r="60984" spans="4:4">
      <c r="D60984" s="422"/>
    </row>
    <row r="60985" spans="4:4">
      <c r="D60985" s="422"/>
    </row>
    <row r="60986" spans="4:4">
      <c r="D60986" s="422"/>
    </row>
    <row r="60987" spans="4:4">
      <c r="D60987" s="422"/>
    </row>
    <row r="60988" spans="4:4">
      <c r="D60988" s="422"/>
    </row>
    <row r="60989" spans="4:4">
      <c r="D60989" s="422"/>
    </row>
    <row r="60990" spans="4:4">
      <c r="D60990" s="422"/>
    </row>
    <row r="60991" spans="4:4">
      <c r="D60991" s="422"/>
    </row>
    <row r="60992" spans="4:4">
      <c r="D60992" s="422"/>
    </row>
    <row r="60993" spans="4:4">
      <c r="D60993" s="422"/>
    </row>
    <row r="60994" spans="4:4">
      <c r="D60994" s="422"/>
    </row>
    <row r="60995" spans="4:4">
      <c r="D60995" s="422"/>
    </row>
    <row r="60996" spans="4:4">
      <c r="D60996" s="422"/>
    </row>
    <row r="60997" spans="4:4">
      <c r="D60997" s="422"/>
    </row>
    <row r="60998" spans="4:4">
      <c r="D60998" s="422"/>
    </row>
    <row r="60999" spans="4:4">
      <c r="D60999" s="422"/>
    </row>
    <row r="61000" spans="4:4">
      <c r="D61000" s="422"/>
    </row>
    <row r="61001" spans="4:4">
      <c r="D61001" s="422"/>
    </row>
    <row r="61002" spans="4:4">
      <c r="D61002" s="422"/>
    </row>
    <row r="61003" spans="4:4">
      <c r="D61003" s="422"/>
    </row>
    <row r="61004" spans="4:4">
      <c r="D61004" s="422"/>
    </row>
    <row r="61005" spans="4:4">
      <c r="D61005" s="422"/>
    </row>
    <row r="61006" spans="4:4">
      <c r="D61006" s="422"/>
    </row>
    <row r="61007" spans="4:4">
      <c r="D61007" s="422"/>
    </row>
    <row r="61008" spans="4:4">
      <c r="D61008" s="422"/>
    </row>
    <row r="61009" spans="4:4">
      <c r="D61009" s="422"/>
    </row>
    <row r="61010" spans="4:4">
      <c r="D61010" s="422"/>
    </row>
    <row r="61011" spans="4:4">
      <c r="D61011" s="422"/>
    </row>
    <row r="61012" spans="4:4">
      <c r="D61012" s="422"/>
    </row>
    <row r="61013" spans="4:4">
      <c r="D61013" s="422"/>
    </row>
    <row r="61014" spans="4:4">
      <c r="D61014" s="422"/>
    </row>
    <row r="61015" spans="4:4">
      <c r="D61015" s="422"/>
    </row>
    <row r="61016" spans="4:4">
      <c r="D61016" s="422"/>
    </row>
    <row r="61017" spans="4:4">
      <c r="D61017" s="422"/>
    </row>
    <row r="61018" spans="4:4">
      <c r="D61018" s="422"/>
    </row>
    <row r="61019" spans="4:4">
      <c r="D61019" s="422"/>
    </row>
    <row r="61020" spans="4:4">
      <c r="D61020" s="422"/>
    </row>
    <row r="61021" spans="4:4">
      <c r="D61021" s="422"/>
    </row>
    <row r="61022" spans="4:4">
      <c r="D61022" s="422"/>
    </row>
    <row r="61023" spans="4:4">
      <c r="D61023" s="422"/>
    </row>
    <row r="61024" spans="4:4">
      <c r="D61024" s="422"/>
    </row>
    <row r="61025" spans="4:4">
      <c r="D61025" s="422"/>
    </row>
    <row r="61026" spans="4:4">
      <c r="D61026" s="422"/>
    </row>
    <row r="61027" spans="4:4">
      <c r="D61027" s="422"/>
    </row>
    <row r="61028" spans="4:4">
      <c r="D61028" s="422"/>
    </row>
    <row r="61029" spans="4:4">
      <c r="D61029" s="422"/>
    </row>
    <row r="61030" spans="4:4">
      <c r="D61030" s="422"/>
    </row>
    <row r="61031" spans="4:4">
      <c r="D61031" s="422"/>
    </row>
    <row r="61032" spans="4:4">
      <c r="D61032" s="422"/>
    </row>
    <row r="61033" spans="4:4">
      <c r="D61033" s="422"/>
    </row>
    <row r="61034" spans="4:4">
      <c r="D61034" s="422"/>
    </row>
    <row r="61035" spans="4:4">
      <c r="D61035" s="422"/>
    </row>
    <row r="61036" spans="4:4">
      <c r="D61036" s="422"/>
    </row>
    <row r="61037" spans="4:4">
      <c r="D61037" s="422"/>
    </row>
    <row r="61038" spans="4:4">
      <c r="D61038" s="422"/>
    </row>
    <row r="61039" spans="4:4">
      <c r="D61039" s="422"/>
    </row>
    <row r="61040" spans="4:4">
      <c r="D61040" s="422"/>
    </row>
    <row r="61041" spans="4:4">
      <c r="D61041" s="422"/>
    </row>
    <row r="61042" spans="4:4">
      <c r="D61042" s="422"/>
    </row>
    <row r="61043" spans="4:4">
      <c r="D61043" s="422"/>
    </row>
    <row r="61044" spans="4:4">
      <c r="D61044" s="422"/>
    </row>
    <row r="61045" spans="4:4">
      <c r="D61045" s="422"/>
    </row>
    <row r="61046" spans="4:4">
      <c r="D61046" s="422"/>
    </row>
    <row r="61047" spans="4:4">
      <c r="D61047" s="422"/>
    </row>
    <row r="61048" spans="4:4">
      <c r="D61048" s="422"/>
    </row>
    <row r="61049" spans="4:4">
      <c r="D61049" s="422"/>
    </row>
    <row r="61050" spans="4:4">
      <c r="D61050" s="422"/>
    </row>
    <row r="61051" spans="4:4">
      <c r="D61051" s="422"/>
    </row>
    <row r="61052" spans="4:4">
      <c r="D61052" s="422"/>
    </row>
    <row r="61053" spans="4:4">
      <c r="D61053" s="422"/>
    </row>
    <row r="61054" spans="4:4">
      <c r="D61054" s="422"/>
    </row>
    <row r="61055" spans="4:4">
      <c r="D61055" s="422"/>
    </row>
    <row r="61056" spans="4:4">
      <c r="D61056" s="422"/>
    </row>
    <row r="61057" spans="4:4">
      <c r="D61057" s="422"/>
    </row>
    <row r="61058" spans="4:4">
      <c r="D61058" s="422"/>
    </row>
    <row r="61059" spans="4:4">
      <c r="D61059" s="422"/>
    </row>
    <row r="61060" spans="4:4">
      <c r="D61060" s="422"/>
    </row>
    <row r="61061" spans="4:4">
      <c r="D61061" s="422"/>
    </row>
    <row r="61062" spans="4:4">
      <c r="D61062" s="422"/>
    </row>
    <row r="61063" spans="4:4">
      <c r="D61063" s="422"/>
    </row>
    <row r="61064" spans="4:4">
      <c r="D61064" s="422"/>
    </row>
    <row r="61065" spans="4:4">
      <c r="D61065" s="422"/>
    </row>
    <row r="61066" spans="4:4">
      <c r="D61066" s="422"/>
    </row>
    <row r="61067" spans="4:4">
      <c r="D61067" s="422"/>
    </row>
    <row r="61068" spans="4:4">
      <c r="D61068" s="422"/>
    </row>
    <row r="61069" spans="4:4">
      <c r="D61069" s="422"/>
    </row>
    <row r="61070" spans="4:4">
      <c r="D61070" s="422"/>
    </row>
    <row r="61071" spans="4:4">
      <c r="D61071" s="422"/>
    </row>
    <row r="61072" spans="4:4">
      <c r="D61072" s="422"/>
    </row>
    <row r="61073" spans="4:4">
      <c r="D61073" s="422"/>
    </row>
    <row r="61074" spans="4:4">
      <c r="D61074" s="422"/>
    </row>
    <row r="61075" spans="4:4">
      <c r="D61075" s="422"/>
    </row>
    <row r="61076" spans="4:4">
      <c r="D61076" s="422"/>
    </row>
    <row r="61077" spans="4:4">
      <c r="D61077" s="422"/>
    </row>
    <row r="61078" spans="4:4">
      <c r="D61078" s="422"/>
    </row>
    <row r="61079" spans="4:4">
      <c r="D61079" s="422"/>
    </row>
    <row r="61080" spans="4:4">
      <c r="D61080" s="422"/>
    </row>
    <row r="61081" spans="4:4">
      <c r="D61081" s="422"/>
    </row>
    <row r="61082" spans="4:4">
      <c r="D61082" s="422"/>
    </row>
    <row r="61083" spans="4:4">
      <c r="D61083" s="422"/>
    </row>
    <row r="61084" spans="4:4">
      <c r="D61084" s="422"/>
    </row>
    <row r="61085" spans="4:4">
      <c r="D61085" s="422"/>
    </row>
    <row r="61086" spans="4:4">
      <c r="D61086" s="422"/>
    </row>
    <row r="61087" spans="4:4">
      <c r="D61087" s="422"/>
    </row>
    <row r="61088" spans="4:4">
      <c r="D61088" s="422"/>
    </row>
    <row r="61089" spans="4:4">
      <c r="D61089" s="422"/>
    </row>
    <row r="61090" spans="4:4">
      <c r="D61090" s="422"/>
    </row>
    <row r="61091" spans="4:4">
      <c r="D61091" s="422"/>
    </row>
    <row r="61092" spans="4:4">
      <c r="D61092" s="422"/>
    </row>
    <row r="61093" spans="4:4">
      <c r="D61093" s="422"/>
    </row>
    <row r="61094" spans="4:4">
      <c r="D61094" s="422"/>
    </row>
    <row r="61095" spans="4:4">
      <c r="D61095" s="422"/>
    </row>
    <row r="61096" spans="4:4">
      <c r="D61096" s="422"/>
    </row>
    <row r="61097" spans="4:4">
      <c r="D61097" s="422"/>
    </row>
    <row r="61098" spans="4:4">
      <c r="D61098" s="422"/>
    </row>
    <row r="61099" spans="4:4">
      <c r="D61099" s="422"/>
    </row>
    <row r="61100" spans="4:4">
      <c r="D61100" s="422"/>
    </row>
    <row r="61101" spans="4:4">
      <c r="D61101" s="422"/>
    </row>
    <row r="61102" spans="4:4">
      <c r="D61102" s="422"/>
    </row>
    <row r="61103" spans="4:4">
      <c r="D61103" s="422"/>
    </row>
    <row r="61104" spans="4:4">
      <c r="D61104" s="422"/>
    </row>
    <row r="61105" spans="4:4">
      <c r="D61105" s="422"/>
    </row>
    <row r="61106" spans="4:4">
      <c r="D61106" s="422"/>
    </row>
    <row r="61107" spans="4:4">
      <c r="D61107" s="422"/>
    </row>
    <row r="61108" spans="4:4">
      <c r="D61108" s="422"/>
    </row>
    <row r="61109" spans="4:4">
      <c r="D61109" s="422"/>
    </row>
    <row r="61110" spans="4:4">
      <c r="D61110" s="422"/>
    </row>
    <row r="61111" spans="4:4">
      <c r="D61111" s="422"/>
    </row>
    <row r="61112" spans="4:4">
      <c r="D61112" s="422"/>
    </row>
    <row r="61113" spans="4:4">
      <c r="D61113" s="422"/>
    </row>
    <row r="61114" spans="4:4">
      <c r="D61114" s="422"/>
    </row>
    <row r="61115" spans="4:4">
      <c r="D61115" s="422"/>
    </row>
    <row r="61116" spans="4:4">
      <c r="D61116" s="422"/>
    </row>
    <row r="61117" spans="4:4">
      <c r="D61117" s="422"/>
    </row>
    <row r="61118" spans="4:4">
      <c r="D61118" s="422"/>
    </row>
    <row r="61119" spans="4:4">
      <c r="D61119" s="422"/>
    </row>
    <row r="61120" spans="4:4">
      <c r="D61120" s="422"/>
    </row>
    <row r="61121" spans="4:4">
      <c r="D61121" s="422"/>
    </row>
    <row r="61122" spans="4:4">
      <c r="D61122" s="422"/>
    </row>
    <row r="61123" spans="4:4">
      <c r="D61123" s="422"/>
    </row>
    <row r="61124" spans="4:4">
      <c r="D61124" s="422"/>
    </row>
    <row r="61125" spans="4:4">
      <c r="D61125" s="422"/>
    </row>
    <row r="61126" spans="4:4">
      <c r="D61126" s="422"/>
    </row>
    <row r="61127" spans="4:4">
      <c r="D61127" s="422"/>
    </row>
    <row r="61128" spans="4:4">
      <c r="D61128" s="422"/>
    </row>
    <row r="61129" spans="4:4">
      <c r="D61129" s="422"/>
    </row>
    <row r="61130" spans="4:4">
      <c r="D61130" s="422"/>
    </row>
    <row r="61131" spans="4:4">
      <c r="D61131" s="422"/>
    </row>
    <row r="61132" spans="4:4">
      <c r="D61132" s="422"/>
    </row>
    <row r="61133" spans="4:4">
      <c r="D61133" s="422"/>
    </row>
    <row r="61134" spans="4:4">
      <c r="D61134" s="422"/>
    </row>
    <row r="61135" spans="4:4">
      <c r="D61135" s="422"/>
    </row>
    <row r="61136" spans="4:4">
      <c r="D61136" s="422"/>
    </row>
    <row r="61137" spans="4:4">
      <c r="D61137" s="422"/>
    </row>
    <row r="61138" spans="4:4">
      <c r="D61138" s="422"/>
    </row>
    <row r="61139" spans="4:4">
      <c r="D61139" s="422"/>
    </row>
    <row r="61140" spans="4:4">
      <c r="D61140" s="422"/>
    </row>
    <row r="61141" spans="4:4">
      <c r="D61141" s="422"/>
    </row>
    <row r="61142" spans="4:4">
      <c r="D61142" s="422"/>
    </row>
    <row r="61143" spans="4:4">
      <c r="D61143" s="422"/>
    </row>
    <row r="61144" spans="4:4">
      <c r="D61144" s="422"/>
    </row>
    <row r="61145" spans="4:4">
      <c r="D61145" s="422"/>
    </row>
    <row r="61146" spans="4:4">
      <c r="D61146" s="422"/>
    </row>
    <row r="61147" spans="4:4">
      <c r="D61147" s="422"/>
    </row>
    <row r="61148" spans="4:4">
      <c r="D61148" s="422"/>
    </row>
    <row r="61149" spans="4:4">
      <c r="D61149" s="422"/>
    </row>
    <row r="61150" spans="4:4">
      <c r="D61150" s="422"/>
    </row>
    <row r="61151" spans="4:4">
      <c r="D61151" s="422"/>
    </row>
    <row r="61152" spans="4:4">
      <c r="D61152" s="422"/>
    </row>
    <row r="61153" spans="4:4">
      <c r="D61153" s="422"/>
    </row>
    <row r="61154" spans="4:4">
      <c r="D61154" s="422"/>
    </row>
    <row r="61155" spans="4:4">
      <c r="D61155" s="422"/>
    </row>
    <row r="61156" spans="4:4">
      <c r="D61156" s="422"/>
    </row>
    <row r="61157" spans="4:4">
      <c r="D61157" s="422"/>
    </row>
    <row r="61158" spans="4:4">
      <c r="D61158" s="422"/>
    </row>
    <row r="61159" spans="4:4">
      <c r="D61159" s="422"/>
    </row>
    <row r="61160" spans="4:4">
      <c r="D61160" s="422"/>
    </row>
    <row r="61161" spans="4:4">
      <c r="D61161" s="422"/>
    </row>
    <row r="61162" spans="4:4">
      <c r="D61162" s="422"/>
    </row>
    <row r="61163" spans="4:4">
      <c r="D61163" s="422"/>
    </row>
    <row r="61164" spans="4:4">
      <c r="D61164" s="422"/>
    </row>
    <row r="61165" spans="4:4">
      <c r="D61165" s="422"/>
    </row>
    <row r="61166" spans="4:4">
      <c r="D61166" s="422"/>
    </row>
    <row r="61167" spans="4:4">
      <c r="D61167" s="422"/>
    </row>
    <row r="61168" spans="4:4">
      <c r="D61168" s="422"/>
    </row>
    <row r="61169" spans="4:4">
      <c r="D61169" s="422"/>
    </row>
    <row r="61170" spans="4:4">
      <c r="D61170" s="422"/>
    </row>
    <row r="61171" spans="4:4">
      <c r="D61171" s="422"/>
    </row>
    <row r="61172" spans="4:4">
      <c r="D61172" s="422"/>
    </row>
    <row r="61173" spans="4:4">
      <c r="D61173" s="422"/>
    </row>
    <row r="61174" spans="4:4">
      <c r="D61174" s="422"/>
    </row>
    <row r="61175" spans="4:4">
      <c r="D61175" s="422"/>
    </row>
    <row r="61176" spans="4:4">
      <c r="D61176" s="422"/>
    </row>
    <row r="61177" spans="4:4">
      <c r="D61177" s="422"/>
    </row>
    <row r="61178" spans="4:4">
      <c r="D61178" s="422"/>
    </row>
    <row r="61179" spans="4:4">
      <c r="D61179" s="422"/>
    </row>
    <row r="61180" spans="4:4">
      <c r="D61180" s="422"/>
    </row>
    <row r="61181" spans="4:4">
      <c r="D61181" s="422"/>
    </row>
    <row r="61182" spans="4:4">
      <c r="D61182" s="422"/>
    </row>
    <row r="61183" spans="4:4">
      <c r="D61183" s="422"/>
    </row>
    <row r="61184" spans="4:4">
      <c r="D61184" s="422"/>
    </row>
    <row r="61185" spans="4:4">
      <c r="D61185" s="422"/>
    </row>
    <row r="61186" spans="4:4">
      <c r="D61186" s="422"/>
    </row>
    <row r="61187" spans="4:4">
      <c r="D61187" s="422"/>
    </row>
    <row r="61188" spans="4:4">
      <c r="D61188" s="422"/>
    </row>
    <row r="61189" spans="4:4">
      <c r="D61189" s="422"/>
    </row>
    <row r="61190" spans="4:4">
      <c r="D61190" s="422"/>
    </row>
    <row r="61191" spans="4:4">
      <c r="D61191" s="422"/>
    </row>
    <row r="61192" spans="4:4">
      <c r="D61192" s="422"/>
    </row>
    <row r="61193" spans="4:4">
      <c r="D61193" s="422"/>
    </row>
    <row r="61194" spans="4:4">
      <c r="D61194" s="422"/>
    </row>
    <row r="61195" spans="4:4">
      <c r="D61195" s="422"/>
    </row>
    <row r="61196" spans="4:4">
      <c r="D61196" s="422"/>
    </row>
    <row r="61197" spans="4:4">
      <c r="D61197" s="422"/>
    </row>
    <row r="61198" spans="4:4">
      <c r="D61198" s="422"/>
    </row>
    <row r="61199" spans="4:4">
      <c r="D61199" s="422"/>
    </row>
    <row r="61200" spans="4:4">
      <c r="D61200" s="422"/>
    </row>
    <row r="61201" spans="4:4">
      <c r="D61201" s="422"/>
    </row>
    <row r="61202" spans="4:4">
      <c r="D61202" s="422"/>
    </row>
    <row r="61203" spans="4:4">
      <c r="D61203" s="422"/>
    </row>
    <row r="61204" spans="4:4">
      <c r="D61204" s="422"/>
    </row>
    <row r="61205" spans="4:4">
      <c r="D61205" s="422"/>
    </row>
    <row r="61206" spans="4:4">
      <c r="D61206" s="422"/>
    </row>
    <row r="61207" spans="4:4">
      <c r="D61207" s="422"/>
    </row>
    <row r="61208" spans="4:4">
      <c r="D61208" s="422"/>
    </row>
    <row r="61209" spans="4:4">
      <c r="D61209" s="422"/>
    </row>
    <row r="61210" spans="4:4">
      <c r="D61210" s="422"/>
    </row>
    <row r="61211" spans="4:4">
      <c r="D61211" s="422"/>
    </row>
    <row r="61212" spans="4:4">
      <c r="D61212" s="422"/>
    </row>
    <row r="61213" spans="4:4">
      <c r="D61213" s="422"/>
    </row>
    <row r="61214" spans="4:4">
      <c r="D61214" s="422"/>
    </row>
    <row r="61215" spans="4:4">
      <c r="D61215" s="422"/>
    </row>
    <row r="61216" spans="4:4">
      <c r="D61216" s="422"/>
    </row>
    <row r="61217" spans="4:4">
      <c r="D61217" s="422"/>
    </row>
    <row r="61218" spans="4:4">
      <c r="D61218" s="422"/>
    </row>
    <row r="61219" spans="4:4">
      <c r="D61219" s="422"/>
    </row>
    <row r="61220" spans="4:4">
      <c r="D61220" s="422"/>
    </row>
    <row r="61221" spans="4:4">
      <c r="D61221" s="422"/>
    </row>
    <row r="61222" spans="4:4">
      <c r="D61222" s="422"/>
    </row>
    <row r="61223" spans="4:4">
      <c r="D61223" s="422"/>
    </row>
    <row r="61224" spans="4:4">
      <c r="D61224" s="422"/>
    </row>
    <row r="61225" spans="4:4">
      <c r="D61225" s="422"/>
    </row>
    <row r="61226" spans="4:4">
      <c r="D61226" s="422"/>
    </row>
    <row r="61227" spans="4:4">
      <c r="D61227" s="422"/>
    </row>
    <row r="61228" spans="4:4">
      <c r="D61228" s="422"/>
    </row>
    <row r="61229" spans="4:4">
      <c r="D61229" s="422"/>
    </row>
    <row r="61230" spans="4:4">
      <c r="D61230" s="422"/>
    </row>
    <row r="61231" spans="4:4">
      <c r="D61231" s="422"/>
    </row>
    <row r="61232" spans="4:4">
      <c r="D61232" s="422"/>
    </row>
    <row r="61233" spans="4:4">
      <c r="D61233" s="422"/>
    </row>
    <row r="61234" spans="4:4">
      <c r="D61234" s="422"/>
    </row>
    <row r="61235" spans="4:4">
      <c r="D61235" s="422"/>
    </row>
    <row r="61236" spans="4:4">
      <c r="D61236" s="422"/>
    </row>
    <row r="61237" spans="4:4">
      <c r="D61237" s="422"/>
    </row>
    <row r="61238" spans="4:4">
      <c r="D61238" s="422"/>
    </row>
    <row r="61239" spans="4:4">
      <c r="D61239" s="422"/>
    </row>
    <row r="61240" spans="4:4">
      <c r="D61240" s="422"/>
    </row>
    <row r="61241" spans="4:4">
      <c r="D61241" s="422"/>
    </row>
    <row r="61242" spans="4:4">
      <c r="D61242" s="422"/>
    </row>
    <row r="61243" spans="4:4">
      <c r="D61243" s="422"/>
    </row>
    <row r="61244" spans="4:4">
      <c r="D61244" s="422"/>
    </row>
    <row r="61245" spans="4:4">
      <c r="D61245" s="422"/>
    </row>
    <row r="61246" spans="4:4">
      <c r="D61246" s="422"/>
    </row>
    <row r="61247" spans="4:4">
      <c r="D61247" s="422"/>
    </row>
    <row r="61248" spans="4:4">
      <c r="D61248" s="422"/>
    </row>
    <row r="61249" spans="4:4">
      <c r="D61249" s="422"/>
    </row>
    <row r="61250" spans="4:4">
      <c r="D61250" s="422"/>
    </row>
    <row r="61251" spans="4:4">
      <c r="D61251" s="422"/>
    </row>
    <row r="61252" spans="4:4">
      <c r="D61252" s="422"/>
    </row>
    <row r="61253" spans="4:4">
      <c r="D61253" s="422"/>
    </row>
    <row r="61254" spans="4:4">
      <c r="D61254" s="422"/>
    </row>
    <row r="61255" spans="4:4">
      <c r="D61255" s="422"/>
    </row>
    <row r="61256" spans="4:4">
      <c r="D61256" s="422"/>
    </row>
    <row r="61257" spans="4:4">
      <c r="D61257" s="422"/>
    </row>
    <row r="61258" spans="4:4">
      <c r="D61258" s="422"/>
    </row>
    <row r="61259" spans="4:4">
      <c r="D61259" s="422"/>
    </row>
    <row r="61260" spans="4:4">
      <c r="D61260" s="422"/>
    </row>
    <row r="61261" spans="4:4">
      <c r="D61261" s="422"/>
    </row>
    <row r="61262" spans="4:4">
      <c r="D61262" s="422"/>
    </row>
    <row r="61263" spans="4:4">
      <c r="D61263" s="422"/>
    </row>
    <row r="61264" spans="4:4">
      <c r="D61264" s="422"/>
    </row>
    <row r="61265" spans="4:4">
      <c r="D61265" s="422"/>
    </row>
    <row r="61266" spans="4:4">
      <c r="D61266" s="422"/>
    </row>
    <row r="61267" spans="4:4">
      <c r="D61267" s="422"/>
    </row>
    <row r="61268" spans="4:4">
      <c r="D61268" s="422"/>
    </row>
    <row r="61269" spans="4:4">
      <c r="D61269" s="422"/>
    </row>
    <row r="61270" spans="4:4">
      <c r="D61270" s="422"/>
    </row>
    <row r="61271" spans="4:4">
      <c r="D61271" s="422"/>
    </row>
    <row r="61272" spans="4:4">
      <c r="D61272" s="422"/>
    </row>
    <row r="61273" spans="4:4">
      <c r="D61273" s="422"/>
    </row>
    <row r="61274" spans="4:4">
      <c r="D61274" s="422"/>
    </row>
    <row r="61275" spans="4:4">
      <c r="D61275" s="422"/>
    </row>
    <row r="61276" spans="4:4">
      <c r="D61276" s="422"/>
    </row>
    <row r="61277" spans="4:4">
      <c r="D61277" s="422"/>
    </row>
    <row r="61278" spans="4:4">
      <c r="D61278" s="422"/>
    </row>
    <row r="61279" spans="4:4">
      <c r="D61279" s="422"/>
    </row>
    <row r="61280" spans="4:4">
      <c r="D61280" s="422"/>
    </row>
    <row r="61281" spans="4:4">
      <c r="D61281" s="422"/>
    </row>
    <row r="61282" spans="4:4">
      <c r="D61282" s="422"/>
    </row>
    <row r="61283" spans="4:4">
      <c r="D61283" s="422"/>
    </row>
    <row r="61284" spans="4:4">
      <c r="D61284" s="422"/>
    </row>
    <row r="61285" spans="4:4">
      <c r="D61285" s="422"/>
    </row>
    <row r="61286" spans="4:4">
      <c r="D61286" s="422"/>
    </row>
    <row r="61287" spans="4:4">
      <c r="D61287" s="422"/>
    </row>
    <row r="61288" spans="4:4">
      <c r="D61288" s="422"/>
    </row>
    <row r="61289" spans="4:4">
      <c r="D61289" s="422"/>
    </row>
    <row r="61290" spans="4:4">
      <c r="D61290" s="422"/>
    </row>
    <row r="61291" spans="4:4">
      <c r="D61291" s="422"/>
    </row>
    <row r="61292" spans="4:4">
      <c r="D61292" s="422"/>
    </row>
    <row r="61293" spans="4:4">
      <c r="D61293" s="422"/>
    </row>
    <row r="61294" spans="4:4">
      <c r="D61294" s="422"/>
    </row>
    <row r="61295" spans="4:4">
      <c r="D61295" s="422"/>
    </row>
    <row r="61296" spans="4:4">
      <c r="D61296" s="422"/>
    </row>
    <row r="61297" spans="4:4">
      <c r="D61297" s="422"/>
    </row>
    <row r="61298" spans="4:4">
      <c r="D61298" s="422"/>
    </row>
    <row r="61299" spans="4:4">
      <c r="D61299" s="422"/>
    </row>
    <row r="61300" spans="4:4">
      <c r="D61300" s="422"/>
    </row>
    <row r="61301" spans="4:4">
      <c r="D61301" s="422"/>
    </row>
    <row r="61302" spans="4:4">
      <c r="D61302" s="422"/>
    </row>
    <row r="61303" spans="4:4">
      <c r="D61303" s="422"/>
    </row>
    <row r="61304" spans="4:4">
      <c r="D61304" s="422"/>
    </row>
    <row r="61305" spans="4:4">
      <c r="D61305" s="422"/>
    </row>
    <row r="61306" spans="4:4">
      <c r="D61306" s="422"/>
    </row>
    <row r="61307" spans="4:4">
      <c r="D61307" s="422"/>
    </row>
    <row r="61308" spans="4:4">
      <c r="D61308" s="422"/>
    </row>
    <row r="61309" spans="4:4">
      <c r="D61309" s="422"/>
    </row>
    <row r="61310" spans="4:4">
      <c r="D61310" s="422"/>
    </row>
    <row r="61311" spans="4:4">
      <c r="D61311" s="422"/>
    </row>
    <row r="61312" spans="4:4">
      <c r="D61312" s="422"/>
    </row>
    <row r="61313" spans="4:4">
      <c r="D61313" s="422"/>
    </row>
    <row r="61314" spans="4:4">
      <c r="D61314" s="422"/>
    </row>
    <row r="61315" spans="4:4">
      <c r="D61315" s="422"/>
    </row>
    <row r="61316" spans="4:4">
      <c r="D61316" s="422"/>
    </row>
    <row r="61317" spans="4:4">
      <c r="D61317" s="422"/>
    </row>
    <row r="61318" spans="4:4">
      <c r="D61318" s="422"/>
    </row>
    <row r="61319" spans="4:4">
      <c r="D61319" s="422"/>
    </row>
    <row r="61320" spans="4:4">
      <c r="D61320" s="422"/>
    </row>
    <row r="61321" spans="4:4">
      <c r="D61321" s="422"/>
    </row>
    <row r="61322" spans="4:4">
      <c r="D61322" s="422"/>
    </row>
    <row r="61323" spans="4:4">
      <c r="D61323" s="422"/>
    </row>
    <row r="61324" spans="4:4">
      <c r="D61324" s="422"/>
    </row>
    <row r="61325" spans="4:4">
      <c r="D61325" s="422"/>
    </row>
    <row r="61326" spans="4:4">
      <c r="D61326" s="422"/>
    </row>
    <row r="61327" spans="4:4">
      <c r="D61327" s="422"/>
    </row>
    <row r="61328" spans="4:4">
      <c r="D61328" s="422"/>
    </row>
    <row r="61329" spans="4:4">
      <c r="D61329" s="422"/>
    </row>
    <row r="61330" spans="4:4">
      <c r="D61330" s="422"/>
    </row>
    <row r="61331" spans="4:4">
      <c r="D61331" s="422"/>
    </row>
    <row r="61332" spans="4:4">
      <c r="D61332" s="422"/>
    </row>
    <row r="61333" spans="4:4">
      <c r="D61333" s="422"/>
    </row>
    <row r="61334" spans="4:4">
      <c r="D61334" s="422"/>
    </row>
    <row r="61335" spans="4:4">
      <c r="D61335" s="422"/>
    </row>
    <row r="61336" spans="4:4">
      <c r="D61336" s="422"/>
    </row>
    <row r="61337" spans="4:4">
      <c r="D61337" s="422"/>
    </row>
    <row r="61338" spans="4:4">
      <c r="D61338" s="422"/>
    </row>
    <row r="61339" spans="4:4">
      <c r="D61339" s="422"/>
    </row>
    <row r="61340" spans="4:4">
      <c r="D61340" s="422"/>
    </row>
    <row r="61341" spans="4:4">
      <c r="D61341" s="422"/>
    </row>
    <row r="61342" spans="4:4">
      <c r="D61342" s="422"/>
    </row>
    <row r="61343" spans="4:4">
      <c r="D61343" s="422"/>
    </row>
    <row r="61344" spans="4:4">
      <c r="D61344" s="422"/>
    </row>
    <row r="61345" spans="4:4">
      <c r="D61345" s="422"/>
    </row>
    <row r="61346" spans="4:4">
      <c r="D61346" s="422"/>
    </row>
    <row r="61347" spans="4:4">
      <c r="D61347" s="422"/>
    </row>
    <row r="61348" spans="4:4">
      <c r="D61348" s="422"/>
    </row>
    <row r="61349" spans="4:4">
      <c r="D61349" s="422"/>
    </row>
    <row r="61350" spans="4:4">
      <c r="D61350" s="422"/>
    </row>
    <row r="61351" spans="4:4">
      <c r="D61351" s="422"/>
    </row>
    <row r="61352" spans="4:4">
      <c r="D61352" s="422"/>
    </row>
    <row r="61353" spans="4:4">
      <c r="D61353" s="422"/>
    </row>
    <row r="61354" spans="4:4">
      <c r="D61354" s="422"/>
    </row>
    <row r="61355" spans="4:4">
      <c r="D61355" s="422"/>
    </row>
    <row r="61356" spans="4:4">
      <c r="D61356" s="422"/>
    </row>
    <row r="61357" spans="4:4">
      <c r="D61357" s="422"/>
    </row>
    <row r="61358" spans="4:4">
      <c r="D61358" s="422"/>
    </row>
    <row r="61359" spans="4:4">
      <c r="D61359" s="422"/>
    </row>
    <row r="61360" spans="4:4">
      <c r="D61360" s="422"/>
    </row>
    <row r="61361" spans="4:4">
      <c r="D61361" s="422"/>
    </row>
    <row r="61362" spans="4:4">
      <c r="D61362" s="422"/>
    </row>
    <row r="61363" spans="4:4">
      <c r="D61363" s="422"/>
    </row>
    <row r="61364" spans="4:4">
      <c r="D61364" s="422"/>
    </row>
    <row r="61365" spans="4:4">
      <c r="D61365" s="422"/>
    </row>
    <row r="61366" spans="4:4">
      <c r="D61366" s="422"/>
    </row>
    <row r="61367" spans="4:4">
      <c r="D61367" s="422"/>
    </row>
    <row r="61368" spans="4:4">
      <c r="D61368" s="422"/>
    </row>
    <row r="61369" spans="4:4">
      <c r="D61369" s="422"/>
    </row>
    <row r="61370" spans="4:4">
      <c r="D61370" s="422"/>
    </row>
    <row r="61371" spans="4:4">
      <c r="D61371" s="422"/>
    </row>
    <row r="61372" spans="4:4">
      <c r="D61372" s="422"/>
    </row>
    <row r="61373" spans="4:4">
      <c r="D61373" s="422"/>
    </row>
    <row r="61374" spans="4:4">
      <c r="D61374" s="422"/>
    </row>
    <row r="61375" spans="4:4">
      <c r="D61375" s="422"/>
    </row>
    <row r="61376" spans="4:4">
      <c r="D61376" s="422"/>
    </row>
    <row r="61377" spans="4:4">
      <c r="D61377" s="422"/>
    </row>
    <row r="61378" spans="4:4">
      <c r="D61378" s="422"/>
    </row>
    <row r="61379" spans="4:4">
      <c r="D61379" s="422"/>
    </row>
    <row r="61380" spans="4:4">
      <c r="D61380" s="422"/>
    </row>
    <row r="61381" spans="4:4">
      <c r="D61381" s="422"/>
    </row>
    <row r="61382" spans="4:4">
      <c r="D61382" s="422"/>
    </row>
    <row r="61383" spans="4:4">
      <c r="D61383" s="422"/>
    </row>
    <row r="61384" spans="4:4">
      <c r="D61384" s="422"/>
    </row>
    <row r="61385" spans="4:4">
      <c r="D61385" s="422"/>
    </row>
    <row r="61386" spans="4:4">
      <c r="D61386" s="422"/>
    </row>
    <row r="61387" spans="4:4">
      <c r="D61387" s="422"/>
    </row>
    <row r="61388" spans="4:4">
      <c r="D61388" s="422"/>
    </row>
    <row r="61389" spans="4:4">
      <c r="D61389" s="422"/>
    </row>
    <row r="61390" spans="4:4">
      <c r="D61390" s="422"/>
    </row>
    <row r="61391" spans="4:4">
      <c r="D61391" s="422"/>
    </row>
    <row r="61392" spans="4:4">
      <c r="D61392" s="422"/>
    </row>
    <row r="61393" spans="4:4">
      <c r="D61393" s="422"/>
    </row>
    <row r="61394" spans="4:4">
      <c r="D61394" s="422"/>
    </row>
    <row r="61395" spans="4:4">
      <c r="D61395" s="422"/>
    </row>
    <row r="61396" spans="4:4">
      <c r="D61396" s="422"/>
    </row>
    <row r="61397" spans="4:4">
      <c r="D61397" s="422"/>
    </row>
    <row r="61398" spans="4:4">
      <c r="D61398" s="422"/>
    </row>
    <row r="61399" spans="4:4">
      <c r="D61399" s="422"/>
    </row>
    <row r="61400" spans="4:4">
      <c r="D61400" s="422"/>
    </row>
    <row r="61401" spans="4:4">
      <c r="D61401" s="422"/>
    </row>
    <row r="61402" spans="4:4">
      <c r="D61402" s="422"/>
    </row>
    <row r="61403" spans="4:4">
      <c r="D61403" s="422"/>
    </row>
    <row r="61404" spans="4:4">
      <c r="D61404" s="422"/>
    </row>
    <row r="61405" spans="4:4">
      <c r="D61405" s="422"/>
    </row>
    <row r="61406" spans="4:4">
      <c r="D61406" s="422"/>
    </row>
    <row r="61407" spans="4:4">
      <c r="D61407" s="422"/>
    </row>
    <row r="61408" spans="4:4">
      <c r="D61408" s="422"/>
    </row>
    <row r="61409" spans="4:4">
      <c r="D61409" s="422"/>
    </row>
    <row r="61410" spans="4:4">
      <c r="D61410" s="422"/>
    </row>
    <row r="61411" spans="4:4">
      <c r="D61411" s="422"/>
    </row>
    <row r="61412" spans="4:4">
      <c r="D61412" s="422"/>
    </row>
    <row r="61413" spans="4:4">
      <c r="D61413" s="422"/>
    </row>
    <row r="61414" spans="4:4">
      <c r="D61414" s="422"/>
    </row>
    <row r="61415" spans="4:4">
      <c r="D61415" s="422"/>
    </row>
    <row r="61416" spans="4:4">
      <c r="D61416" s="422"/>
    </row>
    <row r="61417" spans="4:4">
      <c r="D61417" s="422"/>
    </row>
    <row r="61418" spans="4:4">
      <c r="D61418" s="422"/>
    </row>
    <row r="61419" spans="4:4">
      <c r="D61419" s="422"/>
    </row>
    <row r="61420" spans="4:4">
      <c r="D61420" s="422"/>
    </row>
    <row r="61421" spans="4:4">
      <c r="D61421" s="422"/>
    </row>
    <row r="61422" spans="4:4">
      <c r="D61422" s="422"/>
    </row>
    <row r="61423" spans="4:4">
      <c r="D61423" s="422"/>
    </row>
    <row r="61424" spans="4:4">
      <c r="D61424" s="422"/>
    </row>
    <row r="61425" spans="4:4">
      <c r="D61425" s="422"/>
    </row>
    <row r="61426" spans="4:4">
      <c r="D61426" s="422"/>
    </row>
    <row r="61427" spans="4:4">
      <c r="D61427" s="422"/>
    </row>
    <row r="61428" spans="4:4">
      <c r="D61428" s="422"/>
    </row>
    <row r="61429" spans="4:4">
      <c r="D61429" s="422"/>
    </row>
    <row r="61430" spans="4:4">
      <c r="D61430" s="422"/>
    </row>
    <row r="61431" spans="4:4">
      <c r="D61431" s="422"/>
    </row>
    <row r="61432" spans="4:4">
      <c r="D61432" s="422"/>
    </row>
    <row r="61433" spans="4:4">
      <c r="D61433" s="422"/>
    </row>
    <row r="61434" spans="4:4">
      <c r="D61434" s="422"/>
    </row>
    <row r="61435" spans="4:4">
      <c r="D61435" s="422"/>
    </row>
    <row r="61436" spans="4:4">
      <c r="D61436" s="422"/>
    </row>
    <row r="61437" spans="4:4">
      <c r="D61437" s="422"/>
    </row>
    <row r="61438" spans="4:4">
      <c r="D61438" s="422"/>
    </row>
    <row r="61439" spans="4:4">
      <c r="D61439" s="422"/>
    </row>
    <row r="61440" spans="4:4">
      <c r="D61440" s="422"/>
    </row>
    <row r="61441" spans="4:4">
      <c r="D61441" s="422"/>
    </row>
    <row r="61442" spans="4:4">
      <c r="D61442" s="422"/>
    </row>
    <row r="61443" spans="4:4">
      <c r="D61443" s="422"/>
    </row>
    <row r="61444" spans="4:4">
      <c r="D61444" s="422"/>
    </row>
    <row r="61445" spans="4:4">
      <c r="D61445" s="422"/>
    </row>
    <row r="61446" spans="4:4">
      <c r="D61446" s="422"/>
    </row>
    <row r="61447" spans="4:4">
      <c r="D61447" s="422"/>
    </row>
    <row r="61448" spans="4:4">
      <c r="D61448" s="422"/>
    </row>
    <row r="61449" spans="4:4">
      <c r="D61449" s="422"/>
    </row>
    <row r="61450" spans="4:4">
      <c r="D61450" s="422"/>
    </row>
    <row r="61451" spans="4:4">
      <c r="D61451" s="422"/>
    </row>
    <row r="61452" spans="4:4">
      <c r="D61452" s="422"/>
    </row>
    <row r="61453" spans="4:4">
      <c r="D61453" s="422"/>
    </row>
    <row r="61454" spans="4:4">
      <c r="D61454" s="422"/>
    </row>
    <row r="61455" spans="4:4">
      <c r="D61455" s="422"/>
    </row>
    <row r="61456" spans="4:4">
      <c r="D61456" s="422"/>
    </row>
    <row r="61457" spans="4:4">
      <c r="D61457" s="422"/>
    </row>
    <row r="61458" spans="4:4">
      <c r="D61458" s="422"/>
    </row>
    <row r="61459" spans="4:4">
      <c r="D61459" s="422"/>
    </row>
    <row r="61460" spans="4:4">
      <c r="D61460" s="422"/>
    </row>
    <row r="61461" spans="4:4">
      <c r="D61461" s="422"/>
    </row>
    <row r="61462" spans="4:4">
      <c r="D61462" s="422"/>
    </row>
    <row r="61463" spans="4:4">
      <c r="D61463" s="422"/>
    </row>
    <row r="61464" spans="4:4">
      <c r="D61464" s="422"/>
    </row>
    <row r="61465" spans="4:4">
      <c r="D61465" s="422"/>
    </row>
    <row r="61466" spans="4:4">
      <c r="D61466" s="422"/>
    </row>
    <row r="61467" spans="4:4">
      <c r="D61467" s="422"/>
    </row>
    <row r="61468" spans="4:4">
      <c r="D61468" s="422"/>
    </row>
    <row r="61469" spans="4:4">
      <c r="D61469" s="422"/>
    </row>
    <row r="61470" spans="4:4">
      <c r="D61470" s="422"/>
    </row>
    <row r="61471" spans="4:4">
      <c r="D61471" s="422"/>
    </row>
    <row r="61472" spans="4:4">
      <c r="D61472" s="422"/>
    </row>
    <row r="61473" spans="4:4">
      <c r="D61473" s="422"/>
    </row>
    <row r="61474" spans="4:4">
      <c r="D61474" s="422"/>
    </row>
    <row r="61475" spans="4:4">
      <c r="D61475" s="422"/>
    </row>
    <row r="61476" spans="4:4">
      <c r="D61476" s="422"/>
    </row>
    <row r="61477" spans="4:4">
      <c r="D61477" s="422"/>
    </row>
    <row r="61478" spans="4:4">
      <c r="D61478" s="422"/>
    </row>
    <row r="61479" spans="4:4">
      <c r="D61479" s="422"/>
    </row>
    <row r="61480" spans="4:4">
      <c r="D61480" s="422"/>
    </row>
    <row r="61481" spans="4:4">
      <c r="D61481" s="422"/>
    </row>
    <row r="61482" spans="4:4">
      <c r="D61482" s="422"/>
    </row>
    <row r="61483" spans="4:4">
      <c r="D61483" s="422"/>
    </row>
    <row r="61484" spans="4:4">
      <c r="D61484" s="422"/>
    </row>
    <row r="61485" spans="4:4">
      <c r="D61485" s="422"/>
    </row>
    <row r="61486" spans="4:4">
      <c r="D61486" s="422"/>
    </row>
    <row r="61487" spans="4:4">
      <c r="D61487" s="422"/>
    </row>
    <row r="61488" spans="4:4">
      <c r="D61488" s="422"/>
    </row>
    <row r="61489" spans="4:4">
      <c r="D61489" s="422"/>
    </row>
    <row r="61490" spans="4:4">
      <c r="D61490" s="422"/>
    </row>
    <row r="61491" spans="4:4">
      <c r="D61491" s="422"/>
    </row>
    <row r="61492" spans="4:4">
      <c r="D61492" s="422"/>
    </row>
    <row r="61493" spans="4:4">
      <c r="D61493" s="422"/>
    </row>
    <row r="61494" spans="4:4">
      <c r="D61494" s="422"/>
    </row>
    <row r="61495" spans="4:4">
      <c r="D61495" s="422"/>
    </row>
    <row r="61496" spans="4:4">
      <c r="D61496" s="422"/>
    </row>
    <row r="61497" spans="4:4">
      <c r="D61497" s="422"/>
    </row>
    <row r="61498" spans="4:4">
      <c r="D61498" s="422"/>
    </row>
    <row r="61499" spans="4:4">
      <c r="D61499" s="422"/>
    </row>
    <row r="61500" spans="4:4">
      <c r="D61500" s="422"/>
    </row>
    <row r="61501" spans="4:4">
      <c r="D61501" s="422"/>
    </row>
    <row r="61502" spans="4:4">
      <c r="D61502" s="422"/>
    </row>
    <row r="61503" spans="4:4">
      <c r="D61503" s="422"/>
    </row>
    <row r="61504" spans="4:4">
      <c r="D61504" s="422"/>
    </row>
    <row r="61505" spans="4:4">
      <c r="D61505" s="422"/>
    </row>
    <row r="61506" spans="4:4">
      <c r="D61506" s="422"/>
    </row>
    <row r="61507" spans="4:4">
      <c r="D61507" s="422"/>
    </row>
    <row r="61508" spans="4:4">
      <c r="D61508" s="422"/>
    </row>
    <row r="61509" spans="4:4">
      <c r="D61509" s="422"/>
    </row>
    <row r="61510" spans="4:4">
      <c r="D61510" s="422"/>
    </row>
    <row r="61511" spans="4:4">
      <c r="D61511" s="422"/>
    </row>
    <row r="61512" spans="4:4">
      <c r="D61512" s="422"/>
    </row>
    <row r="61513" spans="4:4">
      <c r="D61513" s="422"/>
    </row>
    <row r="61514" spans="4:4">
      <c r="D61514" s="422"/>
    </row>
    <row r="61515" spans="4:4">
      <c r="D61515" s="422"/>
    </row>
    <row r="61516" spans="4:4">
      <c r="D61516" s="422"/>
    </row>
    <row r="61517" spans="4:4">
      <c r="D61517" s="422"/>
    </row>
    <row r="61518" spans="4:4">
      <c r="D61518" s="422"/>
    </row>
    <row r="61519" spans="4:4">
      <c r="D61519" s="422"/>
    </row>
    <row r="61520" spans="4:4">
      <c r="D61520" s="422"/>
    </row>
    <row r="61521" spans="4:4">
      <c r="D61521" s="422"/>
    </row>
    <row r="61522" spans="4:4">
      <c r="D61522" s="422"/>
    </row>
    <row r="61523" spans="4:4">
      <c r="D61523" s="422"/>
    </row>
    <row r="61524" spans="4:4">
      <c r="D61524" s="422"/>
    </row>
    <row r="61525" spans="4:4">
      <c r="D61525" s="422"/>
    </row>
    <row r="61526" spans="4:4">
      <c r="D61526" s="422"/>
    </row>
    <row r="61527" spans="4:4">
      <c r="D61527" s="422"/>
    </row>
    <row r="61528" spans="4:4">
      <c r="D61528" s="422"/>
    </row>
    <row r="61529" spans="4:4">
      <c r="D61529" s="422"/>
    </row>
    <row r="61530" spans="4:4">
      <c r="D61530" s="422"/>
    </row>
    <row r="61531" spans="4:4">
      <c r="D61531" s="422"/>
    </row>
    <row r="61532" spans="4:4">
      <c r="D61532" s="422"/>
    </row>
    <row r="61533" spans="4:4">
      <c r="D61533" s="422"/>
    </row>
    <row r="61534" spans="4:4">
      <c r="D61534" s="422"/>
    </row>
    <row r="61535" spans="4:4">
      <c r="D61535" s="422"/>
    </row>
    <row r="61536" spans="4:4">
      <c r="D61536" s="422"/>
    </row>
    <row r="61537" spans="4:4">
      <c r="D61537" s="422"/>
    </row>
    <row r="61538" spans="4:4">
      <c r="D61538" s="422"/>
    </row>
    <row r="61539" spans="4:4">
      <c r="D61539" s="422"/>
    </row>
    <row r="61540" spans="4:4">
      <c r="D61540" s="422"/>
    </row>
    <row r="61541" spans="4:4">
      <c r="D61541" s="422"/>
    </row>
    <row r="61542" spans="4:4">
      <c r="D61542" s="422"/>
    </row>
    <row r="61543" spans="4:4">
      <c r="D61543" s="422"/>
    </row>
    <row r="61544" spans="4:4">
      <c r="D61544" s="422"/>
    </row>
    <row r="61545" spans="4:4">
      <c r="D61545" s="422"/>
    </row>
    <row r="61546" spans="4:4">
      <c r="D61546" s="422"/>
    </row>
    <row r="61547" spans="4:4">
      <c r="D61547" s="422"/>
    </row>
    <row r="61548" spans="4:4">
      <c r="D61548" s="422"/>
    </row>
    <row r="61549" spans="4:4">
      <c r="D61549" s="422"/>
    </row>
    <row r="61550" spans="4:4">
      <c r="D61550" s="422"/>
    </row>
    <row r="61551" spans="4:4">
      <c r="D61551" s="422"/>
    </row>
    <row r="61552" spans="4:4">
      <c r="D61552" s="422"/>
    </row>
    <row r="61553" spans="4:4">
      <c r="D61553" s="422"/>
    </row>
    <row r="61554" spans="4:4">
      <c r="D61554" s="422"/>
    </row>
    <row r="61555" spans="4:4">
      <c r="D61555" s="422"/>
    </row>
    <row r="61556" spans="4:4">
      <c r="D61556" s="422"/>
    </row>
    <row r="61557" spans="4:4">
      <c r="D61557" s="422"/>
    </row>
    <row r="61558" spans="4:4">
      <c r="D61558" s="422"/>
    </row>
    <row r="61559" spans="4:4">
      <c r="D61559" s="422"/>
    </row>
    <row r="61560" spans="4:4">
      <c r="D61560" s="422"/>
    </row>
    <row r="61561" spans="4:4">
      <c r="D61561" s="422"/>
    </row>
    <row r="61562" spans="4:4">
      <c r="D61562" s="422"/>
    </row>
    <row r="61563" spans="4:4">
      <c r="D61563" s="422"/>
    </row>
    <row r="61564" spans="4:4">
      <c r="D61564" s="422"/>
    </row>
    <row r="61565" spans="4:4">
      <c r="D61565" s="422"/>
    </row>
    <row r="61566" spans="4:4">
      <c r="D61566" s="422"/>
    </row>
    <row r="61567" spans="4:4">
      <c r="D61567" s="422"/>
    </row>
    <row r="61568" spans="4:4">
      <c r="D61568" s="422"/>
    </row>
    <row r="61569" spans="4:4">
      <c r="D61569" s="422"/>
    </row>
    <row r="61570" spans="4:4">
      <c r="D61570" s="422"/>
    </row>
    <row r="61571" spans="4:4">
      <c r="D61571" s="422"/>
    </row>
    <row r="61572" spans="4:4">
      <c r="D61572" s="422"/>
    </row>
    <row r="61573" spans="4:4">
      <c r="D61573" s="422"/>
    </row>
    <row r="61574" spans="4:4">
      <c r="D61574" s="422"/>
    </row>
    <row r="61575" spans="4:4">
      <c r="D61575" s="422"/>
    </row>
    <row r="61576" spans="4:4">
      <c r="D61576" s="422"/>
    </row>
    <row r="61577" spans="4:4">
      <c r="D61577" s="422"/>
    </row>
    <row r="61578" spans="4:4">
      <c r="D61578" s="422"/>
    </row>
    <row r="61579" spans="4:4">
      <c r="D61579" s="422"/>
    </row>
    <row r="61580" spans="4:4">
      <c r="D61580" s="422"/>
    </row>
    <row r="61581" spans="4:4">
      <c r="D61581" s="422"/>
    </row>
    <row r="61582" spans="4:4">
      <c r="D61582" s="422"/>
    </row>
    <row r="61583" spans="4:4">
      <c r="D61583" s="422"/>
    </row>
    <row r="61584" spans="4:4">
      <c r="D61584" s="422"/>
    </row>
    <row r="61585" spans="4:4">
      <c r="D61585" s="422"/>
    </row>
    <row r="61586" spans="4:4">
      <c r="D61586" s="422"/>
    </row>
    <row r="61587" spans="4:4">
      <c r="D61587" s="422"/>
    </row>
    <row r="61588" spans="4:4">
      <c r="D61588" s="422"/>
    </row>
    <row r="61589" spans="4:4">
      <c r="D61589" s="422"/>
    </row>
    <row r="61590" spans="4:4">
      <c r="D61590" s="422"/>
    </row>
    <row r="61591" spans="4:4">
      <c r="D61591" s="422"/>
    </row>
    <row r="61592" spans="4:4">
      <c r="D61592" s="422"/>
    </row>
    <row r="61593" spans="4:4">
      <c r="D61593" s="422"/>
    </row>
    <row r="61594" spans="4:4">
      <c r="D61594" s="422"/>
    </row>
    <row r="61595" spans="4:4">
      <c r="D61595" s="422"/>
    </row>
    <row r="61596" spans="4:4">
      <c r="D61596" s="422"/>
    </row>
    <row r="61597" spans="4:4">
      <c r="D61597" s="422"/>
    </row>
    <row r="61598" spans="4:4">
      <c r="D61598" s="422"/>
    </row>
    <row r="61599" spans="4:4">
      <c r="D61599" s="422"/>
    </row>
    <row r="61600" spans="4:4">
      <c r="D61600" s="422"/>
    </row>
    <row r="61601" spans="4:4">
      <c r="D61601" s="422"/>
    </row>
    <row r="61602" spans="4:4">
      <c r="D61602" s="422"/>
    </row>
    <row r="61603" spans="4:4">
      <c r="D61603" s="422"/>
    </row>
    <row r="61604" spans="4:4">
      <c r="D61604" s="422"/>
    </row>
    <row r="61605" spans="4:4">
      <c r="D61605" s="422"/>
    </row>
    <row r="61606" spans="4:4">
      <c r="D61606" s="422"/>
    </row>
    <row r="61607" spans="4:4">
      <c r="D61607" s="422"/>
    </row>
    <row r="61608" spans="4:4">
      <c r="D61608" s="422"/>
    </row>
    <row r="61609" spans="4:4">
      <c r="D61609" s="422"/>
    </row>
    <row r="61610" spans="4:4">
      <c r="D61610" s="422"/>
    </row>
    <row r="61611" spans="4:4">
      <c r="D61611" s="422"/>
    </row>
    <row r="61612" spans="4:4">
      <c r="D61612" s="422"/>
    </row>
    <row r="61613" spans="4:4">
      <c r="D61613" s="422"/>
    </row>
    <row r="61614" spans="4:4">
      <c r="D61614" s="422"/>
    </row>
    <row r="61615" spans="4:4">
      <c r="D61615" s="422"/>
    </row>
    <row r="61616" spans="4:4">
      <c r="D61616" s="422"/>
    </row>
    <row r="61617" spans="4:4">
      <c r="D61617" s="422"/>
    </row>
    <row r="61618" spans="4:4">
      <c r="D61618" s="422"/>
    </row>
    <row r="61619" spans="4:4">
      <c r="D61619" s="422"/>
    </row>
    <row r="61620" spans="4:4">
      <c r="D61620" s="422"/>
    </row>
    <row r="61621" spans="4:4">
      <c r="D61621" s="422"/>
    </row>
    <row r="61622" spans="4:4">
      <c r="D61622" s="422"/>
    </row>
    <row r="61623" spans="4:4">
      <c r="D61623" s="422"/>
    </row>
    <row r="61624" spans="4:4">
      <c r="D61624" s="422"/>
    </row>
    <row r="61625" spans="4:4">
      <c r="D61625" s="422"/>
    </row>
    <row r="61626" spans="4:4">
      <c r="D61626" s="422"/>
    </row>
    <row r="61627" spans="4:4">
      <c r="D61627" s="422"/>
    </row>
    <row r="61628" spans="4:4">
      <c r="D61628" s="422"/>
    </row>
    <row r="61629" spans="4:4">
      <c r="D61629" s="422"/>
    </row>
    <row r="61630" spans="4:4">
      <c r="D61630" s="422"/>
    </row>
    <row r="61631" spans="4:4">
      <c r="D61631" s="422"/>
    </row>
    <row r="61632" spans="4:4">
      <c r="D61632" s="422"/>
    </row>
    <row r="61633" spans="4:4">
      <c r="D61633" s="422"/>
    </row>
    <row r="61634" spans="4:4">
      <c r="D61634" s="422"/>
    </row>
    <row r="61635" spans="4:4">
      <c r="D61635" s="422"/>
    </row>
    <row r="61636" spans="4:4">
      <c r="D61636" s="422"/>
    </row>
    <row r="61637" spans="4:4">
      <c r="D61637" s="422"/>
    </row>
    <row r="61638" spans="4:4">
      <c r="D61638" s="422"/>
    </row>
    <row r="61639" spans="4:4">
      <c r="D61639" s="422"/>
    </row>
    <row r="61640" spans="4:4">
      <c r="D61640" s="422"/>
    </row>
    <row r="61641" spans="4:4">
      <c r="D61641" s="422"/>
    </row>
    <row r="61642" spans="4:4">
      <c r="D61642" s="422"/>
    </row>
    <row r="61643" spans="4:4">
      <c r="D61643" s="422"/>
    </row>
    <row r="61644" spans="4:4">
      <c r="D61644" s="422"/>
    </row>
    <row r="61645" spans="4:4">
      <c r="D61645" s="422"/>
    </row>
    <row r="61646" spans="4:4">
      <c r="D61646" s="422"/>
    </row>
    <row r="61647" spans="4:4">
      <c r="D61647" s="422"/>
    </row>
    <row r="61648" spans="4:4">
      <c r="D61648" s="422"/>
    </row>
    <row r="61649" spans="4:4">
      <c r="D61649" s="422"/>
    </row>
    <row r="61650" spans="4:4">
      <c r="D61650" s="422"/>
    </row>
    <row r="61651" spans="4:4">
      <c r="D61651" s="422"/>
    </row>
    <row r="61652" spans="4:4">
      <c r="D61652" s="422"/>
    </row>
    <row r="61653" spans="4:4">
      <c r="D61653" s="422"/>
    </row>
    <row r="61654" spans="4:4">
      <c r="D61654" s="422"/>
    </row>
    <row r="61655" spans="4:4">
      <c r="D61655" s="422"/>
    </row>
    <row r="61656" spans="4:4">
      <c r="D61656" s="422"/>
    </row>
    <row r="61657" spans="4:4">
      <c r="D61657" s="422"/>
    </row>
    <row r="61658" spans="4:4">
      <c r="D61658" s="422"/>
    </row>
    <row r="61659" spans="4:4">
      <c r="D61659" s="422"/>
    </row>
    <row r="61660" spans="4:4">
      <c r="D61660" s="422"/>
    </row>
    <row r="61661" spans="4:4">
      <c r="D61661" s="422"/>
    </row>
    <row r="61662" spans="4:4">
      <c r="D61662" s="422"/>
    </row>
    <row r="61663" spans="4:4">
      <c r="D61663" s="422"/>
    </row>
    <row r="61664" spans="4:4">
      <c r="D61664" s="422"/>
    </row>
    <row r="61665" spans="4:4">
      <c r="D61665" s="422"/>
    </row>
    <row r="61666" spans="4:4">
      <c r="D61666" s="422"/>
    </row>
    <row r="61667" spans="4:4">
      <c r="D61667" s="422"/>
    </row>
    <row r="61668" spans="4:4">
      <c r="D61668" s="422"/>
    </row>
    <row r="61669" spans="4:4">
      <c r="D61669" s="422"/>
    </row>
    <row r="61670" spans="4:4">
      <c r="D61670" s="422"/>
    </row>
    <row r="61671" spans="4:4">
      <c r="D61671" s="422"/>
    </row>
    <row r="61672" spans="4:4">
      <c r="D61672" s="422"/>
    </row>
    <row r="61673" spans="4:4">
      <c r="D61673" s="422"/>
    </row>
    <row r="61674" spans="4:4">
      <c r="D61674" s="422"/>
    </row>
    <row r="61675" spans="4:4">
      <c r="D61675" s="422"/>
    </row>
    <row r="61676" spans="4:4">
      <c r="D61676" s="422"/>
    </row>
    <row r="61677" spans="4:4">
      <c r="D61677" s="422"/>
    </row>
    <row r="61678" spans="4:4">
      <c r="D61678" s="422"/>
    </row>
    <row r="61679" spans="4:4">
      <c r="D61679" s="422"/>
    </row>
    <row r="61680" spans="4:4">
      <c r="D61680" s="422"/>
    </row>
    <row r="61681" spans="4:4">
      <c r="D61681" s="422"/>
    </row>
    <row r="61682" spans="4:4">
      <c r="D61682" s="422"/>
    </row>
    <row r="61683" spans="4:4">
      <c r="D61683" s="422"/>
    </row>
    <row r="61684" spans="4:4">
      <c r="D61684" s="422"/>
    </row>
    <row r="61685" spans="4:4">
      <c r="D61685" s="422"/>
    </row>
    <row r="61686" spans="4:4">
      <c r="D61686" s="422"/>
    </row>
    <row r="61687" spans="4:4">
      <c r="D61687" s="422"/>
    </row>
    <row r="61688" spans="4:4">
      <c r="D61688" s="422"/>
    </row>
    <row r="61689" spans="4:4">
      <c r="D61689" s="422"/>
    </row>
    <row r="61690" spans="4:4">
      <c r="D61690" s="422"/>
    </row>
    <row r="61691" spans="4:4">
      <c r="D61691" s="422"/>
    </row>
    <row r="61692" spans="4:4">
      <c r="D61692" s="422"/>
    </row>
    <row r="61693" spans="4:4">
      <c r="D61693" s="422"/>
    </row>
    <row r="61694" spans="4:4">
      <c r="D61694" s="422"/>
    </row>
    <row r="61695" spans="4:4">
      <c r="D61695" s="422"/>
    </row>
    <row r="61696" spans="4:4">
      <c r="D61696" s="422"/>
    </row>
    <row r="61697" spans="4:4">
      <c r="D61697" s="422"/>
    </row>
    <row r="61698" spans="4:4">
      <c r="D61698" s="422"/>
    </row>
    <row r="61699" spans="4:4">
      <c r="D61699" s="422"/>
    </row>
    <row r="61700" spans="4:4">
      <c r="D61700" s="422"/>
    </row>
    <row r="61701" spans="4:4">
      <c r="D61701" s="422"/>
    </row>
    <row r="61702" spans="4:4">
      <c r="D61702" s="422"/>
    </row>
    <row r="61703" spans="4:4">
      <c r="D61703" s="422"/>
    </row>
    <row r="61704" spans="4:4">
      <c r="D61704" s="422"/>
    </row>
    <row r="61705" spans="4:4">
      <c r="D61705" s="422"/>
    </row>
    <row r="61706" spans="4:4">
      <c r="D61706" s="422"/>
    </row>
    <row r="61707" spans="4:4">
      <c r="D61707" s="422"/>
    </row>
    <row r="61708" spans="4:4">
      <c r="D61708" s="422"/>
    </row>
    <row r="61709" spans="4:4">
      <c r="D61709" s="422"/>
    </row>
    <row r="61710" spans="4:4">
      <c r="D61710" s="422"/>
    </row>
    <row r="61711" spans="4:4">
      <c r="D61711" s="422"/>
    </row>
    <row r="61712" spans="4:4">
      <c r="D61712" s="422"/>
    </row>
    <row r="61713" spans="4:4">
      <c r="D61713" s="422"/>
    </row>
    <row r="61714" spans="4:4">
      <c r="D61714" s="422"/>
    </row>
    <row r="61715" spans="4:4">
      <c r="D61715" s="422"/>
    </row>
    <row r="61716" spans="4:4">
      <c r="D61716" s="422"/>
    </row>
    <row r="61717" spans="4:4">
      <c r="D61717" s="422"/>
    </row>
    <row r="61718" spans="4:4">
      <c r="D61718" s="422"/>
    </row>
    <row r="61719" spans="4:4">
      <c r="D61719" s="422"/>
    </row>
    <row r="61720" spans="4:4">
      <c r="D61720" s="422"/>
    </row>
    <row r="61721" spans="4:4">
      <c r="D61721" s="422"/>
    </row>
    <row r="61722" spans="4:4">
      <c r="D61722" s="422"/>
    </row>
    <row r="61723" spans="4:4">
      <c r="D61723" s="422"/>
    </row>
    <row r="61724" spans="4:4">
      <c r="D61724" s="422"/>
    </row>
    <row r="61725" spans="4:4">
      <c r="D61725" s="422"/>
    </row>
    <row r="61726" spans="4:4">
      <c r="D61726" s="422"/>
    </row>
    <row r="61727" spans="4:4">
      <c r="D61727" s="422"/>
    </row>
    <row r="61728" spans="4:4">
      <c r="D61728" s="422"/>
    </row>
    <row r="61729" spans="4:4">
      <c r="D61729" s="422"/>
    </row>
    <row r="61730" spans="4:4">
      <c r="D61730" s="422"/>
    </row>
    <row r="61731" spans="4:4">
      <c r="D61731" s="422"/>
    </row>
    <row r="61732" spans="4:4">
      <c r="D61732" s="422"/>
    </row>
    <row r="61733" spans="4:4">
      <c r="D61733" s="422"/>
    </row>
    <row r="61734" spans="4:4">
      <c r="D61734" s="422"/>
    </row>
    <row r="61735" spans="4:4">
      <c r="D61735" s="422"/>
    </row>
    <row r="61736" spans="4:4">
      <c r="D61736" s="422"/>
    </row>
    <row r="61737" spans="4:4">
      <c r="D61737" s="422"/>
    </row>
    <row r="61738" spans="4:4">
      <c r="D61738" s="422"/>
    </row>
    <row r="61739" spans="4:4">
      <c r="D61739" s="422"/>
    </row>
    <row r="61740" spans="4:4">
      <c r="D61740" s="422"/>
    </row>
    <row r="61741" spans="4:4">
      <c r="D61741" s="422"/>
    </row>
    <row r="61742" spans="4:4">
      <c r="D61742" s="422"/>
    </row>
    <row r="61743" spans="4:4">
      <c r="D61743" s="422"/>
    </row>
    <row r="61744" spans="4:4">
      <c r="D61744" s="422"/>
    </row>
    <row r="61745" spans="4:4">
      <c r="D61745" s="422"/>
    </row>
    <row r="61746" spans="4:4">
      <c r="D61746" s="422"/>
    </row>
    <row r="61747" spans="4:4">
      <c r="D61747" s="422"/>
    </row>
    <row r="61748" spans="4:4">
      <c r="D61748" s="422"/>
    </row>
    <row r="61749" spans="4:4">
      <c r="D61749" s="422"/>
    </row>
    <row r="61750" spans="4:4">
      <c r="D61750" s="422"/>
    </row>
    <row r="61751" spans="4:4">
      <c r="D61751" s="422"/>
    </row>
    <row r="61752" spans="4:4">
      <c r="D61752" s="422"/>
    </row>
    <row r="61753" spans="4:4">
      <c r="D61753" s="422"/>
    </row>
    <row r="61754" spans="4:4">
      <c r="D61754" s="422"/>
    </row>
    <row r="61755" spans="4:4">
      <c r="D61755" s="422"/>
    </row>
    <row r="61756" spans="4:4">
      <c r="D61756" s="422"/>
    </row>
    <row r="61757" spans="4:4">
      <c r="D61757" s="422"/>
    </row>
    <row r="61758" spans="4:4">
      <c r="D61758" s="422"/>
    </row>
    <row r="61759" spans="4:4">
      <c r="D61759" s="422"/>
    </row>
    <row r="61760" spans="4:4">
      <c r="D61760" s="422"/>
    </row>
    <row r="61761" spans="4:4">
      <c r="D61761" s="422"/>
    </row>
    <row r="61762" spans="4:4">
      <c r="D61762" s="422"/>
    </row>
    <row r="61763" spans="4:4">
      <c r="D61763" s="422"/>
    </row>
    <row r="61764" spans="4:4">
      <c r="D61764" s="422"/>
    </row>
    <row r="61765" spans="4:4">
      <c r="D61765" s="422"/>
    </row>
    <row r="61766" spans="4:4">
      <c r="D61766" s="422"/>
    </row>
    <row r="61767" spans="4:4">
      <c r="D61767" s="422"/>
    </row>
    <row r="61768" spans="4:4">
      <c r="D61768" s="422"/>
    </row>
    <row r="61769" spans="4:4">
      <c r="D61769" s="422"/>
    </row>
    <row r="61770" spans="4:4">
      <c r="D61770" s="422"/>
    </row>
    <row r="61771" spans="4:4">
      <c r="D61771" s="422"/>
    </row>
    <row r="61772" spans="4:4">
      <c r="D61772" s="422"/>
    </row>
    <row r="61773" spans="4:4">
      <c r="D61773" s="422"/>
    </row>
    <row r="61774" spans="4:4">
      <c r="D61774" s="422"/>
    </row>
    <row r="61775" spans="4:4">
      <c r="D61775" s="422"/>
    </row>
    <row r="61776" spans="4:4">
      <c r="D61776" s="422"/>
    </row>
    <row r="61777" spans="4:4">
      <c r="D61777" s="422"/>
    </row>
    <row r="61778" spans="4:4">
      <c r="D61778" s="422"/>
    </row>
    <row r="61779" spans="4:4">
      <c r="D61779" s="422"/>
    </row>
    <row r="61780" spans="4:4">
      <c r="D61780" s="422"/>
    </row>
    <row r="61781" spans="4:4">
      <c r="D61781" s="422"/>
    </row>
    <row r="61782" spans="4:4">
      <c r="D61782" s="422"/>
    </row>
    <row r="61783" spans="4:4">
      <c r="D61783" s="422"/>
    </row>
    <row r="61784" spans="4:4">
      <c r="D61784" s="422"/>
    </row>
    <row r="61785" spans="4:4">
      <c r="D61785" s="422"/>
    </row>
    <row r="61786" spans="4:4">
      <c r="D61786" s="422"/>
    </row>
    <row r="61787" spans="4:4">
      <c r="D61787" s="422"/>
    </row>
    <row r="61788" spans="4:4">
      <c r="D61788" s="422"/>
    </row>
    <row r="61789" spans="4:4">
      <c r="D61789" s="422"/>
    </row>
    <row r="61790" spans="4:4">
      <c r="D61790" s="422"/>
    </row>
    <row r="61791" spans="4:4">
      <c r="D61791" s="422"/>
    </row>
    <row r="61792" spans="4:4">
      <c r="D61792" s="422"/>
    </row>
    <row r="61793" spans="4:4">
      <c r="D61793" s="422"/>
    </row>
    <row r="61794" spans="4:4">
      <c r="D61794" s="422"/>
    </row>
    <row r="61795" spans="4:4">
      <c r="D61795" s="422"/>
    </row>
    <row r="61796" spans="4:4">
      <c r="D61796" s="422"/>
    </row>
    <row r="61797" spans="4:4">
      <c r="D61797" s="422"/>
    </row>
    <row r="61798" spans="4:4">
      <c r="D61798" s="422"/>
    </row>
    <row r="61799" spans="4:4">
      <c r="D61799" s="422"/>
    </row>
    <row r="61800" spans="4:4">
      <c r="D61800" s="422"/>
    </row>
    <row r="61801" spans="4:4">
      <c r="D61801" s="422"/>
    </row>
    <row r="61802" spans="4:4">
      <c r="D61802" s="422"/>
    </row>
    <row r="61803" spans="4:4">
      <c r="D61803" s="422"/>
    </row>
    <row r="61804" spans="4:4">
      <c r="D61804" s="422"/>
    </row>
    <row r="61805" spans="4:4">
      <c r="D61805" s="422"/>
    </row>
    <row r="61806" spans="4:4">
      <c r="D61806" s="422"/>
    </row>
    <row r="61807" spans="4:4">
      <c r="D61807" s="422"/>
    </row>
    <row r="61808" spans="4:4">
      <c r="D61808" s="422"/>
    </row>
    <row r="61809" spans="4:4">
      <c r="D61809" s="422"/>
    </row>
    <row r="61810" spans="4:4">
      <c r="D61810" s="422"/>
    </row>
    <row r="61811" spans="4:4">
      <c r="D61811" s="422"/>
    </row>
    <row r="61812" spans="4:4">
      <c r="D61812" s="422"/>
    </row>
    <row r="61813" spans="4:4">
      <c r="D61813" s="422"/>
    </row>
    <row r="61814" spans="4:4">
      <c r="D61814" s="422"/>
    </row>
    <row r="61815" spans="4:4">
      <c r="D61815" s="422"/>
    </row>
    <row r="61816" spans="4:4">
      <c r="D61816" s="422"/>
    </row>
    <row r="61817" spans="4:4">
      <c r="D61817" s="422"/>
    </row>
    <row r="61818" spans="4:4">
      <c r="D61818" s="422"/>
    </row>
    <row r="61819" spans="4:4">
      <c r="D61819" s="422"/>
    </row>
    <row r="61820" spans="4:4">
      <c r="D61820" s="422"/>
    </row>
    <row r="61821" spans="4:4">
      <c r="D61821" s="422"/>
    </row>
    <row r="61822" spans="4:4">
      <c r="D61822" s="422"/>
    </row>
    <row r="61823" spans="4:4">
      <c r="D61823" s="422"/>
    </row>
    <row r="61824" spans="4:4">
      <c r="D61824" s="422"/>
    </row>
    <row r="61825" spans="4:4">
      <c r="D61825" s="422"/>
    </row>
    <row r="61826" spans="4:4">
      <c r="D61826" s="422"/>
    </row>
    <row r="61827" spans="4:4">
      <c r="D61827" s="422"/>
    </row>
    <row r="61828" spans="4:4">
      <c r="D61828" s="422"/>
    </row>
    <row r="61829" spans="4:4">
      <c r="D61829" s="422"/>
    </row>
    <row r="61830" spans="4:4">
      <c r="D61830" s="422"/>
    </row>
    <row r="61831" spans="4:4">
      <c r="D61831" s="422"/>
    </row>
    <row r="61832" spans="4:4">
      <c r="D61832" s="422"/>
    </row>
    <row r="61833" spans="4:4">
      <c r="D61833" s="422"/>
    </row>
    <row r="61834" spans="4:4">
      <c r="D61834" s="422"/>
    </row>
    <row r="61835" spans="4:4">
      <c r="D61835" s="422"/>
    </row>
    <row r="61836" spans="4:4">
      <c r="D61836" s="422"/>
    </row>
    <row r="61837" spans="4:4">
      <c r="D61837" s="422"/>
    </row>
    <row r="61838" spans="4:4">
      <c r="D61838" s="422"/>
    </row>
    <row r="61839" spans="4:4">
      <c r="D61839" s="422"/>
    </row>
    <row r="61840" spans="4:4">
      <c r="D61840" s="422"/>
    </row>
    <row r="61841" spans="4:4">
      <c r="D61841" s="422"/>
    </row>
    <row r="61842" spans="4:4">
      <c r="D61842" s="422"/>
    </row>
    <row r="61843" spans="4:4">
      <c r="D61843" s="422"/>
    </row>
    <row r="61844" spans="4:4">
      <c r="D61844" s="422"/>
    </row>
    <row r="61845" spans="4:4">
      <c r="D61845" s="422"/>
    </row>
    <row r="61846" spans="4:4">
      <c r="D61846" s="422"/>
    </row>
    <row r="61847" spans="4:4">
      <c r="D61847" s="422"/>
    </row>
    <row r="61848" spans="4:4">
      <c r="D61848" s="422"/>
    </row>
    <row r="61849" spans="4:4">
      <c r="D61849" s="422"/>
    </row>
    <row r="61850" spans="4:4">
      <c r="D61850" s="422"/>
    </row>
    <row r="61851" spans="4:4">
      <c r="D61851" s="422"/>
    </row>
    <row r="61852" spans="4:4">
      <c r="D61852" s="422"/>
    </row>
    <row r="61853" spans="4:4">
      <c r="D61853" s="422"/>
    </row>
    <row r="61854" spans="4:4">
      <c r="D61854" s="422"/>
    </row>
    <row r="61855" spans="4:4">
      <c r="D61855" s="422"/>
    </row>
    <row r="61856" spans="4:4">
      <c r="D61856" s="422"/>
    </row>
    <row r="61857" spans="4:4">
      <c r="D61857" s="422"/>
    </row>
    <row r="61858" spans="4:4">
      <c r="D61858" s="422"/>
    </row>
    <row r="61859" spans="4:4">
      <c r="D61859" s="422"/>
    </row>
    <row r="61860" spans="4:4">
      <c r="D61860" s="422"/>
    </row>
    <row r="61861" spans="4:4">
      <c r="D61861" s="422"/>
    </row>
    <row r="61862" spans="4:4">
      <c r="D61862" s="422"/>
    </row>
    <row r="61863" spans="4:4">
      <c r="D61863" s="422"/>
    </row>
    <row r="61864" spans="4:4">
      <c r="D61864" s="422"/>
    </row>
    <row r="61865" spans="4:4">
      <c r="D61865" s="422"/>
    </row>
    <row r="61866" spans="4:4">
      <c r="D61866" s="422"/>
    </row>
    <row r="61867" spans="4:4">
      <c r="D61867" s="422"/>
    </row>
    <row r="61868" spans="4:4">
      <c r="D61868" s="422"/>
    </row>
    <row r="61869" spans="4:4">
      <c r="D61869" s="422"/>
    </row>
    <row r="61870" spans="4:4">
      <c r="D61870" s="422"/>
    </row>
    <row r="61871" spans="4:4">
      <c r="D61871" s="422"/>
    </row>
    <row r="61872" spans="4:4">
      <c r="D61872" s="422"/>
    </row>
    <row r="61873" spans="4:4">
      <c r="D61873" s="422"/>
    </row>
    <row r="61874" spans="4:4">
      <c r="D61874" s="422"/>
    </row>
    <row r="61875" spans="4:4">
      <c r="D61875" s="422"/>
    </row>
    <row r="61876" spans="4:4">
      <c r="D61876" s="422"/>
    </row>
    <row r="61877" spans="4:4">
      <c r="D61877" s="422"/>
    </row>
    <row r="61878" spans="4:4">
      <c r="D61878" s="422"/>
    </row>
    <row r="61879" spans="4:4">
      <c r="D61879" s="422"/>
    </row>
    <row r="61880" spans="4:4">
      <c r="D61880" s="422"/>
    </row>
    <row r="61881" spans="4:4">
      <c r="D61881" s="422"/>
    </row>
    <row r="61882" spans="4:4">
      <c r="D61882" s="422"/>
    </row>
    <row r="61883" spans="4:4">
      <c r="D61883" s="422"/>
    </row>
    <row r="61884" spans="4:4">
      <c r="D61884" s="422"/>
    </row>
    <row r="61885" spans="4:4">
      <c r="D61885" s="422"/>
    </row>
    <row r="61886" spans="4:4">
      <c r="D61886" s="422"/>
    </row>
    <row r="61887" spans="4:4">
      <c r="D61887" s="422"/>
    </row>
    <row r="61888" spans="4:4">
      <c r="D61888" s="422"/>
    </row>
    <row r="61889" spans="4:4">
      <c r="D61889" s="422"/>
    </row>
    <row r="61890" spans="4:4">
      <c r="D61890" s="422"/>
    </row>
    <row r="61891" spans="4:4">
      <c r="D61891" s="422"/>
    </row>
    <row r="61892" spans="4:4">
      <c r="D61892" s="422"/>
    </row>
    <row r="61893" spans="4:4">
      <c r="D61893" s="422"/>
    </row>
    <row r="61894" spans="4:4">
      <c r="D61894" s="422"/>
    </row>
    <row r="61895" spans="4:4">
      <c r="D61895" s="422"/>
    </row>
    <row r="61896" spans="4:4">
      <c r="D61896" s="422"/>
    </row>
    <row r="61897" spans="4:4">
      <c r="D61897" s="422"/>
    </row>
    <row r="61898" spans="4:4">
      <c r="D61898" s="422"/>
    </row>
    <row r="61899" spans="4:4">
      <c r="D61899" s="422"/>
    </row>
    <row r="61900" spans="4:4">
      <c r="D61900" s="422"/>
    </row>
    <row r="61901" spans="4:4">
      <c r="D61901" s="422"/>
    </row>
    <row r="61902" spans="4:4">
      <c r="D61902" s="422"/>
    </row>
    <row r="61903" spans="4:4">
      <c r="D61903" s="422"/>
    </row>
    <row r="61904" spans="4:4">
      <c r="D61904" s="422"/>
    </row>
    <row r="61905" spans="4:4">
      <c r="D61905" s="422"/>
    </row>
    <row r="61906" spans="4:4">
      <c r="D61906" s="422"/>
    </row>
    <row r="61907" spans="4:4">
      <c r="D61907" s="422"/>
    </row>
    <row r="61908" spans="4:4">
      <c r="D61908" s="422"/>
    </row>
    <row r="61909" spans="4:4">
      <c r="D61909" s="422"/>
    </row>
    <row r="61910" spans="4:4">
      <c r="D61910" s="422"/>
    </row>
    <row r="61911" spans="4:4">
      <c r="D61911" s="422"/>
    </row>
    <row r="61912" spans="4:4">
      <c r="D61912" s="422"/>
    </row>
    <row r="61913" spans="4:4">
      <c r="D61913" s="422"/>
    </row>
    <row r="61914" spans="4:4">
      <c r="D61914" s="422"/>
    </row>
    <row r="61915" spans="4:4">
      <c r="D61915" s="422"/>
    </row>
    <row r="61916" spans="4:4">
      <c r="D61916" s="422"/>
    </row>
    <row r="61917" spans="4:4">
      <c r="D61917" s="422"/>
    </row>
    <row r="61918" spans="4:4">
      <c r="D61918" s="422"/>
    </row>
    <row r="61919" spans="4:4">
      <c r="D61919" s="422"/>
    </row>
    <row r="61920" spans="4:4">
      <c r="D61920" s="422"/>
    </row>
    <row r="61921" spans="4:4">
      <c r="D61921" s="422"/>
    </row>
    <row r="61922" spans="4:4">
      <c r="D61922" s="422"/>
    </row>
    <row r="61923" spans="4:4">
      <c r="D61923" s="422"/>
    </row>
    <row r="61924" spans="4:4">
      <c r="D61924" s="422"/>
    </row>
    <row r="61925" spans="4:4">
      <c r="D61925" s="422"/>
    </row>
    <row r="61926" spans="4:4">
      <c r="D61926" s="422"/>
    </row>
    <row r="61927" spans="4:4">
      <c r="D61927" s="422"/>
    </row>
    <row r="61928" spans="4:4">
      <c r="D61928" s="422"/>
    </row>
    <row r="61929" spans="4:4">
      <c r="D61929" s="422"/>
    </row>
    <row r="61930" spans="4:4">
      <c r="D61930" s="422"/>
    </row>
    <row r="61931" spans="4:4">
      <c r="D61931" s="422"/>
    </row>
    <row r="61932" spans="4:4">
      <c r="D61932" s="422"/>
    </row>
    <row r="61933" spans="4:4">
      <c r="D61933" s="422"/>
    </row>
    <row r="61934" spans="4:4">
      <c r="D61934" s="422"/>
    </row>
    <row r="61935" spans="4:4">
      <c r="D61935" s="422"/>
    </row>
    <row r="61936" spans="4:4">
      <c r="D61936" s="422"/>
    </row>
    <row r="61937" spans="4:4">
      <c r="D61937" s="422"/>
    </row>
    <row r="61938" spans="4:4">
      <c r="D61938" s="422"/>
    </row>
    <row r="61939" spans="4:4">
      <c r="D61939" s="422"/>
    </row>
    <row r="61940" spans="4:4">
      <c r="D61940" s="422"/>
    </row>
    <row r="61941" spans="4:4">
      <c r="D61941" s="422"/>
    </row>
    <row r="61942" spans="4:4">
      <c r="D61942" s="422"/>
    </row>
    <row r="61943" spans="4:4">
      <c r="D61943" s="422"/>
    </row>
    <row r="61944" spans="4:4">
      <c r="D61944" s="422"/>
    </row>
    <row r="61945" spans="4:4">
      <c r="D61945" s="422"/>
    </row>
    <row r="61946" spans="4:4">
      <c r="D61946" s="422"/>
    </row>
    <row r="61947" spans="4:4">
      <c r="D61947" s="422"/>
    </row>
    <row r="61948" spans="4:4">
      <c r="D61948" s="422"/>
    </row>
    <row r="61949" spans="4:4">
      <c r="D61949" s="422"/>
    </row>
    <row r="61950" spans="4:4">
      <c r="D61950" s="422"/>
    </row>
    <row r="61951" spans="4:4">
      <c r="D61951" s="422"/>
    </row>
    <row r="61952" spans="4:4">
      <c r="D61952" s="422"/>
    </row>
    <row r="61953" spans="4:4">
      <c r="D61953" s="422"/>
    </row>
    <row r="61954" spans="4:4">
      <c r="D61954" s="422"/>
    </row>
    <row r="61955" spans="4:4">
      <c r="D61955" s="422"/>
    </row>
    <row r="61956" spans="4:4">
      <c r="D61956" s="422"/>
    </row>
    <row r="61957" spans="4:4">
      <c r="D61957" s="422"/>
    </row>
    <row r="61958" spans="4:4">
      <c r="D61958" s="422"/>
    </row>
    <row r="61959" spans="4:4">
      <c r="D61959" s="422"/>
    </row>
    <row r="61960" spans="4:4">
      <c r="D61960" s="422"/>
    </row>
    <row r="61961" spans="4:4">
      <c r="D61961" s="422"/>
    </row>
    <row r="61962" spans="4:4">
      <c r="D61962" s="422"/>
    </row>
    <row r="61963" spans="4:4">
      <c r="D61963" s="422"/>
    </row>
    <row r="61964" spans="4:4">
      <c r="D61964" s="422"/>
    </row>
    <row r="61965" spans="4:4">
      <c r="D61965" s="422"/>
    </row>
    <row r="61966" spans="4:4">
      <c r="D61966" s="422"/>
    </row>
    <row r="61967" spans="4:4">
      <c r="D61967" s="422"/>
    </row>
    <row r="61968" spans="4:4">
      <c r="D61968" s="422"/>
    </row>
    <row r="61969" spans="4:4">
      <c r="D61969" s="422"/>
    </row>
    <row r="61970" spans="4:4">
      <c r="D61970" s="422"/>
    </row>
    <row r="61971" spans="4:4">
      <c r="D61971" s="422"/>
    </row>
    <row r="61972" spans="4:4">
      <c r="D61972" s="422"/>
    </row>
    <row r="61973" spans="4:4">
      <c r="D61973" s="422"/>
    </row>
    <row r="61974" spans="4:4">
      <c r="D61974" s="422"/>
    </row>
    <row r="61975" spans="4:4">
      <c r="D61975" s="422"/>
    </row>
    <row r="61976" spans="4:4">
      <c r="D61976" s="422"/>
    </row>
    <row r="61977" spans="4:4">
      <c r="D61977" s="422"/>
    </row>
    <row r="61978" spans="4:4">
      <c r="D61978" s="422"/>
    </row>
    <row r="61979" spans="4:4">
      <c r="D61979" s="422"/>
    </row>
    <row r="61980" spans="4:4">
      <c r="D61980" s="422"/>
    </row>
    <row r="61981" spans="4:4">
      <c r="D61981" s="422"/>
    </row>
    <row r="61982" spans="4:4">
      <c r="D61982" s="422"/>
    </row>
    <row r="61983" spans="4:4">
      <c r="D61983" s="422"/>
    </row>
    <row r="61984" spans="4:4">
      <c r="D61984" s="422"/>
    </row>
    <row r="61985" spans="4:4">
      <c r="D61985" s="422"/>
    </row>
    <row r="61986" spans="4:4">
      <c r="D61986" s="422"/>
    </row>
    <row r="61987" spans="4:4">
      <c r="D61987" s="422"/>
    </row>
    <row r="61988" spans="4:4">
      <c r="D61988" s="422"/>
    </row>
    <row r="61989" spans="4:4">
      <c r="D61989" s="422"/>
    </row>
    <row r="61990" spans="4:4">
      <c r="D61990" s="422"/>
    </row>
    <row r="61991" spans="4:4">
      <c r="D61991" s="422"/>
    </row>
    <row r="61992" spans="4:4">
      <c r="D61992" s="422"/>
    </row>
    <row r="61993" spans="4:4">
      <c r="D61993" s="422"/>
    </row>
    <row r="61994" spans="4:4">
      <c r="D61994" s="422"/>
    </row>
    <row r="61995" spans="4:4">
      <c r="D61995" s="422"/>
    </row>
    <row r="61996" spans="4:4">
      <c r="D61996" s="422"/>
    </row>
    <row r="61997" spans="4:4">
      <c r="D61997" s="422"/>
    </row>
    <row r="61998" spans="4:4">
      <c r="D61998" s="422"/>
    </row>
    <row r="61999" spans="4:4">
      <c r="D61999" s="422"/>
    </row>
    <row r="62000" spans="4:4">
      <c r="D62000" s="422"/>
    </row>
    <row r="62001" spans="4:4">
      <c r="D62001" s="422"/>
    </row>
    <row r="62002" spans="4:4">
      <c r="D62002" s="422"/>
    </row>
    <row r="62003" spans="4:4">
      <c r="D62003" s="422"/>
    </row>
    <row r="62004" spans="4:4">
      <c r="D62004" s="422"/>
    </row>
    <row r="62005" spans="4:4">
      <c r="D62005" s="422"/>
    </row>
    <row r="62006" spans="4:4">
      <c r="D62006" s="422"/>
    </row>
    <row r="62007" spans="4:4">
      <c r="D62007" s="422"/>
    </row>
    <row r="62008" spans="4:4">
      <c r="D62008" s="422"/>
    </row>
    <row r="62009" spans="4:4">
      <c r="D62009" s="422"/>
    </row>
    <row r="62010" spans="4:4">
      <c r="D62010" s="422"/>
    </row>
    <row r="62011" spans="4:4">
      <c r="D62011" s="422"/>
    </row>
    <row r="62012" spans="4:4">
      <c r="D62012" s="422"/>
    </row>
    <row r="62013" spans="4:4">
      <c r="D62013" s="422"/>
    </row>
    <row r="62014" spans="4:4">
      <c r="D62014" s="422"/>
    </row>
    <row r="62015" spans="4:4">
      <c r="D62015" s="422"/>
    </row>
    <row r="62016" spans="4:4">
      <c r="D62016" s="422"/>
    </row>
    <row r="62017" spans="4:4">
      <c r="D62017" s="422"/>
    </row>
    <row r="62018" spans="4:4">
      <c r="D62018" s="422"/>
    </row>
    <row r="62019" spans="4:4">
      <c r="D62019" s="422"/>
    </row>
    <row r="62020" spans="4:4">
      <c r="D62020" s="422"/>
    </row>
    <row r="62021" spans="4:4">
      <c r="D62021" s="422"/>
    </row>
    <row r="62022" spans="4:4">
      <c r="D62022" s="422"/>
    </row>
    <row r="62023" spans="4:4">
      <c r="D62023" s="422"/>
    </row>
    <row r="62024" spans="4:4">
      <c r="D62024" s="422"/>
    </row>
    <row r="62025" spans="4:4">
      <c r="D62025" s="422"/>
    </row>
    <row r="62026" spans="4:4">
      <c r="D62026" s="422"/>
    </row>
    <row r="62027" spans="4:4">
      <c r="D62027" s="422"/>
    </row>
    <row r="62028" spans="4:4">
      <c r="D62028" s="422"/>
    </row>
    <row r="62029" spans="4:4">
      <c r="D62029" s="422"/>
    </row>
    <row r="62030" spans="4:4">
      <c r="D62030" s="422"/>
    </row>
    <row r="62031" spans="4:4">
      <c r="D62031" s="422"/>
    </row>
    <row r="62032" spans="4:4">
      <c r="D62032" s="422"/>
    </row>
    <row r="62033" spans="4:4">
      <c r="D62033" s="422"/>
    </row>
    <row r="62034" spans="4:4">
      <c r="D62034" s="422"/>
    </row>
    <row r="62035" spans="4:4">
      <c r="D62035" s="422"/>
    </row>
    <row r="62036" spans="4:4">
      <c r="D62036" s="422"/>
    </row>
    <row r="62037" spans="4:4">
      <c r="D62037" s="422"/>
    </row>
    <row r="62038" spans="4:4">
      <c r="D62038" s="422"/>
    </row>
    <row r="62039" spans="4:4">
      <c r="D62039" s="422"/>
    </row>
    <row r="62040" spans="4:4">
      <c r="D62040" s="422"/>
    </row>
    <row r="62041" spans="4:4">
      <c r="D62041" s="422"/>
    </row>
    <row r="62042" spans="4:4">
      <c r="D62042" s="422"/>
    </row>
    <row r="62043" spans="4:4">
      <c r="D62043" s="422"/>
    </row>
    <row r="62044" spans="4:4">
      <c r="D62044" s="422"/>
    </row>
    <row r="62045" spans="4:4">
      <c r="D62045" s="422"/>
    </row>
    <row r="62046" spans="4:4">
      <c r="D62046" s="422"/>
    </row>
    <row r="62047" spans="4:4">
      <c r="D62047" s="422"/>
    </row>
    <row r="62048" spans="4:4">
      <c r="D62048" s="422"/>
    </row>
    <row r="62049" spans="4:4">
      <c r="D62049" s="422"/>
    </row>
    <row r="62050" spans="4:4">
      <c r="D62050" s="422"/>
    </row>
    <row r="62051" spans="4:4">
      <c r="D62051" s="422"/>
    </row>
    <row r="62052" spans="4:4">
      <c r="D62052" s="422"/>
    </row>
    <row r="62053" spans="4:4">
      <c r="D62053" s="422"/>
    </row>
    <row r="62054" spans="4:4">
      <c r="D62054" s="422"/>
    </row>
    <row r="62055" spans="4:4">
      <c r="D62055" s="422"/>
    </row>
    <row r="62056" spans="4:4">
      <c r="D62056" s="422"/>
    </row>
    <row r="62057" spans="4:4">
      <c r="D62057" s="422"/>
    </row>
    <row r="62058" spans="4:4">
      <c r="D62058" s="422"/>
    </row>
    <row r="62059" spans="4:4">
      <c r="D62059" s="422"/>
    </row>
    <row r="62060" spans="4:4">
      <c r="D62060" s="422"/>
    </row>
    <row r="62061" spans="4:4">
      <c r="D62061" s="422"/>
    </row>
    <row r="62062" spans="4:4">
      <c r="D62062" s="422"/>
    </row>
    <row r="62063" spans="4:4">
      <c r="D62063" s="422"/>
    </row>
    <row r="62064" spans="4:4">
      <c r="D62064" s="422"/>
    </row>
    <row r="62065" spans="4:4">
      <c r="D62065" s="422"/>
    </row>
    <row r="62066" spans="4:4">
      <c r="D62066" s="422"/>
    </row>
    <row r="62067" spans="4:4">
      <c r="D62067" s="422"/>
    </row>
    <row r="62068" spans="4:4">
      <c r="D62068" s="422"/>
    </row>
    <row r="62069" spans="4:4">
      <c r="D62069" s="422"/>
    </row>
    <row r="62070" spans="4:4">
      <c r="D62070" s="422"/>
    </row>
    <row r="62071" spans="4:4">
      <c r="D62071" s="422"/>
    </row>
    <row r="62072" spans="4:4">
      <c r="D62072" s="422"/>
    </row>
    <row r="62073" spans="4:4">
      <c r="D62073" s="422"/>
    </row>
    <row r="62074" spans="4:4">
      <c r="D62074" s="422"/>
    </row>
    <row r="62075" spans="4:4">
      <c r="D62075" s="422"/>
    </row>
    <row r="62076" spans="4:4">
      <c r="D62076" s="422"/>
    </row>
    <row r="62077" spans="4:4">
      <c r="D62077" s="422"/>
    </row>
    <row r="62078" spans="4:4">
      <c r="D62078" s="422"/>
    </row>
    <row r="62079" spans="4:4">
      <c r="D62079" s="422"/>
    </row>
    <row r="62080" spans="4:4">
      <c r="D62080" s="422"/>
    </row>
    <row r="62081" spans="4:4">
      <c r="D62081" s="422"/>
    </row>
    <row r="62082" spans="4:4">
      <c r="D62082" s="422"/>
    </row>
    <row r="62083" spans="4:4">
      <c r="D62083" s="422"/>
    </row>
    <row r="62084" spans="4:4">
      <c r="D62084" s="422"/>
    </row>
    <row r="62085" spans="4:4">
      <c r="D62085" s="422"/>
    </row>
    <row r="62086" spans="4:4">
      <c r="D62086" s="422"/>
    </row>
    <row r="62087" spans="4:4">
      <c r="D62087" s="422"/>
    </row>
    <row r="62088" spans="4:4">
      <c r="D62088" s="422"/>
    </row>
    <row r="62089" spans="4:4">
      <c r="D62089" s="422"/>
    </row>
    <row r="62090" spans="4:4">
      <c r="D62090" s="422"/>
    </row>
    <row r="62091" spans="4:4">
      <c r="D62091" s="422"/>
    </row>
    <row r="62092" spans="4:4">
      <c r="D62092" s="422"/>
    </row>
    <row r="62093" spans="4:4">
      <c r="D62093" s="422"/>
    </row>
    <row r="62094" spans="4:4">
      <c r="D62094" s="422"/>
    </row>
    <row r="62095" spans="4:4">
      <c r="D62095" s="422"/>
    </row>
    <row r="62096" spans="4:4">
      <c r="D62096" s="422"/>
    </row>
    <row r="62097" spans="4:4">
      <c r="D62097" s="422"/>
    </row>
    <row r="62098" spans="4:4">
      <c r="D62098" s="422"/>
    </row>
    <row r="62099" spans="4:4">
      <c r="D62099" s="422"/>
    </row>
    <row r="62100" spans="4:4">
      <c r="D62100" s="422"/>
    </row>
    <row r="62101" spans="4:4">
      <c r="D62101" s="422"/>
    </row>
    <row r="62102" spans="4:4">
      <c r="D62102" s="422"/>
    </row>
    <row r="62103" spans="4:4">
      <c r="D62103" s="422"/>
    </row>
    <row r="62104" spans="4:4">
      <c r="D62104" s="422"/>
    </row>
    <row r="62105" spans="4:4">
      <c r="D62105" s="422"/>
    </row>
    <row r="62106" spans="4:4">
      <c r="D62106" s="422"/>
    </row>
    <row r="62107" spans="4:4">
      <c r="D62107" s="422"/>
    </row>
    <row r="62108" spans="4:4">
      <c r="D62108" s="422"/>
    </row>
    <row r="62109" spans="4:4">
      <c r="D62109" s="422"/>
    </row>
    <row r="62110" spans="4:4">
      <c r="D62110" s="422"/>
    </row>
    <row r="62111" spans="4:4">
      <c r="D62111" s="422"/>
    </row>
    <row r="62112" spans="4:4">
      <c r="D62112" s="422"/>
    </row>
    <row r="62113" spans="4:4">
      <c r="D62113" s="422"/>
    </row>
    <row r="62114" spans="4:4">
      <c r="D62114" s="422"/>
    </row>
    <row r="62115" spans="4:4">
      <c r="D62115" s="422"/>
    </row>
    <row r="62116" spans="4:4">
      <c r="D62116" s="422"/>
    </row>
    <row r="62117" spans="4:4">
      <c r="D62117" s="422"/>
    </row>
    <row r="62118" spans="4:4">
      <c r="D62118" s="422"/>
    </row>
    <row r="62119" spans="4:4">
      <c r="D62119" s="422"/>
    </row>
    <row r="62120" spans="4:4">
      <c r="D62120" s="422"/>
    </row>
    <row r="62121" spans="4:4">
      <c r="D62121" s="422"/>
    </row>
    <row r="62122" spans="4:4">
      <c r="D62122" s="422"/>
    </row>
    <row r="62123" spans="4:4">
      <c r="D62123" s="422"/>
    </row>
    <row r="62124" spans="4:4">
      <c r="D62124" s="422"/>
    </row>
    <row r="62125" spans="4:4">
      <c r="D62125" s="422"/>
    </row>
    <row r="62126" spans="4:4">
      <c r="D62126" s="422"/>
    </row>
    <row r="62127" spans="4:4">
      <c r="D62127" s="422"/>
    </row>
    <row r="62128" spans="4:4">
      <c r="D62128" s="422"/>
    </row>
    <row r="62129" spans="4:4">
      <c r="D62129" s="422"/>
    </row>
    <row r="62130" spans="4:4">
      <c r="D62130" s="422"/>
    </row>
    <row r="62131" spans="4:4">
      <c r="D62131" s="422"/>
    </row>
    <row r="62132" spans="4:4">
      <c r="D62132" s="422"/>
    </row>
    <row r="62133" spans="4:4">
      <c r="D62133" s="422"/>
    </row>
    <row r="62134" spans="4:4">
      <c r="D62134" s="422"/>
    </row>
    <row r="62135" spans="4:4">
      <c r="D62135" s="422"/>
    </row>
    <row r="62136" spans="4:4">
      <c r="D62136" s="422"/>
    </row>
    <row r="62137" spans="4:4">
      <c r="D62137" s="422"/>
    </row>
    <row r="62138" spans="4:4">
      <c r="D62138" s="422"/>
    </row>
    <row r="62139" spans="4:4">
      <c r="D62139" s="422"/>
    </row>
    <row r="62140" spans="4:4">
      <c r="D62140" s="422"/>
    </row>
    <row r="62141" spans="4:4">
      <c r="D62141" s="422"/>
    </row>
    <row r="62142" spans="4:4">
      <c r="D62142" s="422"/>
    </row>
    <row r="62143" spans="4:4">
      <c r="D62143" s="422"/>
    </row>
    <row r="62144" spans="4:4">
      <c r="D62144" s="422"/>
    </row>
    <row r="62145" spans="4:4">
      <c r="D62145" s="422"/>
    </row>
    <row r="62146" spans="4:4">
      <c r="D62146" s="422"/>
    </row>
    <row r="62147" spans="4:4">
      <c r="D62147" s="422"/>
    </row>
    <row r="62148" spans="4:4">
      <c r="D62148" s="422"/>
    </row>
    <row r="62149" spans="4:4">
      <c r="D62149" s="422"/>
    </row>
    <row r="62150" spans="4:4">
      <c r="D62150" s="422"/>
    </row>
    <row r="62151" spans="4:4">
      <c r="D62151" s="422"/>
    </row>
    <row r="62152" spans="4:4">
      <c r="D62152" s="422"/>
    </row>
    <row r="62153" spans="4:4">
      <c r="D62153" s="422"/>
    </row>
    <row r="62154" spans="4:4">
      <c r="D62154" s="422"/>
    </row>
    <row r="62155" spans="4:4">
      <c r="D62155" s="422"/>
    </row>
    <row r="62156" spans="4:4">
      <c r="D62156" s="422"/>
    </row>
    <row r="62157" spans="4:4">
      <c r="D62157" s="422"/>
    </row>
    <row r="62158" spans="4:4">
      <c r="D62158" s="422"/>
    </row>
    <row r="62159" spans="4:4">
      <c r="D62159" s="422"/>
    </row>
    <row r="62160" spans="4:4">
      <c r="D62160" s="422"/>
    </row>
    <row r="62161" spans="4:4">
      <c r="D62161" s="422"/>
    </row>
    <row r="62162" spans="4:4">
      <c r="D62162" s="422"/>
    </row>
    <row r="62163" spans="4:4">
      <c r="D62163" s="422"/>
    </row>
    <row r="62164" spans="4:4">
      <c r="D62164" s="422"/>
    </row>
    <row r="62165" spans="4:4">
      <c r="D62165" s="422"/>
    </row>
    <row r="62166" spans="4:4">
      <c r="D62166" s="422"/>
    </row>
    <row r="62167" spans="4:4">
      <c r="D62167" s="422"/>
    </row>
    <row r="62168" spans="4:4">
      <c r="D62168" s="422"/>
    </row>
    <row r="62169" spans="4:4">
      <c r="D62169" s="422"/>
    </row>
    <row r="62170" spans="4:4">
      <c r="D62170" s="422"/>
    </row>
    <row r="62171" spans="4:4">
      <c r="D62171" s="422"/>
    </row>
    <row r="62172" spans="4:4">
      <c r="D62172" s="422"/>
    </row>
    <row r="62173" spans="4:4">
      <c r="D62173" s="422"/>
    </row>
    <row r="62174" spans="4:4">
      <c r="D62174" s="422"/>
    </row>
    <row r="62175" spans="4:4">
      <c r="D62175" s="422"/>
    </row>
    <row r="62176" spans="4:4">
      <c r="D62176" s="422"/>
    </row>
    <row r="62177" spans="4:4">
      <c r="D62177" s="422"/>
    </row>
    <row r="62178" spans="4:4">
      <c r="D62178" s="422"/>
    </row>
    <row r="62179" spans="4:4">
      <c r="D62179" s="422"/>
    </row>
    <row r="62180" spans="4:4">
      <c r="D62180" s="422"/>
    </row>
    <row r="62181" spans="4:4">
      <c r="D62181" s="422"/>
    </row>
    <row r="62182" spans="4:4">
      <c r="D62182" s="422"/>
    </row>
    <row r="62183" spans="4:4">
      <c r="D62183" s="422"/>
    </row>
    <row r="62184" spans="4:4">
      <c r="D62184" s="422"/>
    </row>
    <row r="62185" spans="4:4">
      <c r="D62185" s="422"/>
    </row>
    <row r="62186" spans="4:4">
      <c r="D62186" s="422"/>
    </row>
    <row r="62187" spans="4:4">
      <c r="D62187" s="422"/>
    </row>
    <row r="62188" spans="4:4">
      <c r="D62188" s="422"/>
    </row>
    <row r="62189" spans="4:4">
      <c r="D62189" s="422"/>
    </row>
    <row r="62190" spans="4:4">
      <c r="D62190" s="422"/>
    </row>
    <row r="62191" spans="4:4">
      <c r="D62191" s="422"/>
    </row>
    <row r="62192" spans="4:4">
      <c r="D62192" s="422"/>
    </row>
    <row r="62193" spans="4:4">
      <c r="D62193" s="422"/>
    </row>
    <row r="62194" spans="4:4">
      <c r="D62194" s="422"/>
    </row>
    <row r="62195" spans="4:4">
      <c r="D62195" s="422"/>
    </row>
    <row r="62196" spans="4:4">
      <c r="D62196" s="422"/>
    </row>
    <row r="62197" spans="4:4">
      <c r="D62197" s="422"/>
    </row>
    <row r="62198" spans="4:4">
      <c r="D62198" s="422"/>
    </row>
    <row r="62199" spans="4:4">
      <c r="D62199" s="422"/>
    </row>
    <row r="62200" spans="4:4">
      <c r="D62200" s="422"/>
    </row>
    <row r="62201" spans="4:4">
      <c r="D62201" s="422"/>
    </row>
    <row r="62202" spans="4:4">
      <c r="D62202" s="422"/>
    </row>
    <row r="62203" spans="4:4">
      <c r="D62203" s="422"/>
    </row>
    <row r="62204" spans="4:4">
      <c r="D62204" s="422"/>
    </row>
    <row r="62205" spans="4:4">
      <c r="D62205" s="422"/>
    </row>
    <row r="62206" spans="4:4">
      <c r="D62206" s="422"/>
    </row>
    <row r="62207" spans="4:4">
      <c r="D62207" s="422"/>
    </row>
    <row r="62208" spans="4:4">
      <c r="D62208" s="422"/>
    </row>
    <row r="62209" spans="4:4">
      <c r="D62209" s="422"/>
    </row>
    <row r="62210" spans="4:4">
      <c r="D62210" s="422"/>
    </row>
    <row r="62211" spans="4:4">
      <c r="D62211" s="422"/>
    </row>
    <row r="62212" spans="4:4">
      <c r="D62212" s="422"/>
    </row>
    <row r="62213" spans="4:4">
      <c r="D62213" s="422"/>
    </row>
    <row r="62214" spans="4:4">
      <c r="D62214" s="422"/>
    </row>
    <row r="62215" spans="4:4">
      <c r="D62215" s="422"/>
    </row>
    <row r="62216" spans="4:4">
      <c r="D62216" s="422"/>
    </row>
    <row r="62217" spans="4:4">
      <c r="D62217" s="422"/>
    </row>
    <row r="62218" spans="4:4">
      <c r="D62218" s="422"/>
    </row>
    <row r="62219" spans="4:4">
      <c r="D62219" s="422"/>
    </row>
    <row r="62220" spans="4:4">
      <c r="D62220" s="422"/>
    </row>
    <row r="62221" spans="4:4">
      <c r="D62221" s="422"/>
    </row>
    <row r="62222" spans="4:4">
      <c r="D62222" s="422"/>
    </row>
    <row r="62223" spans="4:4">
      <c r="D62223" s="422"/>
    </row>
    <row r="62224" spans="4:4">
      <c r="D62224" s="422"/>
    </row>
    <row r="62225" spans="4:4">
      <c r="D62225" s="422"/>
    </row>
    <row r="62226" spans="4:4">
      <c r="D62226" s="422"/>
    </row>
    <row r="62227" spans="4:4">
      <c r="D62227" s="422"/>
    </row>
    <row r="62228" spans="4:4">
      <c r="D62228" s="422"/>
    </row>
    <row r="62229" spans="4:4">
      <c r="D62229" s="422"/>
    </row>
    <row r="62230" spans="4:4">
      <c r="D62230" s="422"/>
    </row>
    <row r="62231" spans="4:4">
      <c r="D62231" s="422"/>
    </row>
    <row r="62232" spans="4:4">
      <c r="D62232" s="422"/>
    </row>
    <row r="62233" spans="4:4">
      <c r="D62233" s="422"/>
    </row>
    <row r="62234" spans="4:4">
      <c r="D62234" s="422"/>
    </row>
    <row r="62235" spans="4:4">
      <c r="D62235" s="422"/>
    </row>
    <row r="62236" spans="4:4">
      <c r="D62236" s="422"/>
    </row>
    <row r="62237" spans="4:4">
      <c r="D62237" s="422"/>
    </row>
    <row r="62238" spans="4:4">
      <c r="D62238" s="422"/>
    </row>
    <row r="62239" spans="4:4">
      <c r="D62239" s="422"/>
    </row>
    <row r="62240" spans="4:4">
      <c r="D62240" s="422"/>
    </row>
    <row r="62241" spans="4:4">
      <c r="D62241" s="422"/>
    </row>
    <row r="62242" spans="4:4">
      <c r="D62242" s="422"/>
    </row>
    <row r="62243" spans="4:4">
      <c r="D62243" s="422"/>
    </row>
    <row r="62244" spans="4:4">
      <c r="D62244" s="422"/>
    </row>
    <row r="62245" spans="4:4">
      <c r="D62245" s="422"/>
    </row>
    <row r="62246" spans="4:4">
      <c r="D62246" s="422"/>
    </row>
    <row r="62247" spans="4:4">
      <c r="D62247" s="422"/>
    </row>
    <row r="62248" spans="4:4">
      <c r="D62248" s="422"/>
    </row>
    <row r="62249" spans="4:4">
      <c r="D62249" s="422"/>
    </row>
    <row r="62250" spans="4:4">
      <c r="D62250" s="422"/>
    </row>
    <row r="62251" spans="4:4">
      <c r="D62251" s="422"/>
    </row>
    <row r="62252" spans="4:4">
      <c r="D62252" s="422"/>
    </row>
    <row r="62253" spans="4:4">
      <c r="D62253" s="422"/>
    </row>
    <row r="62254" spans="4:4">
      <c r="D62254" s="422"/>
    </row>
    <row r="62255" spans="4:4">
      <c r="D62255" s="422"/>
    </row>
    <row r="62256" spans="4:4">
      <c r="D62256" s="422"/>
    </row>
    <row r="62257" spans="4:4">
      <c r="D62257" s="422"/>
    </row>
    <row r="62258" spans="4:4">
      <c r="D62258" s="422"/>
    </row>
    <row r="62259" spans="4:4">
      <c r="D62259" s="422"/>
    </row>
    <row r="62260" spans="4:4">
      <c r="D62260" s="422"/>
    </row>
    <row r="62261" spans="4:4">
      <c r="D62261" s="422"/>
    </row>
    <row r="62262" spans="4:4">
      <c r="D62262" s="422"/>
    </row>
    <row r="62263" spans="4:4">
      <c r="D62263" s="422"/>
    </row>
    <row r="62264" spans="4:4">
      <c r="D62264" s="422"/>
    </row>
    <row r="62265" spans="4:4">
      <c r="D62265" s="422"/>
    </row>
    <row r="62266" spans="4:4">
      <c r="D62266" s="422"/>
    </row>
    <row r="62267" spans="4:4">
      <c r="D62267" s="422"/>
    </row>
    <row r="62268" spans="4:4">
      <c r="D62268" s="422"/>
    </row>
    <row r="62269" spans="4:4">
      <c r="D62269" s="422"/>
    </row>
    <row r="62270" spans="4:4">
      <c r="D62270" s="422"/>
    </row>
    <row r="62271" spans="4:4">
      <c r="D62271" s="422"/>
    </row>
    <row r="62272" spans="4:4">
      <c r="D62272" s="422"/>
    </row>
    <row r="62273" spans="4:4">
      <c r="D62273" s="422"/>
    </row>
    <row r="62274" spans="4:4">
      <c r="D62274" s="422"/>
    </row>
    <row r="62275" spans="4:4">
      <c r="D62275" s="422"/>
    </row>
    <row r="62276" spans="4:4">
      <c r="D62276" s="422"/>
    </row>
    <row r="62277" spans="4:4">
      <c r="D62277" s="422"/>
    </row>
    <row r="62278" spans="4:4">
      <c r="D62278" s="422"/>
    </row>
    <row r="62279" spans="4:4">
      <c r="D62279" s="422"/>
    </row>
    <row r="62280" spans="4:4">
      <c r="D62280" s="422"/>
    </row>
    <row r="62281" spans="4:4">
      <c r="D62281" s="422"/>
    </row>
    <row r="62282" spans="4:4">
      <c r="D62282" s="422"/>
    </row>
    <row r="62283" spans="4:4">
      <c r="D62283" s="422"/>
    </row>
    <row r="62284" spans="4:4">
      <c r="D62284" s="422"/>
    </row>
    <row r="62285" spans="4:4">
      <c r="D62285" s="422"/>
    </row>
    <row r="62286" spans="4:4">
      <c r="D62286" s="422"/>
    </row>
    <row r="62287" spans="4:4">
      <c r="D62287" s="422"/>
    </row>
    <row r="62288" spans="4:4">
      <c r="D62288" s="422"/>
    </row>
    <row r="62289" spans="4:4">
      <c r="D62289" s="422"/>
    </row>
    <row r="62290" spans="4:4">
      <c r="D62290" s="422"/>
    </row>
    <row r="62291" spans="4:4">
      <c r="D62291" s="422"/>
    </row>
    <row r="62292" spans="4:4">
      <c r="D62292" s="422"/>
    </row>
    <row r="62293" spans="4:4">
      <c r="D62293" s="422"/>
    </row>
    <row r="62294" spans="4:4">
      <c r="D62294" s="422"/>
    </row>
    <row r="62295" spans="4:4">
      <c r="D62295" s="422"/>
    </row>
    <row r="62296" spans="4:4">
      <c r="D62296" s="422"/>
    </row>
    <row r="62297" spans="4:4">
      <c r="D62297" s="422"/>
    </row>
    <row r="62298" spans="4:4">
      <c r="D62298" s="422"/>
    </row>
    <row r="62299" spans="4:4">
      <c r="D62299" s="422"/>
    </row>
    <row r="62300" spans="4:4">
      <c r="D62300" s="422"/>
    </row>
    <row r="62301" spans="4:4">
      <c r="D62301" s="422"/>
    </row>
    <row r="62302" spans="4:4">
      <c r="D62302" s="422"/>
    </row>
    <row r="62303" spans="4:4">
      <c r="D62303" s="422"/>
    </row>
    <row r="62304" spans="4:4">
      <c r="D62304" s="422"/>
    </row>
    <row r="62305" spans="4:4">
      <c r="D62305" s="422"/>
    </row>
    <row r="62306" spans="4:4">
      <c r="D62306" s="422"/>
    </row>
    <row r="62307" spans="4:4">
      <c r="D62307" s="422"/>
    </row>
    <row r="62308" spans="4:4">
      <c r="D62308" s="422"/>
    </row>
    <row r="62309" spans="4:4">
      <c r="D62309" s="422"/>
    </row>
    <row r="62310" spans="4:4">
      <c r="D62310" s="422"/>
    </row>
    <row r="62311" spans="4:4">
      <c r="D62311" s="422"/>
    </row>
    <row r="62312" spans="4:4">
      <c r="D62312" s="422"/>
    </row>
    <row r="62313" spans="4:4">
      <c r="D62313" s="422"/>
    </row>
    <row r="62314" spans="4:4">
      <c r="D62314" s="422"/>
    </row>
    <row r="62315" spans="4:4">
      <c r="D62315" s="422"/>
    </row>
    <row r="62316" spans="4:4">
      <c r="D62316" s="422"/>
    </row>
    <row r="62317" spans="4:4">
      <c r="D62317" s="422"/>
    </row>
    <row r="62318" spans="4:4">
      <c r="D62318" s="422"/>
    </row>
    <row r="62319" spans="4:4">
      <c r="D62319" s="422"/>
    </row>
    <row r="62320" spans="4:4">
      <c r="D62320" s="422"/>
    </row>
    <row r="62321" spans="4:4">
      <c r="D62321" s="422"/>
    </row>
    <row r="62322" spans="4:4">
      <c r="D62322" s="422"/>
    </row>
    <row r="62323" spans="4:4">
      <c r="D62323" s="422"/>
    </row>
    <row r="62324" spans="4:4">
      <c r="D62324" s="422"/>
    </row>
    <row r="62325" spans="4:4">
      <c r="D62325" s="422"/>
    </row>
    <row r="62326" spans="4:4">
      <c r="D62326" s="422"/>
    </row>
    <row r="62327" spans="4:4">
      <c r="D62327" s="422"/>
    </row>
    <row r="62328" spans="4:4">
      <c r="D62328" s="422"/>
    </row>
    <row r="62329" spans="4:4">
      <c r="D62329" s="422"/>
    </row>
    <row r="62330" spans="4:4">
      <c r="D62330" s="422"/>
    </row>
    <row r="62331" spans="4:4">
      <c r="D62331" s="422"/>
    </row>
    <row r="62332" spans="4:4">
      <c r="D62332" s="422"/>
    </row>
    <row r="62333" spans="4:4">
      <c r="D62333" s="422"/>
    </row>
    <row r="62334" spans="4:4">
      <c r="D62334" s="422"/>
    </row>
    <row r="62335" spans="4:4">
      <c r="D62335" s="422"/>
    </row>
    <row r="62336" spans="4:4">
      <c r="D62336" s="422"/>
    </row>
    <row r="62337" spans="4:4">
      <c r="D62337" s="422"/>
    </row>
    <row r="62338" spans="4:4">
      <c r="D62338" s="422"/>
    </row>
    <row r="62339" spans="4:4">
      <c r="D62339" s="422"/>
    </row>
    <row r="62340" spans="4:4">
      <c r="D62340" s="422"/>
    </row>
    <row r="62341" spans="4:4">
      <c r="D62341" s="422"/>
    </row>
    <row r="62342" spans="4:4">
      <c r="D62342" s="422"/>
    </row>
    <row r="62343" spans="4:4">
      <c r="D62343" s="422"/>
    </row>
    <row r="62344" spans="4:4">
      <c r="D62344" s="422"/>
    </row>
    <row r="62345" spans="4:4">
      <c r="D62345" s="422"/>
    </row>
    <row r="62346" spans="4:4">
      <c r="D62346" s="422"/>
    </row>
    <row r="62347" spans="4:4">
      <c r="D62347" s="422"/>
    </row>
    <row r="62348" spans="4:4">
      <c r="D62348" s="422"/>
    </row>
    <row r="62349" spans="4:4">
      <c r="D62349" s="422"/>
    </row>
    <row r="62350" spans="4:4">
      <c r="D62350" s="422"/>
    </row>
    <row r="62351" spans="4:4">
      <c r="D62351" s="422"/>
    </row>
    <row r="62352" spans="4:4">
      <c r="D62352" s="422"/>
    </row>
    <row r="62353" spans="4:4">
      <c r="D62353" s="422"/>
    </row>
    <row r="62354" spans="4:4">
      <c r="D62354" s="422"/>
    </row>
    <row r="62355" spans="4:4">
      <c r="D62355" s="422"/>
    </row>
    <row r="62356" spans="4:4">
      <c r="D62356" s="422"/>
    </row>
    <row r="62357" spans="4:4">
      <c r="D62357" s="422"/>
    </row>
    <row r="62358" spans="4:4">
      <c r="D62358" s="422"/>
    </row>
    <row r="62359" spans="4:4">
      <c r="D62359" s="422"/>
    </row>
    <row r="62360" spans="4:4">
      <c r="D62360" s="422"/>
    </row>
    <row r="62361" spans="4:4">
      <c r="D62361" s="422"/>
    </row>
    <row r="62362" spans="4:4">
      <c r="D62362" s="422"/>
    </row>
    <row r="62363" spans="4:4">
      <c r="D62363" s="422"/>
    </row>
    <row r="62364" spans="4:4">
      <c r="D62364" s="422"/>
    </row>
    <row r="62365" spans="4:4">
      <c r="D62365" s="422"/>
    </row>
    <row r="62366" spans="4:4">
      <c r="D62366" s="422"/>
    </row>
    <row r="62367" spans="4:4">
      <c r="D62367" s="422"/>
    </row>
    <row r="62368" spans="4:4">
      <c r="D62368" s="422"/>
    </row>
    <row r="62369" spans="4:4">
      <c r="D62369" s="422"/>
    </row>
    <row r="62370" spans="4:4">
      <c r="D62370" s="422"/>
    </row>
    <row r="62371" spans="4:4">
      <c r="D62371" s="422"/>
    </row>
    <row r="62372" spans="4:4">
      <c r="D62372" s="422"/>
    </row>
    <row r="62373" spans="4:4">
      <c r="D62373" s="422"/>
    </row>
    <row r="62374" spans="4:4">
      <c r="D62374" s="422"/>
    </row>
    <row r="62375" spans="4:4">
      <c r="D62375" s="422"/>
    </row>
    <row r="62376" spans="4:4">
      <c r="D62376" s="422"/>
    </row>
    <row r="62377" spans="4:4">
      <c r="D62377" s="422"/>
    </row>
    <row r="62378" spans="4:4">
      <c r="D62378" s="422"/>
    </row>
    <row r="62379" spans="4:4">
      <c r="D62379" s="422"/>
    </row>
    <row r="62380" spans="4:4">
      <c r="D62380" s="422"/>
    </row>
    <row r="62381" spans="4:4">
      <c r="D62381" s="422"/>
    </row>
    <row r="62382" spans="4:4">
      <c r="D62382" s="422"/>
    </row>
    <row r="62383" spans="4:4">
      <c r="D62383" s="422"/>
    </row>
    <row r="62384" spans="4:4">
      <c r="D62384" s="422"/>
    </row>
    <row r="62385" spans="4:4">
      <c r="D62385" s="422"/>
    </row>
    <row r="62386" spans="4:4">
      <c r="D62386" s="422"/>
    </row>
    <row r="62387" spans="4:4">
      <c r="D62387" s="422"/>
    </row>
    <row r="62388" spans="4:4">
      <c r="D62388" s="422"/>
    </row>
    <row r="62389" spans="4:4">
      <c r="D62389" s="422"/>
    </row>
    <row r="62390" spans="4:4">
      <c r="D62390" s="422"/>
    </row>
    <row r="62391" spans="4:4">
      <c r="D62391" s="422"/>
    </row>
    <row r="62392" spans="4:4">
      <c r="D62392" s="422"/>
    </row>
    <row r="62393" spans="4:4">
      <c r="D62393" s="422"/>
    </row>
    <row r="62394" spans="4:4">
      <c r="D62394" s="422"/>
    </row>
    <row r="62395" spans="4:4">
      <c r="D62395" s="422"/>
    </row>
    <row r="62396" spans="4:4">
      <c r="D62396" s="422"/>
    </row>
    <row r="62397" spans="4:4">
      <c r="D62397" s="422"/>
    </row>
    <row r="62398" spans="4:4">
      <c r="D62398" s="422"/>
    </row>
    <row r="62399" spans="4:4">
      <c r="D62399" s="422"/>
    </row>
    <row r="62400" spans="4:4">
      <c r="D62400" s="422"/>
    </row>
    <row r="62401" spans="4:4">
      <c r="D62401" s="422"/>
    </row>
    <row r="62402" spans="4:4">
      <c r="D62402" s="422"/>
    </row>
    <row r="62403" spans="4:4">
      <c r="D62403" s="422"/>
    </row>
    <row r="62404" spans="4:4">
      <c r="D62404" s="422"/>
    </row>
    <row r="62405" spans="4:4">
      <c r="D62405" s="422"/>
    </row>
    <row r="62406" spans="4:4">
      <c r="D62406" s="422"/>
    </row>
    <row r="62407" spans="4:4">
      <c r="D62407" s="422"/>
    </row>
    <row r="62408" spans="4:4">
      <c r="D62408" s="422"/>
    </row>
    <row r="62409" spans="4:4">
      <c r="D62409" s="422"/>
    </row>
    <row r="62410" spans="4:4">
      <c r="D62410" s="422"/>
    </row>
    <row r="62411" spans="4:4">
      <c r="D62411" s="422"/>
    </row>
    <row r="62412" spans="4:4">
      <c r="D62412" s="422"/>
    </row>
    <row r="62413" spans="4:4">
      <c r="D62413" s="422"/>
    </row>
    <row r="62414" spans="4:4">
      <c r="D62414" s="422"/>
    </row>
    <row r="62415" spans="4:4">
      <c r="D62415" s="422"/>
    </row>
    <row r="62416" spans="4:4">
      <c r="D62416" s="422"/>
    </row>
    <row r="62417" spans="4:4">
      <c r="D62417" s="422"/>
    </row>
    <row r="62418" spans="4:4">
      <c r="D62418" s="422"/>
    </row>
    <row r="62419" spans="4:4">
      <c r="D62419" s="422"/>
    </row>
    <row r="62420" spans="4:4">
      <c r="D62420" s="422"/>
    </row>
    <row r="62421" spans="4:4">
      <c r="D62421" s="422"/>
    </row>
    <row r="62422" spans="4:4">
      <c r="D62422" s="422"/>
    </row>
    <row r="62423" spans="4:4">
      <c r="D62423" s="422"/>
    </row>
    <row r="62424" spans="4:4">
      <c r="D62424" s="422"/>
    </row>
    <row r="62425" spans="4:4">
      <c r="D62425" s="422"/>
    </row>
    <row r="62426" spans="4:4">
      <c r="D62426" s="422"/>
    </row>
    <row r="62427" spans="4:4">
      <c r="D62427" s="422"/>
    </row>
    <row r="62428" spans="4:4">
      <c r="D62428" s="422"/>
    </row>
    <row r="62429" spans="4:4">
      <c r="D62429" s="422"/>
    </row>
    <row r="62430" spans="4:4">
      <c r="D62430" s="422"/>
    </row>
    <row r="62431" spans="4:4">
      <c r="D62431" s="422"/>
    </row>
    <row r="62432" spans="4:4">
      <c r="D62432" s="422"/>
    </row>
    <row r="62433" spans="4:4">
      <c r="D62433" s="422"/>
    </row>
    <row r="62434" spans="4:4">
      <c r="D62434" s="422"/>
    </row>
    <row r="62435" spans="4:4">
      <c r="D62435" s="422"/>
    </row>
    <row r="62436" spans="4:4">
      <c r="D62436" s="422"/>
    </row>
    <row r="62437" spans="4:4">
      <c r="D62437" s="422"/>
    </row>
    <row r="62438" spans="4:4">
      <c r="D62438" s="422"/>
    </row>
    <row r="62439" spans="4:4">
      <c r="D62439" s="422"/>
    </row>
    <row r="62440" spans="4:4">
      <c r="D62440" s="422"/>
    </row>
    <row r="62441" spans="4:4">
      <c r="D62441" s="422"/>
    </row>
    <row r="62442" spans="4:4">
      <c r="D62442" s="422"/>
    </row>
    <row r="62443" spans="4:4">
      <c r="D62443" s="422"/>
    </row>
    <row r="62444" spans="4:4">
      <c r="D62444" s="422"/>
    </row>
    <row r="62445" spans="4:4">
      <c r="D62445" s="422"/>
    </row>
    <row r="62446" spans="4:4">
      <c r="D62446" s="422"/>
    </row>
    <row r="62447" spans="4:4">
      <c r="D62447" s="422"/>
    </row>
    <row r="62448" spans="4:4">
      <c r="D62448" s="422"/>
    </row>
    <row r="62449" spans="4:4">
      <c r="D62449" s="422"/>
    </row>
    <row r="62450" spans="4:4">
      <c r="D62450" s="422"/>
    </row>
    <row r="62451" spans="4:4">
      <c r="D62451" s="422"/>
    </row>
    <row r="62452" spans="4:4">
      <c r="D62452" s="422"/>
    </row>
    <row r="62453" spans="4:4">
      <c r="D62453" s="422"/>
    </row>
    <row r="62454" spans="4:4">
      <c r="D62454" s="422"/>
    </row>
    <row r="62455" spans="4:4">
      <c r="D62455" s="422"/>
    </row>
    <row r="62456" spans="4:4">
      <c r="D62456" s="422"/>
    </row>
    <row r="62457" spans="4:4">
      <c r="D62457" s="422"/>
    </row>
    <row r="62458" spans="4:4">
      <c r="D62458" s="422"/>
    </row>
    <row r="62459" spans="4:4">
      <c r="D62459" s="422"/>
    </row>
    <row r="62460" spans="4:4">
      <c r="D62460" s="422"/>
    </row>
    <row r="62461" spans="4:4">
      <c r="D62461" s="422"/>
    </row>
    <row r="62462" spans="4:4">
      <c r="D62462" s="422"/>
    </row>
    <row r="62463" spans="4:4">
      <c r="D62463" s="422"/>
    </row>
    <row r="62464" spans="4:4">
      <c r="D62464" s="422"/>
    </row>
    <row r="62465" spans="4:4">
      <c r="D62465" s="422"/>
    </row>
    <row r="62466" spans="4:4">
      <c r="D62466" s="422"/>
    </row>
    <row r="62467" spans="4:4">
      <c r="D62467" s="422"/>
    </row>
    <row r="62468" spans="4:4">
      <c r="D62468" s="422"/>
    </row>
    <row r="62469" spans="4:4">
      <c r="D62469" s="422"/>
    </row>
    <row r="62470" spans="4:4">
      <c r="D62470" s="422"/>
    </row>
    <row r="62471" spans="4:4">
      <c r="D62471" s="422"/>
    </row>
    <row r="62472" spans="4:4">
      <c r="D62472" s="422"/>
    </row>
    <row r="62473" spans="4:4">
      <c r="D62473" s="422"/>
    </row>
    <row r="62474" spans="4:4">
      <c r="D62474" s="422"/>
    </row>
    <row r="62475" spans="4:4">
      <c r="D62475" s="422"/>
    </row>
    <row r="62476" spans="4:4">
      <c r="D62476" s="422"/>
    </row>
    <row r="62477" spans="4:4">
      <c r="D62477" s="422"/>
    </row>
    <row r="62478" spans="4:4">
      <c r="D62478" s="422"/>
    </row>
    <row r="62479" spans="4:4">
      <c r="D62479" s="422"/>
    </row>
    <row r="62480" spans="4:4">
      <c r="D62480" s="422"/>
    </row>
    <row r="62481" spans="4:4">
      <c r="D62481" s="422"/>
    </row>
    <row r="62482" spans="4:4">
      <c r="D62482" s="422"/>
    </row>
    <row r="62483" spans="4:4">
      <c r="D62483" s="422"/>
    </row>
    <row r="62484" spans="4:4">
      <c r="D62484" s="422"/>
    </row>
    <row r="62485" spans="4:4">
      <c r="D62485" s="422"/>
    </row>
    <row r="62486" spans="4:4">
      <c r="D62486" s="422"/>
    </row>
    <row r="62487" spans="4:4">
      <c r="D62487" s="422"/>
    </row>
    <row r="62488" spans="4:4">
      <c r="D62488" s="422"/>
    </row>
    <row r="62489" spans="4:4">
      <c r="D62489" s="422"/>
    </row>
    <row r="62490" spans="4:4">
      <c r="D62490" s="422"/>
    </row>
    <row r="62491" spans="4:4">
      <c r="D62491" s="422"/>
    </row>
    <row r="62492" spans="4:4">
      <c r="D62492" s="422"/>
    </row>
    <row r="62493" spans="4:4">
      <c r="D62493" s="422"/>
    </row>
    <row r="62494" spans="4:4">
      <c r="D62494" s="422"/>
    </row>
    <row r="62495" spans="4:4">
      <c r="D62495" s="422"/>
    </row>
    <row r="62496" spans="4:4">
      <c r="D62496" s="422"/>
    </row>
    <row r="62497" spans="4:4">
      <c r="D62497" s="422"/>
    </row>
    <row r="62498" spans="4:4">
      <c r="D62498" s="422"/>
    </row>
    <row r="62499" spans="4:4">
      <c r="D62499" s="422"/>
    </row>
    <row r="62500" spans="4:4">
      <c r="D62500" s="422"/>
    </row>
    <row r="62501" spans="4:4">
      <c r="D62501" s="422"/>
    </row>
    <row r="62502" spans="4:4">
      <c r="D62502" s="422"/>
    </row>
    <row r="62503" spans="4:4">
      <c r="D62503" s="422"/>
    </row>
    <row r="62504" spans="4:4">
      <c r="D62504" s="422"/>
    </row>
    <row r="62505" spans="4:4">
      <c r="D62505" s="422"/>
    </row>
    <row r="62506" spans="4:4">
      <c r="D62506" s="422"/>
    </row>
    <row r="62507" spans="4:4">
      <c r="D62507" s="422"/>
    </row>
    <row r="62508" spans="4:4">
      <c r="D62508" s="422"/>
    </row>
    <row r="62509" spans="4:4">
      <c r="D62509" s="422"/>
    </row>
    <row r="62510" spans="4:4">
      <c r="D62510" s="422"/>
    </row>
    <row r="62511" spans="4:4">
      <c r="D62511" s="422"/>
    </row>
    <row r="62512" spans="4:4">
      <c r="D62512" s="422"/>
    </row>
    <row r="62513" spans="4:4">
      <c r="D62513" s="422"/>
    </row>
    <row r="62514" spans="4:4">
      <c r="D62514" s="422"/>
    </row>
    <row r="62515" spans="4:4">
      <c r="D62515" s="422"/>
    </row>
    <row r="62516" spans="4:4">
      <c r="D62516" s="422"/>
    </row>
    <row r="62517" spans="4:4">
      <c r="D62517" s="422"/>
    </row>
    <row r="62518" spans="4:4">
      <c r="D62518" s="422"/>
    </row>
    <row r="62519" spans="4:4">
      <c r="D62519" s="422"/>
    </row>
    <row r="62520" spans="4:4">
      <c r="D62520" s="422"/>
    </row>
    <row r="62521" spans="4:4">
      <c r="D62521" s="422"/>
    </row>
    <row r="62522" spans="4:4">
      <c r="D62522" s="422"/>
    </row>
    <row r="62523" spans="4:4">
      <c r="D62523" s="422"/>
    </row>
    <row r="62524" spans="4:4">
      <c r="D62524" s="422"/>
    </row>
    <row r="62525" spans="4:4">
      <c r="D62525" s="422"/>
    </row>
    <row r="62526" spans="4:4">
      <c r="D62526" s="422"/>
    </row>
    <row r="62527" spans="4:4">
      <c r="D62527" s="422"/>
    </row>
    <row r="62528" spans="4:4">
      <c r="D62528" s="422"/>
    </row>
    <row r="62529" spans="4:4">
      <c r="D62529" s="422"/>
    </row>
    <row r="62530" spans="4:4">
      <c r="D62530" s="422"/>
    </row>
    <row r="62531" spans="4:4">
      <c r="D62531" s="422"/>
    </row>
    <row r="62532" spans="4:4">
      <c r="D62532" s="422"/>
    </row>
    <row r="62533" spans="4:4">
      <c r="D62533" s="422"/>
    </row>
    <row r="62534" spans="4:4">
      <c r="D62534" s="422"/>
    </row>
    <row r="62535" spans="4:4">
      <c r="D62535" s="422"/>
    </row>
    <row r="62536" spans="4:4">
      <c r="D62536" s="422"/>
    </row>
    <row r="62537" spans="4:4">
      <c r="D62537" s="422"/>
    </row>
    <row r="62538" spans="4:4">
      <c r="D62538" s="422"/>
    </row>
    <row r="62539" spans="4:4">
      <c r="D62539" s="422"/>
    </row>
    <row r="62540" spans="4:4">
      <c r="D62540" s="422"/>
    </row>
    <row r="62541" spans="4:4">
      <c r="D62541" s="422"/>
    </row>
    <row r="62542" spans="4:4">
      <c r="D62542" s="422"/>
    </row>
    <row r="62543" spans="4:4">
      <c r="D62543" s="422"/>
    </row>
    <row r="62544" spans="4:4">
      <c r="D62544" s="422"/>
    </row>
    <row r="62545" spans="4:4">
      <c r="D62545" s="422"/>
    </row>
    <row r="62546" spans="4:4">
      <c r="D62546" s="422"/>
    </row>
    <row r="62547" spans="4:4">
      <c r="D62547" s="422"/>
    </row>
    <row r="62548" spans="4:4">
      <c r="D62548" s="422"/>
    </row>
    <row r="62549" spans="4:4">
      <c r="D62549" s="422"/>
    </row>
    <row r="62550" spans="4:4">
      <c r="D62550" s="422"/>
    </row>
    <row r="62551" spans="4:4">
      <c r="D62551" s="422"/>
    </row>
    <row r="62552" spans="4:4">
      <c r="D62552" s="422"/>
    </row>
    <row r="62553" spans="4:4">
      <c r="D62553" s="422"/>
    </row>
    <row r="62554" spans="4:4">
      <c r="D62554" s="422"/>
    </row>
    <row r="62555" spans="4:4">
      <c r="D62555" s="422"/>
    </row>
    <row r="62556" spans="4:4">
      <c r="D62556" s="422"/>
    </row>
    <row r="62557" spans="4:4">
      <c r="D62557" s="422"/>
    </row>
    <row r="62558" spans="4:4">
      <c r="D62558" s="422"/>
    </row>
    <row r="62559" spans="4:4">
      <c r="D62559" s="422"/>
    </row>
    <row r="62560" spans="4:4">
      <c r="D62560" s="422"/>
    </row>
    <row r="62561" spans="4:4">
      <c r="D62561" s="422"/>
    </row>
    <row r="62562" spans="4:4">
      <c r="D62562" s="422"/>
    </row>
    <row r="62563" spans="4:4">
      <c r="D62563" s="422"/>
    </row>
    <row r="62564" spans="4:4">
      <c r="D62564" s="422"/>
    </row>
    <row r="62565" spans="4:4">
      <c r="D62565" s="422"/>
    </row>
    <row r="62566" spans="4:4">
      <c r="D62566" s="422"/>
    </row>
    <row r="62567" spans="4:4">
      <c r="D62567" s="422"/>
    </row>
    <row r="62568" spans="4:4">
      <c r="D62568" s="422"/>
    </row>
    <row r="62569" spans="4:4">
      <c r="D62569" s="422"/>
    </row>
    <row r="62570" spans="4:4">
      <c r="D62570" s="422"/>
    </row>
    <row r="62571" spans="4:4">
      <c r="D62571" s="422"/>
    </row>
    <row r="62572" spans="4:4">
      <c r="D62572" s="422"/>
    </row>
    <row r="62573" spans="4:4">
      <c r="D62573" s="422"/>
    </row>
    <row r="62574" spans="4:4">
      <c r="D62574" s="422"/>
    </row>
    <row r="62575" spans="4:4">
      <c r="D62575" s="422"/>
    </row>
    <row r="62576" spans="4:4">
      <c r="D62576" s="422"/>
    </row>
    <row r="62577" spans="4:4">
      <c r="D62577" s="422"/>
    </row>
    <row r="62578" spans="4:4">
      <c r="D62578" s="422"/>
    </row>
    <row r="62579" spans="4:4">
      <c r="D62579" s="422"/>
    </row>
    <row r="62580" spans="4:4">
      <c r="D62580" s="422"/>
    </row>
    <row r="62581" spans="4:4">
      <c r="D62581" s="422"/>
    </row>
    <row r="62582" spans="4:4">
      <c r="D62582" s="422"/>
    </row>
    <row r="62583" spans="4:4">
      <c r="D62583" s="422"/>
    </row>
    <row r="62584" spans="4:4">
      <c r="D62584" s="422"/>
    </row>
    <row r="62585" spans="4:4">
      <c r="D62585" s="422"/>
    </row>
    <row r="62586" spans="4:4">
      <c r="D62586" s="422"/>
    </row>
    <row r="62587" spans="4:4">
      <c r="D62587" s="422"/>
    </row>
    <row r="62588" spans="4:4">
      <c r="D62588" s="422"/>
    </row>
    <row r="62589" spans="4:4">
      <c r="D62589" s="422"/>
    </row>
    <row r="62590" spans="4:4">
      <c r="D62590" s="422"/>
    </row>
    <row r="62591" spans="4:4">
      <c r="D62591" s="422"/>
    </row>
    <row r="62592" spans="4:4">
      <c r="D62592" s="422"/>
    </row>
    <row r="62593" spans="4:4">
      <c r="D62593" s="422"/>
    </row>
    <row r="62594" spans="4:4">
      <c r="D62594" s="422"/>
    </row>
    <row r="62595" spans="4:4">
      <c r="D62595" s="422"/>
    </row>
    <row r="62596" spans="4:4">
      <c r="D62596" s="422"/>
    </row>
    <row r="62597" spans="4:4">
      <c r="D62597" s="422"/>
    </row>
    <row r="62598" spans="4:4">
      <c r="D62598" s="422"/>
    </row>
    <row r="62599" spans="4:4">
      <c r="D62599" s="422"/>
    </row>
    <row r="62600" spans="4:4">
      <c r="D62600" s="422"/>
    </row>
    <row r="62601" spans="4:4">
      <c r="D62601" s="422"/>
    </row>
    <row r="62602" spans="4:4">
      <c r="D62602" s="422"/>
    </row>
    <row r="62603" spans="4:4">
      <c r="D62603" s="422"/>
    </row>
    <row r="62604" spans="4:4">
      <c r="D62604" s="422"/>
    </row>
    <row r="62605" spans="4:4">
      <c r="D62605" s="422"/>
    </row>
    <row r="62606" spans="4:4">
      <c r="D62606" s="422"/>
    </row>
    <row r="62607" spans="4:4">
      <c r="D62607" s="422"/>
    </row>
    <row r="62608" spans="4:4">
      <c r="D62608" s="422"/>
    </row>
    <row r="62609" spans="4:4">
      <c r="D62609" s="422"/>
    </row>
    <row r="62610" spans="4:4">
      <c r="D62610" s="422"/>
    </row>
    <row r="62611" spans="4:4">
      <c r="D62611" s="422"/>
    </row>
    <row r="62612" spans="4:4">
      <c r="D62612" s="422"/>
    </row>
    <row r="62613" spans="4:4">
      <c r="D62613" s="422"/>
    </row>
    <row r="62614" spans="4:4">
      <c r="D62614" s="422"/>
    </row>
    <row r="62615" spans="4:4">
      <c r="D62615" s="422"/>
    </row>
    <row r="62616" spans="4:4">
      <c r="D62616" s="422"/>
    </row>
    <row r="62617" spans="4:4">
      <c r="D62617" s="422"/>
    </row>
    <row r="62618" spans="4:4">
      <c r="D62618" s="422"/>
    </row>
    <row r="62619" spans="4:4">
      <c r="D62619" s="422"/>
    </row>
    <row r="62620" spans="4:4">
      <c r="D62620" s="422"/>
    </row>
    <row r="62621" spans="4:4">
      <c r="D62621" s="422"/>
    </row>
    <row r="62622" spans="4:4">
      <c r="D62622" s="422"/>
    </row>
    <row r="62623" spans="4:4">
      <c r="D62623" s="422"/>
    </row>
    <row r="62624" spans="4:4">
      <c r="D62624" s="422"/>
    </row>
    <row r="62625" spans="4:4">
      <c r="D62625" s="422"/>
    </row>
    <row r="62626" spans="4:4">
      <c r="D62626" s="422"/>
    </row>
    <row r="62627" spans="4:4">
      <c r="D62627" s="422"/>
    </row>
    <row r="62628" spans="4:4">
      <c r="D62628" s="422"/>
    </row>
    <row r="62629" spans="4:4">
      <c r="D62629" s="422"/>
    </row>
    <row r="62630" spans="4:4">
      <c r="D62630" s="422"/>
    </row>
    <row r="62631" spans="4:4">
      <c r="D62631" s="422"/>
    </row>
    <row r="62632" spans="4:4">
      <c r="D62632" s="422"/>
    </row>
    <row r="62633" spans="4:4">
      <c r="D62633" s="422"/>
    </row>
    <row r="62634" spans="4:4">
      <c r="D62634" s="422"/>
    </row>
    <row r="62635" spans="4:4">
      <c r="D62635" s="422"/>
    </row>
    <row r="62636" spans="4:4">
      <c r="D62636" s="422"/>
    </row>
    <row r="62637" spans="4:4">
      <c r="D62637" s="422"/>
    </row>
    <row r="62638" spans="4:4">
      <c r="D62638" s="422"/>
    </row>
    <row r="62639" spans="4:4">
      <c r="D62639" s="422"/>
    </row>
    <row r="62640" spans="4:4">
      <c r="D62640" s="422"/>
    </row>
    <row r="62641" spans="4:4">
      <c r="D62641" s="422"/>
    </row>
    <row r="62642" spans="4:4">
      <c r="D62642" s="422"/>
    </row>
    <row r="62643" spans="4:4">
      <c r="D62643" s="422"/>
    </row>
    <row r="62644" spans="4:4">
      <c r="D62644" s="422"/>
    </row>
    <row r="62645" spans="4:4">
      <c r="D62645" s="422"/>
    </row>
    <row r="62646" spans="4:4">
      <c r="D62646" s="422"/>
    </row>
    <row r="62647" spans="4:4">
      <c r="D62647" s="422"/>
    </row>
    <row r="62648" spans="4:4">
      <c r="D62648" s="422"/>
    </row>
    <row r="62649" spans="4:4">
      <c r="D62649" s="422"/>
    </row>
    <row r="62650" spans="4:4">
      <c r="D62650" s="422"/>
    </row>
    <row r="62651" spans="4:4">
      <c r="D62651" s="422"/>
    </row>
    <row r="62652" spans="4:4">
      <c r="D62652" s="422"/>
    </row>
    <row r="62653" spans="4:4">
      <c r="D62653" s="422"/>
    </row>
    <row r="62654" spans="4:4">
      <c r="D62654" s="422"/>
    </row>
    <row r="62655" spans="4:4">
      <c r="D62655" s="422"/>
    </row>
    <row r="62656" spans="4:4">
      <c r="D62656" s="422"/>
    </row>
    <row r="62657" spans="4:4">
      <c r="D62657" s="422"/>
    </row>
    <row r="62658" spans="4:4">
      <c r="D62658" s="422"/>
    </row>
    <row r="62659" spans="4:4">
      <c r="D62659" s="422"/>
    </row>
    <row r="62660" spans="4:4">
      <c r="D62660" s="422"/>
    </row>
    <row r="62661" spans="4:4">
      <c r="D62661" s="422"/>
    </row>
    <row r="62662" spans="4:4">
      <c r="D62662" s="422"/>
    </row>
    <row r="62663" spans="4:4">
      <c r="D62663" s="422"/>
    </row>
    <row r="62664" spans="4:4">
      <c r="D62664" s="422"/>
    </row>
    <row r="62665" spans="4:4">
      <c r="D62665" s="422"/>
    </row>
    <row r="62666" spans="4:4">
      <c r="D62666" s="422"/>
    </row>
    <row r="62667" spans="4:4">
      <c r="D62667" s="422"/>
    </row>
    <row r="62668" spans="4:4">
      <c r="D62668" s="422"/>
    </row>
    <row r="62669" spans="4:4">
      <c r="D62669" s="422"/>
    </row>
    <row r="62670" spans="4:4">
      <c r="D62670" s="422"/>
    </row>
    <row r="62671" spans="4:4">
      <c r="D62671" s="422"/>
    </row>
    <row r="62672" spans="4:4">
      <c r="D62672" s="422"/>
    </row>
    <row r="62673" spans="4:4">
      <c r="D62673" s="422"/>
    </row>
    <row r="62674" spans="4:4">
      <c r="D62674" s="422"/>
    </row>
    <row r="62675" spans="4:4">
      <c r="D62675" s="422"/>
    </row>
    <row r="62676" spans="4:4">
      <c r="D62676" s="422"/>
    </row>
    <row r="62677" spans="4:4">
      <c r="D62677" s="422"/>
    </row>
    <row r="62678" spans="4:4">
      <c r="D62678" s="422"/>
    </row>
    <row r="62679" spans="4:4">
      <c r="D62679" s="422"/>
    </row>
    <row r="62680" spans="4:4">
      <c r="D62680" s="422"/>
    </row>
    <row r="62681" spans="4:4">
      <c r="D62681" s="422"/>
    </row>
    <row r="62682" spans="4:4">
      <c r="D62682" s="422"/>
    </row>
    <row r="62683" spans="4:4">
      <c r="D62683" s="422"/>
    </row>
    <row r="62684" spans="4:4">
      <c r="D62684" s="422"/>
    </row>
    <row r="62685" spans="4:4">
      <c r="D62685" s="422"/>
    </row>
    <row r="62686" spans="4:4">
      <c r="D62686" s="422"/>
    </row>
    <row r="62687" spans="4:4">
      <c r="D62687" s="422"/>
    </row>
    <row r="62688" spans="4:4">
      <c r="D62688" s="422"/>
    </row>
    <row r="62689" spans="4:4">
      <c r="D62689" s="422"/>
    </row>
    <row r="62690" spans="4:4">
      <c r="D62690" s="422"/>
    </row>
    <row r="62691" spans="4:4">
      <c r="D62691" s="422"/>
    </row>
    <row r="62692" spans="4:4">
      <c r="D62692" s="422"/>
    </row>
    <row r="62693" spans="4:4">
      <c r="D62693" s="422"/>
    </row>
    <row r="62694" spans="4:4">
      <c r="D62694" s="422"/>
    </row>
    <row r="62695" spans="4:4">
      <c r="D62695" s="422"/>
    </row>
    <row r="62696" spans="4:4">
      <c r="D62696" s="422"/>
    </row>
    <row r="62697" spans="4:4">
      <c r="D62697" s="422"/>
    </row>
    <row r="62698" spans="4:4">
      <c r="D62698" s="422"/>
    </row>
    <row r="62699" spans="4:4">
      <c r="D62699" s="422"/>
    </row>
    <row r="62700" spans="4:4">
      <c r="D62700" s="422"/>
    </row>
    <row r="62701" spans="4:4">
      <c r="D62701" s="422"/>
    </row>
    <row r="62702" spans="4:4">
      <c r="D62702" s="422"/>
    </row>
    <row r="62703" spans="4:4">
      <c r="D62703" s="422"/>
    </row>
    <row r="62704" spans="4:4">
      <c r="D62704" s="422"/>
    </row>
    <row r="62705" spans="4:4">
      <c r="D62705" s="422"/>
    </row>
    <row r="62706" spans="4:4">
      <c r="D62706" s="422"/>
    </row>
    <row r="62707" spans="4:4">
      <c r="D62707" s="422"/>
    </row>
    <row r="62708" spans="4:4">
      <c r="D62708" s="422"/>
    </row>
    <row r="62709" spans="4:4">
      <c r="D62709" s="422"/>
    </row>
    <row r="62710" spans="4:4">
      <c r="D62710" s="422"/>
    </row>
    <row r="62711" spans="4:4">
      <c r="D62711" s="422"/>
    </row>
    <row r="62712" spans="4:4">
      <c r="D62712" s="422"/>
    </row>
    <row r="62713" spans="4:4">
      <c r="D62713" s="422"/>
    </row>
    <row r="62714" spans="4:4">
      <c r="D62714" s="422"/>
    </row>
    <row r="62715" spans="4:4">
      <c r="D62715" s="422"/>
    </row>
    <row r="62716" spans="4:4">
      <c r="D62716" s="422"/>
    </row>
    <row r="62717" spans="4:4">
      <c r="D62717" s="422"/>
    </row>
    <row r="62718" spans="4:4">
      <c r="D62718" s="422"/>
    </row>
    <row r="62719" spans="4:4">
      <c r="D62719" s="422"/>
    </row>
    <row r="62720" spans="4:4">
      <c r="D62720" s="422"/>
    </row>
    <row r="62721" spans="4:4">
      <c r="D62721" s="422"/>
    </row>
    <row r="62722" spans="4:4">
      <c r="D62722" s="422"/>
    </row>
    <row r="62723" spans="4:4">
      <c r="D62723" s="422"/>
    </row>
    <row r="62724" spans="4:4">
      <c r="D62724" s="422"/>
    </row>
    <row r="62725" spans="4:4">
      <c r="D62725" s="422"/>
    </row>
    <row r="62726" spans="4:4">
      <c r="D62726" s="422"/>
    </row>
    <row r="62727" spans="4:4">
      <c r="D62727" s="422"/>
    </row>
    <row r="62728" spans="4:4">
      <c r="D62728" s="422"/>
    </row>
    <row r="62729" spans="4:4">
      <c r="D62729" s="422"/>
    </row>
    <row r="62730" spans="4:4">
      <c r="D62730" s="422"/>
    </row>
    <row r="62731" spans="4:4">
      <c r="D62731" s="422"/>
    </row>
    <row r="62732" spans="4:4">
      <c r="D62732" s="422"/>
    </row>
    <row r="62733" spans="4:4">
      <c r="D62733" s="422"/>
    </row>
    <row r="62734" spans="4:4">
      <c r="D62734" s="422"/>
    </row>
    <row r="62735" spans="4:4">
      <c r="D62735" s="422"/>
    </row>
    <row r="62736" spans="4:4">
      <c r="D62736" s="422"/>
    </row>
    <row r="62737" spans="4:4">
      <c r="D62737" s="422"/>
    </row>
    <row r="62738" spans="4:4">
      <c r="D62738" s="422"/>
    </row>
    <row r="62739" spans="4:4">
      <c r="D62739" s="422"/>
    </row>
    <row r="62740" spans="4:4">
      <c r="D62740" s="422"/>
    </row>
    <row r="62741" spans="4:4">
      <c r="D62741" s="422"/>
    </row>
    <row r="62742" spans="4:4">
      <c r="D62742" s="422"/>
    </row>
    <row r="62743" spans="4:4">
      <c r="D62743" s="422"/>
    </row>
    <row r="62744" spans="4:4">
      <c r="D62744" s="422"/>
    </row>
    <row r="62745" spans="4:4">
      <c r="D62745" s="422"/>
    </row>
    <row r="62746" spans="4:4">
      <c r="D62746" s="422"/>
    </row>
    <row r="62747" spans="4:4">
      <c r="D62747" s="422"/>
    </row>
    <row r="62748" spans="4:4">
      <c r="D62748" s="422"/>
    </row>
    <row r="62749" spans="4:4">
      <c r="D62749" s="422"/>
    </row>
    <row r="62750" spans="4:4">
      <c r="D62750" s="422"/>
    </row>
    <row r="62751" spans="4:4">
      <c r="D62751" s="422"/>
    </row>
    <row r="62752" spans="4:4">
      <c r="D62752" s="422"/>
    </row>
    <row r="62753" spans="4:4">
      <c r="D62753" s="422"/>
    </row>
    <row r="62754" spans="4:4">
      <c r="D62754" s="422"/>
    </row>
    <row r="62755" spans="4:4">
      <c r="D62755" s="422"/>
    </row>
    <row r="62756" spans="4:4">
      <c r="D62756" s="422"/>
    </row>
    <row r="62757" spans="4:4">
      <c r="D62757" s="422"/>
    </row>
    <row r="62758" spans="4:4">
      <c r="D62758" s="422"/>
    </row>
    <row r="62759" spans="4:4">
      <c r="D62759" s="422"/>
    </row>
    <row r="62760" spans="4:4">
      <c r="D62760" s="422"/>
    </row>
    <row r="62761" spans="4:4">
      <c r="D62761" s="422"/>
    </row>
    <row r="62762" spans="4:4">
      <c r="D62762" s="422"/>
    </row>
    <row r="62763" spans="4:4">
      <c r="D62763" s="422"/>
    </row>
    <row r="62764" spans="4:4">
      <c r="D62764" s="422"/>
    </row>
    <row r="62765" spans="4:4">
      <c r="D62765" s="422"/>
    </row>
    <row r="62766" spans="4:4">
      <c r="D62766" s="422"/>
    </row>
    <row r="62767" spans="4:4">
      <c r="D62767" s="422"/>
    </row>
    <row r="62768" spans="4:4">
      <c r="D62768" s="422"/>
    </row>
    <row r="62769" spans="4:4">
      <c r="D62769" s="422"/>
    </row>
    <row r="62770" spans="4:4">
      <c r="D62770" s="422"/>
    </row>
    <row r="62771" spans="4:4">
      <c r="D62771" s="422"/>
    </row>
    <row r="62772" spans="4:4">
      <c r="D62772" s="422"/>
    </row>
    <row r="62773" spans="4:4">
      <c r="D62773" s="422"/>
    </row>
    <row r="62774" spans="4:4">
      <c r="D62774" s="422"/>
    </row>
    <row r="62775" spans="4:4">
      <c r="D62775" s="422"/>
    </row>
    <row r="62776" spans="4:4">
      <c r="D62776" s="422"/>
    </row>
    <row r="62777" spans="4:4">
      <c r="D62777" s="422"/>
    </row>
    <row r="62778" spans="4:4">
      <c r="D62778" s="422"/>
    </row>
    <row r="62779" spans="4:4">
      <c r="D62779" s="422"/>
    </row>
    <row r="62780" spans="4:4">
      <c r="D62780" s="422"/>
    </row>
    <row r="62781" spans="4:4">
      <c r="D62781" s="422"/>
    </row>
    <row r="62782" spans="4:4">
      <c r="D62782" s="422"/>
    </row>
    <row r="62783" spans="4:4">
      <c r="D62783" s="422"/>
    </row>
    <row r="62784" spans="4:4">
      <c r="D62784" s="422"/>
    </row>
    <row r="62785" spans="4:4">
      <c r="D62785" s="422"/>
    </row>
    <row r="62786" spans="4:4">
      <c r="D62786" s="422"/>
    </row>
    <row r="62787" spans="4:4">
      <c r="D62787" s="422"/>
    </row>
    <row r="62788" spans="4:4">
      <c r="D62788" s="422"/>
    </row>
    <row r="62789" spans="4:4">
      <c r="D62789" s="422"/>
    </row>
    <row r="62790" spans="4:4">
      <c r="D62790" s="422"/>
    </row>
    <row r="62791" spans="4:4">
      <c r="D62791" s="422"/>
    </row>
    <row r="62792" spans="4:4">
      <c r="D62792" s="422"/>
    </row>
    <row r="62793" spans="4:4">
      <c r="D62793" s="422"/>
    </row>
    <row r="62794" spans="4:4">
      <c r="D62794" s="422"/>
    </row>
    <row r="62795" spans="4:4">
      <c r="D62795" s="422"/>
    </row>
    <row r="62796" spans="4:4">
      <c r="D62796" s="422"/>
    </row>
    <row r="62797" spans="4:4">
      <c r="D62797" s="422"/>
    </row>
    <row r="62798" spans="4:4">
      <c r="D62798" s="422"/>
    </row>
    <row r="62799" spans="4:4">
      <c r="D62799" s="422"/>
    </row>
    <row r="62800" spans="4:4">
      <c r="D62800" s="422"/>
    </row>
    <row r="62801" spans="4:4">
      <c r="D62801" s="422"/>
    </row>
    <row r="62802" spans="4:4">
      <c r="D62802" s="422"/>
    </row>
    <row r="62803" spans="4:4">
      <c r="D62803" s="422"/>
    </row>
    <row r="62804" spans="4:4">
      <c r="D62804" s="422"/>
    </row>
    <row r="62805" spans="4:4">
      <c r="D62805" s="422"/>
    </row>
    <row r="62806" spans="4:4">
      <c r="D62806" s="422"/>
    </row>
    <row r="62807" spans="4:4">
      <c r="D62807" s="422"/>
    </row>
    <row r="62808" spans="4:4">
      <c r="D62808" s="422"/>
    </row>
    <row r="62809" spans="4:4">
      <c r="D62809" s="422"/>
    </row>
    <row r="62810" spans="4:4">
      <c r="D62810" s="422"/>
    </row>
    <row r="62811" spans="4:4">
      <c r="D62811" s="422"/>
    </row>
    <row r="62812" spans="4:4">
      <c r="D62812" s="422"/>
    </row>
    <row r="62813" spans="4:4">
      <c r="D62813" s="422"/>
    </row>
    <row r="62814" spans="4:4">
      <c r="D62814" s="422"/>
    </row>
    <row r="62815" spans="4:4">
      <c r="D62815" s="422"/>
    </row>
    <row r="62816" spans="4:4">
      <c r="D62816" s="422"/>
    </row>
    <row r="62817" spans="4:4">
      <c r="D62817" s="422"/>
    </row>
    <row r="62818" spans="4:4">
      <c r="D62818" s="422"/>
    </row>
    <row r="62819" spans="4:4">
      <c r="D62819" s="422"/>
    </row>
    <row r="62820" spans="4:4">
      <c r="D62820" s="422"/>
    </row>
    <row r="62821" spans="4:4">
      <c r="D62821" s="422"/>
    </row>
    <row r="62822" spans="4:4">
      <c r="D62822" s="422"/>
    </row>
    <row r="62823" spans="4:4">
      <c r="D62823" s="422"/>
    </row>
    <row r="62824" spans="4:4">
      <c r="D62824" s="422"/>
    </row>
    <row r="62825" spans="4:4">
      <c r="D62825" s="422"/>
    </row>
    <row r="62826" spans="4:4">
      <c r="D62826" s="422"/>
    </row>
    <row r="62827" spans="4:4">
      <c r="D62827" s="422"/>
    </row>
    <row r="62828" spans="4:4">
      <c r="D62828" s="422"/>
    </row>
    <row r="62829" spans="4:4">
      <c r="D62829" s="422"/>
    </row>
    <row r="62830" spans="4:4">
      <c r="D62830" s="422"/>
    </row>
    <row r="62831" spans="4:4">
      <c r="D62831" s="422"/>
    </row>
    <row r="62832" spans="4:4">
      <c r="D62832" s="422"/>
    </row>
    <row r="62833" spans="4:4">
      <c r="D62833" s="422"/>
    </row>
    <row r="62834" spans="4:4">
      <c r="D62834" s="422"/>
    </row>
    <row r="62835" spans="4:4">
      <c r="D62835" s="422"/>
    </row>
    <row r="62836" spans="4:4">
      <c r="D62836" s="422"/>
    </row>
    <row r="62837" spans="4:4">
      <c r="D62837" s="422"/>
    </row>
    <row r="62838" spans="4:4">
      <c r="D62838" s="422"/>
    </row>
    <row r="62839" spans="4:4">
      <c r="D62839" s="422"/>
    </row>
    <row r="62840" spans="4:4">
      <c r="D62840" s="422"/>
    </row>
    <row r="62841" spans="4:4">
      <c r="D62841" s="422"/>
    </row>
    <row r="62842" spans="4:4">
      <c r="D62842" s="422"/>
    </row>
    <row r="62843" spans="4:4">
      <c r="D62843" s="422"/>
    </row>
    <row r="62844" spans="4:4">
      <c r="D62844" s="422"/>
    </row>
    <row r="62845" spans="4:4">
      <c r="D62845" s="422"/>
    </row>
    <row r="62846" spans="4:4">
      <c r="D62846" s="422"/>
    </row>
    <row r="62847" spans="4:4">
      <c r="D62847" s="422"/>
    </row>
    <row r="62848" spans="4:4">
      <c r="D62848" s="422"/>
    </row>
    <row r="62849" spans="4:4">
      <c r="D62849" s="422"/>
    </row>
    <row r="62850" spans="4:4">
      <c r="D62850" s="422"/>
    </row>
    <row r="62851" spans="4:4">
      <c r="D62851" s="422"/>
    </row>
    <row r="62852" spans="4:4">
      <c r="D62852" s="422"/>
    </row>
    <row r="62853" spans="4:4">
      <c r="D62853" s="422"/>
    </row>
    <row r="62854" spans="4:4">
      <c r="D62854" s="422"/>
    </row>
    <row r="62855" spans="4:4">
      <c r="D62855" s="422"/>
    </row>
    <row r="62856" spans="4:4">
      <c r="D62856" s="422"/>
    </row>
    <row r="62857" spans="4:4">
      <c r="D62857" s="422"/>
    </row>
    <row r="62858" spans="4:4">
      <c r="D62858" s="422"/>
    </row>
    <row r="62859" spans="4:4">
      <c r="D62859" s="422"/>
    </row>
    <row r="62860" spans="4:4">
      <c r="D62860" s="422"/>
    </row>
    <row r="62861" spans="4:4">
      <c r="D62861" s="422"/>
    </row>
    <row r="62862" spans="4:4">
      <c r="D62862" s="422"/>
    </row>
    <row r="62863" spans="4:4">
      <c r="D62863" s="422"/>
    </row>
    <row r="62864" spans="4:4">
      <c r="D62864" s="422"/>
    </row>
    <row r="62865" spans="4:4">
      <c r="D62865" s="422"/>
    </row>
    <row r="62866" spans="4:4">
      <c r="D62866" s="422"/>
    </row>
    <row r="62867" spans="4:4">
      <c r="D62867" s="422"/>
    </row>
    <row r="62868" spans="4:4">
      <c r="D62868" s="422"/>
    </row>
    <row r="62869" spans="4:4">
      <c r="D62869" s="422"/>
    </row>
    <row r="62870" spans="4:4">
      <c r="D62870" s="422"/>
    </row>
    <row r="62871" spans="4:4">
      <c r="D62871" s="422"/>
    </row>
    <row r="62872" spans="4:4">
      <c r="D62872" s="422"/>
    </row>
    <row r="62873" spans="4:4">
      <c r="D62873" s="422"/>
    </row>
    <row r="62874" spans="4:4">
      <c r="D62874" s="422"/>
    </row>
    <row r="62875" spans="4:4">
      <c r="D62875" s="422"/>
    </row>
    <row r="62876" spans="4:4">
      <c r="D62876" s="422"/>
    </row>
    <row r="62877" spans="4:4">
      <c r="D62877" s="422"/>
    </row>
    <row r="62878" spans="4:4">
      <c r="D62878" s="422"/>
    </row>
    <row r="62879" spans="4:4">
      <c r="D62879" s="422"/>
    </row>
    <row r="62880" spans="4:4">
      <c r="D62880" s="422"/>
    </row>
    <row r="62881" spans="4:4">
      <c r="D62881" s="422"/>
    </row>
    <row r="62882" spans="4:4">
      <c r="D62882" s="422"/>
    </row>
    <row r="62883" spans="4:4">
      <c r="D62883" s="422"/>
    </row>
    <row r="62884" spans="4:4">
      <c r="D62884" s="422"/>
    </row>
    <row r="62885" spans="4:4">
      <c r="D62885" s="422"/>
    </row>
    <row r="62886" spans="4:4">
      <c r="D62886" s="422"/>
    </row>
    <row r="62887" spans="4:4">
      <c r="D62887" s="422"/>
    </row>
    <row r="62888" spans="4:4">
      <c r="D62888" s="422"/>
    </row>
    <row r="62889" spans="4:4">
      <c r="D62889" s="422"/>
    </row>
    <row r="62890" spans="4:4">
      <c r="D62890" s="422"/>
    </row>
    <row r="62891" spans="4:4">
      <c r="D62891" s="422"/>
    </row>
    <row r="62892" spans="4:4">
      <c r="D62892" s="422"/>
    </row>
    <row r="62893" spans="4:4">
      <c r="D62893" s="422"/>
    </row>
    <row r="62894" spans="4:4">
      <c r="D62894" s="422"/>
    </row>
    <row r="62895" spans="4:4">
      <c r="D62895" s="422"/>
    </row>
    <row r="62896" spans="4:4">
      <c r="D62896" s="422"/>
    </row>
    <row r="62897" spans="4:4">
      <c r="D62897" s="422"/>
    </row>
    <row r="62898" spans="4:4">
      <c r="D62898" s="422"/>
    </row>
    <row r="62899" spans="4:4">
      <c r="D62899" s="422"/>
    </row>
    <row r="62900" spans="4:4">
      <c r="D62900" s="422"/>
    </row>
    <row r="62901" spans="4:4">
      <c r="D62901" s="422"/>
    </row>
    <row r="62902" spans="4:4">
      <c r="D62902" s="422"/>
    </row>
    <row r="62903" spans="4:4">
      <c r="D62903" s="422"/>
    </row>
    <row r="62904" spans="4:4">
      <c r="D62904" s="422"/>
    </row>
    <row r="62905" spans="4:4">
      <c r="D62905" s="422"/>
    </row>
    <row r="62906" spans="4:4">
      <c r="D62906" s="422"/>
    </row>
    <row r="62907" spans="4:4">
      <c r="D62907" s="422"/>
    </row>
    <row r="62908" spans="4:4">
      <c r="D62908" s="422"/>
    </row>
    <row r="62909" spans="4:4">
      <c r="D62909" s="422"/>
    </row>
    <row r="62910" spans="4:4">
      <c r="D62910" s="422"/>
    </row>
    <row r="62911" spans="4:4">
      <c r="D62911" s="422"/>
    </row>
    <row r="62912" spans="4:4">
      <c r="D62912" s="422"/>
    </row>
    <row r="62913" spans="4:4">
      <c r="D62913" s="422"/>
    </row>
    <row r="62914" spans="4:4">
      <c r="D62914" s="422"/>
    </row>
    <row r="62915" spans="4:4">
      <c r="D62915" s="422"/>
    </row>
    <row r="62916" spans="4:4">
      <c r="D62916" s="422"/>
    </row>
    <row r="62917" spans="4:4">
      <c r="D62917" s="422"/>
    </row>
    <row r="62918" spans="4:4">
      <c r="D62918" s="422"/>
    </row>
    <row r="62919" spans="4:4">
      <c r="D62919" s="422"/>
    </row>
    <row r="62920" spans="4:4">
      <c r="D62920" s="422"/>
    </row>
    <row r="62921" spans="4:4">
      <c r="D62921" s="422"/>
    </row>
    <row r="62922" spans="4:4">
      <c r="D62922" s="422"/>
    </row>
    <row r="62923" spans="4:4">
      <c r="D62923" s="422"/>
    </row>
    <row r="62924" spans="4:4">
      <c r="D62924" s="422"/>
    </row>
    <row r="62925" spans="4:4">
      <c r="D62925" s="422"/>
    </row>
    <row r="62926" spans="4:4">
      <c r="D62926" s="422"/>
    </row>
    <row r="62927" spans="4:4">
      <c r="D62927" s="422"/>
    </row>
    <row r="62928" spans="4:4">
      <c r="D62928" s="422"/>
    </row>
    <row r="62929" spans="4:4">
      <c r="D62929" s="422"/>
    </row>
    <row r="62930" spans="4:4">
      <c r="D62930" s="422"/>
    </row>
    <row r="62931" spans="4:4">
      <c r="D62931" s="422"/>
    </row>
    <row r="62932" spans="4:4">
      <c r="D62932" s="422"/>
    </row>
    <row r="62933" spans="4:4">
      <c r="D62933" s="422"/>
    </row>
    <row r="62934" spans="4:4">
      <c r="D62934" s="422"/>
    </row>
    <row r="62935" spans="4:4">
      <c r="D62935" s="422"/>
    </row>
    <row r="62936" spans="4:4">
      <c r="D62936" s="422"/>
    </row>
    <row r="62937" spans="4:4">
      <c r="D62937" s="422"/>
    </row>
    <row r="62938" spans="4:4">
      <c r="D62938" s="422"/>
    </row>
    <row r="62939" spans="4:4">
      <c r="D62939" s="422"/>
    </row>
    <row r="62940" spans="4:4">
      <c r="D62940" s="422"/>
    </row>
    <row r="62941" spans="4:4">
      <c r="D62941" s="422"/>
    </row>
    <row r="62942" spans="4:4">
      <c r="D62942" s="422"/>
    </row>
    <row r="62943" spans="4:4">
      <c r="D62943" s="422"/>
    </row>
    <row r="62944" spans="4:4">
      <c r="D62944" s="422"/>
    </row>
    <row r="62945" spans="4:4">
      <c r="D62945" s="422"/>
    </row>
    <row r="62946" spans="4:4">
      <c r="D62946" s="422"/>
    </row>
    <row r="62947" spans="4:4">
      <c r="D62947" s="422"/>
    </row>
    <row r="62948" spans="4:4">
      <c r="D62948" s="422"/>
    </row>
    <row r="62949" spans="4:4">
      <c r="D62949" s="422"/>
    </row>
    <row r="62950" spans="4:4">
      <c r="D62950" s="422"/>
    </row>
    <row r="62951" spans="4:4">
      <c r="D62951" s="422"/>
    </row>
    <row r="62952" spans="4:4">
      <c r="D62952" s="422"/>
    </row>
    <row r="62953" spans="4:4">
      <c r="D62953" s="422"/>
    </row>
    <row r="62954" spans="4:4">
      <c r="D62954" s="422"/>
    </row>
    <row r="62955" spans="4:4">
      <c r="D62955" s="422"/>
    </row>
    <row r="62956" spans="4:4">
      <c r="D62956" s="422"/>
    </row>
    <row r="62957" spans="4:4">
      <c r="D62957" s="422"/>
    </row>
    <row r="62958" spans="4:4">
      <c r="D62958" s="422"/>
    </row>
    <row r="62959" spans="4:4">
      <c r="D62959" s="422"/>
    </row>
    <row r="62960" spans="4:4">
      <c r="D62960" s="422"/>
    </row>
    <row r="62961" spans="4:4">
      <c r="D62961" s="422"/>
    </row>
    <row r="62962" spans="4:4">
      <c r="D62962" s="422"/>
    </row>
    <row r="62963" spans="4:4">
      <c r="D62963" s="422"/>
    </row>
    <row r="62964" spans="4:4">
      <c r="D62964" s="422"/>
    </row>
    <row r="62965" spans="4:4">
      <c r="D62965" s="422"/>
    </row>
    <row r="62966" spans="4:4">
      <c r="D62966" s="422"/>
    </row>
    <row r="62967" spans="4:4">
      <c r="D62967" s="422"/>
    </row>
    <row r="62968" spans="4:4">
      <c r="D62968" s="422"/>
    </row>
    <row r="62969" spans="4:4">
      <c r="D62969" s="422"/>
    </row>
    <row r="62970" spans="4:4">
      <c r="D62970" s="422"/>
    </row>
    <row r="62971" spans="4:4">
      <c r="D62971" s="422"/>
    </row>
    <row r="62972" spans="4:4">
      <c r="D62972" s="422"/>
    </row>
    <row r="62973" spans="4:4">
      <c r="D62973" s="422"/>
    </row>
    <row r="62974" spans="4:4">
      <c r="D62974" s="422"/>
    </row>
    <row r="62975" spans="4:4">
      <c r="D62975" s="422"/>
    </row>
    <row r="62976" spans="4:4">
      <c r="D62976" s="422"/>
    </row>
    <row r="62977" spans="4:4">
      <c r="D62977" s="422"/>
    </row>
    <row r="62978" spans="4:4">
      <c r="D62978" s="422"/>
    </row>
    <row r="62979" spans="4:4">
      <c r="D62979" s="422"/>
    </row>
    <row r="62980" spans="4:4">
      <c r="D62980" s="422"/>
    </row>
    <row r="62981" spans="4:4">
      <c r="D62981" s="422"/>
    </row>
    <row r="62982" spans="4:4">
      <c r="D62982" s="422"/>
    </row>
    <row r="62983" spans="4:4">
      <c r="D62983" s="422"/>
    </row>
    <row r="62984" spans="4:4">
      <c r="D62984" s="422"/>
    </row>
    <row r="62985" spans="4:4">
      <c r="D62985" s="422"/>
    </row>
    <row r="62986" spans="4:4">
      <c r="D62986" s="422"/>
    </row>
    <row r="62987" spans="4:4">
      <c r="D62987" s="422"/>
    </row>
    <row r="62988" spans="4:4">
      <c r="D62988" s="422"/>
    </row>
    <row r="62989" spans="4:4">
      <c r="D62989" s="422"/>
    </row>
    <row r="62990" spans="4:4">
      <c r="D62990" s="422"/>
    </row>
    <row r="62991" spans="4:4">
      <c r="D62991" s="422"/>
    </row>
    <row r="62992" spans="4:4">
      <c r="D62992" s="422"/>
    </row>
    <row r="62993" spans="4:4">
      <c r="D62993" s="422"/>
    </row>
    <row r="62994" spans="4:4">
      <c r="D62994" s="422"/>
    </row>
    <row r="62995" spans="4:4">
      <c r="D62995" s="422"/>
    </row>
    <row r="62996" spans="4:4">
      <c r="D62996" s="422"/>
    </row>
    <row r="62997" spans="4:4">
      <c r="D62997" s="422"/>
    </row>
    <row r="62998" spans="4:4">
      <c r="D62998" s="422"/>
    </row>
    <row r="62999" spans="4:4">
      <c r="D62999" s="422"/>
    </row>
    <row r="63000" spans="4:4">
      <c r="D63000" s="422"/>
    </row>
    <row r="63001" spans="4:4">
      <c r="D63001" s="422"/>
    </row>
    <row r="63002" spans="4:4">
      <c r="D63002" s="422"/>
    </row>
    <row r="63003" spans="4:4">
      <c r="D63003" s="422"/>
    </row>
    <row r="63004" spans="4:4">
      <c r="D63004" s="422"/>
    </row>
    <row r="63005" spans="4:4">
      <c r="D63005" s="422"/>
    </row>
    <row r="63006" spans="4:4">
      <c r="D63006" s="422"/>
    </row>
    <row r="63007" spans="4:4">
      <c r="D63007" s="422"/>
    </row>
    <row r="63008" spans="4:4">
      <c r="D63008" s="422"/>
    </row>
    <row r="63009" spans="4:4">
      <c r="D63009" s="422"/>
    </row>
    <row r="63010" spans="4:4">
      <c r="D63010" s="422"/>
    </row>
    <row r="63011" spans="4:4">
      <c r="D63011" s="422"/>
    </row>
    <row r="63012" spans="4:4">
      <c r="D63012" s="422"/>
    </row>
    <row r="63013" spans="4:4">
      <c r="D63013" s="422"/>
    </row>
    <row r="63014" spans="4:4">
      <c r="D63014" s="422"/>
    </row>
    <row r="63015" spans="4:4">
      <c r="D63015" s="422"/>
    </row>
    <row r="63016" spans="4:4">
      <c r="D63016" s="422"/>
    </row>
    <row r="63017" spans="4:4">
      <c r="D63017" s="422"/>
    </row>
    <row r="63018" spans="4:4">
      <c r="D63018" s="422"/>
    </row>
    <row r="63019" spans="4:4">
      <c r="D63019" s="422"/>
    </row>
    <row r="63020" spans="4:4">
      <c r="D63020" s="422"/>
    </row>
    <row r="63021" spans="4:4">
      <c r="D63021" s="422"/>
    </row>
    <row r="63022" spans="4:4">
      <c r="D63022" s="422"/>
    </row>
    <row r="63023" spans="4:4">
      <c r="D63023" s="422"/>
    </row>
    <row r="63024" spans="4:4">
      <c r="D63024" s="422"/>
    </row>
    <row r="63025" spans="4:4">
      <c r="D63025" s="422"/>
    </row>
    <row r="63026" spans="4:4">
      <c r="D63026" s="422"/>
    </row>
    <row r="63027" spans="4:4">
      <c r="D63027" s="422"/>
    </row>
    <row r="63028" spans="4:4">
      <c r="D63028" s="422"/>
    </row>
    <row r="63029" spans="4:4">
      <c r="D63029" s="422"/>
    </row>
    <row r="63030" spans="4:4">
      <c r="D63030" s="422"/>
    </row>
    <row r="63031" spans="4:4">
      <c r="D63031" s="422"/>
    </row>
    <row r="63032" spans="4:4">
      <c r="D63032" s="422"/>
    </row>
    <row r="63033" spans="4:4">
      <c r="D63033" s="422"/>
    </row>
    <row r="63034" spans="4:4">
      <c r="D63034" s="422"/>
    </row>
    <row r="63035" spans="4:4">
      <c r="D63035" s="422"/>
    </row>
    <row r="63036" spans="4:4">
      <c r="D63036" s="422"/>
    </row>
    <row r="63037" spans="4:4">
      <c r="D63037" s="422"/>
    </row>
    <row r="63038" spans="4:4">
      <c r="D63038" s="422"/>
    </row>
    <row r="63039" spans="4:4">
      <c r="D63039" s="422"/>
    </row>
    <row r="63040" spans="4:4">
      <c r="D63040" s="422"/>
    </row>
    <row r="63041" spans="4:4">
      <c r="D63041" s="422"/>
    </row>
    <row r="63042" spans="4:4">
      <c r="D63042" s="422"/>
    </row>
    <row r="63043" spans="4:4">
      <c r="D63043" s="422"/>
    </row>
    <row r="63044" spans="4:4">
      <c r="D63044" s="422"/>
    </row>
    <row r="63045" spans="4:4">
      <c r="D63045" s="422"/>
    </row>
    <row r="63046" spans="4:4">
      <c r="D63046" s="422"/>
    </row>
    <row r="63047" spans="4:4">
      <c r="D63047" s="422"/>
    </row>
    <row r="63048" spans="4:4">
      <c r="D63048" s="422"/>
    </row>
    <row r="63049" spans="4:4">
      <c r="D63049" s="422"/>
    </row>
    <row r="63050" spans="4:4">
      <c r="D63050" s="422"/>
    </row>
    <row r="63051" spans="4:4">
      <c r="D63051" s="422"/>
    </row>
    <row r="63052" spans="4:4">
      <c r="D63052" s="422"/>
    </row>
    <row r="63053" spans="4:4">
      <c r="D63053" s="422"/>
    </row>
    <row r="63054" spans="4:4">
      <c r="D63054" s="422"/>
    </row>
    <row r="63055" spans="4:4">
      <c r="D63055" s="422"/>
    </row>
    <row r="63056" spans="4:4">
      <c r="D63056" s="422"/>
    </row>
    <row r="63057" spans="4:4">
      <c r="D63057" s="422"/>
    </row>
    <row r="63058" spans="4:4">
      <c r="D63058" s="422"/>
    </row>
    <row r="63059" spans="4:4">
      <c r="D63059" s="422"/>
    </row>
    <row r="63060" spans="4:4">
      <c r="D63060" s="422"/>
    </row>
    <row r="63061" spans="4:4">
      <c r="D63061" s="422"/>
    </row>
    <row r="63062" spans="4:4">
      <c r="D63062" s="422"/>
    </row>
    <row r="63063" spans="4:4">
      <c r="D63063" s="422"/>
    </row>
    <row r="63064" spans="4:4">
      <c r="D63064" s="422"/>
    </row>
    <row r="63065" spans="4:4">
      <c r="D63065" s="422"/>
    </row>
    <row r="63066" spans="4:4">
      <c r="D63066" s="422"/>
    </row>
    <row r="63067" spans="4:4">
      <c r="D63067" s="422"/>
    </row>
    <row r="63068" spans="4:4">
      <c r="D63068" s="422"/>
    </row>
    <row r="63069" spans="4:4">
      <c r="D63069" s="422"/>
    </row>
    <row r="63070" spans="4:4">
      <c r="D63070" s="422"/>
    </row>
    <row r="63071" spans="4:4">
      <c r="D63071" s="422"/>
    </row>
    <row r="63072" spans="4:4">
      <c r="D63072" s="422"/>
    </row>
    <row r="63073" spans="4:4">
      <c r="D63073" s="422"/>
    </row>
    <row r="63074" spans="4:4">
      <c r="D63074" s="422"/>
    </row>
    <row r="63075" spans="4:4">
      <c r="D63075" s="422"/>
    </row>
    <row r="63076" spans="4:4">
      <c r="D63076" s="422"/>
    </row>
    <row r="63077" spans="4:4">
      <c r="D63077" s="422"/>
    </row>
    <row r="63078" spans="4:4">
      <c r="D63078" s="422"/>
    </row>
    <row r="63079" spans="4:4">
      <c r="D63079" s="422"/>
    </row>
    <row r="63080" spans="4:4">
      <c r="D63080" s="422"/>
    </row>
    <row r="63081" spans="4:4">
      <c r="D63081" s="422"/>
    </row>
    <row r="63082" spans="4:4">
      <c r="D63082" s="422"/>
    </row>
    <row r="63083" spans="4:4">
      <c r="D63083" s="422"/>
    </row>
    <row r="63084" spans="4:4">
      <c r="D63084" s="422"/>
    </row>
    <row r="63085" spans="4:4">
      <c r="D63085" s="422"/>
    </row>
    <row r="63086" spans="4:4">
      <c r="D63086" s="422"/>
    </row>
    <row r="63087" spans="4:4">
      <c r="D63087" s="422"/>
    </row>
    <row r="63088" spans="4:4">
      <c r="D63088" s="422"/>
    </row>
    <row r="63089" spans="4:4">
      <c r="D63089" s="422"/>
    </row>
    <row r="63090" spans="4:4">
      <c r="D63090" s="422"/>
    </row>
    <row r="63091" spans="4:4">
      <c r="D63091" s="422"/>
    </row>
    <row r="63092" spans="4:4">
      <c r="D63092" s="422"/>
    </row>
    <row r="63093" spans="4:4">
      <c r="D63093" s="422"/>
    </row>
    <row r="63094" spans="4:4">
      <c r="D63094" s="422"/>
    </row>
    <row r="63095" spans="4:4">
      <c r="D63095" s="422"/>
    </row>
    <row r="63096" spans="4:4">
      <c r="D63096" s="422"/>
    </row>
    <row r="63097" spans="4:4">
      <c r="D63097" s="422"/>
    </row>
    <row r="63098" spans="4:4">
      <c r="D63098" s="422"/>
    </row>
    <row r="63099" spans="4:4">
      <c r="D63099" s="422"/>
    </row>
    <row r="63100" spans="4:4">
      <c r="D63100" s="422"/>
    </row>
    <row r="63101" spans="4:4">
      <c r="D63101" s="422"/>
    </row>
    <row r="63102" spans="4:4">
      <c r="D63102" s="422"/>
    </row>
    <row r="63103" spans="4:4">
      <c r="D63103" s="422"/>
    </row>
    <row r="63104" spans="4:4">
      <c r="D63104" s="422"/>
    </row>
    <row r="63105" spans="4:4">
      <c r="D63105" s="422"/>
    </row>
    <row r="63106" spans="4:4">
      <c r="D63106" s="422"/>
    </row>
    <row r="63107" spans="4:4">
      <c r="D63107" s="422"/>
    </row>
    <row r="63108" spans="4:4">
      <c r="D63108" s="422"/>
    </row>
    <row r="63109" spans="4:4">
      <c r="D63109" s="422"/>
    </row>
    <row r="63110" spans="4:4">
      <c r="D63110" s="422"/>
    </row>
    <row r="63111" spans="4:4">
      <c r="D63111" s="422"/>
    </row>
    <row r="63112" spans="4:4">
      <c r="D63112" s="422"/>
    </row>
    <row r="63113" spans="4:4">
      <c r="D63113" s="422"/>
    </row>
    <row r="63114" spans="4:4">
      <c r="D63114" s="422"/>
    </row>
    <row r="63115" spans="4:4">
      <c r="D63115" s="422"/>
    </row>
    <row r="63116" spans="4:4">
      <c r="D63116" s="422"/>
    </row>
    <row r="63117" spans="4:4">
      <c r="D63117" s="422"/>
    </row>
    <row r="63118" spans="4:4">
      <c r="D63118" s="422"/>
    </row>
    <row r="63119" spans="4:4">
      <c r="D63119" s="422"/>
    </row>
    <row r="63120" spans="4:4">
      <c r="D63120" s="422"/>
    </row>
    <row r="63121" spans="4:4">
      <c r="D63121" s="422"/>
    </row>
    <row r="63122" spans="4:4">
      <c r="D63122" s="422"/>
    </row>
    <row r="63123" spans="4:4">
      <c r="D63123" s="422"/>
    </row>
    <row r="63124" spans="4:4">
      <c r="D63124" s="422"/>
    </row>
    <row r="63125" spans="4:4">
      <c r="D63125" s="422"/>
    </row>
    <row r="63126" spans="4:4">
      <c r="D63126" s="422"/>
    </row>
    <row r="63127" spans="4:4">
      <c r="D63127" s="422"/>
    </row>
    <row r="63128" spans="4:4">
      <c r="D63128" s="422"/>
    </row>
    <row r="63129" spans="4:4">
      <c r="D63129" s="422"/>
    </row>
    <row r="63130" spans="4:4">
      <c r="D63130" s="422"/>
    </row>
    <row r="63131" spans="4:4">
      <c r="D63131" s="422"/>
    </row>
    <row r="63132" spans="4:4">
      <c r="D63132" s="422"/>
    </row>
    <row r="63133" spans="4:4">
      <c r="D63133" s="422"/>
    </row>
    <row r="63134" spans="4:4">
      <c r="D63134" s="422"/>
    </row>
    <row r="63135" spans="4:4">
      <c r="D63135" s="422"/>
    </row>
    <row r="63136" spans="4:4">
      <c r="D63136" s="422"/>
    </row>
    <row r="63137" spans="4:4">
      <c r="D63137" s="422"/>
    </row>
    <row r="63138" spans="4:4">
      <c r="D63138" s="422"/>
    </row>
    <row r="63139" spans="4:4">
      <c r="D63139" s="422"/>
    </row>
    <row r="63140" spans="4:4">
      <c r="D63140" s="422"/>
    </row>
    <row r="63141" spans="4:4">
      <c r="D63141" s="422"/>
    </row>
    <row r="63142" spans="4:4">
      <c r="D63142" s="422"/>
    </row>
    <row r="63143" spans="4:4">
      <c r="D63143" s="422"/>
    </row>
    <row r="63144" spans="4:4">
      <c r="D63144" s="422"/>
    </row>
    <row r="63145" spans="4:4">
      <c r="D63145" s="422"/>
    </row>
    <row r="63146" spans="4:4">
      <c r="D63146" s="422"/>
    </row>
    <row r="63147" spans="4:4">
      <c r="D63147" s="422"/>
    </row>
    <row r="63148" spans="4:4">
      <c r="D63148" s="422"/>
    </row>
    <row r="63149" spans="4:4">
      <c r="D63149" s="422"/>
    </row>
    <row r="63150" spans="4:4">
      <c r="D63150" s="422"/>
    </row>
    <row r="63151" spans="4:4">
      <c r="D63151" s="422"/>
    </row>
    <row r="63152" spans="4:4">
      <c r="D63152" s="422"/>
    </row>
    <row r="63153" spans="4:4">
      <c r="D63153" s="422"/>
    </row>
    <row r="63154" spans="4:4">
      <c r="D63154" s="422"/>
    </row>
    <row r="63155" spans="4:4">
      <c r="D63155" s="422"/>
    </row>
    <row r="63156" spans="4:4">
      <c r="D63156" s="422"/>
    </row>
    <row r="63157" spans="4:4">
      <c r="D63157" s="422"/>
    </row>
    <row r="63158" spans="4:4">
      <c r="D63158" s="422"/>
    </row>
    <row r="63159" spans="4:4">
      <c r="D63159" s="422"/>
    </row>
    <row r="63160" spans="4:4">
      <c r="D63160" s="422"/>
    </row>
    <row r="63161" spans="4:4">
      <c r="D63161" s="422"/>
    </row>
    <row r="63162" spans="4:4">
      <c r="D63162" s="422"/>
    </row>
    <row r="63163" spans="4:4">
      <c r="D63163" s="422"/>
    </row>
    <row r="63164" spans="4:4">
      <c r="D63164" s="422"/>
    </row>
    <row r="63165" spans="4:4">
      <c r="D63165" s="422"/>
    </row>
    <row r="63166" spans="4:4">
      <c r="D63166" s="422"/>
    </row>
    <row r="63167" spans="4:4">
      <c r="D63167" s="422"/>
    </row>
    <row r="63168" spans="4:4">
      <c r="D63168" s="422"/>
    </row>
    <row r="63169" spans="4:4">
      <c r="D63169" s="422"/>
    </row>
    <row r="63170" spans="4:4">
      <c r="D63170" s="422"/>
    </row>
    <row r="63171" spans="4:4">
      <c r="D63171" s="422"/>
    </row>
    <row r="63172" spans="4:4">
      <c r="D63172" s="422"/>
    </row>
    <row r="63173" spans="4:4">
      <c r="D63173" s="422"/>
    </row>
    <row r="63174" spans="4:4">
      <c r="D63174" s="422"/>
    </row>
    <row r="63175" spans="4:4">
      <c r="D63175" s="422"/>
    </row>
    <row r="63176" spans="4:4">
      <c r="D63176" s="422"/>
    </row>
    <row r="63177" spans="4:4">
      <c r="D63177" s="422"/>
    </row>
    <row r="63178" spans="4:4">
      <c r="D63178" s="422"/>
    </row>
    <row r="63179" spans="4:4">
      <c r="D63179" s="422"/>
    </row>
    <row r="63180" spans="4:4">
      <c r="D63180" s="422"/>
    </row>
    <row r="63181" spans="4:4">
      <c r="D63181" s="422"/>
    </row>
    <row r="63182" spans="4:4">
      <c r="D63182" s="422"/>
    </row>
    <row r="63183" spans="4:4">
      <c r="D63183" s="422"/>
    </row>
    <row r="63184" spans="4:4">
      <c r="D63184" s="422"/>
    </row>
    <row r="63185" spans="4:4">
      <c r="D63185" s="422"/>
    </row>
    <row r="63186" spans="4:4">
      <c r="D63186" s="422"/>
    </row>
    <row r="63187" spans="4:4">
      <c r="D63187" s="422"/>
    </row>
    <row r="63188" spans="4:4">
      <c r="D63188" s="422"/>
    </row>
    <row r="63189" spans="4:4">
      <c r="D63189" s="422"/>
    </row>
    <row r="63190" spans="4:4">
      <c r="D63190" s="422"/>
    </row>
    <row r="63191" spans="4:4">
      <c r="D63191" s="422"/>
    </row>
    <row r="63192" spans="4:4">
      <c r="D63192" s="422"/>
    </row>
    <row r="63193" spans="4:4">
      <c r="D63193" s="422"/>
    </row>
    <row r="63194" spans="4:4">
      <c r="D63194" s="422"/>
    </row>
    <row r="63195" spans="4:4">
      <c r="D63195" s="422"/>
    </row>
    <row r="63196" spans="4:4">
      <c r="D63196" s="422"/>
    </row>
    <row r="63197" spans="4:4">
      <c r="D63197" s="422"/>
    </row>
    <row r="63198" spans="4:4">
      <c r="D63198" s="422"/>
    </row>
    <row r="63199" spans="4:4">
      <c r="D63199" s="422"/>
    </row>
    <row r="63200" spans="4:4">
      <c r="D63200" s="422"/>
    </row>
    <row r="63201" spans="4:4">
      <c r="D63201" s="422"/>
    </row>
    <row r="63202" spans="4:4">
      <c r="D63202" s="422"/>
    </row>
    <row r="63203" spans="4:4">
      <c r="D63203" s="422"/>
    </row>
    <row r="63204" spans="4:4">
      <c r="D63204" s="422"/>
    </row>
    <row r="63205" spans="4:4">
      <c r="D63205" s="422"/>
    </row>
    <row r="63206" spans="4:4">
      <c r="D63206" s="422"/>
    </row>
    <row r="63207" spans="4:4">
      <c r="D63207" s="422"/>
    </row>
    <row r="63208" spans="4:4">
      <c r="D63208" s="422"/>
    </row>
    <row r="63209" spans="4:4">
      <c r="D63209" s="422"/>
    </row>
    <row r="63210" spans="4:4">
      <c r="D63210" s="422"/>
    </row>
    <row r="63211" spans="4:4">
      <c r="D63211" s="422"/>
    </row>
    <row r="63212" spans="4:4">
      <c r="D63212" s="422"/>
    </row>
    <row r="63213" spans="4:4">
      <c r="D63213" s="422"/>
    </row>
    <row r="63214" spans="4:4">
      <c r="D63214" s="422"/>
    </row>
    <row r="63215" spans="4:4">
      <c r="D63215" s="422"/>
    </row>
    <row r="63216" spans="4:4">
      <c r="D63216" s="422"/>
    </row>
    <row r="63217" spans="4:4">
      <c r="D63217" s="422"/>
    </row>
    <row r="63218" spans="4:4">
      <c r="D63218" s="422"/>
    </row>
    <row r="63219" spans="4:4">
      <c r="D63219" s="422"/>
    </row>
    <row r="63220" spans="4:4">
      <c r="D63220" s="422"/>
    </row>
    <row r="63221" spans="4:4">
      <c r="D63221" s="422"/>
    </row>
    <row r="63222" spans="4:4">
      <c r="D63222" s="422"/>
    </row>
    <row r="63223" spans="4:4">
      <c r="D63223" s="422"/>
    </row>
    <row r="63224" spans="4:4">
      <c r="D63224" s="422"/>
    </row>
    <row r="63225" spans="4:4">
      <c r="D63225" s="422"/>
    </row>
    <row r="63226" spans="4:4">
      <c r="D63226" s="422"/>
    </row>
    <row r="63227" spans="4:4">
      <c r="D63227" s="422"/>
    </row>
    <row r="63228" spans="4:4">
      <c r="D63228" s="422"/>
    </row>
    <row r="63229" spans="4:4">
      <c r="D63229" s="422"/>
    </row>
    <row r="63230" spans="4:4">
      <c r="D63230" s="422"/>
    </row>
    <row r="63231" spans="4:4">
      <c r="D63231" s="422"/>
    </row>
    <row r="63232" spans="4:4">
      <c r="D63232" s="422"/>
    </row>
    <row r="63233" spans="4:4">
      <c r="D63233" s="422"/>
    </row>
    <row r="63234" spans="4:4">
      <c r="D63234" s="422"/>
    </row>
    <row r="63235" spans="4:4">
      <c r="D63235" s="422"/>
    </row>
    <row r="63236" spans="4:4">
      <c r="D63236" s="422"/>
    </row>
    <row r="63237" spans="4:4">
      <c r="D63237" s="422"/>
    </row>
    <row r="63238" spans="4:4">
      <c r="D63238" s="422"/>
    </row>
    <row r="63239" spans="4:4">
      <c r="D63239" s="422"/>
    </row>
    <row r="63240" spans="4:4">
      <c r="D63240" s="422"/>
    </row>
    <row r="63241" spans="4:4">
      <c r="D63241" s="422"/>
    </row>
    <row r="63242" spans="4:4">
      <c r="D63242" s="422"/>
    </row>
    <row r="63243" spans="4:4">
      <c r="D63243" s="422"/>
    </row>
    <row r="63244" spans="4:4">
      <c r="D63244" s="422"/>
    </row>
    <row r="63245" spans="4:4">
      <c r="D63245" s="422"/>
    </row>
    <row r="63246" spans="4:4">
      <c r="D63246" s="422"/>
    </row>
    <row r="63247" spans="4:4">
      <c r="D63247" s="422"/>
    </row>
    <row r="63248" spans="4:4">
      <c r="D63248" s="422"/>
    </row>
    <row r="63249" spans="4:4">
      <c r="D63249" s="422"/>
    </row>
    <row r="63250" spans="4:4">
      <c r="D63250" s="422"/>
    </row>
    <row r="63251" spans="4:4">
      <c r="D63251" s="422"/>
    </row>
    <row r="63252" spans="4:4">
      <c r="D63252" s="422"/>
    </row>
    <row r="63253" spans="4:4">
      <c r="D63253" s="422"/>
    </row>
    <row r="63254" spans="4:4">
      <c r="D63254" s="422"/>
    </row>
    <row r="63255" spans="4:4">
      <c r="D63255" s="422"/>
    </row>
    <row r="63256" spans="4:4">
      <c r="D63256" s="422"/>
    </row>
    <row r="63257" spans="4:4">
      <c r="D63257" s="422"/>
    </row>
    <row r="63258" spans="4:4">
      <c r="D63258" s="422"/>
    </row>
    <row r="63259" spans="4:4">
      <c r="D63259" s="422"/>
    </row>
    <row r="63260" spans="4:4">
      <c r="D63260" s="422"/>
    </row>
    <row r="63261" spans="4:4">
      <c r="D63261" s="422"/>
    </row>
    <row r="63262" spans="4:4">
      <c r="D63262" s="422"/>
    </row>
    <row r="63263" spans="4:4">
      <c r="D63263" s="422"/>
    </row>
    <row r="63264" spans="4:4">
      <c r="D63264" s="422"/>
    </row>
    <row r="63265" spans="4:4">
      <c r="D63265" s="422"/>
    </row>
    <row r="63266" spans="4:4">
      <c r="D63266" s="422"/>
    </row>
    <row r="63267" spans="4:4">
      <c r="D63267" s="422"/>
    </row>
    <row r="63268" spans="4:4">
      <c r="D63268" s="422"/>
    </row>
    <row r="63269" spans="4:4">
      <c r="D63269" s="422"/>
    </row>
    <row r="63270" spans="4:4">
      <c r="D63270" s="422"/>
    </row>
    <row r="63271" spans="4:4">
      <c r="D63271" s="422"/>
    </row>
    <row r="63272" spans="4:4">
      <c r="D63272" s="422"/>
    </row>
    <row r="63273" spans="4:4">
      <c r="D63273" s="422"/>
    </row>
    <row r="63274" spans="4:4">
      <c r="D63274" s="422"/>
    </row>
    <row r="63275" spans="4:4">
      <c r="D63275" s="422"/>
    </row>
    <row r="63276" spans="4:4">
      <c r="D63276" s="422"/>
    </row>
    <row r="63277" spans="4:4">
      <c r="D63277" s="422"/>
    </row>
    <row r="63278" spans="4:4">
      <c r="D63278" s="422"/>
    </row>
    <row r="63279" spans="4:4">
      <c r="D63279" s="422"/>
    </row>
    <row r="63280" spans="4:4">
      <c r="D63280" s="422"/>
    </row>
    <row r="63281" spans="4:4">
      <c r="D63281" s="422"/>
    </row>
    <row r="63282" spans="4:4">
      <c r="D63282" s="422"/>
    </row>
    <row r="63283" spans="4:4">
      <c r="D63283" s="422"/>
    </row>
    <row r="63284" spans="4:4">
      <c r="D63284" s="422"/>
    </row>
    <row r="63285" spans="4:4">
      <c r="D63285" s="422"/>
    </row>
    <row r="63286" spans="4:4">
      <c r="D63286" s="422"/>
    </row>
    <row r="63287" spans="4:4">
      <c r="D63287" s="422"/>
    </row>
    <row r="63288" spans="4:4">
      <c r="D63288" s="422"/>
    </row>
    <row r="63289" spans="4:4">
      <c r="D63289" s="422"/>
    </row>
    <row r="63290" spans="4:4">
      <c r="D63290" s="422"/>
    </row>
    <row r="63291" spans="4:4">
      <c r="D63291" s="422"/>
    </row>
    <row r="63292" spans="4:4">
      <c r="D63292" s="422"/>
    </row>
    <row r="63293" spans="4:4">
      <c r="D63293" s="422"/>
    </row>
    <row r="63294" spans="4:4">
      <c r="D63294" s="422"/>
    </row>
    <row r="63295" spans="4:4">
      <c r="D63295" s="422"/>
    </row>
    <row r="63296" spans="4:4">
      <c r="D63296" s="422"/>
    </row>
    <row r="63297" spans="4:4">
      <c r="D63297" s="422"/>
    </row>
    <row r="63298" spans="4:4">
      <c r="D63298" s="422"/>
    </row>
    <row r="63299" spans="4:4">
      <c r="D63299" s="422"/>
    </row>
    <row r="63300" spans="4:4">
      <c r="D63300" s="422"/>
    </row>
    <row r="63301" spans="4:4">
      <c r="D63301" s="422"/>
    </row>
    <row r="63302" spans="4:4">
      <c r="D63302" s="422"/>
    </row>
    <row r="63303" spans="4:4">
      <c r="D63303" s="422"/>
    </row>
    <row r="63304" spans="4:4">
      <c r="D63304" s="422"/>
    </row>
    <row r="63305" spans="4:4">
      <c r="D63305" s="422"/>
    </row>
    <row r="63306" spans="4:4">
      <c r="D63306" s="422"/>
    </row>
    <row r="63307" spans="4:4">
      <c r="D63307" s="422"/>
    </row>
    <row r="63308" spans="4:4">
      <c r="D63308" s="422"/>
    </row>
    <row r="63309" spans="4:4">
      <c r="D63309" s="422"/>
    </row>
    <row r="63310" spans="4:4">
      <c r="D63310" s="422"/>
    </row>
    <row r="63311" spans="4:4">
      <c r="D63311" s="422"/>
    </row>
    <row r="63312" spans="4:4">
      <c r="D63312" s="422"/>
    </row>
    <row r="63313" spans="4:4">
      <c r="D63313" s="422"/>
    </row>
    <row r="63314" spans="4:4">
      <c r="D63314" s="422"/>
    </row>
    <row r="63315" spans="4:4">
      <c r="D63315" s="422"/>
    </row>
    <row r="63316" spans="4:4">
      <c r="D63316" s="422"/>
    </row>
    <row r="63317" spans="4:4">
      <c r="D63317" s="422"/>
    </row>
    <row r="63318" spans="4:4">
      <c r="D63318" s="422"/>
    </row>
    <row r="63319" spans="4:4">
      <c r="D63319" s="422"/>
    </row>
    <row r="63320" spans="4:4">
      <c r="D63320" s="422"/>
    </row>
    <row r="63321" spans="4:4">
      <c r="D63321" s="422"/>
    </row>
    <row r="63322" spans="4:4">
      <c r="D63322" s="422"/>
    </row>
    <row r="63323" spans="4:4">
      <c r="D63323" s="422"/>
    </row>
    <row r="63324" spans="4:4">
      <c r="D63324" s="422"/>
    </row>
    <row r="63325" spans="4:4">
      <c r="D63325" s="422"/>
    </row>
    <row r="63326" spans="4:4">
      <c r="D63326" s="422"/>
    </row>
    <row r="63327" spans="4:4">
      <c r="D63327" s="422"/>
    </row>
    <row r="63328" spans="4:4">
      <c r="D63328" s="422"/>
    </row>
    <row r="63329" spans="4:4">
      <c r="D63329" s="422"/>
    </row>
    <row r="63330" spans="4:4">
      <c r="D63330" s="422"/>
    </row>
    <row r="63331" spans="4:4">
      <c r="D63331" s="422"/>
    </row>
    <row r="63332" spans="4:4">
      <c r="D63332" s="422"/>
    </row>
    <row r="63333" spans="4:4">
      <c r="D63333" s="422"/>
    </row>
    <row r="63334" spans="4:4">
      <c r="D63334" s="422"/>
    </row>
    <row r="63335" spans="4:4">
      <c r="D63335" s="422"/>
    </row>
    <row r="63336" spans="4:4">
      <c r="D63336" s="422"/>
    </row>
    <row r="63337" spans="4:4">
      <c r="D63337" s="422"/>
    </row>
    <row r="63338" spans="4:4">
      <c r="D63338" s="422"/>
    </row>
    <row r="63339" spans="4:4">
      <c r="D63339" s="422"/>
    </row>
    <row r="63340" spans="4:4">
      <c r="D63340" s="422"/>
    </row>
    <row r="63341" spans="4:4">
      <c r="D63341" s="422"/>
    </row>
    <row r="63342" spans="4:4">
      <c r="D63342" s="422"/>
    </row>
    <row r="63343" spans="4:4">
      <c r="D63343" s="422"/>
    </row>
    <row r="63344" spans="4:4">
      <c r="D63344" s="422"/>
    </row>
    <row r="63345" spans="4:4">
      <c r="D63345" s="422"/>
    </row>
    <row r="63346" spans="4:4">
      <c r="D63346" s="422"/>
    </row>
    <row r="63347" spans="4:4">
      <c r="D63347" s="422"/>
    </row>
    <row r="63348" spans="4:4">
      <c r="D63348" s="422"/>
    </row>
    <row r="63349" spans="4:4">
      <c r="D63349" s="422"/>
    </row>
    <row r="63350" spans="4:4">
      <c r="D63350" s="422"/>
    </row>
    <row r="63351" spans="4:4">
      <c r="D63351" s="422"/>
    </row>
    <row r="63352" spans="4:4">
      <c r="D63352" s="422"/>
    </row>
    <row r="63353" spans="4:4">
      <c r="D63353" s="422"/>
    </row>
    <row r="63354" spans="4:4">
      <c r="D63354" s="422"/>
    </row>
    <row r="63355" spans="4:4">
      <c r="D63355" s="422"/>
    </row>
    <row r="63356" spans="4:4">
      <c r="D63356" s="422"/>
    </row>
    <row r="63357" spans="4:4">
      <c r="D63357" s="422"/>
    </row>
    <row r="63358" spans="4:4">
      <c r="D63358" s="422"/>
    </row>
    <row r="63359" spans="4:4">
      <c r="D63359" s="422"/>
    </row>
    <row r="63360" spans="4:4">
      <c r="D63360" s="422"/>
    </row>
    <row r="63361" spans="4:4">
      <c r="D63361" s="422"/>
    </row>
    <row r="63362" spans="4:4">
      <c r="D63362" s="422"/>
    </row>
    <row r="63363" spans="4:4">
      <c r="D63363" s="422"/>
    </row>
    <row r="63364" spans="4:4">
      <c r="D63364" s="422"/>
    </row>
    <row r="63365" spans="4:4">
      <c r="D63365" s="422"/>
    </row>
    <row r="63366" spans="4:4">
      <c r="D63366" s="422"/>
    </row>
    <row r="63367" spans="4:4">
      <c r="D63367" s="422"/>
    </row>
    <row r="63368" spans="4:4">
      <c r="D63368" s="422"/>
    </row>
    <row r="63369" spans="4:4">
      <c r="D63369" s="422"/>
    </row>
    <row r="63370" spans="4:4">
      <c r="D63370" s="422"/>
    </row>
    <row r="63371" spans="4:4">
      <c r="D63371" s="422"/>
    </row>
    <row r="63372" spans="4:4">
      <c r="D63372" s="422"/>
    </row>
    <row r="63373" spans="4:4">
      <c r="D63373" s="422"/>
    </row>
    <row r="63374" spans="4:4">
      <c r="D63374" s="422"/>
    </row>
    <row r="63375" spans="4:4">
      <c r="D63375" s="422"/>
    </row>
    <row r="63376" spans="4:4">
      <c r="D63376" s="422"/>
    </row>
    <row r="63377" spans="4:4">
      <c r="D63377" s="422"/>
    </row>
    <row r="63378" spans="4:4">
      <c r="D63378" s="422"/>
    </row>
    <row r="63379" spans="4:4">
      <c r="D63379" s="422"/>
    </row>
    <row r="63380" spans="4:4">
      <c r="D63380" s="422"/>
    </row>
    <row r="63381" spans="4:4">
      <c r="D63381" s="422"/>
    </row>
    <row r="63382" spans="4:4">
      <c r="D63382" s="422"/>
    </row>
    <row r="63383" spans="4:4">
      <c r="D63383" s="422"/>
    </row>
    <row r="63384" spans="4:4">
      <c r="D63384" s="422"/>
    </row>
    <row r="63385" spans="4:4">
      <c r="D63385" s="422"/>
    </row>
    <row r="63386" spans="4:4">
      <c r="D63386" s="422"/>
    </row>
    <row r="63387" spans="4:4">
      <c r="D63387" s="422"/>
    </row>
    <row r="63388" spans="4:4">
      <c r="D63388" s="422"/>
    </row>
    <row r="63389" spans="4:4">
      <c r="D63389" s="422"/>
    </row>
    <row r="63390" spans="4:4">
      <c r="D63390" s="422"/>
    </row>
    <row r="63391" spans="4:4">
      <c r="D63391" s="422"/>
    </row>
    <row r="63392" spans="4:4">
      <c r="D63392" s="422"/>
    </row>
    <row r="63393" spans="4:4">
      <c r="D63393" s="422"/>
    </row>
    <row r="63394" spans="4:4">
      <c r="D63394" s="422"/>
    </row>
    <row r="63395" spans="4:4">
      <c r="D63395" s="422"/>
    </row>
    <row r="63396" spans="4:4">
      <c r="D63396" s="422"/>
    </row>
    <row r="63397" spans="4:4">
      <c r="D63397" s="422"/>
    </row>
    <row r="63398" spans="4:4">
      <c r="D63398" s="422"/>
    </row>
    <row r="63399" spans="4:4">
      <c r="D63399" s="422"/>
    </row>
    <row r="63400" spans="4:4">
      <c r="D63400" s="422"/>
    </row>
    <row r="63401" spans="4:4">
      <c r="D63401" s="422"/>
    </row>
    <row r="63402" spans="4:4">
      <c r="D63402" s="422"/>
    </row>
    <row r="63403" spans="4:4">
      <c r="D63403" s="422"/>
    </row>
    <row r="63404" spans="4:4">
      <c r="D63404" s="422"/>
    </row>
    <row r="63405" spans="4:4">
      <c r="D63405" s="422"/>
    </row>
    <row r="63406" spans="4:4">
      <c r="D63406" s="422"/>
    </row>
    <row r="63407" spans="4:4">
      <c r="D63407" s="422"/>
    </row>
    <row r="63408" spans="4:4">
      <c r="D63408" s="422"/>
    </row>
    <row r="63409" spans="4:4">
      <c r="D63409" s="422"/>
    </row>
    <row r="63410" spans="4:4">
      <c r="D63410" s="422"/>
    </row>
    <row r="63411" spans="4:4">
      <c r="D63411" s="422"/>
    </row>
    <row r="63412" spans="4:4">
      <c r="D63412" s="422"/>
    </row>
    <row r="63413" spans="4:4">
      <c r="D63413" s="422"/>
    </row>
    <row r="63414" spans="4:4">
      <c r="D63414" s="422"/>
    </row>
    <row r="63415" spans="4:4">
      <c r="D63415" s="422"/>
    </row>
    <row r="63416" spans="4:4">
      <c r="D63416" s="422"/>
    </row>
    <row r="63417" spans="4:4">
      <c r="D63417" s="422"/>
    </row>
    <row r="63418" spans="4:4">
      <c r="D63418" s="422"/>
    </row>
    <row r="63419" spans="4:4">
      <c r="D63419" s="422"/>
    </row>
    <row r="63420" spans="4:4">
      <c r="D63420" s="422"/>
    </row>
    <row r="63421" spans="4:4">
      <c r="D63421" s="422"/>
    </row>
    <row r="63422" spans="4:4">
      <c r="D63422" s="422"/>
    </row>
    <row r="63423" spans="4:4">
      <c r="D63423" s="422"/>
    </row>
    <row r="63424" spans="4:4">
      <c r="D63424" s="422"/>
    </row>
    <row r="63425" spans="4:4">
      <c r="D63425" s="422"/>
    </row>
    <row r="63426" spans="4:4">
      <c r="D63426" s="422"/>
    </row>
    <row r="63427" spans="4:4">
      <c r="D63427" s="422"/>
    </row>
    <row r="63428" spans="4:4">
      <c r="D63428" s="422"/>
    </row>
    <row r="63429" spans="4:4">
      <c r="D63429" s="422"/>
    </row>
    <row r="63430" spans="4:4">
      <c r="D63430" s="422"/>
    </row>
    <row r="63431" spans="4:4">
      <c r="D63431" s="422"/>
    </row>
    <row r="63432" spans="4:4">
      <c r="D63432" s="422"/>
    </row>
    <row r="63433" spans="4:4">
      <c r="D63433" s="422"/>
    </row>
    <row r="63434" spans="4:4">
      <c r="D63434" s="422"/>
    </row>
    <row r="63435" spans="4:4">
      <c r="D63435" s="422"/>
    </row>
    <row r="63436" spans="4:4">
      <c r="D63436" s="422"/>
    </row>
    <row r="63437" spans="4:4">
      <c r="D63437" s="422"/>
    </row>
    <row r="63438" spans="4:4">
      <c r="D63438" s="422"/>
    </row>
    <row r="63439" spans="4:4">
      <c r="D63439" s="422"/>
    </row>
    <row r="63440" spans="4:4">
      <c r="D63440" s="422"/>
    </row>
    <row r="63441" spans="4:4">
      <c r="D63441" s="422"/>
    </row>
    <row r="63442" spans="4:4">
      <c r="D63442" s="422"/>
    </row>
    <row r="63443" spans="4:4">
      <c r="D63443" s="422"/>
    </row>
    <row r="63444" spans="4:4">
      <c r="D63444" s="422"/>
    </row>
    <row r="63445" spans="4:4">
      <c r="D63445" s="422"/>
    </row>
    <row r="63446" spans="4:4">
      <c r="D63446" s="422"/>
    </row>
    <row r="63447" spans="4:4">
      <c r="D63447" s="422"/>
    </row>
    <row r="63448" spans="4:4">
      <c r="D63448" s="422"/>
    </row>
    <row r="63449" spans="4:4">
      <c r="D63449" s="422"/>
    </row>
    <row r="63450" spans="4:4">
      <c r="D63450" s="422"/>
    </row>
    <row r="63451" spans="4:4">
      <c r="D63451" s="422"/>
    </row>
    <row r="63452" spans="4:4">
      <c r="D63452" s="422"/>
    </row>
    <row r="63453" spans="4:4">
      <c r="D63453" s="422"/>
    </row>
    <row r="63454" spans="4:4">
      <c r="D63454" s="422"/>
    </row>
    <row r="63455" spans="4:4">
      <c r="D63455" s="422"/>
    </row>
    <row r="63456" spans="4:4">
      <c r="D63456" s="422"/>
    </row>
    <row r="63457" spans="4:4">
      <c r="D63457" s="422"/>
    </row>
    <row r="63458" spans="4:4">
      <c r="D63458" s="422"/>
    </row>
    <row r="63459" spans="4:4">
      <c r="D63459" s="422"/>
    </row>
    <row r="63460" spans="4:4">
      <c r="D63460" s="422"/>
    </row>
    <row r="63461" spans="4:4">
      <c r="D63461" s="422"/>
    </row>
    <row r="63462" spans="4:4">
      <c r="D63462" s="422"/>
    </row>
    <row r="63463" spans="4:4">
      <c r="D63463" s="422"/>
    </row>
    <row r="63464" spans="4:4">
      <c r="D63464" s="422"/>
    </row>
    <row r="63465" spans="4:4">
      <c r="D63465" s="422"/>
    </row>
    <row r="63466" spans="4:4">
      <c r="D63466" s="422"/>
    </row>
    <row r="63467" spans="4:4">
      <c r="D63467" s="422"/>
    </row>
    <row r="63468" spans="4:4">
      <c r="D63468" s="422"/>
    </row>
    <row r="63469" spans="4:4">
      <c r="D63469" s="422"/>
    </row>
    <row r="63470" spans="4:4">
      <c r="D63470" s="422"/>
    </row>
    <row r="63471" spans="4:4">
      <c r="D63471" s="422"/>
    </row>
    <row r="63472" spans="4:4">
      <c r="D63472" s="422"/>
    </row>
    <row r="63473" spans="4:4">
      <c r="D63473" s="422"/>
    </row>
    <row r="63474" spans="4:4">
      <c r="D63474" s="422"/>
    </row>
    <row r="63475" spans="4:4">
      <c r="D63475" s="422"/>
    </row>
    <row r="63476" spans="4:4">
      <c r="D63476" s="422"/>
    </row>
    <row r="63477" spans="4:4">
      <c r="D63477" s="422"/>
    </row>
    <row r="63478" spans="4:4">
      <c r="D63478" s="422"/>
    </row>
    <row r="63479" spans="4:4">
      <c r="D63479" s="422"/>
    </row>
    <row r="63480" spans="4:4">
      <c r="D63480" s="422"/>
    </row>
    <row r="63481" spans="4:4">
      <c r="D63481" s="422"/>
    </row>
    <row r="63482" spans="4:4">
      <c r="D63482" s="422"/>
    </row>
    <row r="63483" spans="4:4">
      <c r="D63483" s="422"/>
    </row>
    <row r="63484" spans="4:4">
      <c r="D63484" s="422"/>
    </row>
    <row r="63485" spans="4:4">
      <c r="D63485" s="422"/>
    </row>
    <row r="63486" spans="4:4">
      <c r="D63486" s="422"/>
    </row>
    <row r="63487" spans="4:4">
      <c r="D63487" s="422"/>
    </row>
    <row r="63488" spans="4:4">
      <c r="D63488" s="422"/>
    </row>
    <row r="63489" spans="4:4">
      <c r="D63489" s="422"/>
    </row>
    <row r="63490" spans="4:4">
      <c r="D63490" s="422"/>
    </row>
    <row r="63491" spans="4:4">
      <c r="D63491" s="422"/>
    </row>
    <row r="63492" spans="4:4">
      <c r="D63492" s="422"/>
    </row>
    <row r="63493" spans="4:4">
      <c r="D63493" s="422"/>
    </row>
    <row r="63494" spans="4:4">
      <c r="D63494" s="422"/>
    </row>
    <row r="63495" spans="4:4">
      <c r="D63495" s="422"/>
    </row>
    <row r="63496" spans="4:4">
      <c r="D63496" s="422"/>
    </row>
    <row r="63497" spans="4:4">
      <c r="D63497" s="422"/>
    </row>
    <row r="63498" spans="4:4">
      <c r="D63498" s="422"/>
    </row>
    <row r="63499" spans="4:4">
      <c r="D63499" s="422"/>
    </row>
    <row r="63500" spans="4:4">
      <c r="D63500" s="422"/>
    </row>
    <row r="63501" spans="4:4">
      <c r="D63501" s="422"/>
    </row>
    <row r="63502" spans="4:4">
      <c r="D63502" s="422"/>
    </row>
    <row r="63503" spans="4:4">
      <c r="D63503" s="422"/>
    </row>
    <row r="63504" spans="4:4">
      <c r="D63504" s="422"/>
    </row>
    <row r="63505" spans="4:4">
      <c r="D63505" s="422"/>
    </row>
    <row r="63506" spans="4:4">
      <c r="D63506" s="422"/>
    </row>
    <row r="63507" spans="4:4">
      <c r="D63507" s="422"/>
    </row>
    <row r="63508" spans="4:4">
      <c r="D63508" s="422"/>
    </row>
    <row r="63509" spans="4:4">
      <c r="D63509" s="422"/>
    </row>
    <row r="63510" spans="4:4">
      <c r="D63510" s="422"/>
    </row>
    <row r="63511" spans="4:4">
      <c r="D63511" s="422"/>
    </row>
    <row r="63512" spans="4:4">
      <c r="D63512" s="422"/>
    </row>
    <row r="63513" spans="4:4">
      <c r="D63513" s="422"/>
    </row>
    <row r="63514" spans="4:4">
      <c r="D63514" s="422"/>
    </row>
    <row r="63515" spans="4:4">
      <c r="D63515" s="422"/>
    </row>
    <row r="63516" spans="4:4">
      <c r="D63516" s="422"/>
    </row>
    <row r="63517" spans="4:4">
      <c r="D63517" s="422"/>
    </row>
    <row r="63518" spans="4:4">
      <c r="D63518" s="422"/>
    </row>
    <row r="63519" spans="4:4">
      <c r="D63519" s="422"/>
    </row>
    <row r="63520" spans="4:4">
      <c r="D63520" s="422"/>
    </row>
    <row r="63521" spans="4:4">
      <c r="D63521" s="422"/>
    </row>
    <row r="63522" spans="4:4">
      <c r="D63522" s="422"/>
    </row>
    <row r="63523" spans="4:4">
      <c r="D63523" s="422"/>
    </row>
    <row r="63524" spans="4:4">
      <c r="D63524" s="422"/>
    </row>
    <row r="63525" spans="4:4">
      <c r="D63525" s="422"/>
    </row>
    <row r="63526" spans="4:4">
      <c r="D63526" s="422"/>
    </row>
    <row r="63527" spans="4:4">
      <c r="D63527" s="422"/>
    </row>
    <row r="63528" spans="4:4">
      <c r="D63528" s="422"/>
    </row>
    <row r="63529" spans="4:4">
      <c r="D63529" s="422"/>
    </row>
    <row r="63530" spans="4:4">
      <c r="D63530" s="422"/>
    </row>
    <row r="63531" spans="4:4">
      <c r="D63531" s="422"/>
    </row>
    <row r="63532" spans="4:4">
      <c r="D63532" s="422"/>
    </row>
    <row r="63533" spans="4:4">
      <c r="D63533" s="422"/>
    </row>
    <row r="63534" spans="4:4">
      <c r="D63534" s="422"/>
    </row>
    <row r="63535" spans="4:4">
      <c r="D63535" s="422"/>
    </row>
    <row r="63536" spans="4:4">
      <c r="D63536" s="422"/>
    </row>
    <row r="63537" spans="4:4">
      <c r="D63537" s="422"/>
    </row>
    <row r="63538" spans="4:4">
      <c r="D63538" s="422"/>
    </row>
    <row r="63539" spans="4:4">
      <c r="D63539" s="422"/>
    </row>
    <row r="63540" spans="4:4">
      <c r="D63540" s="422"/>
    </row>
    <row r="63541" spans="4:4">
      <c r="D63541" s="422"/>
    </row>
    <row r="63542" spans="4:4">
      <c r="D63542" s="422"/>
    </row>
    <row r="63543" spans="4:4">
      <c r="D63543" s="422"/>
    </row>
    <row r="63544" spans="4:4">
      <c r="D63544" s="422"/>
    </row>
    <row r="63545" spans="4:4">
      <c r="D63545" s="422"/>
    </row>
    <row r="63546" spans="4:4">
      <c r="D63546" s="422"/>
    </row>
    <row r="63547" spans="4:4">
      <c r="D63547" s="422"/>
    </row>
    <row r="63548" spans="4:4">
      <c r="D63548" s="422"/>
    </row>
    <row r="63549" spans="4:4">
      <c r="D63549" s="422"/>
    </row>
    <row r="63550" spans="4:4">
      <c r="D63550" s="422"/>
    </row>
    <row r="63551" spans="4:4">
      <c r="D63551" s="422"/>
    </row>
    <row r="63552" spans="4:4">
      <c r="D63552" s="422"/>
    </row>
    <row r="63553" spans="4:4">
      <c r="D63553" s="422"/>
    </row>
    <row r="63554" spans="4:4">
      <c r="D63554" s="422"/>
    </row>
    <row r="63555" spans="4:4">
      <c r="D63555" s="422"/>
    </row>
    <row r="63556" spans="4:4">
      <c r="D63556" s="422"/>
    </row>
    <row r="63557" spans="4:4">
      <c r="D63557" s="422"/>
    </row>
    <row r="63558" spans="4:4">
      <c r="D63558" s="422"/>
    </row>
    <row r="63559" spans="4:4">
      <c r="D63559" s="422"/>
    </row>
    <row r="63560" spans="4:4">
      <c r="D63560" s="422"/>
    </row>
    <row r="63561" spans="4:4">
      <c r="D63561" s="422"/>
    </row>
    <row r="63562" spans="4:4">
      <c r="D63562" s="422"/>
    </row>
    <row r="63563" spans="4:4">
      <c r="D63563" s="422"/>
    </row>
    <row r="63564" spans="4:4">
      <c r="D63564" s="422"/>
    </row>
    <row r="63565" spans="4:4">
      <c r="D63565" s="422"/>
    </row>
    <row r="63566" spans="4:4">
      <c r="D63566" s="422"/>
    </row>
    <row r="63567" spans="4:4">
      <c r="D63567" s="422"/>
    </row>
    <row r="63568" spans="4:4">
      <c r="D63568" s="422"/>
    </row>
    <row r="63569" spans="4:4">
      <c r="D63569" s="422"/>
    </row>
    <row r="63570" spans="4:4">
      <c r="D63570" s="422"/>
    </row>
    <row r="63571" spans="4:4">
      <c r="D63571" s="422"/>
    </row>
    <row r="63572" spans="4:4">
      <c r="D63572" s="422"/>
    </row>
    <row r="63573" spans="4:4">
      <c r="D63573" s="422"/>
    </row>
    <row r="63574" spans="4:4">
      <c r="D63574" s="422"/>
    </row>
    <row r="63575" spans="4:4">
      <c r="D63575" s="422"/>
    </row>
    <row r="63576" spans="4:4">
      <c r="D63576" s="422"/>
    </row>
    <row r="63577" spans="4:4">
      <c r="D63577" s="422"/>
    </row>
    <row r="63578" spans="4:4">
      <c r="D63578" s="422"/>
    </row>
    <row r="63579" spans="4:4">
      <c r="D63579" s="422"/>
    </row>
    <row r="63580" spans="4:4">
      <c r="D63580" s="422"/>
    </row>
    <row r="63581" spans="4:4">
      <c r="D63581" s="422"/>
    </row>
    <row r="63582" spans="4:4">
      <c r="D63582" s="422"/>
    </row>
    <row r="63583" spans="4:4">
      <c r="D63583" s="422"/>
    </row>
    <row r="63584" spans="4:4">
      <c r="D63584" s="422"/>
    </row>
    <row r="63585" spans="4:4">
      <c r="D63585" s="422"/>
    </row>
    <row r="63586" spans="4:4">
      <c r="D63586" s="422"/>
    </row>
    <row r="63587" spans="4:4">
      <c r="D63587" s="422"/>
    </row>
    <row r="63588" spans="4:4">
      <c r="D63588" s="422"/>
    </row>
    <row r="63589" spans="4:4">
      <c r="D63589" s="422"/>
    </row>
    <row r="63590" spans="4:4">
      <c r="D63590" s="422"/>
    </row>
    <row r="63591" spans="4:4">
      <c r="D63591" s="422"/>
    </row>
    <row r="63592" spans="4:4">
      <c r="D63592" s="422"/>
    </row>
    <row r="63593" spans="4:4">
      <c r="D63593" s="422"/>
    </row>
    <row r="63594" spans="4:4">
      <c r="D63594" s="422"/>
    </row>
    <row r="63595" spans="4:4">
      <c r="D63595" s="422"/>
    </row>
    <row r="63596" spans="4:4">
      <c r="D63596" s="422"/>
    </row>
    <row r="63597" spans="4:4">
      <c r="D63597" s="422"/>
    </row>
    <row r="63598" spans="4:4">
      <c r="D63598" s="422"/>
    </row>
    <row r="63599" spans="4:4">
      <c r="D63599" s="422"/>
    </row>
    <row r="63600" spans="4:4">
      <c r="D63600" s="422"/>
    </row>
    <row r="63601" spans="4:4">
      <c r="D63601" s="422"/>
    </row>
    <row r="63602" spans="4:4">
      <c r="D63602" s="422"/>
    </row>
    <row r="63603" spans="4:4">
      <c r="D63603" s="422"/>
    </row>
    <row r="63604" spans="4:4">
      <c r="D63604" s="422"/>
    </row>
    <row r="63605" spans="4:4">
      <c r="D63605" s="422"/>
    </row>
    <row r="63606" spans="4:4">
      <c r="D63606" s="422"/>
    </row>
    <row r="63607" spans="4:4">
      <c r="D63607" s="422"/>
    </row>
    <row r="63608" spans="4:4">
      <c r="D63608" s="422"/>
    </row>
    <row r="63609" spans="4:4">
      <c r="D63609" s="422"/>
    </row>
    <row r="63610" spans="4:4">
      <c r="D63610" s="422"/>
    </row>
    <row r="63611" spans="4:4">
      <c r="D63611" s="422"/>
    </row>
    <row r="63612" spans="4:4">
      <c r="D63612" s="422"/>
    </row>
    <row r="63613" spans="4:4">
      <c r="D63613" s="422"/>
    </row>
    <row r="63614" spans="4:4">
      <c r="D63614" s="422"/>
    </row>
    <row r="63615" spans="4:4">
      <c r="D63615" s="422"/>
    </row>
    <row r="63616" spans="4:4">
      <c r="D63616" s="422"/>
    </row>
    <row r="63617" spans="4:4">
      <c r="D63617" s="422"/>
    </row>
    <row r="63618" spans="4:4">
      <c r="D63618" s="422"/>
    </row>
    <row r="63619" spans="4:4">
      <c r="D63619" s="422"/>
    </row>
    <row r="63620" spans="4:4">
      <c r="D63620" s="422"/>
    </row>
    <row r="63621" spans="4:4">
      <c r="D63621" s="422"/>
    </row>
    <row r="63622" spans="4:4">
      <c r="D63622" s="422"/>
    </row>
    <row r="63623" spans="4:4">
      <c r="D63623" s="422"/>
    </row>
    <row r="63624" spans="4:4">
      <c r="D63624" s="422"/>
    </row>
    <row r="63625" spans="4:4">
      <c r="D63625" s="422"/>
    </row>
    <row r="63626" spans="4:4">
      <c r="D63626" s="422"/>
    </row>
    <row r="63627" spans="4:4">
      <c r="D63627" s="422"/>
    </row>
    <row r="63628" spans="4:4">
      <c r="D63628" s="422"/>
    </row>
    <row r="63629" spans="4:4">
      <c r="D63629" s="422"/>
    </row>
    <row r="63630" spans="4:4">
      <c r="D63630" s="422"/>
    </row>
    <row r="63631" spans="4:4">
      <c r="D63631" s="422"/>
    </row>
    <row r="63632" spans="4:4">
      <c r="D63632" s="422"/>
    </row>
    <row r="63633" spans="4:4">
      <c r="D63633" s="422"/>
    </row>
    <row r="63634" spans="4:4">
      <c r="D63634" s="422"/>
    </row>
    <row r="63635" spans="4:4">
      <c r="D63635" s="422"/>
    </row>
    <row r="63636" spans="4:4">
      <c r="D63636" s="422"/>
    </row>
    <row r="63637" spans="4:4">
      <c r="D63637" s="422"/>
    </row>
    <row r="63638" spans="4:4">
      <c r="D63638" s="422"/>
    </row>
    <row r="63639" spans="4:4">
      <c r="D63639" s="422"/>
    </row>
    <row r="63640" spans="4:4">
      <c r="D63640" s="422"/>
    </row>
    <row r="63641" spans="4:4">
      <c r="D63641" s="422"/>
    </row>
    <row r="63642" spans="4:4">
      <c r="D63642" s="422"/>
    </row>
    <row r="63643" spans="4:4">
      <c r="D63643" s="422"/>
    </row>
    <row r="63644" spans="4:4">
      <c r="D63644" s="422"/>
    </row>
    <row r="63645" spans="4:4">
      <c r="D63645" s="422"/>
    </row>
    <row r="63646" spans="4:4">
      <c r="D63646" s="422"/>
    </row>
    <row r="63647" spans="4:4">
      <c r="D63647" s="422"/>
    </row>
    <row r="63648" spans="4:4">
      <c r="D63648" s="422"/>
    </row>
    <row r="63649" spans="4:4">
      <c r="D63649" s="422"/>
    </row>
    <row r="63650" spans="4:4">
      <c r="D63650" s="422"/>
    </row>
    <row r="63651" spans="4:4">
      <c r="D63651" s="422"/>
    </row>
    <row r="63652" spans="4:4">
      <c r="D63652" s="422"/>
    </row>
    <row r="63653" spans="4:4">
      <c r="D63653" s="422"/>
    </row>
    <row r="63654" spans="4:4">
      <c r="D63654" s="422"/>
    </row>
    <row r="63655" spans="4:4">
      <c r="D63655" s="422"/>
    </row>
    <row r="63656" spans="4:4">
      <c r="D63656" s="422"/>
    </row>
    <row r="63657" spans="4:4">
      <c r="D63657" s="422"/>
    </row>
    <row r="63658" spans="4:4">
      <c r="D63658" s="422"/>
    </row>
    <row r="63659" spans="4:4">
      <c r="D63659" s="422"/>
    </row>
    <row r="63660" spans="4:4">
      <c r="D63660" s="422"/>
    </row>
    <row r="63661" spans="4:4">
      <c r="D63661" s="422"/>
    </row>
    <row r="63662" spans="4:4">
      <c r="D63662" s="422"/>
    </row>
    <row r="63663" spans="4:4">
      <c r="D63663" s="422"/>
    </row>
    <row r="63664" spans="4:4">
      <c r="D63664" s="422"/>
    </row>
    <row r="63665" spans="4:4">
      <c r="D63665" s="422"/>
    </row>
    <row r="63666" spans="4:4">
      <c r="D63666" s="422"/>
    </row>
    <row r="63667" spans="4:4">
      <c r="D63667" s="422"/>
    </row>
    <row r="63668" spans="4:4">
      <c r="D63668" s="422"/>
    </row>
    <row r="63669" spans="4:4">
      <c r="D63669" s="422"/>
    </row>
    <row r="63670" spans="4:4">
      <c r="D63670" s="422"/>
    </row>
    <row r="63671" spans="4:4">
      <c r="D63671" s="422"/>
    </row>
    <row r="63672" spans="4:4">
      <c r="D63672" s="422"/>
    </row>
    <row r="63673" spans="4:4">
      <c r="D63673" s="422"/>
    </row>
    <row r="63674" spans="4:4">
      <c r="D63674" s="422"/>
    </row>
    <row r="63675" spans="4:4">
      <c r="D63675" s="422"/>
    </row>
    <row r="63676" spans="4:4">
      <c r="D63676" s="422"/>
    </row>
    <row r="63677" spans="4:4">
      <c r="D63677" s="422"/>
    </row>
    <row r="63678" spans="4:4">
      <c r="D63678" s="422"/>
    </row>
    <row r="63679" spans="4:4">
      <c r="D63679" s="422"/>
    </row>
    <row r="63680" spans="4:4">
      <c r="D63680" s="422"/>
    </row>
    <row r="63681" spans="4:4">
      <c r="D63681" s="422"/>
    </row>
    <row r="63682" spans="4:4">
      <c r="D63682" s="422"/>
    </row>
    <row r="63683" spans="4:4">
      <c r="D63683" s="422"/>
    </row>
    <row r="63684" spans="4:4">
      <c r="D63684" s="422"/>
    </row>
    <row r="63685" spans="4:4">
      <c r="D63685" s="422"/>
    </row>
    <row r="63686" spans="4:4">
      <c r="D63686" s="422"/>
    </row>
    <row r="63687" spans="4:4">
      <c r="D63687" s="422"/>
    </row>
    <row r="63688" spans="4:4">
      <c r="D63688" s="422"/>
    </row>
    <row r="63689" spans="4:4">
      <c r="D63689" s="422"/>
    </row>
    <row r="63690" spans="4:4">
      <c r="D63690" s="422"/>
    </row>
    <row r="63691" spans="4:4">
      <c r="D63691" s="422"/>
    </row>
    <row r="63692" spans="4:4">
      <c r="D63692" s="422"/>
    </row>
    <row r="63693" spans="4:4">
      <c r="D63693" s="422"/>
    </row>
    <row r="63694" spans="4:4">
      <c r="D63694" s="422"/>
    </row>
    <row r="63695" spans="4:4">
      <c r="D63695" s="422"/>
    </row>
    <row r="63696" spans="4:4">
      <c r="D63696" s="422"/>
    </row>
    <row r="63697" spans="4:4">
      <c r="D63697" s="422"/>
    </row>
    <row r="63698" spans="4:4">
      <c r="D63698" s="422"/>
    </row>
    <row r="63699" spans="4:4">
      <c r="D63699" s="422"/>
    </row>
    <row r="63700" spans="4:4">
      <c r="D63700" s="422"/>
    </row>
    <row r="63701" spans="4:4">
      <c r="D63701" s="422"/>
    </row>
    <row r="63702" spans="4:4">
      <c r="D63702" s="422"/>
    </row>
    <row r="63703" spans="4:4">
      <c r="D63703" s="422"/>
    </row>
    <row r="63704" spans="4:4">
      <c r="D63704" s="422"/>
    </row>
    <row r="63705" spans="4:4">
      <c r="D63705" s="422"/>
    </row>
    <row r="63706" spans="4:4">
      <c r="D63706" s="422"/>
    </row>
    <row r="63707" spans="4:4">
      <c r="D63707" s="422"/>
    </row>
    <row r="63708" spans="4:4">
      <c r="D63708" s="422"/>
    </row>
    <row r="63709" spans="4:4">
      <c r="D63709" s="422"/>
    </row>
    <row r="63710" spans="4:4">
      <c r="D63710" s="422"/>
    </row>
    <row r="63711" spans="4:4">
      <c r="D63711" s="422"/>
    </row>
    <row r="63712" spans="4:4">
      <c r="D63712" s="422"/>
    </row>
    <row r="63713" spans="4:4">
      <c r="D63713" s="422"/>
    </row>
    <row r="63714" spans="4:4">
      <c r="D63714" s="422"/>
    </row>
    <row r="63715" spans="4:4">
      <c r="D63715" s="422"/>
    </row>
    <row r="63716" spans="4:4">
      <c r="D63716" s="422"/>
    </row>
    <row r="63717" spans="4:4">
      <c r="D63717" s="422"/>
    </row>
    <row r="63718" spans="4:4">
      <c r="D63718" s="422"/>
    </row>
    <row r="63719" spans="4:4">
      <c r="D63719" s="422"/>
    </row>
    <row r="63720" spans="4:4">
      <c r="D63720" s="422"/>
    </row>
    <row r="63721" spans="4:4">
      <c r="D63721" s="422"/>
    </row>
    <row r="63722" spans="4:4">
      <c r="D63722" s="422"/>
    </row>
    <row r="63723" spans="4:4">
      <c r="D63723" s="422"/>
    </row>
    <row r="63724" spans="4:4">
      <c r="D63724" s="422"/>
    </row>
    <row r="63725" spans="4:4">
      <c r="D63725" s="422"/>
    </row>
    <row r="63726" spans="4:4">
      <c r="D63726" s="422"/>
    </row>
    <row r="63727" spans="4:4">
      <c r="D63727" s="422"/>
    </row>
    <row r="63728" spans="4:4">
      <c r="D63728" s="422"/>
    </row>
    <row r="63729" spans="4:4">
      <c r="D63729" s="422"/>
    </row>
    <row r="63730" spans="4:4">
      <c r="D63730" s="422"/>
    </row>
    <row r="63731" spans="4:4">
      <c r="D63731" s="422"/>
    </row>
    <row r="63732" spans="4:4">
      <c r="D63732" s="422"/>
    </row>
    <row r="63733" spans="4:4">
      <c r="D63733" s="422"/>
    </row>
    <row r="63734" spans="4:4">
      <c r="D63734" s="422"/>
    </row>
    <row r="63735" spans="4:4">
      <c r="D63735" s="422"/>
    </row>
    <row r="63736" spans="4:4">
      <c r="D63736" s="422"/>
    </row>
    <row r="63737" spans="4:4">
      <c r="D63737" s="422"/>
    </row>
    <row r="63738" spans="4:4">
      <c r="D63738" s="422"/>
    </row>
    <row r="63739" spans="4:4">
      <c r="D63739" s="422"/>
    </row>
    <row r="63740" spans="4:4">
      <c r="D63740" s="422"/>
    </row>
    <row r="63741" spans="4:4">
      <c r="D63741" s="422"/>
    </row>
    <row r="63742" spans="4:4">
      <c r="D63742" s="422"/>
    </row>
    <row r="63743" spans="4:4">
      <c r="D63743" s="422"/>
    </row>
    <row r="63744" spans="4:4">
      <c r="D63744" s="422"/>
    </row>
    <row r="63745" spans="4:4">
      <c r="D63745" s="422"/>
    </row>
    <row r="63746" spans="4:4">
      <c r="D63746" s="422"/>
    </row>
    <row r="63747" spans="4:4">
      <c r="D63747" s="422"/>
    </row>
    <row r="63748" spans="4:4">
      <c r="D63748" s="422"/>
    </row>
    <row r="63749" spans="4:4">
      <c r="D63749" s="422"/>
    </row>
    <row r="63750" spans="4:4">
      <c r="D63750" s="422"/>
    </row>
    <row r="63751" spans="4:4">
      <c r="D63751" s="422"/>
    </row>
    <row r="63752" spans="4:4">
      <c r="D63752" s="422"/>
    </row>
    <row r="63753" spans="4:4">
      <c r="D63753" s="422"/>
    </row>
    <row r="63754" spans="4:4">
      <c r="D63754" s="422"/>
    </row>
    <row r="63755" spans="4:4">
      <c r="D63755" s="422"/>
    </row>
    <row r="63756" spans="4:4">
      <c r="D63756" s="422"/>
    </row>
    <row r="63757" spans="4:4">
      <c r="D63757" s="422"/>
    </row>
    <row r="63758" spans="4:4">
      <c r="D63758" s="422"/>
    </row>
    <row r="63759" spans="4:4">
      <c r="D63759" s="422"/>
    </row>
    <row r="63760" spans="4:4">
      <c r="D63760" s="422"/>
    </row>
    <row r="63761" spans="4:4">
      <c r="D63761" s="422"/>
    </row>
    <row r="63762" spans="4:4">
      <c r="D63762" s="422"/>
    </row>
    <row r="63763" spans="4:4">
      <c r="D63763" s="422"/>
    </row>
    <row r="63764" spans="4:4">
      <c r="D63764" s="422"/>
    </row>
    <row r="63765" spans="4:4">
      <c r="D63765" s="422"/>
    </row>
    <row r="63766" spans="4:4">
      <c r="D63766" s="422"/>
    </row>
    <row r="63767" spans="4:4">
      <c r="D63767" s="422"/>
    </row>
    <row r="63768" spans="4:4">
      <c r="D63768" s="422"/>
    </row>
    <row r="63769" spans="4:4">
      <c r="D63769" s="422"/>
    </row>
    <row r="63770" spans="4:4">
      <c r="D63770" s="422"/>
    </row>
    <row r="63771" spans="4:4">
      <c r="D63771" s="422"/>
    </row>
    <row r="63772" spans="4:4">
      <c r="D63772" s="422"/>
    </row>
    <row r="63773" spans="4:4">
      <c r="D63773" s="422"/>
    </row>
    <row r="63774" spans="4:4">
      <c r="D63774" s="422"/>
    </row>
    <row r="63775" spans="4:4">
      <c r="D63775" s="422"/>
    </row>
    <row r="63776" spans="4:4">
      <c r="D63776" s="422"/>
    </row>
    <row r="63777" spans="4:4">
      <c r="D63777" s="422"/>
    </row>
    <row r="63778" spans="4:4">
      <c r="D63778" s="422"/>
    </row>
    <row r="63779" spans="4:4">
      <c r="D63779" s="422"/>
    </row>
    <row r="63780" spans="4:4">
      <c r="D63780" s="422"/>
    </row>
    <row r="63781" spans="4:4">
      <c r="D63781" s="422"/>
    </row>
    <row r="63782" spans="4:4">
      <c r="D63782" s="422"/>
    </row>
    <row r="63783" spans="4:4">
      <c r="D63783" s="422"/>
    </row>
    <row r="63784" spans="4:4">
      <c r="D63784" s="422"/>
    </row>
    <row r="63785" spans="4:4">
      <c r="D63785" s="422"/>
    </row>
    <row r="63786" spans="4:4">
      <c r="D63786" s="422"/>
    </row>
    <row r="63787" spans="4:4">
      <c r="D63787" s="422"/>
    </row>
    <row r="63788" spans="4:4">
      <c r="D63788" s="422"/>
    </row>
    <row r="63789" spans="4:4">
      <c r="D63789" s="422"/>
    </row>
    <row r="63790" spans="4:4">
      <c r="D63790" s="422"/>
    </row>
    <row r="63791" spans="4:4">
      <c r="D63791" s="422"/>
    </row>
    <row r="63792" spans="4:4">
      <c r="D63792" s="422"/>
    </row>
    <row r="63793" spans="4:4">
      <c r="D63793" s="422"/>
    </row>
    <row r="63794" spans="4:4">
      <c r="D63794" s="422"/>
    </row>
    <row r="63795" spans="4:4">
      <c r="D63795" s="422"/>
    </row>
    <row r="63796" spans="4:4">
      <c r="D63796" s="422"/>
    </row>
    <row r="63797" spans="4:4">
      <c r="D63797" s="422"/>
    </row>
    <row r="63798" spans="4:4">
      <c r="D63798" s="422"/>
    </row>
    <row r="63799" spans="4:4">
      <c r="D63799" s="422"/>
    </row>
    <row r="63800" spans="4:4">
      <c r="D63800" s="422"/>
    </row>
    <row r="63801" spans="4:4">
      <c r="D63801" s="422"/>
    </row>
    <row r="63802" spans="4:4">
      <c r="D63802" s="422"/>
    </row>
    <row r="63803" spans="4:4">
      <c r="D63803" s="422"/>
    </row>
    <row r="63804" spans="4:4">
      <c r="D63804" s="422"/>
    </row>
    <row r="63805" spans="4:4">
      <c r="D63805" s="422"/>
    </row>
    <row r="63806" spans="4:4">
      <c r="D63806" s="422"/>
    </row>
    <row r="63807" spans="4:4">
      <c r="D63807" s="422"/>
    </row>
    <row r="63808" spans="4:4">
      <c r="D63808" s="422"/>
    </row>
    <row r="63809" spans="4:4">
      <c r="D63809" s="422"/>
    </row>
    <row r="63810" spans="4:4">
      <c r="D63810" s="422"/>
    </row>
    <row r="63811" spans="4:4">
      <c r="D63811" s="422"/>
    </row>
    <row r="63812" spans="4:4">
      <c r="D63812" s="422"/>
    </row>
    <row r="63813" spans="4:4">
      <c r="D63813" s="422"/>
    </row>
    <row r="63814" spans="4:4">
      <c r="D63814" s="422"/>
    </row>
    <row r="63815" spans="4:4">
      <c r="D63815" s="422"/>
    </row>
    <row r="63816" spans="4:4">
      <c r="D63816" s="422"/>
    </row>
    <row r="63817" spans="4:4">
      <c r="D63817" s="422"/>
    </row>
    <row r="63818" spans="4:4">
      <c r="D63818" s="422"/>
    </row>
    <row r="63819" spans="4:4">
      <c r="D63819" s="422"/>
    </row>
    <row r="63820" spans="4:4">
      <c r="D63820" s="422"/>
    </row>
    <row r="63821" spans="4:4">
      <c r="D63821" s="422"/>
    </row>
    <row r="63822" spans="4:4">
      <c r="D63822" s="422"/>
    </row>
    <row r="63823" spans="4:4">
      <c r="D63823" s="422"/>
    </row>
    <row r="63824" spans="4:4">
      <c r="D63824" s="422"/>
    </row>
    <row r="63825" spans="4:4">
      <c r="D63825" s="422"/>
    </row>
    <row r="63826" spans="4:4">
      <c r="D63826" s="422"/>
    </row>
    <row r="63827" spans="4:4">
      <c r="D63827" s="422"/>
    </row>
    <row r="63828" spans="4:4">
      <c r="D63828" s="422"/>
    </row>
    <row r="63829" spans="4:4">
      <c r="D63829" s="422"/>
    </row>
    <row r="63830" spans="4:4">
      <c r="D63830" s="422"/>
    </row>
    <row r="63831" spans="4:4">
      <c r="D63831" s="422"/>
    </row>
    <row r="63832" spans="4:4">
      <c r="D63832" s="422"/>
    </row>
    <row r="63833" spans="4:4">
      <c r="D63833" s="422"/>
    </row>
    <row r="63834" spans="4:4">
      <c r="D63834" s="422"/>
    </row>
    <row r="63835" spans="4:4">
      <c r="D63835" s="422"/>
    </row>
    <row r="63836" spans="4:4">
      <c r="D63836" s="422"/>
    </row>
    <row r="63837" spans="4:4">
      <c r="D63837" s="422"/>
    </row>
    <row r="63838" spans="4:4">
      <c r="D63838" s="422"/>
    </row>
    <row r="63839" spans="4:4">
      <c r="D63839" s="422"/>
    </row>
    <row r="63840" spans="4:4">
      <c r="D63840" s="422"/>
    </row>
    <row r="63841" spans="4:4">
      <c r="D63841" s="422"/>
    </row>
    <row r="63842" spans="4:4">
      <c r="D63842" s="422"/>
    </row>
    <row r="63843" spans="4:4">
      <c r="D63843" s="422"/>
    </row>
    <row r="63844" spans="4:4">
      <c r="D63844" s="422"/>
    </row>
    <row r="63845" spans="4:4">
      <c r="D63845" s="422"/>
    </row>
    <row r="63846" spans="4:4">
      <c r="D63846" s="422"/>
    </row>
    <row r="63847" spans="4:4">
      <c r="D63847" s="422"/>
    </row>
    <row r="63848" spans="4:4">
      <c r="D63848" s="422"/>
    </row>
    <row r="63849" spans="4:4">
      <c r="D63849" s="422"/>
    </row>
    <row r="63850" spans="4:4">
      <c r="D63850" s="422"/>
    </row>
    <row r="63851" spans="4:4">
      <c r="D63851" s="422"/>
    </row>
    <row r="63852" spans="4:4">
      <c r="D63852" s="422"/>
    </row>
    <row r="63853" spans="4:4">
      <c r="D63853" s="422"/>
    </row>
    <row r="63854" spans="4:4">
      <c r="D63854" s="422"/>
    </row>
    <row r="63855" spans="4:4">
      <c r="D63855" s="422"/>
    </row>
    <row r="63856" spans="4:4">
      <c r="D63856" s="422"/>
    </row>
    <row r="63857" spans="4:4">
      <c r="D63857" s="422"/>
    </row>
    <row r="63858" spans="4:4">
      <c r="D63858" s="422"/>
    </row>
    <row r="63859" spans="4:4">
      <c r="D63859" s="422"/>
    </row>
    <row r="63860" spans="4:4">
      <c r="D63860" s="422"/>
    </row>
    <row r="63861" spans="4:4">
      <c r="D63861" s="422"/>
    </row>
    <row r="63862" spans="4:4">
      <c r="D63862" s="422"/>
    </row>
    <row r="63863" spans="4:4">
      <c r="D63863" s="422"/>
    </row>
    <row r="63864" spans="4:4">
      <c r="D63864" s="422"/>
    </row>
    <row r="63865" spans="4:4">
      <c r="D63865" s="422"/>
    </row>
    <row r="63866" spans="4:4">
      <c r="D63866" s="422"/>
    </row>
    <row r="63867" spans="4:4">
      <c r="D63867" s="422"/>
    </row>
    <row r="63868" spans="4:4">
      <c r="D63868" s="422"/>
    </row>
    <row r="63869" spans="4:4">
      <c r="D63869" s="422"/>
    </row>
    <row r="63870" spans="4:4">
      <c r="D63870" s="422"/>
    </row>
    <row r="63871" spans="4:4">
      <c r="D63871" s="422"/>
    </row>
    <row r="63872" spans="4:4">
      <c r="D63872" s="422"/>
    </row>
    <row r="63873" spans="4:4">
      <c r="D63873" s="422"/>
    </row>
    <row r="63874" spans="4:4">
      <c r="D63874" s="422"/>
    </row>
    <row r="63875" spans="4:4">
      <c r="D63875" s="422"/>
    </row>
    <row r="63876" spans="4:4">
      <c r="D63876" s="422"/>
    </row>
    <row r="63877" spans="4:4">
      <c r="D63877" s="422"/>
    </row>
    <row r="63878" spans="4:4">
      <c r="D63878" s="422"/>
    </row>
    <row r="63879" spans="4:4">
      <c r="D63879" s="422"/>
    </row>
    <row r="63880" spans="4:4">
      <c r="D63880" s="422"/>
    </row>
    <row r="63881" spans="4:4">
      <c r="D63881" s="422"/>
    </row>
    <row r="63882" spans="4:4">
      <c r="D63882" s="422"/>
    </row>
    <row r="63883" spans="4:4">
      <c r="D63883" s="422"/>
    </row>
    <row r="63884" spans="4:4">
      <c r="D63884" s="422"/>
    </row>
    <row r="63885" spans="4:4">
      <c r="D63885" s="422"/>
    </row>
    <row r="63886" spans="4:4">
      <c r="D63886" s="422"/>
    </row>
    <row r="63887" spans="4:4">
      <c r="D63887" s="422"/>
    </row>
    <row r="63888" spans="4:4">
      <c r="D63888" s="422"/>
    </row>
    <row r="63889" spans="4:4">
      <c r="D63889" s="422"/>
    </row>
    <row r="63890" spans="4:4">
      <c r="D63890" s="422"/>
    </row>
    <row r="63891" spans="4:4">
      <c r="D63891" s="422"/>
    </row>
    <row r="63892" spans="4:4">
      <c r="D63892" s="422"/>
    </row>
    <row r="63893" spans="4:4">
      <c r="D63893" s="422"/>
    </row>
    <row r="63894" spans="4:4">
      <c r="D63894" s="422"/>
    </row>
    <row r="63895" spans="4:4">
      <c r="D63895" s="422"/>
    </row>
    <row r="63896" spans="4:4">
      <c r="D63896" s="422"/>
    </row>
    <row r="63897" spans="4:4">
      <c r="D63897" s="422"/>
    </row>
    <row r="63898" spans="4:4">
      <c r="D63898" s="422"/>
    </row>
    <row r="63899" spans="4:4">
      <c r="D63899" s="422"/>
    </row>
    <row r="63900" spans="4:4">
      <c r="D63900" s="422"/>
    </row>
    <row r="63901" spans="4:4">
      <c r="D63901" s="422"/>
    </row>
    <row r="63902" spans="4:4">
      <c r="D63902" s="422"/>
    </row>
    <row r="63903" spans="4:4">
      <c r="D63903" s="422"/>
    </row>
    <row r="63904" spans="4:4">
      <c r="D63904" s="422"/>
    </row>
    <row r="63905" spans="4:4">
      <c r="D63905" s="422"/>
    </row>
    <row r="63906" spans="4:4">
      <c r="D63906" s="422"/>
    </row>
    <row r="63907" spans="4:4">
      <c r="D63907" s="422"/>
    </row>
    <row r="63908" spans="4:4">
      <c r="D63908" s="422"/>
    </row>
    <row r="63909" spans="4:4">
      <c r="D63909" s="422"/>
    </row>
    <row r="63910" spans="4:4">
      <c r="D63910" s="422"/>
    </row>
    <row r="63911" spans="4:4">
      <c r="D63911" s="422"/>
    </row>
    <row r="63912" spans="4:4">
      <c r="D63912" s="422"/>
    </row>
    <row r="63913" spans="4:4">
      <c r="D63913" s="422"/>
    </row>
    <row r="63914" spans="4:4">
      <c r="D63914" s="422"/>
    </row>
    <row r="63915" spans="4:4">
      <c r="D63915" s="422"/>
    </row>
    <row r="63916" spans="4:4">
      <c r="D63916" s="422"/>
    </row>
    <row r="63917" spans="4:4">
      <c r="D63917" s="422"/>
    </row>
    <row r="63918" spans="4:4">
      <c r="D63918" s="422"/>
    </row>
    <row r="63919" spans="4:4">
      <c r="D63919" s="422"/>
    </row>
    <row r="63920" spans="4:4">
      <c r="D63920" s="422"/>
    </row>
    <row r="63921" spans="4:4">
      <c r="D63921" s="422"/>
    </row>
    <row r="63922" spans="4:4">
      <c r="D63922" s="422"/>
    </row>
    <row r="63923" spans="4:4">
      <c r="D63923" s="422"/>
    </row>
    <row r="63924" spans="4:4">
      <c r="D63924" s="422"/>
    </row>
    <row r="63925" spans="4:4">
      <c r="D63925" s="422"/>
    </row>
    <row r="63926" spans="4:4">
      <c r="D63926" s="422"/>
    </row>
    <row r="63927" spans="4:4">
      <c r="D63927" s="422"/>
    </row>
    <row r="63928" spans="4:4">
      <c r="D63928" s="422"/>
    </row>
    <row r="63929" spans="4:4">
      <c r="D63929" s="422"/>
    </row>
    <row r="63930" spans="4:4">
      <c r="D63930" s="422"/>
    </row>
    <row r="63931" spans="4:4">
      <c r="D63931" s="422"/>
    </row>
    <row r="63932" spans="4:4">
      <c r="D63932" s="422"/>
    </row>
    <row r="63933" spans="4:4">
      <c r="D63933" s="422"/>
    </row>
    <row r="63934" spans="4:4">
      <c r="D63934" s="422"/>
    </row>
    <row r="63935" spans="4:4">
      <c r="D63935" s="422"/>
    </row>
    <row r="63936" spans="4:4">
      <c r="D63936" s="422"/>
    </row>
    <row r="63937" spans="4:4">
      <c r="D63937" s="422"/>
    </row>
    <row r="63938" spans="4:4">
      <c r="D63938" s="422"/>
    </row>
    <row r="63939" spans="4:4">
      <c r="D63939" s="422"/>
    </row>
    <row r="63940" spans="4:4">
      <c r="D63940" s="422"/>
    </row>
    <row r="63941" spans="4:4">
      <c r="D63941" s="422"/>
    </row>
    <row r="63942" spans="4:4">
      <c r="D63942" s="422"/>
    </row>
    <row r="63943" spans="4:4">
      <c r="D63943" s="422"/>
    </row>
    <row r="63944" spans="4:4">
      <c r="D63944" s="422"/>
    </row>
    <row r="63945" spans="4:4">
      <c r="D63945" s="422"/>
    </row>
    <row r="63946" spans="4:4">
      <c r="D63946" s="422"/>
    </row>
    <row r="63947" spans="4:4">
      <c r="D63947" s="422"/>
    </row>
    <row r="63948" spans="4:4">
      <c r="D63948" s="422"/>
    </row>
    <row r="63949" spans="4:4">
      <c r="D63949" s="422"/>
    </row>
    <row r="63950" spans="4:4">
      <c r="D63950" s="422"/>
    </row>
    <row r="63951" spans="4:4">
      <c r="D63951" s="422"/>
    </row>
    <row r="63952" spans="4:4">
      <c r="D63952" s="422"/>
    </row>
    <row r="63953" spans="4:4">
      <c r="D63953" s="422"/>
    </row>
    <row r="63954" spans="4:4">
      <c r="D63954" s="422"/>
    </row>
    <row r="63955" spans="4:4">
      <c r="D63955" s="422"/>
    </row>
    <row r="63956" spans="4:4">
      <c r="D63956" s="422"/>
    </row>
    <row r="63957" spans="4:4">
      <c r="D63957" s="422"/>
    </row>
    <row r="63958" spans="4:4">
      <c r="D63958" s="422"/>
    </row>
    <row r="63959" spans="4:4">
      <c r="D63959" s="422"/>
    </row>
    <row r="63960" spans="4:4">
      <c r="D63960" s="422"/>
    </row>
    <row r="63961" spans="4:4">
      <c r="D63961" s="422"/>
    </row>
    <row r="63962" spans="4:4">
      <c r="D63962" s="422"/>
    </row>
    <row r="63963" spans="4:4">
      <c r="D63963" s="422"/>
    </row>
    <row r="63964" spans="4:4">
      <c r="D63964" s="422"/>
    </row>
    <row r="63965" spans="4:4">
      <c r="D63965" s="422"/>
    </row>
    <row r="63966" spans="4:4">
      <c r="D63966" s="422"/>
    </row>
    <row r="63967" spans="4:4">
      <c r="D63967" s="422"/>
    </row>
    <row r="63968" spans="4:4">
      <c r="D63968" s="422"/>
    </row>
    <row r="63969" spans="4:4">
      <c r="D63969" s="422"/>
    </row>
    <row r="63970" spans="4:4">
      <c r="D63970" s="422"/>
    </row>
    <row r="63971" spans="4:4">
      <c r="D63971" s="422"/>
    </row>
    <row r="63972" spans="4:4">
      <c r="D63972" s="422"/>
    </row>
    <row r="63973" spans="4:4">
      <c r="D63973" s="422"/>
    </row>
    <row r="63974" spans="4:4">
      <c r="D63974" s="422"/>
    </row>
    <row r="63975" spans="4:4">
      <c r="D63975" s="422"/>
    </row>
    <row r="63976" spans="4:4">
      <c r="D63976" s="422"/>
    </row>
    <row r="63977" spans="4:4">
      <c r="D63977" s="422"/>
    </row>
    <row r="63978" spans="4:4">
      <c r="D63978" s="422"/>
    </row>
    <row r="63979" spans="4:4">
      <c r="D63979" s="422"/>
    </row>
    <row r="63980" spans="4:4">
      <c r="D63980" s="422"/>
    </row>
    <row r="63981" spans="4:4">
      <c r="D63981" s="422"/>
    </row>
    <row r="63982" spans="4:4">
      <c r="D63982" s="422"/>
    </row>
    <row r="63983" spans="4:4">
      <c r="D63983" s="422"/>
    </row>
    <row r="63984" spans="4:4">
      <c r="D63984" s="422"/>
    </row>
    <row r="63985" spans="4:4">
      <c r="D63985" s="422"/>
    </row>
    <row r="63986" spans="4:4">
      <c r="D63986" s="422"/>
    </row>
    <row r="63987" spans="4:4">
      <c r="D63987" s="422"/>
    </row>
    <row r="63988" spans="4:4">
      <c r="D63988" s="422"/>
    </row>
    <row r="63989" spans="4:4">
      <c r="D63989" s="422"/>
    </row>
    <row r="63990" spans="4:4">
      <c r="D63990" s="422"/>
    </row>
    <row r="63991" spans="4:4">
      <c r="D63991" s="422"/>
    </row>
    <row r="63992" spans="4:4">
      <c r="D63992" s="422"/>
    </row>
    <row r="63993" spans="4:4">
      <c r="D63993" s="422"/>
    </row>
    <row r="63994" spans="4:4">
      <c r="D63994" s="422"/>
    </row>
    <row r="63995" spans="4:4">
      <c r="D63995" s="422"/>
    </row>
    <row r="63996" spans="4:4">
      <c r="D63996" s="422"/>
    </row>
    <row r="63997" spans="4:4">
      <c r="D63997" s="422"/>
    </row>
    <row r="63998" spans="4:4">
      <c r="D63998" s="422"/>
    </row>
    <row r="63999" spans="4:4">
      <c r="D63999" s="422"/>
    </row>
    <row r="64000" spans="4:4">
      <c r="D64000" s="422"/>
    </row>
    <row r="64001" spans="4:4">
      <c r="D64001" s="422"/>
    </row>
    <row r="64002" spans="4:4">
      <c r="D64002" s="422"/>
    </row>
    <row r="64003" spans="4:4">
      <c r="D64003" s="422"/>
    </row>
    <row r="64004" spans="4:4">
      <c r="D64004" s="422"/>
    </row>
    <row r="64005" spans="4:4">
      <c r="D64005" s="422"/>
    </row>
    <row r="64006" spans="4:4">
      <c r="D64006" s="422"/>
    </row>
    <row r="64007" spans="4:4">
      <c r="D64007" s="422"/>
    </row>
    <row r="64008" spans="4:4">
      <c r="D64008" s="422"/>
    </row>
    <row r="64009" spans="4:4">
      <c r="D64009" s="422"/>
    </row>
    <row r="64010" spans="4:4">
      <c r="D64010" s="422"/>
    </row>
    <row r="64011" spans="4:4">
      <c r="D64011" s="422"/>
    </row>
    <row r="64012" spans="4:4">
      <c r="D64012" s="422"/>
    </row>
    <row r="64013" spans="4:4">
      <c r="D64013" s="422"/>
    </row>
    <row r="64014" spans="4:4">
      <c r="D64014" s="422"/>
    </row>
    <row r="64015" spans="4:4">
      <c r="D64015" s="422"/>
    </row>
    <row r="64016" spans="4:4">
      <c r="D64016" s="422"/>
    </row>
    <row r="64017" spans="4:4">
      <c r="D64017" s="422"/>
    </row>
    <row r="64018" spans="4:4">
      <c r="D64018" s="422"/>
    </row>
    <row r="64019" spans="4:4">
      <c r="D64019" s="422"/>
    </row>
    <row r="64020" spans="4:4">
      <c r="D64020" s="422"/>
    </row>
    <row r="64021" spans="4:4">
      <c r="D64021" s="422"/>
    </row>
    <row r="64022" spans="4:4">
      <c r="D64022" s="422"/>
    </row>
    <row r="64023" spans="4:4">
      <c r="D64023" s="422"/>
    </row>
    <row r="64024" spans="4:4">
      <c r="D64024" s="422"/>
    </row>
    <row r="64025" spans="4:4">
      <c r="D64025" s="422"/>
    </row>
    <row r="64026" spans="4:4">
      <c r="D64026" s="422"/>
    </row>
    <row r="64027" spans="4:4">
      <c r="D64027" s="422"/>
    </row>
    <row r="64028" spans="4:4">
      <c r="D64028" s="422"/>
    </row>
    <row r="64029" spans="4:4">
      <c r="D64029" s="422"/>
    </row>
    <row r="64030" spans="4:4">
      <c r="D64030" s="422"/>
    </row>
    <row r="64031" spans="4:4">
      <c r="D64031" s="422"/>
    </row>
    <row r="64032" spans="4:4">
      <c r="D64032" s="422"/>
    </row>
    <row r="64033" spans="4:4">
      <c r="D64033" s="422"/>
    </row>
    <row r="64034" spans="4:4">
      <c r="D64034" s="422"/>
    </row>
    <row r="64035" spans="4:4">
      <c r="D64035" s="422"/>
    </row>
    <row r="64036" spans="4:4">
      <c r="D64036" s="422"/>
    </row>
    <row r="64037" spans="4:4">
      <c r="D64037" s="422"/>
    </row>
    <row r="64038" spans="4:4">
      <c r="D64038" s="422"/>
    </row>
    <row r="64039" spans="4:4">
      <c r="D64039" s="422"/>
    </row>
    <row r="64040" spans="4:4">
      <c r="D64040" s="422"/>
    </row>
    <row r="64041" spans="4:4">
      <c r="D64041" s="422"/>
    </row>
    <row r="64042" spans="4:4">
      <c r="D64042" s="422"/>
    </row>
    <row r="64043" spans="4:4">
      <c r="D64043" s="422"/>
    </row>
    <row r="64044" spans="4:4">
      <c r="D64044" s="422"/>
    </row>
    <row r="64045" spans="4:4">
      <c r="D64045" s="422"/>
    </row>
    <row r="64046" spans="4:4">
      <c r="D64046" s="422"/>
    </row>
    <row r="64047" spans="4:4">
      <c r="D64047" s="422"/>
    </row>
    <row r="64048" spans="4:4">
      <c r="D64048" s="422"/>
    </row>
    <row r="64049" spans="4:4">
      <c r="D64049" s="422"/>
    </row>
    <row r="64050" spans="4:4">
      <c r="D64050" s="422"/>
    </row>
    <row r="64051" spans="4:4">
      <c r="D64051" s="422"/>
    </row>
    <row r="64052" spans="4:4">
      <c r="D64052" s="422"/>
    </row>
    <row r="64053" spans="4:4">
      <c r="D64053" s="422"/>
    </row>
    <row r="64054" spans="4:4">
      <c r="D64054" s="422"/>
    </row>
    <row r="64055" spans="4:4">
      <c r="D64055" s="422"/>
    </row>
    <row r="64056" spans="4:4">
      <c r="D64056" s="422"/>
    </row>
    <row r="64057" spans="4:4">
      <c r="D64057" s="422"/>
    </row>
    <row r="64058" spans="4:4">
      <c r="D64058" s="422"/>
    </row>
    <row r="64059" spans="4:4">
      <c r="D64059" s="422"/>
    </row>
    <row r="64060" spans="4:4">
      <c r="D64060" s="422"/>
    </row>
    <row r="64061" spans="4:4">
      <c r="D64061" s="422"/>
    </row>
    <row r="64062" spans="4:4">
      <c r="D64062" s="422"/>
    </row>
    <row r="64063" spans="4:4">
      <c r="D64063" s="422"/>
    </row>
    <row r="64064" spans="4:4">
      <c r="D64064" s="422"/>
    </row>
    <row r="64065" spans="4:4">
      <c r="D64065" s="422"/>
    </row>
    <row r="64066" spans="4:4">
      <c r="D64066" s="422"/>
    </row>
    <row r="64067" spans="4:4">
      <c r="D64067" s="422"/>
    </row>
    <row r="64068" spans="4:4">
      <c r="D64068" s="422"/>
    </row>
    <row r="64069" spans="4:4">
      <c r="D64069" s="422"/>
    </row>
    <row r="64070" spans="4:4">
      <c r="D64070" s="422"/>
    </row>
    <row r="64071" spans="4:4">
      <c r="D64071" s="422"/>
    </row>
    <row r="64072" spans="4:4">
      <c r="D64072" s="422"/>
    </row>
    <row r="64073" spans="4:4">
      <c r="D64073" s="422"/>
    </row>
    <row r="64074" spans="4:4">
      <c r="D64074" s="422"/>
    </row>
    <row r="64075" spans="4:4">
      <c r="D64075" s="422"/>
    </row>
    <row r="64076" spans="4:4">
      <c r="D64076" s="422"/>
    </row>
    <row r="64077" spans="4:4">
      <c r="D64077" s="422"/>
    </row>
    <row r="64078" spans="4:4">
      <c r="D64078" s="422"/>
    </row>
    <row r="64079" spans="4:4">
      <c r="D64079" s="422"/>
    </row>
    <row r="64080" spans="4:4">
      <c r="D64080" s="422"/>
    </row>
    <row r="64081" spans="4:4">
      <c r="D64081" s="422"/>
    </row>
    <row r="64082" spans="4:4">
      <c r="D64082" s="422"/>
    </row>
    <row r="64083" spans="4:4">
      <c r="D64083" s="422"/>
    </row>
    <row r="64084" spans="4:4">
      <c r="D64084" s="422"/>
    </row>
    <row r="64085" spans="4:4">
      <c r="D64085" s="422"/>
    </row>
    <row r="64086" spans="4:4">
      <c r="D64086" s="422"/>
    </row>
    <row r="64087" spans="4:4">
      <c r="D64087" s="422"/>
    </row>
    <row r="64088" spans="4:4">
      <c r="D64088" s="422"/>
    </row>
    <row r="64089" spans="4:4">
      <c r="D64089" s="422"/>
    </row>
    <row r="64090" spans="4:4">
      <c r="D64090" s="422"/>
    </row>
    <row r="64091" spans="4:4">
      <c r="D64091" s="422"/>
    </row>
    <row r="64092" spans="4:4">
      <c r="D64092" s="422"/>
    </row>
    <row r="64093" spans="4:4">
      <c r="D64093" s="422"/>
    </row>
    <row r="64094" spans="4:4">
      <c r="D64094" s="422"/>
    </row>
    <row r="64095" spans="4:4">
      <c r="D64095" s="422"/>
    </row>
    <row r="64096" spans="4:4">
      <c r="D64096" s="422"/>
    </row>
    <row r="64097" spans="4:4">
      <c r="D64097" s="422"/>
    </row>
    <row r="64098" spans="4:4">
      <c r="D64098" s="422"/>
    </row>
    <row r="64099" spans="4:4">
      <c r="D64099" s="422"/>
    </row>
    <row r="64100" spans="4:4">
      <c r="D64100" s="422"/>
    </row>
    <row r="64101" spans="4:4">
      <c r="D64101" s="422"/>
    </row>
    <row r="64102" spans="4:4">
      <c r="D64102" s="422"/>
    </row>
    <row r="64103" spans="4:4">
      <c r="D64103" s="422"/>
    </row>
    <row r="64104" spans="4:4">
      <c r="D64104" s="422"/>
    </row>
    <row r="64105" spans="4:4">
      <c r="D64105" s="422"/>
    </row>
    <row r="64106" spans="4:4">
      <c r="D64106" s="422"/>
    </row>
    <row r="64107" spans="4:4">
      <c r="D64107" s="422"/>
    </row>
    <row r="64108" spans="4:4">
      <c r="D64108" s="422"/>
    </row>
    <row r="64109" spans="4:4">
      <c r="D64109" s="422"/>
    </row>
    <row r="64110" spans="4:4">
      <c r="D64110" s="422"/>
    </row>
    <row r="64111" spans="4:4">
      <c r="D64111" s="422"/>
    </row>
    <row r="64112" spans="4:4">
      <c r="D64112" s="422"/>
    </row>
    <row r="64113" spans="4:4">
      <c r="D64113" s="422"/>
    </row>
    <row r="64114" spans="4:4">
      <c r="D64114" s="422"/>
    </row>
    <row r="64115" spans="4:4">
      <c r="D64115" s="422"/>
    </row>
    <row r="64116" spans="4:4">
      <c r="D64116" s="422"/>
    </row>
    <row r="64117" spans="4:4">
      <c r="D64117" s="422"/>
    </row>
    <row r="64118" spans="4:4">
      <c r="D64118" s="422"/>
    </row>
    <row r="64119" spans="4:4">
      <c r="D64119" s="422"/>
    </row>
    <row r="64120" spans="4:4">
      <c r="D64120" s="422"/>
    </row>
    <row r="64121" spans="4:4">
      <c r="D64121" s="422"/>
    </row>
    <row r="64122" spans="4:4">
      <c r="D64122" s="422"/>
    </row>
    <row r="64123" spans="4:4">
      <c r="D64123" s="422"/>
    </row>
    <row r="64124" spans="4:4">
      <c r="D64124" s="422"/>
    </row>
    <row r="64125" spans="4:4">
      <c r="D64125" s="422"/>
    </row>
    <row r="64126" spans="4:4">
      <c r="D64126" s="422"/>
    </row>
    <row r="64127" spans="4:4">
      <c r="D64127" s="422"/>
    </row>
    <row r="64128" spans="4:4">
      <c r="D64128" s="422"/>
    </row>
    <row r="64129" spans="4:4">
      <c r="D64129" s="422"/>
    </row>
    <row r="64130" spans="4:4">
      <c r="D64130" s="422"/>
    </row>
    <row r="64131" spans="4:4">
      <c r="D64131" s="422"/>
    </row>
    <row r="64132" spans="4:4">
      <c r="D64132" s="422"/>
    </row>
    <row r="64133" spans="4:4">
      <c r="D64133" s="422"/>
    </row>
    <row r="64134" spans="4:4">
      <c r="D64134" s="422"/>
    </row>
    <row r="64135" spans="4:4">
      <c r="D64135" s="422"/>
    </row>
    <row r="64136" spans="4:4">
      <c r="D64136" s="422"/>
    </row>
    <row r="64137" spans="4:4">
      <c r="D64137" s="422"/>
    </row>
    <row r="64138" spans="4:4">
      <c r="D64138" s="422"/>
    </row>
    <row r="64139" spans="4:4">
      <c r="D64139" s="422"/>
    </row>
    <row r="64140" spans="4:4">
      <c r="D64140" s="422"/>
    </row>
    <row r="64141" spans="4:4">
      <c r="D64141" s="422"/>
    </row>
    <row r="64142" spans="4:4">
      <c r="D64142" s="422"/>
    </row>
    <row r="64143" spans="4:4">
      <c r="D64143" s="422"/>
    </row>
    <row r="64144" spans="4:4">
      <c r="D64144" s="422"/>
    </row>
    <row r="64145" spans="4:4">
      <c r="D64145" s="422"/>
    </row>
    <row r="64146" spans="4:4">
      <c r="D64146" s="422"/>
    </row>
    <row r="64147" spans="4:4">
      <c r="D64147" s="422"/>
    </row>
    <row r="64148" spans="4:4">
      <c r="D64148" s="422"/>
    </row>
    <row r="64149" spans="4:4">
      <c r="D64149" s="422"/>
    </row>
    <row r="64150" spans="4:4">
      <c r="D64150" s="422"/>
    </row>
    <row r="64151" spans="4:4">
      <c r="D64151" s="422"/>
    </row>
    <row r="64152" spans="4:4">
      <c r="D64152" s="422"/>
    </row>
    <row r="64153" spans="4:4">
      <c r="D64153" s="422"/>
    </row>
    <row r="64154" spans="4:4">
      <c r="D64154" s="422"/>
    </row>
    <row r="64155" spans="4:4">
      <c r="D64155" s="422"/>
    </row>
    <row r="64156" spans="4:4">
      <c r="D64156" s="422"/>
    </row>
    <row r="64157" spans="4:4">
      <c r="D64157" s="422"/>
    </row>
    <row r="64158" spans="4:4">
      <c r="D64158" s="422"/>
    </row>
    <row r="64159" spans="4:4">
      <c r="D64159" s="422"/>
    </row>
    <row r="64160" spans="4:4">
      <c r="D64160" s="422"/>
    </row>
    <row r="64161" spans="4:4">
      <c r="D64161" s="422"/>
    </row>
    <row r="64162" spans="4:4">
      <c r="D64162" s="422"/>
    </row>
    <row r="64163" spans="4:4">
      <c r="D64163" s="422"/>
    </row>
    <row r="64164" spans="4:4">
      <c r="D64164" s="422"/>
    </row>
    <row r="64165" spans="4:4">
      <c r="D64165" s="422"/>
    </row>
    <row r="64166" spans="4:4">
      <c r="D64166" s="422"/>
    </row>
    <row r="64167" spans="4:4">
      <c r="D64167" s="422"/>
    </row>
    <row r="64168" spans="4:4">
      <c r="D64168" s="422"/>
    </row>
    <row r="64169" spans="4:4">
      <c r="D64169" s="422"/>
    </row>
    <row r="64170" spans="4:4">
      <c r="D64170" s="422"/>
    </row>
    <row r="64171" spans="4:4">
      <c r="D64171" s="422"/>
    </row>
    <row r="64172" spans="4:4">
      <c r="D64172" s="422"/>
    </row>
    <row r="64173" spans="4:4">
      <c r="D64173" s="422"/>
    </row>
    <row r="64174" spans="4:4">
      <c r="D64174" s="422"/>
    </row>
    <row r="64175" spans="4:4">
      <c r="D64175" s="422"/>
    </row>
    <row r="64176" spans="4:4">
      <c r="D64176" s="422"/>
    </row>
    <row r="64177" spans="4:4">
      <c r="D64177" s="422"/>
    </row>
    <row r="64178" spans="4:4">
      <c r="D64178" s="422"/>
    </row>
    <row r="64179" spans="4:4">
      <c r="D64179" s="422"/>
    </row>
    <row r="64180" spans="4:4">
      <c r="D64180" s="422"/>
    </row>
    <row r="64181" spans="4:4">
      <c r="D64181" s="422"/>
    </row>
    <row r="64182" spans="4:4">
      <c r="D64182" s="422"/>
    </row>
    <row r="64183" spans="4:4">
      <c r="D64183" s="422"/>
    </row>
    <row r="64184" spans="4:4">
      <c r="D64184" s="422"/>
    </row>
    <row r="64185" spans="4:4">
      <c r="D64185" s="422"/>
    </row>
    <row r="64186" spans="4:4">
      <c r="D64186" s="422"/>
    </row>
    <row r="64187" spans="4:4">
      <c r="D64187" s="422"/>
    </row>
    <row r="64188" spans="4:4">
      <c r="D64188" s="422"/>
    </row>
    <row r="64189" spans="4:4">
      <c r="D64189" s="422"/>
    </row>
    <row r="64190" spans="4:4">
      <c r="D64190" s="422"/>
    </row>
    <row r="64191" spans="4:4">
      <c r="D64191" s="422"/>
    </row>
    <row r="64192" spans="4:4">
      <c r="D64192" s="422"/>
    </row>
    <row r="64193" spans="4:4">
      <c r="D64193" s="422"/>
    </row>
    <row r="64194" spans="4:4">
      <c r="D64194" s="422"/>
    </row>
    <row r="64195" spans="4:4">
      <c r="D64195" s="422"/>
    </row>
    <row r="64196" spans="4:4">
      <c r="D64196" s="422"/>
    </row>
    <row r="64197" spans="4:4">
      <c r="D64197" s="422"/>
    </row>
    <row r="64198" spans="4:4">
      <c r="D64198" s="422"/>
    </row>
    <row r="64199" spans="4:4">
      <c r="D64199" s="422"/>
    </row>
    <row r="64200" spans="4:4">
      <c r="D64200" s="422"/>
    </row>
    <row r="64201" spans="4:4">
      <c r="D64201" s="422"/>
    </row>
    <row r="64202" spans="4:4">
      <c r="D64202" s="422"/>
    </row>
    <row r="64203" spans="4:4">
      <c r="D64203" s="422"/>
    </row>
    <row r="64204" spans="4:4">
      <c r="D64204" s="422"/>
    </row>
    <row r="64205" spans="4:4">
      <c r="D64205" s="422"/>
    </row>
    <row r="64206" spans="4:4">
      <c r="D64206" s="422"/>
    </row>
    <row r="64207" spans="4:4">
      <c r="D64207" s="422"/>
    </row>
    <row r="64208" spans="4:4">
      <c r="D64208" s="422"/>
    </row>
    <row r="64209" spans="4:4">
      <c r="D64209" s="422"/>
    </row>
    <row r="64210" spans="4:4">
      <c r="D64210" s="422"/>
    </row>
    <row r="64211" spans="4:4">
      <c r="D64211" s="422"/>
    </row>
    <row r="64212" spans="4:4">
      <c r="D64212" s="422"/>
    </row>
    <row r="64213" spans="4:4">
      <c r="D64213" s="422"/>
    </row>
    <row r="64214" spans="4:4">
      <c r="D64214" s="422"/>
    </row>
    <row r="64215" spans="4:4">
      <c r="D64215" s="422"/>
    </row>
    <row r="64216" spans="4:4">
      <c r="D64216" s="422"/>
    </row>
    <row r="64217" spans="4:4">
      <c r="D64217" s="422"/>
    </row>
    <row r="64218" spans="4:4">
      <c r="D64218" s="422"/>
    </row>
    <row r="64219" spans="4:4">
      <c r="D64219" s="422"/>
    </row>
    <row r="64220" spans="4:4">
      <c r="D64220" s="422"/>
    </row>
    <row r="64221" spans="4:4">
      <c r="D64221" s="422"/>
    </row>
    <row r="64222" spans="4:4">
      <c r="D64222" s="422"/>
    </row>
    <row r="64223" spans="4:4">
      <c r="D64223" s="422"/>
    </row>
    <row r="64224" spans="4:4">
      <c r="D64224" s="422"/>
    </row>
    <row r="64225" spans="4:4">
      <c r="D64225" s="422"/>
    </row>
    <row r="64226" spans="4:4">
      <c r="D64226" s="422"/>
    </row>
    <row r="64227" spans="4:4">
      <c r="D64227" s="422"/>
    </row>
    <row r="64228" spans="4:4">
      <c r="D64228" s="422"/>
    </row>
    <row r="64229" spans="4:4">
      <c r="D64229" s="422"/>
    </row>
    <row r="64230" spans="4:4">
      <c r="D64230" s="422"/>
    </row>
    <row r="64231" spans="4:4">
      <c r="D64231" s="422"/>
    </row>
    <row r="64232" spans="4:4">
      <c r="D64232" s="422"/>
    </row>
    <row r="64233" spans="4:4">
      <c r="D64233" s="422"/>
    </row>
    <row r="64234" spans="4:4">
      <c r="D64234" s="422"/>
    </row>
    <row r="64235" spans="4:4">
      <c r="D64235" s="422"/>
    </row>
    <row r="64236" spans="4:4">
      <c r="D64236" s="422"/>
    </row>
    <row r="64237" spans="4:4">
      <c r="D64237" s="422"/>
    </row>
    <row r="64238" spans="4:4">
      <c r="D64238" s="422"/>
    </row>
    <row r="64239" spans="4:4">
      <c r="D64239" s="422"/>
    </row>
    <row r="64240" spans="4:4">
      <c r="D64240" s="422"/>
    </row>
    <row r="64241" spans="4:4">
      <c r="D64241" s="422"/>
    </row>
    <row r="64242" spans="4:4">
      <c r="D64242" s="422"/>
    </row>
    <row r="64243" spans="4:4">
      <c r="D64243" s="422"/>
    </row>
    <row r="64244" spans="4:4">
      <c r="D64244" s="422"/>
    </row>
    <row r="64245" spans="4:4">
      <c r="D64245" s="422"/>
    </row>
    <row r="64246" spans="4:4">
      <c r="D64246" s="422"/>
    </row>
    <row r="64247" spans="4:4">
      <c r="D64247" s="422"/>
    </row>
    <row r="64248" spans="4:4">
      <c r="D64248" s="422"/>
    </row>
    <row r="64249" spans="4:4">
      <c r="D64249" s="422"/>
    </row>
    <row r="64250" spans="4:4">
      <c r="D64250" s="422"/>
    </row>
    <row r="64251" spans="4:4">
      <c r="D64251" s="422"/>
    </row>
    <row r="64252" spans="4:4">
      <c r="D64252" s="422"/>
    </row>
    <row r="64253" spans="4:4">
      <c r="D64253" s="422"/>
    </row>
    <row r="64254" spans="4:4">
      <c r="D64254" s="422"/>
    </row>
    <row r="64255" spans="4:4">
      <c r="D64255" s="422"/>
    </row>
    <row r="64256" spans="4:4">
      <c r="D64256" s="422"/>
    </row>
    <row r="64257" spans="4:4">
      <c r="D64257" s="422"/>
    </row>
    <row r="64258" spans="4:4">
      <c r="D64258" s="422"/>
    </row>
    <row r="64259" spans="4:4">
      <c r="D64259" s="422"/>
    </row>
    <row r="64260" spans="4:4">
      <c r="D64260" s="422"/>
    </row>
    <row r="64261" spans="4:4">
      <c r="D64261" s="422"/>
    </row>
    <row r="64262" spans="4:4">
      <c r="D64262" s="422"/>
    </row>
    <row r="64263" spans="4:4">
      <c r="D64263" s="422"/>
    </row>
    <row r="64264" spans="4:4">
      <c r="D64264" s="422"/>
    </row>
    <row r="64265" spans="4:4">
      <c r="D64265" s="422"/>
    </row>
    <row r="64266" spans="4:4">
      <c r="D64266" s="422"/>
    </row>
    <row r="64267" spans="4:4">
      <c r="D64267" s="422"/>
    </row>
    <row r="64268" spans="4:4">
      <c r="D64268" s="422"/>
    </row>
    <row r="64269" spans="4:4">
      <c r="D64269" s="422"/>
    </row>
    <row r="64270" spans="4:4">
      <c r="D64270" s="422"/>
    </row>
    <row r="64271" spans="4:4">
      <c r="D64271" s="422"/>
    </row>
    <row r="64272" spans="4:4">
      <c r="D64272" s="422"/>
    </row>
    <row r="64273" spans="4:4">
      <c r="D64273" s="422"/>
    </row>
    <row r="64274" spans="4:4">
      <c r="D64274" s="422"/>
    </row>
    <row r="64275" spans="4:4">
      <c r="D64275" s="422"/>
    </row>
    <row r="64276" spans="4:4">
      <c r="D64276" s="422"/>
    </row>
    <row r="64277" spans="4:4">
      <c r="D64277" s="422"/>
    </row>
    <row r="64278" spans="4:4">
      <c r="D64278" s="422"/>
    </row>
    <row r="64279" spans="4:4">
      <c r="D64279" s="422"/>
    </row>
    <row r="64280" spans="4:4">
      <c r="D64280" s="422"/>
    </row>
    <row r="64281" spans="4:4">
      <c r="D64281" s="422"/>
    </row>
    <row r="64282" spans="4:4">
      <c r="D64282" s="422"/>
    </row>
    <row r="64283" spans="4:4">
      <c r="D64283" s="422"/>
    </row>
    <row r="64284" spans="4:4">
      <c r="D64284" s="422"/>
    </row>
    <row r="64285" spans="4:4">
      <c r="D64285" s="422"/>
    </row>
    <row r="64286" spans="4:4">
      <c r="D64286" s="422"/>
    </row>
    <row r="64287" spans="4:4">
      <c r="D64287" s="422"/>
    </row>
    <row r="64288" spans="4:4">
      <c r="D64288" s="422"/>
    </row>
    <row r="64289" spans="4:4">
      <c r="D64289" s="422"/>
    </row>
    <row r="64290" spans="4:4">
      <c r="D64290" s="422"/>
    </row>
    <row r="64291" spans="4:4">
      <c r="D64291" s="422"/>
    </row>
    <row r="64292" spans="4:4">
      <c r="D64292" s="422"/>
    </row>
    <row r="64293" spans="4:4">
      <c r="D64293" s="422"/>
    </row>
    <row r="64294" spans="4:4">
      <c r="D64294" s="422"/>
    </row>
    <row r="64295" spans="4:4">
      <c r="D64295" s="422"/>
    </row>
    <row r="64296" spans="4:4">
      <c r="D64296" s="422"/>
    </row>
    <row r="64297" spans="4:4">
      <c r="D64297" s="422"/>
    </row>
    <row r="64298" spans="4:4">
      <c r="D64298" s="422"/>
    </row>
    <row r="64299" spans="4:4">
      <c r="D64299" s="422"/>
    </row>
    <row r="64300" spans="4:4">
      <c r="D64300" s="422"/>
    </row>
    <row r="64301" spans="4:4">
      <c r="D64301" s="422"/>
    </row>
    <row r="64302" spans="4:4">
      <c r="D64302" s="422"/>
    </row>
    <row r="64303" spans="4:4">
      <c r="D64303" s="422"/>
    </row>
    <row r="64304" spans="4:4">
      <c r="D64304" s="422"/>
    </row>
    <row r="64305" spans="4:4">
      <c r="D64305" s="422"/>
    </row>
    <row r="64306" spans="4:4">
      <c r="D64306" s="422"/>
    </row>
    <row r="64307" spans="4:4">
      <c r="D64307" s="422"/>
    </row>
    <row r="64308" spans="4:4">
      <c r="D64308" s="422"/>
    </row>
    <row r="64309" spans="4:4">
      <c r="D64309" s="422"/>
    </row>
    <row r="64310" spans="4:4">
      <c r="D64310" s="422"/>
    </row>
    <row r="64311" spans="4:4">
      <c r="D64311" s="422"/>
    </row>
    <row r="64312" spans="4:4">
      <c r="D64312" s="422"/>
    </row>
    <row r="64313" spans="4:4">
      <c r="D64313" s="422"/>
    </row>
    <row r="64314" spans="4:4">
      <c r="D64314" s="422"/>
    </row>
    <row r="64315" spans="4:4">
      <c r="D64315" s="422"/>
    </row>
    <row r="64316" spans="4:4">
      <c r="D64316" s="422"/>
    </row>
    <row r="64317" spans="4:4">
      <c r="D64317" s="422"/>
    </row>
    <row r="64318" spans="4:4">
      <c r="D64318" s="422"/>
    </row>
    <row r="64319" spans="4:4">
      <c r="D64319" s="422"/>
    </row>
    <row r="64320" spans="4:4">
      <c r="D64320" s="422"/>
    </row>
    <row r="64321" spans="4:4">
      <c r="D64321" s="422"/>
    </row>
    <row r="64322" spans="4:4">
      <c r="D64322" s="422"/>
    </row>
    <row r="64323" spans="4:4">
      <c r="D64323" s="422"/>
    </row>
    <row r="64324" spans="4:4">
      <c r="D64324" s="422"/>
    </row>
    <row r="64325" spans="4:4">
      <c r="D64325" s="422"/>
    </row>
    <row r="64326" spans="4:4">
      <c r="D64326" s="422"/>
    </row>
    <row r="64327" spans="4:4">
      <c r="D64327" s="422"/>
    </row>
    <row r="64328" spans="4:4">
      <c r="D64328" s="422"/>
    </row>
    <row r="64329" spans="4:4">
      <c r="D64329" s="422"/>
    </row>
    <row r="64330" spans="4:4">
      <c r="D64330" s="422"/>
    </row>
    <row r="64331" spans="4:4">
      <c r="D64331" s="422"/>
    </row>
    <row r="64332" spans="4:4">
      <c r="D64332" s="422"/>
    </row>
    <row r="64333" spans="4:4">
      <c r="D64333" s="422"/>
    </row>
    <row r="64334" spans="4:4">
      <c r="D64334" s="422"/>
    </row>
    <row r="64335" spans="4:4">
      <c r="D64335" s="422"/>
    </row>
    <row r="64336" spans="4:4">
      <c r="D64336" s="422"/>
    </row>
    <row r="64337" spans="4:4">
      <c r="D64337" s="422"/>
    </row>
    <row r="64338" spans="4:4">
      <c r="D64338" s="422"/>
    </row>
    <row r="64339" spans="4:4">
      <c r="D64339" s="422"/>
    </row>
    <row r="64340" spans="4:4">
      <c r="D64340" s="422"/>
    </row>
    <row r="64341" spans="4:4">
      <c r="D64341" s="422"/>
    </row>
    <row r="64342" spans="4:4">
      <c r="D64342" s="422"/>
    </row>
    <row r="64343" spans="4:4">
      <c r="D64343" s="422"/>
    </row>
    <row r="64344" spans="4:4">
      <c r="D64344" s="422"/>
    </row>
    <row r="64345" spans="4:4">
      <c r="D64345" s="422"/>
    </row>
    <row r="64346" spans="4:4">
      <c r="D64346" s="422"/>
    </row>
    <row r="64347" spans="4:4">
      <c r="D64347" s="422"/>
    </row>
    <row r="64348" spans="4:4">
      <c r="D64348" s="422"/>
    </row>
    <row r="64349" spans="4:4">
      <c r="D64349" s="422"/>
    </row>
    <row r="64350" spans="4:4">
      <c r="D64350" s="422"/>
    </row>
    <row r="64351" spans="4:4">
      <c r="D64351" s="422"/>
    </row>
    <row r="64352" spans="4:4">
      <c r="D64352" s="422"/>
    </row>
    <row r="64353" spans="4:4">
      <c r="D64353" s="422"/>
    </row>
    <row r="64354" spans="4:4">
      <c r="D64354" s="422"/>
    </row>
    <row r="64355" spans="4:4">
      <c r="D64355" s="422"/>
    </row>
    <row r="64356" spans="4:4">
      <c r="D64356" s="422"/>
    </row>
    <row r="64357" spans="4:4">
      <c r="D64357" s="422"/>
    </row>
    <row r="64358" spans="4:4">
      <c r="D64358" s="422"/>
    </row>
    <row r="64359" spans="4:4">
      <c r="D64359" s="422"/>
    </row>
    <row r="64360" spans="4:4">
      <c r="D64360" s="422"/>
    </row>
    <row r="64361" spans="4:4">
      <c r="D64361" s="422"/>
    </row>
    <row r="64362" spans="4:4">
      <c r="D64362" s="422"/>
    </row>
    <row r="64363" spans="4:4">
      <c r="D64363" s="422"/>
    </row>
    <row r="64364" spans="4:4">
      <c r="D64364" s="422"/>
    </row>
    <row r="64365" spans="4:4">
      <c r="D64365" s="422"/>
    </row>
    <row r="64366" spans="4:4">
      <c r="D64366" s="422"/>
    </row>
    <row r="64367" spans="4:4">
      <c r="D64367" s="422"/>
    </row>
    <row r="64368" spans="4:4">
      <c r="D64368" s="422"/>
    </row>
    <row r="64369" spans="4:4">
      <c r="D64369" s="422"/>
    </row>
    <row r="64370" spans="4:4">
      <c r="D64370" s="422"/>
    </row>
    <row r="64371" spans="4:4">
      <c r="D64371" s="422"/>
    </row>
    <row r="64372" spans="4:4">
      <c r="D64372" s="422"/>
    </row>
    <row r="64373" spans="4:4">
      <c r="D64373" s="422"/>
    </row>
    <row r="64374" spans="4:4">
      <c r="D64374" s="422"/>
    </row>
    <row r="64375" spans="4:4">
      <c r="D64375" s="422"/>
    </row>
    <row r="64376" spans="4:4">
      <c r="D64376" s="422"/>
    </row>
    <row r="64377" spans="4:4">
      <c r="D64377" s="422"/>
    </row>
    <row r="64378" spans="4:4">
      <c r="D64378" s="422"/>
    </row>
    <row r="64379" spans="4:4">
      <c r="D64379" s="422"/>
    </row>
    <row r="64380" spans="4:4">
      <c r="D64380" s="422"/>
    </row>
    <row r="64381" spans="4:4">
      <c r="D64381" s="422"/>
    </row>
    <row r="64382" spans="4:4">
      <c r="D64382" s="422"/>
    </row>
    <row r="64383" spans="4:4">
      <c r="D64383" s="422"/>
    </row>
    <row r="64384" spans="4:4">
      <c r="D64384" s="422"/>
    </row>
    <row r="64385" spans="4:4">
      <c r="D64385" s="422"/>
    </row>
    <row r="64386" spans="4:4">
      <c r="D64386" s="422"/>
    </row>
    <row r="64387" spans="4:4">
      <c r="D64387" s="422"/>
    </row>
    <row r="64388" spans="4:4">
      <c r="D64388" s="422"/>
    </row>
    <row r="64389" spans="4:4">
      <c r="D64389" s="422"/>
    </row>
    <row r="64390" spans="4:4">
      <c r="D64390" s="422"/>
    </row>
    <row r="64391" spans="4:4">
      <c r="D64391" s="422"/>
    </row>
    <row r="64392" spans="4:4">
      <c r="D64392" s="422"/>
    </row>
    <row r="64393" spans="4:4">
      <c r="D64393" s="422"/>
    </row>
    <row r="64394" spans="4:4">
      <c r="D64394" s="422"/>
    </row>
    <row r="64395" spans="4:4">
      <c r="D64395" s="422"/>
    </row>
    <row r="64396" spans="4:4">
      <c r="D64396" s="422"/>
    </row>
    <row r="64397" spans="4:4">
      <c r="D64397" s="422"/>
    </row>
    <row r="64398" spans="4:4">
      <c r="D64398" s="422"/>
    </row>
    <row r="64399" spans="4:4">
      <c r="D64399" s="422"/>
    </row>
    <row r="64400" spans="4:4">
      <c r="D64400" s="422"/>
    </row>
    <row r="64401" spans="4:4">
      <c r="D64401" s="422"/>
    </row>
    <row r="64402" spans="4:4">
      <c r="D64402" s="422"/>
    </row>
    <row r="64403" spans="4:4">
      <c r="D64403" s="422"/>
    </row>
    <row r="64404" spans="4:4">
      <c r="D64404" s="422"/>
    </row>
    <row r="64405" spans="4:4">
      <c r="D64405" s="422"/>
    </row>
    <row r="64406" spans="4:4">
      <c r="D64406" s="422"/>
    </row>
    <row r="64407" spans="4:4">
      <c r="D64407" s="422"/>
    </row>
    <row r="64408" spans="4:4">
      <c r="D64408" s="422"/>
    </row>
    <row r="64409" spans="4:4">
      <c r="D64409" s="422"/>
    </row>
    <row r="64410" spans="4:4">
      <c r="D64410" s="422"/>
    </row>
    <row r="64411" spans="4:4">
      <c r="D64411" s="422"/>
    </row>
    <row r="64412" spans="4:4">
      <c r="D64412" s="422"/>
    </row>
    <row r="64413" spans="4:4">
      <c r="D64413" s="422"/>
    </row>
    <row r="64414" spans="4:4">
      <c r="D64414" s="422"/>
    </row>
    <row r="64415" spans="4:4">
      <c r="D64415" s="422"/>
    </row>
    <row r="64416" spans="4:4">
      <c r="D64416" s="422"/>
    </row>
    <row r="64417" spans="4:4">
      <c r="D64417" s="422"/>
    </row>
    <row r="64418" spans="4:4">
      <c r="D64418" s="422"/>
    </row>
    <row r="64419" spans="4:4">
      <c r="D64419" s="422"/>
    </row>
    <row r="64420" spans="4:4">
      <c r="D64420" s="422"/>
    </row>
    <row r="64421" spans="4:4">
      <c r="D64421" s="422"/>
    </row>
    <row r="64422" spans="4:4">
      <c r="D64422" s="422"/>
    </row>
    <row r="64423" spans="4:4">
      <c r="D64423" s="422"/>
    </row>
    <row r="64424" spans="4:4">
      <c r="D64424" s="422"/>
    </row>
    <row r="64425" spans="4:4">
      <c r="D64425" s="422"/>
    </row>
    <row r="64426" spans="4:4">
      <c r="D64426" s="422"/>
    </row>
    <row r="64427" spans="4:4">
      <c r="D64427" s="422"/>
    </row>
    <row r="64428" spans="4:4">
      <c r="D64428" s="422"/>
    </row>
    <row r="64429" spans="4:4">
      <c r="D64429" s="422"/>
    </row>
    <row r="64430" spans="4:4">
      <c r="D64430" s="422"/>
    </row>
    <row r="64431" spans="4:4">
      <c r="D64431" s="422"/>
    </row>
    <row r="64432" spans="4:4">
      <c r="D64432" s="422"/>
    </row>
    <row r="64433" spans="4:4">
      <c r="D64433" s="422"/>
    </row>
    <row r="64434" spans="4:4">
      <c r="D64434" s="422"/>
    </row>
    <row r="64435" spans="4:4">
      <c r="D64435" s="422"/>
    </row>
    <row r="64436" spans="4:4">
      <c r="D64436" s="422"/>
    </row>
    <row r="64437" spans="4:4">
      <c r="D64437" s="422"/>
    </row>
    <row r="64438" spans="4:4">
      <c r="D64438" s="422"/>
    </row>
    <row r="64439" spans="4:4">
      <c r="D64439" s="422"/>
    </row>
    <row r="64440" spans="4:4">
      <c r="D64440" s="422"/>
    </row>
    <row r="64441" spans="4:4">
      <c r="D64441" s="422"/>
    </row>
    <row r="64442" spans="4:4">
      <c r="D64442" s="422"/>
    </row>
    <row r="64443" spans="4:4">
      <c r="D64443" s="422"/>
    </row>
    <row r="64444" spans="4:4">
      <c r="D64444" s="422"/>
    </row>
    <row r="64445" spans="4:4">
      <c r="D64445" s="422"/>
    </row>
    <row r="64446" spans="4:4">
      <c r="D64446" s="422"/>
    </row>
    <row r="64447" spans="4:4">
      <c r="D64447" s="422"/>
    </row>
    <row r="64448" spans="4:4">
      <c r="D64448" s="422"/>
    </row>
    <row r="64449" spans="4:4">
      <c r="D64449" s="422"/>
    </row>
    <row r="64450" spans="4:4">
      <c r="D64450" s="422"/>
    </row>
    <row r="64451" spans="4:4">
      <c r="D64451" s="422"/>
    </row>
    <row r="64452" spans="4:4">
      <c r="D64452" s="422"/>
    </row>
    <row r="64453" spans="4:4">
      <c r="D64453" s="422"/>
    </row>
    <row r="64454" spans="4:4">
      <c r="D64454" s="422"/>
    </row>
    <row r="64455" spans="4:4">
      <c r="D64455" s="422"/>
    </row>
    <row r="64456" spans="4:4">
      <c r="D64456" s="422"/>
    </row>
    <row r="64457" spans="4:4">
      <c r="D64457" s="422"/>
    </row>
    <row r="64458" spans="4:4">
      <c r="D64458" s="422"/>
    </row>
    <row r="64459" spans="4:4">
      <c r="D64459" s="422"/>
    </row>
    <row r="64460" spans="4:4">
      <c r="D64460" s="422"/>
    </row>
    <row r="64461" spans="4:4">
      <c r="D64461" s="422"/>
    </row>
    <row r="64462" spans="4:4">
      <c r="D64462" s="422"/>
    </row>
    <row r="64463" spans="4:4">
      <c r="D64463" s="422"/>
    </row>
    <row r="64464" spans="4:4">
      <c r="D64464" s="422"/>
    </row>
    <row r="64465" spans="4:4">
      <c r="D64465" s="422"/>
    </row>
    <row r="64466" spans="4:4">
      <c r="D64466" s="422"/>
    </row>
    <row r="64467" spans="4:4">
      <c r="D64467" s="422"/>
    </row>
    <row r="64468" spans="4:4">
      <c r="D64468" s="422"/>
    </row>
    <row r="64469" spans="4:4">
      <c r="D64469" s="422"/>
    </row>
    <row r="64470" spans="4:4">
      <c r="D64470" s="422"/>
    </row>
    <row r="64471" spans="4:4">
      <c r="D64471" s="422"/>
    </row>
    <row r="64472" spans="4:4">
      <c r="D64472" s="422"/>
    </row>
    <row r="64473" spans="4:4">
      <c r="D64473" s="422"/>
    </row>
    <row r="64474" spans="4:4">
      <c r="D64474" s="422"/>
    </row>
    <row r="64475" spans="4:4">
      <c r="D64475" s="422"/>
    </row>
    <row r="64476" spans="4:4">
      <c r="D64476" s="422"/>
    </row>
    <row r="64477" spans="4:4">
      <c r="D64477" s="422"/>
    </row>
    <row r="64478" spans="4:4">
      <c r="D64478" s="422"/>
    </row>
    <row r="64479" spans="4:4">
      <c r="D64479" s="422"/>
    </row>
    <row r="64480" spans="4:4">
      <c r="D64480" s="422"/>
    </row>
    <row r="64481" spans="4:4">
      <c r="D64481" s="422"/>
    </row>
    <row r="64482" spans="4:4">
      <c r="D64482" s="422"/>
    </row>
    <row r="64483" spans="4:4">
      <c r="D64483" s="422"/>
    </row>
    <row r="64484" spans="4:4">
      <c r="D64484" s="422"/>
    </row>
    <row r="64485" spans="4:4">
      <c r="D64485" s="422"/>
    </row>
    <row r="64486" spans="4:4">
      <c r="D64486" s="422"/>
    </row>
    <row r="64487" spans="4:4">
      <c r="D64487" s="422"/>
    </row>
    <row r="64488" spans="4:4">
      <c r="D64488" s="422"/>
    </row>
    <row r="64489" spans="4:4">
      <c r="D64489" s="422"/>
    </row>
    <row r="64490" spans="4:4">
      <c r="D64490" s="422"/>
    </row>
    <row r="64491" spans="4:4">
      <c r="D64491" s="422"/>
    </row>
    <row r="64492" spans="4:4">
      <c r="D64492" s="422"/>
    </row>
    <row r="64493" spans="4:4">
      <c r="D64493" s="422"/>
    </row>
    <row r="64494" spans="4:4">
      <c r="D64494" s="422"/>
    </row>
    <row r="64495" spans="4:4">
      <c r="D64495" s="422"/>
    </row>
    <row r="64496" spans="4:4">
      <c r="D64496" s="422"/>
    </row>
    <row r="64497" spans="4:4">
      <c r="D64497" s="422"/>
    </row>
    <row r="64498" spans="4:4">
      <c r="D64498" s="422"/>
    </row>
    <row r="64499" spans="4:4">
      <c r="D64499" s="422"/>
    </row>
    <row r="64500" spans="4:4">
      <c r="D64500" s="422"/>
    </row>
    <row r="64501" spans="4:4">
      <c r="D64501" s="422"/>
    </row>
    <row r="64502" spans="4:4">
      <c r="D64502" s="422"/>
    </row>
    <row r="64503" spans="4:4">
      <c r="D64503" s="422"/>
    </row>
    <row r="64504" spans="4:4">
      <c r="D64504" s="422"/>
    </row>
    <row r="64505" spans="4:4">
      <c r="D64505" s="422"/>
    </row>
    <row r="64506" spans="4:4">
      <c r="D64506" s="422"/>
    </row>
    <row r="64507" spans="4:4">
      <c r="D64507" s="422"/>
    </row>
    <row r="64508" spans="4:4">
      <c r="D64508" s="422"/>
    </row>
    <row r="64509" spans="4:4">
      <c r="D64509" s="422"/>
    </row>
    <row r="64510" spans="4:4">
      <c r="D64510" s="422"/>
    </row>
    <row r="64511" spans="4:4">
      <c r="D64511" s="422"/>
    </row>
    <row r="64512" spans="4:4">
      <c r="D64512" s="422"/>
    </row>
    <row r="64513" spans="4:4">
      <c r="D64513" s="422"/>
    </row>
    <row r="64514" spans="4:4">
      <c r="D64514" s="422"/>
    </row>
    <row r="64515" spans="4:4">
      <c r="D64515" s="422"/>
    </row>
    <row r="64516" spans="4:4">
      <c r="D64516" s="422"/>
    </row>
    <row r="64517" spans="4:4">
      <c r="D64517" s="422"/>
    </row>
    <row r="64518" spans="4:4">
      <c r="D64518" s="422"/>
    </row>
    <row r="64519" spans="4:4">
      <c r="D64519" s="422"/>
    </row>
    <row r="64520" spans="4:4">
      <c r="D64520" s="422"/>
    </row>
    <row r="64521" spans="4:4">
      <c r="D64521" s="422"/>
    </row>
    <row r="64522" spans="4:4">
      <c r="D64522" s="422"/>
    </row>
    <row r="64523" spans="4:4">
      <c r="D64523" s="422"/>
    </row>
    <row r="64524" spans="4:4">
      <c r="D64524" s="422"/>
    </row>
    <row r="64525" spans="4:4">
      <c r="D64525" s="422"/>
    </row>
    <row r="64526" spans="4:4">
      <c r="D64526" s="422"/>
    </row>
    <row r="64527" spans="4:4">
      <c r="D64527" s="422"/>
    </row>
    <row r="64528" spans="4:4">
      <c r="D64528" s="422"/>
    </row>
    <row r="64529" spans="4:4">
      <c r="D64529" s="422"/>
    </row>
    <row r="64530" spans="4:4">
      <c r="D64530" s="422"/>
    </row>
    <row r="64531" spans="4:4">
      <c r="D64531" s="422"/>
    </row>
    <row r="64532" spans="4:4">
      <c r="D64532" s="422"/>
    </row>
    <row r="64533" spans="4:4">
      <c r="D64533" s="422"/>
    </row>
    <row r="64534" spans="4:4">
      <c r="D64534" s="422"/>
    </row>
    <row r="64535" spans="4:4">
      <c r="D64535" s="422"/>
    </row>
    <row r="64536" spans="4:4">
      <c r="D64536" s="422"/>
    </row>
    <row r="64537" spans="4:4">
      <c r="D64537" s="422"/>
    </row>
    <row r="64538" spans="4:4">
      <c r="D64538" s="422"/>
    </row>
    <row r="64539" spans="4:4">
      <c r="D64539" s="422"/>
    </row>
    <row r="64540" spans="4:4">
      <c r="D64540" s="422"/>
    </row>
    <row r="64541" spans="4:4">
      <c r="D64541" s="422"/>
    </row>
    <row r="64542" spans="4:4">
      <c r="D64542" s="422"/>
    </row>
    <row r="64543" spans="4:4">
      <c r="D64543" s="422"/>
    </row>
    <row r="64544" spans="4:4">
      <c r="D64544" s="422"/>
    </row>
    <row r="64545" spans="4:4">
      <c r="D64545" s="422"/>
    </row>
    <row r="64546" spans="4:4">
      <c r="D64546" s="422"/>
    </row>
    <row r="64547" spans="4:4">
      <c r="D64547" s="422"/>
    </row>
    <row r="64548" spans="4:4">
      <c r="D64548" s="422"/>
    </row>
    <row r="64549" spans="4:4">
      <c r="D64549" s="422"/>
    </row>
    <row r="64550" spans="4:4">
      <c r="D64550" s="422"/>
    </row>
    <row r="64551" spans="4:4">
      <c r="D64551" s="422"/>
    </row>
    <row r="64552" spans="4:4">
      <c r="D64552" s="422"/>
    </row>
    <row r="64553" spans="4:4">
      <c r="D64553" s="422"/>
    </row>
    <row r="64554" spans="4:4">
      <c r="D64554" s="422"/>
    </row>
    <row r="64555" spans="4:4">
      <c r="D64555" s="422"/>
    </row>
    <row r="64556" spans="4:4">
      <c r="D64556" s="422"/>
    </row>
    <row r="64557" spans="4:4">
      <c r="D64557" s="422"/>
    </row>
    <row r="64558" spans="4:4">
      <c r="D64558" s="422"/>
    </row>
    <row r="64559" spans="4:4">
      <c r="D64559" s="422"/>
    </row>
    <row r="64560" spans="4:4">
      <c r="D64560" s="422"/>
    </row>
    <row r="64561" spans="4:4">
      <c r="D64561" s="422"/>
    </row>
    <row r="64562" spans="4:4">
      <c r="D64562" s="422"/>
    </row>
    <row r="64563" spans="4:4">
      <c r="D64563" s="422"/>
    </row>
    <row r="64564" spans="4:4">
      <c r="D64564" s="422"/>
    </row>
    <row r="64565" spans="4:4">
      <c r="D64565" s="422"/>
    </row>
    <row r="64566" spans="4:4">
      <c r="D64566" s="422"/>
    </row>
    <row r="64567" spans="4:4">
      <c r="D64567" s="422"/>
    </row>
    <row r="64568" spans="4:4">
      <c r="D64568" s="422"/>
    </row>
    <row r="64569" spans="4:4">
      <c r="D64569" s="422"/>
    </row>
    <row r="64570" spans="4:4">
      <c r="D64570" s="422"/>
    </row>
    <row r="64571" spans="4:4">
      <c r="D64571" s="422"/>
    </row>
    <row r="64572" spans="4:4">
      <c r="D64572" s="422"/>
    </row>
    <row r="64573" spans="4:4">
      <c r="D64573" s="422"/>
    </row>
    <row r="64574" spans="4:4">
      <c r="D64574" s="422"/>
    </row>
    <row r="64575" spans="4:4">
      <c r="D64575" s="422"/>
    </row>
    <row r="64576" spans="4:4">
      <c r="D64576" s="422"/>
    </row>
    <row r="64577" spans="4:4">
      <c r="D64577" s="422"/>
    </row>
    <row r="64578" spans="4:4">
      <c r="D64578" s="422"/>
    </row>
    <row r="64579" spans="4:4">
      <c r="D64579" s="422"/>
    </row>
    <row r="64580" spans="4:4">
      <c r="D64580" s="422"/>
    </row>
    <row r="64581" spans="4:4">
      <c r="D64581" s="422"/>
    </row>
    <row r="64582" spans="4:4">
      <c r="D64582" s="422"/>
    </row>
    <row r="64583" spans="4:4">
      <c r="D64583" s="422"/>
    </row>
    <row r="64584" spans="4:4">
      <c r="D64584" s="422"/>
    </row>
    <row r="64585" spans="4:4">
      <c r="D64585" s="422"/>
    </row>
    <row r="64586" spans="4:4">
      <c r="D64586" s="422"/>
    </row>
    <row r="64587" spans="4:4">
      <c r="D64587" s="422"/>
    </row>
    <row r="64588" spans="4:4">
      <c r="D64588" s="422"/>
    </row>
    <row r="64589" spans="4:4">
      <c r="D64589" s="422"/>
    </row>
    <row r="64590" spans="4:4">
      <c r="D64590" s="422"/>
    </row>
    <row r="64591" spans="4:4">
      <c r="D64591" s="422"/>
    </row>
    <row r="64592" spans="4:4">
      <c r="D64592" s="422"/>
    </row>
    <row r="64593" spans="4:4">
      <c r="D64593" s="422"/>
    </row>
    <row r="64594" spans="4:4">
      <c r="D64594" s="422"/>
    </row>
    <row r="64595" spans="4:4">
      <c r="D64595" s="422"/>
    </row>
    <row r="64596" spans="4:4">
      <c r="D64596" s="422"/>
    </row>
    <row r="64597" spans="4:4">
      <c r="D64597" s="422"/>
    </row>
    <row r="64598" spans="4:4">
      <c r="D64598" s="422"/>
    </row>
    <row r="64599" spans="4:4">
      <c r="D64599" s="422"/>
    </row>
    <row r="64600" spans="4:4">
      <c r="D64600" s="422"/>
    </row>
    <row r="64601" spans="4:4">
      <c r="D64601" s="422"/>
    </row>
    <row r="64602" spans="4:4">
      <c r="D64602" s="422"/>
    </row>
    <row r="64603" spans="4:4">
      <c r="D64603" s="422"/>
    </row>
    <row r="64604" spans="4:4">
      <c r="D64604" s="422"/>
    </row>
    <row r="64605" spans="4:4">
      <c r="D64605" s="422"/>
    </row>
    <row r="64606" spans="4:4">
      <c r="D64606" s="422"/>
    </row>
    <row r="64607" spans="4:4">
      <c r="D64607" s="422"/>
    </row>
    <row r="64608" spans="4:4">
      <c r="D64608" s="422"/>
    </row>
    <row r="64609" spans="4:4">
      <c r="D64609" s="422"/>
    </row>
    <row r="64610" spans="4:4">
      <c r="D64610" s="422"/>
    </row>
    <row r="64611" spans="4:4">
      <c r="D64611" s="422"/>
    </row>
    <row r="64612" spans="4:4">
      <c r="D64612" s="422"/>
    </row>
    <row r="64613" spans="4:4">
      <c r="D64613" s="422"/>
    </row>
    <row r="64614" spans="4:4">
      <c r="D64614" s="422"/>
    </row>
    <row r="64615" spans="4:4">
      <c r="D64615" s="422"/>
    </row>
    <row r="64616" spans="4:4">
      <c r="D64616" s="422"/>
    </row>
    <row r="64617" spans="4:4">
      <c r="D64617" s="422"/>
    </row>
    <row r="64618" spans="4:4">
      <c r="D64618" s="422"/>
    </row>
    <row r="64619" spans="4:4">
      <c r="D64619" s="422"/>
    </row>
    <row r="64620" spans="4:4">
      <c r="D64620" s="422"/>
    </row>
    <row r="64621" spans="4:4">
      <c r="D64621" s="422"/>
    </row>
    <row r="64622" spans="4:4">
      <c r="D64622" s="422"/>
    </row>
    <row r="64623" spans="4:4">
      <c r="D64623" s="422"/>
    </row>
    <row r="64624" spans="4:4">
      <c r="D64624" s="422"/>
    </row>
    <row r="64625" spans="4:4">
      <c r="D64625" s="422"/>
    </row>
    <row r="64626" spans="4:4">
      <c r="D64626" s="422"/>
    </row>
    <row r="64627" spans="4:4">
      <c r="D64627" s="422"/>
    </row>
    <row r="64628" spans="4:4">
      <c r="D64628" s="422"/>
    </row>
    <row r="64629" spans="4:4">
      <c r="D64629" s="422"/>
    </row>
    <row r="64630" spans="4:4">
      <c r="D64630" s="422"/>
    </row>
    <row r="64631" spans="4:4">
      <c r="D64631" s="422"/>
    </row>
    <row r="64632" spans="4:4">
      <c r="D64632" s="422"/>
    </row>
    <row r="64633" spans="4:4">
      <c r="D64633" s="422"/>
    </row>
    <row r="64634" spans="4:4">
      <c r="D64634" s="422"/>
    </row>
    <row r="64635" spans="4:4">
      <c r="D64635" s="422"/>
    </row>
    <row r="64636" spans="4:4">
      <c r="D64636" s="422"/>
    </row>
    <row r="64637" spans="4:4">
      <c r="D64637" s="422"/>
    </row>
    <row r="64638" spans="4:4">
      <c r="D64638" s="422"/>
    </row>
    <row r="64639" spans="4:4">
      <c r="D64639" s="422"/>
    </row>
    <row r="64640" spans="4:4">
      <c r="D64640" s="422"/>
    </row>
    <row r="64641" spans="4:4">
      <c r="D64641" s="422"/>
    </row>
    <row r="64642" spans="4:4">
      <c r="D64642" s="422"/>
    </row>
    <row r="64643" spans="4:4">
      <c r="D64643" s="422"/>
    </row>
    <row r="64644" spans="4:4">
      <c r="D64644" s="422"/>
    </row>
    <row r="64645" spans="4:4">
      <c r="D64645" s="422"/>
    </row>
    <row r="64646" spans="4:4">
      <c r="D64646" s="422"/>
    </row>
    <row r="64647" spans="4:4">
      <c r="D64647" s="422"/>
    </row>
    <row r="64648" spans="4:4">
      <c r="D64648" s="422"/>
    </row>
    <row r="64649" spans="4:4">
      <c r="D64649" s="422"/>
    </row>
    <row r="64650" spans="4:4">
      <c r="D64650" s="422"/>
    </row>
    <row r="64651" spans="4:4">
      <c r="D64651" s="422"/>
    </row>
    <row r="64652" spans="4:4">
      <c r="D64652" s="422"/>
    </row>
    <row r="64653" spans="4:4">
      <c r="D64653" s="422"/>
    </row>
    <row r="64654" spans="4:4">
      <c r="D64654" s="422"/>
    </row>
    <row r="64655" spans="4:4">
      <c r="D64655" s="422"/>
    </row>
    <row r="64656" spans="4:4">
      <c r="D64656" s="422"/>
    </row>
    <row r="64657" spans="4:4">
      <c r="D64657" s="422"/>
    </row>
    <row r="64658" spans="4:4">
      <c r="D64658" s="422"/>
    </row>
    <row r="64659" spans="4:4">
      <c r="D64659" s="422"/>
    </row>
    <row r="64660" spans="4:4">
      <c r="D64660" s="422"/>
    </row>
    <row r="64661" spans="4:4">
      <c r="D64661" s="422"/>
    </row>
    <row r="64662" spans="4:4">
      <c r="D64662" s="422"/>
    </row>
    <row r="64663" spans="4:4">
      <c r="D64663" s="422"/>
    </row>
    <row r="64664" spans="4:4">
      <c r="D64664" s="422"/>
    </row>
    <row r="64665" spans="4:4">
      <c r="D64665" s="422"/>
    </row>
    <row r="64666" spans="4:4">
      <c r="D64666" s="422"/>
    </row>
    <row r="64667" spans="4:4">
      <c r="D64667" s="422"/>
    </row>
    <row r="64668" spans="4:4">
      <c r="D64668" s="422"/>
    </row>
    <row r="64669" spans="4:4">
      <c r="D64669" s="422"/>
    </row>
    <row r="64670" spans="4:4">
      <c r="D64670" s="422"/>
    </row>
    <row r="64671" spans="4:4">
      <c r="D64671" s="422"/>
    </row>
    <row r="64672" spans="4:4">
      <c r="D64672" s="422"/>
    </row>
    <row r="64673" spans="4:4">
      <c r="D64673" s="422"/>
    </row>
    <row r="64674" spans="4:4">
      <c r="D64674" s="422"/>
    </row>
    <row r="64675" spans="4:4">
      <c r="D64675" s="422"/>
    </row>
    <row r="64676" spans="4:4">
      <c r="D64676" s="422"/>
    </row>
    <row r="64677" spans="4:4">
      <c r="D64677" s="422"/>
    </row>
    <row r="64678" spans="4:4">
      <c r="D64678" s="422"/>
    </row>
    <row r="64679" spans="4:4">
      <c r="D64679" s="422"/>
    </row>
    <row r="64680" spans="4:4">
      <c r="D64680" s="422"/>
    </row>
    <row r="64681" spans="4:4">
      <c r="D64681" s="422"/>
    </row>
    <row r="64682" spans="4:4">
      <c r="D64682" s="422"/>
    </row>
    <row r="64683" spans="4:4">
      <c r="D64683" s="422"/>
    </row>
    <row r="64684" spans="4:4">
      <c r="D64684" s="422"/>
    </row>
    <row r="64685" spans="4:4">
      <c r="D64685" s="422"/>
    </row>
    <row r="64686" spans="4:4">
      <c r="D64686" s="422"/>
    </row>
    <row r="64687" spans="4:4">
      <c r="D64687" s="422"/>
    </row>
    <row r="64688" spans="4:4">
      <c r="D64688" s="422"/>
    </row>
    <row r="64689" spans="4:4">
      <c r="D64689" s="422"/>
    </row>
    <row r="64690" spans="4:4">
      <c r="D64690" s="422"/>
    </row>
    <row r="64691" spans="4:4">
      <c r="D64691" s="422"/>
    </row>
    <row r="64692" spans="4:4">
      <c r="D64692" s="422"/>
    </row>
    <row r="64693" spans="4:4">
      <c r="D64693" s="422"/>
    </row>
    <row r="64694" spans="4:4">
      <c r="D64694" s="422"/>
    </row>
    <row r="64695" spans="4:4">
      <c r="D64695" s="422"/>
    </row>
    <row r="64696" spans="4:4">
      <c r="D64696" s="422"/>
    </row>
    <row r="64697" spans="4:4">
      <c r="D64697" s="422"/>
    </row>
    <row r="64698" spans="4:4">
      <c r="D64698" s="422"/>
    </row>
    <row r="64699" spans="4:4">
      <c r="D64699" s="422"/>
    </row>
    <row r="64700" spans="4:4">
      <c r="D64700" s="422"/>
    </row>
    <row r="64701" spans="4:4">
      <c r="D64701" s="422"/>
    </row>
    <row r="64702" spans="4:4">
      <c r="D64702" s="422"/>
    </row>
    <row r="64703" spans="4:4">
      <c r="D64703" s="422"/>
    </row>
    <row r="64704" spans="4:4">
      <c r="D64704" s="422"/>
    </row>
    <row r="64705" spans="4:4">
      <c r="D64705" s="422"/>
    </row>
    <row r="64706" spans="4:4">
      <c r="D64706" s="422"/>
    </row>
    <row r="64707" spans="4:4">
      <c r="D64707" s="422"/>
    </row>
    <row r="64708" spans="4:4">
      <c r="D64708" s="422"/>
    </row>
    <row r="64709" spans="4:4">
      <c r="D64709" s="422"/>
    </row>
    <row r="64710" spans="4:4">
      <c r="D64710" s="422"/>
    </row>
    <row r="64711" spans="4:4">
      <c r="D64711" s="422"/>
    </row>
    <row r="64712" spans="4:4">
      <c r="D64712" s="422"/>
    </row>
    <row r="64713" spans="4:4">
      <c r="D64713" s="422"/>
    </row>
    <row r="64714" spans="4:4">
      <c r="D64714" s="422"/>
    </row>
    <row r="64715" spans="4:4">
      <c r="D64715" s="422"/>
    </row>
    <row r="64716" spans="4:4">
      <c r="D64716" s="422"/>
    </row>
    <row r="64717" spans="4:4">
      <c r="D64717" s="422"/>
    </row>
    <row r="64718" spans="4:4">
      <c r="D64718" s="422"/>
    </row>
    <row r="64719" spans="4:4">
      <c r="D64719" s="422"/>
    </row>
    <row r="64720" spans="4:4">
      <c r="D64720" s="422"/>
    </row>
    <row r="64721" spans="4:4">
      <c r="D64721" s="422"/>
    </row>
    <row r="64722" spans="4:4">
      <c r="D64722" s="422"/>
    </row>
    <row r="64723" spans="4:4">
      <c r="D64723" s="422"/>
    </row>
    <row r="64724" spans="4:4">
      <c r="D64724" s="422"/>
    </row>
    <row r="64725" spans="4:4">
      <c r="D64725" s="422"/>
    </row>
    <row r="64726" spans="4:4">
      <c r="D64726" s="422"/>
    </row>
    <row r="64727" spans="4:4">
      <c r="D64727" s="422"/>
    </row>
    <row r="64728" spans="4:4">
      <c r="D64728" s="422"/>
    </row>
    <row r="64729" spans="4:4">
      <c r="D64729" s="422"/>
    </row>
    <row r="64730" spans="4:4">
      <c r="D64730" s="422"/>
    </row>
    <row r="64731" spans="4:4">
      <c r="D64731" s="422"/>
    </row>
    <row r="64732" spans="4:4">
      <c r="D64732" s="422"/>
    </row>
    <row r="64733" spans="4:4">
      <c r="D64733" s="422"/>
    </row>
    <row r="64734" spans="4:4">
      <c r="D64734" s="422"/>
    </row>
    <row r="64735" spans="4:4">
      <c r="D64735" s="422"/>
    </row>
    <row r="64736" spans="4:4">
      <c r="D64736" s="422"/>
    </row>
    <row r="64737" spans="4:4">
      <c r="D64737" s="422"/>
    </row>
    <row r="64738" spans="4:4">
      <c r="D64738" s="422"/>
    </row>
    <row r="64739" spans="4:4">
      <c r="D64739" s="422"/>
    </row>
    <row r="64740" spans="4:4">
      <c r="D64740" s="422"/>
    </row>
    <row r="64741" spans="4:4">
      <c r="D64741" s="422"/>
    </row>
    <row r="64742" spans="4:4">
      <c r="D64742" s="422"/>
    </row>
    <row r="64743" spans="4:4">
      <c r="D64743" s="422"/>
    </row>
    <row r="64744" spans="4:4">
      <c r="D64744" s="422"/>
    </row>
    <row r="64745" spans="4:4">
      <c r="D64745" s="422"/>
    </row>
    <row r="64746" spans="4:4">
      <c r="D64746" s="422"/>
    </row>
    <row r="64747" spans="4:4">
      <c r="D64747" s="422"/>
    </row>
    <row r="64748" spans="4:4">
      <c r="D64748" s="422"/>
    </row>
    <row r="64749" spans="4:4">
      <c r="D64749" s="422"/>
    </row>
    <row r="64750" spans="4:4">
      <c r="D64750" s="422"/>
    </row>
    <row r="64751" spans="4:4">
      <c r="D64751" s="422"/>
    </row>
    <row r="64752" spans="4:4">
      <c r="D64752" s="422"/>
    </row>
    <row r="64753" spans="4:4">
      <c r="D64753" s="422"/>
    </row>
    <row r="64754" spans="4:4">
      <c r="D64754" s="422"/>
    </row>
    <row r="64755" spans="4:4">
      <c r="D64755" s="422"/>
    </row>
    <row r="64756" spans="4:4">
      <c r="D64756" s="422"/>
    </row>
    <row r="64757" spans="4:4">
      <c r="D64757" s="422"/>
    </row>
    <row r="64758" spans="4:4">
      <c r="D64758" s="422"/>
    </row>
    <row r="64759" spans="4:4">
      <c r="D64759" s="422"/>
    </row>
    <row r="64760" spans="4:4">
      <c r="D64760" s="422"/>
    </row>
    <row r="64761" spans="4:4">
      <c r="D64761" s="422"/>
    </row>
    <row r="64762" spans="4:4">
      <c r="D64762" s="422"/>
    </row>
    <row r="64763" spans="4:4">
      <c r="D64763" s="422"/>
    </row>
    <row r="64764" spans="4:4">
      <c r="D64764" s="422"/>
    </row>
    <row r="64765" spans="4:4">
      <c r="D64765" s="422"/>
    </row>
    <row r="64766" spans="4:4">
      <c r="D64766" s="422"/>
    </row>
    <row r="64767" spans="4:4">
      <c r="D64767" s="422"/>
    </row>
    <row r="64768" spans="4:4">
      <c r="D64768" s="422"/>
    </row>
    <row r="64769" spans="4:4">
      <c r="D64769" s="422"/>
    </row>
    <row r="64770" spans="4:4">
      <c r="D64770" s="422"/>
    </row>
    <row r="64771" spans="4:4">
      <c r="D64771" s="422"/>
    </row>
    <row r="64772" spans="4:4">
      <c r="D64772" s="422"/>
    </row>
    <row r="64773" spans="4:4">
      <c r="D64773" s="422"/>
    </row>
    <row r="64774" spans="4:4">
      <c r="D64774" s="422"/>
    </row>
    <row r="64775" spans="4:4">
      <c r="D64775" s="422"/>
    </row>
    <row r="64776" spans="4:4">
      <c r="D64776" s="422"/>
    </row>
    <row r="64777" spans="4:4">
      <c r="D64777" s="422"/>
    </row>
    <row r="64778" spans="4:4">
      <c r="D64778" s="422"/>
    </row>
    <row r="64779" spans="4:4">
      <c r="D64779" s="422"/>
    </row>
    <row r="64780" spans="4:4">
      <c r="D64780" s="422"/>
    </row>
    <row r="64781" spans="4:4">
      <c r="D64781" s="422"/>
    </row>
    <row r="64782" spans="4:4">
      <c r="D64782" s="422"/>
    </row>
    <row r="64783" spans="4:4">
      <c r="D64783" s="422"/>
    </row>
    <row r="64784" spans="4:4">
      <c r="D64784" s="422"/>
    </row>
    <row r="64785" spans="4:4">
      <c r="D64785" s="422"/>
    </row>
    <row r="64786" spans="4:4">
      <c r="D64786" s="422"/>
    </row>
    <row r="64787" spans="4:4">
      <c r="D64787" s="422"/>
    </row>
    <row r="64788" spans="4:4">
      <c r="D64788" s="422"/>
    </row>
    <row r="64789" spans="4:4">
      <c r="D64789" s="422"/>
    </row>
    <row r="64790" spans="4:4">
      <c r="D64790" s="422"/>
    </row>
    <row r="64791" spans="4:4">
      <c r="D64791" s="422"/>
    </row>
    <row r="64792" spans="4:4">
      <c r="D64792" s="422"/>
    </row>
    <row r="64793" spans="4:4">
      <c r="D64793" s="422"/>
    </row>
    <row r="64794" spans="4:4">
      <c r="D64794" s="422"/>
    </row>
    <row r="64795" spans="4:4">
      <c r="D64795" s="422"/>
    </row>
    <row r="64796" spans="4:4">
      <c r="D64796" s="422"/>
    </row>
    <row r="64797" spans="4:4">
      <c r="D64797" s="422"/>
    </row>
    <row r="64798" spans="4:4">
      <c r="D64798" s="422"/>
    </row>
    <row r="64799" spans="4:4">
      <c r="D64799" s="422"/>
    </row>
    <row r="64800" spans="4:4">
      <c r="D64800" s="422"/>
    </row>
    <row r="64801" spans="4:4">
      <c r="D64801" s="422"/>
    </row>
    <row r="64802" spans="4:4">
      <c r="D64802" s="422"/>
    </row>
    <row r="64803" spans="4:4">
      <c r="D64803" s="422"/>
    </row>
    <row r="64804" spans="4:4">
      <c r="D64804" s="422"/>
    </row>
    <row r="64805" spans="4:4">
      <c r="D64805" s="422"/>
    </row>
    <row r="64806" spans="4:4">
      <c r="D64806" s="422"/>
    </row>
    <row r="64807" spans="4:4">
      <c r="D64807" s="422"/>
    </row>
    <row r="64808" spans="4:4">
      <c r="D64808" s="422"/>
    </row>
    <row r="64809" spans="4:4">
      <c r="D64809" s="422"/>
    </row>
    <row r="64810" spans="4:4">
      <c r="D64810" s="422"/>
    </row>
    <row r="64811" spans="4:4">
      <c r="D64811" s="422"/>
    </row>
    <row r="64812" spans="4:4">
      <c r="D64812" s="422"/>
    </row>
    <row r="64813" spans="4:4">
      <c r="D64813" s="422"/>
    </row>
    <row r="64814" spans="4:4">
      <c r="D64814" s="422"/>
    </row>
    <row r="64815" spans="4:4">
      <c r="D64815" s="422"/>
    </row>
    <row r="64816" spans="4:4">
      <c r="D64816" s="422"/>
    </row>
    <row r="64817" spans="4:4">
      <c r="D64817" s="422"/>
    </row>
    <row r="64818" spans="4:4">
      <c r="D64818" s="422"/>
    </row>
    <row r="64819" spans="4:4">
      <c r="D64819" s="422"/>
    </row>
    <row r="64820" spans="4:4">
      <c r="D64820" s="422"/>
    </row>
    <row r="64821" spans="4:4">
      <c r="D64821" s="422"/>
    </row>
    <row r="64822" spans="4:4">
      <c r="D64822" s="422"/>
    </row>
    <row r="64823" spans="4:4">
      <c r="D64823" s="422"/>
    </row>
    <row r="64824" spans="4:4">
      <c r="D64824" s="422"/>
    </row>
    <row r="64825" spans="4:4">
      <c r="D64825" s="422"/>
    </row>
    <row r="64826" spans="4:4">
      <c r="D64826" s="422"/>
    </row>
    <row r="64827" spans="4:4">
      <c r="D64827" s="422"/>
    </row>
    <row r="64828" spans="4:4">
      <c r="D64828" s="422"/>
    </row>
    <row r="64829" spans="4:4">
      <c r="D64829" s="422"/>
    </row>
    <row r="64830" spans="4:4">
      <c r="D64830" s="422"/>
    </row>
    <row r="64831" spans="4:4">
      <c r="D64831" s="422"/>
    </row>
    <row r="64832" spans="4:4">
      <c r="D64832" s="422"/>
    </row>
    <row r="64833" spans="4:4">
      <c r="D64833" s="422"/>
    </row>
    <row r="64834" spans="4:4">
      <c r="D64834" s="422"/>
    </row>
    <row r="64835" spans="4:4">
      <c r="D64835" s="422"/>
    </row>
    <row r="64836" spans="4:4">
      <c r="D64836" s="422"/>
    </row>
    <row r="64837" spans="4:4">
      <c r="D64837" s="422"/>
    </row>
    <row r="64838" spans="4:4">
      <c r="D64838" s="422"/>
    </row>
    <row r="64839" spans="4:4">
      <c r="D64839" s="422"/>
    </row>
    <row r="64840" spans="4:4">
      <c r="D64840" s="422"/>
    </row>
    <row r="64841" spans="4:4">
      <c r="D64841" s="422"/>
    </row>
    <row r="64842" spans="4:4">
      <c r="D64842" s="422"/>
    </row>
    <row r="64843" spans="4:4">
      <c r="D64843" s="422"/>
    </row>
    <row r="64844" spans="4:4">
      <c r="D64844" s="422"/>
    </row>
    <row r="64845" spans="4:4">
      <c r="D64845" s="422"/>
    </row>
    <row r="64846" spans="4:4">
      <c r="D64846" s="422"/>
    </row>
    <row r="64847" spans="4:4">
      <c r="D64847" s="422"/>
    </row>
    <row r="64848" spans="4:4">
      <c r="D64848" s="422"/>
    </row>
    <row r="64849" spans="4:4">
      <c r="D64849" s="422"/>
    </row>
    <row r="64850" spans="4:4">
      <c r="D64850" s="422"/>
    </row>
    <row r="64851" spans="4:4">
      <c r="D64851" s="422"/>
    </row>
    <row r="64852" spans="4:4">
      <c r="D64852" s="422"/>
    </row>
    <row r="64853" spans="4:4">
      <c r="D64853" s="422"/>
    </row>
    <row r="64854" spans="4:4">
      <c r="D64854" s="422"/>
    </row>
    <row r="64855" spans="4:4">
      <c r="D64855" s="422"/>
    </row>
    <row r="64856" spans="4:4">
      <c r="D64856" s="422"/>
    </row>
    <row r="64857" spans="4:4">
      <c r="D64857" s="422"/>
    </row>
    <row r="64858" spans="4:4">
      <c r="D64858" s="422"/>
    </row>
    <row r="64859" spans="4:4">
      <c r="D64859" s="422"/>
    </row>
    <row r="64860" spans="4:4">
      <c r="D64860" s="422"/>
    </row>
    <row r="64861" spans="4:4">
      <c r="D64861" s="422"/>
    </row>
    <row r="64862" spans="4:4">
      <c r="D64862" s="422"/>
    </row>
    <row r="64863" spans="4:4">
      <c r="D64863" s="422"/>
    </row>
    <row r="64864" spans="4:4">
      <c r="D64864" s="422"/>
    </row>
    <row r="64865" spans="4:4">
      <c r="D64865" s="422"/>
    </row>
    <row r="64866" spans="4:4">
      <c r="D64866" s="422"/>
    </row>
    <row r="64867" spans="4:4">
      <c r="D64867" s="422"/>
    </row>
    <row r="64868" spans="4:4">
      <c r="D64868" s="422"/>
    </row>
    <row r="64869" spans="4:4">
      <c r="D64869" s="422"/>
    </row>
    <row r="64870" spans="4:4">
      <c r="D64870" s="422"/>
    </row>
    <row r="64871" spans="4:4">
      <c r="D64871" s="422"/>
    </row>
    <row r="64872" spans="4:4">
      <c r="D64872" s="422"/>
    </row>
    <row r="64873" spans="4:4">
      <c r="D64873" s="422"/>
    </row>
    <row r="64874" spans="4:4">
      <c r="D64874" s="422"/>
    </row>
    <row r="64875" spans="4:4">
      <c r="D64875" s="422"/>
    </row>
    <row r="64876" spans="4:4">
      <c r="D64876" s="422"/>
    </row>
    <row r="64877" spans="4:4">
      <c r="D64877" s="422"/>
    </row>
    <row r="64878" spans="4:4">
      <c r="D64878" s="422"/>
    </row>
    <row r="64879" spans="4:4">
      <c r="D64879" s="422"/>
    </row>
    <row r="64880" spans="4:4">
      <c r="D64880" s="422"/>
    </row>
    <row r="64881" spans="4:4">
      <c r="D64881" s="422"/>
    </row>
    <row r="64882" spans="4:4">
      <c r="D64882" s="422"/>
    </row>
    <row r="64883" spans="4:4">
      <c r="D64883" s="422"/>
    </row>
    <row r="64884" spans="4:4">
      <c r="D64884" s="422"/>
    </row>
    <row r="64885" spans="4:4">
      <c r="D64885" s="422"/>
    </row>
    <row r="64886" spans="4:4">
      <c r="D64886" s="422"/>
    </row>
    <row r="64887" spans="4:4">
      <c r="D64887" s="422"/>
    </row>
    <row r="64888" spans="4:4">
      <c r="D64888" s="422"/>
    </row>
    <row r="64889" spans="4:4">
      <c r="D64889" s="422"/>
    </row>
    <row r="64890" spans="4:4">
      <c r="D64890" s="422"/>
    </row>
    <row r="64891" spans="4:4">
      <c r="D64891" s="422"/>
    </row>
    <row r="64892" spans="4:4">
      <c r="D64892" s="422"/>
    </row>
    <row r="64893" spans="4:4">
      <c r="D64893" s="422"/>
    </row>
    <row r="64894" spans="4:4">
      <c r="D64894" s="422"/>
    </row>
    <row r="64895" spans="4:4">
      <c r="D64895" s="422"/>
    </row>
    <row r="64896" spans="4:4">
      <c r="D64896" s="422"/>
    </row>
    <row r="64897" spans="4:4">
      <c r="D64897" s="422"/>
    </row>
    <row r="64898" spans="4:4">
      <c r="D64898" s="422"/>
    </row>
    <row r="64899" spans="4:4">
      <c r="D64899" s="422"/>
    </row>
    <row r="64900" spans="4:4">
      <c r="D64900" s="422"/>
    </row>
    <row r="64901" spans="4:4">
      <c r="D64901" s="422"/>
    </row>
    <row r="64902" spans="4:4">
      <c r="D64902" s="422"/>
    </row>
    <row r="64903" spans="4:4">
      <c r="D64903" s="422"/>
    </row>
    <row r="64904" spans="4:4">
      <c r="D64904" s="422"/>
    </row>
    <row r="64905" spans="4:4">
      <c r="D64905" s="422"/>
    </row>
    <row r="64906" spans="4:4">
      <c r="D64906" s="422"/>
    </row>
    <row r="64907" spans="4:4">
      <c r="D64907" s="422"/>
    </row>
    <row r="64908" spans="4:4">
      <c r="D64908" s="422"/>
    </row>
    <row r="64909" spans="4:4">
      <c r="D64909" s="422"/>
    </row>
    <row r="64910" spans="4:4">
      <c r="D64910" s="422"/>
    </row>
    <row r="64911" spans="4:4">
      <c r="D64911" s="422"/>
    </row>
    <row r="64912" spans="4:4">
      <c r="D64912" s="422"/>
    </row>
    <row r="64913" spans="4:4">
      <c r="D64913" s="422"/>
    </row>
    <row r="64914" spans="4:4">
      <c r="D64914" s="422"/>
    </row>
    <row r="64915" spans="4:4">
      <c r="D64915" s="422"/>
    </row>
    <row r="64916" spans="4:4">
      <c r="D64916" s="422"/>
    </row>
    <row r="64917" spans="4:4">
      <c r="D64917" s="422"/>
    </row>
    <row r="64918" spans="4:4">
      <c r="D64918" s="422"/>
    </row>
    <row r="64919" spans="4:4">
      <c r="D64919" s="422"/>
    </row>
    <row r="64920" spans="4:4">
      <c r="D64920" s="422"/>
    </row>
    <row r="64921" spans="4:4">
      <c r="D64921" s="422"/>
    </row>
    <row r="64922" spans="4:4">
      <c r="D64922" s="422"/>
    </row>
    <row r="64923" spans="4:4">
      <c r="D64923" s="422"/>
    </row>
    <row r="64924" spans="4:4">
      <c r="D64924" s="422"/>
    </row>
    <row r="64925" spans="4:4">
      <c r="D64925" s="422"/>
    </row>
    <row r="64926" spans="4:4">
      <c r="D64926" s="422"/>
    </row>
    <row r="64927" spans="4:4">
      <c r="D64927" s="422"/>
    </row>
    <row r="64928" spans="4:4">
      <c r="D64928" s="422"/>
    </row>
    <row r="64929" spans="4:4">
      <c r="D64929" s="422"/>
    </row>
    <row r="64930" spans="4:4">
      <c r="D64930" s="422"/>
    </row>
    <row r="64931" spans="4:4">
      <c r="D64931" s="422"/>
    </row>
    <row r="64932" spans="4:4">
      <c r="D64932" s="422"/>
    </row>
    <row r="64933" spans="4:4">
      <c r="D64933" s="422"/>
    </row>
    <row r="64934" spans="4:4">
      <c r="D64934" s="422"/>
    </row>
    <row r="64935" spans="4:4">
      <c r="D64935" s="422"/>
    </row>
    <row r="64936" spans="4:4">
      <c r="D64936" s="422"/>
    </row>
    <row r="64937" spans="4:4">
      <c r="D64937" s="422"/>
    </row>
    <row r="64938" spans="4:4">
      <c r="D64938" s="422"/>
    </row>
    <row r="64939" spans="4:4">
      <c r="D64939" s="422"/>
    </row>
    <row r="64940" spans="4:4">
      <c r="D64940" s="422"/>
    </row>
    <row r="64941" spans="4:4">
      <c r="D64941" s="422"/>
    </row>
    <row r="64942" spans="4:4">
      <c r="D64942" s="422"/>
    </row>
    <row r="64943" spans="4:4">
      <c r="D64943" s="422"/>
    </row>
    <row r="64944" spans="4:4">
      <c r="D64944" s="422"/>
    </row>
    <row r="64945" spans="4:4">
      <c r="D64945" s="422"/>
    </row>
    <row r="64946" spans="4:4">
      <c r="D64946" s="422"/>
    </row>
    <row r="64947" spans="4:4">
      <c r="D64947" s="422"/>
    </row>
    <row r="64948" spans="4:4">
      <c r="D64948" s="422"/>
    </row>
    <row r="64949" spans="4:4">
      <c r="D64949" s="422"/>
    </row>
    <row r="64950" spans="4:4">
      <c r="D64950" s="422"/>
    </row>
    <row r="64951" spans="4:4">
      <c r="D64951" s="422"/>
    </row>
    <row r="64952" spans="4:4">
      <c r="D64952" s="422"/>
    </row>
    <row r="64953" spans="4:4">
      <c r="D64953" s="422"/>
    </row>
    <row r="64954" spans="4:4">
      <c r="D64954" s="422"/>
    </row>
    <row r="64955" spans="4:4">
      <c r="D64955" s="422"/>
    </row>
    <row r="64956" spans="4:4">
      <c r="D64956" s="422"/>
    </row>
    <row r="64957" spans="4:4">
      <c r="D64957" s="422"/>
    </row>
    <row r="64958" spans="4:4">
      <c r="D64958" s="422"/>
    </row>
    <row r="64959" spans="4:4">
      <c r="D64959" s="422"/>
    </row>
    <row r="64960" spans="4:4">
      <c r="D64960" s="422"/>
    </row>
    <row r="64961" spans="4:4">
      <c r="D64961" s="422"/>
    </row>
    <row r="64962" spans="4:4">
      <c r="D64962" s="422"/>
    </row>
    <row r="64963" spans="4:4">
      <c r="D64963" s="422"/>
    </row>
    <row r="64964" spans="4:4">
      <c r="D64964" s="422"/>
    </row>
    <row r="64965" spans="4:4">
      <c r="D64965" s="422"/>
    </row>
    <row r="64966" spans="4:4">
      <c r="D64966" s="422"/>
    </row>
    <row r="64967" spans="4:4">
      <c r="D64967" s="422"/>
    </row>
    <row r="64968" spans="4:4">
      <c r="D64968" s="422"/>
    </row>
    <row r="64969" spans="4:4">
      <c r="D64969" s="422"/>
    </row>
    <row r="64970" spans="4:4">
      <c r="D64970" s="422"/>
    </row>
    <row r="64971" spans="4:4">
      <c r="D64971" s="422"/>
    </row>
    <row r="64972" spans="4:4">
      <c r="D64972" s="422"/>
    </row>
    <row r="64973" spans="4:4">
      <c r="D64973" s="422"/>
    </row>
    <row r="64974" spans="4:4">
      <c r="D64974" s="422"/>
    </row>
    <row r="64975" spans="4:4">
      <c r="D64975" s="422"/>
    </row>
    <row r="64976" spans="4:4">
      <c r="D64976" s="422"/>
    </row>
    <row r="64977" spans="4:4">
      <c r="D64977" s="422"/>
    </row>
    <row r="64978" spans="4:4">
      <c r="D64978" s="422"/>
    </row>
    <row r="64979" spans="4:4">
      <c r="D64979" s="422"/>
    </row>
    <row r="64980" spans="4:4">
      <c r="D64980" s="422"/>
    </row>
    <row r="64981" spans="4:4">
      <c r="D64981" s="422"/>
    </row>
    <row r="64982" spans="4:4">
      <c r="D64982" s="422"/>
    </row>
    <row r="64983" spans="4:4">
      <c r="D64983" s="422"/>
    </row>
    <row r="64984" spans="4:4">
      <c r="D64984" s="422"/>
    </row>
    <row r="64985" spans="4:4">
      <c r="D64985" s="422"/>
    </row>
    <row r="64986" spans="4:4">
      <c r="D64986" s="422"/>
    </row>
    <row r="64987" spans="4:4">
      <c r="D64987" s="422"/>
    </row>
    <row r="64988" spans="4:4">
      <c r="D64988" s="422"/>
    </row>
    <row r="64989" spans="4:4">
      <c r="D64989" s="422"/>
    </row>
    <row r="64990" spans="4:4">
      <c r="D64990" s="422"/>
    </row>
    <row r="64991" spans="4:4">
      <c r="D64991" s="422"/>
    </row>
    <row r="64992" spans="4:4">
      <c r="D64992" s="422"/>
    </row>
    <row r="64993" spans="4:4">
      <c r="D64993" s="422"/>
    </row>
    <row r="64994" spans="4:4">
      <c r="D64994" s="422"/>
    </row>
    <row r="64995" spans="4:4">
      <c r="D64995" s="422"/>
    </row>
    <row r="64996" spans="4:4">
      <c r="D64996" s="422"/>
    </row>
    <row r="64997" spans="4:4">
      <c r="D64997" s="422"/>
    </row>
    <row r="64998" spans="4:4">
      <c r="D64998" s="422"/>
    </row>
    <row r="64999" spans="4:4">
      <c r="D64999" s="422"/>
    </row>
    <row r="65000" spans="4:4">
      <c r="D65000" s="422"/>
    </row>
    <row r="65001" spans="4:4">
      <c r="D65001" s="422"/>
    </row>
    <row r="65002" spans="4:4">
      <c r="D65002" s="422"/>
    </row>
    <row r="65003" spans="4:4">
      <c r="D65003" s="422"/>
    </row>
    <row r="65004" spans="4:4">
      <c r="D65004" s="422"/>
    </row>
    <row r="65005" spans="4:4">
      <c r="D65005" s="422"/>
    </row>
    <row r="65006" spans="4:4">
      <c r="D65006" s="422"/>
    </row>
    <row r="65007" spans="4:4">
      <c r="D65007" s="422"/>
    </row>
    <row r="65008" spans="4:4">
      <c r="D65008" s="422"/>
    </row>
    <row r="65009" spans="4:4">
      <c r="D65009" s="422"/>
    </row>
    <row r="65010" spans="4:4">
      <c r="D65010" s="422"/>
    </row>
    <row r="65011" spans="4:4">
      <c r="D65011" s="422"/>
    </row>
    <row r="65012" spans="4:4">
      <c r="D65012" s="422"/>
    </row>
    <row r="65013" spans="4:4">
      <c r="D65013" s="422"/>
    </row>
    <row r="65014" spans="4:4">
      <c r="D65014" s="422"/>
    </row>
    <row r="65015" spans="4:4">
      <c r="D65015" s="422"/>
    </row>
    <row r="65016" spans="4:4">
      <c r="D65016" s="422"/>
    </row>
    <row r="65017" spans="4:4">
      <c r="D65017" s="422"/>
    </row>
    <row r="65018" spans="4:4">
      <c r="D65018" s="422"/>
    </row>
    <row r="65019" spans="4:4">
      <c r="D65019" s="422"/>
    </row>
    <row r="65020" spans="4:4">
      <c r="D65020" s="422"/>
    </row>
    <row r="65021" spans="4:4">
      <c r="D65021" s="422"/>
    </row>
    <row r="65022" spans="4:4">
      <c r="D65022" s="422"/>
    </row>
    <row r="65023" spans="4:4">
      <c r="D65023" s="422"/>
    </row>
    <row r="65024" spans="4:4">
      <c r="D65024" s="422"/>
    </row>
    <row r="65025" spans="4:4">
      <c r="D65025" s="422"/>
    </row>
    <row r="65026" spans="4:4">
      <c r="D65026" s="422"/>
    </row>
    <row r="65027" spans="4:4">
      <c r="D65027" s="422"/>
    </row>
    <row r="65028" spans="4:4">
      <c r="D65028" s="422"/>
    </row>
    <row r="65029" spans="4:4">
      <c r="D65029" s="422"/>
    </row>
    <row r="65030" spans="4:4">
      <c r="D65030" s="422"/>
    </row>
    <row r="65031" spans="4:4">
      <c r="D65031" s="422"/>
    </row>
    <row r="65032" spans="4:4">
      <c r="D65032" s="422"/>
    </row>
    <row r="65033" spans="4:4">
      <c r="D65033" s="422"/>
    </row>
    <row r="65034" spans="4:4">
      <c r="D65034" s="422"/>
    </row>
    <row r="65035" spans="4:4">
      <c r="D65035" s="422"/>
    </row>
    <row r="65036" spans="4:4">
      <c r="D65036" s="422"/>
    </row>
    <row r="65037" spans="4:4">
      <c r="D65037" s="422"/>
    </row>
    <row r="65038" spans="4:4">
      <c r="D65038" s="422"/>
    </row>
    <row r="65039" spans="4:4">
      <c r="D65039" s="422"/>
    </row>
    <row r="65040" spans="4:4">
      <c r="D65040" s="422"/>
    </row>
    <row r="65041" spans="4:4">
      <c r="D65041" s="422"/>
    </row>
    <row r="65042" spans="4:4">
      <c r="D65042" s="422"/>
    </row>
    <row r="65043" spans="4:4">
      <c r="D65043" s="422"/>
    </row>
    <row r="65044" spans="4:4">
      <c r="D65044" s="422"/>
    </row>
    <row r="65045" spans="4:4">
      <c r="D65045" s="422"/>
    </row>
    <row r="65046" spans="4:4">
      <c r="D65046" s="422"/>
    </row>
    <row r="65047" spans="4:4">
      <c r="D65047" s="422"/>
    </row>
    <row r="65048" spans="4:4">
      <c r="D65048" s="422"/>
    </row>
    <row r="65049" spans="4:4">
      <c r="D65049" s="422"/>
    </row>
    <row r="65050" spans="4:4">
      <c r="D65050" s="422"/>
    </row>
    <row r="65051" spans="4:4">
      <c r="D65051" s="422"/>
    </row>
    <row r="65052" spans="4:4">
      <c r="D65052" s="422"/>
    </row>
    <row r="65053" spans="4:4">
      <c r="D65053" s="422"/>
    </row>
    <row r="65054" spans="4:4">
      <c r="D65054" s="422"/>
    </row>
    <row r="65055" spans="4:4">
      <c r="D65055" s="422"/>
    </row>
    <row r="65056" spans="4:4">
      <c r="D65056" s="422"/>
    </row>
    <row r="65057" spans="4:4">
      <c r="D65057" s="422"/>
    </row>
    <row r="65058" spans="4:4">
      <c r="D65058" s="422"/>
    </row>
    <row r="65059" spans="4:4">
      <c r="D65059" s="422"/>
    </row>
    <row r="65060" spans="4:4">
      <c r="D65060" s="422"/>
    </row>
    <row r="65061" spans="4:4">
      <c r="D65061" s="422"/>
    </row>
    <row r="65062" spans="4:4">
      <c r="D65062" s="422"/>
    </row>
    <row r="65063" spans="4:4">
      <c r="D65063" s="422"/>
    </row>
    <row r="65064" spans="4:4">
      <c r="D65064" s="422"/>
    </row>
    <row r="65065" spans="4:4">
      <c r="D65065" s="422"/>
    </row>
    <row r="65066" spans="4:4">
      <c r="D65066" s="422"/>
    </row>
    <row r="65067" spans="4:4">
      <c r="D65067" s="422"/>
    </row>
    <row r="65068" spans="4:4">
      <c r="D65068" s="422"/>
    </row>
    <row r="65069" spans="4:4">
      <c r="D65069" s="422"/>
    </row>
    <row r="65070" spans="4:4">
      <c r="D65070" s="422"/>
    </row>
    <row r="65071" spans="4:4">
      <c r="D65071" s="422"/>
    </row>
    <row r="65072" spans="4:4">
      <c r="D65072" s="422"/>
    </row>
    <row r="65073" spans="4:4">
      <c r="D65073" s="422"/>
    </row>
    <row r="65074" spans="4:4">
      <c r="D65074" s="422"/>
    </row>
    <row r="65075" spans="4:4">
      <c r="D65075" s="422"/>
    </row>
    <row r="65076" spans="4:4">
      <c r="D65076" s="422"/>
    </row>
    <row r="65077" spans="4:4">
      <c r="D65077" s="422"/>
    </row>
    <row r="65078" spans="4:4">
      <c r="D65078" s="422"/>
    </row>
    <row r="65079" spans="4:4">
      <c r="D65079" s="422"/>
    </row>
    <row r="65080" spans="4:4">
      <c r="D65080" s="422"/>
    </row>
    <row r="65081" spans="4:4">
      <c r="D65081" s="422"/>
    </row>
    <row r="65082" spans="4:4">
      <c r="D65082" s="422"/>
    </row>
    <row r="65083" spans="4:4">
      <c r="D65083" s="422"/>
    </row>
    <row r="65084" spans="4:4">
      <c r="D65084" s="422"/>
    </row>
    <row r="65085" spans="4:4">
      <c r="D65085" s="422"/>
    </row>
    <row r="65086" spans="4:4">
      <c r="D65086" s="422"/>
    </row>
    <row r="65087" spans="4:4">
      <c r="D65087" s="422"/>
    </row>
    <row r="65088" spans="4:4">
      <c r="D65088" s="422"/>
    </row>
    <row r="65089" spans="4:4">
      <c r="D65089" s="422"/>
    </row>
    <row r="65090" spans="4:4">
      <c r="D65090" s="422"/>
    </row>
    <row r="65091" spans="4:4">
      <c r="D65091" s="422"/>
    </row>
    <row r="65092" spans="4:4">
      <c r="D65092" s="422"/>
    </row>
    <row r="65093" spans="4:4">
      <c r="D65093" s="422"/>
    </row>
    <row r="65094" spans="4:4">
      <c r="D65094" s="422"/>
    </row>
    <row r="65095" spans="4:4">
      <c r="D65095" s="422"/>
    </row>
    <row r="65096" spans="4:4">
      <c r="D65096" s="422"/>
    </row>
    <row r="65097" spans="4:4">
      <c r="D65097" s="422"/>
    </row>
    <row r="65098" spans="4:4">
      <c r="D65098" s="422"/>
    </row>
    <row r="65099" spans="4:4">
      <c r="D65099" s="422"/>
    </row>
    <row r="65100" spans="4:4">
      <c r="D65100" s="422"/>
    </row>
    <row r="65101" spans="4:4">
      <c r="D65101" s="422"/>
    </row>
    <row r="65102" spans="4:4">
      <c r="D65102" s="422"/>
    </row>
    <row r="65103" spans="4:4">
      <c r="D65103" s="422"/>
    </row>
    <row r="65104" spans="4:4">
      <c r="D65104" s="422"/>
    </row>
    <row r="65105" spans="4:4">
      <c r="D65105" s="422"/>
    </row>
    <row r="65106" spans="4:4">
      <c r="D65106" s="422"/>
    </row>
    <row r="65107" spans="4:4">
      <c r="D65107" s="422"/>
    </row>
    <row r="65108" spans="4:4">
      <c r="D65108" s="422"/>
    </row>
    <row r="65109" spans="4:4">
      <c r="D65109" s="422"/>
    </row>
    <row r="65110" spans="4:4">
      <c r="D65110" s="422"/>
    </row>
    <row r="65111" spans="4:4">
      <c r="D65111" s="422"/>
    </row>
    <row r="65112" spans="4:4">
      <c r="D65112" s="422"/>
    </row>
    <row r="65113" spans="4:4">
      <c r="D65113" s="422"/>
    </row>
    <row r="65114" spans="4:4">
      <c r="D65114" s="422"/>
    </row>
    <row r="65115" spans="4:4">
      <c r="D65115" s="422"/>
    </row>
    <row r="65116" spans="4:4">
      <c r="D65116" s="422"/>
    </row>
    <row r="65117" spans="4:4">
      <c r="D65117" s="422"/>
    </row>
    <row r="65118" spans="4:4">
      <c r="D65118" s="422"/>
    </row>
    <row r="65119" spans="4:4">
      <c r="D65119" s="422"/>
    </row>
    <row r="65120" spans="4:4">
      <c r="D65120" s="422"/>
    </row>
    <row r="65121" spans="4:4">
      <c r="D65121" s="422"/>
    </row>
    <row r="65122" spans="4:4">
      <c r="D65122" s="422"/>
    </row>
    <row r="65123" spans="4:4">
      <c r="D65123" s="422"/>
    </row>
    <row r="65124" spans="4:4">
      <c r="D65124" s="422"/>
    </row>
    <row r="65125" spans="4:4">
      <c r="D65125" s="422"/>
    </row>
    <row r="65126" spans="4:4">
      <c r="D65126" s="422"/>
    </row>
    <row r="65127" spans="4:4">
      <c r="D65127" s="422"/>
    </row>
    <row r="65128" spans="4:4">
      <c r="D65128" s="422"/>
    </row>
    <row r="65129" spans="4:4">
      <c r="D65129" s="422"/>
    </row>
    <row r="65130" spans="4:4">
      <c r="D65130" s="422"/>
    </row>
    <row r="65131" spans="4:4">
      <c r="D65131" s="422"/>
    </row>
    <row r="65132" spans="4:4">
      <c r="D65132" s="422"/>
    </row>
    <row r="65133" spans="4:4">
      <c r="D65133" s="422"/>
    </row>
    <row r="65134" spans="4:4">
      <c r="D65134" s="422"/>
    </row>
    <row r="65135" spans="4:4">
      <c r="D65135" s="422"/>
    </row>
    <row r="65136" spans="4:4">
      <c r="D65136" s="422"/>
    </row>
    <row r="65137" spans="4:4">
      <c r="D65137" s="422"/>
    </row>
    <row r="65138" spans="4:4">
      <c r="D65138" s="422"/>
    </row>
    <row r="65139" spans="4:4">
      <c r="D65139" s="422"/>
    </row>
    <row r="65140" spans="4:4">
      <c r="D65140" s="422"/>
    </row>
    <row r="65141" spans="4:4">
      <c r="D65141" s="422"/>
    </row>
    <row r="65142" spans="4:4">
      <c r="D65142" s="422"/>
    </row>
    <row r="65143" spans="4:4">
      <c r="D65143" s="422"/>
    </row>
    <row r="65144" spans="4:4">
      <c r="D65144" s="422"/>
    </row>
    <row r="65145" spans="4:4">
      <c r="D65145" s="422"/>
    </row>
    <row r="65146" spans="4:4">
      <c r="D65146" s="422"/>
    </row>
    <row r="65147" spans="4:4">
      <c r="D65147" s="422"/>
    </row>
    <row r="65148" spans="4:4">
      <c r="D65148" s="422"/>
    </row>
    <row r="65149" spans="4:4">
      <c r="D65149" s="422"/>
    </row>
    <row r="65150" spans="4:4">
      <c r="D65150" s="422"/>
    </row>
    <row r="65151" spans="4:4">
      <c r="D65151" s="422"/>
    </row>
    <row r="65152" spans="4:4">
      <c r="D65152" s="422"/>
    </row>
    <row r="65153" spans="4:4">
      <c r="D65153" s="422"/>
    </row>
    <row r="65154" spans="4:4">
      <c r="D65154" s="422"/>
    </row>
    <row r="65155" spans="4:4">
      <c r="D65155" s="422"/>
    </row>
    <row r="65156" spans="4:4">
      <c r="D65156" s="422"/>
    </row>
    <row r="65157" spans="4:4">
      <c r="D65157" s="422"/>
    </row>
    <row r="65158" spans="4:4">
      <c r="D65158" s="422"/>
    </row>
    <row r="65159" spans="4:4">
      <c r="D65159" s="422"/>
    </row>
    <row r="65160" spans="4:4">
      <c r="D65160" s="422"/>
    </row>
    <row r="65161" spans="4:4">
      <c r="D65161" s="422"/>
    </row>
    <row r="65162" spans="4:4">
      <c r="D65162" s="422"/>
    </row>
    <row r="65163" spans="4:4">
      <c r="D65163" s="422"/>
    </row>
    <row r="65164" spans="4:4">
      <c r="D65164" s="422"/>
    </row>
    <row r="65165" spans="4:4">
      <c r="D65165" s="422"/>
    </row>
    <row r="65166" spans="4:4">
      <c r="D65166" s="422"/>
    </row>
    <row r="65167" spans="4:4">
      <c r="D65167" s="422"/>
    </row>
    <row r="65168" spans="4:4">
      <c r="D65168" s="422"/>
    </row>
    <row r="65169" spans="4:4">
      <c r="D65169" s="422"/>
    </row>
    <row r="65170" spans="4:4">
      <c r="D65170" s="422"/>
    </row>
    <row r="65171" spans="4:4">
      <c r="D65171" s="422"/>
    </row>
    <row r="65172" spans="4:4">
      <c r="D65172" s="422"/>
    </row>
    <row r="65173" spans="4:4">
      <c r="D65173" s="422"/>
    </row>
    <row r="65174" spans="4:4">
      <c r="D65174" s="422"/>
    </row>
    <row r="65175" spans="4:4">
      <c r="D65175" s="422"/>
    </row>
    <row r="65176" spans="4:4">
      <c r="D65176" s="422"/>
    </row>
    <row r="65177" spans="4:4">
      <c r="D65177" s="422"/>
    </row>
    <row r="65178" spans="4:4">
      <c r="D65178" s="422"/>
    </row>
    <row r="65179" spans="4:4">
      <c r="D65179" s="422"/>
    </row>
    <row r="65180" spans="4:4">
      <c r="D65180" s="422"/>
    </row>
    <row r="65181" spans="4:4">
      <c r="D65181" s="422"/>
    </row>
    <row r="65182" spans="4:4">
      <c r="D65182" s="422"/>
    </row>
    <row r="65183" spans="4:4">
      <c r="D65183" s="422"/>
    </row>
    <row r="65184" spans="4:4">
      <c r="D65184" s="422"/>
    </row>
    <row r="65185" spans="4:4">
      <c r="D65185" s="422"/>
    </row>
    <row r="65186" spans="4:4">
      <c r="D65186" s="422"/>
    </row>
    <row r="65187" spans="4:4">
      <c r="D65187" s="422"/>
    </row>
    <row r="65188" spans="4:4">
      <c r="D65188" s="422"/>
    </row>
    <row r="65189" spans="4:4">
      <c r="D65189" s="422"/>
    </row>
    <row r="65190" spans="4:4">
      <c r="D65190" s="422"/>
    </row>
    <row r="65191" spans="4:4">
      <c r="D65191" s="422"/>
    </row>
    <row r="65192" spans="4:4">
      <c r="D65192" s="422"/>
    </row>
    <row r="65193" spans="4:4">
      <c r="D65193" s="422"/>
    </row>
    <row r="65194" spans="4:4">
      <c r="D65194" s="422"/>
    </row>
    <row r="65195" spans="4:4">
      <c r="D65195" s="422"/>
    </row>
    <row r="65196" spans="4:4">
      <c r="D65196" s="422"/>
    </row>
    <row r="65197" spans="4:4">
      <c r="D65197" s="422"/>
    </row>
    <row r="65198" spans="4:4">
      <c r="D65198" s="422"/>
    </row>
    <row r="65199" spans="4:4">
      <c r="D65199" s="422"/>
    </row>
    <row r="65200" spans="4:4">
      <c r="D65200" s="422"/>
    </row>
    <row r="65201" spans="4:4">
      <c r="D65201" s="422"/>
    </row>
    <row r="65202" spans="4:4">
      <c r="D65202" s="422"/>
    </row>
    <row r="65203" spans="4:4">
      <c r="D65203" s="422"/>
    </row>
    <row r="65204" spans="4:4">
      <c r="D65204" s="422"/>
    </row>
    <row r="65205" spans="4:4">
      <c r="D65205" s="422"/>
    </row>
    <row r="65206" spans="4:4">
      <c r="D65206" s="422"/>
    </row>
    <row r="65207" spans="4:4">
      <c r="D65207" s="422"/>
    </row>
    <row r="65208" spans="4:4">
      <c r="D65208" s="422"/>
    </row>
    <row r="65209" spans="4:4">
      <c r="D65209" s="422"/>
    </row>
    <row r="65210" spans="4:4">
      <c r="D65210" s="422"/>
    </row>
    <row r="65211" spans="4:4">
      <c r="D65211" s="422"/>
    </row>
    <row r="65212" spans="4:4">
      <c r="D65212" s="422"/>
    </row>
    <row r="65213" spans="4:4">
      <c r="D65213" s="422"/>
    </row>
    <row r="65214" spans="4:4">
      <c r="D65214" s="422"/>
    </row>
    <row r="65215" spans="4:4">
      <c r="D65215" s="422"/>
    </row>
    <row r="65216" spans="4:4">
      <c r="D65216" s="422"/>
    </row>
    <row r="65217" spans="4:4">
      <c r="D65217" s="422"/>
    </row>
    <row r="65218" spans="4:4">
      <c r="D65218" s="422"/>
    </row>
    <row r="65219" spans="4:4">
      <c r="D65219" s="422"/>
    </row>
    <row r="65220" spans="4:4">
      <c r="D65220" s="422"/>
    </row>
    <row r="65221" spans="4:4">
      <c r="D65221" s="422"/>
    </row>
    <row r="65222" spans="4:4">
      <c r="D65222" s="422"/>
    </row>
    <row r="65223" spans="4:4">
      <c r="D65223" s="422"/>
    </row>
    <row r="65224" spans="4:4">
      <c r="D65224" s="422"/>
    </row>
    <row r="65225" spans="4:4">
      <c r="D65225" s="422"/>
    </row>
    <row r="65226" spans="4:4">
      <c r="D65226" s="422"/>
    </row>
    <row r="65227" spans="4:4">
      <c r="D65227" s="422"/>
    </row>
    <row r="65228" spans="4:4">
      <c r="D65228" s="422"/>
    </row>
    <row r="65229" spans="4:4">
      <c r="D65229" s="422"/>
    </row>
    <row r="65230" spans="4:4">
      <c r="D65230" s="422"/>
    </row>
    <row r="65231" spans="4:4">
      <c r="D65231" s="422"/>
    </row>
    <row r="65232" spans="4:4">
      <c r="D65232" s="422"/>
    </row>
    <row r="65233" spans="4:4">
      <c r="D65233" s="422"/>
    </row>
    <row r="65234" spans="4:4">
      <c r="D65234" s="422"/>
    </row>
    <row r="65235" spans="4:4">
      <c r="D65235" s="422"/>
    </row>
    <row r="65236" spans="4:4">
      <c r="D65236" s="422"/>
    </row>
    <row r="65237" spans="4:4">
      <c r="D65237" s="422"/>
    </row>
    <row r="65238" spans="4:4">
      <c r="D65238" s="422"/>
    </row>
    <row r="65239" spans="4:4">
      <c r="D65239" s="422"/>
    </row>
    <row r="65240" spans="4:4">
      <c r="D65240" s="422"/>
    </row>
    <row r="65241" spans="4:4">
      <c r="D65241" s="422"/>
    </row>
    <row r="65242" spans="4:4">
      <c r="D65242" s="422"/>
    </row>
    <row r="65243" spans="4:4">
      <c r="D65243" s="422"/>
    </row>
    <row r="65244" spans="4:4">
      <c r="D65244" s="422"/>
    </row>
    <row r="65245" spans="4:4">
      <c r="D65245" s="422"/>
    </row>
    <row r="65246" spans="4:4">
      <c r="D65246" s="422"/>
    </row>
    <row r="65247" spans="4:4">
      <c r="D65247" s="422"/>
    </row>
    <row r="65248" spans="4:4">
      <c r="D65248" s="422"/>
    </row>
    <row r="65249" spans="4:4">
      <c r="D65249" s="422"/>
    </row>
    <row r="65250" spans="4:4">
      <c r="D65250" s="422"/>
    </row>
    <row r="65251" spans="4:4">
      <c r="D65251" s="422"/>
    </row>
    <row r="65252" spans="4:4">
      <c r="D65252" s="422"/>
    </row>
    <row r="65253" spans="4:4">
      <c r="D65253" s="422"/>
    </row>
    <row r="65254" spans="4:4">
      <c r="D65254" s="422"/>
    </row>
    <row r="65255" spans="4:4">
      <c r="D65255" s="422"/>
    </row>
    <row r="65256" spans="4:4">
      <c r="D65256" s="422"/>
    </row>
    <row r="65257" spans="4:4">
      <c r="D65257" s="422"/>
    </row>
    <row r="65258" spans="4:4">
      <c r="D65258" s="422"/>
    </row>
    <row r="65259" spans="4:4">
      <c r="D65259" s="422"/>
    </row>
    <row r="65260" spans="4:4">
      <c r="D65260" s="422"/>
    </row>
    <row r="65261" spans="4:4">
      <c r="D65261" s="422"/>
    </row>
    <row r="65262" spans="4:4">
      <c r="D65262" s="422"/>
    </row>
    <row r="65263" spans="4:4">
      <c r="D65263" s="422"/>
    </row>
    <row r="65264" spans="4:4">
      <c r="D65264" s="422"/>
    </row>
    <row r="65265" spans="4:4">
      <c r="D65265" s="422"/>
    </row>
    <row r="65266" spans="4:4">
      <c r="D65266" s="422"/>
    </row>
    <row r="65267" spans="4:4">
      <c r="D65267" s="422"/>
    </row>
    <row r="65268" spans="4:4">
      <c r="D65268" s="422"/>
    </row>
    <row r="65269" spans="4:4">
      <c r="D65269" s="422"/>
    </row>
    <row r="65270" spans="4:4">
      <c r="D65270" s="422"/>
    </row>
    <row r="65271" spans="4:4">
      <c r="D65271" s="422"/>
    </row>
    <row r="65272" spans="4:4">
      <c r="D65272" s="422"/>
    </row>
    <row r="65273" spans="4:4">
      <c r="D65273" s="422"/>
    </row>
    <row r="65274" spans="4:4">
      <c r="D65274" s="422"/>
    </row>
    <row r="65275" spans="4:4">
      <c r="D65275" s="422"/>
    </row>
    <row r="65276" spans="4:4">
      <c r="D65276" s="422"/>
    </row>
    <row r="65277" spans="4:4">
      <c r="D65277" s="422"/>
    </row>
    <row r="65278" spans="4:4">
      <c r="D65278" s="422"/>
    </row>
    <row r="65279" spans="4:4">
      <c r="D65279" s="422"/>
    </row>
    <row r="65280" spans="4:4">
      <c r="D65280" s="422"/>
    </row>
    <row r="65281" spans="4:4">
      <c r="D65281" s="422"/>
    </row>
    <row r="65282" spans="4:4">
      <c r="D65282" s="422"/>
    </row>
    <row r="65283" spans="4:4">
      <c r="D65283" s="422"/>
    </row>
    <row r="65284" spans="4:4">
      <c r="D65284" s="422"/>
    </row>
    <row r="65285" spans="4:4">
      <c r="D65285" s="422"/>
    </row>
    <row r="65286" spans="4:4">
      <c r="D65286" s="422"/>
    </row>
    <row r="65287" spans="4:4">
      <c r="D65287" s="422"/>
    </row>
    <row r="65288" spans="4:4">
      <c r="D65288" s="422"/>
    </row>
    <row r="65289" spans="4:4">
      <c r="D65289" s="422"/>
    </row>
    <row r="65290" spans="4:4">
      <c r="D65290" s="422"/>
    </row>
    <row r="65291" spans="4:4">
      <c r="D65291" s="422"/>
    </row>
    <row r="65292" spans="4:4">
      <c r="D65292" s="422"/>
    </row>
    <row r="65293" spans="4:4">
      <c r="D65293" s="422"/>
    </row>
    <row r="65294" spans="4:4">
      <c r="D65294" s="422"/>
    </row>
    <row r="65295" spans="4:4">
      <c r="D65295" s="422"/>
    </row>
    <row r="65296" spans="4:4">
      <c r="D65296" s="422"/>
    </row>
    <row r="65297" spans="4:4">
      <c r="D65297" s="422"/>
    </row>
    <row r="65298" spans="4:4">
      <c r="D65298" s="422"/>
    </row>
    <row r="65299" spans="4:4">
      <c r="D65299" s="422"/>
    </row>
    <row r="65300" spans="4:4">
      <c r="D65300" s="422"/>
    </row>
    <row r="65301" spans="4:4">
      <c r="D65301" s="422"/>
    </row>
    <row r="65302" spans="4:4">
      <c r="D65302" s="422"/>
    </row>
    <row r="65303" spans="4:4">
      <c r="D65303" s="422"/>
    </row>
    <row r="65304" spans="4:4">
      <c r="D65304" s="422"/>
    </row>
    <row r="65305" spans="4:4">
      <c r="D65305" s="422"/>
    </row>
    <row r="65306" spans="4:4">
      <c r="D65306" s="422"/>
    </row>
    <row r="65307" spans="4:4">
      <c r="D65307" s="422"/>
    </row>
    <row r="65308" spans="4:4">
      <c r="D65308" s="422"/>
    </row>
    <row r="65309" spans="4:4">
      <c r="D65309" s="422"/>
    </row>
    <row r="65310" spans="4:4">
      <c r="D65310" s="422"/>
    </row>
    <row r="65311" spans="4:4">
      <c r="D65311" s="422"/>
    </row>
    <row r="65312" spans="4:4">
      <c r="D65312" s="422"/>
    </row>
    <row r="65313" spans="4:4">
      <c r="D65313" s="422"/>
    </row>
    <row r="65314" spans="4:4">
      <c r="D65314" s="422"/>
    </row>
    <row r="65315" spans="4:4">
      <c r="D65315" s="422"/>
    </row>
    <row r="65316" spans="4:4">
      <c r="D65316" s="422"/>
    </row>
    <row r="65317" spans="4:4">
      <c r="D65317" s="422"/>
    </row>
    <row r="65318" spans="4:4">
      <c r="D65318" s="422"/>
    </row>
    <row r="65319" spans="4:4">
      <c r="D65319" s="422"/>
    </row>
    <row r="65320" spans="4:4">
      <c r="D65320" s="422"/>
    </row>
    <row r="65321" spans="4:4">
      <c r="D65321" s="422"/>
    </row>
    <row r="65322" spans="4:4">
      <c r="D65322" s="422"/>
    </row>
    <row r="65323" spans="4:4">
      <c r="D65323" s="422"/>
    </row>
    <row r="65324" spans="4:4">
      <c r="D65324" s="422"/>
    </row>
    <row r="65325" spans="4:4">
      <c r="D65325" s="422"/>
    </row>
    <row r="65326" spans="4:4">
      <c r="D65326" s="422"/>
    </row>
    <row r="65327" spans="4:4">
      <c r="D65327" s="422"/>
    </row>
    <row r="65328" spans="4:4">
      <c r="D65328" s="422"/>
    </row>
    <row r="65329" spans="4:4">
      <c r="D65329" s="422"/>
    </row>
    <row r="65330" spans="4:4">
      <c r="D65330" s="422"/>
    </row>
    <row r="65331" spans="4:4">
      <c r="D65331" s="422"/>
    </row>
    <row r="65332" spans="4:4">
      <c r="D65332" s="422"/>
    </row>
    <row r="65333" spans="4:4">
      <c r="D65333" s="422"/>
    </row>
    <row r="65334" spans="4:4">
      <c r="D65334" s="422"/>
    </row>
    <row r="65335" spans="4:4">
      <c r="D65335" s="422"/>
    </row>
    <row r="65336" spans="4:4">
      <c r="D65336" s="422"/>
    </row>
    <row r="65337" spans="4:4">
      <c r="D65337" s="422"/>
    </row>
    <row r="65338" spans="4:4">
      <c r="D65338" s="422"/>
    </row>
    <row r="65339" spans="4:4">
      <c r="D65339" s="422"/>
    </row>
    <row r="65340" spans="4:4">
      <c r="D65340" s="422"/>
    </row>
    <row r="65341" spans="4:4">
      <c r="D65341" s="422"/>
    </row>
    <row r="65342" spans="4:4">
      <c r="D65342" s="422"/>
    </row>
    <row r="65343" spans="4:4">
      <c r="D65343" s="422"/>
    </row>
    <row r="65344" spans="4:4">
      <c r="D65344" s="422"/>
    </row>
    <row r="65345" spans="4:4">
      <c r="D65345" s="422"/>
    </row>
    <row r="65346" spans="4:4">
      <c r="D65346" s="422"/>
    </row>
    <row r="65347" spans="4:4">
      <c r="D65347" s="422"/>
    </row>
    <row r="65348" spans="4:4">
      <c r="D65348" s="422"/>
    </row>
    <row r="65349" spans="4:4">
      <c r="D65349" s="422"/>
    </row>
    <row r="65350" spans="4:4">
      <c r="D65350" s="422"/>
    </row>
    <row r="65351" spans="4:4">
      <c r="D65351" s="422"/>
    </row>
    <row r="65352" spans="4:4">
      <c r="D65352" s="422"/>
    </row>
    <row r="65353" spans="4:4">
      <c r="D65353" s="422"/>
    </row>
    <row r="65354" spans="4:4">
      <c r="D65354" s="422"/>
    </row>
    <row r="65355" spans="4:4">
      <c r="D65355" s="422"/>
    </row>
    <row r="65356" spans="4:4">
      <c r="D65356" s="422"/>
    </row>
    <row r="65357" spans="4:4">
      <c r="D65357" s="422"/>
    </row>
    <row r="65358" spans="4:4">
      <c r="D65358" s="422"/>
    </row>
    <row r="65359" spans="4:4">
      <c r="D65359" s="422"/>
    </row>
    <row r="65360" spans="4:4">
      <c r="D65360" s="422"/>
    </row>
    <row r="65361" spans="4:4">
      <c r="D65361" s="422"/>
    </row>
    <row r="65362" spans="4:4">
      <c r="D65362" s="422"/>
    </row>
    <row r="65363" spans="4:4">
      <c r="D65363" s="422"/>
    </row>
    <row r="65364" spans="4:4">
      <c r="D65364" s="422"/>
    </row>
    <row r="65365" spans="4:4">
      <c r="D65365" s="422"/>
    </row>
    <row r="65366" spans="4:4">
      <c r="D65366" s="422"/>
    </row>
    <row r="65367" spans="4:4">
      <c r="D65367" s="422"/>
    </row>
    <row r="65368" spans="4:4">
      <c r="D65368" s="422"/>
    </row>
    <row r="65369" spans="4:4">
      <c r="D65369" s="422"/>
    </row>
    <row r="65370" spans="4:4">
      <c r="D65370" s="422"/>
    </row>
    <row r="65371" spans="4:4">
      <c r="D65371" s="422"/>
    </row>
    <row r="65372" spans="4:4">
      <c r="D65372" s="422"/>
    </row>
    <row r="65373" spans="4:4">
      <c r="D65373" s="422"/>
    </row>
    <row r="65374" spans="4:4">
      <c r="D65374" s="422"/>
    </row>
    <row r="65375" spans="4:4">
      <c r="D65375" s="422"/>
    </row>
    <row r="65376" spans="4:4">
      <c r="D65376" s="422"/>
    </row>
    <row r="65377" spans="4:4">
      <c r="D65377" s="422"/>
    </row>
    <row r="65378" spans="4:4">
      <c r="D65378" s="422"/>
    </row>
    <row r="65379" spans="4:4">
      <c r="D65379" s="422"/>
    </row>
    <row r="65380" spans="4:4">
      <c r="D65380" s="422"/>
    </row>
    <row r="65381" spans="4:4">
      <c r="D65381" s="422"/>
    </row>
    <row r="65382" spans="4:4">
      <c r="D65382" s="422"/>
    </row>
    <row r="65383" spans="4:4">
      <c r="D65383" s="422"/>
    </row>
    <row r="65384" spans="4:4">
      <c r="D65384" s="422"/>
    </row>
    <row r="65385" spans="4:4">
      <c r="D65385" s="422"/>
    </row>
    <row r="65386" spans="4:4">
      <c r="D65386" s="422"/>
    </row>
    <row r="65387" spans="4:4">
      <c r="D65387" s="422"/>
    </row>
    <row r="65388" spans="4:4">
      <c r="D65388" s="422"/>
    </row>
    <row r="65389" spans="4:4">
      <c r="D65389" s="422"/>
    </row>
    <row r="65390" spans="4:4">
      <c r="D65390" s="422"/>
    </row>
    <row r="65391" spans="4:4">
      <c r="D65391" s="422"/>
    </row>
    <row r="65392" spans="4:4">
      <c r="D65392" s="422"/>
    </row>
    <row r="65393" spans="4:4">
      <c r="D65393" s="422"/>
    </row>
    <row r="65394" spans="4:4">
      <c r="D65394" s="422"/>
    </row>
    <row r="65395" spans="4:4">
      <c r="D65395" s="422"/>
    </row>
    <row r="65396" spans="4:4">
      <c r="D65396" s="422"/>
    </row>
    <row r="65397" spans="4:4">
      <c r="D65397" s="422"/>
    </row>
    <row r="65398" spans="4:4">
      <c r="D65398" s="422"/>
    </row>
    <row r="65399" spans="4:4">
      <c r="D65399" s="422"/>
    </row>
    <row r="65400" spans="4:4">
      <c r="D65400" s="422"/>
    </row>
    <row r="65401" spans="4:4">
      <c r="D65401" s="422"/>
    </row>
    <row r="65402" spans="4:4">
      <c r="D65402" s="422"/>
    </row>
    <row r="65403" spans="4:4">
      <c r="D65403" s="422"/>
    </row>
    <row r="65404" spans="4:4">
      <c r="D65404" s="422"/>
    </row>
    <row r="65405" spans="4:4">
      <c r="D65405" s="422"/>
    </row>
    <row r="65406" spans="4:4">
      <c r="D65406" s="422"/>
    </row>
    <row r="65407" spans="4:4">
      <c r="D65407" s="422"/>
    </row>
    <row r="65408" spans="4:4">
      <c r="D65408" s="422"/>
    </row>
    <row r="65409" spans="4:4">
      <c r="D65409" s="422"/>
    </row>
    <row r="65410" spans="4:4">
      <c r="D65410" s="422"/>
    </row>
    <row r="65411" spans="4:4">
      <c r="D65411" s="422"/>
    </row>
    <row r="65412" spans="4:4">
      <c r="D65412" s="422"/>
    </row>
    <row r="65413" spans="4:4">
      <c r="D65413" s="422"/>
    </row>
    <row r="65414" spans="4:4">
      <c r="D65414" s="422"/>
    </row>
    <row r="65415" spans="4:4">
      <c r="D65415" s="422"/>
    </row>
    <row r="65416" spans="4:4">
      <c r="D65416" s="422"/>
    </row>
    <row r="65417" spans="4:4">
      <c r="D65417" s="422"/>
    </row>
    <row r="65418" spans="4:4">
      <c r="D65418" s="422"/>
    </row>
    <row r="65419" spans="4:4">
      <c r="D65419" s="422"/>
    </row>
    <row r="65420" spans="4:4">
      <c r="D65420" s="422"/>
    </row>
    <row r="65421" spans="4:4">
      <c r="D65421" s="422"/>
    </row>
    <row r="65422" spans="4:4">
      <c r="D65422" s="422"/>
    </row>
    <row r="65423" spans="4:4">
      <c r="D65423" s="422"/>
    </row>
    <row r="65424" spans="4:4">
      <c r="D65424" s="422"/>
    </row>
    <row r="65425" spans="4:4">
      <c r="D65425" s="422"/>
    </row>
    <row r="65426" spans="4:4">
      <c r="D65426" s="422"/>
    </row>
    <row r="65427" spans="4:4">
      <c r="D65427" s="422"/>
    </row>
    <row r="65428" spans="4:4">
      <c r="D65428" s="422"/>
    </row>
    <row r="65429" spans="4:4">
      <c r="D65429" s="422"/>
    </row>
    <row r="65430" spans="4:4">
      <c r="D65430" s="422"/>
    </row>
    <row r="65431" spans="4:4">
      <c r="D65431" s="422"/>
    </row>
    <row r="65432" spans="4:4">
      <c r="D65432" s="422"/>
    </row>
    <row r="65433" spans="4:4">
      <c r="D65433" s="422"/>
    </row>
    <row r="65434" spans="4:4">
      <c r="D65434" s="422"/>
    </row>
    <row r="65435" spans="4:4">
      <c r="D65435" s="422"/>
    </row>
    <row r="65436" spans="4:4">
      <c r="D65436" s="422"/>
    </row>
    <row r="65437" spans="4:4">
      <c r="D65437" s="422"/>
    </row>
    <row r="65438" spans="4:4">
      <c r="D65438" s="422"/>
    </row>
    <row r="65439" spans="4:4">
      <c r="D65439" s="422"/>
    </row>
    <row r="65440" spans="4:4">
      <c r="D65440" s="422"/>
    </row>
    <row r="65441" spans="4:4">
      <c r="D65441" s="422"/>
    </row>
    <row r="65442" spans="4:4">
      <c r="D65442" s="422"/>
    </row>
    <row r="65443" spans="4:4">
      <c r="D65443" s="422"/>
    </row>
    <row r="65444" spans="4:4">
      <c r="D65444" s="422"/>
    </row>
    <row r="65445" spans="4:4">
      <c r="D65445" s="422"/>
    </row>
    <row r="65446" spans="4:4">
      <c r="D65446" s="422"/>
    </row>
    <row r="65447" spans="4:4">
      <c r="D65447" s="422"/>
    </row>
    <row r="65448" spans="4:4">
      <c r="D65448" s="422"/>
    </row>
    <row r="65449" spans="4:4">
      <c r="D65449" s="422"/>
    </row>
    <row r="65450" spans="4:4">
      <c r="D65450" s="422"/>
    </row>
    <row r="65451" spans="4:4">
      <c r="D65451" s="422"/>
    </row>
    <row r="65452" spans="4:4">
      <c r="D65452" s="422"/>
    </row>
    <row r="65453" spans="4:4">
      <c r="D65453" s="422"/>
    </row>
    <row r="65454" spans="4:4">
      <c r="D65454" s="422"/>
    </row>
    <row r="65455" spans="4:4">
      <c r="D65455" s="422"/>
    </row>
    <row r="65456" spans="4:4">
      <c r="D65456" s="422"/>
    </row>
    <row r="65457" spans="4:4">
      <c r="D65457" s="422"/>
    </row>
    <row r="65458" spans="4:4">
      <c r="D65458" s="422"/>
    </row>
    <row r="65459" spans="4:4">
      <c r="D65459" s="422"/>
    </row>
    <row r="65460" spans="4:4">
      <c r="D65460" s="422"/>
    </row>
    <row r="65461" spans="4:4">
      <c r="D65461" s="422"/>
    </row>
    <row r="65462" spans="4:4">
      <c r="D65462" s="422"/>
    </row>
    <row r="65463" spans="4:4">
      <c r="D65463" s="422"/>
    </row>
    <row r="65464" spans="4:4">
      <c r="D65464" s="422"/>
    </row>
    <row r="65465" spans="4:4">
      <c r="D65465" s="422"/>
    </row>
    <row r="65466" spans="4:4">
      <c r="D65466" s="422"/>
    </row>
    <row r="65467" spans="4:4">
      <c r="D65467" s="422"/>
    </row>
    <row r="65468" spans="4:4">
      <c r="D65468" s="422"/>
    </row>
    <row r="65469" spans="4:4">
      <c r="D65469" s="422"/>
    </row>
    <row r="65470" spans="4:4">
      <c r="D65470" s="422"/>
    </row>
    <row r="65471" spans="4:4">
      <c r="D65471" s="422"/>
    </row>
    <row r="65472" spans="4:4">
      <c r="D65472" s="422"/>
    </row>
    <row r="65473" spans="4:4">
      <c r="D65473" s="422"/>
    </row>
    <row r="65474" spans="4:4">
      <c r="D65474" s="422"/>
    </row>
    <row r="65475" spans="4:4">
      <c r="D65475" s="422"/>
    </row>
    <row r="65476" spans="4:4">
      <c r="D65476" s="422"/>
    </row>
    <row r="65477" spans="4:4">
      <c r="D65477" s="422"/>
    </row>
    <row r="65478" spans="4:4">
      <c r="D65478" s="422"/>
    </row>
    <row r="65479" spans="4:4">
      <c r="D65479" s="422"/>
    </row>
    <row r="65480" spans="4:4">
      <c r="D65480" s="422"/>
    </row>
    <row r="65481" spans="4:4">
      <c r="D65481" s="422"/>
    </row>
    <row r="65482" spans="4:4">
      <c r="D65482" s="422"/>
    </row>
    <row r="65483" spans="4:4">
      <c r="D65483" s="422"/>
    </row>
    <row r="65484" spans="4:4">
      <c r="D65484" s="422"/>
    </row>
    <row r="65485" spans="4:4">
      <c r="D65485" s="422"/>
    </row>
    <row r="65486" spans="4:4">
      <c r="D65486" s="422"/>
    </row>
    <row r="65487" spans="4:4">
      <c r="D65487" s="422"/>
    </row>
    <row r="65488" spans="4:4">
      <c r="D65488" s="422"/>
    </row>
    <row r="65489" spans="4:4">
      <c r="D65489" s="422"/>
    </row>
    <row r="65490" spans="4:4">
      <c r="D65490" s="422"/>
    </row>
    <row r="65491" spans="4:4">
      <c r="D65491" s="422"/>
    </row>
    <row r="65492" spans="4:4">
      <c r="D65492" s="422"/>
    </row>
    <row r="65493" spans="4:4">
      <c r="D65493" s="422"/>
    </row>
    <row r="65494" spans="4:4">
      <c r="D65494" s="422"/>
    </row>
    <row r="65495" spans="4:4">
      <c r="D65495" s="422"/>
    </row>
    <row r="65496" spans="4:4">
      <c r="D65496" s="422"/>
    </row>
    <row r="65497" spans="4:4">
      <c r="D65497" s="422"/>
    </row>
    <row r="65498" spans="4:4">
      <c r="D65498" s="422"/>
    </row>
    <row r="65499" spans="4:4">
      <c r="D65499" s="422"/>
    </row>
    <row r="65500" spans="4:4">
      <c r="D65500" s="422"/>
    </row>
    <row r="65501" spans="4:4">
      <c r="D65501" s="422"/>
    </row>
    <row r="65502" spans="4:4">
      <c r="D65502" s="422"/>
    </row>
    <row r="65503" spans="4:4">
      <c r="D65503" s="422"/>
    </row>
    <row r="65504" spans="4:4">
      <c r="D65504" s="422"/>
    </row>
    <row r="65505" spans="4:4">
      <c r="D65505" s="422"/>
    </row>
    <row r="65506" spans="4:4">
      <c r="D65506" s="422"/>
    </row>
    <row r="65507" spans="4:4">
      <c r="D65507" s="422"/>
    </row>
    <row r="65508" spans="4:4">
      <c r="D65508" s="422"/>
    </row>
    <row r="65509" spans="4:4">
      <c r="D65509" s="422"/>
    </row>
    <row r="65510" spans="4:4">
      <c r="D65510" s="422"/>
    </row>
    <row r="65511" spans="4:4">
      <c r="D65511" s="422"/>
    </row>
    <row r="65512" spans="4:4">
      <c r="D65512" s="422"/>
    </row>
    <row r="65513" spans="4:4">
      <c r="D65513" s="422"/>
    </row>
    <row r="65514" spans="4:4">
      <c r="D65514" s="422"/>
    </row>
    <row r="65515" spans="4:4">
      <c r="D65515" s="422"/>
    </row>
    <row r="65516" spans="4:4">
      <c r="D65516" s="422"/>
    </row>
    <row r="65517" spans="4:4">
      <c r="D65517" s="422"/>
    </row>
    <row r="65518" spans="4:4">
      <c r="D65518" s="422"/>
    </row>
    <row r="65519" spans="4:4">
      <c r="D65519" s="422"/>
    </row>
    <row r="65520" spans="4:4">
      <c r="D65520" s="422"/>
    </row>
    <row r="65521" spans="4:4">
      <c r="D65521" s="422"/>
    </row>
    <row r="65522" spans="4:4">
      <c r="D65522" s="422"/>
    </row>
    <row r="65523" spans="4:4">
      <c r="D65523" s="422"/>
    </row>
    <row r="65524" spans="4:4">
      <c r="D65524" s="422"/>
    </row>
    <row r="65525" spans="4:4">
      <c r="D65525" s="422"/>
    </row>
    <row r="65526" spans="4:4">
      <c r="D65526" s="422"/>
    </row>
    <row r="65527" spans="4:4">
      <c r="D65527" s="422"/>
    </row>
    <row r="65528" spans="4:4">
      <c r="D65528" s="422"/>
    </row>
    <row r="65529" spans="4:4">
      <c r="D65529" s="422"/>
    </row>
    <row r="65530" spans="4:4">
      <c r="D65530" s="422"/>
    </row>
    <row r="65531" spans="4:4">
      <c r="D65531" s="422"/>
    </row>
    <row r="65532" spans="4:4">
      <c r="D65532" s="422"/>
    </row>
    <row r="65533" spans="4:4">
      <c r="D65533" s="422"/>
    </row>
    <row r="65534" spans="4:4">
      <c r="D65534" s="422"/>
    </row>
    <row r="65535" spans="4:4">
      <c r="D65535" s="422"/>
    </row>
    <row r="65536" spans="4:4">
      <c r="D65536" s="422"/>
    </row>
    <row r="65537" spans="4:4">
      <c r="D65537" s="422"/>
    </row>
    <row r="65538" spans="4:4">
      <c r="D65538" s="422"/>
    </row>
    <row r="65539" spans="4:4">
      <c r="D65539" s="422"/>
    </row>
    <row r="65540" spans="4:4">
      <c r="D65540" s="422"/>
    </row>
    <row r="65541" spans="4:4">
      <c r="D65541" s="422"/>
    </row>
    <row r="65542" spans="4:4">
      <c r="D65542" s="422"/>
    </row>
    <row r="65543" spans="4:4">
      <c r="D65543" s="422"/>
    </row>
    <row r="65544" spans="4:4">
      <c r="D65544" s="422"/>
    </row>
    <row r="65545" spans="4:4">
      <c r="D65545" s="422"/>
    </row>
    <row r="65546" spans="4:4">
      <c r="D65546" s="422"/>
    </row>
    <row r="65547" spans="4:4">
      <c r="D65547" s="422"/>
    </row>
    <row r="65548" spans="4:4">
      <c r="D65548" s="422"/>
    </row>
    <row r="65549" spans="4:4">
      <c r="D65549" s="422"/>
    </row>
    <row r="65550" spans="4:4">
      <c r="D65550" s="422"/>
    </row>
    <row r="65551" spans="4:4">
      <c r="D65551" s="422"/>
    </row>
    <row r="65552" spans="4:4">
      <c r="D65552" s="422"/>
    </row>
    <row r="65553" spans="4:4">
      <c r="D65553" s="422"/>
    </row>
    <row r="65554" spans="4:4">
      <c r="D65554" s="422"/>
    </row>
    <row r="65555" spans="4:4">
      <c r="D65555" s="422"/>
    </row>
    <row r="65556" spans="4:4">
      <c r="D65556" s="422"/>
    </row>
    <row r="65557" spans="4:4">
      <c r="D65557" s="422"/>
    </row>
    <row r="65558" spans="4:4">
      <c r="D65558" s="422"/>
    </row>
    <row r="65559" spans="4:4">
      <c r="D65559" s="422"/>
    </row>
    <row r="65560" spans="4:4">
      <c r="D65560" s="422"/>
    </row>
    <row r="65561" spans="4:4">
      <c r="D65561" s="422"/>
    </row>
    <row r="65562" spans="4:4">
      <c r="D65562" s="422"/>
    </row>
    <row r="65563" spans="4:4">
      <c r="D65563" s="422"/>
    </row>
    <row r="65564" spans="4:4">
      <c r="D65564" s="422"/>
    </row>
    <row r="65565" spans="4:4">
      <c r="D65565" s="422"/>
    </row>
    <row r="65566" spans="4:4">
      <c r="D65566" s="422"/>
    </row>
    <row r="65567" spans="4:4">
      <c r="D65567" s="422"/>
    </row>
    <row r="65568" spans="4:4">
      <c r="D65568" s="422"/>
    </row>
    <row r="65569" spans="4:4">
      <c r="D65569" s="422"/>
    </row>
    <row r="65570" spans="4:4">
      <c r="D65570" s="422"/>
    </row>
    <row r="65571" spans="4:4">
      <c r="D65571" s="422"/>
    </row>
    <row r="65572" spans="4:4">
      <c r="D65572" s="422"/>
    </row>
    <row r="65573" spans="4:4">
      <c r="D65573" s="422"/>
    </row>
    <row r="65574" spans="4:4">
      <c r="D65574" s="422"/>
    </row>
    <row r="65575" spans="4:4">
      <c r="D65575" s="422"/>
    </row>
    <row r="65576" spans="4:4">
      <c r="D65576" s="422"/>
    </row>
    <row r="65577" spans="4:4">
      <c r="D65577" s="422"/>
    </row>
    <row r="65578" spans="4:4">
      <c r="D65578" s="422"/>
    </row>
    <row r="65579" spans="4:4">
      <c r="D65579" s="422"/>
    </row>
    <row r="65580" spans="4:4">
      <c r="D65580" s="422"/>
    </row>
    <row r="65581" spans="4:4">
      <c r="D65581" s="422"/>
    </row>
    <row r="65582" spans="4:4">
      <c r="D65582" s="422"/>
    </row>
    <row r="65583" spans="4:4">
      <c r="D65583" s="422"/>
    </row>
    <row r="65584" spans="4:4">
      <c r="D65584" s="422"/>
    </row>
    <row r="65585" spans="4:4">
      <c r="D65585" s="422"/>
    </row>
    <row r="65586" spans="4:4">
      <c r="D65586" s="422"/>
    </row>
    <row r="65587" spans="4:4">
      <c r="D65587" s="422"/>
    </row>
    <row r="65588" spans="4:4">
      <c r="D65588" s="422"/>
    </row>
    <row r="65589" spans="4:4">
      <c r="D65589" s="422"/>
    </row>
    <row r="65590" spans="4:4">
      <c r="D65590" s="422"/>
    </row>
    <row r="65591" spans="4:4">
      <c r="D65591" s="422"/>
    </row>
    <row r="65592" spans="4:4">
      <c r="D65592" s="422"/>
    </row>
    <row r="65593" spans="4:4">
      <c r="D65593" s="422"/>
    </row>
    <row r="65594" spans="4:4">
      <c r="D65594" s="422"/>
    </row>
    <row r="65595" spans="4:4">
      <c r="D65595" s="422"/>
    </row>
    <row r="65596" spans="4:4">
      <c r="D65596" s="422"/>
    </row>
    <row r="65597" spans="4:4">
      <c r="D65597" s="422"/>
    </row>
    <row r="65598" spans="4:4">
      <c r="D65598" s="422"/>
    </row>
    <row r="65599" spans="4:4">
      <c r="D65599" s="422"/>
    </row>
    <row r="65600" spans="4:4">
      <c r="D65600" s="422"/>
    </row>
    <row r="65601" spans="4:4">
      <c r="D65601" s="422"/>
    </row>
    <row r="65602" spans="4:4">
      <c r="D65602" s="422"/>
    </row>
    <row r="65603" spans="4:4">
      <c r="D65603" s="422"/>
    </row>
    <row r="65604" spans="4:4">
      <c r="D65604" s="422"/>
    </row>
    <row r="65605" spans="4:4">
      <c r="D65605" s="422"/>
    </row>
    <row r="65606" spans="4:4">
      <c r="D65606" s="422"/>
    </row>
    <row r="65607" spans="4:4">
      <c r="D65607" s="422"/>
    </row>
    <row r="65608" spans="4:4">
      <c r="D65608" s="422"/>
    </row>
    <row r="65609" spans="4:4">
      <c r="D65609" s="422"/>
    </row>
    <row r="65610" spans="4:4">
      <c r="D65610" s="422"/>
    </row>
    <row r="65611" spans="4:4">
      <c r="D65611" s="422"/>
    </row>
    <row r="65612" spans="4:4">
      <c r="D65612" s="422"/>
    </row>
    <row r="65613" spans="4:4">
      <c r="D65613" s="422"/>
    </row>
    <row r="65614" spans="4:4">
      <c r="D65614" s="422"/>
    </row>
    <row r="65615" spans="4:4">
      <c r="D65615" s="422"/>
    </row>
    <row r="65616" spans="4:4">
      <c r="D65616" s="422"/>
    </row>
    <row r="65617" spans="4:4">
      <c r="D65617" s="422"/>
    </row>
    <row r="65618" spans="4:4">
      <c r="D65618" s="422"/>
    </row>
    <row r="65619" spans="4:4">
      <c r="D65619" s="422"/>
    </row>
    <row r="65620" spans="4:4">
      <c r="D65620" s="422"/>
    </row>
    <row r="65621" spans="4:4">
      <c r="D65621" s="422"/>
    </row>
    <row r="65622" spans="4:4">
      <c r="D65622" s="422"/>
    </row>
    <row r="65623" spans="4:4">
      <c r="D65623" s="422"/>
    </row>
    <row r="65624" spans="4:4">
      <c r="D65624" s="422"/>
    </row>
    <row r="65625" spans="4:4">
      <c r="D65625" s="422"/>
    </row>
    <row r="65626" spans="4:4">
      <c r="D65626" s="422"/>
    </row>
    <row r="65627" spans="4:4">
      <c r="D65627" s="422"/>
    </row>
    <row r="65628" spans="4:4">
      <c r="D65628" s="422"/>
    </row>
    <row r="65629" spans="4:4">
      <c r="D65629" s="422"/>
    </row>
    <row r="65630" spans="4:4">
      <c r="D65630" s="422"/>
    </row>
    <row r="65631" spans="4:4">
      <c r="D65631" s="422"/>
    </row>
    <row r="65632" spans="4:4">
      <c r="D65632" s="422"/>
    </row>
    <row r="65633" spans="4:4">
      <c r="D65633" s="422"/>
    </row>
    <row r="65634" spans="4:4">
      <c r="D65634" s="422"/>
    </row>
    <row r="65635" spans="4:4">
      <c r="D65635" s="422"/>
    </row>
    <row r="65636" spans="4:4">
      <c r="D65636" s="422"/>
    </row>
    <row r="65637" spans="4:4">
      <c r="D65637" s="422"/>
    </row>
    <row r="65638" spans="4:4">
      <c r="D65638" s="422"/>
    </row>
    <row r="65639" spans="4:4">
      <c r="D65639" s="422"/>
    </row>
    <row r="65640" spans="4:4">
      <c r="D65640" s="422"/>
    </row>
    <row r="65641" spans="4:4">
      <c r="D65641" s="422"/>
    </row>
    <row r="65642" spans="4:4">
      <c r="D65642" s="422"/>
    </row>
    <row r="65643" spans="4:4">
      <c r="D65643" s="422"/>
    </row>
    <row r="65644" spans="4:4">
      <c r="D65644" s="422"/>
    </row>
    <row r="65645" spans="4:4">
      <c r="D65645" s="422"/>
    </row>
    <row r="65646" spans="4:4">
      <c r="D65646" s="422"/>
    </row>
    <row r="65647" spans="4:4">
      <c r="D65647" s="422"/>
    </row>
    <row r="65648" spans="4:4">
      <c r="D65648" s="422"/>
    </row>
    <row r="65649" spans="4:4">
      <c r="D65649" s="422"/>
    </row>
    <row r="65650" spans="4:4">
      <c r="D65650" s="422"/>
    </row>
    <row r="65651" spans="4:4">
      <c r="D65651" s="422"/>
    </row>
    <row r="65652" spans="4:4">
      <c r="D65652" s="422"/>
    </row>
    <row r="65653" spans="4:4">
      <c r="D65653" s="422"/>
    </row>
    <row r="65654" spans="4:4">
      <c r="D65654" s="422"/>
    </row>
    <row r="65655" spans="4:4">
      <c r="D65655" s="422"/>
    </row>
    <row r="65656" spans="4:4">
      <c r="D65656" s="422"/>
    </row>
    <row r="65657" spans="4:4">
      <c r="D65657" s="422"/>
    </row>
    <row r="65658" spans="4:4">
      <c r="D65658" s="422"/>
    </row>
    <row r="65659" spans="4:4">
      <c r="D65659" s="422"/>
    </row>
    <row r="65660" spans="4:4">
      <c r="D65660" s="422"/>
    </row>
    <row r="65661" spans="4:4">
      <c r="D65661" s="422"/>
    </row>
    <row r="65662" spans="4:4">
      <c r="D65662" s="422"/>
    </row>
    <row r="65663" spans="4:4">
      <c r="D65663" s="422"/>
    </row>
    <row r="65664" spans="4:4">
      <c r="D65664" s="422"/>
    </row>
    <row r="65665" spans="4:4">
      <c r="D65665" s="422"/>
    </row>
    <row r="65666" spans="4:4">
      <c r="D65666" s="422"/>
    </row>
    <row r="65667" spans="4:4">
      <c r="D65667" s="422"/>
    </row>
    <row r="65668" spans="4:4">
      <c r="D65668" s="422"/>
    </row>
    <row r="65669" spans="4:4">
      <c r="D65669" s="422"/>
    </row>
    <row r="65670" spans="4:4">
      <c r="D65670" s="422"/>
    </row>
    <row r="65671" spans="4:4">
      <c r="D65671" s="422"/>
    </row>
    <row r="65672" spans="4:4">
      <c r="D65672" s="422"/>
    </row>
    <row r="65673" spans="4:4">
      <c r="D65673" s="422"/>
    </row>
    <row r="65674" spans="4:4">
      <c r="D65674" s="422"/>
    </row>
    <row r="65675" spans="4:4">
      <c r="D65675" s="422"/>
    </row>
    <row r="65676" spans="4:4">
      <c r="D65676" s="422"/>
    </row>
    <row r="65677" spans="4:4">
      <c r="D65677" s="422"/>
    </row>
    <row r="65678" spans="4:4">
      <c r="D65678" s="422"/>
    </row>
    <row r="65679" spans="4:4">
      <c r="D65679" s="422"/>
    </row>
    <row r="65680" spans="4:4">
      <c r="D65680" s="422"/>
    </row>
    <row r="65681" spans="4:4">
      <c r="D65681" s="422"/>
    </row>
    <row r="65682" spans="4:4">
      <c r="D65682" s="422"/>
    </row>
    <row r="65683" spans="4:4">
      <c r="D65683" s="422"/>
    </row>
    <row r="65684" spans="4:4">
      <c r="D65684" s="422"/>
    </row>
    <row r="65685" spans="4:4">
      <c r="D65685" s="422"/>
    </row>
    <row r="65686" spans="4:4">
      <c r="D65686" s="422"/>
    </row>
    <row r="65687" spans="4:4">
      <c r="D65687" s="422"/>
    </row>
    <row r="65688" spans="4:4">
      <c r="D65688" s="422"/>
    </row>
    <row r="65689" spans="4:4">
      <c r="D65689" s="422"/>
    </row>
    <row r="65690" spans="4:4">
      <c r="D65690" s="422"/>
    </row>
    <row r="65691" spans="4:4">
      <c r="D65691" s="422"/>
    </row>
    <row r="65692" spans="4:4">
      <c r="D65692" s="422"/>
    </row>
    <row r="65693" spans="4:4">
      <c r="D65693" s="422"/>
    </row>
    <row r="65694" spans="4:4">
      <c r="D65694" s="422"/>
    </row>
    <row r="65695" spans="4:4">
      <c r="D65695" s="422"/>
    </row>
    <row r="65696" spans="4:4">
      <c r="D65696" s="422"/>
    </row>
    <row r="65697" spans="4:4">
      <c r="D65697" s="422"/>
    </row>
    <row r="65698" spans="4:4">
      <c r="D65698" s="422"/>
    </row>
    <row r="65699" spans="4:4">
      <c r="D65699" s="422"/>
    </row>
    <row r="65700" spans="4:4">
      <c r="D65700" s="422"/>
    </row>
    <row r="65701" spans="4:4">
      <c r="D65701" s="422"/>
    </row>
    <row r="65702" spans="4:4">
      <c r="D65702" s="422"/>
    </row>
    <row r="65703" spans="4:4">
      <c r="D65703" s="422"/>
    </row>
    <row r="65704" spans="4:4">
      <c r="D65704" s="422"/>
    </row>
    <row r="65705" spans="4:4">
      <c r="D65705" s="422"/>
    </row>
    <row r="65706" spans="4:4">
      <c r="D65706" s="422"/>
    </row>
    <row r="65707" spans="4:4">
      <c r="D65707" s="422"/>
    </row>
    <row r="65708" spans="4:4">
      <c r="D65708" s="422"/>
    </row>
    <row r="65709" spans="4:4">
      <c r="D65709" s="422"/>
    </row>
    <row r="65710" spans="4:4">
      <c r="D65710" s="422"/>
    </row>
    <row r="65711" spans="4:4">
      <c r="D65711" s="422"/>
    </row>
    <row r="65712" spans="4:4">
      <c r="D65712" s="422"/>
    </row>
    <row r="65713" spans="4:4">
      <c r="D65713" s="422"/>
    </row>
    <row r="65714" spans="4:4">
      <c r="D65714" s="422"/>
    </row>
    <row r="65715" spans="4:4">
      <c r="D65715" s="422"/>
    </row>
    <row r="65716" spans="4:4">
      <c r="D65716" s="422"/>
    </row>
    <row r="65717" spans="4:4">
      <c r="D65717" s="422"/>
    </row>
    <row r="65718" spans="4:4">
      <c r="D65718" s="422"/>
    </row>
    <row r="65719" spans="4:4">
      <c r="D65719" s="422"/>
    </row>
    <row r="65720" spans="4:4">
      <c r="D65720" s="422"/>
    </row>
    <row r="65721" spans="4:4">
      <c r="D65721" s="422"/>
    </row>
    <row r="65722" spans="4:4">
      <c r="D65722" s="422"/>
    </row>
    <row r="65723" spans="4:4">
      <c r="D65723" s="422"/>
    </row>
    <row r="65724" spans="4:4">
      <c r="D65724" s="422"/>
    </row>
    <row r="65725" spans="4:4">
      <c r="D65725" s="422"/>
    </row>
    <row r="65726" spans="4:4">
      <c r="D65726" s="422"/>
    </row>
    <row r="65727" spans="4:4">
      <c r="D65727" s="422"/>
    </row>
    <row r="65728" spans="4:4">
      <c r="D65728" s="422"/>
    </row>
    <row r="65729" spans="4:4">
      <c r="D65729" s="422"/>
    </row>
    <row r="65730" spans="4:4">
      <c r="D65730" s="422"/>
    </row>
    <row r="65731" spans="4:4">
      <c r="D65731" s="422"/>
    </row>
    <row r="65732" spans="4:4">
      <c r="D65732" s="422"/>
    </row>
    <row r="65733" spans="4:4">
      <c r="D65733" s="422"/>
    </row>
    <row r="65734" spans="4:4">
      <c r="D65734" s="422"/>
    </row>
    <row r="65735" spans="4:4">
      <c r="D65735" s="422"/>
    </row>
    <row r="65736" spans="4:4">
      <c r="D65736" s="422"/>
    </row>
    <row r="65737" spans="4:4">
      <c r="D65737" s="422"/>
    </row>
    <row r="65738" spans="4:4">
      <c r="D65738" s="422"/>
    </row>
    <row r="65739" spans="4:4">
      <c r="D65739" s="422"/>
    </row>
    <row r="65740" spans="4:4">
      <c r="D65740" s="422"/>
    </row>
    <row r="65741" spans="4:4">
      <c r="D65741" s="422"/>
    </row>
    <row r="65742" spans="4:4">
      <c r="D65742" s="422"/>
    </row>
    <row r="65743" spans="4:4">
      <c r="D65743" s="422"/>
    </row>
    <row r="65744" spans="4:4">
      <c r="D65744" s="422"/>
    </row>
    <row r="65745" spans="4:4">
      <c r="D65745" s="422"/>
    </row>
    <row r="65746" spans="4:4">
      <c r="D65746" s="422"/>
    </row>
    <row r="65747" spans="4:4">
      <c r="D65747" s="422"/>
    </row>
    <row r="65748" spans="4:4">
      <c r="D65748" s="422"/>
    </row>
    <row r="65749" spans="4:4">
      <c r="D65749" s="422"/>
    </row>
    <row r="65750" spans="4:4">
      <c r="D65750" s="422"/>
    </row>
    <row r="65751" spans="4:4">
      <c r="D65751" s="422"/>
    </row>
    <row r="65752" spans="4:4">
      <c r="D65752" s="422"/>
    </row>
    <row r="65753" spans="4:4">
      <c r="D65753" s="422"/>
    </row>
    <row r="65754" spans="4:4">
      <c r="D65754" s="422"/>
    </row>
    <row r="65755" spans="4:4">
      <c r="D65755" s="422"/>
    </row>
    <row r="65756" spans="4:4">
      <c r="D65756" s="422"/>
    </row>
    <row r="65757" spans="4:4">
      <c r="D65757" s="422"/>
    </row>
    <row r="65758" spans="4:4">
      <c r="D65758" s="422"/>
    </row>
    <row r="65759" spans="4:4">
      <c r="D65759" s="422"/>
    </row>
    <row r="65760" spans="4:4">
      <c r="D65760" s="422"/>
    </row>
    <row r="65761" spans="4:4">
      <c r="D65761" s="422"/>
    </row>
    <row r="65762" spans="4:4">
      <c r="D65762" s="422"/>
    </row>
    <row r="65763" spans="4:4">
      <c r="D65763" s="422"/>
    </row>
    <row r="65764" spans="4:4">
      <c r="D65764" s="422"/>
    </row>
    <row r="65765" spans="4:4">
      <c r="D65765" s="422"/>
    </row>
    <row r="65766" spans="4:4">
      <c r="D65766" s="422"/>
    </row>
    <row r="65767" spans="4:4">
      <c r="D65767" s="422"/>
    </row>
    <row r="65768" spans="4:4">
      <c r="D65768" s="422"/>
    </row>
    <row r="65769" spans="4:4">
      <c r="D65769" s="422"/>
    </row>
    <row r="65770" spans="4:4">
      <c r="D65770" s="422"/>
    </row>
    <row r="65771" spans="4:4">
      <c r="D65771" s="422"/>
    </row>
    <row r="65772" spans="4:4">
      <c r="D65772" s="422"/>
    </row>
    <row r="65773" spans="4:4">
      <c r="D65773" s="422"/>
    </row>
    <row r="65774" spans="4:4">
      <c r="D65774" s="422"/>
    </row>
    <row r="65775" spans="4:4">
      <c r="D65775" s="422"/>
    </row>
    <row r="65776" spans="4:4">
      <c r="D65776" s="422"/>
    </row>
    <row r="65777" spans="4:4">
      <c r="D65777" s="422"/>
    </row>
    <row r="65778" spans="4:4">
      <c r="D65778" s="422"/>
    </row>
    <row r="65779" spans="4:4">
      <c r="D65779" s="422"/>
    </row>
    <row r="65780" spans="4:4">
      <c r="D65780" s="422"/>
    </row>
    <row r="65781" spans="4:4">
      <c r="D65781" s="422"/>
    </row>
    <row r="65782" spans="4:4">
      <c r="D65782" s="422"/>
    </row>
    <row r="65783" spans="4:4">
      <c r="D65783" s="422"/>
    </row>
    <row r="65784" spans="4:4">
      <c r="D65784" s="422"/>
    </row>
    <row r="65785" spans="4:4">
      <c r="D65785" s="422"/>
    </row>
    <row r="65786" spans="4:4">
      <c r="D65786" s="422"/>
    </row>
    <row r="65787" spans="4:4">
      <c r="D65787" s="422"/>
    </row>
    <row r="65788" spans="4:4">
      <c r="D65788" s="422"/>
    </row>
    <row r="65789" spans="4:4">
      <c r="D65789" s="422"/>
    </row>
    <row r="65790" spans="4:4">
      <c r="D65790" s="422"/>
    </row>
    <row r="65791" spans="4:4">
      <c r="D65791" s="422"/>
    </row>
    <row r="65792" spans="4:4">
      <c r="D65792" s="422"/>
    </row>
    <row r="65793" spans="4:4">
      <c r="D65793" s="422"/>
    </row>
    <row r="65794" spans="4:4">
      <c r="D65794" s="422"/>
    </row>
    <row r="65795" spans="4:4">
      <c r="D65795" s="422"/>
    </row>
    <row r="65796" spans="4:4">
      <c r="D65796" s="422"/>
    </row>
    <row r="65797" spans="4:4">
      <c r="D65797" s="422"/>
    </row>
    <row r="65798" spans="4:4">
      <c r="D65798" s="422"/>
    </row>
    <row r="65799" spans="4:4">
      <c r="D65799" s="422"/>
    </row>
    <row r="65800" spans="4:4">
      <c r="D65800" s="422"/>
    </row>
    <row r="65801" spans="4:4">
      <c r="D65801" s="422"/>
    </row>
    <row r="65802" spans="4:4">
      <c r="D65802" s="422"/>
    </row>
    <row r="65803" spans="4:4">
      <c r="D65803" s="422"/>
    </row>
    <row r="65804" spans="4:4">
      <c r="D65804" s="422"/>
    </row>
    <row r="65805" spans="4:4">
      <c r="D65805" s="422"/>
    </row>
    <row r="65806" spans="4:4">
      <c r="D65806" s="422"/>
    </row>
    <row r="65807" spans="4:4">
      <c r="D65807" s="422"/>
    </row>
    <row r="65808" spans="4:4">
      <c r="D65808" s="422"/>
    </row>
    <row r="65809" spans="4:4">
      <c r="D65809" s="422"/>
    </row>
    <row r="65810" spans="4:4">
      <c r="D65810" s="422"/>
    </row>
    <row r="65811" spans="4:4">
      <c r="D65811" s="422"/>
    </row>
    <row r="65812" spans="4:4">
      <c r="D65812" s="422"/>
    </row>
    <row r="65813" spans="4:4">
      <c r="D65813" s="422"/>
    </row>
    <row r="65814" spans="4:4">
      <c r="D65814" s="422"/>
    </row>
    <row r="65815" spans="4:4">
      <c r="D65815" s="422"/>
    </row>
    <row r="65816" spans="4:4">
      <c r="D65816" s="422"/>
    </row>
    <row r="65817" spans="4:4">
      <c r="D65817" s="422"/>
    </row>
    <row r="65818" spans="4:4">
      <c r="D65818" s="422"/>
    </row>
    <row r="65819" spans="4:4">
      <c r="D65819" s="422"/>
    </row>
    <row r="65820" spans="4:4">
      <c r="D65820" s="422"/>
    </row>
    <row r="65821" spans="4:4">
      <c r="D65821" s="422"/>
    </row>
    <row r="65822" spans="4:4">
      <c r="D65822" s="422"/>
    </row>
    <row r="65823" spans="4:4">
      <c r="D65823" s="422"/>
    </row>
    <row r="65824" spans="4:4">
      <c r="D65824" s="422"/>
    </row>
    <row r="65825" spans="4:4">
      <c r="D65825" s="422"/>
    </row>
    <row r="65826" spans="4:4">
      <c r="D65826" s="422"/>
    </row>
    <row r="65827" spans="4:4">
      <c r="D65827" s="422"/>
    </row>
    <row r="65828" spans="4:4">
      <c r="D65828" s="422"/>
    </row>
    <row r="65829" spans="4:4">
      <c r="D65829" s="422"/>
    </row>
    <row r="65830" spans="4:4">
      <c r="D65830" s="422"/>
    </row>
    <row r="65831" spans="4:4">
      <c r="D65831" s="422"/>
    </row>
    <row r="65832" spans="4:4">
      <c r="D65832" s="422"/>
    </row>
    <row r="65833" spans="4:4">
      <c r="D65833" s="422"/>
    </row>
    <row r="65834" spans="4:4">
      <c r="D65834" s="422"/>
    </row>
    <row r="65835" spans="4:4">
      <c r="D65835" s="422"/>
    </row>
    <row r="65836" spans="4:4">
      <c r="D65836" s="422"/>
    </row>
    <row r="65837" spans="4:4">
      <c r="D65837" s="422"/>
    </row>
    <row r="65838" spans="4:4">
      <c r="D65838" s="422"/>
    </row>
    <row r="65839" spans="4:4">
      <c r="D65839" s="422"/>
    </row>
    <row r="65840" spans="4:4">
      <c r="D65840" s="422"/>
    </row>
    <row r="65841" spans="4:4">
      <c r="D65841" s="422"/>
    </row>
    <row r="65842" spans="4:4">
      <c r="D65842" s="422"/>
    </row>
    <row r="65843" spans="4:4">
      <c r="D65843" s="422"/>
    </row>
    <row r="65844" spans="4:4">
      <c r="D65844" s="422"/>
    </row>
    <row r="65845" spans="4:4">
      <c r="D65845" s="422"/>
    </row>
    <row r="65846" spans="4:4">
      <c r="D65846" s="422"/>
    </row>
    <row r="65847" spans="4:4">
      <c r="D65847" s="422"/>
    </row>
    <row r="65848" spans="4:4">
      <c r="D65848" s="422"/>
    </row>
    <row r="65849" spans="4:4">
      <c r="D65849" s="422"/>
    </row>
    <row r="65850" spans="4:4">
      <c r="D65850" s="422"/>
    </row>
    <row r="65851" spans="4:4">
      <c r="D65851" s="422"/>
    </row>
    <row r="65852" spans="4:4">
      <c r="D65852" s="422"/>
    </row>
    <row r="65853" spans="4:4">
      <c r="D65853" s="422"/>
    </row>
    <row r="65854" spans="4:4">
      <c r="D65854" s="422"/>
    </row>
    <row r="65855" spans="4:4">
      <c r="D65855" s="422"/>
    </row>
    <row r="65856" spans="4:4">
      <c r="D65856" s="422"/>
    </row>
    <row r="65857" spans="4:4">
      <c r="D65857" s="422"/>
    </row>
    <row r="65858" spans="4:4">
      <c r="D65858" s="422"/>
    </row>
    <row r="65859" spans="4:4">
      <c r="D65859" s="422"/>
    </row>
    <row r="65860" spans="4:4">
      <c r="D65860" s="422"/>
    </row>
    <row r="65861" spans="4:4">
      <c r="D65861" s="422"/>
    </row>
    <row r="65862" spans="4:4">
      <c r="D65862" s="422"/>
    </row>
    <row r="65863" spans="4:4">
      <c r="D65863" s="422"/>
    </row>
    <row r="65864" spans="4:4">
      <c r="D65864" s="422"/>
    </row>
    <row r="65865" spans="4:4">
      <c r="D65865" s="422"/>
    </row>
    <row r="65866" spans="4:4">
      <c r="D65866" s="422"/>
    </row>
  </sheetData>
  <mergeCells count="447">
    <mergeCell ref="FC67:FC68"/>
    <mergeCell ref="FD67:FD68"/>
    <mergeCell ref="FE67:FE68"/>
    <mergeCell ref="ET67:ET68"/>
    <mergeCell ref="EU67:EU68"/>
    <mergeCell ref="EV67:EV68"/>
    <mergeCell ref="EW67:EW68"/>
    <mergeCell ref="EX67:EX68"/>
    <mergeCell ref="EY67:EY68"/>
    <mergeCell ref="EZ67:EZ68"/>
    <mergeCell ref="FA67:FA68"/>
    <mergeCell ref="FB67:FB68"/>
    <mergeCell ref="EK67:EK68"/>
    <mergeCell ref="EL67:EL68"/>
    <mergeCell ref="EM67:EM68"/>
    <mergeCell ref="EN67:EN68"/>
    <mergeCell ref="EO67:EO68"/>
    <mergeCell ref="EP67:EP68"/>
    <mergeCell ref="EQ67:EQ68"/>
    <mergeCell ref="ER67:ER68"/>
    <mergeCell ref="ES67:ES68"/>
    <mergeCell ref="EB67:EB68"/>
    <mergeCell ref="EC67:EC68"/>
    <mergeCell ref="ED67:ED68"/>
    <mergeCell ref="EE67:EE68"/>
    <mergeCell ref="EF67:EF68"/>
    <mergeCell ref="EG67:EG68"/>
    <mergeCell ref="EH67:EH68"/>
    <mergeCell ref="EI67:EI68"/>
    <mergeCell ref="EJ67:EJ68"/>
    <mergeCell ref="DS67:DS68"/>
    <mergeCell ref="DT67:DT68"/>
    <mergeCell ref="DU67:DU68"/>
    <mergeCell ref="DV67:DV68"/>
    <mergeCell ref="DW67:DW68"/>
    <mergeCell ref="DX67:DX68"/>
    <mergeCell ref="DY67:DY68"/>
    <mergeCell ref="DZ67:DZ68"/>
    <mergeCell ref="EA67:EA68"/>
    <mergeCell ref="DJ67:DJ68"/>
    <mergeCell ref="DK67:DK68"/>
    <mergeCell ref="DL67:DL68"/>
    <mergeCell ref="DM67:DM68"/>
    <mergeCell ref="DN67:DN68"/>
    <mergeCell ref="DO67:DO68"/>
    <mergeCell ref="DP67:DP68"/>
    <mergeCell ref="DQ67:DQ68"/>
    <mergeCell ref="DR67:DR68"/>
    <mergeCell ref="DA67:DA68"/>
    <mergeCell ref="DB67:DB68"/>
    <mergeCell ref="DC67:DC68"/>
    <mergeCell ref="DD67:DD68"/>
    <mergeCell ref="DE67:DE68"/>
    <mergeCell ref="DF67:DF68"/>
    <mergeCell ref="DG67:DG68"/>
    <mergeCell ref="DH67:DH68"/>
    <mergeCell ref="DI67:DI68"/>
    <mergeCell ref="CR67:CR68"/>
    <mergeCell ref="CS67:CS68"/>
    <mergeCell ref="CT67:CT68"/>
    <mergeCell ref="CU67:CU68"/>
    <mergeCell ref="CV67:CV68"/>
    <mergeCell ref="CW67:CW68"/>
    <mergeCell ref="CX67:CX68"/>
    <mergeCell ref="CY67:CY68"/>
    <mergeCell ref="CZ67:CZ68"/>
    <mergeCell ref="CI67:CI68"/>
    <mergeCell ref="CJ67:CJ68"/>
    <mergeCell ref="CK67:CK68"/>
    <mergeCell ref="CL67:CL68"/>
    <mergeCell ref="CM67:CM68"/>
    <mergeCell ref="CN67:CN68"/>
    <mergeCell ref="CO67:CO68"/>
    <mergeCell ref="CP67:CP68"/>
    <mergeCell ref="CQ67:CQ68"/>
    <mergeCell ref="BZ67:BZ68"/>
    <mergeCell ref="CA67:CA68"/>
    <mergeCell ref="CB67:CB68"/>
    <mergeCell ref="CC67:CC68"/>
    <mergeCell ref="CD67:CD68"/>
    <mergeCell ref="CE67:CE68"/>
    <mergeCell ref="CF67:CF68"/>
    <mergeCell ref="CG67:CG68"/>
    <mergeCell ref="CH67:CH68"/>
    <mergeCell ref="BQ67:BQ68"/>
    <mergeCell ref="BR67:BR68"/>
    <mergeCell ref="BS67:BS68"/>
    <mergeCell ref="BT67:BT68"/>
    <mergeCell ref="BU67:BU68"/>
    <mergeCell ref="BV67:BV68"/>
    <mergeCell ref="BW67:BW68"/>
    <mergeCell ref="BX67:BX68"/>
    <mergeCell ref="BY67:BY68"/>
    <mergeCell ref="BH67:BH68"/>
    <mergeCell ref="BI67:BI68"/>
    <mergeCell ref="BJ67:BJ68"/>
    <mergeCell ref="BK67:BK68"/>
    <mergeCell ref="BL67:BL68"/>
    <mergeCell ref="BM67:BM68"/>
    <mergeCell ref="BN67:BN68"/>
    <mergeCell ref="BO67:BO68"/>
    <mergeCell ref="BP67:BP68"/>
    <mergeCell ref="AY67:AY68"/>
    <mergeCell ref="AZ67:AZ68"/>
    <mergeCell ref="BA67:BA68"/>
    <mergeCell ref="BB67:BB68"/>
    <mergeCell ref="BC67:BC68"/>
    <mergeCell ref="BD67:BD68"/>
    <mergeCell ref="BE67:BE68"/>
    <mergeCell ref="BF67:BF68"/>
    <mergeCell ref="BG67:BG68"/>
    <mergeCell ref="AP67:AP68"/>
    <mergeCell ref="AQ67:AQ68"/>
    <mergeCell ref="AR67:AR68"/>
    <mergeCell ref="AS67:AS68"/>
    <mergeCell ref="AT67:AT68"/>
    <mergeCell ref="AU67:AU68"/>
    <mergeCell ref="AV67:AV68"/>
    <mergeCell ref="AW67:AW68"/>
    <mergeCell ref="AX67:AX68"/>
    <mergeCell ref="AG67:AG68"/>
    <mergeCell ref="AH67:AH68"/>
    <mergeCell ref="AI67:AI68"/>
    <mergeCell ref="AJ67:AJ68"/>
    <mergeCell ref="AK67:AK68"/>
    <mergeCell ref="AL67:AL68"/>
    <mergeCell ref="AM67:AM68"/>
    <mergeCell ref="AN67:AN68"/>
    <mergeCell ref="AO67:AO68"/>
    <mergeCell ref="X67:X68"/>
    <mergeCell ref="Y67:Y68"/>
    <mergeCell ref="Z67:Z68"/>
    <mergeCell ref="AA67:AA68"/>
    <mergeCell ref="AB67:AB68"/>
    <mergeCell ref="AC67:AC68"/>
    <mergeCell ref="AD67:AD68"/>
    <mergeCell ref="AE67:AE68"/>
    <mergeCell ref="AF67:AF68"/>
    <mergeCell ref="O67:O68"/>
    <mergeCell ref="P67:P68"/>
    <mergeCell ref="Q67:Q68"/>
    <mergeCell ref="R67:R68"/>
    <mergeCell ref="S67:S68"/>
    <mergeCell ref="T67:T68"/>
    <mergeCell ref="U67:U68"/>
    <mergeCell ref="V67:V68"/>
    <mergeCell ref="W67:W68"/>
    <mergeCell ref="F67:F68"/>
    <mergeCell ref="G67:G68"/>
    <mergeCell ref="H67:H68"/>
    <mergeCell ref="I67:I68"/>
    <mergeCell ref="J67:J68"/>
    <mergeCell ref="K67:K68"/>
    <mergeCell ref="L67:L68"/>
    <mergeCell ref="M67:M68"/>
    <mergeCell ref="N67:N68"/>
    <mergeCell ref="GD125:GD126"/>
    <mergeCell ref="GE125:GE126"/>
    <mergeCell ref="GF125:GF126"/>
    <mergeCell ref="FU125:FU126"/>
    <mergeCell ref="FV125:FV126"/>
    <mergeCell ref="FW125:FW126"/>
    <mergeCell ref="FX125:FX126"/>
    <mergeCell ref="FY125:FY126"/>
    <mergeCell ref="FZ125:FZ126"/>
    <mergeCell ref="GA125:GA126"/>
    <mergeCell ref="GB125:GB126"/>
    <mergeCell ref="GC125:GC126"/>
    <mergeCell ref="FL125:FL126"/>
    <mergeCell ref="FM125:FM126"/>
    <mergeCell ref="FN125:FN126"/>
    <mergeCell ref="FO125:FO126"/>
    <mergeCell ref="FP125:FP126"/>
    <mergeCell ref="FQ125:FQ126"/>
    <mergeCell ref="FR125:FR126"/>
    <mergeCell ref="FS125:FS126"/>
    <mergeCell ref="FT125:FT126"/>
    <mergeCell ref="FC125:FC126"/>
    <mergeCell ref="FD125:FD126"/>
    <mergeCell ref="FE125:FE126"/>
    <mergeCell ref="FF125:FF126"/>
    <mergeCell ref="FG125:FG126"/>
    <mergeCell ref="FH125:FH126"/>
    <mergeCell ref="FI125:FI126"/>
    <mergeCell ref="FJ125:FJ126"/>
    <mergeCell ref="FK125:FK126"/>
    <mergeCell ref="ET125:ET126"/>
    <mergeCell ref="EU125:EU126"/>
    <mergeCell ref="EV125:EV126"/>
    <mergeCell ref="EW125:EW126"/>
    <mergeCell ref="EX125:EX126"/>
    <mergeCell ref="EY125:EY126"/>
    <mergeCell ref="EZ125:EZ126"/>
    <mergeCell ref="FA125:FA126"/>
    <mergeCell ref="FB125:FB126"/>
    <mergeCell ref="EK125:EK126"/>
    <mergeCell ref="EL125:EL126"/>
    <mergeCell ref="EM125:EM126"/>
    <mergeCell ref="EN125:EN126"/>
    <mergeCell ref="EO125:EO126"/>
    <mergeCell ref="EP125:EP126"/>
    <mergeCell ref="EQ125:EQ126"/>
    <mergeCell ref="ER125:ER126"/>
    <mergeCell ref="ES125:ES126"/>
    <mergeCell ref="EB125:EB126"/>
    <mergeCell ref="EC125:EC126"/>
    <mergeCell ref="ED125:ED126"/>
    <mergeCell ref="EE125:EE126"/>
    <mergeCell ref="EF125:EF126"/>
    <mergeCell ref="EG125:EG126"/>
    <mergeCell ref="EH125:EH126"/>
    <mergeCell ref="EI125:EI126"/>
    <mergeCell ref="EJ125:EJ126"/>
    <mergeCell ref="DS125:DS126"/>
    <mergeCell ref="DT125:DT126"/>
    <mergeCell ref="DU125:DU126"/>
    <mergeCell ref="DV125:DV126"/>
    <mergeCell ref="DW125:DW126"/>
    <mergeCell ref="DX125:DX126"/>
    <mergeCell ref="DY125:DY126"/>
    <mergeCell ref="DZ125:DZ126"/>
    <mergeCell ref="EA125:EA126"/>
    <mergeCell ref="DJ125:DJ126"/>
    <mergeCell ref="DK125:DK126"/>
    <mergeCell ref="DL125:DL126"/>
    <mergeCell ref="DM125:DM126"/>
    <mergeCell ref="DN125:DN126"/>
    <mergeCell ref="DO125:DO126"/>
    <mergeCell ref="DP125:DP126"/>
    <mergeCell ref="DQ125:DQ126"/>
    <mergeCell ref="DR125:DR126"/>
    <mergeCell ref="DA125:DA126"/>
    <mergeCell ref="DB125:DB126"/>
    <mergeCell ref="DC125:DC126"/>
    <mergeCell ref="DD125:DD126"/>
    <mergeCell ref="DE125:DE126"/>
    <mergeCell ref="DF125:DF126"/>
    <mergeCell ref="DG125:DG126"/>
    <mergeCell ref="DH125:DH126"/>
    <mergeCell ref="DI125:DI126"/>
    <mergeCell ref="CR125:CR126"/>
    <mergeCell ref="CS125:CS126"/>
    <mergeCell ref="CT125:CT126"/>
    <mergeCell ref="CU125:CU126"/>
    <mergeCell ref="CV125:CV126"/>
    <mergeCell ref="CW125:CW126"/>
    <mergeCell ref="CX125:CX126"/>
    <mergeCell ref="CY125:CY126"/>
    <mergeCell ref="CZ125:CZ126"/>
    <mergeCell ref="CI125:CI126"/>
    <mergeCell ref="CJ125:CJ126"/>
    <mergeCell ref="CK125:CK126"/>
    <mergeCell ref="CL125:CL126"/>
    <mergeCell ref="CM125:CM126"/>
    <mergeCell ref="CN125:CN126"/>
    <mergeCell ref="CO125:CO126"/>
    <mergeCell ref="CP125:CP126"/>
    <mergeCell ref="CQ125:CQ126"/>
    <mergeCell ref="BZ125:BZ126"/>
    <mergeCell ref="CA125:CA126"/>
    <mergeCell ref="CB125:CB126"/>
    <mergeCell ref="CC125:CC126"/>
    <mergeCell ref="CD125:CD126"/>
    <mergeCell ref="CE125:CE126"/>
    <mergeCell ref="CF125:CF126"/>
    <mergeCell ref="CG125:CG126"/>
    <mergeCell ref="CH125:CH126"/>
    <mergeCell ref="BQ125:BQ126"/>
    <mergeCell ref="BR125:BR126"/>
    <mergeCell ref="BS125:BS126"/>
    <mergeCell ref="BT125:BT126"/>
    <mergeCell ref="BU125:BU126"/>
    <mergeCell ref="BV125:BV126"/>
    <mergeCell ref="BW125:BW126"/>
    <mergeCell ref="BX125:BX126"/>
    <mergeCell ref="BY125:BY126"/>
    <mergeCell ref="BH125:BH126"/>
    <mergeCell ref="BI125:BI126"/>
    <mergeCell ref="BJ125:BJ126"/>
    <mergeCell ref="BK125:BK126"/>
    <mergeCell ref="BL125:BL126"/>
    <mergeCell ref="BM125:BM126"/>
    <mergeCell ref="BN125:BN126"/>
    <mergeCell ref="BO125:BO126"/>
    <mergeCell ref="BP125:BP126"/>
    <mergeCell ref="AY125:AY126"/>
    <mergeCell ref="AZ125:AZ126"/>
    <mergeCell ref="BA125:BA126"/>
    <mergeCell ref="BB125:BB126"/>
    <mergeCell ref="BC125:BC126"/>
    <mergeCell ref="BD125:BD126"/>
    <mergeCell ref="BE125:BE126"/>
    <mergeCell ref="BF125:BF126"/>
    <mergeCell ref="BG125:BG126"/>
    <mergeCell ref="AP125:AP126"/>
    <mergeCell ref="AQ125:AQ126"/>
    <mergeCell ref="AR125:AR126"/>
    <mergeCell ref="AS125:AS126"/>
    <mergeCell ref="AT125:AT126"/>
    <mergeCell ref="AU125:AU126"/>
    <mergeCell ref="AV125:AV126"/>
    <mergeCell ref="AW125:AW126"/>
    <mergeCell ref="AX125:AX126"/>
    <mergeCell ref="AG125:AG126"/>
    <mergeCell ref="AH125:AH126"/>
    <mergeCell ref="AI125:AI126"/>
    <mergeCell ref="AJ125:AJ126"/>
    <mergeCell ref="AK125:AK126"/>
    <mergeCell ref="AL125:AL126"/>
    <mergeCell ref="AM125:AM126"/>
    <mergeCell ref="AN125:AN126"/>
    <mergeCell ref="AO125:AO126"/>
    <mergeCell ref="X125:X126"/>
    <mergeCell ref="Y125:Y126"/>
    <mergeCell ref="Z125:Z126"/>
    <mergeCell ref="AA125:AA126"/>
    <mergeCell ref="AB125:AB126"/>
    <mergeCell ref="AC125:AC126"/>
    <mergeCell ref="AD125:AD126"/>
    <mergeCell ref="AE125:AE126"/>
    <mergeCell ref="AF125:AF126"/>
    <mergeCell ref="O125:O126"/>
    <mergeCell ref="P125:P126"/>
    <mergeCell ref="Q125:Q126"/>
    <mergeCell ref="R125:R126"/>
    <mergeCell ref="S125:S126"/>
    <mergeCell ref="T125:T126"/>
    <mergeCell ref="U125:U126"/>
    <mergeCell ref="V125:V126"/>
    <mergeCell ref="W125:W126"/>
    <mergeCell ref="F125:F126"/>
    <mergeCell ref="G125:G126"/>
    <mergeCell ref="H125:H126"/>
    <mergeCell ref="I125:I126"/>
    <mergeCell ref="J125:J126"/>
    <mergeCell ref="K125:K126"/>
    <mergeCell ref="L125:L126"/>
    <mergeCell ref="M125:M126"/>
    <mergeCell ref="N125:N126"/>
    <mergeCell ref="FX64:FX65"/>
    <mergeCell ref="FY64:FY65"/>
    <mergeCell ref="FZ64:FZ65"/>
    <mergeCell ref="GA64:GA65"/>
    <mergeCell ref="GB64:GB65"/>
    <mergeCell ref="GC64:GC65"/>
    <mergeCell ref="GD64:GD65"/>
    <mergeCell ref="GE64:GE65"/>
    <mergeCell ref="GF64:GF65"/>
    <mergeCell ref="GG57:GG58"/>
    <mergeCell ref="GH57:GH58"/>
    <mergeCell ref="GI57:GI58"/>
    <mergeCell ref="GJ57:GJ58"/>
    <mergeCell ref="GK57:GK58"/>
    <mergeCell ref="GL57:GL58"/>
    <mergeCell ref="FF64:FF65"/>
    <mergeCell ref="FG64:FG65"/>
    <mergeCell ref="FH64:FH65"/>
    <mergeCell ref="FI64:FI65"/>
    <mergeCell ref="FJ64:FJ65"/>
    <mergeCell ref="FK64:FK65"/>
    <mergeCell ref="FL64:FL65"/>
    <mergeCell ref="FM64:FM65"/>
    <mergeCell ref="FN64:FN65"/>
    <mergeCell ref="FO64:FO65"/>
    <mergeCell ref="FP64:FP65"/>
    <mergeCell ref="FQ64:FQ65"/>
    <mergeCell ref="FR64:FR65"/>
    <mergeCell ref="FS64:FS65"/>
    <mergeCell ref="FT64:FT65"/>
    <mergeCell ref="FU64:FU65"/>
    <mergeCell ref="FV64:FV65"/>
    <mergeCell ref="FW64:FW65"/>
    <mergeCell ref="GM57:GM58"/>
    <mergeCell ref="GN57:GN58"/>
    <mergeCell ref="GO57:GO58"/>
    <mergeCell ref="GP57:GP58"/>
    <mergeCell ref="GQ57:GQ58"/>
    <mergeCell ref="GR57:GR58"/>
    <mergeCell ref="GS57:GS58"/>
    <mergeCell ref="GT57:GT58"/>
    <mergeCell ref="GU57:GU58"/>
    <mergeCell ref="GV57:GV58"/>
    <mergeCell ref="GW57:GW58"/>
    <mergeCell ref="GX57:GX58"/>
    <mergeCell ref="GY57:GY58"/>
    <mergeCell ref="GZ57:GZ58"/>
    <mergeCell ref="HA57:HA58"/>
    <mergeCell ref="HB57:HB58"/>
    <mergeCell ref="HC57:HC58"/>
    <mergeCell ref="HD57:HD58"/>
    <mergeCell ref="HE57:HE58"/>
    <mergeCell ref="HF57:HF58"/>
    <mergeCell ref="HG57:HG58"/>
    <mergeCell ref="HH57:HH58"/>
    <mergeCell ref="HI57:HI58"/>
    <mergeCell ref="HJ57:HJ58"/>
    <mergeCell ref="HK57:HK58"/>
    <mergeCell ref="HL57:HL58"/>
    <mergeCell ref="HM57:HM58"/>
    <mergeCell ref="HN57:HN58"/>
    <mergeCell ref="HO57:HO58"/>
    <mergeCell ref="HP57:HP58"/>
    <mergeCell ref="HQ57:HQ58"/>
    <mergeCell ref="HR57:HR58"/>
    <mergeCell ref="HS57:HS58"/>
    <mergeCell ref="HT57:HT58"/>
    <mergeCell ref="HU57:HU58"/>
    <mergeCell ref="HV57:HV58"/>
    <mergeCell ref="HW57:HW58"/>
    <mergeCell ref="HX57:HX58"/>
    <mergeCell ref="HY57:HY58"/>
    <mergeCell ref="HZ57:HZ58"/>
    <mergeCell ref="IA57:IA58"/>
    <mergeCell ref="IB57:IB58"/>
    <mergeCell ref="IC57:IC58"/>
    <mergeCell ref="ID57:ID58"/>
    <mergeCell ref="IE57:IE58"/>
    <mergeCell ref="IO57:IO58"/>
    <mergeCell ref="IP57:IP58"/>
    <mergeCell ref="IQ57:IQ58"/>
    <mergeCell ref="IF57:IF58"/>
    <mergeCell ref="IG57:IG58"/>
    <mergeCell ref="IH57:IH58"/>
    <mergeCell ref="II57:II58"/>
    <mergeCell ref="IJ57:IJ58"/>
    <mergeCell ref="IK57:IK58"/>
    <mergeCell ref="IL57:IL58"/>
    <mergeCell ref="IM57:IM58"/>
    <mergeCell ref="IN57:IN58"/>
    <mergeCell ref="IR57:IR58"/>
    <mergeCell ref="IS57:IS58"/>
    <mergeCell ref="IT57:IT58"/>
    <mergeCell ref="IU57:IU58"/>
    <mergeCell ref="IV57:IV58"/>
    <mergeCell ref="IW57:IW58"/>
    <mergeCell ref="IX57:IX58"/>
    <mergeCell ref="IY57:IY58"/>
    <mergeCell ref="IZ57:IZ58"/>
    <mergeCell ref="JA57:JA58"/>
    <mergeCell ref="JB57:JB58"/>
    <mergeCell ref="JC57:JC58"/>
    <mergeCell ref="JD57:JD58"/>
    <mergeCell ref="JE57:JE58"/>
    <mergeCell ref="JF57:JF58"/>
    <mergeCell ref="JG57:JG58"/>
    <mergeCell ref="JH57:JH58"/>
    <mergeCell ref="JI57:JI5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C60"/>
  <sheetViews>
    <sheetView showGridLines="0" zoomScaleNormal="100" workbookViewId="0">
      <pane xSplit="1" ySplit="4" topLeftCell="B5" activePane="bottomRight" state="frozen"/>
      <selection pane="topRight" activeCell="C1" sqref="C1"/>
      <selection pane="bottomLeft" activeCell="A6" sqref="A6"/>
      <selection pane="bottomRight" activeCell="B5" sqref="B5"/>
    </sheetView>
  </sheetViews>
  <sheetFormatPr baseColWidth="10" defaultColWidth="8.83203125" defaultRowHeight="15"/>
  <cols>
    <col min="1" max="1" width="9.33203125" style="420"/>
    <col min="2" max="9" width="10.33203125" bestFit="1" customWidth="1"/>
    <col min="10" max="10" width="10.5" bestFit="1" customWidth="1"/>
    <col min="11" max="19" width="10.33203125" bestFit="1" customWidth="1"/>
    <col min="20" max="20" width="11" bestFit="1" customWidth="1"/>
    <col min="21" max="24" width="10.33203125" bestFit="1" customWidth="1"/>
    <col min="25" max="25" width="11" bestFit="1" customWidth="1"/>
    <col min="26" max="27" width="10.33203125" bestFit="1" customWidth="1"/>
    <col min="28" max="28" width="11" bestFit="1" customWidth="1"/>
    <col min="29" max="30" width="9.5" bestFit="1" customWidth="1"/>
    <col min="31" max="31" width="11" bestFit="1" customWidth="1"/>
    <col min="32" max="32" width="10.33203125" bestFit="1" customWidth="1"/>
    <col min="33" max="108" width="9.5" bestFit="1" customWidth="1"/>
    <col min="109" max="110" width="10.33203125" bestFit="1" customWidth="1"/>
    <col min="111" max="111" width="11" bestFit="1" customWidth="1"/>
    <col min="112" max="116" width="10.33203125" bestFit="1" customWidth="1"/>
    <col min="117" max="117" width="11" bestFit="1" customWidth="1"/>
    <col min="118" max="133" width="10.33203125" bestFit="1" customWidth="1"/>
  </cols>
  <sheetData>
    <row r="3" spans="1:133">
      <c r="B3" s="405" t="str">
        <f>+'Argus Drop'!F3</f>
        <v>Month 1</v>
      </c>
      <c r="C3" s="405" t="str">
        <f>+'Argus Drop'!G3</f>
        <v>Month 2</v>
      </c>
      <c r="D3" s="405" t="str">
        <f>+'Argus Drop'!H3</f>
        <v>Month 3</v>
      </c>
      <c r="E3" s="405" t="str">
        <f>+'Argus Drop'!I3</f>
        <v>Month 4</v>
      </c>
      <c r="F3" s="405" t="str">
        <f>+'Argus Drop'!J3</f>
        <v>Month 5</v>
      </c>
      <c r="G3" s="405" t="str">
        <f>+'Argus Drop'!K3</f>
        <v>Month 6</v>
      </c>
      <c r="H3" s="405" t="str">
        <f>+'Argus Drop'!L3</f>
        <v>Month 7</v>
      </c>
      <c r="I3" s="405" t="str">
        <f>+'Argus Drop'!M3</f>
        <v>Month 8</v>
      </c>
      <c r="J3" s="405" t="str">
        <f>+'Argus Drop'!N3</f>
        <v>Month 9</v>
      </c>
      <c r="K3" s="405" t="str">
        <f>+'Argus Drop'!O3</f>
        <v>Month 10</v>
      </c>
      <c r="L3" s="405" t="str">
        <f>+'Argus Drop'!P3</f>
        <v>Month 11</v>
      </c>
      <c r="M3" s="405" t="str">
        <f>+'Argus Drop'!Q3</f>
        <v>Month 12</v>
      </c>
      <c r="N3" s="405" t="str">
        <f>+'Argus Drop'!R3</f>
        <v>Month 13</v>
      </c>
      <c r="O3" s="405" t="str">
        <f>+'Argus Drop'!S3</f>
        <v>Month 14</v>
      </c>
      <c r="P3" s="405" t="str">
        <f>+'Argus Drop'!T3</f>
        <v>Month 15</v>
      </c>
      <c r="Q3" s="405" t="str">
        <f>+'Argus Drop'!U3</f>
        <v>Month 16</v>
      </c>
      <c r="R3" s="405" t="str">
        <f>+'Argus Drop'!V3</f>
        <v>Month 17</v>
      </c>
      <c r="S3" s="405" t="str">
        <f>+'Argus Drop'!W3</f>
        <v>Month 18</v>
      </c>
      <c r="T3" s="405" t="str">
        <f>+'Argus Drop'!X3</f>
        <v>Month 19</v>
      </c>
      <c r="U3" s="405" t="str">
        <f>+'Argus Drop'!Y3</f>
        <v>Month 20</v>
      </c>
      <c r="V3" s="405" t="str">
        <f>+'Argus Drop'!Z3</f>
        <v>Month 21</v>
      </c>
      <c r="W3" s="405" t="str">
        <f>+'Argus Drop'!AA3</f>
        <v>Month 22</v>
      </c>
      <c r="X3" s="405" t="str">
        <f>+'Argus Drop'!AB3</f>
        <v>Month 23</v>
      </c>
      <c r="Y3" s="405" t="str">
        <f>+'Argus Drop'!AC3</f>
        <v>Month 24</v>
      </c>
      <c r="Z3" s="405" t="str">
        <f>+'Argus Drop'!AD3</f>
        <v>Month 25</v>
      </c>
      <c r="AA3" s="405" t="str">
        <f>+'Argus Drop'!AE3</f>
        <v>Month 26</v>
      </c>
      <c r="AB3" s="405" t="str">
        <f>+'Argus Drop'!AF3</f>
        <v>Month 27</v>
      </c>
      <c r="AC3" s="405" t="str">
        <f>+'Argus Drop'!AG3</f>
        <v>Month 28</v>
      </c>
      <c r="AD3" s="405" t="str">
        <f>+'Argus Drop'!AH3</f>
        <v>Month 29</v>
      </c>
      <c r="AE3" s="405" t="str">
        <f>+'Argus Drop'!AI3</f>
        <v>Month 30</v>
      </c>
      <c r="AF3" s="405" t="str">
        <f>+'Argus Drop'!AJ3</f>
        <v>Month 31</v>
      </c>
      <c r="AG3" s="405" t="str">
        <f>+'Argus Drop'!AK3</f>
        <v>Month 32</v>
      </c>
      <c r="AH3" s="405" t="str">
        <f>+'Argus Drop'!AL3</f>
        <v>Month 33</v>
      </c>
      <c r="AI3" s="405" t="str">
        <f>+'Argus Drop'!AM3</f>
        <v>Month 34</v>
      </c>
      <c r="AJ3" s="405" t="str">
        <f>+'Argus Drop'!AN3</f>
        <v>Month 35</v>
      </c>
      <c r="AK3" s="405" t="str">
        <f>+'Argus Drop'!AO3</f>
        <v>Month 36</v>
      </c>
      <c r="AL3" s="405" t="str">
        <f>+'Argus Drop'!AP3</f>
        <v>Month 37</v>
      </c>
      <c r="AM3" s="405" t="str">
        <f>+'Argus Drop'!AQ3</f>
        <v>Month 38</v>
      </c>
      <c r="AN3" s="405" t="str">
        <f>+'Argus Drop'!AR3</f>
        <v>Month 39</v>
      </c>
      <c r="AO3" s="405" t="str">
        <f>+'Argus Drop'!AS3</f>
        <v>Month 40</v>
      </c>
      <c r="AP3" s="405" t="str">
        <f>+'Argus Drop'!AT3</f>
        <v>Month 41</v>
      </c>
      <c r="AQ3" s="405" t="str">
        <f>+'Argus Drop'!AU3</f>
        <v>Month 42</v>
      </c>
      <c r="AR3" s="405" t="str">
        <f>+'Argus Drop'!AV3</f>
        <v>Month 43</v>
      </c>
      <c r="AS3" s="405" t="str">
        <f>+'Argus Drop'!AW3</f>
        <v>Month 44</v>
      </c>
      <c r="AT3" s="405" t="str">
        <f>+'Argus Drop'!AX3</f>
        <v>Month 45</v>
      </c>
      <c r="AU3" s="405" t="str">
        <f>+'Argus Drop'!AY3</f>
        <v>Month 46</v>
      </c>
      <c r="AV3" s="405" t="str">
        <f>+'Argus Drop'!AZ3</f>
        <v>Month 47</v>
      </c>
      <c r="AW3" s="405" t="str">
        <f>+'Argus Drop'!BA3</f>
        <v>Month 48</v>
      </c>
      <c r="AX3" s="405" t="str">
        <f>+'Argus Drop'!BB3</f>
        <v>Month 49</v>
      </c>
      <c r="AY3" s="405" t="str">
        <f>+'Argus Drop'!BC3</f>
        <v>Month 50</v>
      </c>
      <c r="AZ3" s="405" t="str">
        <f>+'Argus Drop'!BD3</f>
        <v>Month 51</v>
      </c>
      <c r="BA3" s="405" t="str">
        <f>+'Argus Drop'!BE3</f>
        <v>Month 52</v>
      </c>
      <c r="BB3" s="405" t="str">
        <f>+'Argus Drop'!BF3</f>
        <v>Month 53</v>
      </c>
      <c r="BC3" s="405" t="str">
        <f>+'Argus Drop'!BG3</f>
        <v>Month 54</v>
      </c>
      <c r="BD3" s="405" t="str">
        <f>+'Argus Drop'!BH3</f>
        <v>Month 55</v>
      </c>
      <c r="BE3" s="405" t="str">
        <f>+'Argus Drop'!BI3</f>
        <v>Month 56</v>
      </c>
      <c r="BF3" s="405" t="str">
        <f>+'Argus Drop'!BJ3</f>
        <v>Month 57</v>
      </c>
      <c r="BG3" s="405" t="str">
        <f>+'Argus Drop'!BK3</f>
        <v>Month 58</v>
      </c>
      <c r="BH3" s="405" t="str">
        <f>+'Argus Drop'!BL3</f>
        <v>Month 59</v>
      </c>
      <c r="BI3" s="405" t="str">
        <f>+'Argus Drop'!BM3</f>
        <v>Month 60</v>
      </c>
      <c r="BJ3" s="405" t="str">
        <f>+'Argus Drop'!BN3</f>
        <v>Month 61</v>
      </c>
      <c r="BK3" s="405" t="str">
        <f>+'Argus Drop'!BO3</f>
        <v>Month 62</v>
      </c>
      <c r="BL3" s="405" t="str">
        <f>+'Argus Drop'!BP3</f>
        <v>Month 63</v>
      </c>
      <c r="BM3" s="405" t="str">
        <f>+'Argus Drop'!BQ3</f>
        <v>Month 64</v>
      </c>
      <c r="BN3" s="405" t="str">
        <f>+'Argus Drop'!BR3</f>
        <v>Month 65</v>
      </c>
      <c r="BO3" s="405" t="str">
        <f>+'Argus Drop'!BS3</f>
        <v>Month 66</v>
      </c>
      <c r="BP3" s="405" t="str">
        <f>+'Argus Drop'!BT3</f>
        <v>Month 67</v>
      </c>
      <c r="BQ3" s="405" t="str">
        <f>+'Argus Drop'!BU3</f>
        <v>Month 68</v>
      </c>
      <c r="BR3" s="405" t="str">
        <f>+'Argus Drop'!BV3</f>
        <v>Month 69</v>
      </c>
      <c r="BS3" s="405" t="str">
        <f>+'Argus Drop'!BW3</f>
        <v>Month 70</v>
      </c>
      <c r="BT3" s="405" t="str">
        <f>+'Argus Drop'!BX3</f>
        <v>Month 71</v>
      </c>
      <c r="BU3" s="405" t="str">
        <f>+'Argus Drop'!BY3</f>
        <v>Month 72</v>
      </c>
      <c r="BV3" s="405" t="str">
        <f>+'Argus Drop'!BZ3</f>
        <v>Month 73</v>
      </c>
      <c r="BW3" s="405" t="str">
        <f>+'Argus Drop'!CA3</f>
        <v>Month 74</v>
      </c>
      <c r="BX3" s="405" t="str">
        <f>+'Argus Drop'!CB3</f>
        <v>Month 75</v>
      </c>
      <c r="BY3" s="405" t="str">
        <f>+'Argus Drop'!CC3</f>
        <v>Month 76</v>
      </c>
      <c r="BZ3" s="405" t="str">
        <f>+'Argus Drop'!CD3</f>
        <v>Month 77</v>
      </c>
      <c r="CA3" s="405" t="str">
        <f>+'Argus Drop'!CE3</f>
        <v>Month 78</v>
      </c>
      <c r="CB3" s="405" t="str">
        <f>+'Argus Drop'!CF3</f>
        <v>Month 79</v>
      </c>
      <c r="CC3" s="405" t="str">
        <f>+'Argus Drop'!CG3</f>
        <v>Month 80</v>
      </c>
      <c r="CD3" s="405" t="str">
        <f>+'Argus Drop'!CH3</f>
        <v>Month 81</v>
      </c>
      <c r="CE3" s="405" t="str">
        <f>+'Argus Drop'!CI3</f>
        <v>Month 82</v>
      </c>
      <c r="CF3" s="405" t="str">
        <f>+'Argus Drop'!CJ3</f>
        <v>Month 83</v>
      </c>
      <c r="CG3" s="405" t="str">
        <f>+'Argus Drop'!CK3</f>
        <v>Month 84</v>
      </c>
      <c r="CH3" s="405" t="str">
        <f>+'Argus Drop'!CL3</f>
        <v>Month 85</v>
      </c>
      <c r="CI3" s="405" t="str">
        <f>+'Argus Drop'!CM3</f>
        <v>Month 86</v>
      </c>
      <c r="CJ3" s="405" t="str">
        <f>+'Argus Drop'!CN3</f>
        <v>Month 87</v>
      </c>
      <c r="CK3" s="405" t="str">
        <f>+'Argus Drop'!CO3</f>
        <v>Month 88</v>
      </c>
      <c r="CL3" s="405" t="str">
        <f>+'Argus Drop'!CP3</f>
        <v>Month 89</v>
      </c>
      <c r="CM3" s="405" t="str">
        <f>+'Argus Drop'!CQ3</f>
        <v>Month 90</v>
      </c>
      <c r="CN3" s="405" t="str">
        <f>+'Argus Drop'!CR3</f>
        <v>Month 91</v>
      </c>
      <c r="CO3" s="405" t="str">
        <f>+'Argus Drop'!CS3</f>
        <v>Month 92</v>
      </c>
      <c r="CP3" s="405" t="str">
        <f>+'Argus Drop'!CT3</f>
        <v>Month 93</v>
      </c>
      <c r="CQ3" s="405" t="str">
        <f>+'Argus Drop'!CU3</f>
        <v>Month 94</v>
      </c>
      <c r="CR3" s="405" t="str">
        <f>+'Argus Drop'!CV3</f>
        <v>Month 95</v>
      </c>
      <c r="CS3" s="405" t="str">
        <f>+'Argus Drop'!CW3</f>
        <v>Month 96</v>
      </c>
      <c r="CT3" s="405" t="str">
        <f>+'Argus Drop'!CX3</f>
        <v>Month 97</v>
      </c>
      <c r="CU3" s="405" t="str">
        <f>+'Argus Drop'!CY3</f>
        <v>Month 98</v>
      </c>
      <c r="CV3" s="405" t="str">
        <f>+'Argus Drop'!CZ3</f>
        <v>Month 99</v>
      </c>
      <c r="CW3" s="405" t="str">
        <f>+'Argus Drop'!DA3</f>
        <v>Month 100</v>
      </c>
      <c r="CX3" s="405" t="str">
        <f>+'Argus Drop'!DB3</f>
        <v>Month 101</v>
      </c>
      <c r="CY3" s="405" t="str">
        <f>+'Argus Drop'!DC3</f>
        <v>Month 102</v>
      </c>
      <c r="CZ3" s="405" t="str">
        <f>+'Argus Drop'!DD3</f>
        <v>Month 103</v>
      </c>
      <c r="DA3" s="405" t="str">
        <f>+'Argus Drop'!DE3</f>
        <v>Month 104</v>
      </c>
      <c r="DB3" s="405" t="str">
        <f>+'Argus Drop'!DF3</f>
        <v>Month 105</v>
      </c>
      <c r="DC3" s="405" t="str">
        <f>+'Argus Drop'!DG3</f>
        <v>Month 106</v>
      </c>
      <c r="DD3" s="405" t="str">
        <f>+'Argus Drop'!DH3</f>
        <v>Month 107</v>
      </c>
      <c r="DE3" s="405" t="str">
        <f>+'Argus Drop'!DI3</f>
        <v>Month 108</v>
      </c>
      <c r="DF3" s="405" t="str">
        <f>+'Argus Drop'!DJ3</f>
        <v>Month 109</v>
      </c>
      <c r="DG3" s="405" t="str">
        <f>+'Argus Drop'!DK3</f>
        <v>Month 110</v>
      </c>
      <c r="DH3" s="405" t="str">
        <f>+'Argus Drop'!DL3</f>
        <v>Month 111</v>
      </c>
      <c r="DI3" s="405" t="str">
        <f>+'Argus Drop'!DM3</f>
        <v>Month 112</v>
      </c>
      <c r="DJ3" s="405" t="str">
        <f>+'Argus Drop'!DN3</f>
        <v>Month 113</v>
      </c>
      <c r="DK3" s="405" t="str">
        <f>+'Argus Drop'!DO3</f>
        <v>Month 114</v>
      </c>
      <c r="DL3" s="405" t="str">
        <f>+'Argus Drop'!DP3</f>
        <v>Month 115</v>
      </c>
      <c r="DM3" s="405" t="str">
        <f>+'Argus Drop'!DQ3</f>
        <v>Month 116</v>
      </c>
      <c r="DN3" s="405" t="str">
        <f>+'Argus Drop'!DR3</f>
        <v>Month 117</v>
      </c>
      <c r="DO3" s="405" t="str">
        <f>+'Argus Drop'!DS3</f>
        <v>Month 118</v>
      </c>
      <c r="DP3" s="405" t="str">
        <f>+'Argus Drop'!DT3</f>
        <v>Month 119</v>
      </c>
      <c r="DQ3" s="405" t="str">
        <f>+'Argus Drop'!DU3</f>
        <v>Month 120</v>
      </c>
      <c r="DR3" s="405" t="str">
        <f>+'Argus Drop'!DV3</f>
        <v>Month 121</v>
      </c>
      <c r="DS3" s="405" t="str">
        <f>+'Argus Drop'!DW3</f>
        <v>Month 122</v>
      </c>
      <c r="DT3" s="405" t="str">
        <f>+'Argus Drop'!DX3</f>
        <v>Month 123</v>
      </c>
      <c r="DU3" s="405" t="str">
        <f>+'Argus Drop'!DY3</f>
        <v>Month 124</v>
      </c>
      <c r="DV3" s="405" t="str">
        <f>+'Argus Drop'!DZ3</f>
        <v>Month 125</v>
      </c>
      <c r="DW3" s="405" t="str">
        <f>+'Argus Drop'!EA3</f>
        <v>Month 126</v>
      </c>
      <c r="DX3" s="405" t="str">
        <f>+'Argus Drop'!EB3</f>
        <v>Month 127</v>
      </c>
      <c r="DY3" s="405" t="str">
        <f>+'Argus Drop'!EC3</f>
        <v>Month 128</v>
      </c>
      <c r="DZ3" s="405" t="str">
        <f>+'Argus Drop'!ED3</f>
        <v>Month 129</v>
      </c>
      <c r="EA3" s="405" t="str">
        <f>+'Argus Drop'!EE3</f>
        <v>Month 130</v>
      </c>
      <c r="EB3" s="405" t="str">
        <f>+'Argus Drop'!EF3</f>
        <v>Month 131</v>
      </c>
      <c r="EC3" s="405" t="str">
        <f>+'Argus Drop'!EG3</f>
        <v>Month 132</v>
      </c>
    </row>
    <row r="4" spans="1:133">
      <c r="B4" s="591">
        <v>44620</v>
      </c>
      <c r="C4" s="501">
        <f>+EOMONTH(B4,1)</f>
        <v>44651</v>
      </c>
      <c r="D4" s="501">
        <f t="shared" ref="D4:BO4" si="0">+EOMONTH(C4,1)</f>
        <v>44681</v>
      </c>
      <c r="E4" s="501">
        <f t="shared" si="0"/>
        <v>44712</v>
      </c>
      <c r="F4" s="501">
        <f t="shared" si="0"/>
        <v>44742</v>
      </c>
      <c r="G4" s="501">
        <f t="shared" si="0"/>
        <v>44773</v>
      </c>
      <c r="H4" s="501">
        <f t="shared" si="0"/>
        <v>44804</v>
      </c>
      <c r="I4" s="501">
        <f t="shared" si="0"/>
        <v>44834</v>
      </c>
      <c r="J4" s="501">
        <f t="shared" si="0"/>
        <v>44865</v>
      </c>
      <c r="K4" s="501">
        <f t="shared" si="0"/>
        <v>44895</v>
      </c>
      <c r="L4" s="501">
        <f t="shared" si="0"/>
        <v>44926</v>
      </c>
      <c r="M4" s="501">
        <f t="shared" si="0"/>
        <v>44957</v>
      </c>
      <c r="N4" s="501">
        <f t="shared" si="0"/>
        <v>44985</v>
      </c>
      <c r="O4" s="501">
        <f t="shared" si="0"/>
        <v>45016</v>
      </c>
      <c r="P4" s="501">
        <f t="shared" si="0"/>
        <v>45046</v>
      </c>
      <c r="Q4" s="501">
        <f t="shared" si="0"/>
        <v>45077</v>
      </c>
      <c r="R4" s="501">
        <f t="shared" si="0"/>
        <v>45107</v>
      </c>
      <c r="S4" s="501">
        <f t="shared" si="0"/>
        <v>45138</v>
      </c>
      <c r="T4" s="501">
        <f t="shared" si="0"/>
        <v>45169</v>
      </c>
      <c r="U4" s="501">
        <f t="shared" si="0"/>
        <v>45199</v>
      </c>
      <c r="V4" s="501">
        <f t="shared" si="0"/>
        <v>45230</v>
      </c>
      <c r="W4" s="501">
        <f t="shared" si="0"/>
        <v>45260</v>
      </c>
      <c r="X4" s="501">
        <f t="shared" si="0"/>
        <v>45291</v>
      </c>
      <c r="Y4" s="501">
        <f t="shared" si="0"/>
        <v>45322</v>
      </c>
      <c r="Z4" s="501">
        <f t="shared" si="0"/>
        <v>45351</v>
      </c>
      <c r="AA4" s="501">
        <f t="shared" si="0"/>
        <v>45382</v>
      </c>
      <c r="AB4" s="501">
        <f t="shared" si="0"/>
        <v>45412</v>
      </c>
      <c r="AC4" s="501">
        <f t="shared" si="0"/>
        <v>45443</v>
      </c>
      <c r="AD4" s="501">
        <f t="shared" si="0"/>
        <v>45473</v>
      </c>
      <c r="AE4" s="501">
        <f t="shared" si="0"/>
        <v>45504</v>
      </c>
      <c r="AF4" s="501">
        <f t="shared" si="0"/>
        <v>45535</v>
      </c>
      <c r="AG4" s="501">
        <f t="shared" si="0"/>
        <v>45565</v>
      </c>
      <c r="AH4" s="501">
        <f t="shared" si="0"/>
        <v>45596</v>
      </c>
      <c r="AI4" s="501">
        <f t="shared" si="0"/>
        <v>45626</v>
      </c>
      <c r="AJ4" s="501">
        <f t="shared" si="0"/>
        <v>45657</v>
      </c>
      <c r="AK4" s="501">
        <f t="shared" si="0"/>
        <v>45688</v>
      </c>
      <c r="AL4" s="501">
        <f t="shared" si="0"/>
        <v>45716</v>
      </c>
      <c r="AM4" s="501">
        <f t="shared" si="0"/>
        <v>45747</v>
      </c>
      <c r="AN4" s="501">
        <f t="shared" si="0"/>
        <v>45777</v>
      </c>
      <c r="AO4" s="501">
        <f t="shared" si="0"/>
        <v>45808</v>
      </c>
      <c r="AP4" s="501">
        <f t="shared" si="0"/>
        <v>45838</v>
      </c>
      <c r="AQ4" s="501">
        <f t="shared" si="0"/>
        <v>45869</v>
      </c>
      <c r="AR4" s="501">
        <f t="shared" si="0"/>
        <v>45900</v>
      </c>
      <c r="AS4" s="501">
        <f t="shared" si="0"/>
        <v>45930</v>
      </c>
      <c r="AT4" s="501">
        <f t="shared" si="0"/>
        <v>45961</v>
      </c>
      <c r="AU4" s="501">
        <f t="shared" si="0"/>
        <v>45991</v>
      </c>
      <c r="AV4" s="501">
        <f t="shared" si="0"/>
        <v>46022</v>
      </c>
      <c r="AW4" s="501">
        <f t="shared" si="0"/>
        <v>46053</v>
      </c>
      <c r="AX4" s="501">
        <f t="shared" si="0"/>
        <v>46081</v>
      </c>
      <c r="AY4" s="501">
        <f t="shared" si="0"/>
        <v>46112</v>
      </c>
      <c r="AZ4" s="501">
        <f t="shared" si="0"/>
        <v>46142</v>
      </c>
      <c r="BA4" s="501">
        <f t="shared" si="0"/>
        <v>46173</v>
      </c>
      <c r="BB4" s="501">
        <f t="shared" si="0"/>
        <v>46203</v>
      </c>
      <c r="BC4" s="501">
        <f t="shared" si="0"/>
        <v>46234</v>
      </c>
      <c r="BD4" s="501">
        <f t="shared" si="0"/>
        <v>46265</v>
      </c>
      <c r="BE4" s="501">
        <f t="shared" si="0"/>
        <v>46295</v>
      </c>
      <c r="BF4" s="501">
        <f t="shared" si="0"/>
        <v>46326</v>
      </c>
      <c r="BG4" s="501">
        <f t="shared" si="0"/>
        <v>46356</v>
      </c>
      <c r="BH4" s="501">
        <f t="shared" si="0"/>
        <v>46387</v>
      </c>
      <c r="BI4" s="501">
        <f t="shared" si="0"/>
        <v>46418</v>
      </c>
      <c r="BJ4" s="501">
        <f t="shared" si="0"/>
        <v>46446</v>
      </c>
      <c r="BK4" s="501">
        <f t="shared" si="0"/>
        <v>46477</v>
      </c>
      <c r="BL4" s="501">
        <f t="shared" si="0"/>
        <v>46507</v>
      </c>
      <c r="BM4" s="501">
        <f t="shared" si="0"/>
        <v>46538</v>
      </c>
      <c r="BN4" s="501">
        <f t="shared" si="0"/>
        <v>46568</v>
      </c>
      <c r="BO4" s="501">
        <f t="shared" si="0"/>
        <v>46599</v>
      </c>
      <c r="BP4" s="501">
        <f t="shared" ref="BP4:EA4" si="1">+EOMONTH(BO4,1)</f>
        <v>46630</v>
      </c>
      <c r="BQ4" s="501">
        <f t="shared" si="1"/>
        <v>46660</v>
      </c>
      <c r="BR4" s="501">
        <f t="shared" si="1"/>
        <v>46691</v>
      </c>
      <c r="BS4" s="501">
        <f t="shared" si="1"/>
        <v>46721</v>
      </c>
      <c r="BT4" s="501">
        <f t="shared" si="1"/>
        <v>46752</v>
      </c>
      <c r="BU4" s="501">
        <f t="shared" si="1"/>
        <v>46783</v>
      </c>
      <c r="BV4" s="501">
        <f t="shared" si="1"/>
        <v>46812</v>
      </c>
      <c r="BW4" s="501">
        <f t="shared" si="1"/>
        <v>46843</v>
      </c>
      <c r="BX4" s="501">
        <f t="shared" si="1"/>
        <v>46873</v>
      </c>
      <c r="BY4" s="501">
        <f t="shared" si="1"/>
        <v>46904</v>
      </c>
      <c r="BZ4" s="501">
        <f t="shared" si="1"/>
        <v>46934</v>
      </c>
      <c r="CA4" s="501">
        <f t="shared" si="1"/>
        <v>46965</v>
      </c>
      <c r="CB4" s="501">
        <f t="shared" si="1"/>
        <v>46996</v>
      </c>
      <c r="CC4" s="501">
        <f t="shared" si="1"/>
        <v>47026</v>
      </c>
      <c r="CD4" s="501">
        <f t="shared" si="1"/>
        <v>47057</v>
      </c>
      <c r="CE4" s="501">
        <f t="shared" si="1"/>
        <v>47087</v>
      </c>
      <c r="CF4" s="501">
        <f t="shared" si="1"/>
        <v>47118</v>
      </c>
      <c r="CG4" s="501">
        <f t="shared" si="1"/>
        <v>47149</v>
      </c>
      <c r="CH4" s="501">
        <f t="shared" si="1"/>
        <v>47177</v>
      </c>
      <c r="CI4" s="501">
        <f t="shared" si="1"/>
        <v>47208</v>
      </c>
      <c r="CJ4" s="501">
        <f t="shared" si="1"/>
        <v>47238</v>
      </c>
      <c r="CK4" s="501">
        <f t="shared" si="1"/>
        <v>47269</v>
      </c>
      <c r="CL4" s="501">
        <f t="shared" si="1"/>
        <v>47299</v>
      </c>
      <c r="CM4" s="501">
        <f t="shared" si="1"/>
        <v>47330</v>
      </c>
      <c r="CN4" s="501">
        <f t="shared" si="1"/>
        <v>47361</v>
      </c>
      <c r="CO4" s="501">
        <f t="shared" si="1"/>
        <v>47391</v>
      </c>
      <c r="CP4" s="501">
        <f t="shared" si="1"/>
        <v>47422</v>
      </c>
      <c r="CQ4" s="501">
        <f t="shared" si="1"/>
        <v>47452</v>
      </c>
      <c r="CR4" s="501">
        <f t="shared" si="1"/>
        <v>47483</v>
      </c>
      <c r="CS4" s="501">
        <f t="shared" si="1"/>
        <v>47514</v>
      </c>
      <c r="CT4" s="501">
        <f t="shared" si="1"/>
        <v>47542</v>
      </c>
      <c r="CU4" s="501">
        <f t="shared" si="1"/>
        <v>47573</v>
      </c>
      <c r="CV4" s="501">
        <f t="shared" si="1"/>
        <v>47603</v>
      </c>
      <c r="CW4" s="501">
        <f t="shared" si="1"/>
        <v>47634</v>
      </c>
      <c r="CX4" s="501">
        <f t="shared" si="1"/>
        <v>47664</v>
      </c>
      <c r="CY4" s="501">
        <f t="shared" si="1"/>
        <v>47695</v>
      </c>
      <c r="CZ4" s="501">
        <f t="shared" si="1"/>
        <v>47726</v>
      </c>
      <c r="DA4" s="501">
        <f t="shared" si="1"/>
        <v>47756</v>
      </c>
      <c r="DB4" s="501">
        <f t="shared" si="1"/>
        <v>47787</v>
      </c>
      <c r="DC4" s="501">
        <f t="shared" si="1"/>
        <v>47817</v>
      </c>
      <c r="DD4" s="501">
        <f t="shared" si="1"/>
        <v>47848</v>
      </c>
      <c r="DE4" s="501">
        <f t="shared" si="1"/>
        <v>47879</v>
      </c>
      <c r="DF4" s="501">
        <f t="shared" si="1"/>
        <v>47907</v>
      </c>
      <c r="DG4" s="501">
        <f t="shared" si="1"/>
        <v>47938</v>
      </c>
      <c r="DH4" s="501">
        <f t="shared" si="1"/>
        <v>47968</v>
      </c>
      <c r="DI4" s="501">
        <f t="shared" si="1"/>
        <v>47999</v>
      </c>
      <c r="DJ4" s="501">
        <f t="shared" si="1"/>
        <v>48029</v>
      </c>
      <c r="DK4" s="501">
        <f t="shared" si="1"/>
        <v>48060</v>
      </c>
      <c r="DL4" s="501">
        <f t="shared" si="1"/>
        <v>48091</v>
      </c>
      <c r="DM4" s="501">
        <f t="shared" si="1"/>
        <v>48121</v>
      </c>
      <c r="DN4" s="501">
        <f t="shared" si="1"/>
        <v>48152</v>
      </c>
      <c r="DO4" s="501">
        <f t="shared" si="1"/>
        <v>48182</v>
      </c>
      <c r="DP4" s="501">
        <f t="shared" si="1"/>
        <v>48213</v>
      </c>
      <c r="DQ4" s="501">
        <f t="shared" si="1"/>
        <v>48244</v>
      </c>
      <c r="DR4" s="501">
        <f t="shared" si="1"/>
        <v>48273</v>
      </c>
      <c r="DS4" s="501">
        <f t="shared" si="1"/>
        <v>48304</v>
      </c>
      <c r="DT4" s="501">
        <f t="shared" si="1"/>
        <v>48334</v>
      </c>
      <c r="DU4" s="501">
        <f t="shared" si="1"/>
        <v>48365</v>
      </c>
      <c r="DV4" s="501">
        <f t="shared" si="1"/>
        <v>48395</v>
      </c>
      <c r="DW4" s="501">
        <f t="shared" si="1"/>
        <v>48426</v>
      </c>
      <c r="DX4" s="501">
        <f t="shared" si="1"/>
        <v>48457</v>
      </c>
      <c r="DY4" s="501">
        <f t="shared" si="1"/>
        <v>48487</v>
      </c>
      <c r="DZ4" s="501">
        <f t="shared" si="1"/>
        <v>48518</v>
      </c>
      <c r="EA4" s="501">
        <f t="shared" si="1"/>
        <v>48548</v>
      </c>
      <c r="EB4" s="501">
        <f t="shared" ref="EB4:EC4" si="2">+EOMONTH(EA4,1)</f>
        <v>48579</v>
      </c>
      <c r="EC4" s="501">
        <f t="shared" si="2"/>
        <v>48610</v>
      </c>
    </row>
    <row r="6" spans="1:133">
      <c r="A6" s="420" t="s">
        <v>407</v>
      </c>
    </row>
    <row r="7" spans="1:133">
      <c r="A7" s="420">
        <f>+'Argus Drop'!B7</f>
        <v>1</v>
      </c>
      <c r="B7" s="414">
        <f>+SUMIF('Argus Drop'!$D$7:$D$165,$A7,'Argus Drop'!F$7:F$165)</f>
        <v>301995</v>
      </c>
      <c r="C7" s="414">
        <f>+SUMIF('Argus Drop'!$D$7:$D$165,$A7,'Argus Drop'!G$7:G$165)</f>
        <v>307159</v>
      </c>
      <c r="D7" s="414">
        <f>+SUMIF('Argus Drop'!$D$7:$D$165,$A7,'Argus Drop'!H$7:H$165)</f>
        <v>307159</v>
      </c>
      <c r="E7" s="414">
        <f>+SUMIF('Argus Drop'!$D$7:$D$165,$A7,'Argus Drop'!I$7:I$165)</f>
        <v>307757</v>
      </c>
      <c r="F7" s="414">
        <f>+SUMIF('Argus Drop'!$D$7:$D$165,$A7,'Argus Drop'!J$7:J$165)</f>
        <v>307757</v>
      </c>
      <c r="G7" s="414">
        <f>+SUMIF('Argus Drop'!$D$7:$D$165,$A7,'Argus Drop'!K$7:K$165)</f>
        <v>307757</v>
      </c>
      <c r="H7" s="414">
        <f>+SUMIF('Argus Drop'!$D$7:$D$165,$A7,'Argus Drop'!L$7:L$165)</f>
        <v>309019</v>
      </c>
      <c r="I7" s="414">
        <f>+SUMIF('Argus Drop'!$D$7:$D$165,$A7,'Argus Drop'!M$7:M$165)</f>
        <v>309199</v>
      </c>
      <c r="J7" s="414">
        <f>+SUMIF('Argus Drop'!$D$7:$D$165,$A7,'Argus Drop'!N$7:N$165)</f>
        <v>308546</v>
      </c>
      <c r="K7" s="414">
        <f>+SUMIF('Argus Drop'!$D$7:$D$165,$A7,'Argus Drop'!O$7:O$165)</f>
        <v>308303</v>
      </c>
      <c r="L7" s="414">
        <f>+SUMIF('Argus Drop'!$D$7:$D$165,$A7,'Argus Drop'!P$7:P$165)</f>
        <v>308303</v>
      </c>
      <c r="M7" s="414">
        <f>+SUMIF('Argus Drop'!$D$7:$D$165,$A7,'Argus Drop'!Q$7:Q$165)</f>
        <v>309390</v>
      </c>
      <c r="N7" s="414">
        <f>+SUMIF('Argus Drop'!$D$7:$D$165,$A7,'Argus Drop'!R$7:R$165)</f>
        <v>309390</v>
      </c>
      <c r="O7" s="414">
        <f>+SUMIF('Argus Drop'!$D$7:$D$165,$A7,'Argus Drop'!S$7:S$165)</f>
        <v>312864</v>
      </c>
      <c r="P7" s="414">
        <f>+SUMIF('Argus Drop'!$D$7:$D$165,$A7,'Argus Drop'!T$7:T$165)</f>
        <v>312864</v>
      </c>
      <c r="Q7" s="414">
        <f>+SUMIF('Argus Drop'!$D$7:$D$165,$A7,'Argus Drop'!U$7:U$165)</f>
        <v>313877</v>
      </c>
      <c r="R7" s="414">
        <f>+SUMIF('Argus Drop'!$D$7:$D$165,$A7,'Argus Drop'!V$7:V$165)</f>
        <v>313877</v>
      </c>
      <c r="S7" s="414">
        <f>+SUMIF('Argus Drop'!$D$7:$D$165,$A7,'Argus Drop'!W$7:W$165)</f>
        <v>313877</v>
      </c>
      <c r="T7" s="414">
        <f>+SUMIF('Argus Drop'!$D$7:$D$165,$A7,'Argus Drop'!X$7:X$165)</f>
        <v>315177</v>
      </c>
      <c r="U7" s="414">
        <f>+SUMIF('Argus Drop'!$D$7:$D$165,$A7,'Argus Drop'!Y$7:Y$165)</f>
        <v>315363</v>
      </c>
      <c r="V7" s="414">
        <f>+SUMIF('Argus Drop'!$D$7:$D$165,$A7,'Argus Drop'!Z$7:Z$165)</f>
        <v>315363</v>
      </c>
      <c r="W7" s="414">
        <f>+SUMIF('Argus Drop'!$D$7:$D$165,$A7,'Argus Drop'!AA$7:AA$165)</f>
        <v>315666</v>
      </c>
      <c r="X7" s="414">
        <f>+SUMIF('Argus Drop'!$D$7:$D$165,$A7,'Argus Drop'!AB$7:AB$165)</f>
        <v>315666</v>
      </c>
      <c r="Y7" s="414">
        <f>+SUMIF('Argus Drop'!$D$7:$D$165,$A7,'Argus Drop'!AC$7:AC$165)</f>
        <v>315666</v>
      </c>
      <c r="Z7" s="414">
        <f>+SUMIF('Argus Drop'!$D$7:$D$165,$A7,'Argus Drop'!AD$7:AD$165)</f>
        <v>315666</v>
      </c>
      <c r="AA7" s="414">
        <f>+SUMIF('Argus Drop'!$D$7:$D$165,$A7,'Argus Drop'!AE$7:AE$165)</f>
        <v>320471</v>
      </c>
      <c r="AB7" s="414">
        <f>+SUMIF('Argus Drop'!$D$7:$D$165,$A7,'Argus Drop'!AF$7:AF$165)</f>
        <v>320471</v>
      </c>
      <c r="AC7" s="414">
        <f>+SUMIF('Argus Drop'!$D$7:$D$165,$A7,'Argus Drop'!AG$7:AG$165)</f>
        <v>322247</v>
      </c>
      <c r="AD7" s="414">
        <f>+SUMIF('Argus Drop'!$D$7:$D$165,$A7,'Argus Drop'!AH$7:AH$165)</f>
        <v>322247</v>
      </c>
      <c r="AE7" s="414">
        <f>+SUMIF('Argus Drop'!$D$7:$D$165,$A7,'Argus Drop'!AI$7:AI$165)</f>
        <v>323253</v>
      </c>
      <c r="AF7" s="414">
        <f>+SUMIF('Argus Drop'!$D$7:$D$165,$A7,'Argus Drop'!AJ$7:AJ$165)</f>
        <v>324592</v>
      </c>
      <c r="AG7" s="414">
        <f>+SUMIF('Argus Drop'!$D$7:$D$165,$A7,'Argus Drop'!AK$7:AK$165)</f>
        <v>324783</v>
      </c>
      <c r="AH7" s="414">
        <f>+SUMIF('Argus Drop'!$D$7:$D$165,$A7,'Argus Drop'!AL$7:AL$165)</f>
        <v>324783</v>
      </c>
      <c r="AI7" s="414">
        <f>+SUMIF('Argus Drop'!$D$7:$D$165,$A7,'Argus Drop'!AM$7:AM$165)</f>
        <v>325096</v>
      </c>
      <c r="AJ7" s="414">
        <f>+SUMIF('Argus Drop'!$D$7:$D$165,$A7,'Argus Drop'!AN$7:AN$165)</f>
        <v>325096</v>
      </c>
      <c r="AK7" s="414">
        <f>+SUMIF('Argus Drop'!$D$7:$D$165,$A7,'Argus Drop'!AO$7:AO$165)</f>
        <v>325096</v>
      </c>
      <c r="AL7" s="414">
        <f>+SUMIF('Argus Drop'!$D$7:$D$165,$A7,'Argus Drop'!AP$7:AP$165)</f>
        <v>325096</v>
      </c>
      <c r="AM7" s="414">
        <f>+SUMIF('Argus Drop'!$D$7:$D$165,$A7,'Argus Drop'!AQ$7:AQ$165)</f>
        <v>330045</v>
      </c>
      <c r="AN7" s="414">
        <f>+SUMIF('Argus Drop'!$D$7:$D$165,$A7,'Argus Drop'!AR$7:AR$165)</f>
        <v>330045</v>
      </c>
      <c r="AO7" s="414">
        <f>+SUMIF('Argus Drop'!$D$7:$D$165,$A7,'Argus Drop'!AS$7:AS$165)</f>
        <v>331874</v>
      </c>
      <c r="AP7" s="414">
        <f>+SUMIF('Argus Drop'!$D$7:$D$165,$A7,'Argus Drop'!AT$7:AT$165)</f>
        <v>331874</v>
      </c>
      <c r="AQ7" s="414">
        <f>+SUMIF('Argus Drop'!$D$7:$D$165,$A7,'Argus Drop'!AU$7:AU$165)</f>
        <v>332910</v>
      </c>
      <c r="AR7" s="414">
        <f>+SUMIF('Argus Drop'!$D$7:$D$165,$A7,'Argus Drop'!AV$7:AV$165)</f>
        <v>334289</v>
      </c>
      <c r="AS7" s="414">
        <f>+SUMIF('Argus Drop'!$D$7:$D$165,$A7,'Argus Drop'!AW$7:AW$165)</f>
        <v>334486</v>
      </c>
      <c r="AT7" s="414">
        <f>+SUMIF('Argus Drop'!$D$7:$D$165,$A7,'Argus Drop'!AX$7:AX$165)</f>
        <v>334486</v>
      </c>
      <c r="AU7" s="414">
        <f>+SUMIF('Argus Drop'!$D$7:$D$165,$A7,'Argus Drop'!AY$7:AY$165)</f>
        <v>334808</v>
      </c>
      <c r="AV7" s="414">
        <f>+SUMIF('Argus Drop'!$D$7:$D$165,$A7,'Argus Drop'!AZ$7:AZ$165)</f>
        <v>334808</v>
      </c>
      <c r="AW7" s="414">
        <f>+SUMIF('Argus Drop'!$D$7:$D$165,$A7,'Argus Drop'!BA$7:BA$165)</f>
        <v>334808</v>
      </c>
      <c r="AX7" s="414">
        <f>+SUMIF('Argus Drop'!$D$7:$D$165,$A7,'Argus Drop'!BB$7:BB$165)</f>
        <v>334808</v>
      </c>
      <c r="AY7" s="414">
        <f>+SUMIF('Argus Drop'!$D$7:$D$165,$A7,'Argus Drop'!BC$7:BC$165)</f>
        <v>339905</v>
      </c>
      <c r="AZ7" s="414">
        <f>+SUMIF('Argus Drop'!$D$7:$D$165,$A7,'Argus Drop'!BD$7:BD$165)</f>
        <v>339905</v>
      </c>
      <c r="BA7" s="414">
        <f>+SUMIF('Argus Drop'!$D$7:$D$165,$A7,'Argus Drop'!BE$7:BE$165)</f>
        <v>341789</v>
      </c>
      <c r="BB7" s="414">
        <f>+SUMIF('Argus Drop'!$D$7:$D$165,$A7,'Argus Drop'!BF$7:BF$165)</f>
        <v>341789</v>
      </c>
      <c r="BC7" s="414">
        <f>+SUMIF('Argus Drop'!$D$7:$D$165,$A7,'Argus Drop'!BG$7:BG$165)</f>
        <v>342856</v>
      </c>
      <c r="BD7" s="414">
        <f>+SUMIF('Argus Drop'!$D$7:$D$165,$A7,'Argus Drop'!BH$7:BH$165)</f>
        <v>353282</v>
      </c>
      <c r="BE7" s="414">
        <f>+SUMIF('Argus Drop'!$D$7:$D$165,$A7,'Argus Drop'!BI$7:BI$165)</f>
        <v>353486</v>
      </c>
      <c r="BF7" s="414">
        <f>+SUMIF('Argus Drop'!$D$7:$D$165,$A7,'Argus Drop'!BJ$7:BJ$165)</f>
        <v>353486</v>
      </c>
      <c r="BG7" s="414">
        <f>+SUMIF('Argus Drop'!$D$7:$D$165,$A7,'Argus Drop'!BK$7:BK$165)</f>
        <v>353817</v>
      </c>
      <c r="BH7" s="414">
        <f>+SUMIF('Argus Drop'!$D$7:$D$165,$A7,'Argus Drop'!BL$7:BL$165)</f>
        <v>353817</v>
      </c>
      <c r="BI7" s="414">
        <f>+SUMIF('Argus Drop'!$D$7:$D$165,$A7,'Argus Drop'!BM$7:BM$165)</f>
        <v>353817</v>
      </c>
      <c r="BJ7" s="414">
        <f>+SUMIF('Argus Drop'!$D$7:$D$165,$A7,'Argus Drop'!BN$7:BN$165)</f>
        <v>353817</v>
      </c>
      <c r="BK7" s="414">
        <f>+SUMIF('Argus Drop'!$D$7:$D$165,$A7,'Argus Drop'!BO$7:BO$165)</f>
        <v>359067</v>
      </c>
      <c r="BL7" s="414">
        <f>+SUMIF('Argus Drop'!$D$7:$D$165,$A7,'Argus Drop'!BP$7:BP$165)</f>
        <v>359067</v>
      </c>
      <c r="BM7" s="414">
        <f>+SUMIF('Argus Drop'!$D$7:$D$165,$A7,'Argus Drop'!BQ$7:BQ$165)</f>
        <v>361008</v>
      </c>
      <c r="BN7" s="414">
        <f>+SUMIF('Argus Drop'!$D$7:$D$165,$A7,'Argus Drop'!BR$7:BR$165)</f>
        <v>361008</v>
      </c>
      <c r="BO7" s="414">
        <f>+SUMIF('Argus Drop'!$D$7:$D$165,$A7,'Argus Drop'!BS$7:BS$165)</f>
        <v>362107</v>
      </c>
      <c r="BP7" s="414">
        <f>+SUMIF('Argus Drop'!$D$7:$D$165,$A7,'Argus Drop'!BT$7:BT$165)</f>
        <v>362107</v>
      </c>
      <c r="BQ7" s="414">
        <f>+SUMIF('Argus Drop'!$D$7:$D$165,$A7,'Argus Drop'!BU$7:BU$165)</f>
        <v>362316</v>
      </c>
      <c r="BR7" s="414">
        <f>+SUMIF('Argus Drop'!$D$7:$D$165,$A7,'Argus Drop'!BV$7:BV$165)</f>
        <v>364050</v>
      </c>
      <c r="BS7" s="414">
        <f>+SUMIF('Argus Drop'!$D$7:$D$165,$A7,'Argus Drop'!BW$7:BW$165)</f>
        <v>364391</v>
      </c>
      <c r="BT7" s="414">
        <f>+SUMIF('Argus Drop'!$D$7:$D$165,$A7,'Argus Drop'!BX$7:BX$165)</f>
        <v>364391</v>
      </c>
      <c r="BU7" s="414">
        <f>+SUMIF('Argus Drop'!$D$7:$D$165,$A7,'Argus Drop'!BY$7:BY$165)</f>
        <v>364391</v>
      </c>
      <c r="BV7" s="414">
        <f>+SUMIF('Argus Drop'!$D$7:$D$165,$A7,'Argus Drop'!BZ$7:BZ$165)</f>
        <v>364391</v>
      </c>
      <c r="BW7" s="414">
        <f>+SUMIF('Argus Drop'!$D$7:$D$165,$A7,'Argus Drop'!CA$7:CA$165)</f>
        <v>368035</v>
      </c>
      <c r="BX7" s="414">
        <f>+SUMIF('Argus Drop'!$D$7:$D$165,$A7,'Argus Drop'!CB$7:CB$165)</f>
        <v>368035</v>
      </c>
      <c r="BY7" s="414">
        <f>+SUMIF('Argus Drop'!$D$7:$D$165,$A7,'Argus Drop'!CC$7:CC$165)</f>
        <v>370034</v>
      </c>
      <c r="BZ7" s="414">
        <f>+SUMIF('Argus Drop'!$D$7:$D$165,$A7,'Argus Drop'!CD$7:CD$165)</f>
        <v>370448</v>
      </c>
      <c r="CA7" s="414">
        <f>+SUMIF('Argus Drop'!$D$7:$D$165,$A7,'Argus Drop'!CE$7:CE$165)</f>
        <v>371581</v>
      </c>
      <c r="CB7" s="414">
        <f>+SUMIF('Argus Drop'!$D$7:$D$165,$A7,'Argus Drop'!CF$7:CF$165)</f>
        <v>371581</v>
      </c>
      <c r="CC7" s="414">
        <f>+SUMIF('Argus Drop'!$D$7:$D$165,$A7,'Argus Drop'!CG$7:CG$165)</f>
        <v>371796</v>
      </c>
      <c r="CD7" s="414">
        <f>+SUMIF('Argus Drop'!$D$7:$D$165,$A7,'Argus Drop'!CH$7:CH$165)</f>
        <v>373582</v>
      </c>
      <c r="CE7" s="414">
        <f>+SUMIF('Argus Drop'!$D$7:$D$165,$A7,'Argus Drop'!CI$7:CI$165)</f>
        <v>373933</v>
      </c>
      <c r="CF7" s="414">
        <f>+SUMIF('Argus Drop'!$D$7:$D$165,$A7,'Argus Drop'!CJ$7:CJ$165)</f>
        <v>373933</v>
      </c>
      <c r="CG7" s="414">
        <f>+SUMIF('Argus Drop'!$D$7:$D$165,$A7,'Argus Drop'!CK$7:CK$165)</f>
        <v>374399</v>
      </c>
      <c r="CH7" s="414">
        <f>+SUMIF('Argus Drop'!$D$7:$D$165,$A7,'Argus Drop'!CL$7:CL$165)</f>
        <v>374399</v>
      </c>
      <c r="CI7" s="414">
        <f>+SUMIF('Argus Drop'!$D$7:$D$165,$A7,'Argus Drop'!CM$7:CM$165)</f>
        <v>377997</v>
      </c>
      <c r="CJ7" s="414">
        <f>+SUMIF('Argus Drop'!$D$7:$D$165,$A7,'Argus Drop'!CN$7:CN$165)</f>
        <v>377997</v>
      </c>
      <c r="CK7" s="414">
        <f>+SUMIF('Argus Drop'!$D$7:$D$165,$A7,'Argus Drop'!CO$7:CO$165)</f>
        <v>379206</v>
      </c>
      <c r="CL7" s="414">
        <f>+SUMIF('Argus Drop'!$D$7:$D$165,$A7,'Argus Drop'!CP$7:CP$165)</f>
        <v>379206</v>
      </c>
      <c r="CM7" s="414">
        <f>+SUMIF('Argus Drop'!$D$7:$D$165,$A7,'Argus Drop'!CQ$7:CQ$165)</f>
        <v>380055</v>
      </c>
      <c r="CN7" s="414">
        <f>+SUMIF('Argus Drop'!$D$7:$D$165,$A7,'Argus Drop'!CR$7:CR$165)</f>
        <v>380055</v>
      </c>
      <c r="CO7" s="414">
        <f>+SUMIF('Argus Drop'!$D$7:$D$165,$A7,'Argus Drop'!CS$7:CS$165)</f>
        <v>381111</v>
      </c>
      <c r="CP7" s="414">
        <f>+SUMIF('Argus Drop'!$D$7:$D$165,$A7,'Argus Drop'!CT$7:CT$165)</f>
        <v>382949</v>
      </c>
      <c r="CQ7" s="414">
        <f>+SUMIF('Argus Drop'!$D$7:$D$165,$A7,'Argus Drop'!CU$7:CU$165)</f>
        <v>382949</v>
      </c>
      <c r="CR7" s="414">
        <f>+SUMIF('Argus Drop'!$D$7:$D$165,$A7,'Argus Drop'!CV$7:CV$165)</f>
        <v>383311</v>
      </c>
      <c r="CS7" s="414">
        <f>+SUMIF('Argus Drop'!$D$7:$D$165,$A7,'Argus Drop'!CW$7:CW$165)</f>
        <v>383311</v>
      </c>
      <c r="CT7" s="414">
        <f>+SUMIF('Argus Drop'!$D$7:$D$165,$A7,'Argus Drop'!CX$7:CX$165)</f>
        <v>383311</v>
      </c>
      <c r="CU7" s="414">
        <f>+SUMIF('Argus Drop'!$D$7:$D$165,$A7,'Argus Drop'!CY$7:CY$165)</f>
        <v>387461</v>
      </c>
      <c r="CV7" s="414">
        <f>+SUMIF('Argus Drop'!$D$7:$D$165,$A7,'Argus Drop'!CZ$7:CZ$165)</f>
        <v>387461</v>
      </c>
      <c r="CW7" s="414">
        <f>+SUMIF('Argus Drop'!$D$7:$D$165,$A7,'Argus Drop'!DA$7:DA$165)</f>
        <v>388707</v>
      </c>
      <c r="CX7" s="414">
        <f>+SUMIF('Argus Drop'!$D$7:$D$165,$A7,'Argus Drop'!DB$7:DB$165)</f>
        <v>388707</v>
      </c>
      <c r="CY7" s="414">
        <f>+SUMIF('Argus Drop'!$D$7:$D$165,$A7,'Argus Drop'!DC$7:DC$165)</f>
        <v>389581</v>
      </c>
      <c r="CZ7" s="414">
        <f>+SUMIF('Argus Drop'!$D$7:$D$165,$A7,'Argus Drop'!DD$7:DD$165)</f>
        <v>389581</v>
      </c>
      <c r="DA7" s="414">
        <f>+SUMIF('Argus Drop'!$D$7:$D$165,$A7,'Argus Drop'!DE$7:DE$165)</f>
        <v>390439</v>
      </c>
      <c r="DB7" s="414">
        <f>+SUMIF('Argus Drop'!$D$7:$D$165,$A7,'Argus Drop'!DF$7:DF$165)</f>
        <v>392333</v>
      </c>
      <c r="DC7" s="414">
        <f>+SUMIF('Argus Drop'!$D$7:$D$165,$A7,'Argus Drop'!DG$7:DG$165)</f>
        <v>392286</v>
      </c>
      <c r="DD7" s="414">
        <f>+SUMIF('Argus Drop'!$D$7:$D$165,$A7,'Argus Drop'!DH$7:DH$165)</f>
        <v>392659</v>
      </c>
      <c r="DE7" s="414">
        <f>+SUMIF('Argus Drop'!$D$7:$D$165,$A7,'Argus Drop'!DI$7:DI$165)</f>
        <v>392887</v>
      </c>
      <c r="DF7" s="414">
        <f>+SUMIF('Argus Drop'!$D$7:$D$165,$A7,'Argus Drop'!DJ$7:DJ$165)</f>
        <v>392887</v>
      </c>
      <c r="DG7" s="414">
        <f>+SUMIF('Argus Drop'!$D$7:$D$165,$A7,'Argus Drop'!DK$7:DK$165)</f>
        <v>397124</v>
      </c>
      <c r="DH7" s="414">
        <f>+SUMIF('Argus Drop'!$D$7:$D$165,$A7,'Argus Drop'!DL$7:DL$165)</f>
        <v>397124</v>
      </c>
      <c r="DI7" s="414">
        <f>+SUMIF('Argus Drop'!$D$7:$D$165,$A7,'Argus Drop'!DM$7:DM$165)</f>
        <v>403882</v>
      </c>
      <c r="DJ7" s="414">
        <f>+SUMIF('Argus Drop'!$D$7:$D$165,$A7,'Argus Drop'!DN$7:DN$165)</f>
        <v>403882</v>
      </c>
      <c r="DK7" s="414">
        <f>+SUMIF('Argus Drop'!$D$7:$D$165,$A7,'Argus Drop'!DO$7:DO$165)</f>
        <v>404783</v>
      </c>
      <c r="DL7" s="414">
        <f>+SUMIF('Argus Drop'!$D$7:$D$165,$A7,'Argus Drop'!DP$7:DP$165)</f>
        <v>404783</v>
      </c>
      <c r="DM7" s="414">
        <f>+SUMIF('Argus Drop'!$D$7:$D$165,$A7,'Argus Drop'!DQ$7:DQ$165)</f>
        <v>405667</v>
      </c>
      <c r="DN7" s="414">
        <f>+SUMIF('Argus Drop'!$D$7:$D$165,$A7,'Argus Drop'!DR$7:DR$165)</f>
        <v>407618</v>
      </c>
      <c r="DO7" s="414">
        <f>+SUMIF('Argus Drop'!$D$7:$D$165,$A7,'Argus Drop'!DS$7:DS$165)</f>
        <v>407618</v>
      </c>
      <c r="DP7" s="414">
        <f>+SUMIF('Argus Drop'!$D$7:$D$165,$A7,'Argus Drop'!DT$7:DT$165)</f>
        <v>408002</v>
      </c>
      <c r="DQ7" s="414">
        <f>+SUMIF('Argus Drop'!$D$7:$D$165,$A7,'Argus Drop'!DU$7:DU$165)</f>
        <v>408236</v>
      </c>
      <c r="DR7" s="414">
        <f>+SUMIF('Argus Drop'!$D$7:$D$165,$A7,'Argus Drop'!DV$7:DV$165)</f>
        <v>427514</v>
      </c>
      <c r="DS7" s="414">
        <f>+SUMIF('Argus Drop'!$D$7:$D$165,$A7,'Argus Drop'!DW$7:DW$165)</f>
        <v>428023</v>
      </c>
      <c r="DT7" s="414">
        <f>+SUMIF('Argus Drop'!$D$7:$D$165,$A7,'Argus Drop'!DX$7:DX$165)</f>
        <v>428023</v>
      </c>
      <c r="DU7" s="414">
        <f>+SUMIF('Argus Drop'!$D$7:$D$165,$A7,'Argus Drop'!DY$7:DY$165)</f>
        <v>428540</v>
      </c>
      <c r="DV7" s="414">
        <f>+SUMIF('Argus Drop'!$D$7:$D$165,$A7,'Argus Drop'!DZ$7:DZ$165)</f>
        <v>428540</v>
      </c>
      <c r="DW7" s="414">
        <f>+SUMIF('Argus Drop'!$D$7:$D$165,$A7,'Argus Drop'!EA$7:EA$165)</f>
        <v>430733</v>
      </c>
      <c r="DX7" s="414">
        <f>+SUMIF('Argus Drop'!$D$7:$D$165,$A7,'Argus Drop'!EB$7:EB$165)</f>
        <v>430733</v>
      </c>
      <c r="DY7" s="414">
        <f>+SUMIF('Argus Drop'!$D$7:$D$165,$A7,'Argus Drop'!EC$7:EC$165)</f>
        <v>431643</v>
      </c>
      <c r="DZ7" s="414">
        <f>+SUMIF('Argus Drop'!$D$7:$D$165,$A7,'Argus Drop'!ED$7:ED$165)</f>
        <v>431643</v>
      </c>
      <c r="EA7" s="414">
        <f>+SUMIF('Argus Drop'!$D$7:$D$165,$A7,'Argus Drop'!EE$7:EE$165)</f>
        <v>431643</v>
      </c>
      <c r="EB7" s="414">
        <f>+SUMIF('Argus Drop'!$D$7:$D$165,$A7,'Argus Drop'!EF$7:EF$165)</f>
        <v>434671</v>
      </c>
      <c r="EC7" s="414">
        <f>+SUMIF('Argus Drop'!$D$7:$D$165,$A7,'Argus Drop'!EG$7:EG$165)</f>
        <v>435338</v>
      </c>
    </row>
    <row r="8" spans="1:133">
      <c r="A8" s="420">
        <f>+'Argus Drop'!B8</f>
        <v>2</v>
      </c>
      <c r="B8" s="414">
        <f>+SUMIF('Argus Drop'!$D$7:$D$165,$A8,'Argus Drop'!F$7:F$165)</f>
        <v>-22577</v>
      </c>
      <c r="C8" s="414">
        <f>+SUMIF('Argus Drop'!$D$7:$D$165,$A8,'Argus Drop'!G$7:G$165)</f>
        <v>-22577</v>
      </c>
      <c r="D8" s="414">
        <f>+SUMIF('Argus Drop'!$D$7:$D$165,$A8,'Argus Drop'!H$7:H$165)</f>
        <v>-22577</v>
      </c>
      <c r="E8" s="414">
        <f>+SUMIF('Argus Drop'!$D$7:$D$165,$A8,'Argus Drop'!I$7:I$165)</f>
        <v>-16700</v>
      </c>
      <c r="F8" s="414">
        <f>+SUMIF('Argus Drop'!$D$7:$D$165,$A8,'Argus Drop'!J$7:J$165)</f>
        <v>-16700</v>
      </c>
      <c r="G8" s="414">
        <f>+SUMIF('Argus Drop'!$D$7:$D$165,$A8,'Argus Drop'!K$7:K$165)</f>
        <v>-16700</v>
      </c>
      <c r="H8" s="414">
        <f>+SUMIF('Argus Drop'!$D$7:$D$165,$A8,'Argus Drop'!L$7:L$165)</f>
        <v>-16700</v>
      </c>
      <c r="I8" s="414">
        <f>+SUMIF('Argus Drop'!$D$7:$D$165,$A8,'Argus Drop'!M$7:M$165)</f>
        <v>-16700</v>
      </c>
      <c r="J8" s="414">
        <f>+SUMIF('Argus Drop'!$D$7:$D$165,$A8,'Argus Drop'!N$7:N$165)</f>
        <v>-27426</v>
      </c>
      <c r="K8" s="414">
        <f>+SUMIF('Argus Drop'!$D$7:$D$165,$A8,'Argus Drop'!O$7:O$165)</f>
        <v>-36260</v>
      </c>
      <c r="L8" s="414">
        <f>+SUMIF('Argus Drop'!$D$7:$D$165,$A8,'Argus Drop'!P$7:P$165)</f>
        <v>-36260</v>
      </c>
      <c r="M8" s="414">
        <f>+SUMIF('Argus Drop'!$D$7:$D$165,$A8,'Argus Drop'!Q$7:Q$165)</f>
        <v>-37348</v>
      </c>
      <c r="N8" s="414">
        <f>+SUMIF('Argus Drop'!$D$7:$D$165,$A8,'Argus Drop'!R$7:R$165)</f>
        <v>-37348</v>
      </c>
      <c r="O8" s="414">
        <f>+SUMIF('Argus Drop'!$D$7:$D$165,$A8,'Argus Drop'!S$7:S$165)</f>
        <v>-57955</v>
      </c>
      <c r="P8" s="414">
        <f>+SUMIF('Argus Drop'!$D$7:$D$165,$A8,'Argus Drop'!T$7:T$165)</f>
        <v>-57955</v>
      </c>
      <c r="Q8" s="414">
        <f>+SUMIF('Argus Drop'!$D$7:$D$165,$A8,'Argus Drop'!U$7:U$165)</f>
        <v>-33537</v>
      </c>
      <c r="R8" s="414">
        <f>+SUMIF('Argus Drop'!$D$7:$D$165,$A8,'Argus Drop'!V$7:V$165)</f>
        <v>-33537</v>
      </c>
      <c r="S8" s="414">
        <f>+SUMIF('Argus Drop'!$D$7:$D$165,$A8,'Argus Drop'!W$7:W$165)</f>
        <v>0</v>
      </c>
      <c r="T8" s="414">
        <f>+SUMIF('Argus Drop'!$D$7:$D$165,$A8,'Argus Drop'!X$7:X$165)</f>
        <v>0</v>
      </c>
      <c r="U8" s="414">
        <f>+SUMIF('Argus Drop'!$D$7:$D$165,$A8,'Argus Drop'!Y$7:Y$165)</f>
        <v>0</v>
      </c>
      <c r="V8" s="414">
        <f>+SUMIF('Argus Drop'!$D$7:$D$165,$A8,'Argus Drop'!Z$7:Z$165)</f>
        <v>0</v>
      </c>
      <c r="W8" s="414">
        <f>+SUMIF('Argus Drop'!$D$7:$D$165,$A8,'Argus Drop'!AA$7:AA$165)</f>
        <v>0</v>
      </c>
      <c r="X8" s="414">
        <f>+SUMIF('Argus Drop'!$D$7:$D$165,$A8,'Argus Drop'!AB$7:AB$165)</f>
        <v>0</v>
      </c>
      <c r="Y8" s="414">
        <f>+SUMIF('Argus Drop'!$D$7:$D$165,$A8,'Argus Drop'!AC$7:AC$165)</f>
        <v>0</v>
      </c>
      <c r="Z8" s="414">
        <f>+SUMIF('Argus Drop'!$D$7:$D$165,$A8,'Argus Drop'!AD$7:AD$165)</f>
        <v>0</v>
      </c>
      <c r="AA8" s="414">
        <f>+SUMIF('Argus Drop'!$D$7:$D$165,$A8,'Argus Drop'!AE$7:AE$165)</f>
        <v>0</v>
      </c>
      <c r="AB8" s="414">
        <f>+SUMIF('Argus Drop'!$D$7:$D$165,$A8,'Argus Drop'!AF$7:AF$165)</f>
        <v>0</v>
      </c>
      <c r="AC8" s="414">
        <f>+SUMIF('Argus Drop'!$D$7:$D$165,$A8,'Argus Drop'!AG$7:AG$165)</f>
        <v>0</v>
      </c>
      <c r="AD8" s="414">
        <f>+SUMIF('Argus Drop'!$D$7:$D$165,$A8,'Argus Drop'!AH$7:AH$165)</f>
        <v>0</v>
      </c>
      <c r="AE8" s="414">
        <f>+SUMIF('Argus Drop'!$D$7:$D$165,$A8,'Argus Drop'!AI$7:AI$165)</f>
        <v>0</v>
      </c>
      <c r="AF8" s="414">
        <f>+SUMIF('Argus Drop'!$D$7:$D$165,$A8,'Argus Drop'!AJ$7:AJ$165)</f>
        <v>0</v>
      </c>
      <c r="AG8" s="414">
        <f>+SUMIF('Argus Drop'!$D$7:$D$165,$A8,'Argus Drop'!AK$7:AK$165)</f>
        <v>0</v>
      </c>
      <c r="AH8" s="414">
        <f>+SUMIF('Argus Drop'!$D$7:$D$165,$A8,'Argus Drop'!AL$7:AL$165)</f>
        <v>0</v>
      </c>
      <c r="AI8" s="414">
        <f>+SUMIF('Argus Drop'!$D$7:$D$165,$A8,'Argus Drop'!AM$7:AM$165)</f>
        <v>0</v>
      </c>
      <c r="AJ8" s="414">
        <f>+SUMIF('Argus Drop'!$D$7:$D$165,$A8,'Argus Drop'!AN$7:AN$165)</f>
        <v>0</v>
      </c>
      <c r="AK8" s="414">
        <f>+SUMIF('Argus Drop'!$D$7:$D$165,$A8,'Argus Drop'!AO$7:AO$165)</f>
        <v>0</v>
      </c>
      <c r="AL8" s="414">
        <f>+SUMIF('Argus Drop'!$D$7:$D$165,$A8,'Argus Drop'!AP$7:AP$165)</f>
        <v>0</v>
      </c>
      <c r="AM8" s="414">
        <f>+SUMIF('Argus Drop'!$D$7:$D$165,$A8,'Argus Drop'!AQ$7:AQ$165)</f>
        <v>0</v>
      </c>
      <c r="AN8" s="414">
        <f>+SUMIF('Argus Drop'!$D$7:$D$165,$A8,'Argus Drop'!AR$7:AR$165)</f>
        <v>0</v>
      </c>
      <c r="AO8" s="414">
        <f>+SUMIF('Argus Drop'!$D$7:$D$165,$A8,'Argus Drop'!AS$7:AS$165)</f>
        <v>0</v>
      </c>
      <c r="AP8" s="414">
        <f>+SUMIF('Argus Drop'!$D$7:$D$165,$A8,'Argus Drop'!AT$7:AT$165)</f>
        <v>0</v>
      </c>
      <c r="AQ8" s="414">
        <f>+SUMIF('Argus Drop'!$D$7:$D$165,$A8,'Argus Drop'!AU$7:AU$165)</f>
        <v>0</v>
      </c>
      <c r="AR8" s="414">
        <f>+SUMIF('Argus Drop'!$D$7:$D$165,$A8,'Argus Drop'!AV$7:AV$165)</f>
        <v>0</v>
      </c>
      <c r="AS8" s="414">
        <f>+SUMIF('Argus Drop'!$D$7:$D$165,$A8,'Argus Drop'!AW$7:AW$165)</f>
        <v>0</v>
      </c>
      <c r="AT8" s="414">
        <f>+SUMIF('Argus Drop'!$D$7:$D$165,$A8,'Argus Drop'!AX$7:AX$165)</f>
        <v>0</v>
      </c>
      <c r="AU8" s="414">
        <f>+SUMIF('Argus Drop'!$D$7:$D$165,$A8,'Argus Drop'!AY$7:AY$165)</f>
        <v>0</v>
      </c>
      <c r="AV8" s="414">
        <f>+SUMIF('Argus Drop'!$D$7:$D$165,$A8,'Argus Drop'!AZ$7:AZ$165)</f>
        <v>0</v>
      </c>
      <c r="AW8" s="414">
        <f>+SUMIF('Argus Drop'!$D$7:$D$165,$A8,'Argus Drop'!BA$7:BA$165)</f>
        <v>0</v>
      </c>
      <c r="AX8" s="414">
        <f>+SUMIF('Argus Drop'!$D$7:$D$165,$A8,'Argus Drop'!BB$7:BB$165)</f>
        <v>0</v>
      </c>
      <c r="AY8" s="414">
        <f>+SUMIF('Argus Drop'!$D$7:$D$165,$A8,'Argus Drop'!BC$7:BC$165)</f>
        <v>0</v>
      </c>
      <c r="AZ8" s="414">
        <f>+SUMIF('Argus Drop'!$D$7:$D$165,$A8,'Argus Drop'!BD$7:BD$165)</f>
        <v>0</v>
      </c>
      <c r="BA8" s="414">
        <f>+SUMIF('Argus Drop'!$D$7:$D$165,$A8,'Argus Drop'!BE$7:BE$165)</f>
        <v>0</v>
      </c>
      <c r="BB8" s="414">
        <f>+SUMIF('Argus Drop'!$D$7:$D$165,$A8,'Argus Drop'!BF$7:BF$165)</f>
        <v>0</v>
      </c>
      <c r="BC8" s="414">
        <f>+SUMIF('Argus Drop'!$D$7:$D$165,$A8,'Argus Drop'!BG$7:BG$165)</f>
        <v>0</v>
      </c>
      <c r="BD8" s="414">
        <f>+SUMIF('Argus Drop'!$D$7:$D$165,$A8,'Argus Drop'!BH$7:BH$165)</f>
        <v>-57776</v>
      </c>
      <c r="BE8" s="414">
        <f>+SUMIF('Argus Drop'!$D$7:$D$165,$A8,'Argus Drop'!BI$7:BI$165)</f>
        <v>-57776</v>
      </c>
      <c r="BF8" s="414">
        <f>+SUMIF('Argus Drop'!$D$7:$D$165,$A8,'Argus Drop'!BJ$7:BJ$165)</f>
        <v>0</v>
      </c>
      <c r="BG8" s="414">
        <f>+SUMIF('Argus Drop'!$D$7:$D$165,$A8,'Argus Drop'!BK$7:BK$165)</f>
        <v>0</v>
      </c>
      <c r="BH8" s="414">
        <f>+SUMIF('Argus Drop'!$D$7:$D$165,$A8,'Argus Drop'!BL$7:BL$165)</f>
        <v>0</v>
      </c>
      <c r="BI8" s="414">
        <f>+SUMIF('Argus Drop'!$D$7:$D$165,$A8,'Argus Drop'!BM$7:BM$165)</f>
        <v>0</v>
      </c>
      <c r="BJ8" s="414">
        <f>+SUMIF('Argus Drop'!$D$7:$D$165,$A8,'Argus Drop'!BN$7:BN$165)</f>
        <v>0</v>
      </c>
      <c r="BK8" s="414">
        <f>+SUMIF('Argus Drop'!$D$7:$D$165,$A8,'Argus Drop'!BO$7:BO$165)</f>
        <v>0</v>
      </c>
      <c r="BL8" s="414">
        <f>+SUMIF('Argus Drop'!$D$7:$D$165,$A8,'Argus Drop'!BP$7:BP$165)</f>
        <v>0</v>
      </c>
      <c r="BM8" s="414">
        <f>+SUMIF('Argus Drop'!$D$7:$D$165,$A8,'Argus Drop'!BQ$7:BQ$165)</f>
        <v>0</v>
      </c>
      <c r="BN8" s="414">
        <f>+SUMIF('Argus Drop'!$D$7:$D$165,$A8,'Argus Drop'!BR$7:BR$165)</f>
        <v>0</v>
      </c>
      <c r="BO8" s="414">
        <f>+SUMIF('Argus Drop'!$D$7:$D$165,$A8,'Argus Drop'!BS$7:BS$165)</f>
        <v>0</v>
      </c>
      <c r="BP8" s="414">
        <f>+SUMIF('Argus Drop'!$D$7:$D$165,$A8,'Argus Drop'!BT$7:BT$165)</f>
        <v>0</v>
      </c>
      <c r="BQ8" s="414">
        <f>+SUMIF('Argus Drop'!$D$7:$D$165,$A8,'Argus Drop'!BU$7:BU$165)</f>
        <v>0</v>
      </c>
      <c r="BR8" s="414">
        <f>+SUMIF('Argus Drop'!$D$7:$D$165,$A8,'Argus Drop'!BV$7:BV$165)</f>
        <v>0</v>
      </c>
      <c r="BS8" s="414">
        <f>+SUMIF('Argus Drop'!$D$7:$D$165,$A8,'Argus Drop'!BW$7:BW$165)</f>
        <v>0</v>
      </c>
      <c r="BT8" s="414">
        <f>+SUMIF('Argus Drop'!$D$7:$D$165,$A8,'Argus Drop'!BX$7:BX$165)</f>
        <v>0</v>
      </c>
      <c r="BU8" s="414">
        <f>+SUMIF('Argus Drop'!$D$7:$D$165,$A8,'Argus Drop'!BY$7:BY$165)</f>
        <v>0</v>
      </c>
      <c r="BV8" s="414">
        <f>+SUMIF('Argus Drop'!$D$7:$D$165,$A8,'Argus Drop'!BZ$7:BZ$165)</f>
        <v>0</v>
      </c>
      <c r="BW8" s="414">
        <f>+SUMIF('Argus Drop'!$D$7:$D$165,$A8,'Argus Drop'!CA$7:CA$165)</f>
        <v>0</v>
      </c>
      <c r="BX8" s="414">
        <f>+SUMIF('Argus Drop'!$D$7:$D$165,$A8,'Argus Drop'!CB$7:CB$165)</f>
        <v>0</v>
      </c>
      <c r="BY8" s="414">
        <f>+SUMIF('Argus Drop'!$D$7:$D$165,$A8,'Argus Drop'!CC$7:CC$165)</f>
        <v>-28307</v>
      </c>
      <c r="BZ8" s="414">
        <f>+SUMIF('Argus Drop'!$D$7:$D$165,$A8,'Argus Drop'!CD$7:CD$165)</f>
        <v>-32725</v>
      </c>
      <c r="CA8" s="414">
        <f>+SUMIF('Argus Drop'!$D$7:$D$165,$A8,'Argus Drop'!CE$7:CE$165)</f>
        <v>-27774</v>
      </c>
      <c r="CB8" s="414">
        <f>+SUMIF('Argus Drop'!$D$7:$D$165,$A8,'Argus Drop'!CF$7:CF$165)</f>
        <v>-27774</v>
      </c>
      <c r="CC8" s="414">
        <f>+SUMIF('Argus Drop'!$D$7:$D$165,$A8,'Argus Drop'!CG$7:CG$165)</f>
        <v>0</v>
      </c>
      <c r="CD8" s="414">
        <f>+SUMIF('Argus Drop'!$D$7:$D$165,$A8,'Argus Drop'!CH$7:CH$165)</f>
        <v>0</v>
      </c>
      <c r="CE8" s="414">
        <f>+SUMIF('Argus Drop'!$D$7:$D$165,$A8,'Argus Drop'!CI$7:CI$165)</f>
        <v>0</v>
      </c>
      <c r="CF8" s="414">
        <f>+SUMIF('Argus Drop'!$D$7:$D$165,$A8,'Argus Drop'!CJ$7:CJ$165)</f>
        <v>-15523</v>
      </c>
      <c r="CG8" s="414">
        <f>+SUMIF('Argus Drop'!$D$7:$D$165,$A8,'Argus Drop'!CK$7:CK$165)</f>
        <v>-15988</v>
      </c>
      <c r="CH8" s="414">
        <f>+SUMIF('Argus Drop'!$D$7:$D$165,$A8,'Argus Drop'!CL$7:CL$165)</f>
        <v>-15988</v>
      </c>
      <c r="CI8" s="414">
        <f>+SUMIF('Argus Drop'!$D$7:$D$165,$A8,'Argus Drop'!CM$7:CM$165)</f>
        <v>0</v>
      </c>
      <c r="CJ8" s="414">
        <f>+SUMIF('Argus Drop'!$D$7:$D$165,$A8,'Argus Drop'!CN$7:CN$165)</f>
        <v>0</v>
      </c>
      <c r="CK8" s="414">
        <f>+SUMIF('Argus Drop'!$D$7:$D$165,$A8,'Argus Drop'!CO$7:CO$165)</f>
        <v>0</v>
      </c>
      <c r="CL8" s="414">
        <f>+SUMIF('Argus Drop'!$D$7:$D$165,$A8,'Argus Drop'!CP$7:CP$165)</f>
        <v>0</v>
      </c>
      <c r="CM8" s="414">
        <f>+SUMIF('Argus Drop'!$D$7:$D$165,$A8,'Argus Drop'!CQ$7:CQ$165)</f>
        <v>0</v>
      </c>
      <c r="CN8" s="414">
        <f>+SUMIF('Argus Drop'!$D$7:$D$165,$A8,'Argus Drop'!CR$7:CR$165)</f>
        <v>0</v>
      </c>
      <c r="CO8" s="414">
        <f>+SUMIF('Argus Drop'!$D$7:$D$165,$A8,'Argus Drop'!CS$7:CS$165)</f>
        <v>0</v>
      </c>
      <c r="CP8" s="414">
        <f>+SUMIF('Argus Drop'!$D$7:$D$165,$A8,'Argus Drop'!CT$7:CT$165)</f>
        <v>0</v>
      </c>
      <c r="CQ8" s="414">
        <f>+SUMIF('Argus Drop'!$D$7:$D$165,$A8,'Argus Drop'!CU$7:CU$165)</f>
        <v>0</v>
      </c>
      <c r="CR8" s="414">
        <f>+SUMIF('Argus Drop'!$D$7:$D$165,$A8,'Argus Drop'!CV$7:CV$165)</f>
        <v>0</v>
      </c>
      <c r="CS8" s="414">
        <f>+SUMIF('Argus Drop'!$D$7:$D$165,$A8,'Argus Drop'!CW$7:CW$165)</f>
        <v>0</v>
      </c>
      <c r="CT8" s="414">
        <f>+SUMIF('Argus Drop'!$D$7:$D$165,$A8,'Argus Drop'!CX$7:CX$165)</f>
        <v>0</v>
      </c>
      <c r="CU8" s="414">
        <f>+SUMIF('Argus Drop'!$D$7:$D$165,$A8,'Argus Drop'!CY$7:CY$165)</f>
        <v>0</v>
      </c>
      <c r="CV8" s="414">
        <f>+SUMIF('Argus Drop'!$D$7:$D$165,$A8,'Argus Drop'!CZ$7:CZ$165)</f>
        <v>0</v>
      </c>
      <c r="CW8" s="414">
        <f>+SUMIF('Argus Drop'!$D$7:$D$165,$A8,'Argus Drop'!DA$7:DA$165)</f>
        <v>0</v>
      </c>
      <c r="CX8" s="414">
        <f>+SUMIF('Argus Drop'!$D$7:$D$165,$A8,'Argus Drop'!DB$7:DB$165)</f>
        <v>0</v>
      </c>
      <c r="CY8" s="414">
        <f>+SUMIF('Argus Drop'!$D$7:$D$165,$A8,'Argus Drop'!DC$7:DC$165)</f>
        <v>0</v>
      </c>
      <c r="CZ8" s="414">
        <f>+SUMIF('Argus Drop'!$D$7:$D$165,$A8,'Argus Drop'!DD$7:DD$165)</f>
        <v>0</v>
      </c>
      <c r="DA8" s="414">
        <f>+SUMIF('Argus Drop'!$D$7:$D$165,$A8,'Argus Drop'!DE$7:DE$165)</f>
        <v>0</v>
      </c>
      <c r="DB8" s="414">
        <f>+SUMIF('Argus Drop'!$D$7:$D$165,$A8,'Argus Drop'!DF$7:DF$165)</f>
        <v>0</v>
      </c>
      <c r="DC8" s="414">
        <f>+SUMIF('Argus Drop'!$D$7:$D$165,$A8,'Argus Drop'!DG$7:DG$165)</f>
        <v>-7582</v>
      </c>
      <c r="DD8" s="414">
        <f>+SUMIF('Argus Drop'!$D$7:$D$165,$A8,'Argus Drop'!DH$7:DH$165)</f>
        <v>-7582</v>
      </c>
      <c r="DE8" s="414">
        <f>+SUMIF('Argus Drop'!$D$7:$D$165,$A8,'Argus Drop'!DI$7:DI$165)</f>
        <v>0</v>
      </c>
      <c r="DF8" s="414">
        <f>+SUMIF('Argus Drop'!$D$7:$D$165,$A8,'Argus Drop'!DJ$7:DJ$165)</f>
        <v>0</v>
      </c>
      <c r="DG8" s="414">
        <f>+SUMIF('Argus Drop'!$D$7:$D$165,$A8,'Argus Drop'!DK$7:DK$165)</f>
        <v>0</v>
      </c>
      <c r="DH8" s="414">
        <f>+SUMIF('Argus Drop'!$D$7:$D$165,$A8,'Argus Drop'!DL$7:DL$165)</f>
        <v>0</v>
      </c>
      <c r="DI8" s="414">
        <f>+SUMIF('Argus Drop'!$D$7:$D$165,$A8,'Argus Drop'!DM$7:DM$165)</f>
        <v>-42144</v>
      </c>
      <c r="DJ8" s="414">
        <f>+SUMIF('Argus Drop'!$D$7:$D$165,$A8,'Argus Drop'!DN$7:DN$165)</f>
        <v>-42144</v>
      </c>
      <c r="DK8" s="414">
        <f>+SUMIF('Argus Drop'!$D$7:$D$165,$A8,'Argus Drop'!DO$7:DO$165)</f>
        <v>0</v>
      </c>
      <c r="DL8" s="414">
        <f>+SUMIF('Argus Drop'!$D$7:$D$165,$A8,'Argus Drop'!DP$7:DP$165)</f>
        <v>0</v>
      </c>
      <c r="DM8" s="414">
        <f>+SUMIF('Argus Drop'!$D$7:$D$165,$A8,'Argus Drop'!DQ$7:DQ$165)</f>
        <v>0</v>
      </c>
      <c r="DN8" s="414">
        <f>+SUMIF('Argus Drop'!$D$7:$D$165,$A8,'Argus Drop'!DR$7:DR$165)</f>
        <v>-66978</v>
      </c>
      <c r="DO8" s="414">
        <f>+SUMIF('Argus Drop'!$D$7:$D$165,$A8,'Argus Drop'!DS$7:DS$165)</f>
        <v>-66978</v>
      </c>
      <c r="DP8" s="414">
        <f>+SUMIF('Argus Drop'!$D$7:$D$165,$A8,'Argus Drop'!DT$7:DT$165)</f>
        <v>0</v>
      </c>
      <c r="DQ8" s="414">
        <f>+SUMIF('Argus Drop'!$D$7:$D$165,$A8,'Argus Drop'!DU$7:DU$165)</f>
        <v>0</v>
      </c>
      <c r="DR8" s="414">
        <f>+SUMIF('Argus Drop'!$D$7:$D$165,$A8,'Argus Drop'!DV$7:DV$165)</f>
        <v>-211543</v>
      </c>
      <c r="DS8" s="414">
        <f>+SUMIF('Argus Drop'!$D$7:$D$165,$A8,'Argus Drop'!DW$7:DW$165)</f>
        <v>-211543</v>
      </c>
      <c r="DT8" s="414">
        <f>+SUMIF('Argus Drop'!$D$7:$D$165,$A8,'Argus Drop'!DX$7:DX$165)</f>
        <v>-3639</v>
      </c>
      <c r="DU8" s="414">
        <f>+SUMIF('Argus Drop'!$D$7:$D$165,$A8,'Argus Drop'!DY$7:DY$165)</f>
        <v>-7898</v>
      </c>
      <c r="DV8" s="414">
        <f>+SUMIF('Argus Drop'!$D$7:$D$165,$A8,'Argus Drop'!DZ$7:DZ$165)</f>
        <v>-7898</v>
      </c>
      <c r="DW8" s="414">
        <f>+SUMIF('Argus Drop'!$D$7:$D$165,$A8,'Argus Drop'!EA$7:EA$165)</f>
        <v>0</v>
      </c>
      <c r="DX8" s="414">
        <f>+SUMIF('Argus Drop'!$D$7:$D$165,$A8,'Argus Drop'!EB$7:EB$165)</f>
        <v>0</v>
      </c>
      <c r="DY8" s="414">
        <f>+SUMIF('Argus Drop'!$D$7:$D$165,$A8,'Argus Drop'!EC$7:EC$165)</f>
        <v>0</v>
      </c>
      <c r="DZ8" s="414">
        <f>+SUMIF('Argus Drop'!$D$7:$D$165,$A8,'Argus Drop'!ED$7:ED$165)</f>
        <v>0</v>
      </c>
      <c r="EA8" s="414">
        <f>+SUMIF('Argus Drop'!$D$7:$D$165,$A8,'Argus Drop'!EE$7:EE$165)</f>
        <v>0</v>
      </c>
      <c r="EB8" s="414">
        <f>+SUMIF('Argus Drop'!$D$7:$D$165,$A8,'Argus Drop'!EF$7:EF$165)</f>
        <v>-14201</v>
      </c>
      <c r="EC8" s="414">
        <f>+SUMIF('Argus Drop'!$D$7:$D$165,$A8,'Argus Drop'!EG$7:EG$165)</f>
        <v>-14627</v>
      </c>
    </row>
    <row r="9" spans="1:133">
      <c r="A9" s="420">
        <f>+'Argus Drop'!B9</f>
        <v>3</v>
      </c>
      <c r="B9" s="414">
        <f>+SUMIF('Argus Drop'!$D$7:$D$165,$A9,'Argus Drop'!F$7:F$165)</f>
        <v>0</v>
      </c>
      <c r="C9" s="414">
        <f>+SUMIF('Argus Drop'!$D$7:$D$165,$A9,'Argus Drop'!G$7:G$165)</f>
        <v>0</v>
      </c>
      <c r="D9" s="414">
        <f>+SUMIF('Argus Drop'!$D$7:$D$165,$A9,'Argus Drop'!H$7:H$165)</f>
        <v>0</v>
      </c>
      <c r="E9" s="414">
        <f>+SUMIF('Argus Drop'!$D$7:$D$165,$A9,'Argus Drop'!I$7:I$165)</f>
        <v>0</v>
      </c>
      <c r="F9" s="414">
        <f>+SUMIF('Argus Drop'!$D$7:$D$165,$A9,'Argus Drop'!J$7:J$165)</f>
        <v>0</v>
      </c>
      <c r="G9" s="414">
        <f>+SUMIF('Argus Drop'!$D$7:$D$165,$A9,'Argus Drop'!K$7:K$165)</f>
        <v>0</v>
      </c>
      <c r="H9" s="414">
        <f>+SUMIF('Argus Drop'!$D$7:$D$165,$A9,'Argus Drop'!L$7:L$165)</f>
        <v>0</v>
      </c>
      <c r="I9" s="414">
        <f>+SUMIF('Argus Drop'!$D$7:$D$165,$A9,'Argus Drop'!M$7:M$165)</f>
        <v>0</v>
      </c>
      <c r="J9" s="414">
        <f>+SUMIF('Argus Drop'!$D$7:$D$165,$A9,'Argus Drop'!N$7:N$165)</f>
        <v>0</v>
      </c>
      <c r="K9" s="414">
        <f>+SUMIF('Argus Drop'!$D$7:$D$165,$A9,'Argus Drop'!O$7:O$165)</f>
        <v>0</v>
      </c>
      <c r="L9" s="414">
        <f>+SUMIF('Argus Drop'!$D$7:$D$165,$A9,'Argus Drop'!P$7:P$165)</f>
        <v>0</v>
      </c>
      <c r="M9" s="414">
        <f>+SUMIF('Argus Drop'!$D$7:$D$165,$A9,'Argus Drop'!Q$7:Q$165)</f>
        <v>0</v>
      </c>
      <c r="N9" s="414">
        <f>+SUMIF('Argus Drop'!$D$7:$D$165,$A9,'Argus Drop'!R$7:R$165)</f>
        <v>0</v>
      </c>
      <c r="O9" s="414">
        <f>+SUMIF('Argus Drop'!$D$7:$D$165,$A9,'Argus Drop'!S$7:S$165)</f>
        <v>-3453</v>
      </c>
      <c r="P9" s="414">
        <f>+SUMIF('Argus Drop'!$D$7:$D$165,$A9,'Argus Drop'!T$7:T$165)</f>
        <v>-3453</v>
      </c>
      <c r="Q9" s="414">
        <f>+SUMIF('Argus Drop'!$D$7:$D$165,$A9,'Argus Drop'!U$7:U$165)</f>
        <v>-27871</v>
      </c>
      <c r="R9" s="414">
        <f>+SUMIF('Argus Drop'!$D$7:$D$165,$A9,'Argus Drop'!V$7:V$165)</f>
        <v>-24418</v>
      </c>
      <c r="S9" s="414">
        <f>+SUMIF('Argus Drop'!$D$7:$D$165,$A9,'Argus Drop'!W$7:W$165)</f>
        <v>-57955</v>
      </c>
      <c r="T9" s="414">
        <f>+SUMIF('Argus Drop'!$D$7:$D$165,$A9,'Argus Drop'!X$7:X$165)</f>
        <v>-33537</v>
      </c>
      <c r="U9" s="414">
        <f>+SUMIF('Argus Drop'!$D$7:$D$165,$A9,'Argus Drop'!Y$7:Y$165)</f>
        <v>-33537</v>
      </c>
      <c r="V9" s="414">
        <f>+SUMIF('Argus Drop'!$D$7:$D$165,$A9,'Argus Drop'!Z$7:Z$165)</f>
        <v>0</v>
      </c>
      <c r="W9" s="414">
        <f>+SUMIF('Argus Drop'!$D$7:$D$165,$A9,'Argus Drop'!AA$7:AA$165)</f>
        <v>0</v>
      </c>
      <c r="X9" s="414">
        <f>+SUMIF('Argus Drop'!$D$7:$D$165,$A9,'Argus Drop'!AB$7:AB$165)</f>
        <v>0</v>
      </c>
      <c r="Y9" s="414">
        <f>+SUMIF('Argus Drop'!$D$7:$D$165,$A9,'Argus Drop'!AC$7:AC$165)</f>
        <v>0</v>
      </c>
      <c r="Z9" s="414">
        <f>+SUMIF('Argus Drop'!$D$7:$D$165,$A9,'Argus Drop'!AD$7:AD$165)</f>
        <v>0</v>
      </c>
      <c r="AA9" s="414">
        <f>+SUMIF('Argus Drop'!$D$7:$D$165,$A9,'Argus Drop'!AE$7:AE$165)</f>
        <v>0</v>
      </c>
      <c r="AB9" s="414">
        <f>+SUMIF('Argus Drop'!$D$7:$D$165,$A9,'Argus Drop'!AF$7:AF$165)</f>
        <v>0</v>
      </c>
      <c r="AC9" s="414">
        <f>+SUMIF('Argus Drop'!$D$7:$D$165,$A9,'Argus Drop'!AG$7:AG$165)</f>
        <v>0</v>
      </c>
      <c r="AD9" s="414">
        <f>+SUMIF('Argus Drop'!$D$7:$D$165,$A9,'Argus Drop'!AH$7:AH$165)</f>
        <v>0</v>
      </c>
      <c r="AE9" s="414">
        <f>+SUMIF('Argus Drop'!$D$7:$D$165,$A9,'Argus Drop'!AI$7:AI$165)</f>
        <v>0</v>
      </c>
      <c r="AF9" s="414">
        <f>+SUMIF('Argus Drop'!$D$7:$D$165,$A9,'Argus Drop'!AJ$7:AJ$165)</f>
        <v>0</v>
      </c>
      <c r="AG9" s="414">
        <f>+SUMIF('Argus Drop'!$D$7:$D$165,$A9,'Argus Drop'!AK$7:AK$165)</f>
        <v>0</v>
      </c>
      <c r="AH9" s="414">
        <f>+SUMIF('Argus Drop'!$D$7:$D$165,$A9,'Argus Drop'!AL$7:AL$165)</f>
        <v>0</v>
      </c>
      <c r="AI9" s="414">
        <f>+SUMIF('Argus Drop'!$D$7:$D$165,$A9,'Argus Drop'!AM$7:AM$165)</f>
        <v>0</v>
      </c>
      <c r="AJ9" s="414">
        <f>+SUMIF('Argus Drop'!$D$7:$D$165,$A9,'Argus Drop'!AN$7:AN$165)</f>
        <v>0</v>
      </c>
      <c r="AK9" s="414">
        <f>+SUMIF('Argus Drop'!$D$7:$D$165,$A9,'Argus Drop'!AO$7:AO$165)</f>
        <v>0</v>
      </c>
      <c r="AL9" s="414">
        <f>+SUMIF('Argus Drop'!$D$7:$D$165,$A9,'Argus Drop'!AP$7:AP$165)</f>
        <v>0</v>
      </c>
      <c r="AM9" s="414">
        <f>+SUMIF('Argus Drop'!$D$7:$D$165,$A9,'Argus Drop'!AQ$7:AQ$165)</f>
        <v>0</v>
      </c>
      <c r="AN9" s="414">
        <f>+SUMIF('Argus Drop'!$D$7:$D$165,$A9,'Argus Drop'!AR$7:AR$165)</f>
        <v>0</v>
      </c>
      <c r="AO9" s="414">
        <f>+SUMIF('Argus Drop'!$D$7:$D$165,$A9,'Argus Drop'!AS$7:AS$165)</f>
        <v>0</v>
      </c>
      <c r="AP9" s="414">
        <f>+SUMIF('Argus Drop'!$D$7:$D$165,$A9,'Argus Drop'!AT$7:AT$165)</f>
        <v>0</v>
      </c>
      <c r="AQ9" s="414">
        <f>+SUMIF('Argus Drop'!$D$7:$D$165,$A9,'Argus Drop'!AU$7:AU$165)</f>
        <v>0</v>
      </c>
      <c r="AR9" s="414">
        <f>+SUMIF('Argus Drop'!$D$7:$D$165,$A9,'Argus Drop'!AV$7:AV$165)</f>
        <v>0</v>
      </c>
      <c r="AS9" s="414">
        <f>+SUMIF('Argus Drop'!$D$7:$D$165,$A9,'Argus Drop'!AW$7:AW$165)</f>
        <v>0</v>
      </c>
      <c r="AT9" s="414">
        <f>+SUMIF('Argus Drop'!$D$7:$D$165,$A9,'Argus Drop'!AX$7:AX$165)</f>
        <v>0</v>
      </c>
      <c r="AU9" s="414">
        <f>+SUMIF('Argus Drop'!$D$7:$D$165,$A9,'Argus Drop'!AY$7:AY$165)</f>
        <v>0</v>
      </c>
      <c r="AV9" s="414">
        <f>+SUMIF('Argus Drop'!$D$7:$D$165,$A9,'Argus Drop'!AZ$7:AZ$165)</f>
        <v>0</v>
      </c>
      <c r="AW9" s="414">
        <f>+SUMIF('Argus Drop'!$D$7:$D$165,$A9,'Argus Drop'!BA$7:BA$165)</f>
        <v>0</v>
      </c>
      <c r="AX9" s="414">
        <f>+SUMIF('Argus Drop'!$D$7:$D$165,$A9,'Argus Drop'!BB$7:BB$165)</f>
        <v>0</v>
      </c>
      <c r="AY9" s="414">
        <f>+SUMIF('Argus Drop'!$D$7:$D$165,$A9,'Argus Drop'!BC$7:BC$165)</f>
        <v>0</v>
      </c>
      <c r="AZ9" s="414">
        <f>+SUMIF('Argus Drop'!$D$7:$D$165,$A9,'Argus Drop'!BD$7:BD$165)</f>
        <v>0</v>
      </c>
      <c r="BA9" s="414">
        <f>+SUMIF('Argus Drop'!$D$7:$D$165,$A9,'Argus Drop'!BE$7:BE$165)</f>
        <v>0</v>
      </c>
      <c r="BB9" s="414">
        <f>+SUMIF('Argus Drop'!$D$7:$D$165,$A9,'Argus Drop'!BF$7:BF$165)</f>
        <v>0</v>
      </c>
      <c r="BC9" s="414">
        <f>+SUMIF('Argus Drop'!$D$7:$D$165,$A9,'Argus Drop'!BG$7:BG$165)</f>
        <v>0</v>
      </c>
      <c r="BD9" s="414">
        <f>+SUMIF('Argus Drop'!$D$7:$D$165,$A9,'Argus Drop'!BH$7:BH$165)</f>
        <v>0</v>
      </c>
      <c r="BE9" s="414">
        <f>+SUMIF('Argus Drop'!$D$7:$D$165,$A9,'Argus Drop'!BI$7:BI$165)</f>
        <v>0</v>
      </c>
      <c r="BF9" s="414">
        <f>+SUMIF('Argus Drop'!$D$7:$D$165,$A9,'Argus Drop'!BJ$7:BJ$165)</f>
        <v>-57776</v>
      </c>
      <c r="BG9" s="414">
        <f>+SUMIF('Argus Drop'!$D$7:$D$165,$A9,'Argus Drop'!BK$7:BK$165)</f>
        <v>-57776</v>
      </c>
      <c r="BH9" s="414">
        <f>+SUMIF('Argus Drop'!$D$7:$D$165,$A9,'Argus Drop'!BL$7:BL$165)</f>
        <v>-57776</v>
      </c>
      <c r="BI9" s="414">
        <f>+SUMIF('Argus Drop'!$D$7:$D$165,$A9,'Argus Drop'!BM$7:BM$165)</f>
        <v>0</v>
      </c>
      <c r="BJ9" s="414">
        <f>+SUMIF('Argus Drop'!$D$7:$D$165,$A9,'Argus Drop'!BN$7:BN$165)</f>
        <v>0</v>
      </c>
      <c r="BK9" s="414">
        <f>+SUMIF('Argus Drop'!$D$7:$D$165,$A9,'Argus Drop'!BO$7:BO$165)</f>
        <v>0</v>
      </c>
      <c r="BL9" s="414">
        <f>+SUMIF('Argus Drop'!$D$7:$D$165,$A9,'Argus Drop'!BP$7:BP$165)</f>
        <v>0</v>
      </c>
      <c r="BM9" s="414">
        <f>+SUMIF('Argus Drop'!$D$7:$D$165,$A9,'Argus Drop'!BQ$7:BQ$165)</f>
        <v>0</v>
      </c>
      <c r="BN9" s="414">
        <f>+SUMIF('Argus Drop'!$D$7:$D$165,$A9,'Argus Drop'!BR$7:BR$165)</f>
        <v>0</v>
      </c>
      <c r="BO9" s="414">
        <f>+SUMIF('Argus Drop'!$D$7:$D$165,$A9,'Argus Drop'!BS$7:BS$165)</f>
        <v>0</v>
      </c>
      <c r="BP9" s="414">
        <f>+SUMIF('Argus Drop'!$D$7:$D$165,$A9,'Argus Drop'!BT$7:BT$165)</f>
        <v>0</v>
      </c>
      <c r="BQ9" s="414">
        <f>+SUMIF('Argus Drop'!$D$7:$D$165,$A9,'Argus Drop'!BU$7:BU$165)</f>
        <v>0</v>
      </c>
      <c r="BR9" s="414">
        <f>+SUMIF('Argus Drop'!$D$7:$D$165,$A9,'Argus Drop'!BV$7:BV$165)</f>
        <v>0</v>
      </c>
      <c r="BS9" s="414">
        <f>+SUMIF('Argus Drop'!$D$7:$D$165,$A9,'Argus Drop'!BW$7:BW$165)</f>
        <v>0</v>
      </c>
      <c r="BT9" s="414">
        <f>+SUMIF('Argus Drop'!$D$7:$D$165,$A9,'Argus Drop'!BX$7:BX$165)</f>
        <v>0</v>
      </c>
      <c r="BU9" s="414">
        <f>+SUMIF('Argus Drop'!$D$7:$D$165,$A9,'Argus Drop'!BY$7:BY$165)</f>
        <v>0</v>
      </c>
      <c r="BV9" s="414">
        <f>+SUMIF('Argus Drop'!$D$7:$D$165,$A9,'Argus Drop'!BZ$7:BZ$165)</f>
        <v>0</v>
      </c>
      <c r="BW9" s="414">
        <f>+SUMIF('Argus Drop'!$D$7:$D$165,$A9,'Argus Drop'!CA$7:CA$165)</f>
        <v>0</v>
      </c>
      <c r="BX9" s="414">
        <f>+SUMIF('Argus Drop'!$D$7:$D$165,$A9,'Argus Drop'!CB$7:CB$165)</f>
        <v>0</v>
      </c>
      <c r="BY9" s="414">
        <f>+SUMIF('Argus Drop'!$D$7:$D$165,$A9,'Argus Drop'!CC$7:CC$165)</f>
        <v>0</v>
      </c>
      <c r="BZ9" s="414">
        <f>+SUMIF('Argus Drop'!$D$7:$D$165,$A9,'Argus Drop'!CD$7:CD$165)</f>
        <v>0</v>
      </c>
      <c r="CA9" s="414">
        <f>+SUMIF('Argus Drop'!$D$7:$D$165,$A9,'Argus Drop'!CE$7:CE$165)</f>
        <v>-28307</v>
      </c>
      <c r="CB9" s="414">
        <f>+SUMIF('Argus Drop'!$D$7:$D$165,$A9,'Argus Drop'!CF$7:CF$165)</f>
        <v>-28307</v>
      </c>
      <c r="CC9" s="414">
        <f>+SUMIF('Argus Drop'!$D$7:$D$165,$A9,'Argus Drop'!CG$7:CG$165)</f>
        <v>-56081</v>
      </c>
      <c r="CD9" s="414">
        <f>+SUMIF('Argus Drop'!$D$7:$D$165,$A9,'Argus Drop'!CH$7:CH$165)</f>
        <v>-27774</v>
      </c>
      <c r="CE9" s="414">
        <f>+SUMIF('Argus Drop'!$D$7:$D$165,$A9,'Argus Drop'!CI$7:CI$165)</f>
        <v>-27774</v>
      </c>
      <c r="CF9" s="414">
        <f>+SUMIF('Argus Drop'!$D$7:$D$165,$A9,'Argus Drop'!CJ$7:CJ$165)</f>
        <v>0</v>
      </c>
      <c r="CG9" s="414">
        <f>+SUMIF('Argus Drop'!$D$7:$D$165,$A9,'Argus Drop'!CK$7:CK$165)</f>
        <v>0</v>
      </c>
      <c r="CH9" s="414">
        <f>+SUMIF('Argus Drop'!$D$7:$D$165,$A9,'Argus Drop'!CL$7:CL$165)</f>
        <v>0</v>
      </c>
      <c r="CI9" s="414">
        <f>+SUMIF('Argus Drop'!$D$7:$D$165,$A9,'Argus Drop'!CM$7:CM$165)</f>
        <v>-15988</v>
      </c>
      <c r="CJ9" s="414">
        <f>+SUMIF('Argus Drop'!$D$7:$D$165,$A9,'Argus Drop'!CN$7:CN$165)</f>
        <v>-15988</v>
      </c>
      <c r="CK9" s="414">
        <f>+SUMIF('Argus Drop'!$D$7:$D$165,$A9,'Argus Drop'!CO$7:CO$165)</f>
        <v>-15988</v>
      </c>
      <c r="CL9" s="414">
        <f>+SUMIF('Argus Drop'!$D$7:$D$165,$A9,'Argus Drop'!CP$7:CP$165)</f>
        <v>0</v>
      </c>
      <c r="CM9" s="414">
        <f>+SUMIF('Argus Drop'!$D$7:$D$165,$A9,'Argus Drop'!CQ$7:CQ$165)</f>
        <v>0</v>
      </c>
      <c r="CN9" s="414">
        <f>+SUMIF('Argus Drop'!$D$7:$D$165,$A9,'Argus Drop'!CR$7:CR$165)</f>
        <v>0</v>
      </c>
      <c r="CO9" s="414">
        <f>+SUMIF('Argus Drop'!$D$7:$D$165,$A9,'Argus Drop'!CS$7:CS$165)</f>
        <v>0</v>
      </c>
      <c r="CP9" s="414">
        <f>+SUMIF('Argus Drop'!$D$7:$D$165,$A9,'Argus Drop'!CT$7:CT$165)</f>
        <v>0</v>
      </c>
      <c r="CQ9" s="414">
        <f>+SUMIF('Argus Drop'!$D$7:$D$165,$A9,'Argus Drop'!CU$7:CU$165)</f>
        <v>0</v>
      </c>
      <c r="CR9" s="414">
        <f>+SUMIF('Argus Drop'!$D$7:$D$165,$A9,'Argus Drop'!CV$7:CV$165)</f>
        <v>0</v>
      </c>
      <c r="CS9" s="414">
        <f>+SUMIF('Argus Drop'!$D$7:$D$165,$A9,'Argus Drop'!CW$7:CW$165)</f>
        <v>0</v>
      </c>
      <c r="CT9" s="414">
        <f>+SUMIF('Argus Drop'!$D$7:$D$165,$A9,'Argus Drop'!CX$7:CX$165)</f>
        <v>0</v>
      </c>
      <c r="CU9" s="414">
        <f>+SUMIF('Argus Drop'!$D$7:$D$165,$A9,'Argus Drop'!CY$7:CY$165)</f>
        <v>0</v>
      </c>
      <c r="CV9" s="414">
        <f>+SUMIF('Argus Drop'!$D$7:$D$165,$A9,'Argus Drop'!CZ$7:CZ$165)</f>
        <v>0</v>
      </c>
      <c r="CW9" s="414">
        <f>+SUMIF('Argus Drop'!$D$7:$D$165,$A9,'Argus Drop'!DA$7:DA$165)</f>
        <v>0</v>
      </c>
      <c r="CX9" s="414">
        <f>+SUMIF('Argus Drop'!$D$7:$D$165,$A9,'Argus Drop'!DB$7:DB$165)</f>
        <v>0</v>
      </c>
      <c r="CY9" s="414">
        <f>+SUMIF('Argus Drop'!$D$7:$D$165,$A9,'Argus Drop'!DC$7:DC$165)</f>
        <v>0</v>
      </c>
      <c r="CZ9" s="414">
        <f>+SUMIF('Argus Drop'!$D$7:$D$165,$A9,'Argus Drop'!DD$7:DD$165)</f>
        <v>0</v>
      </c>
      <c r="DA9" s="414">
        <f>+SUMIF('Argus Drop'!$D$7:$D$165,$A9,'Argus Drop'!DE$7:DE$165)</f>
        <v>0</v>
      </c>
      <c r="DB9" s="414">
        <f>+SUMIF('Argus Drop'!$D$7:$D$165,$A9,'Argus Drop'!DF$7:DF$165)</f>
        <v>0</v>
      </c>
      <c r="DC9" s="414">
        <f>+SUMIF('Argus Drop'!$D$7:$D$165,$A9,'Argus Drop'!DG$7:DG$165)</f>
        <v>0</v>
      </c>
      <c r="DD9" s="414">
        <f>+SUMIF('Argus Drop'!$D$7:$D$165,$A9,'Argus Drop'!DH$7:DH$165)</f>
        <v>0</v>
      </c>
      <c r="DE9" s="414">
        <f>+SUMIF('Argus Drop'!$D$7:$D$165,$A9,'Argus Drop'!DI$7:DI$165)</f>
        <v>-7809</v>
      </c>
      <c r="DF9" s="414">
        <f>+SUMIF('Argus Drop'!$D$7:$D$165,$A9,'Argus Drop'!DJ$7:DJ$165)</f>
        <v>-7809</v>
      </c>
      <c r="DG9" s="414">
        <f>+SUMIF('Argus Drop'!$D$7:$D$165,$A9,'Argus Drop'!DK$7:DK$165)</f>
        <v>-7809</v>
      </c>
      <c r="DH9" s="414">
        <f>+SUMIF('Argus Drop'!$D$7:$D$165,$A9,'Argus Drop'!DL$7:DL$165)</f>
        <v>0</v>
      </c>
      <c r="DI9" s="414">
        <f>+SUMIF('Argus Drop'!$D$7:$D$165,$A9,'Argus Drop'!DM$7:DM$165)</f>
        <v>0</v>
      </c>
      <c r="DJ9" s="414">
        <f>+SUMIF('Argus Drop'!$D$7:$D$165,$A9,'Argus Drop'!DN$7:DN$165)</f>
        <v>0</v>
      </c>
      <c r="DK9" s="414">
        <f>+SUMIF('Argus Drop'!$D$7:$D$165,$A9,'Argus Drop'!DO$7:DO$165)</f>
        <v>-42144</v>
      </c>
      <c r="DL9" s="414">
        <f>+SUMIF('Argus Drop'!$D$7:$D$165,$A9,'Argus Drop'!DP$7:DP$165)</f>
        <v>-42144</v>
      </c>
      <c r="DM9" s="414">
        <f>+SUMIF('Argus Drop'!$D$7:$D$165,$A9,'Argus Drop'!DQ$7:DQ$165)</f>
        <v>-42144</v>
      </c>
      <c r="DN9" s="414">
        <f>+SUMIF('Argus Drop'!$D$7:$D$165,$A9,'Argus Drop'!DR$7:DR$165)</f>
        <v>0</v>
      </c>
      <c r="DO9" s="414">
        <f>+SUMIF('Argus Drop'!$D$7:$D$165,$A9,'Argus Drop'!DS$7:DS$165)</f>
        <v>0</v>
      </c>
      <c r="DP9" s="414">
        <f>+SUMIF('Argus Drop'!$D$7:$D$165,$A9,'Argus Drop'!DT$7:DT$165)</f>
        <v>-66978</v>
      </c>
      <c r="DQ9" s="414">
        <f>+SUMIF('Argus Drop'!$D$7:$D$165,$A9,'Argus Drop'!DU$7:DU$165)</f>
        <v>-66978</v>
      </c>
      <c r="DR9" s="414">
        <f>+SUMIF('Argus Drop'!$D$7:$D$165,$A9,'Argus Drop'!DV$7:DV$165)</f>
        <v>-66978</v>
      </c>
      <c r="DS9" s="414">
        <f>+SUMIF('Argus Drop'!$D$7:$D$165,$A9,'Argus Drop'!DW$7:DW$165)</f>
        <v>0</v>
      </c>
      <c r="DT9" s="414">
        <f>+SUMIF('Argus Drop'!$D$7:$D$165,$A9,'Argus Drop'!DX$7:DX$165)</f>
        <v>-207904</v>
      </c>
      <c r="DU9" s="414">
        <f>+SUMIF('Argus Drop'!$D$7:$D$165,$A9,'Argus Drop'!DY$7:DY$165)</f>
        <v>-211543</v>
      </c>
      <c r="DV9" s="414">
        <f>+SUMIF('Argus Drop'!$D$7:$D$165,$A9,'Argus Drop'!DZ$7:DZ$165)</f>
        <v>-211543</v>
      </c>
      <c r="DW9" s="414">
        <f>+SUMIF('Argus Drop'!$D$7:$D$165,$A9,'Argus Drop'!EA$7:EA$165)</f>
        <v>-11536</v>
      </c>
      <c r="DX9" s="414">
        <f>+SUMIF('Argus Drop'!$D$7:$D$165,$A9,'Argus Drop'!EB$7:EB$165)</f>
        <v>-7898</v>
      </c>
      <c r="DY9" s="414">
        <f>+SUMIF('Argus Drop'!$D$7:$D$165,$A9,'Argus Drop'!EC$7:EC$165)</f>
        <v>-7898</v>
      </c>
      <c r="DZ9" s="414">
        <f>+SUMIF('Argus Drop'!$D$7:$D$165,$A9,'Argus Drop'!ED$7:ED$165)</f>
        <v>0</v>
      </c>
      <c r="EA9" s="414">
        <f>+SUMIF('Argus Drop'!$D$7:$D$165,$A9,'Argus Drop'!EE$7:EE$165)</f>
        <v>0</v>
      </c>
      <c r="EB9" s="414">
        <f>+SUMIF('Argus Drop'!$D$7:$D$165,$A9,'Argus Drop'!EF$7:EF$165)</f>
        <v>0</v>
      </c>
      <c r="EC9" s="414">
        <f>+SUMIF('Argus Drop'!$D$7:$D$165,$A9,'Argus Drop'!EG$7:EG$165)</f>
        <v>0</v>
      </c>
    </row>
    <row r="10" spans="1:133">
      <c r="A10" s="420">
        <f>+'Argus Drop'!B10</f>
        <v>20</v>
      </c>
      <c r="B10" s="414">
        <f>+SUMIF('Argus Drop'!$D$7:$D$165,$A10,'Argus Drop'!F$7:F$165)</f>
        <v>279418</v>
      </c>
      <c r="C10" s="414">
        <f>+SUMIF('Argus Drop'!$D$7:$D$165,$A10,'Argus Drop'!G$7:G$165)</f>
        <v>284582</v>
      </c>
      <c r="D10" s="414">
        <f>+SUMIF('Argus Drop'!$D$7:$D$165,$A10,'Argus Drop'!H$7:H$165)</f>
        <v>284582</v>
      </c>
      <c r="E10" s="414">
        <f>+SUMIF('Argus Drop'!$D$7:$D$165,$A10,'Argus Drop'!I$7:I$165)</f>
        <v>291057</v>
      </c>
      <c r="F10" s="414">
        <f>+SUMIF('Argus Drop'!$D$7:$D$165,$A10,'Argus Drop'!J$7:J$165)</f>
        <v>291057</v>
      </c>
      <c r="G10" s="414">
        <f>+SUMIF('Argus Drop'!$D$7:$D$165,$A10,'Argus Drop'!K$7:K$165)</f>
        <v>291057</v>
      </c>
      <c r="H10" s="414">
        <f>+SUMIF('Argus Drop'!$D$7:$D$165,$A10,'Argus Drop'!L$7:L$165)</f>
        <v>292319</v>
      </c>
      <c r="I10" s="414">
        <f>+SUMIF('Argus Drop'!$D$7:$D$165,$A10,'Argus Drop'!M$7:M$165)</f>
        <v>292499</v>
      </c>
      <c r="J10" s="414">
        <f>+SUMIF('Argus Drop'!$D$7:$D$165,$A10,'Argus Drop'!N$7:N$165)</f>
        <v>281120</v>
      </c>
      <c r="K10" s="414">
        <f>+SUMIF('Argus Drop'!$D$7:$D$165,$A10,'Argus Drop'!O$7:O$165)</f>
        <v>272043</v>
      </c>
      <c r="L10" s="414">
        <f>+SUMIF('Argus Drop'!$D$7:$D$165,$A10,'Argus Drop'!P$7:P$165)</f>
        <v>272043</v>
      </c>
      <c r="M10" s="414">
        <f>+SUMIF('Argus Drop'!$D$7:$D$165,$A10,'Argus Drop'!Q$7:Q$165)</f>
        <v>272043</v>
      </c>
      <c r="N10" s="414">
        <f>+SUMIF('Argus Drop'!$D$7:$D$165,$A10,'Argus Drop'!R$7:R$165)</f>
        <v>272043</v>
      </c>
      <c r="O10" s="414">
        <f>+SUMIF('Argus Drop'!$D$7:$D$165,$A10,'Argus Drop'!S$7:S$165)</f>
        <v>251456</v>
      </c>
      <c r="P10" s="414">
        <f>+SUMIF('Argus Drop'!$D$7:$D$165,$A10,'Argus Drop'!T$7:T$165)</f>
        <v>251456</v>
      </c>
      <c r="Q10" s="414">
        <f>+SUMIF('Argus Drop'!$D$7:$D$165,$A10,'Argus Drop'!U$7:U$165)</f>
        <v>252469</v>
      </c>
      <c r="R10" s="414">
        <f>+SUMIF('Argus Drop'!$D$7:$D$165,$A10,'Argus Drop'!V$7:V$165)</f>
        <v>255922</v>
      </c>
      <c r="S10" s="414">
        <f>+SUMIF('Argus Drop'!$D$7:$D$165,$A10,'Argus Drop'!W$7:W$165)</f>
        <v>255922</v>
      </c>
      <c r="T10" s="414">
        <f>+SUMIF('Argus Drop'!$D$7:$D$165,$A10,'Argus Drop'!X$7:X$165)</f>
        <v>281640</v>
      </c>
      <c r="U10" s="414">
        <f>+SUMIF('Argus Drop'!$D$7:$D$165,$A10,'Argus Drop'!Y$7:Y$165)</f>
        <v>281826</v>
      </c>
      <c r="V10" s="414">
        <f>+SUMIF('Argus Drop'!$D$7:$D$165,$A10,'Argus Drop'!Z$7:Z$165)</f>
        <v>315363</v>
      </c>
      <c r="W10" s="414">
        <f>+SUMIF('Argus Drop'!$D$7:$D$165,$A10,'Argus Drop'!AA$7:AA$165)</f>
        <v>315666</v>
      </c>
      <c r="X10" s="414">
        <f>+SUMIF('Argus Drop'!$D$7:$D$165,$A10,'Argus Drop'!AB$7:AB$165)</f>
        <v>315666</v>
      </c>
      <c r="Y10" s="414">
        <f>+SUMIF('Argus Drop'!$D$7:$D$165,$A10,'Argus Drop'!AC$7:AC$165)</f>
        <v>315666</v>
      </c>
      <c r="Z10" s="414">
        <f>+SUMIF('Argus Drop'!$D$7:$D$165,$A10,'Argus Drop'!AD$7:AD$165)</f>
        <v>315666</v>
      </c>
      <c r="AA10" s="414">
        <f>+SUMIF('Argus Drop'!$D$7:$D$165,$A10,'Argus Drop'!AE$7:AE$165)</f>
        <v>320471</v>
      </c>
      <c r="AB10" s="414">
        <f>+SUMIF('Argus Drop'!$D$7:$D$165,$A10,'Argus Drop'!AF$7:AF$165)</f>
        <v>320471</v>
      </c>
      <c r="AC10" s="414">
        <f>+SUMIF('Argus Drop'!$D$7:$D$165,$A10,'Argus Drop'!AG$7:AG$165)</f>
        <v>322247</v>
      </c>
      <c r="AD10" s="414">
        <f>+SUMIF('Argus Drop'!$D$7:$D$165,$A10,'Argus Drop'!AH$7:AH$165)</f>
        <v>322247</v>
      </c>
      <c r="AE10" s="414">
        <f>+SUMIF('Argus Drop'!$D$7:$D$165,$A10,'Argus Drop'!AI$7:AI$165)</f>
        <v>323253</v>
      </c>
      <c r="AF10" s="414">
        <f>+SUMIF('Argus Drop'!$D$7:$D$165,$A10,'Argus Drop'!AJ$7:AJ$165)</f>
        <v>324592</v>
      </c>
      <c r="AG10" s="414">
        <f>+SUMIF('Argus Drop'!$D$7:$D$165,$A10,'Argus Drop'!AK$7:AK$165)</f>
        <v>324783</v>
      </c>
      <c r="AH10" s="414">
        <f>+SUMIF('Argus Drop'!$D$7:$D$165,$A10,'Argus Drop'!AL$7:AL$165)</f>
        <v>324783</v>
      </c>
      <c r="AI10" s="414">
        <f>+SUMIF('Argus Drop'!$D$7:$D$165,$A10,'Argus Drop'!AM$7:AM$165)</f>
        <v>325096</v>
      </c>
      <c r="AJ10" s="414">
        <f>+SUMIF('Argus Drop'!$D$7:$D$165,$A10,'Argus Drop'!AN$7:AN$165)</f>
        <v>325096</v>
      </c>
      <c r="AK10" s="414">
        <f>+SUMIF('Argus Drop'!$D$7:$D$165,$A10,'Argus Drop'!AO$7:AO$165)</f>
        <v>325096</v>
      </c>
      <c r="AL10" s="414">
        <f>+SUMIF('Argus Drop'!$D$7:$D$165,$A10,'Argus Drop'!AP$7:AP$165)</f>
        <v>325096</v>
      </c>
      <c r="AM10" s="414">
        <f>+SUMIF('Argus Drop'!$D$7:$D$165,$A10,'Argus Drop'!AQ$7:AQ$165)</f>
        <v>330045</v>
      </c>
      <c r="AN10" s="414">
        <f>+SUMIF('Argus Drop'!$D$7:$D$165,$A10,'Argus Drop'!AR$7:AR$165)</f>
        <v>330045</v>
      </c>
      <c r="AO10" s="414">
        <f>+SUMIF('Argus Drop'!$D$7:$D$165,$A10,'Argus Drop'!AS$7:AS$165)</f>
        <v>331874</v>
      </c>
      <c r="AP10" s="414">
        <f>+SUMIF('Argus Drop'!$D$7:$D$165,$A10,'Argus Drop'!AT$7:AT$165)</f>
        <v>331874</v>
      </c>
      <c r="AQ10" s="414">
        <f>+SUMIF('Argus Drop'!$D$7:$D$165,$A10,'Argus Drop'!AU$7:AU$165)</f>
        <v>332910</v>
      </c>
      <c r="AR10" s="414">
        <f>+SUMIF('Argus Drop'!$D$7:$D$165,$A10,'Argus Drop'!AV$7:AV$165)</f>
        <v>334289</v>
      </c>
      <c r="AS10" s="414">
        <f>+SUMIF('Argus Drop'!$D$7:$D$165,$A10,'Argus Drop'!AW$7:AW$165)</f>
        <v>334486</v>
      </c>
      <c r="AT10" s="414">
        <f>+SUMIF('Argus Drop'!$D$7:$D$165,$A10,'Argus Drop'!AX$7:AX$165)</f>
        <v>334486</v>
      </c>
      <c r="AU10" s="414">
        <f>+SUMIF('Argus Drop'!$D$7:$D$165,$A10,'Argus Drop'!AY$7:AY$165)</f>
        <v>334808</v>
      </c>
      <c r="AV10" s="414">
        <f>+SUMIF('Argus Drop'!$D$7:$D$165,$A10,'Argus Drop'!AZ$7:AZ$165)</f>
        <v>334808</v>
      </c>
      <c r="AW10" s="414">
        <f>+SUMIF('Argus Drop'!$D$7:$D$165,$A10,'Argus Drop'!BA$7:BA$165)</f>
        <v>334808</v>
      </c>
      <c r="AX10" s="414">
        <f>+SUMIF('Argus Drop'!$D$7:$D$165,$A10,'Argus Drop'!BB$7:BB$165)</f>
        <v>334808</v>
      </c>
      <c r="AY10" s="414">
        <f>+SUMIF('Argus Drop'!$D$7:$D$165,$A10,'Argus Drop'!BC$7:BC$165)</f>
        <v>339905</v>
      </c>
      <c r="AZ10" s="414">
        <f>+SUMIF('Argus Drop'!$D$7:$D$165,$A10,'Argus Drop'!BD$7:BD$165)</f>
        <v>339905</v>
      </c>
      <c r="BA10" s="414">
        <f>+SUMIF('Argus Drop'!$D$7:$D$165,$A10,'Argus Drop'!BE$7:BE$165)</f>
        <v>341789</v>
      </c>
      <c r="BB10" s="414">
        <f>+SUMIF('Argus Drop'!$D$7:$D$165,$A10,'Argus Drop'!BF$7:BF$165)</f>
        <v>341789</v>
      </c>
      <c r="BC10" s="414">
        <f>+SUMIF('Argus Drop'!$D$7:$D$165,$A10,'Argus Drop'!BG$7:BG$165)</f>
        <v>342856</v>
      </c>
      <c r="BD10" s="414">
        <f>+SUMIF('Argus Drop'!$D$7:$D$165,$A10,'Argus Drop'!BH$7:BH$165)</f>
        <v>295506</v>
      </c>
      <c r="BE10" s="414">
        <f>+SUMIF('Argus Drop'!$D$7:$D$165,$A10,'Argus Drop'!BI$7:BI$165)</f>
        <v>295710</v>
      </c>
      <c r="BF10" s="414">
        <f>+SUMIF('Argus Drop'!$D$7:$D$165,$A10,'Argus Drop'!BJ$7:BJ$165)</f>
        <v>295710</v>
      </c>
      <c r="BG10" s="414">
        <f>+SUMIF('Argus Drop'!$D$7:$D$165,$A10,'Argus Drop'!BK$7:BK$165)</f>
        <v>296041</v>
      </c>
      <c r="BH10" s="414">
        <f>+SUMIF('Argus Drop'!$D$7:$D$165,$A10,'Argus Drop'!BL$7:BL$165)</f>
        <v>296041</v>
      </c>
      <c r="BI10" s="414">
        <f>+SUMIF('Argus Drop'!$D$7:$D$165,$A10,'Argus Drop'!BM$7:BM$165)</f>
        <v>353817</v>
      </c>
      <c r="BJ10" s="414">
        <f>+SUMIF('Argus Drop'!$D$7:$D$165,$A10,'Argus Drop'!BN$7:BN$165)</f>
        <v>353817</v>
      </c>
      <c r="BK10" s="414">
        <f>+SUMIF('Argus Drop'!$D$7:$D$165,$A10,'Argus Drop'!BO$7:BO$165)</f>
        <v>359067</v>
      </c>
      <c r="BL10" s="414">
        <f>+SUMIF('Argus Drop'!$D$7:$D$165,$A10,'Argus Drop'!BP$7:BP$165)</f>
        <v>359067</v>
      </c>
      <c r="BM10" s="414">
        <f>+SUMIF('Argus Drop'!$D$7:$D$165,$A10,'Argus Drop'!BQ$7:BQ$165)</f>
        <v>361008</v>
      </c>
      <c r="BN10" s="414">
        <f>+SUMIF('Argus Drop'!$D$7:$D$165,$A10,'Argus Drop'!BR$7:BR$165)</f>
        <v>361008</v>
      </c>
      <c r="BO10" s="414">
        <f>+SUMIF('Argus Drop'!$D$7:$D$165,$A10,'Argus Drop'!BS$7:BS$165)</f>
        <v>362107</v>
      </c>
      <c r="BP10" s="414">
        <f>+SUMIF('Argus Drop'!$D$7:$D$165,$A10,'Argus Drop'!BT$7:BT$165)</f>
        <v>362107</v>
      </c>
      <c r="BQ10" s="414">
        <f>+SUMIF('Argus Drop'!$D$7:$D$165,$A10,'Argus Drop'!BU$7:BU$165)</f>
        <v>362316</v>
      </c>
      <c r="BR10" s="414">
        <f>+SUMIF('Argus Drop'!$D$7:$D$165,$A10,'Argus Drop'!BV$7:BV$165)</f>
        <v>364050</v>
      </c>
      <c r="BS10" s="414">
        <f>+SUMIF('Argus Drop'!$D$7:$D$165,$A10,'Argus Drop'!BW$7:BW$165)</f>
        <v>364391</v>
      </c>
      <c r="BT10" s="414">
        <f>+SUMIF('Argus Drop'!$D$7:$D$165,$A10,'Argus Drop'!BX$7:BX$165)</f>
        <v>364391</v>
      </c>
      <c r="BU10" s="414">
        <f>+SUMIF('Argus Drop'!$D$7:$D$165,$A10,'Argus Drop'!BY$7:BY$165)</f>
        <v>364391</v>
      </c>
      <c r="BV10" s="414">
        <f>+SUMIF('Argus Drop'!$D$7:$D$165,$A10,'Argus Drop'!BZ$7:BZ$165)</f>
        <v>364391</v>
      </c>
      <c r="BW10" s="414">
        <f>+SUMIF('Argus Drop'!$D$7:$D$165,$A10,'Argus Drop'!CA$7:CA$165)</f>
        <v>368035</v>
      </c>
      <c r="BX10" s="414">
        <f>+SUMIF('Argus Drop'!$D$7:$D$165,$A10,'Argus Drop'!CB$7:CB$165)</f>
        <v>368035</v>
      </c>
      <c r="BY10" s="414">
        <f>+SUMIF('Argus Drop'!$D$7:$D$165,$A10,'Argus Drop'!CC$7:CC$165)</f>
        <v>341727</v>
      </c>
      <c r="BZ10" s="414">
        <f>+SUMIF('Argus Drop'!$D$7:$D$165,$A10,'Argus Drop'!CD$7:CD$165)</f>
        <v>337723</v>
      </c>
      <c r="CA10" s="414">
        <f>+SUMIF('Argus Drop'!$D$7:$D$165,$A10,'Argus Drop'!CE$7:CE$165)</f>
        <v>315500</v>
      </c>
      <c r="CB10" s="414">
        <f>+SUMIF('Argus Drop'!$D$7:$D$165,$A10,'Argus Drop'!CF$7:CF$165)</f>
        <v>315500</v>
      </c>
      <c r="CC10" s="414">
        <f>+SUMIF('Argus Drop'!$D$7:$D$165,$A10,'Argus Drop'!CG$7:CG$165)</f>
        <v>315716</v>
      </c>
      <c r="CD10" s="414">
        <f>+SUMIF('Argus Drop'!$D$7:$D$165,$A10,'Argus Drop'!CH$7:CH$165)</f>
        <v>345808</v>
      </c>
      <c r="CE10" s="414">
        <f>+SUMIF('Argus Drop'!$D$7:$D$165,$A10,'Argus Drop'!CI$7:CI$165)</f>
        <v>346159</v>
      </c>
      <c r="CF10" s="414">
        <f>+SUMIF('Argus Drop'!$D$7:$D$165,$A10,'Argus Drop'!CJ$7:CJ$165)</f>
        <v>358410</v>
      </c>
      <c r="CG10" s="414">
        <f>+SUMIF('Argus Drop'!$D$7:$D$165,$A10,'Argus Drop'!CK$7:CK$165)</f>
        <v>358410</v>
      </c>
      <c r="CH10" s="414">
        <f>+SUMIF('Argus Drop'!$D$7:$D$165,$A10,'Argus Drop'!CL$7:CL$165)</f>
        <v>358410</v>
      </c>
      <c r="CI10" s="414">
        <f>+SUMIF('Argus Drop'!$D$7:$D$165,$A10,'Argus Drop'!CM$7:CM$165)</f>
        <v>362008</v>
      </c>
      <c r="CJ10" s="414">
        <f>+SUMIF('Argus Drop'!$D$7:$D$165,$A10,'Argus Drop'!CN$7:CN$165)</f>
        <v>362008</v>
      </c>
      <c r="CK10" s="414">
        <f>+SUMIF('Argus Drop'!$D$7:$D$165,$A10,'Argus Drop'!CO$7:CO$165)</f>
        <v>363218</v>
      </c>
      <c r="CL10" s="414">
        <f>+SUMIF('Argus Drop'!$D$7:$D$165,$A10,'Argus Drop'!CP$7:CP$165)</f>
        <v>379206</v>
      </c>
      <c r="CM10" s="414">
        <f>+SUMIF('Argus Drop'!$D$7:$D$165,$A10,'Argus Drop'!CQ$7:CQ$165)</f>
        <v>380055</v>
      </c>
      <c r="CN10" s="414">
        <f>+SUMIF('Argus Drop'!$D$7:$D$165,$A10,'Argus Drop'!CR$7:CR$165)</f>
        <v>380055</v>
      </c>
      <c r="CO10" s="414">
        <f>+SUMIF('Argus Drop'!$D$7:$D$165,$A10,'Argus Drop'!CS$7:CS$165)</f>
        <v>381111</v>
      </c>
      <c r="CP10" s="414">
        <f>+SUMIF('Argus Drop'!$D$7:$D$165,$A10,'Argus Drop'!CT$7:CT$165)</f>
        <v>382949</v>
      </c>
      <c r="CQ10" s="414">
        <f>+SUMIF('Argus Drop'!$D$7:$D$165,$A10,'Argus Drop'!CU$7:CU$165)</f>
        <v>382949</v>
      </c>
      <c r="CR10" s="414">
        <f>+SUMIF('Argus Drop'!$D$7:$D$165,$A10,'Argus Drop'!CV$7:CV$165)</f>
        <v>383311</v>
      </c>
      <c r="CS10" s="414">
        <f>+SUMIF('Argus Drop'!$D$7:$D$165,$A10,'Argus Drop'!CW$7:CW$165)</f>
        <v>383311</v>
      </c>
      <c r="CT10" s="414">
        <f>+SUMIF('Argus Drop'!$D$7:$D$165,$A10,'Argus Drop'!CX$7:CX$165)</f>
        <v>383311</v>
      </c>
      <c r="CU10" s="414">
        <f>+SUMIF('Argus Drop'!$D$7:$D$165,$A10,'Argus Drop'!CY$7:CY$165)</f>
        <v>387461</v>
      </c>
      <c r="CV10" s="414">
        <f>+SUMIF('Argus Drop'!$D$7:$D$165,$A10,'Argus Drop'!CZ$7:CZ$165)</f>
        <v>387461</v>
      </c>
      <c r="CW10" s="414">
        <f>+SUMIF('Argus Drop'!$D$7:$D$165,$A10,'Argus Drop'!DA$7:DA$165)</f>
        <v>388707</v>
      </c>
      <c r="CX10" s="414">
        <f>+SUMIF('Argus Drop'!$D$7:$D$165,$A10,'Argus Drop'!DB$7:DB$165)</f>
        <v>388707</v>
      </c>
      <c r="CY10" s="414">
        <f>+SUMIF('Argus Drop'!$D$7:$D$165,$A10,'Argus Drop'!DC$7:DC$165)</f>
        <v>389581</v>
      </c>
      <c r="CZ10" s="414">
        <f>+SUMIF('Argus Drop'!$D$7:$D$165,$A10,'Argus Drop'!DD$7:DD$165)</f>
        <v>389581</v>
      </c>
      <c r="DA10" s="414">
        <f>+SUMIF('Argus Drop'!$D$7:$D$165,$A10,'Argus Drop'!DE$7:DE$165)</f>
        <v>390439</v>
      </c>
      <c r="DB10" s="414">
        <f>+SUMIF('Argus Drop'!$D$7:$D$165,$A10,'Argus Drop'!DF$7:DF$165)</f>
        <v>392333</v>
      </c>
      <c r="DC10" s="414">
        <f>+SUMIF('Argus Drop'!$D$7:$D$165,$A10,'Argus Drop'!DG$7:DG$165)</f>
        <v>384705</v>
      </c>
      <c r="DD10" s="414">
        <f>+SUMIF('Argus Drop'!$D$7:$D$165,$A10,'Argus Drop'!DH$7:DH$165)</f>
        <v>385078</v>
      </c>
      <c r="DE10" s="414">
        <f>+SUMIF('Argus Drop'!$D$7:$D$165,$A10,'Argus Drop'!DI$7:DI$165)</f>
        <v>385078</v>
      </c>
      <c r="DF10" s="414">
        <f>+SUMIF('Argus Drop'!$D$7:$D$165,$A10,'Argus Drop'!DJ$7:DJ$165)</f>
        <v>385078</v>
      </c>
      <c r="DG10" s="414">
        <f>+SUMIF('Argus Drop'!$D$7:$D$165,$A10,'Argus Drop'!DK$7:DK$165)</f>
        <v>389315</v>
      </c>
      <c r="DH10" s="414">
        <f>+SUMIF('Argus Drop'!$D$7:$D$165,$A10,'Argus Drop'!DL$7:DL$165)</f>
        <v>397124</v>
      </c>
      <c r="DI10" s="414">
        <f>+SUMIF('Argus Drop'!$D$7:$D$165,$A10,'Argus Drop'!DM$7:DM$165)</f>
        <v>361738</v>
      </c>
      <c r="DJ10" s="414">
        <f>+SUMIF('Argus Drop'!$D$7:$D$165,$A10,'Argus Drop'!DN$7:DN$165)</f>
        <v>361738</v>
      </c>
      <c r="DK10" s="414">
        <f>+SUMIF('Argus Drop'!$D$7:$D$165,$A10,'Argus Drop'!DO$7:DO$165)</f>
        <v>362639</v>
      </c>
      <c r="DL10" s="414">
        <f>+SUMIF('Argus Drop'!$D$7:$D$165,$A10,'Argus Drop'!DP$7:DP$165)</f>
        <v>362639</v>
      </c>
      <c r="DM10" s="414">
        <f>+SUMIF('Argus Drop'!$D$7:$D$165,$A10,'Argus Drop'!DQ$7:DQ$165)</f>
        <v>363523</v>
      </c>
      <c r="DN10" s="414">
        <f>+SUMIF('Argus Drop'!$D$7:$D$165,$A10,'Argus Drop'!DR$7:DR$165)</f>
        <v>340640</v>
      </c>
      <c r="DO10" s="414">
        <f>+SUMIF('Argus Drop'!$D$7:$D$165,$A10,'Argus Drop'!DS$7:DS$165)</f>
        <v>340640</v>
      </c>
      <c r="DP10" s="414">
        <f>+SUMIF('Argus Drop'!$D$7:$D$165,$A10,'Argus Drop'!DT$7:DT$165)</f>
        <v>341024</v>
      </c>
      <c r="DQ10" s="414">
        <f>+SUMIF('Argus Drop'!$D$7:$D$165,$A10,'Argus Drop'!DU$7:DU$165)</f>
        <v>341258</v>
      </c>
      <c r="DR10" s="414">
        <f>+SUMIF('Argus Drop'!$D$7:$D$165,$A10,'Argus Drop'!DV$7:DV$165)</f>
        <v>148993</v>
      </c>
      <c r="DS10" s="414">
        <f>+SUMIF('Argus Drop'!$D$7:$D$165,$A10,'Argus Drop'!DW$7:DW$165)</f>
        <v>216480</v>
      </c>
      <c r="DT10" s="414">
        <f>+SUMIF('Argus Drop'!$D$7:$D$165,$A10,'Argus Drop'!DX$7:DX$165)</f>
        <v>216480</v>
      </c>
      <c r="DU10" s="414">
        <f>+SUMIF('Argus Drop'!$D$7:$D$165,$A10,'Argus Drop'!DY$7:DY$165)</f>
        <v>209100</v>
      </c>
      <c r="DV10" s="414">
        <f>+SUMIF('Argus Drop'!$D$7:$D$165,$A10,'Argus Drop'!DZ$7:DZ$165)</f>
        <v>209100</v>
      </c>
      <c r="DW10" s="414">
        <f>+SUMIF('Argus Drop'!$D$7:$D$165,$A10,'Argus Drop'!EA$7:EA$165)</f>
        <v>419196</v>
      </c>
      <c r="DX10" s="414">
        <f>+SUMIF('Argus Drop'!$D$7:$D$165,$A10,'Argus Drop'!EB$7:EB$165)</f>
        <v>422835</v>
      </c>
      <c r="DY10" s="414">
        <f>+SUMIF('Argus Drop'!$D$7:$D$165,$A10,'Argus Drop'!EC$7:EC$165)</f>
        <v>423745</v>
      </c>
      <c r="DZ10" s="414">
        <f>+SUMIF('Argus Drop'!$D$7:$D$165,$A10,'Argus Drop'!ED$7:ED$165)</f>
        <v>431643</v>
      </c>
      <c r="EA10" s="414">
        <f>+SUMIF('Argus Drop'!$D$7:$D$165,$A10,'Argus Drop'!EE$7:EE$165)</f>
        <v>431643</v>
      </c>
      <c r="EB10" s="414">
        <f>+SUMIF('Argus Drop'!$D$7:$D$165,$A10,'Argus Drop'!EF$7:EF$165)</f>
        <v>420470</v>
      </c>
      <c r="EC10" s="414">
        <f>+SUMIF('Argus Drop'!$D$7:$D$165,$A10,'Argus Drop'!EG$7:EG$165)</f>
        <v>420711</v>
      </c>
    </row>
    <row r="11" spans="1:133">
      <c r="A11" s="420">
        <f>+'Argus Drop'!B11</f>
        <v>21</v>
      </c>
      <c r="B11" s="414">
        <f>+SUMIF('Argus Drop'!$D$7:$D$165,$A11,'Argus Drop'!F$7:F$165)</f>
        <v>279418</v>
      </c>
      <c r="C11" s="414">
        <f>+SUMIF('Argus Drop'!$D$7:$D$165,$A11,'Argus Drop'!G$7:G$165)</f>
        <v>284582</v>
      </c>
      <c r="D11" s="414">
        <f>+SUMIF('Argus Drop'!$D$7:$D$165,$A11,'Argus Drop'!H$7:H$165)</f>
        <v>284582</v>
      </c>
      <c r="E11" s="414">
        <f>+SUMIF('Argus Drop'!$D$7:$D$165,$A11,'Argus Drop'!I$7:I$165)</f>
        <v>291057</v>
      </c>
      <c r="F11" s="414">
        <f>+SUMIF('Argus Drop'!$D$7:$D$165,$A11,'Argus Drop'!J$7:J$165)</f>
        <v>291057</v>
      </c>
      <c r="G11" s="414">
        <f>+SUMIF('Argus Drop'!$D$7:$D$165,$A11,'Argus Drop'!K$7:K$165)</f>
        <v>291057</v>
      </c>
      <c r="H11" s="414">
        <f>+SUMIF('Argus Drop'!$D$7:$D$165,$A11,'Argus Drop'!L$7:L$165)</f>
        <v>292319</v>
      </c>
      <c r="I11" s="414">
        <f>+SUMIF('Argus Drop'!$D$7:$D$165,$A11,'Argus Drop'!M$7:M$165)</f>
        <v>292499</v>
      </c>
      <c r="J11" s="414">
        <f>+SUMIF('Argus Drop'!$D$7:$D$165,$A11,'Argus Drop'!N$7:N$165)</f>
        <v>281120</v>
      </c>
      <c r="K11" s="414">
        <f>+SUMIF('Argus Drop'!$D$7:$D$165,$A11,'Argus Drop'!O$7:O$165)</f>
        <v>272043</v>
      </c>
      <c r="L11" s="414">
        <f>+SUMIF('Argus Drop'!$D$7:$D$165,$A11,'Argus Drop'!P$7:P$165)</f>
        <v>272043</v>
      </c>
      <c r="M11" s="414">
        <f>+SUMIF('Argus Drop'!$D$7:$D$165,$A11,'Argus Drop'!Q$7:Q$165)</f>
        <v>272043</v>
      </c>
      <c r="N11" s="414">
        <f>+SUMIF('Argus Drop'!$D$7:$D$165,$A11,'Argus Drop'!R$7:R$165)</f>
        <v>272043</v>
      </c>
      <c r="O11" s="414">
        <f>+SUMIF('Argus Drop'!$D$7:$D$165,$A11,'Argus Drop'!S$7:S$165)</f>
        <v>251456</v>
      </c>
      <c r="P11" s="414">
        <f>+SUMIF('Argus Drop'!$D$7:$D$165,$A11,'Argus Drop'!T$7:T$165)</f>
        <v>251456</v>
      </c>
      <c r="Q11" s="414">
        <f>+SUMIF('Argus Drop'!$D$7:$D$165,$A11,'Argus Drop'!U$7:U$165)</f>
        <v>252469</v>
      </c>
      <c r="R11" s="414">
        <f>+SUMIF('Argus Drop'!$D$7:$D$165,$A11,'Argus Drop'!V$7:V$165)</f>
        <v>255922</v>
      </c>
      <c r="S11" s="414">
        <f>+SUMIF('Argus Drop'!$D$7:$D$165,$A11,'Argus Drop'!W$7:W$165)</f>
        <v>255922</v>
      </c>
      <c r="T11" s="414">
        <f>+SUMIF('Argus Drop'!$D$7:$D$165,$A11,'Argus Drop'!X$7:X$165)</f>
        <v>281640</v>
      </c>
      <c r="U11" s="414">
        <f>+SUMIF('Argus Drop'!$D$7:$D$165,$A11,'Argus Drop'!Y$7:Y$165)</f>
        <v>281826</v>
      </c>
      <c r="V11" s="414">
        <f>+SUMIF('Argus Drop'!$D$7:$D$165,$A11,'Argus Drop'!Z$7:Z$165)</f>
        <v>315363</v>
      </c>
      <c r="W11" s="414">
        <f>+SUMIF('Argus Drop'!$D$7:$D$165,$A11,'Argus Drop'!AA$7:AA$165)</f>
        <v>315666</v>
      </c>
      <c r="X11" s="414">
        <f>+SUMIF('Argus Drop'!$D$7:$D$165,$A11,'Argus Drop'!AB$7:AB$165)</f>
        <v>315666</v>
      </c>
      <c r="Y11" s="414">
        <f>+SUMIF('Argus Drop'!$D$7:$D$165,$A11,'Argus Drop'!AC$7:AC$165)</f>
        <v>315666</v>
      </c>
      <c r="Z11" s="414">
        <f>+SUMIF('Argus Drop'!$D$7:$D$165,$A11,'Argus Drop'!AD$7:AD$165)</f>
        <v>315666</v>
      </c>
      <c r="AA11" s="414">
        <f>+SUMIF('Argus Drop'!$D$7:$D$165,$A11,'Argus Drop'!AE$7:AE$165)</f>
        <v>320471</v>
      </c>
      <c r="AB11" s="414">
        <f>+SUMIF('Argus Drop'!$D$7:$D$165,$A11,'Argus Drop'!AF$7:AF$165)</f>
        <v>320471</v>
      </c>
      <c r="AC11" s="414">
        <f>+SUMIF('Argus Drop'!$D$7:$D$165,$A11,'Argus Drop'!AG$7:AG$165)</f>
        <v>322247</v>
      </c>
      <c r="AD11" s="414">
        <f>+SUMIF('Argus Drop'!$D$7:$D$165,$A11,'Argus Drop'!AH$7:AH$165)</f>
        <v>322247</v>
      </c>
      <c r="AE11" s="414">
        <f>+SUMIF('Argus Drop'!$D$7:$D$165,$A11,'Argus Drop'!AI$7:AI$165)</f>
        <v>323253</v>
      </c>
      <c r="AF11" s="414">
        <f>+SUMIF('Argus Drop'!$D$7:$D$165,$A11,'Argus Drop'!AJ$7:AJ$165)</f>
        <v>324592</v>
      </c>
      <c r="AG11" s="414">
        <f>+SUMIF('Argus Drop'!$D$7:$D$165,$A11,'Argus Drop'!AK$7:AK$165)</f>
        <v>324783</v>
      </c>
      <c r="AH11" s="414">
        <f>+SUMIF('Argus Drop'!$D$7:$D$165,$A11,'Argus Drop'!AL$7:AL$165)</f>
        <v>324783</v>
      </c>
      <c r="AI11" s="414">
        <f>+SUMIF('Argus Drop'!$D$7:$D$165,$A11,'Argus Drop'!AM$7:AM$165)</f>
        <v>325096</v>
      </c>
      <c r="AJ11" s="414">
        <f>+SUMIF('Argus Drop'!$D$7:$D$165,$A11,'Argus Drop'!AN$7:AN$165)</f>
        <v>325096</v>
      </c>
      <c r="AK11" s="414">
        <f>+SUMIF('Argus Drop'!$D$7:$D$165,$A11,'Argus Drop'!AO$7:AO$165)</f>
        <v>325096</v>
      </c>
      <c r="AL11" s="414">
        <f>+SUMIF('Argus Drop'!$D$7:$D$165,$A11,'Argus Drop'!AP$7:AP$165)</f>
        <v>325096</v>
      </c>
      <c r="AM11" s="414">
        <f>+SUMIF('Argus Drop'!$D$7:$D$165,$A11,'Argus Drop'!AQ$7:AQ$165)</f>
        <v>330045</v>
      </c>
      <c r="AN11" s="414">
        <f>+SUMIF('Argus Drop'!$D$7:$D$165,$A11,'Argus Drop'!AR$7:AR$165)</f>
        <v>330045</v>
      </c>
      <c r="AO11" s="414">
        <f>+SUMIF('Argus Drop'!$D$7:$D$165,$A11,'Argus Drop'!AS$7:AS$165)</f>
        <v>331874</v>
      </c>
      <c r="AP11" s="414">
        <f>+SUMIF('Argus Drop'!$D$7:$D$165,$A11,'Argus Drop'!AT$7:AT$165)</f>
        <v>331874</v>
      </c>
      <c r="AQ11" s="414">
        <f>+SUMIF('Argus Drop'!$D$7:$D$165,$A11,'Argus Drop'!AU$7:AU$165)</f>
        <v>332910</v>
      </c>
      <c r="AR11" s="414">
        <f>+SUMIF('Argus Drop'!$D$7:$D$165,$A11,'Argus Drop'!AV$7:AV$165)</f>
        <v>334289</v>
      </c>
      <c r="AS11" s="414">
        <f>+SUMIF('Argus Drop'!$D$7:$D$165,$A11,'Argus Drop'!AW$7:AW$165)</f>
        <v>334486</v>
      </c>
      <c r="AT11" s="414">
        <f>+SUMIF('Argus Drop'!$D$7:$D$165,$A11,'Argus Drop'!AX$7:AX$165)</f>
        <v>334486</v>
      </c>
      <c r="AU11" s="414">
        <f>+SUMIF('Argus Drop'!$D$7:$D$165,$A11,'Argus Drop'!AY$7:AY$165)</f>
        <v>334808</v>
      </c>
      <c r="AV11" s="414">
        <f>+SUMIF('Argus Drop'!$D$7:$D$165,$A11,'Argus Drop'!AZ$7:AZ$165)</f>
        <v>334808</v>
      </c>
      <c r="AW11" s="414">
        <f>+SUMIF('Argus Drop'!$D$7:$D$165,$A11,'Argus Drop'!BA$7:BA$165)</f>
        <v>334808</v>
      </c>
      <c r="AX11" s="414">
        <f>+SUMIF('Argus Drop'!$D$7:$D$165,$A11,'Argus Drop'!BB$7:BB$165)</f>
        <v>334808</v>
      </c>
      <c r="AY11" s="414">
        <f>+SUMIF('Argus Drop'!$D$7:$D$165,$A11,'Argus Drop'!BC$7:BC$165)</f>
        <v>339905</v>
      </c>
      <c r="AZ11" s="414">
        <f>+SUMIF('Argus Drop'!$D$7:$D$165,$A11,'Argus Drop'!BD$7:BD$165)</f>
        <v>339905</v>
      </c>
      <c r="BA11" s="414">
        <f>+SUMIF('Argus Drop'!$D$7:$D$165,$A11,'Argus Drop'!BE$7:BE$165)</f>
        <v>341789</v>
      </c>
      <c r="BB11" s="414">
        <f>+SUMIF('Argus Drop'!$D$7:$D$165,$A11,'Argus Drop'!BF$7:BF$165)</f>
        <v>341789</v>
      </c>
      <c r="BC11" s="414">
        <f>+SUMIF('Argus Drop'!$D$7:$D$165,$A11,'Argus Drop'!BG$7:BG$165)</f>
        <v>342856</v>
      </c>
      <c r="BD11" s="414">
        <f>+SUMIF('Argus Drop'!$D$7:$D$165,$A11,'Argus Drop'!BH$7:BH$165)</f>
        <v>295506</v>
      </c>
      <c r="BE11" s="414">
        <f>+SUMIF('Argus Drop'!$D$7:$D$165,$A11,'Argus Drop'!BI$7:BI$165)</f>
        <v>295710</v>
      </c>
      <c r="BF11" s="414">
        <f>+SUMIF('Argus Drop'!$D$7:$D$165,$A11,'Argus Drop'!BJ$7:BJ$165)</f>
        <v>295710</v>
      </c>
      <c r="BG11" s="414">
        <f>+SUMIF('Argus Drop'!$D$7:$D$165,$A11,'Argus Drop'!BK$7:BK$165)</f>
        <v>296041</v>
      </c>
      <c r="BH11" s="414">
        <f>+SUMIF('Argus Drop'!$D$7:$D$165,$A11,'Argus Drop'!BL$7:BL$165)</f>
        <v>296041</v>
      </c>
      <c r="BI11" s="414">
        <f>+SUMIF('Argus Drop'!$D$7:$D$165,$A11,'Argus Drop'!BM$7:BM$165)</f>
        <v>353817</v>
      </c>
      <c r="BJ11" s="414">
        <f>+SUMIF('Argus Drop'!$D$7:$D$165,$A11,'Argus Drop'!BN$7:BN$165)</f>
        <v>353817</v>
      </c>
      <c r="BK11" s="414">
        <f>+SUMIF('Argus Drop'!$D$7:$D$165,$A11,'Argus Drop'!BO$7:BO$165)</f>
        <v>359067</v>
      </c>
      <c r="BL11" s="414">
        <f>+SUMIF('Argus Drop'!$D$7:$D$165,$A11,'Argus Drop'!BP$7:BP$165)</f>
        <v>359067</v>
      </c>
      <c r="BM11" s="414">
        <f>+SUMIF('Argus Drop'!$D$7:$D$165,$A11,'Argus Drop'!BQ$7:BQ$165)</f>
        <v>361008</v>
      </c>
      <c r="BN11" s="414">
        <f>+SUMIF('Argus Drop'!$D$7:$D$165,$A11,'Argus Drop'!BR$7:BR$165)</f>
        <v>361008</v>
      </c>
      <c r="BO11" s="414">
        <f>+SUMIF('Argus Drop'!$D$7:$D$165,$A11,'Argus Drop'!BS$7:BS$165)</f>
        <v>362107</v>
      </c>
      <c r="BP11" s="414">
        <f>+SUMIF('Argus Drop'!$D$7:$D$165,$A11,'Argus Drop'!BT$7:BT$165)</f>
        <v>362107</v>
      </c>
      <c r="BQ11" s="414">
        <f>+SUMIF('Argus Drop'!$D$7:$D$165,$A11,'Argus Drop'!BU$7:BU$165)</f>
        <v>362316</v>
      </c>
      <c r="BR11" s="414">
        <f>+SUMIF('Argus Drop'!$D$7:$D$165,$A11,'Argus Drop'!BV$7:BV$165)</f>
        <v>364050</v>
      </c>
      <c r="BS11" s="414">
        <f>+SUMIF('Argus Drop'!$D$7:$D$165,$A11,'Argus Drop'!BW$7:BW$165)</f>
        <v>364391</v>
      </c>
      <c r="BT11" s="414">
        <f>+SUMIF('Argus Drop'!$D$7:$D$165,$A11,'Argus Drop'!BX$7:BX$165)</f>
        <v>364391</v>
      </c>
      <c r="BU11" s="414">
        <f>+SUMIF('Argus Drop'!$D$7:$D$165,$A11,'Argus Drop'!BY$7:BY$165)</f>
        <v>364391</v>
      </c>
      <c r="BV11" s="414">
        <f>+SUMIF('Argus Drop'!$D$7:$D$165,$A11,'Argus Drop'!BZ$7:BZ$165)</f>
        <v>364391</v>
      </c>
      <c r="BW11" s="414">
        <f>+SUMIF('Argus Drop'!$D$7:$D$165,$A11,'Argus Drop'!CA$7:CA$165)</f>
        <v>368035</v>
      </c>
      <c r="BX11" s="414">
        <f>+SUMIF('Argus Drop'!$D$7:$D$165,$A11,'Argus Drop'!CB$7:CB$165)</f>
        <v>368035</v>
      </c>
      <c r="BY11" s="414">
        <f>+SUMIF('Argus Drop'!$D$7:$D$165,$A11,'Argus Drop'!CC$7:CC$165)</f>
        <v>341727</v>
      </c>
      <c r="BZ11" s="414">
        <f>+SUMIF('Argus Drop'!$D$7:$D$165,$A11,'Argus Drop'!CD$7:CD$165)</f>
        <v>337723</v>
      </c>
      <c r="CA11" s="414">
        <f>+SUMIF('Argus Drop'!$D$7:$D$165,$A11,'Argus Drop'!CE$7:CE$165)</f>
        <v>315500</v>
      </c>
      <c r="CB11" s="414">
        <f>+SUMIF('Argus Drop'!$D$7:$D$165,$A11,'Argus Drop'!CF$7:CF$165)</f>
        <v>315500</v>
      </c>
      <c r="CC11" s="414">
        <f>+SUMIF('Argus Drop'!$D$7:$D$165,$A11,'Argus Drop'!CG$7:CG$165)</f>
        <v>315716</v>
      </c>
      <c r="CD11" s="414">
        <f>+SUMIF('Argus Drop'!$D$7:$D$165,$A11,'Argus Drop'!CH$7:CH$165)</f>
        <v>345808</v>
      </c>
      <c r="CE11" s="414">
        <f>+SUMIF('Argus Drop'!$D$7:$D$165,$A11,'Argus Drop'!CI$7:CI$165)</f>
        <v>346159</v>
      </c>
      <c r="CF11" s="414">
        <f>+SUMIF('Argus Drop'!$D$7:$D$165,$A11,'Argus Drop'!CJ$7:CJ$165)</f>
        <v>358410</v>
      </c>
      <c r="CG11" s="414">
        <f>+SUMIF('Argus Drop'!$D$7:$D$165,$A11,'Argus Drop'!CK$7:CK$165)</f>
        <v>358410</v>
      </c>
      <c r="CH11" s="414">
        <f>+SUMIF('Argus Drop'!$D$7:$D$165,$A11,'Argus Drop'!CL$7:CL$165)</f>
        <v>358410</v>
      </c>
      <c r="CI11" s="414">
        <f>+SUMIF('Argus Drop'!$D$7:$D$165,$A11,'Argus Drop'!CM$7:CM$165)</f>
        <v>362008</v>
      </c>
      <c r="CJ11" s="414">
        <f>+SUMIF('Argus Drop'!$D$7:$D$165,$A11,'Argus Drop'!CN$7:CN$165)</f>
        <v>362008</v>
      </c>
      <c r="CK11" s="414">
        <f>+SUMIF('Argus Drop'!$D$7:$D$165,$A11,'Argus Drop'!CO$7:CO$165)</f>
        <v>363218</v>
      </c>
      <c r="CL11" s="414">
        <f>+SUMIF('Argus Drop'!$D$7:$D$165,$A11,'Argus Drop'!CP$7:CP$165)</f>
        <v>379206</v>
      </c>
      <c r="CM11" s="414">
        <f>+SUMIF('Argus Drop'!$D$7:$D$165,$A11,'Argus Drop'!CQ$7:CQ$165)</f>
        <v>380055</v>
      </c>
      <c r="CN11" s="414">
        <f>+SUMIF('Argus Drop'!$D$7:$D$165,$A11,'Argus Drop'!CR$7:CR$165)</f>
        <v>380055</v>
      </c>
      <c r="CO11" s="414">
        <f>+SUMIF('Argus Drop'!$D$7:$D$165,$A11,'Argus Drop'!CS$7:CS$165)</f>
        <v>381111</v>
      </c>
      <c r="CP11" s="414">
        <f>+SUMIF('Argus Drop'!$D$7:$D$165,$A11,'Argus Drop'!CT$7:CT$165)</f>
        <v>382949</v>
      </c>
      <c r="CQ11" s="414">
        <f>+SUMIF('Argus Drop'!$D$7:$D$165,$A11,'Argus Drop'!CU$7:CU$165)</f>
        <v>382949</v>
      </c>
      <c r="CR11" s="414">
        <f>+SUMIF('Argus Drop'!$D$7:$D$165,$A11,'Argus Drop'!CV$7:CV$165)</f>
        <v>383311</v>
      </c>
      <c r="CS11" s="414">
        <f>+SUMIF('Argus Drop'!$D$7:$D$165,$A11,'Argus Drop'!CW$7:CW$165)</f>
        <v>383311</v>
      </c>
      <c r="CT11" s="414">
        <f>+SUMIF('Argus Drop'!$D$7:$D$165,$A11,'Argus Drop'!CX$7:CX$165)</f>
        <v>383311</v>
      </c>
      <c r="CU11" s="414">
        <f>+SUMIF('Argus Drop'!$D$7:$D$165,$A11,'Argus Drop'!CY$7:CY$165)</f>
        <v>387461</v>
      </c>
      <c r="CV11" s="414">
        <f>+SUMIF('Argus Drop'!$D$7:$D$165,$A11,'Argus Drop'!CZ$7:CZ$165)</f>
        <v>387461</v>
      </c>
      <c r="CW11" s="414">
        <f>+SUMIF('Argus Drop'!$D$7:$D$165,$A11,'Argus Drop'!DA$7:DA$165)</f>
        <v>388707</v>
      </c>
      <c r="CX11" s="414">
        <f>+SUMIF('Argus Drop'!$D$7:$D$165,$A11,'Argus Drop'!DB$7:DB$165)</f>
        <v>388707</v>
      </c>
      <c r="CY11" s="414">
        <f>+SUMIF('Argus Drop'!$D$7:$D$165,$A11,'Argus Drop'!DC$7:DC$165)</f>
        <v>389581</v>
      </c>
      <c r="CZ11" s="414">
        <f>+SUMIF('Argus Drop'!$D$7:$D$165,$A11,'Argus Drop'!DD$7:DD$165)</f>
        <v>389581</v>
      </c>
      <c r="DA11" s="414">
        <f>+SUMIF('Argus Drop'!$D$7:$D$165,$A11,'Argus Drop'!DE$7:DE$165)</f>
        <v>390439</v>
      </c>
      <c r="DB11" s="414">
        <f>+SUMIF('Argus Drop'!$D$7:$D$165,$A11,'Argus Drop'!DF$7:DF$165)</f>
        <v>392333</v>
      </c>
      <c r="DC11" s="414">
        <f>+SUMIF('Argus Drop'!$D$7:$D$165,$A11,'Argus Drop'!DG$7:DG$165)</f>
        <v>384705</v>
      </c>
      <c r="DD11" s="414">
        <f>+SUMIF('Argus Drop'!$D$7:$D$165,$A11,'Argus Drop'!DH$7:DH$165)</f>
        <v>385078</v>
      </c>
      <c r="DE11" s="414">
        <f>+SUMIF('Argus Drop'!$D$7:$D$165,$A11,'Argus Drop'!DI$7:DI$165)</f>
        <v>385078</v>
      </c>
      <c r="DF11" s="414">
        <f>+SUMIF('Argus Drop'!$D$7:$D$165,$A11,'Argus Drop'!DJ$7:DJ$165)</f>
        <v>385078</v>
      </c>
      <c r="DG11" s="414">
        <f>+SUMIF('Argus Drop'!$D$7:$D$165,$A11,'Argus Drop'!DK$7:DK$165)</f>
        <v>389315</v>
      </c>
      <c r="DH11" s="414">
        <f>+SUMIF('Argus Drop'!$D$7:$D$165,$A11,'Argus Drop'!DL$7:DL$165)</f>
        <v>397124</v>
      </c>
      <c r="DI11" s="414">
        <f>+SUMIF('Argus Drop'!$D$7:$D$165,$A11,'Argus Drop'!DM$7:DM$165)</f>
        <v>361738</v>
      </c>
      <c r="DJ11" s="414">
        <f>+SUMIF('Argus Drop'!$D$7:$D$165,$A11,'Argus Drop'!DN$7:DN$165)</f>
        <v>361738</v>
      </c>
      <c r="DK11" s="414">
        <f>+SUMIF('Argus Drop'!$D$7:$D$165,$A11,'Argus Drop'!DO$7:DO$165)</f>
        <v>362639</v>
      </c>
      <c r="DL11" s="414">
        <f>+SUMIF('Argus Drop'!$D$7:$D$165,$A11,'Argus Drop'!DP$7:DP$165)</f>
        <v>362639</v>
      </c>
      <c r="DM11" s="414">
        <f>+SUMIF('Argus Drop'!$D$7:$D$165,$A11,'Argus Drop'!DQ$7:DQ$165)</f>
        <v>363523</v>
      </c>
      <c r="DN11" s="414">
        <f>+SUMIF('Argus Drop'!$D$7:$D$165,$A11,'Argus Drop'!DR$7:DR$165)</f>
        <v>340640</v>
      </c>
      <c r="DO11" s="414">
        <f>+SUMIF('Argus Drop'!$D$7:$D$165,$A11,'Argus Drop'!DS$7:DS$165)</f>
        <v>340640</v>
      </c>
      <c r="DP11" s="414">
        <f>+SUMIF('Argus Drop'!$D$7:$D$165,$A11,'Argus Drop'!DT$7:DT$165)</f>
        <v>341024</v>
      </c>
      <c r="DQ11" s="414">
        <f>+SUMIF('Argus Drop'!$D$7:$D$165,$A11,'Argus Drop'!DU$7:DU$165)</f>
        <v>341258</v>
      </c>
      <c r="DR11" s="414">
        <f>+SUMIF('Argus Drop'!$D$7:$D$165,$A11,'Argus Drop'!DV$7:DV$165)</f>
        <v>148993</v>
      </c>
      <c r="DS11" s="414">
        <f>+SUMIF('Argus Drop'!$D$7:$D$165,$A11,'Argus Drop'!DW$7:DW$165)</f>
        <v>216480</v>
      </c>
      <c r="DT11" s="414">
        <f>+SUMIF('Argus Drop'!$D$7:$D$165,$A11,'Argus Drop'!DX$7:DX$165)</f>
        <v>216480</v>
      </c>
      <c r="DU11" s="414">
        <f>+SUMIF('Argus Drop'!$D$7:$D$165,$A11,'Argus Drop'!DY$7:DY$165)</f>
        <v>209100</v>
      </c>
      <c r="DV11" s="414">
        <f>+SUMIF('Argus Drop'!$D$7:$D$165,$A11,'Argus Drop'!DZ$7:DZ$165)</f>
        <v>209100</v>
      </c>
      <c r="DW11" s="414">
        <f>+SUMIF('Argus Drop'!$D$7:$D$165,$A11,'Argus Drop'!EA$7:EA$165)</f>
        <v>419196</v>
      </c>
      <c r="DX11" s="414">
        <f>+SUMIF('Argus Drop'!$D$7:$D$165,$A11,'Argus Drop'!EB$7:EB$165)</f>
        <v>422835</v>
      </c>
      <c r="DY11" s="414">
        <f>+SUMIF('Argus Drop'!$D$7:$D$165,$A11,'Argus Drop'!EC$7:EC$165)</f>
        <v>423745</v>
      </c>
      <c r="DZ11" s="414">
        <f>+SUMIF('Argus Drop'!$D$7:$D$165,$A11,'Argus Drop'!ED$7:ED$165)</f>
        <v>431643</v>
      </c>
      <c r="EA11" s="414">
        <f>+SUMIF('Argus Drop'!$D$7:$D$165,$A11,'Argus Drop'!EE$7:EE$165)</f>
        <v>431643</v>
      </c>
      <c r="EB11" s="414">
        <f>+SUMIF('Argus Drop'!$D$7:$D$165,$A11,'Argus Drop'!EF$7:EF$165)</f>
        <v>420470</v>
      </c>
      <c r="EC11" s="414">
        <f>+SUMIF('Argus Drop'!$D$7:$D$165,$A11,'Argus Drop'!EG$7:EG$165)</f>
        <v>420711</v>
      </c>
    </row>
    <row r="12" spans="1:133">
      <c r="B12" s="414"/>
      <c r="C12" s="414"/>
      <c r="D12" s="414"/>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414"/>
      <c r="AU12" s="414"/>
      <c r="AV12" s="414"/>
      <c r="AW12" s="414"/>
      <c r="AX12" s="414"/>
      <c r="AY12" s="414"/>
      <c r="AZ12" s="414"/>
      <c r="BA12" s="414"/>
      <c r="BB12" s="414"/>
      <c r="BC12" s="414"/>
      <c r="BD12" s="414"/>
      <c r="BE12" s="414"/>
      <c r="BF12" s="414"/>
      <c r="BG12" s="414"/>
      <c r="BH12" s="414"/>
      <c r="BI12" s="414"/>
      <c r="BJ12" s="414"/>
      <c r="BK12" s="414"/>
      <c r="BL12" s="414"/>
      <c r="BM12" s="414"/>
      <c r="BN12" s="414"/>
      <c r="BO12" s="414"/>
      <c r="BP12" s="414"/>
      <c r="BQ12" s="414"/>
      <c r="BR12" s="414"/>
      <c r="BS12" s="414"/>
      <c r="BT12" s="414"/>
      <c r="BU12" s="414"/>
      <c r="BV12" s="414"/>
      <c r="BW12" s="414"/>
      <c r="BX12" s="414"/>
      <c r="BY12" s="414"/>
      <c r="BZ12" s="414"/>
      <c r="CA12" s="414"/>
      <c r="CB12" s="414"/>
      <c r="CC12" s="414"/>
      <c r="CD12" s="414"/>
      <c r="CE12" s="414"/>
      <c r="CF12" s="414"/>
      <c r="CG12" s="414"/>
      <c r="CH12" s="414"/>
      <c r="CI12" s="414"/>
      <c r="CJ12" s="414"/>
      <c r="CK12" s="414"/>
      <c r="CL12" s="414"/>
      <c r="CM12" s="414"/>
      <c r="CN12" s="414"/>
      <c r="CO12" s="414"/>
      <c r="CP12" s="414"/>
      <c r="CQ12" s="414"/>
      <c r="CR12" s="414"/>
      <c r="CS12" s="414"/>
      <c r="CT12" s="414"/>
      <c r="CU12" s="414"/>
      <c r="CV12" s="414"/>
      <c r="CW12" s="414"/>
      <c r="CX12" s="414"/>
      <c r="CY12" s="414"/>
      <c r="CZ12" s="414"/>
      <c r="DA12" s="414"/>
      <c r="DB12" s="414"/>
      <c r="DC12" s="414"/>
      <c r="DD12" s="414"/>
      <c r="DE12" s="414"/>
      <c r="DF12" s="414"/>
      <c r="DG12" s="414"/>
      <c r="DH12" s="414"/>
      <c r="DI12" s="414"/>
      <c r="DJ12" s="414"/>
      <c r="DK12" s="414"/>
      <c r="DL12" s="414"/>
      <c r="DM12" s="414"/>
      <c r="DN12" s="414"/>
      <c r="DO12" s="414"/>
      <c r="DP12" s="414"/>
      <c r="DQ12" s="414"/>
      <c r="DR12" s="414"/>
      <c r="DS12" s="414"/>
      <c r="DT12" s="414"/>
      <c r="DU12" s="414"/>
      <c r="DV12" s="414"/>
      <c r="DW12" s="414"/>
      <c r="DX12" s="414"/>
      <c r="DY12" s="414"/>
      <c r="DZ12" s="414"/>
      <c r="EA12" s="414"/>
      <c r="EB12" s="414"/>
      <c r="EC12" s="414"/>
    </row>
    <row r="13" spans="1:133">
      <c r="A13" s="420">
        <f>+'Argus Drop'!B13</f>
        <v>0</v>
      </c>
      <c r="B13" s="414"/>
      <c r="C13" s="414"/>
      <c r="D13" s="414"/>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c r="BK13" s="414"/>
      <c r="BL13" s="414"/>
      <c r="BM13" s="414"/>
      <c r="BN13" s="414"/>
      <c r="BO13" s="414"/>
      <c r="BP13" s="414"/>
      <c r="BQ13" s="414"/>
      <c r="BR13" s="414"/>
      <c r="BS13" s="414"/>
      <c r="BT13" s="414"/>
      <c r="BU13" s="414"/>
      <c r="BV13" s="414"/>
      <c r="BW13" s="414"/>
      <c r="BX13" s="414"/>
      <c r="BY13" s="414"/>
      <c r="BZ13" s="414"/>
      <c r="CA13" s="414"/>
      <c r="CB13" s="414"/>
      <c r="CC13" s="414"/>
      <c r="CD13" s="414"/>
      <c r="CE13" s="414"/>
      <c r="CF13" s="414"/>
      <c r="CG13" s="414"/>
      <c r="CH13" s="414"/>
      <c r="CI13" s="414"/>
      <c r="CJ13" s="414"/>
      <c r="CK13" s="414"/>
      <c r="CL13" s="414"/>
      <c r="CM13" s="414"/>
      <c r="CN13" s="414"/>
      <c r="CO13" s="414"/>
      <c r="CP13" s="414"/>
      <c r="CQ13" s="414"/>
      <c r="CR13" s="414"/>
      <c r="CS13" s="414"/>
      <c r="CT13" s="414"/>
      <c r="CU13" s="414"/>
      <c r="CV13" s="414"/>
      <c r="CW13" s="414"/>
      <c r="CX13" s="414"/>
      <c r="CY13" s="414"/>
      <c r="CZ13" s="414"/>
      <c r="DA13" s="414"/>
      <c r="DB13" s="414"/>
      <c r="DC13" s="414"/>
      <c r="DD13" s="414"/>
      <c r="DE13" s="414"/>
      <c r="DF13" s="414"/>
      <c r="DG13" s="414"/>
      <c r="DH13" s="414"/>
      <c r="DI13" s="414"/>
      <c r="DJ13" s="414"/>
      <c r="DK13" s="414"/>
      <c r="DL13" s="414"/>
      <c r="DM13" s="414"/>
      <c r="DN13" s="414"/>
      <c r="DO13" s="414"/>
      <c r="DP13" s="414"/>
      <c r="DQ13" s="414"/>
      <c r="DR13" s="414"/>
      <c r="DS13" s="414"/>
      <c r="DT13" s="414"/>
      <c r="DU13" s="414"/>
      <c r="DV13" s="414"/>
      <c r="DW13" s="414"/>
      <c r="DX13" s="414"/>
      <c r="DY13" s="414"/>
      <c r="DZ13" s="414"/>
      <c r="EA13" s="414"/>
      <c r="EB13" s="414"/>
      <c r="EC13" s="414"/>
    </row>
    <row r="14" spans="1:133">
      <c r="A14" s="420">
        <f>+'Argus Drop'!B14</f>
        <v>4</v>
      </c>
      <c r="B14" s="414">
        <f>+SUMIF('Argus Drop'!$D$7:$D$165,$A14,'Argus Drop'!F$7:F$165)</f>
        <v>165397</v>
      </c>
      <c r="C14" s="414">
        <f>+SUMIF('Argus Drop'!$D$7:$D$165,$A14,'Argus Drop'!G$7:G$165)</f>
        <v>165397</v>
      </c>
      <c r="D14" s="414">
        <f>+SUMIF('Argus Drop'!$D$7:$D$165,$A14,'Argus Drop'!H$7:H$165)</f>
        <v>165397</v>
      </c>
      <c r="E14" s="414">
        <f>+SUMIF('Argus Drop'!$D$7:$D$165,$A14,'Argus Drop'!I$7:I$165)</f>
        <v>168683</v>
      </c>
      <c r="F14" s="414">
        <f>+SUMIF('Argus Drop'!$D$7:$D$165,$A14,'Argus Drop'!J$7:J$165)</f>
        <v>168683</v>
      </c>
      <c r="G14" s="414">
        <f>+SUMIF('Argus Drop'!$D$7:$D$165,$A14,'Argus Drop'!K$7:K$165)</f>
        <v>168683</v>
      </c>
      <c r="H14" s="414">
        <f>+SUMIF('Argus Drop'!$D$7:$D$165,$A14,'Argus Drop'!L$7:L$165)</f>
        <v>168683</v>
      </c>
      <c r="I14" s="414">
        <f>+SUMIF('Argus Drop'!$D$7:$D$165,$A14,'Argus Drop'!M$7:M$165)</f>
        <v>168683</v>
      </c>
      <c r="J14" s="414">
        <f>+SUMIF('Argus Drop'!$D$7:$D$165,$A14,'Argus Drop'!N$7:N$165)</f>
        <v>162685</v>
      </c>
      <c r="K14" s="414">
        <f>+SUMIF('Argus Drop'!$D$7:$D$165,$A14,'Argus Drop'!O$7:O$165)</f>
        <v>157745</v>
      </c>
      <c r="L14" s="414">
        <f>+SUMIF('Argus Drop'!$D$7:$D$165,$A14,'Argus Drop'!P$7:P$165)</f>
        <v>157745</v>
      </c>
      <c r="M14" s="414">
        <f>+SUMIF('Argus Drop'!$D$7:$D$165,$A14,'Argus Drop'!Q$7:Q$165)</f>
        <v>163058</v>
      </c>
      <c r="N14" s="414">
        <f>+SUMIF('Argus Drop'!$D$7:$D$165,$A14,'Argus Drop'!R$7:R$165)</f>
        <v>163058</v>
      </c>
      <c r="O14" s="414">
        <f>+SUMIF('Argus Drop'!$D$7:$D$165,$A14,'Argus Drop'!S$7:S$165)</f>
        <v>152207</v>
      </c>
      <c r="P14" s="414">
        <f>+SUMIF('Argus Drop'!$D$7:$D$165,$A14,'Argus Drop'!T$7:T$165)</f>
        <v>152207</v>
      </c>
      <c r="Q14" s="414">
        <f>+SUMIF('Argus Drop'!$D$7:$D$165,$A14,'Argus Drop'!U$7:U$165)</f>
        <v>165910</v>
      </c>
      <c r="R14" s="414">
        <f>+SUMIF('Argus Drop'!$D$7:$D$165,$A14,'Argus Drop'!V$7:V$165)</f>
        <v>165910</v>
      </c>
      <c r="S14" s="414">
        <f>+SUMIF('Argus Drop'!$D$7:$D$165,$A14,'Argus Drop'!W$7:W$165)</f>
        <v>187235</v>
      </c>
      <c r="T14" s="414">
        <f>+SUMIF('Argus Drop'!$D$7:$D$165,$A14,'Argus Drop'!X$7:X$165)</f>
        <v>187235</v>
      </c>
      <c r="U14" s="414">
        <f>+SUMIF('Argus Drop'!$D$7:$D$165,$A14,'Argus Drop'!Y$7:Y$165)</f>
        <v>187235</v>
      </c>
      <c r="V14" s="414">
        <f>+SUMIF('Argus Drop'!$D$7:$D$165,$A14,'Argus Drop'!Z$7:Z$165)</f>
        <v>187235</v>
      </c>
      <c r="W14" s="414">
        <f>+SUMIF('Argus Drop'!$D$7:$D$165,$A14,'Argus Drop'!AA$7:AA$165)</f>
        <v>187235</v>
      </c>
      <c r="X14" s="414">
        <f>+SUMIF('Argus Drop'!$D$7:$D$165,$A14,'Argus Drop'!AB$7:AB$165)</f>
        <v>187235</v>
      </c>
      <c r="Y14" s="414">
        <f>+SUMIF('Argus Drop'!$D$7:$D$165,$A14,'Argus Drop'!AC$7:AC$165)</f>
        <v>194555</v>
      </c>
      <c r="Z14" s="414">
        <f>+SUMIF('Argus Drop'!$D$7:$D$165,$A14,'Argus Drop'!AD$7:AD$165)</f>
        <v>194555</v>
      </c>
      <c r="AA14" s="414">
        <f>+SUMIF('Argus Drop'!$D$7:$D$165,$A14,'Argus Drop'!AE$7:AE$165)</f>
        <v>194555</v>
      </c>
      <c r="AB14" s="414">
        <f>+SUMIF('Argus Drop'!$D$7:$D$165,$A14,'Argus Drop'!AF$7:AF$165)</f>
        <v>194555</v>
      </c>
      <c r="AC14" s="414">
        <f>+SUMIF('Argus Drop'!$D$7:$D$165,$A14,'Argus Drop'!AG$7:AG$165)</f>
        <v>194555</v>
      </c>
      <c r="AD14" s="414">
        <f>+SUMIF('Argus Drop'!$D$7:$D$165,$A14,'Argus Drop'!AH$7:AH$165)</f>
        <v>194555</v>
      </c>
      <c r="AE14" s="414">
        <f>+SUMIF('Argus Drop'!$D$7:$D$165,$A14,'Argus Drop'!AI$7:AI$165)</f>
        <v>194555</v>
      </c>
      <c r="AF14" s="414">
        <f>+SUMIF('Argus Drop'!$D$7:$D$165,$A14,'Argus Drop'!AJ$7:AJ$165)</f>
        <v>194555</v>
      </c>
      <c r="AG14" s="414">
        <f>+SUMIF('Argus Drop'!$D$7:$D$165,$A14,'Argus Drop'!AK$7:AK$165)</f>
        <v>194555</v>
      </c>
      <c r="AH14" s="414">
        <f>+SUMIF('Argus Drop'!$D$7:$D$165,$A14,'Argus Drop'!AL$7:AL$165)</f>
        <v>194555</v>
      </c>
      <c r="AI14" s="414">
        <f>+SUMIF('Argus Drop'!$D$7:$D$165,$A14,'Argus Drop'!AM$7:AM$165)</f>
        <v>194555</v>
      </c>
      <c r="AJ14" s="414">
        <f>+SUMIF('Argus Drop'!$D$7:$D$165,$A14,'Argus Drop'!AN$7:AN$165)</f>
        <v>194555</v>
      </c>
      <c r="AK14" s="414">
        <f>+SUMIF('Argus Drop'!$D$7:$D$165,$A14,'Argus Drop'!AO$7:AO$165)</f>
        <v>201494</v>
      </c>
      <c r="AL14" s="414">
        <f>+SUMIF('Argus Drop'!$D$7:$D$165,$A14,'Argus Drop'!AP$7:AP$165)</f>
        <v>201494</v>
      </c>
      <c r="AM14" s="414">
        <f>+SUMIF('Argus Drop'!$D$7:$D$165,$A14,'Argus Drop'!AQ$7:AQ$165)</f>
        <v>201494</v>
      </c>
      <c r="AN14" s="414">
        <f>+SUMIF('Argus Drop'!$D$7:$D$165,$A14,'Argus Drop'!AR$7:AR$165)</f>
        <v>201494</v>
      </c>
      <c r="AO14" s="414">
        <f>+SUMIF('Argus Drop'!$D$7:$D$165,$A14,'Argus Drop'!AS$7:AS$165)</f>
        <v>201494</v>
      </c>
      <c r="AP14" s="414">
        <f>+SUMIF('Argus Drop'!$D$7:$D$165,$A14,'Argus Drop'!AT$7:AT$165)</f>
        <v>201494</v>
      </c>
      <c r="AQ14" s="414">
        <f>+SUMIF('Argus Drop'!$D$7:$D$165,$A14,'Argus Drop'!AU$7:AU$165)</f>
        <v>201494</v>
      </c>
      <c r="AR14" s="414">
        <f>+SUMIF('Argus Drop'!$D$7:$D$165,$A14,'Argus Drop'!AV$7:AV$165)</f>
        <v>201494</v>
      </c>
      <c r="AS14" s="414">
        <f>+SUMIF('Argus Drop'!$D$7:$D$165,$A14,'Argus Drop'!AW$7:AW$165)</f>
        <v>201494</v>
      </c>
      <c r="AT14" s="414">
        <f>+SUMIF('Argus Drop'!$D$7:$D$165,$A14,'Argus Drop'!AX$7:AX$165)</f>
        <v>201494</v>
      </c>
      <c r="AU14" s="414">
        <f>+SUMIF('Argus Drop'!$D$7:$D$165,$A14,'Argus Drop'!AY$7:AY$165)</f>
        <v>201494</v>
      </c>
      <c r="AV14" s="414">
        <f>+SUMIF('Argus Drop'!$D$7:$D$165,$A14,'Argus Drop'!AZ$7:AZ$165)</f>
        <v>201494</v>
      </c>
      <c r="AW14" s="414">
        <f>+SUMIF('Argus Drop'!$D$7:$D$165,$A14,'Argus Drop'!BA$7:BA$165)</f>
        <v>208121</v>
      </c>
      <c r="AX14" s="414">
        <f>+SUMIF('Argus Drop'!$D$7:$D$165,$A14,'Argus Drop'!BB$7:BB$165)</f>
        <v>208121</v>
      </c>
      <c r="AY14" s="414">
        <f>+SUMIF('Argus Drop'!$D$7:$D$165,$A14,'Argus Drop'!BC$7:BC$165)</f>
        <v>208121</v>
      </c>
      <c r="AZ14" s="414">
        <f>+SUMIF('Argus Drop'!$D$7:$D$165,$A14,'Argus Drop'!BD$7:BD$165)</f>
        <v>208121</v>
      </c>
      <c r="BA14" s="414">
        <f>+SUMIF('Argus Drop'!$D$7:$D$165,$A14,'Argus Drop'!BE$7:BE$165)</f>
        <v>208121</v>
      </c>
      <c r="BB14" s="414">
        <f>+SUMIF('Argus Drop'!$D$7:$D$165,$A14,'Argus Drop'!BF$7:BF$165)</f>
        <v>208121</v>
      </c>
      <c r="BC14" s="414">
        <f>+SUMIF('Argus Drop'!$D$7:$D$165,$A14,'Argus Drop'!BG$7:BG$165)</f>
        <v>208121</v>
      </c>
      <c r="BD14" s="414">
        <f>+SUMIF('Argus Drop'!$D$7:$D$165,$A14,'Argus Drop'!BH$7:BH$165)</f>
        <v>175139</v>
      </c>
      <c r="BE14" s="414">
        <f>+SUMIF('Argus Drop'!$D$7:$D$165,$A14,'Argus Drop'!BI$7:BI$165)</f>
        <v>175139</v>
      </c>
      <c r="BF14" s="414">
        <f>+SUMIF('Argus Drop'!$D$7:$D$165,$A14,'Argus Drop'!BJ$7:BJ$165)</f>
        <v>208121</v>
      </c>
      <c r="BG14" s="414">
        <f>+SUMIF('Argus Drop'!$D$7:$D$165,$A14,'Argus Drop'!BK$7:BK$165)</f>
        <v>208121</v>
      </c>
      <c r="BH14" s="414">
        <f>+SUMIF('Argus Drop'!$D$7:$D$165,$A14,'Argus Drop'!BL$7:BL$165)</f>
        <v>208121</v>
      </c>
      <c r="BI14" s="414">
        <f>+SUMIF('Argus Drop'!$D$7:$D$165,$A14,'Argus Drop'!BM$7:BM$165)</f>
        <v>216418</v>
      </c>
      <c r="BJ14" s="414">
        <f>+SUMIF('Argus Drop'!$D$7:$D$165,$A14,'Argus Drop'!BN$7:BN$165)</f>
        <v>216418</v>
      </c>
      <c r="BK14" s="414">
        <f>+SUMIF('Argus Drop'!$D$7:$D$165,$A14,'Argus Drop'!BO$7:BO$165)</f>
        <v>216418</v>
      </c>
      <c r="BL14" s="414">
        <f>+SUMIF('Argus Drop'!$D$7:$D$165,$A14,'Argus Drop'!BP$7:BP$165)</f>
        <v>216418</v>
      </c>
      <c r="BM14" s="414">
        <f>+SUMIF('Argus Drop'!$D$7:$D$165,$A14,'Argus Drop'!BQ$7:BQ$165)</f>
        <v>216418</v>
      </c>
      <c r="BN14" s="414">
        <f>+SUMIF('Argus Drop'!$D$7:$D$165,$A14,'Argus Drop'!BR$7:BR$165)</f>
        <v>216418</v>
      </c>
      <c r="BO14" s="414">
        <f>+SUMIF('Argus Drop'!$D$7:$D$165,$A14,'Argus Drop'!BS$7:BS$165)</f>
        <v>216418</v>
      </c>
      <c r="BP14" s="414">
        <f>+SUMIF('Argus Drop'!$D$7:$D$165,$A14,'Argus Drop'!BT$7:BT$165)</f>
        <v>216418</v>
      </c>
      <c r="BQ14" s="414">
        <f>+SUMIF('Argus Drop'!$D$7:$D$165,$A14,'Argus Drop'!BU$7:BU$165)</f>
        <v>216418</v>
      </c>
      <c r="BR14" s="414">
        <f>+SUMIF('Argus Drop'!$D$7:$D$165,$A14,'Argus Drop'!BV$7:BV$165)</f>
        <v>216418</v>
      </c>
      <c r="BS14" s="414">
        <f>+SUMIF('Argus Drop'!$D$7:$D$165,$A14,'Argus Drop'!BW$7:BW$165)</f>
        <v>216418</v>
      </c>
      <c r="BT14" s="414">
        <f>+SUMIF('Argus Drop'!$D$7:$D$165,$A14,'Argus Drop'!BX$7:BX$165)</f>
        <v>216418</v>
      </c>
      <c r="BU14" s="414">
        <f>+SUMIF('Argus Drop'!$D$7:$D$165,$A14,'Argus Drop'!BY$7:BY$165)</f>
        <v>223315</v>
      </c>
      <c r="BV14" s="414">
        <f>+SUMIF('Argus Drop'!$D$7:$D$165,$A14,'Argus Drop'!BZ$7:BZ$165)</f>
        <v>223315</v>
      </c>
      <c r="BW14" s="414">
        <f>+SUMIF('Argus Drop'!$D$7:$D$165,$A14,'Argus Drop'!CA$7:CA$165)</f>
        <v>223315</v>
      </c>
      <c r="BX14" s="414">
        <f>+SUMIF('Argus Drop'!$D$7:$D$165,$A14,'Argus Drop'!CB$7:CB$165)</f>
        <v>223315</v>
      </c>
      <c r="BY14" s="414">
        <f>+SUMIF('Argus Drop'!$D$7:$D$165,$A14,'Argus Drop'!CC$7:CC$165)</f>
        <v>206972</v>
      </c>
      <c r="BZ14" s="414">
        <f>+SUMIF('Argus Drop'!$D$7:$D$165,$A14,'Argus Drop'!CD$7:CD$165)</f>
        <v>203570</v>
      </c>
      <c r="CA14" s="414">
        <f>+SUMIF('Argus Drop'!$D$7:$D$165,$A14,'Argus Drop'!CE$7:CE$165)</f>
        <v>206429</v>
      </c>
      <c r="CB14" s="414">
        <f>+SUMIF('Argus Drop'!$D$7:$D$165,$A14,'Argus Drop'!CF$7:CF$165)</f>
        <v>206429</v>
      </c>
      <c r="CC14" s="414">
        <f>+SUMIF('Argus Drop'!$D$7:$D$165,$A14,'Argus Drop'!CG$7:CG$165)</f>
        <v>223315</v>
      </c>
      <c r="CD14" s="414">
        <f>+SUMIF('Argus Drop'!$D$7:$D$165,$A14,'Argus Drop'!CH$7:CH$165)</f>
        <v>223315</v>
      </c>
      <c r="CE14" s="414">
        <f>+SUMIF('Argus Drop'!$D$7:$D$165,$A14,'Argus Drop'!CI$7:CI$165)</f>
        <v>223315</v>
      </c>
      <c r="CF14" s="414">
        <f>+SUMIF('Argus Drop'!$D$7:$D$165,$A14,'Argus Drop'!CJ$7:CJ$165)</f>
        <v>211365</v>
      </c>
      <c r="CG14" s="414">
        <f>+SUMIF('Argus Drop'!$D$7:$D$165,$A14,'Argus Drop'!CK$7:CK$165)</f>
        <v>219417</v>
      </c>
      <c r="CH14" s="414">
        <f>+SUMIF('Argus Drop'!$D$7:$D$165,$A14,'Argus Drop'!CL$7:CL$165)</f>
        <v>219417</v>
      </c>
      <c r="CI14" s="414">
        <f>+SUMIF('Argus Drop'!$D$7:$D$165,$A14,'Argus Drop'!CM$7:CM$165)</f>
        <v>231822</v>
      </c>
      <c r="CJ14" s="414">
        <f>+SUMIF('Argus Drop'!$D$7:$D$165,$A14,'Argus Drop'!CN$7:CN$165)</f>
        <v>231822</v>
      </c>
      <c r="CK14" s="414">
        <f>+SUMIF('Argus Drop'!$D$7:$D$165,$A14,'Argus Drop'!CO$7:CO$165)</f>
        <v>231822</v>
      </c>
      <c r="CL14" s="414">
        <f>+SUMIF('Argus Drop'!$D$7:$D$165,$A14,'Argus Drop'!CP$7:CP$165)</f>
        <v>231822</v>
      </c>
      <c r="CM14" s="414">
        <f>+SUMIF('Argus Drop'!$D$7:$D$165,$A14,'Argus Drop'!CQ$7:CQ$165)</f>
        <v>231822</v>
      </c>
      <c r="CN14" s="414">
        <f>+SUMIF('Argus Drop'!$D$7:$D$165,$A14,'Argus Drop'!CR$7:CR$165)</f>
        <v>231822</v>
      </c>
      <c r="CO14" s="414">
        <f>+SUMIF('Argus Drop'!$D$7:$D$165,$A14,'Argus Drop'!CS$7:CS$165)</f>
        <v>231822</v>
      </c>
      <c r="CP14" s="414">
        <f>+SUMIF('Argus Drop'!$D$7:$D$165,$A14,'Argus Drop'!CT$7:CT$165)</f>
        <v>231822</v>
      </c>
      <c r="CQ14" s="414">
        <f>+SUMIF('Argus Drop'!$D$7:$D$165,$A14,'Argus Drop'!CU$7:CU$165)</f>
        <v>231822</v>
      </c>
      <c r="CR14" s="414">
        <f>+SUMIF('Argus Drop'!$D$7:$D$165,$A14,'Argus Drop'!CV$7:CV$165)</f>
        <v>231822</v>
      </c>
      <c r="CS14" s="414">
        <f>+SUMIF('Argus Drop'!$D$7:$D$165,$A14,'Argus Drop'!CW$7:CW$165)</f>
        <v>240287</v>
      </c>
      <c r="CT14" s="414">
        <f>+SUMIF('Argus Drop'!$D$7:$D$165,$A14,'Argus Drop'!CX$7:CX$165)</f>
        <v>240287</v>
      </c>
      <c r="CU14" s="414">
        <f>+SUMIF('Argus Drop'!$D$7:$D$165,$A14,'Argus Drop'!CY$7:CY$165)</f>
        <v>240287</v>
      </c>
      <c r="CV14" s="414">
        <f>+SUMIF('Argus Drop'!$D$7:$D$165,$A14,'Argus Drop'!CZ$7:CZ$165)</f>
        <v>240287</v>
      </c>
      <c r="CW14" s="414">
        <f>+SUMIF('Argus Drop'!$D$7:$D$165,$A14,'Argus Drop'!DA$7:DA$165)</f>
        <v>240287</v>
      </c>
      <c r="CX14" s="414">
        <f>+SUMIF('Argus Drop'!$D$7:$D$165,$A14,'Argus Drop'!DB$7:DB$165)</f>
        <v>240287</v>
      </c>
      <c r="CY14" s="414">
        <f>+SUMIF('Argus Drop'!$D$7:$D$165,$A14,'Argus Drop'!DC$7:DC$165)</f>
        <v>240287</v>
      </c>
      <c r="CZ14" s="414">
        <f>+SUMIF('Argus Drop'!$D$7:$D$165,$A14,'Argus Drop'!DD$7:DD$165)</f>
        <v>240287</v>
      </c>
      <c r="DA14" s="414">
        <f>+SUMIF('Argus Drop'!$D$7:$D$165,$A14,'Argus Drop'!DE$7:DE$165)</f>
        <v>240287</v>
      </c>
      <c r="DB14" s="414">
        <f>+SUMIF('Argus Drop'!$D$7:$D$165,$A14,'Argus Drop'!DF$7:DF$165)</f>
        <v>240287</v>
      </c>
      <c r="DC14" s="414">
        <f>+SUMIF('Argus Drop'!$D$7:$D$165,$A14,'Argus Drop'!DG$7:DG$165)</f>
        <v>240287</v>
      </c>
      <c r="DD14" s="414">
        <f>+SUMIF('Argus Drop'!$D$7:$D$165,$A14,'Argus Drop'!DH$7:DH$165)</f>
        <v>240287</v>
      </c>
      <c r="DE14" s="414">
        <f>+SUMIF('Argus Drop'!$D$7:$D$165,$A14,'Argus Drop'!DI$7:DI$165)</f>
        <v>253345</v>
      </c>
      <c r="DF14" s="414">
        <f>+SUMIF('Argus Drop'!$D$7:$D$165,$A14,'Argus Drop'!DJ$7:DJ$165)</f>
        <v>253345</v>
      </c>
      <c r="DG14" s="414">
        <f>+SUMIF('Argus Drop'!$D$7:$D$165,$A14,'Argus Drop'!DK$7:DK$165)</f>
        <v>253345</v>
      </c>
      <c r="DH14" s="414">
        <f>+SUMIF('Argus Drop'!$D$7:$D$165,$A14,'Argus Drop'!DL$7:DL$165)</f>
        <v>253345</v>
      </c>
      <c r="DI14" s="414">
        <f>+SUMIF('Argus Drop'!$D$7:$D$165,$A14,'Argus Drop'!DM$7:DM$165)</f>
        <v>228605</v>
      </c>
      <c r="DJ14" s="414">
        <f>+SUMIF('Argus Drop'!$D$7:$D$165,$A14,'Argus Drop'!DN$7:DN$165)</f>
        <v>228605</v>
      </c>
      <c r="DK14" s="414">
        <f>+SUMIF('Argus Drop'!$D$7:$D$165,$A14,'Argus Drop'!DO$7:DO$165)</f>
        <v>253345</v>
      </c>
      <c r="DL14" s="414">
        <f>+SUMIF('Argus Drop'!$D$7:$D$165,$A14,'Argus Drop'!DP$7:DP$165)</f>
        <v>253345</v>
      </c>
      <c r="DM14" s="414">
        <f>+SUMIF('Argus Drop'!$D$7:$D$165,$A14,'Argus Drop'!DQ$7:DQ$165)</f>
        <v>253345</v>
      </c>
      <c r="DN14" s="414">
        <f>+SUMIF('Argus Drop'!$D$7:$D$165,$A14,'Argus Drop'!DR$7:DR$165)</f>
        <v>214027</v>
      </c>
      <c r="DO14" s="414">
        <f>+SUMIF('Argus Drop'!$D$7:$D$165,$A14,'Argus Drop'!DS$7:DS$165)</f>
        <v>214027</v>
      </c>
      <c r="DP14" s="414">
        <f>+SUMIF('Argus Drop'!$D$7:$D$165,$A14,'Argus Drop'!DT$7:DT$165)</f>
        <v>253345</v>
      </c>
      <c r="DQ14" s="414">
        <f>+SUMIF('Argus Drop'!$D$7:$D$165,$A14,'Argus Drop'!DU$7:DU$165)</f>
        <v>260718</v>
      </c>
      <c r="DR14" s="414">
        <f>+SUMIF('Argus Drop'!$D$7:$D$165,$A14,'Argus Drop'!DV$7:DV$165)</f>
        <v>135932</v>
      </c>
      <c r="DS14" s="414">
        <f>+SUMIF('Argus Drop'!$D$7:$D$165,$A14,'Argus Drop'!DW$7:DW$165)</f>
        <v>135932</v>
      </c>
      <c r="DT14" s="414">
        <f>+SUMIF('Argus Drop'!$D$7:$D$165,$A14,'Argus Drop'!DX$7:DX$165)</f>
        <v>257873</v>
      </c>
      <c r="DU14" s="414">
        <f>+SUMIF('Argus Drop'!$D$7:$D$165,$A14,'Argus Drop'!DY$7:DY$165)</f>
        <v>256086</v>
      </c>
      <c r="DV14" s="414">
        <f>+SUMIF('Argus Drop'!$D$7:$D$165,$A14,'Argus Drop'!DZ$7:DZ$165)</f>
        <v>256086</v>
      </c>
      <c r="DW14" s="414">
        <f>+SUMIF('Argus Drop'!$D$7:$D$165,$A14,'Argus Drop'!EA$7:EA$165)</f>
        <v>260718</v>
      </c>
      <c r="DX14" s="414">
        <f>+SUMIF('Argus Drop'!$D$7:$D$165,$A14,'Argus Drop'!EB$7:EB$165)</f>
        <v>260718</v>
      </c>
      <c r="DY14" s="414">
        <f>+SUMIF('Argus Drop'!$D$7:$D$165,$A14,'Argus Drop'!EC$7:EC$165)</f>
        <v>260718</v>
      </c>
      <c r="DZ14" s="414">
        <f>+SUMIF('Argus Drop'!$D$7:$D$165,$A14,'Argus Drop'!ED$7:ED$165)</f>
        <v>260718</v>
      </c>
      <c r="EA14" s="414">
        <f>+SUMIF('Argus Drop'!$D$7:$D$165,$A14,'Argus Drop'!EE$7:EE$165)</f>
        <v>260718</v>
      </c>
      <c r="EB14" s="414">
        <f>+SUMIF('Argus Drop'!$D$7:$D$165,$A14,'Argus Drop'!EF$7:EF$165)</f>
        <v>252389</v>
      </c>
      <c r="EC14" s="414">
        <f>+SUMIF('Argus Drop'!$D$7:$D$165,$A14,'Argus Drop'!EG$7:EG$165)</f>
        <v>263809</v>
      </c>
    </row>
    <row r="15" spans="1:133">
      <c r="A15" s="420">
        <f>+'Argus Drop'!B15</f>
        <v>0</v>
      </c>
      <c r="B15" s="414">
        <f>+SUMIF('Argus Drop'!$D$7:$D$165,$A15,'Argus Drop'!F$7:F$165)</f>
        <v>0</v>
      </c>
      <c r="C15" s="414">
        <f>+SUMIF('Argus Drop'!$D$7:$D$165,$A15,'Argus Drop'!G$7:G$165)</f>
        <v>0</v>
      </c>
      <c r="D15" s="414">
        <f>+SUMIF('Argus Drop'!$D$7:$D$165,$A15,'Argus Drop'!H$7:H$165)</f>
        <v>0</v>
      </c>
      <c r="E15" s="414">
        <f>+SUMIF('Argus Drop'!$D$7:$D$165,$A15,'Argus Drop'!I$7:I$165)</f>
        <v>0</v>
      </c>
      <c r="F15" s="414">
        <f>+SUMIF('Argus Drop'!$D$7:$D$165,$A15,'Argus Drop'!J$7:J$165)</f>
        <v>0</v>
      </c>
      <c r="G15" s="414">
        <f>+SUMIF('Argus Drop'!$D$7:$D$165,$A15,'Argus Drop'!K$7:K$165)</f>
        <v>0</v>
      </c>
      <c r="H15" s="414">
        <f>+SUMIF('Argus Drop'!$D$7:$D$165,$A15,'Argus Drop'!L$7:L$165)</f>
        <v>0</v>
      </c>
      <c r="I15" s="414">
        <f>+SUMIF('Argus Drop'!$D$7:$D$165,$A15,'Argus Drop'!M$7:M$165)</f>
        <v>0</v>
      </c>
      <c r="J15" s="414">
        <f>+SUMIF('Argus Drop'!$D$7:$D$165,$A15,'Argus Drop'!N$7:N$165)</f>
        <v>0</v>
      </c>
      <c r="K15" s="414">
        <f>+SUMIF('Argus Drop'!$D$7:$D$165,$A15,'Argus Drop'!O$7:O$165)</f>
        <v>0</v>
      </c>
      <c r="L15" s="414">
        <f>+SUMIF('Argus Drop'!$D$7:$D$165,$A15,'Argus Drop'!P$7:P$165)</f>
        <v>0</v>
      </c>
      <c r="M15" s="414">
        <f>+SUMIF('Argus Drop'!$D$7:$D$165,$A15,'Argus Drop'!Q$7:Q$165)</f>
        <v>0</v>
      </c>
      <c r="N15" s="414">
        <f>+SUMIF('Argus Drop'!$D$7:$D$165,$A15,'Argus Drop'!R$7:R$165)</f>
        <v>0</v>
      </c>
      <c r="O15" s="414">
        <f>+SUMIF('Argus Drop'!$D$7:$D$165,$A15,'Argus Drop'!S$7:S$165)</f>
        <v>0</v>
      </c>
      <c r="P15" s="414">
        <f>+SUMIF('Argus Drop'!$D$7:$D$165,$A15,'Argus Drop'!T$7:T$165)</f>
        <v>0</v>
      </c>
      <c r="Q15" s="414">
        <f>+SUMIF('Argus Drop'!$D$7:$D$165,$A15,'Argus Drop'!U$7:U$165)</f>
        <v>0</v>
      </c>
      <c r="R15" s="414">
        <f>+SUMIF('Argus Drop'!$D$7:$D$165,$A15,'Argus Drop'!V$7:V$165)</f>
        <v>0</v>
      </c>
      <c r="S15" s="414">
        <f>+SUMIF('Argus Drop'!$D$7:$D$165,$A15,'Argus Drop'!W$7:W$165)</f>
        <v>0</v>
      </c>
      <c r="T15" s="414">
        <f>+SUMIF('Argus Drop'!$D$7:$D$165,$A15,'Argus Drop'!X$7:X$165)</f>
        <v>0</v>
      </c>
      <c r="U15" s="414">
        <f>+SUMIF('Argus Drop'!$D$7:$D$165,$A15,'Argus Drop'!Y$7:Y$165)</f>
        <v>0</v>
      </c>
      <c r="V15" s="414">
        <f>+SUMIF('Argus Drop'!$D$7:$D$165,$A15,'Argus Drop'!Z$7:Z$165)</f>
        <v>0</v>
      </c>
      <c r="W15" s="414">
        <f>+SUMIF('Argus Drop'!$D$7:$D$165,$A15,'Argus Drop'!AA$7:AA$165)</f>
        <v>0</v>
      </c>
      <c r="X15" s="414">
        <f>+SUMIF('Argus Drop'!$D$7:$D$165,$A15,'Argus Drop'!AB$7:AB$165)</f>
        <v>0</v>
      </c>
      <c r="Y15" s="414">
        <f>+SUMIF('Argus Drop'!$D$7:$D$165,$A15,'Argus Drop'!AC$7:AC$165)</f>
        <v>0</v>
      </c>
      <c r="Z15" s="414">
        <f>+SUMIF('Argus Drop'!$D$7:$D$165,$A15,'Argus Drop'!AD$7:AD$165)</f>
        <v>0</v>
      </c>
      <c r="AA15" s="414">
        <f>+SUMIF('Argus Drop'!$D$7:$D$165,$A15,'Argus Drop'!AE$7:AE$165)</f>
        <v>0</v>
      </c>
      <c r="AB15" s="414">
        <f>+SUMIF('Argus Drop'!$D$7:$D$165,$A15,'Argus Drop'!AF$7:AF$165)</f>
        <v>0</v>
      </c>
      <c r="AC15" s="414">
        <f>+SUMIF('Argus Drop'!$D$7:$D$165,$A15,'Argus Drop'!AG$7:AG$165)</f>
        <v>0</v>
      </c>
      <c r="AD15" s="414">
        <f>+SUMIF('Argus Drop'!$D$7:$D$165,$A15,'Argus Drop'!AH$7:AH$165)</f>
        <v>0</v>
      </c>
      <c r="AE15" s="414">
        <f>+SUMIF('Argus Drop'!$D$7:$D$165,$A15,'Argus Drop'!AI$7:AI$165)</f>
        <v>0</v>
      </c>
      <c r="AF15" s="414">
        <f>+SUMIF('Argus Drop'!$D$7:$D$165,$A15,'Argus Drop'!AJ$7:AJ$165)</f>
        <v>0</v>
      </c>
      <c r="AG15" s="414">
        <f>+SUMIF('Argus Drop'!$D$7:$D$165,$A15,'Argus Drop'!AK$7:AK$165)</f>
        <v>0</v>
      </c>
      <c r="AH15" s="414">
        <f>+SUMIF('Argus Drop'!$D$7:$D$165,$A15,'Argus Drop'!AL$7:AL$165)</f>
        <v>0</v>
      </c>
      <c r="AI15" s="414">
        <f>+SUMIF('Argus Drop'!$D$7:$D$165,$A15,'Argus Drop'!AM$7:AM$165)</f>
        <v>0</v>
      </c>
      <c r="AJ15" s="414">
        <f>+SUMIF('Argus Drop'!$D$7:$D$165,$A15,'Argus Drop'!AN$7:AN$165)</f>
        <v>0</v>
      </c>
      <c r="AK15" s="414">
        <f>+SUMIF('Argus Drop'!$D$7:$D$165,$A15,'Argus Drop'!AO$7:AO$165)</f>
        <v>0</v>
      </c>
      <c r="AL15" s="414">
        <f>+SUMIF('Argus Drop'!$D$7:$D$165,$A15,'Argus Drop'!AP$7:AP$165)</f>
        <v>0</v>
      </c>
      <c r="AM15" s="414">
        <f>+SUMIF('Argus Drop'!$D$7:$D$165,$A15,'Argus Drop'!AQ$7:AQ$165)</f>
        <v>0</v>
      </c>
      <c r="AN15" s="414">
        <f>+SUMIF('Argus Drop'!$D$7:$D$165,$A15,'Argus Drop'!AR$7:AR$165)</f>
        <v>0</v>
      </c>
      <c r="AO15" s="414">
        <f>+SUMIF('Argus Drop'!$D$7:$D$165,$A15,'Argus Drop'!AS$7:AS$165)</f>
        <v>0</v>
      </c>
      <c r="AP15" s="414">
        <f>+SUMIF('Argus Drop'!$D$7:$D$165,$A15,'Argus Drop'!AT$7:AT$165)</f>
        <v>0</v>
      </c>
      <c r="AQ15" s="414">
        <f>+SUMIF('Argus Drop'!$D$7:$D$165,$A15,'Argus Drop'!AU$7:AU$165)</f>
        <v>0</v>
      </c>
      <c r="AR15" s="414">
        <f>+SUMIF('Argus Drop'!$D$7:$D$165,$A15,'Argus Drop'!AV$7:AV$165)</f>
        <v>0</v>
      </c>
      <c r="AS15" s="414">
        <f>+SUMIF('Argus Drop'!$D$7:$D$165,$A15,'Argus Drop'!AW$7:AW$165)</f>
        <v>0</v>
      </c>
      <c r="AT15" s="414">
        <f>+SUMIF('Argus Drop'!$D$7:$D$165,$A15,'Argus Drop'!AX$7:AX$165)</f>
        <v>0</v>
      </c>
      <c r="AU15" s="414">
        <f>+SUMIF('Argus Drop'!$D$7:$D$165,$A15,'Argus Drop'!AY$7:AY$165)</f>
        <v>0</v>
      </c>
      <c r="AV15" s="414">
        <f>+SUMIF('Argus Drop'!$D$7:$D$165,$A15,'Argus Drop'!AZ$7:AZ$165)</f>
        <v>0</v>
      </c>
      <c r="AW15" s="414">
        <f>+SUMIF('Argus Drop'!$D$7:$D$165,$A15,'Argus Drop'!BA$7:BA$165)</f>
        <v>0</v>
      </c>
      <c r="AX15" s="414">
        <f>+SUMIF('Argus Drop'!$D$7:$D$165,$A15,'Argus Drop'!BB$7:BB$165)</f>
        <v>0</v>
      </c>
      <c r="AY15" s="414">
        <f>+SUMIF('Argus Drop'!$D$7:$D$165,$A15,'Argus Drop'!BC$7:BC$165)</f>
        <v>0</v>
      </c>
      <c r="AZ15" s="414">
        <f>+SUMIF('Argus Drop'!$D$7:$D$165,$A15,'Argus Drop'!BD$7:BD$165)</f>
        <v>0</v>
      </c>
      <c r="BA15" s="414">
        <f>+SUMIF('Argus Drop'!$D$7:$D$165,$A15,'Argus Drop'!BE$7:BE$165)</f>
        <v>0</v>
      </c>
      <c r="BB15" s="414">
        <f>+SUMIF('Argus Drop'!$D$7:$D$165,$A15,'Argus Drop'!BF$7:BF$165)</f>
        <v>0</v>
      </c>
      <c r="BC15" s="414">
        <f>+SUMIF('Argus Drop'!$D$7:$D$165,$A15,'Argus Drop'!BG$7:BG$165)</f>
        <v>0</v>
      </c>
      <c r="BD15" s="414">
        <f>+SUMIF('Argus Drop'!$D$7:$D$165,$A15,'Argus Drop'!BH$7:BH$165)</f>
        <v>0</v>
      </c>
      <c r="BE15" s="414">
        <f>+SUMIF('Argus Drop'!$D$7:$D$165,$A15,'Argus Drop'!BI$7:BI$165)</f>
        <v>0</v>
      </c>
      <c r="BF15" s="414">
        <f>+SUMIF('Argus Drop'!$D$7:$D$165,$A15,'Argus Drop'!BJ$7:BJ$165)</f>
        <v>0</v>
      </c>
      <c r="BG15" s="414">
        <f>+SUMIF('Argus Drop'!$D$7:$D$165,$A15,'Argus Drop'!BK$7:BK$165)</f>
        <v>0</v>
      </c>
      <c r="BH15" s="414">
        <f>+SUMIF('Argus Drop'!$D$7:$D$165,$A15,'Argus Drop'!BL$7:BL$165)</f>
        <v>0</v>
      </c>
      <c r="BI15" s="414">
        <f>+SUMIF('Argus Drop'!$D$7:$D$165,$A15,'Argus Drop'!BM$7:BM$165)</f>
        <v>0</v>
      </c>
      <c r="BJ15" s="414">
        <f>+SUMIF('Argus Drop'!$D$7:$D$165,$A15,'Argus Drop'!BN$7:BN$165)</f>
        <v>0</v>
      </c>
      <c r="BK15" s="414">
        <f>+SUMIF('Argus Drop'!$D$7:$D$165,$A15,'Argus Drop'!BO$7:BO$165)</f>
        <v>0</v>
      </c>
      <c r="BL15" s="414">
        <f>+SUMIF('Argus Drop'!$D$7:$D$165,$A15,'Argus Drop'!BP$7:BP$165)</f>
        <v>0</v>
      </c>
      <c r="BM15" s="414">
        <f>+SUMIF('Argus Drop'!$D$7:$D$165,$A15,'Argus Drop'!BQ$7:BQ$165)</f>
        <v>0</v>
      </c>
      <c r="BN15" s="414">
        <f>+SUMIF('Argus Drop'!$D$7:$D$165,$A15,'Argus Drop'!BR$7:BR$165)</f>
        <v>0</v>
      </c>
      <c r="BO15" s="414">
        <f>+SUMIF('Argus Drop'!$D$7:$D$165,$A15,'Argus Drop'!BS$7:BS$165)</f>
        <v>0</v>
      </c>
      <c r="BP15" s="414">
        <f>+SUMIF('Argus Drop'!$D$7:$D$165,$A15,'Argus Drop'!BT$7:BT$165)</f>
        <v>0</v>
      </c>
      <c r="BQ15" s="414">
        <f>+SUMIF('Argus Drop'!$D$7:$D$165,$A15,'Argus Drop'!BU$7:BU$165)</f>
        <v>0</v>
      </c>
      <c r="BR15" s="414">
        <f>+SUMIF('Argus Drop'!$D$7:$D$165,$A15,'Argus Drop'!BV$7:BV$165)</f>
        <v>0</v>
      </c>
      <c r="BS15" s="414">
        <f>+SUMIF('Argus Drop'!$D$7:$D$165,$A15,'Argus Drop'!BW$7:BW$165)</f>
        <v>0</v>
      </c>
      <c r="BT15" s="414">
        <f>+SUMIF('Argus Drop'!$D$7:$D$165,$A15,'Argus Drop'!BX$7:BX$165)</f>
        <v>0</v>
      </c>
      <c r="BU15" s="414">
        <f>+SUMIF('Argus Drop'!$D$7:$D$165,$A15,'Argus Drop'!BY$7:BY$165)</f>
        <v>0</v>
      </c>
      <c r="BV15" s="414">
        <f>+SUMIF('Argus Drop'!$D$7:$D$165,$A15,'Argus Drop'!BZ$7:BZ$165)</f>
        <v>0</v>
      </c>
      <c r="BW15" s="414">
        <f>+SUMIF('Argus Drop'!$D$7:$D$165,$A15,'Argus Drop'!CA$7:CA$165)</f>
        <v>0</v>
      </c>
      <c r="BX15" s="414">
        <f>+SUMIF('Argus Drop'!$D$7:$D$165,$A15,'Argus Drop'!CB$7:CB$165)</f>
        <v>0</v>
      </c>
      <c r="BY15" s="414">
        <f>+SUMIF('Argus Drop'!$D$7:$D$165,$A15,'Argus Drop'!CC$7:CC$165)</f>
        <v>0</v>
      </c>
      <c r="BZ15" s="414">
        <f>+SUMIF('Argus Drop'!$D$7:$D$165,$A15,'Argus Drop'!CD$7:CD$165)</f>
        <v>0</v>
      </c>
      <c r="CA15" s="414">
        <f>+SUMIF('Argus Drop'!$D$7:$D$165,$A15,'Argus Drop'!CE$7:CE$165)</f>
        <v>0</v>
      </c>
      <c r="CB15" s="414">
        <f>+SUMIF('Argus Drop'!$D$7:$D$165,$A15,'Argus Drop'!CF$7:CF$165)</f>
        <v>0</v>
      </c>
      <c r="CC15" s="414">
        <f>+SUMIF('Argus Drop'!$D$7:$D$165,$A15,'Argus Drop'!CG$7:CG$165)</f>
        <v>0</v>
      </c>
      <c r="CD15" s="414">
        <f>+SUMIF('Argus Drop'!$D$7:$D$165,$A15,'Argus Drop'!CH$7:CH$165)</f>
        <v>0</v>
      </c>
      <c r="CE15" s="414">
        <f>+SUMIF('Argus Drop'!$D$7:$D$165,$A15,'Argus Drop'!CI$7:CI$165)</f>
        <v>0</v>
      </c>
      <c r="CF15" s="414">
        <f>+SUMIF('Argus Drop'!$D$7:$D$165,$A15,'Argus Drop'!CJ$7:CJ$165)</f>
        <v>0</v>
      </c>
      <c r="CG15" s="414">
        <f>+SUMIF('Argus Drop'!$D$7:$D$165,$A15,'Argus Drop'!CK$7:CK$165)</f>
        <v>0</v>
      </c>
      <c r="CH15" s="414">
        <f>+SUMIF('Argus Drop'!$D$7:$D$165,$A15,'Argus Drop'!CL$7:CL$165)</f>
        <v>0</v>
      </c>
      <c r="CI15" s="414">
        <f>+SUMIF('Argus Drop'!$D$7:$D$165,$A15,'Argus Drop'!CM$7:CM$165)</f>
        <v>0</v>
      </c>
      <c r="CJ15" s="414">
        <f>+SUMIF('Argus Drop'!$D$7:$D$165,$A15,'Argus Drop'!CN$7:CN$165)</f>
        <v>0</v>
      </c>
      <c r="CK15" s="414">
        <f>+SUMIF('Argus Drop'!$D$7:$D$165,$A15,'Argus Drop'!CO$7:CO$165)</f>
        <v>0</v>
      </c>
      <c r="CL15" s="414">
        <f>+SUMIF('Argus Drop'!$D$7:$D$165,$A15,'Argus Drop'!CP$7:CP$165)</f>
        <v>0</v>
      </c>
      <c r="CM15" s="414">
        <f>+SUMIF('Argus Drop'!$D$7:$D$165,$A15,'Argus Drop'!CQ$7:CQ$165)</f>
        <v>0</v>
      </c>
      <c r="CN15" s="414">
        <f>+SUMIF('Argus Drop'!$D$7:$D$165,$A15,'Argus Drop'!CR$7:CR$165)</f>
        <v>0</v>
      </c>
      <c r="CO15" s="414">
        <f>+SUMIF('Argus Drop'!$D$7:$D$165,$A15,'Argus Drop'!CS$7:CS$165)</f>
        <v>0</v>
      </c>
      <c r="CP15" s="414">
        <f>+SUMIF('Argus Drop'!$D$7:$D$165,$A15,'Argus Drop'!CT$7:CT$165)</f>
        <v>0</v>
      </c>
      <c r="CQ15" s="414">
        <f>+SUMIF('Argus Drop'!$D$7:$D$165,$A15,'Argus Drop'!CU$7:CU$165)</f>
        <v>0</v>
      </c>
      <c r="CR15" s="414">
        <f>+SUMIF('Argus Drop'!$D$7:$D$165,$A15,'Argus Drop'!CV$7:CV$165)</f>
        <v>0</v>
      </c>
      <c r="CS15" s="414">
        <f>+SUMIF('Argus Drop'!$D$7:$D$165,$A15,'Argus Drop'!CW$7:CW$165)</f>
        <v>0</v>
      </c>
      <c r="CT15" s="414">
        <f>+SUMIF('Argus Drop'!$D$7:$D$165,$A15,'Argus Drop'!CX$7:CX$165)</f>
        <v>0</v>
      </c>
      <c r="CU15" s="414">
        <f>+SUMIF('Argus Drop'!$D$7:$D$165,$A15,'Argus Drop'!CY$7:CY$165)</f>
        <v>0</v>
      </c>
      <c r="CV15" s="414">
        <f>+SUMIF('Argus Drop'!$D$7:$D$165,$A15,'Argus Drop'!CZ$7:CZ$165)</f>
        <v>0</v>
      </c>
      <c r="CW15" s="414">
        <f>+SUMIF('Argus Drop'!$D$7:$D$165,$A15,'Argus Drop'!DA$7:DA$165)</f>
        <v>0</v>
      </c>
      <c r="CX15" s="414">
        <f>+SUMIF('Argus Drop'!$D$7:$D$165,$A15,'Argus Drop'!DB$7:DB$165)</f>
        <v>0</v>
      </c>
      <c r="CY15" s="414">
        <f>+SUMIF('Argus Drop'!$D$7:$D$165,$A15,'Argus Drop'!DC$7:DC$165)</f>
        <v>0</v>
      </c>
      <c r="CZ15" s="414">
        <f>+SUMIF('Argus Drop'!$D$7:$D$165,$A15,'Argus Drop'!DD$7:DD$165)</f>
        <v>0</v>
      </c>
      <c r="DA15" s="414">
        <f>+SUMIF('Argus Drop'!$D$7:$D$165,$A15,'Argus Drop'!DE$7:DE$165)</f>
        <v>0</v>
      </c>
      <c r="DB15" s="414">
        <f>+SUMIF('Argus Drop'!$D$7:$D$165,$A15,'Argus Drop'!DF$7:DF$165)</f>
        <v>0</v>
      </c>
      <c r="DC15" s="414">
        <f>+SUMIF('Argus Drop'!$D$7:$D$165,$A15,'Argus Drop'!DG$7:DG$165)</f>
        <v>0</v>
      </c>
      <c r="DD15" s="414">
        <f>+SUMIF('Argus Drop'!$D$7:$D$165,$A15,'Argus Drop'!DH$7:DH$165)</f>
        <v>0</v>
      </c>
      <c r="DE15" s="414">
        <f>+SUMIF('Argus Drop'!$D$7:$D$165,$A15,'Argus Drop'!DI$7:DI$165)</f>
        <v>0</v>
      </c>
      <c r="DF15" s="414">
        <f>+SUMIF('Argus Drop'!$D$7:$D$165,$A15,'Argus Drop'!DJ$7:DJ$165)</f>
        <v>0</v>
      </c>
      <c r="DG15" s="414">
        <f>+SUMIF('Argus Drop'!$D$7:$D$165,$A15,'Argus Drop'!DK$7:DK$165)</f>
        <v>0</v>
      </c>
      <c r="DH15" s="414">
        <f>+SUMIF('Argus Drop'!$D$7:$D$165,$A15,'Argus Drop'!DL$7:DL$165)</f>
        <v>0</v>
      </c>
      <c r="DI15" s="414">
        <f>+SUMIF('Argus Drop'!$D$7:$D$165,$A15,'Argus Drop'!DM$7:DM$165)</f>
        <v>0</v>
      </c>
      <c r="DJ15" s="414">
        <f>+SUMIF('Argus Drop'!$D$7:$D$165,$A15,'Argus Drop'!DN$7:DN$165)</f>
        <v>0</v>
      </c>
      <c r="DK15" s="414">
        <f>+SUMIF('Argus Drop'!$D$7:$D$165,$A15,'Argus Drop'!DO$7:DO$165)</f>
        <v>0</v>
      </c>
      <c r="DL15" s="414">
        <f>+SUMIF('Argus Drop'!$D$7:$D$165,$A15,'Argus Drop'!DP$7:DP$165)</f>
        <v>0</v>
      </c>
      <c r="DM15" s="414">
        <f>+SUMIF('Argus Drop'!$D$7:$D$165,$A15,'Argus Drop'!DQ$7:DQ$165)</f>
        <v>0</v>
      </c>
      <c r="DN15" s="414">
        <f>+SUMIF('Argus Drop'!$D$7:$D$165,$A15,'Argus Drop'!DR$7:DR$165)</f>
        <v>0</v>
      </c>
      <c r="DO15" s="414">
        <f>+SUMIF('Argus Drop'!$D$7:$D$165,$A15,'Argus Drop'!DS$7:DS$165)</f>
        <v>0</v>
      </c>
      <c r="DP15" s="414">
        <f>+SUMIF('Argus Drop'!$D$7:$D$165,$A15,'Argus Drop'!DT$7:DT$165)</f>
        <v>0</v>
      </c>
      <c r="DQ15" s="414">
        <f>+SUMIF('Argus Drop'!$D$7:$D$165,$A15,'Argus Drop'!DU$7:DU$165)</f>
        <v>0</v>
      </c>
      <c r="DR15" s="414">
        <f>+SUMIF('Argus Drop'!$D$7:$D$165,$A15,'Argus Drop'!DV$7:DV$165)</f>
        <v>0</v>
      </c>
      <c r="DS15" s="414">
        <f>+SUMIF('Argus Drop'!$D$7:$D$165,$A15,'Argus Drop'!DW$7:DW$165)</f>
        <v>0</v>
      </c>
      <c r="DT15" s="414">
        <f>+SUMIF('Argus Drop'!$D$7:$D$165,$A15,'Argus Drop'!DX$7:DX$165)</f>
        <v>0</v>
      </c>
      <c r="DU15" s="414">
        <f>+SUMIF('Argus Drop'!$D$7:$D$165,$A15,'Argus Drop'!DY$7:DY$165)</f>
        <v>0</v>
      </c>
      <c r="DV15" s="414">
        <f>+SUMIF('Argus Drop'!$D$7:$D$165,$A15,'Argus Drop'!DZ$7:DZ$165)</f>
        <v>0</v>
      </c>
      <c r="DW15" s="414">
        <f>+SUMIF('Argus Drop'!$D$7:$D$165,$A15,'Argus Drop'!EA$7:EA$165)</f>
        <v>0</v>
      </c>
      <c r="DX15" s="414">
        <f>+SUMIF('Argus Drop'!$D$7:$D$165,$A15,'Argus Drop'!EB$7:EB$165)</f>
        <v>0</v>
      </c>
      <c r="DY15" s="414">
        <f>+SUMIF('Argus Drop'!$D$7:$D$165,$A15,'Argus Drop'!EC$7:EC$165)</f>
        <v>0</v>
      </c>
      <c r="DZ15" s="414">
        <f>+SUMIF('Argus Drop'!$D$7:$D$165,$A15,'Argus Drop'!ED$7:ED$165)</f>
        <v>0</v>
      </c>
      <c r="EA15" s="414">
        <f>+SUMIF('Argus Drop'!$D$7:$D$165,$A15,'Argus Drop'!EE$7:EE$165)</f>
        <v>0</v>
      </c>
      <c r="EB15" s="414">
        <f>+SUMIF('Argus Drop'!$D$7:$D$165,$A15,'Argus Drop'!EF$7:EF$165)</f>
        <v>0</v>
      </c>
      <c r="EC15" s="414">
        <f>+SUMIF('Argus Drop'!$D$7:$D$165,$A15,'Argus Drop'!EG$7:EG$165)</f>
        <v>0</v>
      </c>
    </row>
    <row r="16" spans="1:133">
      <c r="B16" s="414"/>
      <c r="C16" s="414"/>
      <c r="D16" s="414"/>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414"/>
      <c r="AU16" s="414"/>
      <c r="AV16" s="414"/>
      <c r="AW16" s="414"/>
      <c r="AX16" s="414"/>
      <c r="AY16" s="414"/>
      <c r="AZ16" s="414"/>
      <c r="BA16" s="414"/>
      <c r="BB16" s="414"/>
      <c r="BC16" s="414"/>
      <c r="BD16" s="414"/>
      <c r="BE16" s="414"/>
      <c r="BF16" s="414"/>
      <c r="BG16" s="414"/>
      <c r="BH16" s="414"/>
      <c r="BI16" s="414"/>
      <c r="BJ16" s="414"/>
      <c r="BK16" s="414"/>
      <c r="BL16" s="414"/>
      <c r="BM16" s="414"/>
      <c r="BN16" s="414"/>
      <c r="BO16" s="414"/>
      <c r="BP16" s="414"/>
      <c r="BQ16" s="414"/>
      <c r="BR16" s="414"/>
      <c r="BS16" s="414"/>
      <c r="BT16" s="414"/>
      <c r="BU16" s="414"/>
      <c r="BV16" s="414"/>
      <c r="BW16" s="414"/>
      <c r="BX16" s="414"/>
      <c r="BY16" s="414"/>
      <c r="BZ16" s="414"/>
      <c r="CA16" s="414"/>
      <c r="CB16" s="414"/>
      <c r="CC16" s="414"/>
      <c r="CD16" s="414"/>
      <c r="CE16" s="414"/>
      <c r="CF16" s="414"/>
      <c r="CG16" s="414"/>
      <c r="CH16" s="414"/>
      <c r="CI16" s="414"/>
      <c r="CJ16" s="414"/>
      <c r="CK16" s="414"/>
      <c r="CL16" s="414"/>
      <c r="CM16" s="414"/>
      <c r="CN16" s="414"/>
      <c r="CO16" s="414"/>
      <c r="CP16" s="414"/>
      <c r="CQ16" s="414"/>
      <c r="CR16" s="414"/>
      <c r="CS16" s="414"/>
      <c r="CT16" s="414"/>
      <c r="CU16" s="414"/>
      <c r="CV16" s="414"/>
      <c r="CW16" s="414"/>
      <c r="CX16" s="414"/>
      <c r="CY16" s="414"/>
      <c r="CZ16" s="414"/>
      <c r="DA16" s="414"/>
      <c r="DB16" s="414"/>
      <c r="DC16" s="414"/>
      <c r="DD16" s="414"/>
      <c r="DE16" s="414"/>
      <c r="DF16" s="414"/>
      <c r="DG16" s="414"/>
      <c r="DH16" s="414"/>
      <c r="DI16" s="414"/>
      <c r="DJ16" s="414"/>
      <c r="DK16" s="414"/>
      <c r="DL16" s="414"/>
      <c r="DM16" s="414"/>
      <c r="DN16" s="414"/>
      <c r="DO16" s="414"/>
      <c r="DP16" s="414"/>
      <c r="DQ16" s="414"/>
      <c r="DR16" s="414"/>
      <c r="DS16" s="414"/>
      <c r="DT16" s="414"/>
      <c r="DU16" s="414"/>
      <c r="DV16" s="414"/>
      <c r="DW16" s="414"/>
      <c r="DX16" s="414"/>
      <c r="DY16" s="414"/>
      <c r="DZ16" s="414"/>
      <c r="EA16" s="414"/>
      <c r="EB16" s="414"/>
      <c r="EC16" s="414"/>
    </row>
    <row r="17" spans="1:133">
      <c r="A17" s="420">
        <f>+'Argus Drop'!B17</f>
        <v>22</v>
      </c>
      <c r="B17" s="414">
        <f>+SUMIF('Argus Drop'!$D$7:$D$165,$A17,'Argus Drop'!F$7:F$165)</f>
        <v>444815</v>
      </c>
      <c r="C17" s="414">
        <f>+SUMIF('Argus Drop'!$D$7:$D$165,$A17,'Argus Drop'!G$7:G$165)</f>
        <v>449979</v>
      </c>
      <c r="D17" s="414">
        <f>+SUMIF('Argus Drop'!$D$7:$D$165,$A17,'Argus Drop'!H$7:H$165)</f>
        <v>449979</v>
      </c>
      <c r="E17" s="414">
        <f>+SUMIF('Argus Drop'!$D$7:$D$165,$A17,'Argus Drop'!I$7:I$165)</f>
        <v>459740</v>
      </c>
      <c r="F17" s="414">
        <f>+SUMIF('Argus Drop'!$D$7:$D$165,$A17,'Argus Drop'!J$7:J$165)</f>
        <v>459740</v>
      </c>
      <c r="G17" s="414">
        <f>+SUMIF('Argus Drop'!$D$7:$D$165,$A17,'Argus Drop'!K$7:K$165)</f>
        <v>459740</v>
      </c>
      <c r="H17" s="414">
        <f>+SUMIF('Argus Drop'!$D$7:$D$165,$A17,'Argus Drop'!L$7:L$165)</f>
        <v>461002</v>
      </c>
      <c r="I17" s="414">
        <f>+SUMIF('Argus Drop'!$D$7:$D$165,$A17,'Argus Drop'!M$7:M$165)</f>
        <v>461183</v>
      </c>
      <c r="J17" s="414">
        <f>+SUMIF('Argus Drop'!$D$7:$D$165,$A17,'Argus Drop'!N$7:N$165)</f>
        <v>443805</v>
      </c>
      <c r="K17" s="414">
        <f>+SUMIF('Argus Drop'!$D$7:$D$165,$A17,'Argus Drop'!O$7:O$165)</f>
        <v>429788</v>
      </c>
      <c r="L17" s="414">
        <f>+SUMIF('Argus Drop'!$D$7:$D$165,$A17,'Argus Drop'!P$7:P$165)</f>
        <v>429788</v>
      </c>
      <c r="M17" s="414">
        <f>+SUMIF('Argus Drop'!$D$7:$D$165,$A17,'Argus Drop'!Q$7:Q$165)</f>
        <v>435101</v>
      </c>
      <c r="N17" s="414">
        <f>+SUMIF('Argus Drop'!$D$7:$D$165,$A17,'Argus Drop'!R$7:R$165)</f>
        <v>435101</v>
      </c>
      <c r="O17" s="414">
        <f>+SUMIF('Argus Drop'!$D$7:$D$165,$A17,'Argus Drop'!S$7:S$165)</f>
        <v>403663</v>
      </c>
      <c r="P17" s="414">
        <f>+SUMIF('Argus Drop'!$D$7:$D$165,$A17,'Argus Drop'!T$7:T$165)</f>
        <v>403663</v>
      </c>
      <c r="Q17" s="414">
        <f>+SUMIF('Argus Drop'!$D$7:$D$165,$A17,'Argus Drop'!U$7:U$165)</f>
        <v>418379</v>
      </c>
      <c r="R17" s="414">
        <f>+SUMIF('Argus Drop'!$D$7:$D$165,$A17,'Argus Drop'!V$7:V$165)</f>
        <v>421832</v>
      </c>
      <c r="S17" s="414">
        <f>+SUMIF('Argus Drop'!$D$7:$D$165,$A17,'Argus Drop'!W$7:W$165)</f>
        <v>443158</v>
      </c>
      <c r="T17" s="414">
        <f>+SUMIF('Argus Drop'!$D$7:$D$165,$A17,'Argus Drop'!X$7:X$165)</f>
        <v>468876</v>
      </c>
      <c r="U17" s="414">
        <f>+SUMIF('Argus Drop'!$D$7:$D$165,$A17,'Argus Drop'!Y$7:Y$165)</f>
        <v>469062</v>
      </c>
      <c r="V17" s="414">
        <f>+SUMIF('Argus Drop'!$D$7:$D$165,$A17,'Argus Drop'!Z$7:Z$165)</f>
        <v>502598</v>
      </c>
      <c r="W17" s="414">
        <f>+SUMIF('Argus Drop'!$D$7:$D$165,$A17,'Argus Drop'!AA$7:AA$165)</f>
        <v>502902</v>
      </c>
      <c r="X17" s="414">
        <f>+SUMIF('Argus Drop'!$D$7:$D$165,$A17,'Argus Drop'!AB$7:AB$165)</f>
        <v>502902</v>
      </c>
      <c r="Y17" s="414">
        <f>+SUMIF('Argus Drop'!$D$7:$D$165,$A17,'Argus Drop'!AC$7:AC$165)</f>
        <v>510221</v>
      </c>
      <c r="Z17" s="414">
        <f>+SUMIF('Argus Drop'!$D$7:$D$165,$A17,'Argus Drop'!AD$7:AD$165)</f>
        <v>510221</v>
      </c>
      <c r="AA17" s="414">
        <f>+SUMIF('Argus Drop'!$D$7:$D$165,$A17,'Argus Drop'!AE$7:AE$165)</f>
        <v>515026</v>
      </c>
      <c r="AB17" s="414">
        <f>+SUMIF('Argus Drop'!$D$7:$D$165,$A17,'Argus Drop'!AF$7:AF$165)</f>
        <v>515026</v>
      </c>
      <c r="AC17" s="414">
        <f>+SUMIF('Argus Drop'!$D$7:$D$165,$A17,'Argus Drop'!AG$7:AG$165)</f>
        <v>516802</v>
      </c>
      <c r="AD17" s="414">
        <f>+SUMIF('Argus Drop'!$D$7:$D$165,$A17,'Argus Drop'!AH$7:AH$165)</f>
        <v>516802</v>
      </c>
      <c r="AE17" s="414">
        <f>+SUMIF('Argus Drop'!$D$7:$D$165,$A17,'Argus Drop'!AI$7:AI$165)</f>
        <v>517808</v>
      </c>
      <c r="AF17" s="414">
        <f>+SUMIF('Argus Drop'!$D$7:$D$165,$A17,'Argus Drop'!AJ$7:AJ$165)</f>
        <v>519147</v>
      </c>
      <c r="AG17" s="414">
        <f>+SUMIF('Argus Drop'!$D$7:$D$165,$A17,'Argus Drop'!AK$7:AK$165)</f>
        <v>519338</v>
      </c>
      <c r="AH17" s="414">
        <f>+SUMIF('Argus Drop'!$D$7:$D$165,$A17,'Argus Drop'!AL$7:AL$165)</f>
        <v>519338</v>
      </c>
      <c r="AI17" s="414">
        <f>+SUMIF('Argus Drop'!$D$7:$D$165,$A17,'Argus Drop'!AM$7:AM$165)</f>
        <v>519650</v>
      </c>
      <c r="AJ17" s="414">
        <f>+SUMIF('Argus Drop'!$D$7:$D$165,$A17,'Argus Drop'!AN$7:AN$165)</f>
        <v>519650</v>
      </c>
      <c r="AK17" s="414">
        <f>+SUMIF('Argus Drop'!$D$7:$D$165,$A17,'Argus Drop'!AO$7:AO$165)</f>
        <v>526590</v>
      </c>
      <c r="AL17" s="414">
        <f>+SUMIF('Argus Drop'!$D$7:$D$165,$A17,'Argus Drop'!AP$7:AP$165)</f>
        <v>526590</v>
      </c>
      <c r="AM17" s="414">
        <f>+SUMIF('Argus Drop'!$D$7:$D$165,$A17,'Argus Drop'!AQ$7:AQ$165)</f>
        <v>531538</v>
      </c>
      <c r="AN17" s="414">
        <f>+SUMIF('Argus Drop'!$D$7:$D$165,$A17,'Argus Drop'!AR$7:AR$165)</f>
        <v>531538</v>
      </c>
      <c r="AO17" s="414">
        <f>+SUMIF('Argus Drop'!$D$7:$D$165,$A17,'Argus Drop'!AS$7:AS$165)</f>
        <v>533367</v>
      </c>
      <c r="AP17" s="414">
        <f>+SUMIF('Argus Drop'!$D$7:$D$165,$A17,'Argus Drop'!AT$7:AT$165)</f>
        <v>533367</v>
      </c>
      <c r="AQ17" s="414">
        <f>+SUMIF('Argus Drop'!$D$7:$D$165,$A17,'Argus Drop'!AU$7:AU$165)</f>
        <v>534404</v>
      </c>
      <c r="AR17" s="414">
        <f>+SUMIF('Argus Drop'!$D$7:$D$165,$A17,'Argus Drop'!AV$7:AV$165)</f>
        <v>535783</v>
      </c>
      <c r="AS17" s="414">
        <f>+SUMIF('Argus Drop'!$D$7:$D$165,$A17,'Argus Drop'!AW$7:AW$165)</f>
        <v>535980</v>
      </c>
      <c r="AT17" s="414">
        <f>+SUMIF('Argus Drop'!$D$7:$D$165,$A17,'Argus Drop'!AX$7:AX$165)</f>
        <v>535980</v>
      </c>
      <c r="AU17" s="414">
        <f>+SUMIF('Argus Drop'!$D$7:$D$165,$A17,'Argus Drop'!AY$7:AY$165)</f>
        <v>536302</v>
      </c>
      <c r="AV17" s="414">
        <f>+SUMIF('Argus Drop'!$D$7:$D$165,$A17,'Argus Drop'!AZ$7:AZ$165)</f>
        <v>536302</v>
      </c>
      <c r="AW17" s="414">
        <f>+SUMIF('Argus Drop'!$D$7:$D$165,$A17,'Argus Drop'!BA$7:BA$165)</f>
        <v>542929</v>
      </c>
      <c r="AX17" s="414">
        <f>+SUMIF('Argus Drop'!$D$7:$D$165,$A17,'Argus Drop'!BB$7:BB$165)</f>
        <v>542929</v>
      </c>
      <c r="AY17" s="414">
        <f>+SUMIF('Argus Drop'!$D$7:$D$165,$A17,'Argus Drop'!BC$7:BC$165)</f>
        <v>548026</v>
      </c>
      <c r="AZ17" s="414">
        <f>+SUMIF('Argus Drop'!$D$7:$D$165,$A17,'Argus Drop'!BD$7:BD$165)</f>
        <v>548026</v>
      </c>
      <c r="BA17" s="414">
        <f>+SUMIF('Argus Drop'!$D$7:$D$165,$A17,'Argus Drop'!BE$7:BE$165)</f>
        <v>549910</v>
      </c>
      <c r="BB17" s="414">
        <f>+SUMIF('Argus Drop'!$D$7:$D$165,$A17,'Argus Drop'!BF$7:BF$165)</f>
        <v>549910</v>
      </c>
      <c r="BC17" s="414">
        <f>+SUMIF('Argus Drop'!$D$7:$D$165,$A17,'Argus Drop'!BG$7:BG$165)</f>
        <v>550977</v>
      </c>
      <c r="BD17" s="414">
        <f>+SUMIF('Argus Drop'!$D$7:$D$165,$A17,'Argus Drop'!BH$7:BH$165)</f>
        <v>470645</v>
      </c>
      <c r="BE17" s="414">
        <f>+SUMIF('Argus Drop'!$D$7:$D$165,$A17,'Argus Drop'!BI$7:BI$165)</f>
        <v>470849</v>
      </c>
      <c r="BF17" s="414">
        <f>+SUMIF('Argus Drop'!$D$7:$D$165,$A17,'Argus Drop'!BJ$7:BJ$165)</f>
        <v>503831</v>
      </c>
      <c r="BG17" s="414">
        <f>+SUMIF('Argus Drop'!$D$7:$D$165,$A17,'Argus Drop'!BK$7:BK$165)</f>
        <v>504162</v>
      </c>
      <c r="BH17" s="414">
        <f>+SUMIF('Argus Drop'!$D$7:$D$165,$A17,'Argus Drop'!BL$7:BL$165)</f>
        <v>504162</v>
      </c>
      <c r="BI17" s="414">
        <f>+SUMIF('Argus Drop'!$D$7:$D$165,$A17,'Argus Drop'!BM$7:BM$165)</f>
        <v>570235</v>
      </c>
      <c r="BJ17" s="414">
        <f>+SUMIF('Argus Drop'!$D$7:$D$165,$A17,'Argus Drop'!BN$7:BN$165)</f>
        <v>570235</v>
      </c>
      <c r="BK17" s="414">
        <f>+SUMIF('Argus Drop'!$D$7:$D$165,$A17,'Argus Drop'!BO$7:BO$165)</f>
        <v>575485</v>
      </c>
      <c r="BL17" s="414">
        <f>+SUMIF('Argus Drop'!$D$7:$D$165,$A17,'Argus Drop'!BP$7:BP$165)</f>
        <v>575485</v>
      </c>
      <c r="BM17" s="414">
        <f>+SUMIF('Argus Drop'!$D$7:$D$165,$A17,'Argus Drop'!BQ$7:BQ$165)</f>
        <v>577426</v>
      </c>
      <c r="BN17" s="414">
        <f>+SUMIF('Argus Drop'!$D$7:$D$165,$A17,'Argus Drop'!BR$7:BR$165)</f>
        <v>577426</v>
      </c>
      <c r="BO17" s="414">
        <f>+SUMIF('Argus Drop'!$D$7:$D$165,$A17,'Argus Drop'!BS$7:BS$165)</f>
        <v>578525</v>
      </c>
      <c r="BP17" s="414">
        <f>+SUMIF('Argus Drop'!$D$7:$D$165,$A17,'Argus Drop'!BT$7:BT$165)</f>
        <v>578525</v>
      </c>
      <c r="BQ17" s="414">
        <f>+SUMIF('Argus Drop'!$D$7:$D$165,$A17,'Argus Drop'!BU$7:BU$165)</f>
        <v>578734</v>
      </c>
      <c r="BR17" s="414">
        <f>+SUMIF('Argus Drop'!$D$7:$D$165,$A17,'Argus Drop'!BV$7:BV$165)</f>
        <v>580468</v>
      </c>
      <c r="BS17" s="414">
        <f>+SUMIF('Argus Drop'!$D$7:$D$165,$A17,'Argus Drop'!BW$7:BW$165)</f>
        <v>580809</v>
      </c>
      <c r="BT17" s="414">
        <f>+SUMIF('Argus Drop'!$D$7:$D$165,$A17,'Argus Drop'!BX$7:BX$165)</f>
        <v>580809</v>
      </c>
      <c r="BU17" s="414">
        <f>+SUMIF('Argus Drop'!$D$7:$D$165,$A17,'Argus Drop'!BY$7:BY$165)</f>
        <v>587706</v>
      </c>
      <c r="BV17" s="414">
        <f>+SUMIF('Argus Drop'!$D$7:$D$165,$A17,'Argus Drop'!BZ$7:BZ$165)</f>
        <v>587706</v>
      </c>
      <c r="BW17" s="414">
        <f>+SUMIF('Argus Drop'!$D$7:$D$165,$A17,'Argus Drop'!CA$7:CA$165)</f>
        <v>591350</v>
      </c>
      <c r="BX17" s="414">
        <f>+SUMIF('Argus Drop'!$D$7:$D$165,$A17,'Argus Drop'!CB$7:CB$165)</f>
        <v>591350</v>
      </c>
      <c r="BY17" s="414">
        <f>+SUMIF('Argus Drop'!$D$7:$D$165,$A17,'Argus Drop'!CC$7:CC$165)</f>
        <v>548698</v>
      </c>
      <c r="BZ17" s="414">
        <f>+SUMIF('Argus Drop'!$D$7:$D$165,$A17,'Argus Drop'!CD$7:CD$165)</f>
        <v>541294</v>
      </c>
      <c r="CA17" s="414">
        <f>+SUMIF('Argus Drop'!$D$7:$D$165,$A17,'Argus Drop'!CE$7:CE$165)</f>
        <v>521929</v>
      </c>
      <c r="CB17" s="414">
        <f>+SUMIF('Argus Drop'!$D$7:$D$165,$A17,'Argus Drop'!CF$7:CF$165)</f>
        <v>521929</v>
      </c>
      <c r="CC17" s="414">
        <f>+SUMIF('Argus Drop'!$D$7:$D$165,$A17,'Argus Drop'!CG$7:CG$165)</f>
        <v>539031</v>
      </c>
      <c r="CD17" s="414">
        <f>+SUMIF('Argus Drop'!$D$7:$D$165,$A17,'Argus Drop'!CH$7:CH$165)</f>
        <v>569123</v>
      </c>
      <c r="CE17" s="414">
        <f>+SUMIF('Argus Drop'!$D$7:$D$165,$A17,'Argus Drop'!CI$7:CI$165)</f>
        <v>569475</v>
      </c>
      <c r="CF17" s="414">
        <f>+SUMIF('Argus Drop'!$D$7:$D$165,$A17,'Argus Drop'!CJ$7:CJ$165)</f>
        <v>569776</v>
      </c>
      <c r="CG17" s="414">
        <f>+SUMIF('Argus Drop'!$D$7:$D$165,$A17,'Argus Drop'!CK$7:CK$165)</f>
        <v>577827</v>
      </c>
      <c r="CH17" s="414">
        <f>+SUMIF('Argus Drop'!$D$7:$D$165,$A17,'Argus Drop'!CL$7:CL$165)</f>
        <v>577827</v>
      </c>
      <c r="CI17" s="414">
        <f>+SUMIF('Argus Drop'!$D$7:$D$165,$A17,'Argus Drop'!CM$7:CM$165)</f>
        <v>593830</v>
      </c>
      <c r="CJ17" s="414">
        <f>+SUMIF('Argus Drop'!$D$7:$D$165,$A17,'Argus Drop'!CN$7:CN$165)</f>
        <v>593830</v>
      </c>
      <c r="CK17" s="414">
        <f>+SUMIF('Argus Drop'!$D$7:$D$165,$A17,'Argus Drop'!CO$7:CO$165)</f>
        <v>595039</v>
      </c>
      <c r="CL17" s="414">
        <f>+SUMIF('Argus Drop'!$D$7:$D$165,$A17,'Argus Drop'!CP$7:CP$165)</f>
        <v>611028</v>
      </c>
      <c r="CM17" s="414">
        <f>+SUMIF('Argus Drop'!$D$7:$D$165,$A17,'Argus Drop'!CQ$7:CQ$165)</f>
        <v>611877</v>
      </c>
      <c r="CN17" s="414">
        <f>+SUMIF('Argus Drop'!$D$7:$D$165,$A17,'Argus Drop'!CR$7:CR$165)</f>
        <v>611877</v>
      </c>
      <c r="CO17" s="414">
        <f>+SUMIF('Argus Drop'!$D$7:$D$165,$A17,'Argus Drop'!CS$7:CS$165)</f>
        <v>612932</v>
      </c>
      <c r="CP17" s="414">
        <f>+SUMIF('Argus Drop'!$D$7:$D$165,$A17,'Argus Drop'!CT$7:CT$165)</f>
        <v>614771</v>
      </c>
      <c r="CQ17" s="414">
        <f>+SUMIF('Argus Drop'!$D$7:$D$165,$A17,'Argus Drop'!CU$7:CU$165)</f>
        <v>614771</v>
      </c>
      <c r="CR17" s="414">
        <f>+SUMIF('Argus Drop'!$D$7:$D$165,$A17,'Argus Drop'!CV$7:CV$165)</f>
        <v>615133</v>
      </c>
      <c r="CS17" s="414">
        <f>+SUMIF('Argus Drop'!$D$7:$D$165,$A17,'Argus Drop'!CW$7:CW$165)</f>
        <v>623598</v>
      </c>
      <c r="CT17" s="414">
        <f>+SUMIF('Argus Drop'!$D$7:$D$165,$A17,'Argus Drop'!CX$7:CX$165)</f>
        <v>623598</v>
      </c>
      <c r="CU17" s="414">
        <f>+SUMIF('Argus Drop'!$D$7:$D$165,$A17,'Argus Drop'!CY$7:CY$165)</f>
        <v>627748</v>
      </c>
      <c r="CV17" s="414">
        <f>+SUMIF('Argus Drop'!$D$7:$D$165,$A17,'Argus Drop'!CZ$7:CZ$165)</f>
        <v>627748</v>
      </c>
      <c r="CW17" s="414">
        <f>+SUMIF('Argus Drop'!$D$7:$D$165,$A17,'Argus Drop'!DA$7:DA$165)</f>
        <v>628993</v>
      </c>
      <c r="CX17" s="414">
        <f>+SUMIF('Argus Drop'!$D$7:$D$165,$A17,'Argus Drop'!DB$7:DB$165)</f>
        <v>628993</v>
      </c>
      <c r="CY17" s="414">
        <f>+SUMIF('Argus Drop'!$D$7:$D$165,$A17,'Argus Drop'!DC$7:DC$165)</f>
        <v>629868</v>
      </c>
      <c r="CZ17" s="414">
        <f>+SUMIF('Argus Drop'!$D$7:$D$165,$A17,'Argus Drop'!DD$7:DD$165)</f>
        <v>629868</v>
      </c>
      <c r="DA17" s="414">
        <f>+SUMIF('Argus Drop'!$D$7:$D$165,$A17,'Argus Drop'!DE$7:DE$165)</f>
        <v>630726</v>
      </c>
      <c r="DB17" s="414">
        <f>+SUMIF('Argus Drop'!$D$7:$D$165,$A17,'Argus Drop'!DF$7:DF$165)</f>
        <v>632620</v>
      </c>
      <c r="DC17" s="414">
        <f>+SUMIF('Argus Drop'!$D$7:$D$165,$A17,'Argus Drop'!DG$7:DG$165)</f>
        <v>624992</v>
      </c>
      <c r="DD17" s="414">
        <f>+SUMIF('Argus Drop'!$D$7:$D$165,$A17,'Argus Drop'!DH$7:DH$165)</f>
        <v>625364</v>
      </c>
      <c r="DE17" s="414">
        <f>+SUMIF('Argus Drop'!$D$7:$D$165,$A17,'Argus Drop'!DI$7:DI$165)</f>
        <v>638423</v>
      </c>
      <c r="DF17" s="414">
        <f>+SUMIF('Argus Drop'!$D$7:$D$165,$A17,'Argus Drop'!DJ$7:DJ$165)</f>
        <v>638423</v>
      </c>
      <c r="DG17" s="414">
        <f>+SUMIF('Argus Drop'!$D$7:$D$165,$A17,'Argus Drop'!DK$7:DK$165)</f>
        <v>642660</v>
      </c>
      <c r="DH17" s="414">
        <f>+SUMIF('Argus Drop'!$D$7:$D$165,$A17,'Argus Drop'!DL$7:DL$165)</f>
        <v>650469</v>
      </c>
      <c r="DI17" s="414">
        <f>+SUMIF('Argus Drop'!$D$7:$D$165,$A17,'Argus Drop'!DM$7:DM$165)</f>
        <v>590343</v>
      </c>
      <c r="DJ17" s="414">
        <f>+SUMIF('Argus Drop'!$D$7:$D$165,$A17,'Argus Drop'!DN$7:DN$165)</f>
        <v>590343</v>
      </c>
      <c r="DK17" s="414">
        <f>+SUMIF('Argus Drop'!$D$7:$D$165,$A17,'Argus Drop'!DO$7:DO$165)</f>
        <v>615984</v>
      </c>
      <c r="DL17" s="414">
        <f>+SUMIF('Argus Drop'!$D$7:$D$165,$A17,'Argus Drop'!DP$7:DP$165)</f>
        <v>615984</v>
      </c>
      <c r="DM17" s="414">
        <f>+SUMIF('Argus Drop'!$D$7:$D$165,$A17,'Argus Drop'!DQ$7:DQ$165)</f>
        <v>616868</v>
      </c>
      <c r="DN17" s="414">
        <f>+SUMIF('Argus Drop'!$D$7:$D$165,$A17,'Argus Drop'!DR$7:DR$165)</f>
        <v>554666</v>
      </c>
      <c r="DO17" s="414">
        <f>+SUMIF('Argus Drop'!$D$7:$D$165,$A17,'Argus Drop'!DS$7:DS$165)</f>
        <v>554666</v>
      </c>
      <c r="DP17" s="414">
        <f>+SUMIF('Argus Drop'!$D$7:$D$165,$A17,'Argus Drop'!DT$7:DT$165)</f>
        <v>594369</v>
      </c>
      <c r="DQ17" s="414">
        <f>+SUMIF('Argus Drop'!$D$7:$D$165,$A17,'Argus Drop'!DU$7:DU$165)</f>
        <v>601976</v>
      </c>
      <c r="DR17" s="414">
        <f>+SUMIF('Argus Drop'!$D$7:$D$165,$A17,'Argus Drop'!DV$7:DV$165)</f>
        <v>284925</v>
      </c>
      <c r="DS17" s="414">
        <f>+SUMIF('Argus Drop'!$D$7:$D$165,$A17,'Argus Drop'!DW$7:DW$165)</f>
        <v>352412</v>
      </c>
      <c r="DT17" s="414">
        <f>+SUMIF('Argus Drop'!$D$7:$D$165,$A17,'Argus Drop'!DX$7:DX$165)</f>
        <v>474353</v>
      </c>
      <c r="DU17" s="414">
        <f>+SUMIF('Argus Drop'!$D$7:$D$165,$A17,'Argus Drop'!DY$7:DY$165)</f>
        <v>465186</v>
      </c>
      <c r="DV17" s="414">
        <f>+SUMIF('Argus Drop'!$D$7:$D$165,$A17,'Argus Drop'!DZ$7:DZ$165)</f>
        <v>465186</v>
      </c>
      <c r="DW17" s="414">
        <f>+SUMIF('Argus Drop'!$D$7:$D$165,$A17,'Argus Drop'!EA$7:EA$165)</f>
        <v>679914</v>
      </c>
      <c r="DX17" s="414">
        <f>+SUMIF('Argus Drop'!$D$7:$D$165,$A17,'Argus Drop'!EB$7:EB$165)</f>
        <v>683553</v>
      </c>
      <c r="DY17" s="414">
        <f>+SUMIF('Argus Drop'!$D$7:$D$165,$A17,'Argus Drop'!EC$7:EC$165)</f>
        <v>684464</v>
      </c>
      <c r="DZ17" s="414">
        <f>+SUMIF('Argus Drop'!$D$7:$D$165,$A17,'Argus Drop'!ED$7:ED$165)</f>
        <v>692361</v>
      </c>
      <c r="EA17" s="414">
        <f>+SUMIF('Argus Drop'!$D$7:$D$165,$A17,'Argus Drop'!EE$7:EE$165)</f>
        <v>692361</v>
      </c>
      <c r="EB17" s="414">
        <f>+SUMIF('Argus Drop'!$D$7:$D$165,$A17,'Argus Drop'!EF$7:EF$165)</f>
        <v>672859</v>
      </c>
      <c r="EC17" s="414">
        <f>+SUMIF('Argus Drop'!$D$7:$D$165,$A17,'Argus Drop'!EG$7:EG$165)</f>
        <v>684520</v>
      </c>
    </row>
    <row r="18" spans="1:133">
      <c r="B18" s="414"/>
      <c r="C18" s="414"/>
      <c r="D18" s="414"/>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414"/>
      <c r="AU18" s="414"/>
      <c r="AV18" s="414"/>
      <c r="AW18" s="414"/>
      <c r="AX18" s="414"/>
      <c r="AY18" s="414"/>
      <c r="AZ18" s="414"/>
      <c r="BA18" s="414"/>
      <c r="BB18" s="414"/>
      <c r="BC18" s="414"/>
      <c r="BD18" s="414"/>
      <c r="BE18" s="414"/>
      <c r="BF18" s="414"/>
      <c r="BG18" s="414"/>
      <c r="BH18" s="414"/>
      <c r="BI18" s="414"/>
      <c r="BJ18" s="414"/>
      <c r="BK18" s="414"/>
      <c r="BL18" s="414"/>
      <c r="BM18" s="414"/>
      <c r="BN18" s="414"/>
      <c r="BO18" s="414"/>
      <c r="BP18" s="414"/>
      <c r="BQ18" s="414"/>
      <c r="BR18" s="414"/>
      <c r="BS18" s="414"/>
      <c r="BT18" s="414"/>
      <c r="BU18" s="414"/>
      <c r="BV18" s="414"/>
      <c r="BW18" s="414"/>
      <c r="BX18" s="414"/>
      <c r="BY18" s="414"/>
      <c r="BZ18" s="414"/>
      <c r="CA18" s="414"/>
      <c r="CB18" s="414"/>
      <c r="CC18" s="414"/>
      <c r="CD18" s="414"/>
      <c r="CE18" s="414"/>
      <c r="CF18" s="414"/>
      <c r="CG18" s="414"/>
      <c r="CH18" s="414"/>
      <c r="CI18" s="414"/>
      <c r="CJ18" s="414"/>
      <c r="CK18" s="414"/>
      <c r="CL18" s="414"/>
      <c r="CM18" s="414"/>
      <c r="CN18" s="414"/>
      <c r="CO18" s="414"/>
      <c r="CP18" s="414"/>
      <c r="CQ18" s="414"/>
      <c r="CR18" s="414"/>
      <c r="CS18" s="414"/>
      <c r="CT18" s="414"/>
      <c r="CU18" s="414"/>
      <c r="CV18" s="414"/>
      <c r="CW18" s="414"/>
      <c r="CX18" s="414"/>
      <c r="CY18" s="414"/>
      <c r="CZ18" s="414"/>
      <c r="DA18" s="414"/>
      <c r="DB18" s="414"/>
      <c r="DC18" s="414"/>
      <c r="DD18" s="414"/>
      <c r="DE18" s="414"/>
      <c r="DF18" s="414"/>
      <c r="DG18" s="414"/>
      <c r="DH18" s="414"/>
      <c r="DI18" s="414"/>
      <c r="DJ18" s="414"/>
      <c r="DK18" s="414"/>
      <c r="DL18" s="414"/>
      <c r="DM18" s="414"/>
      <c r="DN18" s="414"/>
      <c r="DO18" s="414"/>
      <c r="DP18" s="414"/>
      <c r="DQ18" s="414"/>
      <c r="DR18" s="414"/>
      <c r="DS18" s="414"/>
      <c r="DT18" s="414"/>
      <c r="DU18" s="414"/>
      <c r="DV18" s="414"/>
      <c r="DW18" s="414"/>
      <c r="DX18" s="414"/>
      <c r="DY18" s="414"/>
      <c r="DZ18" s="414"/>
      <c r="EA18" s="414"/>
      <c r="EB18" s="414"/>
      <c r="EC18" s="414"/>
    </row>
    <row r="19" spans="1:133">
      <c r="B19" s="414"/>
      <c r="C19" s="414"/>
      <c r="D19" s="414"/>
      <c r="E19" s="414"/>
      <c r="F19" s="414"/>
      <c r="G19" s="414"/>
      <c r="H19" s="414"/>
      <c r="I19" s="414"/>
      <c r="J19" s="414"/>
      <c r="K19" s="414"/>
      <c r="L19" s="414"/>
      <c r="M19" s="414"/>
      <c r="N19" s="414"/>
      <c r="O19" s="414"/>
      <c r="P19" s="414"/>
      <c r="Q19" s="414"/>
      <c r="R19" s="414"/>
      <c r="S19" s="414"/>
      <c r="T19" s="414"/>
      <c r="U19" s="414"/>
      <c r="V19" s="414"/>
      <c r="W19" s="414"/>
      <c r="X19" s="414"/>
      <c r="Y19" s="414"/>
      <c r="Z19" s="414"/>
      <c r="AA19" s="414"/>
      <c r="AB19" s="414"/>
      <c r="AC19" s="414"/>
      <c r="AD19" s="414"/>
      <c r="AE19" s="414"/>
      <c r="AF19" s="414"/>
      <c r="AG19" s="414"/>
      <c r="AH19" s="414"/>
      <c r="AI19" s="414"/>
      <c r="AJ19" s="414"/>
      <c r="AK19" s="414"/>
      <c r="AL19" s="414"/>
      <c r="AM19" s="414"/>
      <c r="AN19" s="414"/>
      <c r="AO19" s="414"/>
      <c r="AP19" s="414"/>
      <c r="AQ19" s="414"/>
      <c r="AR19" s="414"/>
      <c r="AS19" s="414"/>
      <c r="AT19" s="414"/>
      <c r="AU19" s="414"/>
      <c r="AV19" s="414"/>
      <c r="AW19" s="414"/>
      <c r="AX19" s="414"/>
      <c r="AY19" s="414"/>
      <c r="AZ19" s="414"/>
      <c r="BA19" s="414"/>
      <c r="BB19" s="414"/>
      <c r="BC19" s="414"/>
      <c r="BD19" s="414"/>
      <c r="BE19" s="414"/>
      <c r="BF19" s="414"/>
      <c r="BG19" s="414"/>
      <c r="BH19" s="414"/>
      <c r="BI19" s="414"/>
      <c r="BJ19" s="414"/>
      <c r="BK19" s="414"/>
      <c r="BL19" s="414"/>
      <c r="BM19" s="414"/>
      <c r="BN19" s="414"/>
      <c r="BO19" s="414"/>
      <c r="BP19" s="414"/>
      <c r="BQ19" s="414"/>
      <c r="BR19" s="414"/>
      <c r="BS19" s="414"/>
      <c r="BT19" s="414"/>
      <c r="BU19" s="414"/>
      <c r="BV19" s="414"/>
      <c r="BW19" s="414"/>
      <c r="BX19" s="414"/>
      <c r="BY19" s="414"/>
      <c r="BZ19" s="414"/>
      <c r="CA19" s="414"/>
      <c r="CB19" s="414"/>
      <c r="CC19" s="414"/>
      <c r="CD19" s="414"/>
      <c r="CE19" s="414"/>
      <c r="CF19" s="414"/>
      <c r="CG19" s="414"/>
      <c r="CH19" s="414"/>
      <c r="CI19" s="414"/>
      <c r="CJ19" s="414"/>
      <c r="CK19" s="414"/>
      <c r="CL19" s="414"/>
      <c r="CM19" s="414"/>
      <c r="CN19" s="414"/>
      <c r="CO19" s="414"/>
      <c r="CP19" s="414"/>
      <c r="CQ19" s="414"/>
      <c r="CR19" s="414"/>
      <c r="CS19" s="414"/>
      <c r="CT19" s="414"/>
      <c r="CU19" s="414"/>
      <c r="CV19" s="414"/>
      <c r="CW19" s="414"/>
      <c r="CX19" s="414"/>
      <c r="CY19" s="414"/>
      <c r="CZ19" s="414"/>
      <c r="DA19" s="414"/>
      <c r="DB19" s="414"/>
      <c r="DC19" s="414"/>
      <c r="DD19" s="414"/>
      <c r="DE19" s="414"/>
      <c r="DF19" s="414"/>
      <c r="DG19" s="414"/>
      <c r="DH19" s="414"/>
      <c r="DI19" s="414"/>
      <c r="DJ19" s="414"/>
      <c r="DK19" s="414"/>
      <c r="DL19" s="414"/>
      <c r="DM19" s="414"/>
      <c r="DN19" s="414"/>
      <c r="DO19" s="414"/>
      <c r="DP19" s="414"/>
      <c r="DQ19" s="414"/>
      <c r="DR19" s="414"/>
      <c r="DS19" s="414"/>
      <c r="DT19" s="414"/>
      <c r="DU19" s="414"/>
      <c r="DV19" s="414"/>
      <c r="DW19" s="414"/>
      <c r="DX19" s="414"/>
      <c r="DY19" s="414"/>
      <c r="DZ19" s="414"/>
      <c r="EA19" s="414"/>
      <c r="EB19" s="414"/>
      <c r="EC19" s="414"/>
    </row>
    <row r="20" spans="1:133">
      <c r="A20" s="420">
        <f>+'Argus Drop'!B20</f>
        <v>5</v>
      </c>
      <c r="B20" s="414">
        <f>+SUMIF('Argus Drop'!$D$7:$D$165,$A20,'Argus Drop'!F$7:F$165)</f>
        <v>44425</v>
      </c>
      <c r="C20" s="414">
        <f>+SUMIF('Argus Drop'!$D$7:$D$165,$A20,'Argus Drop'!G$7:G$165)</f>
        <v>44425</v>
      </c>
      <c r="D20" s="414">
        <f>+SUMIF('Argus Drop'!$D$7:$D$165,$A20,'Argus Drop'!H$7:H$165)</f>
        <v>44425</v>
      </c>
      <c r="E20" s="414">
        <f>+SUMIF('Argus Drop'!$D$7:$D$165,$A20,'Argus Drop'!I$7:I$165)</f>
        <v>44430</v>
      </c>
      <c r="F20" s="414">
        <f>+SUMIF('Argus Drop'!$D$7:$D$165,$A20,'Argus Drop'!J$7:J$165)</f>
        <v>44430</v>
      </c>
      <c r="G20" s="414">
        <f>+SUMIF('Argus Drop'!$D$7:$D$165,$A20,'Argus Drop'!K$7:K$165)</f>
        <v>44430</v>
      </c>
      <c r="H20" s="414">
        <f>+SUMIF('Argus Drop'!$D$7:$D$165,$A20,'Argus Drop'!L$7:L$165)</f>
        <v>44430</v>
      </c>
      <c r="I20" s="414">
        <f>+SUMIF('Argus Drop'!$D$7:$D$165,$A20,'Argus Drop'!M$7:M$165)</f>
        <v>44430</v>
      </c>
      <c r="J20" s="414">
        <f>+SUMIF('Argus Drop'!$D$7:$D$165,$A20,'Argus Drop'!N$7:N$165)</f>
        <v>44421</v>
      </c>
      <c r="K20" s="414">
        <f>+SUMIF('Argus Drop'!$D$7:$D$165,$A20,'Argus Drop'!O$7:O$165)</f>
        <v>44415</v>
      </c>
      <c r="L20" s="414">
        <f>+SUMIF('Argus Drop'!$D$7:$D$165,$A20,'Argus Drop'!P$7:P$165)</f>
        <v>44415</v>
      </c>
      <c r="M20" s="414">
        <f>+SUMIF('Argus Drop'!$D$7:$D$165,$A20,'Argus Drop'!Q$7:Q$165)</f>
        <v>49243</v>
      </c>
      <c r="N20" s="414">
        <f>+SUMIF('Argus Drop'!$D$7:$D$165,$A20,'Argus Drop'!R$7:R$165)</f>
        <v>49243</v>
      </c>
      <c r="O20" s="414">
        <f>+SUMIF('Argus Drop'!$D$7:$D$165,$A20,'Argus Drop'!S$7:S$165)</f>
        <v>49228</v>
      </c>
      <c r="P20" s="414">
        <f>+SUMIF('Argus Drop'!$D$7:$D$165,$A20,'Argus Drop'!T$7:T$165)</f>
        <v>49228</v>
      </c>
      <c r="Q20" s="414">
        <f>+SUMIF('Argus Drop'!$D$7:$D$165,$A20,'Argus Drop'!U$7:U$165)</f>
        <v>49247</v>
      </c>
      <c r="R20" s="414">
        <f>+SUMIF('Argus Drop'!$D$7:$D$165,$A20,'Argus Drop'!V$7:V$165)</f>
        <v>49247</v>
      </c>
      <c r="S20" s="414">
        <f>+SUMIF('Argus Drop'!$D$7:$D$165,$A20,'Argus Drop'!W$7:W$165)</f>
        <v>49276</v>
      </c>
      <c r="T20" s="414">
        <f>+SUMIF('Argus Drop'!$D$7:$D$165,$A20,'Argus Drop'!X$7:X$165)</f>
        <v>49276</v>
      </c>
      <c r="U20" s="414">
        <f>+SUMIF('Argus Drop'!$D$7:$D$165,$A20,'Argus Drop'!Y$7:Y$165)</f>
        <v>49276</v>
      </c>
      <c r="V20" s="414">
        <f>+SUMIF('Argus Drop'!$D$7:$D$165,$A20,'Argus Drop'!Z$7:Z$165)</f>
        <v>33285</v>
      </c>
      <c r="W20" s="414">
        <f>+SUMIF('Argus Drop'!$D$7:$D$165,$A20,'Argus Drop'!AA$7:AA$165)</f>
        <v>33285</v>
      </c>
      <c r="X20" s="414">
        <f>+SUMIF('Argus Drop'!$D$7:$D$165,$A20,'Argus Drop'!AB$7:AB$165)</f>
        <v>33285</v>
      </c>
      <c r="Y20" s="414">
        <f>+SUMIF('Argus Drop'!$D$7:$D$165,$A20,'Argus Drop'!AC$7:AC$165)</f>
        <v>34283</v>
      </c>
      <c r="Z20" s="414">
        <f>+SUMIF('Argus Drop'!$D$7:$D$165,$A20,'Argus Drop'!AD$7:AD$165)</f>
        <v>34283</v>
      </c>
      <c r="AA20" s="414">
        <f>+SUMIF('Argus Drop'!$D$7:$D$165,$A20,'Argus Drop'!AE$7:AE$165)</f>
        <v>34283</v>
      </c>
      <c r="AB20" s="414">
        <f>+SUMIF('Argus Drop'!$D$7:$D$165,$A20,'Argus Drop'!AF$7:AF$165)</f>
        <v>34283</v>
      </c>
      <c r="AC20" s="414">
        <f>+SUMIF('Argus Drop'!$D$7:$D$165,$A20,'Argus Drop'!AG$7:AG$165)</f>
        <v>34283</v>
      </c>
      <c r="AD20" s="414">
        <f>+SUMIF('Argus Drop'!$D$7:$D$165,$A20,'Argus Drop'!AH$7:AH$165)</f>
        <v>34283</v>
      </c>
      <c r="AE20" s="414">
        <f>+SUMIF('Argus Drop'!$D$7:$D$165,$A20,'Argus Drop'!AI$7:AI$165)</f>
        <v>34283</v>
      </c>
      <c r="AF20" s="414">
        <f>+SUMIF('Argus Drop'!$D$7:$D$165,$A20,'Argus Drop'!AJ$7:AJ$165)</f>
        <v>34283</v>
      </c>
      <c r="AG20" s="414">
        <f>+SUMIF('Argus Drop'!$D$7:$D$165,$A20,'Argus Drop'!AK$7:AK$165)</f>
        <v>34283</v>
      </c>
      <c r="AH20" s="414">
        <f>+SUMIF('Argus Drop'!$D$7:$D$165,$A20,'Argus Drop'!AL$7:AL$165)</f>
        <v>34283</v>
      </c>
      <c r="AI20" s="414">
        <f>+SUMIF('Argus Drop'!$D$7:$D$165,$A20,'Argus Drop'!AM$7:AM$165)</f>
        <v>34283</v>
      </c>
      <c r="AJ20" s="414">
        <f>+SUMIF('Argus Drop'!$D$7:$D$165,$A20,'Argus Drop'!AN$7:AN$165)</f>
        <v>34283</v>
      </c>
      <c r="AK20" s="414">
        <f>+SUMIF('Argus Drop'!$D$7:$D$165,$A20,'Argus Drop'!AO$7:AO$165)</f>
        <v>35312</v>
      </c>
      <c r="AL20" s="414">
        <f>+SUMIF('Argus Drop'!$D$7:$D$165,$A20,'Argus Drop'!AP$7:AP$165)</f>
        <v>35312</v>
      </c>
      <c r="AM20" s="414">
        <f>+SUMIF('Argus Drop'!$D$7:$D$165,$A20,'Argus Drop'!AQ$7:AQ$165)</f>
        <v>35312</v>
      </c>
      <c r="AN20" s="414">
        <f>+SUMIF('Argus Drop'!$D$7:$D$165,$A20,'Argus Drop'!AR$7:AR$165)</f>
        <v>35312</v>
      </c>
      <c r="AO20" s="414">
        <f>+SUMIF('Argus Drop'!$D$7:$D$165,$A20,'Argus Drop'!AS$7:AS$165)</f>
        <v>35312</v>
      </c>
      <c r="AP20" s="414">
        <f>+SUMIF('Argus Drop'!$D$7:$D$165,$A20,'Argus Drop'!AT$7:AT$165)</f>
        <v>35312</v>
      </c>
      <c r="AQ20" s="414">
        <f>+SUMIF('Argus Drop'!$D$7:$D$165,$A20,'Argus Drop'!AU$7:AU$165)</f>
        <v>35312</v>
      </c>
      <c r="AR20" s="414">
        <f>+SUMIF('Argus Drop'!$D$7:$D$165,$A20,'Argus Drop'!AV$7:AV$165)</f>
        <v>35312</v>
      </c>
      <c r="AS20" s="414">
        <f>+SUMIF('Argus Drop'!$D$7:$D$165,$A20,'Argus Drop'!AW$7:AW$165)</f>
        <v>35312</v>
      </c>
      <c r="AT20" s="414">
        <f>+SUMIF('Argus Drop'!$D$7:$D$165,$A20,'Argus Drop'!AX$7:AX$165)</f>
        <v>35312</v>
      </c>
      <c r="AU20" s="414">
        <f>+SUMIF('Argus Drop'!$D$7:$D$165,$A20,'Argus Drop'!AY$7:AY$165)</f>
        <v>35312</v>
      </c>
      <c r="AV20" s="414">
        <f>+SUMIF('Argus Drop'!$D$7:$D$165,$A20,'Argus Drop'!AZ$7:AZ$165)</f>
        <v>35312</v>
      </c>
      <c r="AW20" s="414">
        <f>+SUMIF('Argus Drop'!$D$7:$D$165,$A20,'Argus Drop'!BA$7:BA$165)</f>
        <v>36371</v>
      </c>
      <c r="AX20" s="414">
        <f>+SUMIF('Argus Drop'!$D$7:$D$165,$A20,'Argus Drop'!BB$7:BB$165)</f>
        <v>36371</v>
      </c>
      <c r="AY20" s="414">
        <f>+SUMIF('Argus Drop'!$D$7:$D$165,$A20,'Argus Drop'!BC$7:BC$165)</f>
        <v>36371</v>
      </c>
      <c r="AZ20" s="414">
        <f>+SUMIF('Argus Drop'!$D$7:$D$165,$A20,'Argus Drop'!BD$7:BD$165)</f>
        <v>36371</v>
      </c>
      <c r="BA20" s="414">
        <f>+SUMIF('Argus Drop'!$D$7:$D$165,$A20,'Argus Drop'!BE$7:BE$165)</f>
        <v>36371</v>
      </c>
      <c r="BB20" s="414">
        <f>+SUMIF('Argus Drop'!$D$7:$D$165,$A20,'Argus Drop'!BF$7:BF$165)</f>
        <v>36371</v>
      </c>
      <c r="BC20" s="414">
        <f>+SUMIF('Argus Drop'!$D$7:$D$165,$A20,'Argus Drop'!BG$7:BG$165)</f>
        <v>36371</v>
      </c>
      <c r="BD20" s="414">
        <f>+SUMIF('Argus Drop'!$D$7:$D$165,$A20,'Argus Drop'!BH$7:BH$165)</f>
        <v>36327</v>
      </c>
      <c r="BE20" s="414">
        <f>+SUMIF('Argus Drop'!$D$7:$D$165,$A20,'Argus Drop'!BI$7:BI$165)</f>
        <v>36327</v>
      </c>
      <c r="BF20" s="414">
        <f>+SUMIF('Argus Drop'!$D$7:$D$165,$A20,'Argus Drop'!BJ$7:BJ$165)</f>
        <v>36371</v>
      </c>
      <c r="BG20" s="414">
        <f>+SUMIF('Argus Drop'!$D$7:$D$165,$A20,'Argus Drop'!BK$7:BK$165)</f>
        <v>36371</v>
      </c>
      <c r="BH20" s="414">
        <f>+SUMIF('Argus Drop'!$D$7:$D$165,$A20,'Argus Drop'!BL$7:BL$165)</f>
        <v>36371</v>
      </c>
      <c r="BI20" s="414">
        <f>+SUMIF('Argus Drop'!$D$7:$D$165,$A20,'Argus Drop'!BM$7:BM$165)</f>
        <v>37462</v>
      </c>
      <c r="BJ20" s="414">
        <f>+SUMIF('Argus Drop'!$D$7:$D$165,$A20,'Argus Drop'!BN$7:BN$165)</f>
        <v>37462</v>
      </c>
      <c r="BK20" s="414">
        <f>+SUMIF('Argus Drop'!$D$7:$D$165,$A20,'Argus Drop'!BO$7:BO$165)</f>
        <v>37462</v>
      </c>
      <c r="BL20" s="414">
        <f>+SUMIF('Argus Drop'!$D$7:$D$165,$A20,'Argus Drop'!BP$7:BP$165)</f>
        <v>37462</v>
      </c>
      <c r="BM20" s="414">
        <f>+SUMIF('Argus Drop'!$D$7:$D$165,$A20,'Argus Drop'!BQ$7:BQ$165)</f>
        <v>37462</v>
      </c>
      <c r="BN20" s="414">
        <f>+SUMIF('Argus Drop'!$D$7:$D$165,$A20,'Argus Drop'!BR$7:BR$165)</f>
        <v>37462</v>
      </c>
      <c r="BO20" s="414">
        <f>+SUMIF('Argus Drop'!$D$7:$D$165,$A20,'Argus Drop'!BS$7:BS$165)</f>
        <v>37462</v>
      </c>
      <c r="BP20" s="414">
        <f>+SUMIF('Argus Drop'!$D$7:$D$165,$A20,'Argus Drop'!BT$7:BT$165)</f>
        <v>37462</v>
      </c>
      <c r="BQ20" s="414">
        <f>+SUMIF('Argus Drop'!$D$7:$D$165,$A20,'Argus Drop'!BU$7:BU$165)</f>
        <v>37462</v>
      </c>
      <c r="BR20" s="414">
        <f>+SUMIF('Argus Drop'!$D$7:$D$165,$A20,'Argus Drop'!BV$7:BV$165)</f>
        <v>37462</v>
      </c>
      <c r="BS20" s="414">
        <f>+SUMIF('Argus Drop'!$D$7:$D$165,$A20,'Argus Drop'!BW$7:BW$165)</f>
        <v>37462</v>
      </c>
      <c r="BT20" s="414">
        <f>+SUMIF('Argus Drop'!$D$7:$D$165,$A20,'Argus Drop'!BX$7:BX$165)</f>
        <v>37462</v>
      </c>
      <c r="BU20" s="414">
        <f>+SUMIF('Argus Drop'!$D$7:$D$165,$A20,'Argus Drop'!BY$7:BY$165)</f>
        <v>38586</v>
      </c>
      <c r="BV20" s="414">
        <f>+SUMIF('Argus Drop'!$D$7:$D$165,$A20,'Argus Drop'!BZ$7:BZ$165)</f>
        <v>38586</v>
      </c>
      <c r="BW20" s="414">
        <f>+SUMIF('Argus Drop'!$D$7:$D$165,$A20,'Argus Drop'!CA$7:CA$165)</f>
        <v>38586</v>
      </c>
      <c r="BX20" s="414">
        <f>+SUMIF('Argus Drop'!$D$7:$D$165,$A20,'Argus Drop'!CB$7:CB$165)</f>
        <v>38586</v>
      </c>
      <c r="BY20" s="414">
        <f>+SUMIF('Argus Drop'!$D$7:$D$165,$A20,'Argus Drop'!CC$7:CC$165)</f>
        <v>38565</v>
      </c>
      <c r="BZ20" s="414">
        <f>+SUMIF('Argus Drop'!$D$7:$D$165,$A20,'Argus Drop'!CD$7:CD$165)</f>
        <v>38560</v>
      </c>
      <c r="CA20" s="414">
        <f>+SUMIF('Argus Drop'!$D$7:$D$165,$A20,'Argus Drop'!CE$7:CE$165)</f>
        <v>38564</v>
      </c>
      <c r="CB20" s="414">
        <f>+SUMIF('Argus Drop'!$D$7:$D$165,$A20,'Argus Drop'!CF$7:CF$165)</f>
        <v>38564</v>
      </c>
      <c r="CC20" s="414">
        <f>+SUMIF('Argus Drop'!$D$7:$D$165,$A20,'Argus Drop'!CG$7:CG$165)</f>
        <v>38586</v>
      </c>
      <c r="CD20" s="414">
        <f>+SUMIF('Argus Drop'!$D$7:$D$165,$A20,'Argus Drop'!CH$7:CH$165)</f>
        <v>38586</v>
      </c>
      <c r="CE20" s="414">
        <f>+SUMIF('Argus Drop'!$D$7:$D$165,$A20,'Argus Drop'!CI$7:CI$165)</f>
        <v>38586</v>
      </c>
      <c r="CF20" s="414">
        <f>+SUMIF('Argus Drop'!$D$7:$D$165,$A20,'Argus Drop'!CJ$7:CJ$165)</f>
        <v>38570</v>
      </c>
      <c r="CG20" s="414">
        <f>+SUMIF('Argus Drop'!$D$7:$D$165,$A20,'Argus Drop'!CK$7:CK$165)</f>
        <v>39727</v>
      </c>
      <c r="CH20" s="414">
        <f>+SUMIF('Argus Drop'!$D$7:$D$165,$A20,'Argus Drop'!CL$7:CL$165)</f>
        <v>39727</v>
      </c>
      <c r="CI20" s="414">
        <f>+SUMIF('Argus Drop'!$D$7:$D$165,$A20,'Argus Drop'!CM$7:CM$165)</f>
        <v>39744</v>
      </c>
      <c r="CJ20" s="414">
        <f>+SUMIF('Argus Drop'!$D$7:$D$165,$A20,'Argus Drop'!CN$7:CN$165)</f>
        <v>39744</v>
      </c>
      <c r="CK20" s="414">
        <f>+SUMIF('Argus Drop'!$D$7:$D$165,$A20,'Argus Drop'!CO$7:CO$165)</f>
        <v>39744</v>
      </c>
      <c r="CL20" s="414">
        <f>+SUMIF('Argus Drop'!$D$7:$D$165,$A20,'Argus Drop'!CP$7:CP$165)</f>
        <v>39744</v>
      </c>
      <c r="CM20" s="414">
        <f>+SUMIF('Argus Drop'!$D$7:$D$165,$A20,'Argus Drop'!CQ$7:CQ$165)</f>
        <v>39744</v>
      </c>
      <c r="CN20" s="414">
        <f>+SUMIF('Argus Drop'!$D$7:$D$165,$A20,'Argus Drop'!CR$7:CR$165)</f>
        <v>39744</v>
      </c>
      <c r="CO20" s="414">
        <f>+SUMIF('Argus Drop'!$D$7:$D$165,$A20,'Argus Drop'!CS$7:CS$165)</f>
        <v>39744</v>
      </c>
      <c r="CP20" s="414">
        <f>+SUMIF('Argus Drop'!$D$7:$D$165,$A20,'Argus Drop'!CT$7:CT$165)</f>
        <v>39744</v>
      </c>
      <c r="CQ20" s="414">
        <f>+SUMIF('Argus Drop'!$D$7:$D$165,$A20,'Argus Drop'!CU$7:CU$165)</f>
        <v>39744</v>
      </c>
      <c r="CR20" s="414">
        <f>+SUMIF('Argus Drop'!$D$7:$D$165,$A20,'Argus Drop'!CV$7:CV$165)</f>
        <v>39744</v>
      </c>
      <c r="CS20" s="414">
        <f>+SUMIF('Argus Drop'!$D$7:$D$165,$A20,'Argus Drop'!CW$7:CW$165)</f>
        <v>40936</v>
      </c>
      <c r="CT20" s="414">
        <f>+SUMIF('Argus Drop'!$D$7:$D$165,$A20,'Argus Drop'!CX$7:CX$165)</f>
        <v>40936</v>
      </c>
      <c r="CU20" s="414">
        <f>+SUMIF('Argus Drop'!$D$7:$D$165,$A20,'Argus Drop'!CY$7:CY$165)</f>
        <v>40936</v>
      </c>
      <c r="CV20" s="414">
        <f>+SUMIF('Argus Drop'!$D$7:$D$165,$A20,'Argus Drop'!CZ$7:CZ$165)</f>
        <v>40936</v>
      </c>
      <c r="CW20" s="414">
        <f>+SUMIF('Argus Drop'!$D$7:$D$165,$A20,'Argus Drop'!DA$7:DA$165)</f>
        <v>40936</v>
      </c>
      <c r="CX20" s="414">
        <f>+SUMIF('Argus Drop'!$D$7:$D$165,$A20,'Argus Drop'!DB$7:DB$165)</f>
        <v>40936</v>
      </c>
      <c r="CY20" s="414">
        <f>+SUMIF('Argus Drop'!$D$7:$D$165,$A20,'Argus Drop'!DC$7:DC$165)</f>
        <v>40936</v>
      </c>
      <c r="CZ20" s="414">
        <f>+SUMIF('Argus Drop'!$D$7:$D$165,$A20,'Argus Drop'!DD$7:DD$165)</f>
        <v>40936</v>
      </c>
      <c r="DA20" s="414">
        <f>+SUMIF('Argus Drop'!$D$7:$D$165,$A20,'Argus Drop'!DE$7:DE$165)</f>
        <v>40936</v>
      </c>
      <c r="DB20" s="414">
        <f>+SUMIF('Argus Drop'!$D$7:$D$165,$A20,'Argus Drop'!DF$7:DF$165)</f>
        <v>40936</v>
      </c>
      <c r="DC20" s="414">
        <f>+SUMIF('Argus Drop'!$D$7:$D$165,$A20,'Argus Drop'!DG$7:DG$165)</f>
        <v>40929</v>
      </c>
      <c r="DD20" s="414">
        <f>+SUMIF('Argus Drop'!$D$7:$D$165,$A20,'Argus Drop'!DH$7:DH$165)</f>
        <v>40929</v>
      </c>
      <c r="DE20" s="414">
        <f>+SUMIF('Argus Drop'!$D$7:$D$165,$A20,'Argus Drop'!DI$7:DI$165)</f>
        <v>42164</v>
      </c>
      <c r="DF20" s="414">
        <f>+SUMIF('Argus Drop'!$D$7:$D$165,$A20,'Argus Drop'!DJ$7:DJ$165)</f>
        <v>42164</v>
      </c>
      <c r="DG20" s="414">
        <f>+SUMIF('Argus Drop'!$D$7:$D$165,$A20,'Argus Drop'!DK$7:DK$165)</f>
        <v>42164</v>
      </c>
      <c r="DH20" s="414">
        <f>+SUMIF('Argus Drop'!$D$7:$D$165,$A20,'Argus Drop'!DL$7:DL$165)</f>
        <v>42164</v>
      </c>
      <c r="DI20" s="414">
        <f>+SUMIF('Argus Drop'!$D$7:$D$165,$A20,'Argus Drop'!DM$7:DM$165)</f>
        <v>42132</v>
      </c>
      <c r="DJ20" s="414">
        <f>+SUMIF('Argus Drop'!$D$7:$D$165,$A20,'Argus Drop'!DN$7:DN$165)</f>
        <v>42132</v>
      </c>
      <c r="DK20" s="414">
        <f>+SUMIF('Argus Drop'!$D$7:$D$165,$A20,'Argus Drop'!DO$7:DO$165)</f>
        <v>42164</v>
      </c>
      <c r="DL20" s="414">
        <f>+SUMIF('Argus Drop'!$D$7:$D$165,$A20,'Argus Drop'!DP$7:DP$165)</f>
        <v>42164</v>
      </c>
      <c r="DM20" s="414">
        <f>+SUMIF('Argus Drop'!$D$7:$D$165,$A20,'Argus Drop'!DQ$7:DQ$165)</f>
        <v>42164</v>
      </c>
      <c r="DN20" s="414">
        <f>+SUMIF('Argus Drop'!$D$7:$D$165,$A20,'Argus Drop'!DR$7:DR$165)</f>
        <v>42113</v>
      </c>
      <c r="DO20" s="414">
        <f>+SUMIF('Argus Drop'!$D$7:$D$165,$A20,'Argus Drop'!DS$7:DS$165)</f>
        <v>42113</v>
      </c>
      <c r="DP20" s="414">
        <f>+SUMIF('Argus Drop'!$D$7:$D$165,$A20,'Argus Drop'!DT$7:DT$165)</f>
        <v>42164</v>
      </c>
      <c r="DQ20" s="414">
        <f>+SUMIF('Argus Drop'!$D$7:$D$165,$A20,'Argus Drop'!DU$7:DU$165)</f>
        <v>43429</v>
      </c>
      <c r="DR20" s="414">
        <f>+SUMIF('Argus Drop'!$D$7:$D$165,$A20,'Argus Drop'!DV$7:DV$165)</f>
        <v>43267</v>
      </c>
      <c r="DS20" s="414">
        <f>+SUMIF('Argus Drop'!$D$7:$D$165,$A20,'Argus Drop'!DW$7:DW$165)</f>
        <v>43267</v>
      </c>
      <c r="DT20" s="414">
        <f>+SUMIF('Argus Drop'!$D$7:$D$165,$A20,'Argus Drop'!DX$7:DX$165)</f>
        <v>43425</v>
      </c>
      <c r="DU20" s="414">
        <f>+SUMIF('Argus Drop'!$D$7:$D$165,$A20,'Argus Drop'!DY$7:DY$165)</f>
        <v>43423</v>
      </c>
      <c r="DV20" s="414">
        <f>+SUMIF('Argus Drop'!$D$7:$D$165,$A20,'Argus Drop'!DZ$7:DZ$165)</f>
        <v>43423</v>
      </c>
      <c r="DW20" s="414">
        <f>+SUMIF('Argus Drop'!$D$7:$D$165,$A20,'Argus Drop'!EA$7:EA$165)</f>
        <v>43429</v>
      </c>
      <c r="DX20" s="414">
        <f>+SUMIF('Argus Drop'!$D$7:$D$165,$A20,'Argus Drop'!EB$7:EB$165)</f>
        <v>43429</v>
      </c>
      <c r="DY20" s="414">
        <f>+SUMIF('Argus Drop'!$D$7:$D$165,$A20,'Argus Drop'!EC$7:EC$165)</f>
        <v>43429</v>
      </c>
      <c r="DZ20" s="414">
        <f>+SUMIF('Argus Drop'!$D$7:$D$165,$A20,'Argus Drop'!ED$7:ED$165)</f>
        <v>43429</v>
      </c>
      <c r="EA20" s="414">
        <f>+SUMIF('Argus Drop'!$D$7:$D$165,$A20,'Argus Drop'!EE$7:EE$165)</f>
        <v>43429</v>
      </c>
      <c r="EB20" s="414">
        <f>+SUMIF('Argus Drop'!$D$7:$D$165,$A20,'Argus Drop'!EF$7:EF$165)</f>
        <v>43418</v>
      </c>
      <c r="EC20" s="414">
        <f>+SUMIF('Argus Drop'!$D$7:$D$165,$A20,'Argus Drop'!EG$7:EG$165)</f>
        <v>44721</v>
      </c>
    </row>
    <row r="21" spans="1:133">
      <c r="A21" s="420">
        <f>+'Argus Drop'!B21</f>
        <v>0</v>
      </c>
      <c r="B21" s="414">
        <f>+SUMIF('Argus Drop'!$D$7:$D$165,$A21,'Argus Drop'!F$7:F$165)</f>
        <v>0</v>
      </c>
      <c r="C21" s="414">
        <f>+SUMIF('Argus Drop'!$D$7:$D$165,$A21,'Argus Drop'!G$7:G$165)</f>
        <v>0</v>
      </c>
      <c r="D21" s="414">
        <f>+SUMIF('Argus Drop'!$D$7:$D$165,$A21,'Argus Drop'!H$7:H$165)</f>
        <v>0</v>
      </c>
      <c r="E21" s="414">
        <f>+SUMIF('Argus Drop'!$D$7:$D$165,$A21,'Argus Drop'!I$7:I$165)</f>
        <v>0</v>
      </c>
      <c r="F21" s="414">
        <f>+SUMIF('Argus Drop'!$D$7:$D$165,$A21,'Argus Drop'!J$7:J$165)</f>
        <v>0</v>
      </c>
      <c r="G21" s="414">
        <f>+SUMIF('Argus Drop'!$D$7:$D$165,$A21,'Argus Drop'!K$7:K$165)</f>
        <v>0</v>
      </c>
      <c r="H21" s="414">
        <f>+SUMIF('Argus Drop'!$D$7:$D$165,$A21,'Argus Drop'!L$7:L$165)</f>
        <v>0</v>
      </c>
      <c r="I21" s="414">
        <f>+SUMIF('Argus Drop'!$D$7:$D$165,$A21,'Argus Drop'!M$7:M$165)</f>
        <v>0</v>
      </c>
      <c r="J21" s="414">
        <f>+SUMIF('Argus Drop'!$D$7:$D$165,$A21,'Argus Drop'!N$7:N$165)</f>
        <v>0</v>
      </c>
      <c r="K21" s="414">
        <f>+SUMIF('Argus Drop'!$D$7:$D$165,$A21,'Argus Drop'!O$7:O$165)</f>
        <v>0</v>
      </c>
      <c r="L21" s="414">
        <f>+SUMIF('Argus Drop'!$D$7:$D$165,$A21,'Argus Drop'!P$7:P$165)</f>
        <v>0</v>
      </c>
      <c r="M21" s="414">
        <f>+SUMIF('Argus Drop'!$D$7:$D$165,$A21,'Argus Drop'!Q$7:Q$165)</f>
        <v>0</v>
      </c>
      <c r="N21" s="414">
        <f>+SUMIF('Argus Drop'!$D$7:$D$165,$A21,'Argus Drop'!R$7:R$165)</f>
        <v>0</v>
      </c>
      <c r="O21" s="414">
        <f>+SUMIF('Argus Drop'!$D$7:$D$165,$A21,'Argus Drop'!S$7:S$165)</f>
        <v>0</v>
      </c>
      <c r="P21" s="414">
        <f>+SUMIF('Argus Drop'!$D$7:$D$165,$A21,'Argus Drop'!T$7:T$165)</f>
        <v>0</v>
      </c>
      <c r="Q21" s="414">
        <f>+SUMIF('Argus Drop'!$D$7:$D$165,$A21,'Argus Drop'!U$7:U$165)</f>
        <v>0</v>
      </c>
      <c r="R21" s="414">
        <f>+SUMIF('Argus Drop'!$D$7:$D$165,$A21,'Argus Drop'!V$7:V$165)</f>
        <v>0</v>
      </c>
      <c r="S21" s="414">
        <f>+SUMIF('Argus Drop'!$D$7:$D$165,$A21,'Argus Drop'!W$7:W$165)</f>
        <v>0</v>
      </c>
      <c r="T21" s="414">
        <f>+SUMIF('Argus Drop'!$D$7:$D$165,$A21,'Argus Drop'!X$7:X$165)</f>
        <v>0</v>
      </c>
      <c r="U21" s="414">
        <f>+SUMIF('Argus Drop'!$D$7:$D$165,$A21,'Argus Drop'!Y$7:Y$165)</f>
        <v>0</v>
      </c>
      <c r="V21" s="414">
        <f>+SUMIF('Argus Drop'!$D$7:$D$165,$A21,'Argus Drop'!Z$7:Z$165)</f>
        <v>0</v>
      </c>
      <c r="W21" s="414">
        <f>+SUMIF('Argus Drop'!$D$7:$D$165,$A21,'Argus Drop'!AA$7:AA$165)</f>
        <v>0</v>
      </c>
      <c r="X21" s="414">
        <f>+SUMIF('Argus Drop'!$D$7:$D$165,$A21,'Argus Drop'!AB$7:AB$165)</f>
        <v>0</v>
      </c>
      <c r="Y21" s="414">
        <f>+SUMIF('Argus Drop'!$D$7:$D$165,$A21,'Argus Drop'!AC$7:AC$165)</f>
        <v>0</v>
      </c>
      <c r="Z21" s="414">
        <f>+SUMIF('Argus Drop'!$D$7:$D$165,$A21,'Argus Drop'!AD$7:AD$165)</f>
        <v>0</v>
      </c>
      <c r="AA21" s="414">
        <f>+SUMIF('Argus Drop'!$D$7:$D$165,$A21,'Argus Drop'!AE$7:AE$165)</f>
        <v>0</v>
      </c>
      <c r="AB21" s="414">
        <f>+SUMIF('Argus Drop'!$D$7:$D$165,$A21,'Argus Drop'!AF$7:AF$165)</f>
        <v>0</v>
      </c>
      <c r="AC21" s="414">
        <f>+SUMIF('Argus Drop'!$D$7:$D$165,$A21,'Argus Drop'!AG$7:AG$165)</f>
        <v>0</v>
      </c>
      <c r="AD21" s="414">
        <f>+SUMIF('Argus Drop'!$D$7:$D$165,$A21,'Argus Drop'!AH$7:AH$165)</f>
        <v>0</v>
      </c>
      <c r="AE21" s="414">
        <f>+SUMIF('Argus Drop'!$D$7:$D$165,$A21,'Argus Drop'!AI$7:AI$165)</f>
        <v>0</v>
      </c>
      <c r="AF21" s="414">
        <f>+SUMIF('Argus Drop'!$D$7:$D$165,$A21,'Argus Drop'!AJ$7:AJ$165)</f>
        <v>0</v>
      </c>
      <c r="AG21" s="414">
        <f>+SUMIF('Argus Drop'!$D$7:$D$165,$A21,'Argus Drop'!AK$7:AK$165)</f>
        <v>0</v>
      </c>
      <c r="AH21" s="414">
        <f>+SUMIF('Argus Drop'!$D$7:$D$165,$A21,'Argus Drop'!AL$7:AL$165)</f>
        <v>0</v>
      </c>
      <c r="AI21" s="414">
        <f>+SUMIF('Argus Drop'!$D$7:$D$165,$A21,'Argus Drop'!AM$7:AM$165)</f>
        <v>0</v>
      </c>
      <c r="AJ21" s="414">
        <f>+SUMIF('Argus Drop'!$D$7:$D$165,$A21,'Argus Drop'!AN$7:AN$165)</f>
        <v>0</v>
      </c>
      <c r="AK21" s="414">
        <f>+SUMIF('Argus Drop'!$D$7:$D$165,$A21,'Argus Drop'!AO$7:AO$165)</f>
        <v>0</v>
      </c>
      <c r="AL21" s="414">
        <f>+SUMIF('Argus Drop'!$D$7:$D$165,$A21,'Argus Drop'!AP$7:AP$165)</f>
        <v>0</v>
      </c>
      <c r="AM21" s="414">
        <f>+SUMIF('Argus Drop'!$D$7:$D$165,$A21,'Argus Drop'!AQ$7:AQ$165)</f>
        <v>0</v>
      </c>
      <c r="AN21" s="414">
        <f>+SUMIF('Argus Drop'!$D$7:$D$165,$A21,'Argus Drop'!AR$7:AR$165)</f>
        <v>0</v>
      </c>
      <c r="AO21" s="414">
        <f>+SUMIF('Argus Drop'!$D$7:$D$165,$A21,'Argus Drop'!AS$7:AS$165)</f>
        <v>0</v>
      </c>
      <c r="AP21" s="414">
        <f>+SUMIF('Argus Drop'!$D$7:$D$165,$A21,'Argus Drop'!AT$7:AT$165)</f>
        <v>0</v>
      </c>
      <c r="AQ21" s="414">
        <f>+SUMIF('Argus Drop'!$D$7:$D$165,$A21,'Argus Drop'!AU$7:AU$165)</f>
        <v>0</v>
      </c>
      <c r="AR21" s="414">
        <f>+SUMIF('Argus Drop'!$D$7:$D$165,$A21,'Argus Drop'!AV$7:AV$165)</f>
        <v>0</v>
      </c>
      <c r="AS21" s="414">
        <f>+SUMIF('Argus Drop'!$D$7:$D$165,$A21,'Argus Drop'!AW$7:AW$165)</f>
        <v>0</v>
      </c>
      <c r="AT21" s="414">
        <f>+SUMIF('Argus Drop'!$D$7:$D$165,$A21,'Argus Drop'!AX$7:AX$165)</f>
        <v>0</v>
      </c>
      <c r="AU21" s="414">
        <f>+SUMIF('Argus Drop'!$D$7:$D$165,$A21,'Argus Drop'!AY$7:AY$165)</f>
        <v>0</v>
      </c>
      <c r="AV21" s="414">
        <f>+SUMIF('Argus Drop'!$D$7:$D$165,$A21,'Argus Drop'!AZ$7:AZ$165)</f>
        <v>0</v>
      </c>
      <c r="AW21" s="414">
        <f>+SUMIF('Argus Drop'!$D$7:$D$165,$A21,'Argus Drop'!BA$7:BA$165)</f>
        <v>0</v>
      </c>
      <c r="AX21" s="414">
        <f>+SUMIF('Argus Drop'!$D$7:$D$165,$A21,'Argus Drop'!BB$7:BB$165)</f>
        <v>0</v>
      </c>
      <c r="AY21" s="414">
        <f>+SUMIF('Argus Drop'!$D$7:$D$165,$A21,'Argus Drop'!BC$7:BC$165)</f>
        <v>0</v>
      </c>
      <c r="AZ21" s="414">
        <f>+SUMIF('Argus Drop'!$D$7:$D$165,$A21,'Argus Drop'!BD$7:BD$165)</f>
        <v>0</v>
      </c>
      <c r="BA21" s="414">
        <f>+SUMIF('Argus Drop'!$D$7:$D$165,$A21,'Argus Drop'!BE$7:BE$165)</f>
        <v>0</v>
      </c>
      <c r="BB21" s="414">
        <f>+SUMIF('Argus Drop'!$D$7:$D$165,$A21,'Argus Drop'!BF$7:BF$165)</f>
        <v>0</v>
      </c>
      <c r="BC21" s="414">
        <f>+SUMIF('Argus Drop'!$D$7:$D$165,$A21,'Argus Drop'!BG$7:BG$165)</f>
        <v>0</v>
      </c>
      <c r="BD21" s="414">
        <f>+SUMIF('Argus Drop'!$D$7:$D$165,$A21,'Argus Drop'!BH$7:BH$165)</f>
        <v>0</v>
      </c>
      <c r="BE21" s="414">
        <f>+SUMIF('Argus Drop'!$D$7:$D$165,$A21,'Argus Drop'!BI$7:BI$165)</f>
        <v>0</v>
      </c>
      <c r="BF21" s="414">
        <f>+SUMIF('Argus Drop'!$D$7:$D$165,$A21,'Argus Drop'!BJ$7:BJ$165)</f>
        <v>0</v>
      </c>
      <c r="BG21" s="414">
        <f>+SUMIF('Argus Drop'!$D$7:$D$165,$A21,'Argus Drop'!BK$7:BK$165)</f>
        <v>0</v>
      </c>
      <c r="BH21" s="414">
        <f>+SUMIF('Argus Drop'!$D$7:$D$165,$A21,'Argus Drop'!BL$7:BL$165)</f>
        <v>0</v>
      </c>
      <c r="BI21" s="414">
        <f>+SUMIF('Argus Drop'!$D$7:$D$165,$A21,'Argus Drop'!BM$7:BM$165)</f>
        <v>0</v>
      </c>
      <c r="BJ21" s="414">
        <f>+SUMIF('Argus Drop'!$D$7:$D$165,$A21,'Argus Drop'!BN$7:BN$165)</f>
        <v>0</v>
      </c>
      <c r="BK21" s="414">
        <f>+SUMIF('Argus Drop'!$D$7:$D$165,$A21,'Argus Drop'!BO$7:BO$165)</f>
        <v>0</v>
      </c>
      <c r="BL21" s="414">
        <f>+SUMIF('Argus Drop'!$D$7:$D$165,$A21,'Argus Drop'!BP$7:BP$165)</f>
        <v>0</v>
      </c>
      <c r="BM21" s="414">
        <f>+SUMIF('Argus Drop'!$D$7:$D$165,$A21,'Argus Drop'!BQ$7:BQ$165)</f>
        <v>0</v>
      </c>
      <c r="BN21" s="414">
        <f>+SUMIF('Argus Drop'!$D$7:$D$165,$A21,'Argus Drop'!BR$7:BR$165)</f>
        <v>0</v>
      </c>
      <c r="BO21" s="414">
        <f>+SUMIF('Argus Drop'!$D$7:$D$165,$A21,'Argus Drop'!BS$7:BS$165)</f>
        <v>0</v>
      </c>
      <c r="BP21" s="414">
        <f>+SUMIF('Argus Drop'!$D$7:$D$165,$A21,'Argus Drop'!BT$7:BT$165)</f>
        <v>0</v>
      </c>
      <c r="BQ21" s="414">
        <f>+SUMIF('Argus Drop'!$D$7:$D$165,$A21,'Argus Drop'!BU$7:BU$165)</f>
        <v>0</v>
      </c>
      <c r="BR21" s="414">
        <f>+SUMIF('Argus Drop'!$D$7:$D$165,$A21,'Argus Drop'!BV$7:BV$165)</f>
        <v>0</v>
      </c>
      <c r="BS21" s="414">
        <f>+SUMIF('Argus Drop'!$D$7:$D$165,$A21,'Argus Drop'!BW$7:BW$165)</f>
        <v>0</v>
      </c>
      <c r="BT21" s="414">
        <f>+SUMIF('Argus Drop'!$D$7:$D$165,$A21,'Argus Drop'!BX$7:BX$165)</f>
        <v>0</v>
      </c>
      <c r="BU21" s="414">
        <f>+SUMIF('Argus Drop'!$D$7:$D$165,$A21,'Argus Drop'!BY$7:BY$165)</f>
        <v>0</v>
      </c>
      <c r="BV21" s="414">
        <f>+SUMIF('Argus Drop'!$D$7:$D$165,$A21,'Argus Drop'!BZ$7:BZ$165)</f>
        <v>0</v>
      </c>
      <c r="BW21" s="414">
        <f>+SUMIF('Argus Drop'!$D$7:$D$165,$A21,'Argus Drop'!CA$7:CA$165)</f>
        <v>0</v>
      </c>
      <c r="BX21" s="414">
        <f>+SUMIF('Argus Drop'!$D$7:$D$165,$A21,'Argus Drop'!CB$7:CB$165)</f>
        <v>0</v>
      </c>
      <c r="BY21" s="414">
        <f>+SUMIF('Argus Drop'!$D$7:$D$165,$A21,'Argus Drop'!CC$7:CC$165)</f>
        <v>0</v>
      </c>
      <c r="BZ21" s="414">
        <f>+SUMIF('Argus Drop'!$D$7:$D$165,$A21,'Argus Drop'!CD$7:CD$165)</f>
        <v>0</v>
      </c>
      <c r="CA21" s="414">
        <f>+SUMIF('Argus Drop'!$D$7:$D$165,$A21,'Argus Drop'!CE$7:CE$165)</f>
        <v>0</v>
      </c>
      <c r="CB21" s="414">
        <f>+SUMIF('Argus Drop'!$D$7:$D$165,$A21,'Argus Drop'!CF$7:CF$165)</f>
        <v>0</v>
      </c>
      <c r="CC21" s="414">
        <f>+SUMIF('Argus Drop'!$D$7:$D$165,$A21,'Argus Drop'!CG$7:CG$165)</f>
        <v>0</v>
      </c>
      <c r="CD21" s="414">
        <f>+SUMIF('Argus Drop'!$D$7:$D$165,$A21,'Argus Drop'!CH$7:CH$165)</f>
        <v>0</v>
      </c>
      <c r="CE21" s="414">
        <f>+SUMIF('Argus Drop'!$D$7:$D$165,$A21,'Argus Drop'!CI$7:CI$165)</f>
        <v>0</v>
      </c>
      <c r="CF21" s="414">
        <f>+SUMIF('Argus Drop'!$D$7:$D$165,$A21,'Argus Drop'!CJ$7:CJ$165)</f>
        <v>0</v>
      </c>
      <c r="CG21" s="414">
        <f>+SUMIF('Argus Drop'!$D$7:$D$165,$A21,'Argus Drop'!CK$7:CK$165)</f>
        <v>0</v>
      </c>
      <c r="CH21" s="414">
        <f>+SUMIF('Argus Drop'!$D$7:$D$165,$A21,'Argus Drop'!CL$7:CL$165)</f>
        <v>0</v>
      </c>
      <c r="CI21" s="414">
        <f>+SUMIF('Argus Drop'!$D$7:$D$165,$A21,'Argus Drop'!CM$7:CM$165)</f>
        <v>0</v>
      </c>
      <c r="CJ21" s="414">
        <f>+SUMIF('Argus Drop'!$D$7:$D$165,$A21,'Argus Drop'!CN$7:CN$165)</f>
        <v>0</v>
      </c>
      <c r="CK21" s="414">
        <f>+SUMIF('Argus Drop'!$D$7:$D$165,$A21,'Argus Drop'!CO$7:CO$165)</f>
        <v>0</v>
      </c>
      <c r="CL21" s="414">
        <f>+SUMIF('Argus Drop'!$D$7:$D$165,$A21,'Argus Drop'!CP$7:CP$165)</f>
        <v>0</v>
      </c>
      <c r="CM21" s="414">
        <f>+SUMIF('Argus Drop'!$D$7:$D$165,$A21,'Argus Drop'!CQ$7:CQ$165)</f>
        <v>0</v>
      </c>
      <c r="CN21" s="414">
        <f>+SUMIF('Argus Drop'!$D$7:$D$165,$A21,'Argus Drop'!CR$7:CR$165)</f>
        <v>0</v>
      </c>
      <c r="CO21" s="414">
        <f>+SUMIF('Argus Drop'!$D$7:$D$165,$A21,'Argus Drop'!CS$7:CS$165)</f>
        <v>0</v>
      </c>
      <c r="CP21" s="414">
        <f>+SUMIF('Argus Drop'!$D$7:$D$165,$A21,'Argus Drop'!CT$7:CT$165)</f>
        <v>0</v>
      </c>
      <c r="CQ21" s="414">
        <f>+SUMIF('Argus Drop'!$D$7:$D$165,$A21,'Argus Drop'!CU$7:CU$165)</f>
        <v>0</v>
      </c>
      <c r="CR21" s="414">
        <f>+SUMIF('Argus Drop'!$D$7:$D$165,$A21,'Argus Drop'!CV$7:CV$165)</f>
        <v>0</v>
      </c>
      <c r="CS21" s="414">
        <f>+SUMIF('Argus Drop'!$D$7:$D$165,$A21,'Argus Drop'!CW$7:CW$165)</f>
        <v>0</v>
      </c>
      <c r="CT21" s="414">
        <f>+SUMIF('Argus Drop'!$D$7:$D$165,$A21,'Argus Drop'!CX$7:CX$165)</f>
        <v>0</v>
      </c>
      <c r="CU21" s="414">
        <f>+SUMIF('Argus Drop'!$D$7:$D$165,$A21,'Argus Drop'!CY$7:CY$165)</f>
        <v>0</v>
      </c>
      <c r="CV21" s="414">
        <f>+SUMIF('Argus Drop'!$D$7:$D$165,$A21,'Argus Drop'!CZ$7:CZ$165)</f>
        <v>0</v>
      </c>
      <c r="CW21" s="414">
        <f>+SUMIF('Argus Drop'!$D$7:$D$165,$A21,'Argus Drop'!DA$7:DA$165)</f>
        <v>0</v>
      </c>
      <c r="CX21" s="414">
        <f>+SUMIF('Argus Drop'!$D$7:$D$165,$A21,'Argus Drop'!DB$7:DB$165)</f>
        <v>0</v>
      </c>
      <c r="CY21" s="414">
        <f>+SUMIF('Argus Drop'!$D$7:$D$165,$A21,'Argus Drop'!DC$7:DC$165)</f>
        <v>0</v>
      </c>
      <c r="CZ21" s="414">
        <f>+SUMIF('Argus Drop'!$D$7:$D$165,$A21,'Argus Drop'!DD$7:DD$165)</f>
        <v>0</v>
      </c>
      <c r="DA21" s="414">
        <f>+SUMIF('Argus Drop'!$D$7:$D$165,$A21,'Argus Drop'!DE$7:DE$165)</f>
        <v>0</v>
      </c>
      <c r="DB21" s="414">
        <f>+SUMIF('Argus Drop'!$D$7:$D$165,$A21,'Argus Drop'!DF$7:DF$165)</f>
        <v>0</v>
      </c>
      <c r="DC21" s="414">
        <f>+SUMIF('Argus Drop'!$D$7:$D$165,$A21,'Argus Drop'!DG$7:DG$165)</f>
        <v>0</v>
      </c>
      <c r="DD21" s="414">
        <f>+SUMIF('Argus Drop'!$D$7:$D$165,$A21,'Argus Drop'!DH$7:DH$165)</f>
        <v>0</v>
      </c>
      <c r="DE21" s="414">
        <f>+SUMIF('Argus Drop'!$D$7:$D$165,$A21,'Argus Drop'!DI$7:DI$165)</f>
        <v>0</v>
      </c>
      <c r="DF21" s="414">
        <f>+SUMIF('Argus Drop'!$D$7:$D$165,$A21,'Argus Drop'!DJ$7:DJ$165)</f>
        <v>0</v>
      </c>
      <c r="DG21" s="414">
        <f>+SUMIF('Argus Drop'!$D$7:$D$165,$A21,'Argus Drop'!DK$7:DK$165)</f>
        <v>0</v>
      </c>
      <c r="DH21" s="414">
        <f>+SUMIF('Argus Drop'!$D$7:$D$165,$A21,'Argus Drop'!DL$7:DL$165)</f>
        <v>0</v>
      </c>
      <c r="DI21" s="414">
        <f>+SUMIF('Argus Drop'!$D$7:$D$165,$A21,'Argus Drop'!DM$7:DM$165)</f>
        <v>0</v>
      </c>
      <c r="DJ21" s="414">
        <f>+SUMIF('Argus Drop'!$D$7:$D$165,$A21,'Argus Drop'!DN$7:DN$165)</f>
        <v>0</v>
      </c>
      <c r="DK21" s="414">
        <f>+SUMIF('Argus Drop'!$D$7:$D$165,$A21,'Argus Drop'!DO$7:DO$165)</f>
        <v>0</v>
      </c>
      <c r="DL21" s="414">
        <f>+SUMIF('Argus Drop'!$D$7:$D$165,$A21,'Argus Drop'!DP$7:DP$165)</f>
        <v>0</v>
      </c>
      <c r="DM21" s="414">
        <f>+SUMIF('Argus Drop'!$D$7:$D$165,$A21,'Argus Drop'!DQ$7:DQ$165)</f>
        <v>0</v>
      </c>
      <c r="DN21" s="414">
        <f>+SUMIF('Argus Drop'!$D$7:$D$165,$A21,'Argus Drop'!DR$7:DR$165)</f>
        <v>0</v>
      </c>
      <c r="DO21" s="414">
        <f>+SUMIF('Argus Drop'!$D$7:$D$165,$A21,'Argus Drop'!DS$7:DS$165)</f>
        <v>0</v>
      </c>
      <c r="DP21" s="414">
        <f>+SUMIF('Argus Drop'!$D$7:$D$165,$A21,'Argus Drop'!DT$7:DT$165)</f>
        <v>0</v>
      </c>
      <c r="DQ21" s="414">
        <f>+SUMIF('Argus Drop'!$D$7:$D$165,$A21,'Argus Drop'!DU$7:DU$165)</f>
        <v>0</v>
      </c>
      <c r="DR21" s="414">
        <f>+SUMIF('Argus Drop'!$D$7:$D$165,$A21,'Argus Drop'!DV$7:DV$165)</f>
        <v>0</v>
      </c>
      <c r="DS21" s="414">
        <f>+SUMIF('Argus Drop'!$D$7:$D$165,$A21,'Argus Drop'!DW$7:DW$165)</f>
        <v>0</v>
      </c>
      <c r="DT21" s="414">
        <f>+SUMIF('Argus Drop'!$D$7:$D$165,$A21,'Argus Drop'!DX$7:DX$165)</f>
        <v>0</v>
      </c>
      <c r="DU21" s="414">
        <f>+SUMIF('Argus Drop'!$D$7:$D$165,$A21,'Argus Drop'!DY$7:DY$165)</f>
        <v>0</v>
      </c>
      <c r="DV21" s="414">
        <f>+SUMIF('Argus Drop'!$D$7:$D$165,$A21,'Argus Drop'!DZ$7:DZ$165)</f>
        <v>0</v>
      </c>
      <c r="DW21" s="414">
        <f>+SUMIF('Argus Drop'!$D$7:$D$165,$A21,'Argus Drop'!EA$7:EA$165)</f>
        <v>0</v>
      </c>
      <c r="DX21" s="414">
        <f>+SUMIF('Argus Drop'!$D$7:$D$165,$A21,'Argus Drop'!EB$7:EB$165)</f>
        <v>0</v>
      </c>
      <c r="DY21" s="414">
        <f>+SUMIF('Argus Drop'!$D$7:$D$165,$A21,'Argus Drop'!EC$7:EC$165)</f>
        <v>0</v>
      </c>
      <c r="DZ21" s="414">
        <f>+SUMIF('Argus Drop'!$D$7:$D$165,$A21,'Argus Drop'!ED$7:ED$165)</f>
        <v>0</v>
      </c>
      <c r="EA21" s="414">
        <f>+SUMIF('Argus Drop'!$D$7:$D$165,$A21,'Argus Drop'!EE$7:EE$165)</f>
        <v>0</v>
      </c>
      <c r="EB21" s="414">
        <f>+SUMIF('Argus Drop'!$D$7:$D$165,$A21,'Argus Drop'!EF$7:EF$165)</f>
        <v>0</v>
      </c>
      <c r="EC21" s="414">
        <f>+SUMIF('Argus Drop'!$D$7:$D$165,$A21,'Argus Drop'!EG$7:EG$165)</f>
        <v>0</v>
      </c>
    </row>
    <row r="22" spans="1:133">
      <c r="A22" s="420">
        <f>+'Argus Drop'!B22</f>
        <v>6</v>
      </c>
      <c r="B22" s="414">
        <f>+SUMIF('Argus Drop'!$D$7:$D$165,$A22,'Argus Drop'!F$7:F$165)</f>
        <v>0</v>
      </c>
      <c r="C22" s="414">
        <f>+SUMIF('Argus Drop'!$D$7:$D$165,$A22,'Argus Drop'!G$7:G$165)</f>
        <v>0</v>
      </c>
      <c r="D22" s="414">
        <f>+SUMIF('Argus Drop'!$D$7:$D$165,$A22,'Argus Drop'!H$7:H$165)</f>
        <v>0</v>
      </c>
      <c r="E22" s="414">
        <f>+SUMIF('Argus Drop'!$D$7:$D$165,$A22,'Argus Drop'!I$7:I$165)</f>
        <v>0</v>
      </c>
      <c r="F22" s="414">
        <f>+SUMIF('Argus Drop'!$D$7:$D$165,$A22,'Argus Drop'!J$7:J$165)</f>
        <v>0</v>
      </c>
      <c r="G22" s="414">
        <f>+SUMIF('Argus Drop'!$D$7:$D$165,$A22,'Argus Drop'!K$7:K$165)</f>
        <v>0</v>
      </c>
      <c r="H22" s="414">
        <f>+SUMIF('Argus Drop'!$D$7:$D$165,$A22,'Argus Drop'!L$7:L$165)</f>
        <v>0</v>
      </c>
      <c r="I22" s="414">
        <f>+SUMIF('Argus Drop'!$D$7:$D$165,$A22,'Argus Drop'!M$7:M$165)</f>
        <v>0</v>
      </c>
      <c r="J22" s="414">
        <f>+SUMIF('Argus Drop'!$D$7:$D$165,$A22,'Argus Drop'!N$7:N$165)</f>
        <v>0</v>
      </c>
      <c r="K22" s="414">
        <f>+SUMIF('Argus Drop'!$D$7:$D$165,$A22,'Argus Drop'!O$7:O$165)</f>
        <v>0</v>
      </c>
      <c r="L22" s="414">
        <f>+SUMIF('Argus Drop'!$D$7:$D$165,$A22,'Argus Drop'!P$7:P$165)</f>
        <v>0</v>
      </c>
      <c r="M22" s="414">
        <f>+SUMIF('Argus Drop'!$D$7:$D$165,$A22,'Argus Drop'!Q$7:Q$165)</f>
        <v>0</v>
      </c>
      <c r="N22" s="414">
        <f>+SUMIF('Argus Drop'!$D$7:$D$165,$A22,'Argus Drop'!R$7:R$165)</f>
        <v>0</v>
      </c>
      <c r="O22" s="414">
        <f>+SUMIF('Argus Drop'!$D$7:$D$165,$A22,'Argus Drop'!S$7:S$165)</f>
        <v>0</v>
      </c>
      <c r="P22" s="414">
        <f>+SUMIF('Argus Drop'!$D$7:$D$165,$A22,'Argus Drop'!T$7:T$165)</f>
        <v>0</v>
      </c>
      <c r="Q22" s="414">
        <f>+SUMIF('Argus Drop'!$D$7:$D$165,$A22,'Argus Drop'!U$7:U$165)</f>
        <v>0</v>
      </c>
      <c r="R22" s="414">
        <f>+SUMIF('Argus Drop'!$D$7:$D$165,$A22,'Argus Drop'!V$7:V$165)</f>
        <v>0</v>
      </c>
      <c r="S22" s="414">
        <f>+SUMIF('Argus Drop'!$D$7:$D$165,$A22,'Argus Drop'!W$7:W$165)</f>
        <v>0</v>
      </c>
      <c r="T22" s="414">
        <f>+SUMIF('Argus Drop'!$D$7:$D$165,$A22,'Argus Drop'!X$7:X$165)</f>
        <v>0</v>
      </c>
      <c r="U22" s="414">
        <f>+SUMIF('Argus Drop'!$D$7:$D$165,$A22,'Argus Drop'!Y$7:Y$165)</f>
        <v>0</v>
      </c>
      <c r="V22" s="414">
        <f>+SUMIF('Argus Drop'!$D$7:$D$165,$A22,'Argus Drop'!Z$7:Z$165)</f>
        <v>0</v>
      </c>
      <c r="W22" s="414">
        <f>+SUMIF('Argus Drop'!$D$7:$D$165,$A22,'Argus Drop'!AA$7:AA$165)</f>
        <v>0</v>
      </c>
      <c r="X22" s="414">
        <f>+SUMIF('Argus Drop'!$D$7:$D$165,$A22,'Argus Drop'!AB$7:AB$165)</f>
        <v>0</v>
      </c>
      <c r="Y22" s="414">
        <f>+SUMIF('Argus Drop'!$D$7:$D$165,$A22,'Argus Drop'!AC$7:AC$165)</f>
        <v>0</v>
      </c>
      <c r="Z22" s="414">
        <f>+SUMIF('Argus Drop'!$D$7:$D$165,$A22,'Argus Drop'!AD$7:AD$165)</f>
        <v>0</v>
      </c>
      <c r="AA22" s="414">
        <f>+SUMIF('Argus Drop'!$D$7:$D$165,$A22,'Argus Drop'!AE$7:AE$165)</f>
        <v>0</v>
      </c>
      <c r="AB22" s="414">
        <f>+SUMIF('Argus Drop'!$D$7:$D$165,$A22,'Argus Drop'!AF$7:AF$165)</f>
        <v>0</v>
      </c>
      <c r="AC22" s="414">
        <f>+SUMIF('Argus Drop'!$D$7:$D$165,$A22,'Argus Drop'!AG$7:AG$165)</f>
        <v>0</v>
      </c>
      <c r="AD22" s="414">
        <f>+SUMIF('Argus Drop'!$D$7:$D$165,$A22,'Argus Drop'!AH$7:AH$165)</f>
        <v>0</v>
      </c>
      <c r="AE22" s="414">
        <f>+SUMIF('Argus Drop'!$D$7:$D$165,$A22,'Argus Drop'!AI$7:AI$165)</f>
        <v>0</v>
      </c>
      <c r="AF22" s="414">
        <f>+SUMIF('Argus Drop'!$D$7:$D$165,$A22,'Argus Drop'!AJ$7:AJ$165)</f>
        <v>0</v>
      </c>
      <c r="AG22" s="414">
        <f>+SUMIF('Argus Drop'!$D$7:$D$165,$A22,'Argus Drop'!AK$7:AK$165)</f>
        <v>0</v>
      </c>
      <c r="AH22" s="414">
        <f>+SUMIF('Argus Drop'!$D$7:$D$165,$A22,'Argus Drop'!AL$7:AL$165)</f>
        <v>0</v>
      </c>
      <c r="AI22" s="414">
        <f>+SUMIF('Argus Drop'!$D$7:$D$165,$A22,'Argus Drop'!AM$7:AM$165)</f>
        <v>0</v>
      </c>
      <c r="AJ22" s="414">
        <f>+SUMIF('Argus Drop'!$D$7:$D$165,$A22,'Argus Drop'!AN$7:AN$165)</f>
        <v>0</v>
      </c>
      <c r="AK22" s="414">
        <f>+SUMIF('Argus Drop'!$D$7:$D$165,$A22,'Argus Drop'!AO$7:AO$165)</f>
        <v>0</v>
      </c>
      <c r="AL22" s="414">
        <f>+SUMIF('Argus Drop'!$D$7:$D$165,$A22,'Argus Drop'!AP$7:AP$165)</f>
        <v>0</v>
      </c>
      <c r="AM22" s="414">
        <f>+SUMIF('Argus Drop'!$D$7:$D$165,$A22,'Argus Drop'!AQ$7:AQ$165)</f>
        <v>0</v>
      </c>
      <c r="AN22" s="414">
        <f>+SUMIF('Argus Drop'!$D$7:$D$165,$A22,'Argus Drop'!AR$7:AR$165)</f>
        <v>0</v>
      </c>
      <c r="AO22" s="414">
        <f>+SUMIF('Argus Drop'!$D$7:$D$165,$A22,'Argus Drop'!AS$7:AS$165)</f>
        <v>0</v>
      </c>
      <c r="AP22" s="414">
        <f>+SUMIF('Argus Drop'!$D$7:$D$165,$A22,'Argus Drop'!AT$7:AT$165)</f>
        <v>0</v>
      </c>
      <c r="AQ22" s="414">
        <f>+SUMIF('Argus Drop'!$D$7:$D$165,$A22,'Argus Drop'!AU$7:AU$165)</f>
        <v>0</v>
      </c>
      <c r="AR22" s="414">
        <f>+SUMIF('Argus Drop'!$D$7:$D$165,$A22,'Argus Drop'!AV$7:AV$165)</f>
        <v>0</v>
      </c>
      <c r="AS22" s="414">
        <f>+SUMIF('Argus Drop'!$D$7:$D$165,$A22,'Argus Drop'!AW$7:AW$165)</f>
        <v>0</v>
      </c>
      <c r="AT22" s="414">
        <f>+SUMIF('Argus Drop'!$D$7:$D$165,$A22,'Argus Drop'!AX$7:AX$165)</f>
        <v>0</v>
      </c>
      <c r="AU22" s="414">
        <f>+SUMIF('Argus Drop'!$D$7:$D$165,$A22,'Argus Drop'!AY$7:AY$165)</f>
        <v>0</v>
      </c>
      <c r="AV22" s="414">
        <f>+SUMIF('Argus Drop'!$D$7:$D$165,$A22,'Argus Drop'!AZ$7:AZ$165)</f>
        <v>0</v>
      </c>
      <c r="AW22" s="414">
        <f>+SUMIF('Argus Drop'!$D$7:$D$165,$A22,'Argus Drop'!BA$7:BA$165)</f>
        <v>0</v>
      </c>
      <c r="AX22" s="414">
        <f>+SUMIF('Argus Drop'!$D$7:$D$165,$A22,'Argus Drop'!BB$7:BB$165)</f>
        <v>0</v>
      </c>
      <c r="AY22" s="414">
        <f>+SUMIF('Argus Drop'!$D$7:$D$165,$A22,'Argus Drop'!BC$7:BC$165)</f>
        <v>0</v>
      </c>
      <c r="AZ22" s="414">
        <f>+SUMIF('Argus Drop'!$D$7:$D$165,$A22,'Argus Drop'!BD$7:BD$165)</f>
        <v>0</v>
      </c>
      <c r="BA22" s="414">
        <f>+SUMIF('Argus Drop'!$D$7:$D$165,$A22,'Argus Drop'!BE$7:BE$165)</f>
        <v>0</v>
      </c>
      <c r="BB22" s="414">
        <f>+SUMIF('Argus Drop'!$D$7:$D$165,$A22,'Argus Drop'!BF$7:BF$165)</f>
        <v>0</v>
      </c>
      <c r="BC22" s="414">
        <f>+SUMIF('Argus Drop'!$D$7:$D$165,$A22,'Argus Drop'!BG$7:BG$165)</f>
        <v>0</v>
      </c>
      <c r="BD22" s="414">
        <f>+SUMIF('Argus Drop'!$D$7:$D$165,$A22,'Argus Drop'!BH$7:BH$165)</f>
        <v>0</v>
      </c>
      <c r="BE22" s="414">
        <f>+SUMIF('Argus Drop'!$D$7:$D$165,$A22,'Argus Drop'!BI$7:BI$165)</f>
        <v>0</v>
      </c>
      <c r="BF22" s="414">
        <f>+SUMIF('Argus Drop'!$D$7:$D$165,$A22,'Argus Drop'!BJ$7:BJ$165)</f>
        <v>0</v>
      </c>
      <c r="BG22" s="414">
        <f>+SUMIF('Argus Drop'!$D$7:$D$165,$A22,'Argus Drop'!BK$7:BK$165)</f>
        <v>0</v>
      </c>
      <c r="BH22" s="414">
        <f>+SUMIF('Argus Drop'!$D$7:$D$165,$A22,'Argus Drop'!BL$7:BL$165)</f>
        <v>0</v>
      </c>
      <c r="BI22" s="414">
        <f>+SUMIF('Argus Drop'!$D$7:$D$165,$A22,'Argus Drop'!BM$7:BM$165)</f>
        <v>0</v>
      </c>
      <c r="BJ22" s="414">
        <f>+SUMIF('Argus Drop'!$D$7:$D$165,$A22,'Argus Drop'!BN$7:BN$165)</f>
        <v>0</v>
      </c>
      <c r="BK22" s="414">
        <f>+SUMIF('Argus Drop'!$D$7:$D$165,$A22,'Argus Drop'!BO$7:BO$165)</f>
        <v>0</v>
      </c>
      <c r="BL22" s="414">
        <f>+SUMIF('Argus Drop'!$D$7:$D$165,$A22,'Argus Drop'!BP$7:BP$165)</f>
        <v>0</v>
      </c>
      <c r="BM22" s="414">
        <f>+SUMIF('Argus Drop'!$D$7:$D$165,$A22,'Argus Drop'!BQ$7:BQ$165)</f>
        <v>0</v>
      </c>
      <c r="BN22" s="414">
        <f>+SUMIF('Argus Drop'!$D$7:$D$165,$A22,'Argus Drop'!BR$7:BR$165)</f>
        <v>0</v>
      </c>
      <c r="BO22" s="414">
        <f>+SUMIF('Argus Drop'!$D$7:$D$165,$A22,'Argus Drop'!BS$7:BS$165)</f>
        <v>0</v>
      </c>
      <c r="BP22" s="414">
        <f>+SUMIF('Argus Drop'!$D$7:$D$165,$A22,'Argus Drop'!BT$7:BT$165)</f>
        <v>0</v>
      </c>
      <c r="BQ22" s="414">
        <f>+SUMIF('Argus Drop'!$D$7:$D$165,$A22,'Argus Drop'!BU$7:BU$165)</f>
        <v>0</v>
      </c>
      <c r="BR22" s="414">
        <f>+SUMIF('Argus Drop'!$D$7:$D$165,$A22,'Argus Drop'!BV$7:BV$165)</f>
        <v>0</v>
      </c>
      <c r="BS22" s="414">
        <f>+SUMIF('Argus Drop'!$D$7:$D$165,$A22,'Argus Drop'!BW$7:BW$165)</f>
        <v>0</v>
      </c>
      <c r="BT22" s="414">
        <f>+SUMIF('Argus Drop'!$D$7:$D$165,$A22,'Argus Drop'!BX$7:BX$165)</f>
        <v>0</v>
      </c>
      <c r="BU22" s="414">
        <f>+SUMIF('Argus Drop'!$D$7:$D$165,$A22,'Argus Drop'!BY$7:BY$165)</f>
        <v>0</v>
      </c>
      <c r="BV22" s="414">
        <f>+SUMIF('Argus Drop'!$D$7:$D$165,$A22,'Argus Drop'!BZ$7:BZ$165)</f>
        <v>0</v>
      </c>
      <c r="BW22" s="414">
        <f>+SUMIF('Argus Drop'!$D$7:$D$165,$A22,'Argus Drop'!CA$7:CA$165)</f>
        <v>0</v>
      </c>
      <c r="BX22" s="414">
        <f>+SUMIF('Argus Drop'!$D$7:$D$165,$A22,'Argus Drop'!CB$7:CB$165)</f>
        <v>0</v>
      </c>
      <c r="BY22" s="414">
        <f>+SUMIF('Argus Drop'!$D$7:$D$165,$A22,'Argus Drop'!CC$7:CC$165)</f>
        <v>0</v>
      </c>
      <c r="BZ22" s="414">
        <f>+SUMIF('Argus Drop'!$D$7:$D$165,$A22,'Argus Drop'!CD$7:CD$165)</f>
        <v>0</v>
      </c>
      <c r="CA22" s="414">
        <f>+SUMIF('Argus Drop'!$D$7:$D$165,$A22,'Argus Drop'!CE$7:CE$165)</f>
        <v>0</v>
      </c>
      <c r="CB22" s="414">
        <f>+SUMIF('Argus Drop'!$D$7:$D$165,$A22,'Argus Drop'!CF$7:CF$165)</f>
        <v>0</v>
      </c>
      <c r="CC22" s="414">
        <f>+SUMIF('Argus Drop'!$D$7:$D$165,$A22,'Argus Drop'!CG$7:CG$165)</f>
        <v>0</v>
      </c>
      <c r="CD22" s="414">
        <f>+SUMIF('Argus Drop'!$D$7:$D$165,$A22,'Argus Drop'!CH$7:CH$165)</f>
        <v>0</v>
      </c>
      <c r="CE22" s="414">
        <f>+SUMIF('Argus Drop'!$D$7:$D$165,$A22,'Argus Drop'!CI$7:CI$165)</f>
        <v>0</v>
      </c>
      <c r="CF22" s="414">
        <f>+SUMIF('Argus Drop'!$D$7:$D$165,$A22,'Argus Drop'!CJ$7:CJ$165)</f>
        <v>0</v>
      </c>
      <c r="CG22" s="414">
        <f>+SUMIF('Argus Drop'!$D$7:$D$165,$A22,'Argus Drop'!CK$7:CK$165)</f>
        <v>0</v>
      </c>
      <c r="CH22" s="414">
        <f>+SUMIF('Argus Drop'!$D$7:$D$165,$A22,'Argus Drop'!CL$7:CL$165)</f>
        <v>0</v>
      </c>
      <c r="CI22" s="414">
        <f>+SUMIF('Argus Drop'!$D$7:$D$165,$A22,'Argus Drop'!CM$7:CM$165)</f>
        <v>0</v>
      </c>
      <c r="CJ22" s="414">
        <f>+SUMIF('Argus Drop'!$D$7:$D$165,$A22,'Argus Drop'!CN$7:CN$165)</f>
        <v>0</v>
      </c>
      <c r="CK22" s="414">
        <f>+SUMIF('Argus Drop'!$D$7:$D$165,$A22,'Argus Drop'!CO$7:CO$165)</f>
        <v>0</v>
      </c>
      <c r="CL22" s="414">
        <f>+SUMIF('Argus Drop'!$D$7:$D$165,$A22,'Argus Drop'!CP$7:CP$165)</f>
        <v>0</v>
      </c>
      <c r="CM22" s="414">
        <f>+SUMIF('Argus Drop'!$D$7:$D$165,$A22,'Argus Drop'!CQ$7:CQ$165)</f>
        <v>0</v>
      </c>
      <c r="CN22" s="414">
        <f>+SUMIF('Argus Drop'!$D$7:$D$165,$A22,'Argus Drop'!CR$7:CR$165)</f>
        <v>0</v>
      </c>
      <c r="CO22" s="414">
        <f>+SUMIF('Argus Drop'!$D$7:$D$165,$A22,'Argus Drop'!CS$7:CS$165)</f>
        <v>0</v>
      </c>
      <c r="CP22" s="414">
        <f>+SUMIF('Argus Drop'!$D$7:$D$165,$A22,'Argus Drop'!CT$7:CT$165)</f>
        <v>0</v>
      </c>
      <c r="CQ22" s="414">
        <f>+SUMIF('Argus Drop'!$D$7:$D$165,$A22,'Argus Drop'!CU$7:CU$165)</f>
        <v>0</v>
      </c>
      <c r="CR22" s="414">
        <f>+SUMIF('Argus Drop'!$D$7:$D$165,$A22,'Argus Drop'!CV$7:CV$165)</f>
        <v>0</v>
      </c>
      <c r="CS22" s="414">
        <f>+SUMIF('Argus Drop'!$D$7:$D$165,$A22,'Argus Drop'!CW$7:CW$165)</f>
        <v>0</v>
      </c>
      <c r="CT22" s="414">
        <f>+SUMIF('Argus Drop'!$D$7:$D$165,$A22,'Argus Drop'!CX$7:CX$165)</f>
        <v>0</v>
      </c>
      <c r="CU22" s="414">
        <f>+SUMIF('Argus Drop'!$D$7:$D$165,$A22,'Argus Drop'!CY$7:CY$165)</f>
        <v>0</v>
      </c>
      <c r="CV22" s="414">
        <f>+SUMIF('Argus Drop'!$D$7:$D$165,$A22,'Argus Drop'!CZ$7:CZ$165)</f>
        <v>0</v>
      </c>
      <c r="CW22" s="414">
        <f>+SUMIF('Argus Drop'!$D$7:$D$165,$A22,'Argus Drop'!DA$7:DA$165)</f>
        <v>0</v>
      </c>
      <c r="CX22" s="414">
        <f>+SUMIF('Argus Drop'!$D$7:$D$165,$A22,'Argus Drop'!DB$7:DB$165)</f>
        <v>0</v>
      </c>
      <c r="CY22" s="414">
        <f>+SUMIF('Argus Drop'!$D$7:$D$165,$A22,'Argus Drop'!DC$7:DC$165)</f>
        <v>0</v>
      </c>
      <c r="CZ22" s="414">
        <f>+SUMIF('Argus Drop'!$D$7:$D$165,$A22,'Argus Drop'!DD$7:DD$165)</f>
        <v>0</v>
      </c>
      <c r="DA22" s="414">
        <f>+SUMIF('Argus Drop'!$D$7:$D$165,$A22,'Argus Drop'!DE$7:DE$165)</f>
        <v>0</v>
      </c>
      <c r="DB22" s="414">
        <f>+SUMIF('Argus Drop'!$D$7:$D$165,$A22,'Argus Drop'!DF$7:DF$165)</f>
        <v>0</v>
      </c>
      <c r="DC22" s="414">
        <f>+SUMIF('Argus Drop'!$D$7:$D$165,$A22,'Argus Drop'!DG$7:DG$165)</f>
        <v>0</v>
      </c>
      <c r="DD22" s="414">
        <f>+SUMIF('Argus Drop'!$D$7:$D$165,$A22,'Argus Drop'!DH$7:DH$165)</f>
        <v>0</v>
      </c>
      <c r="DE22" s="414">
        <f>+SUMIF('Argus Drop'!$D$7:$D$165,$A22,'Argus Drop'!DI$7:DI$165)</f>
        <v>0</v>
      </c>
      <c r="DF22" s="414">
        <f>+SUMIF('Argus Drop'!$D$7:$D$165,$A22,'Argus Drop'!DJ$7:DJ$165)</f>
        <v>0</v>
      </c>
      <c r="DG22" s="414">
        <f>+SUMIF('Argus Drop'!$D$7:$D$165,$A22,'Argus Drop'!DK$7:DK$165)</f>
        <v>0</v>
      </c>
      <c r="DH22" s="414">
        <f>+SUMIF('Argus Drop'!$D$7:$D$165,$A22,'Argus Drop'!DL$7:DL$165)</f>
        <v>0</v>
      </c>
      <c r="DI22" s="414">
        <f>+SUMIF('Argus Drop'!$D$7:$D$165,$A22,'Argus Drop'!DM$7:DM$165)</f>
        <v>0</v>
      </c>
      <c r="DJ22" s="414">
        <f>+SUMIF('Argus Drop'!$D$7:$D$165,$A22,'Argus Drop'!DN$7:DN$165)</f>
        <v>0</v>
      </c>
      <c r="DK22" s="414">
        <f>+SUMIF('Argus Drop'!$D$7:$D$165,$A22,'Argus Drop'!DO$7:DO$165)</f>
        <v>0</v>
      </c>
      <c r="DL22" s="414">
        <f>+SUMIF('Argus Drop'!$D$7:$D$165,$A22,'Argus Drop'!DP$7:DP$165)</f>
        <v>0</v>
      </c>
      <c r="DM22" s="414">
        <f>+SUMIF('Argus Drop'!$D$7:$D$165,$A22,'Argus Drop'!DQ$7:DQ$165)</f>
        <v>0</v>
      </c>
      <c r="DN22" s="414">
        <f>+SUMIF('Argus Drop'!$D$7:$D$165,$A22,'Argus Drop'!DR$7:DR$165)</f>
        <v>0</v>
      </c>
      <c r="DO22" s="414">
        <f>+SUMIF('Argus Drop'!$D$7:$D$165,$A22,'Argus Drop'!DS$7:DS$165)</f>
        <v>0</v>
      </c>
      <c r="DP22" s="414">
        <f>+SUMIF('Argus Drop'!$D$7:$D$165,$A22,'Argus Drop'!DT$7:DT$165)</f>
        <v>0</v>
      </c>
      <c r="DQ22" s="414">
        <f>+SUMIF('Argus Drop'!$D$7:$D$165,$A22,'Argus Drop'!DU$7:DU$165)</f>
        <v>0</v>
      </c>
      <c r="DR22" s="414">
        <f>+SUMIF('Argus Drop'!$D$7:$D$165,$A22,'Argus Drop'!DV$7:DV$165)</f>
        <v>0</v>
      </c>
      <c r="DS22" s="414">
        <f>+SUMIF('Argus Drop'!$D$7:$D$165,$A22,'Argus Drop'!DW$7:DW$165)</f>
        <v>0</v>
      </c>
      <c r="DT22" s="414">
        <f>+SUMIF('Argus Drop'!$D$7:$D$165,$A22,'Argus Drop'!DX$7:DX$165)</f>
        <v>0</v>
      </c>
      <c r="DU22" s="414">
        <f>+SUMIF('Argus Drop'!$D$7:$D$165,$A22,'Argus Drop'!DY$7:DY$165)</f>
        <v>0</v>
      </c>
      <c r="DV22" s="414">
        <f>+SUMIF('Argus Drop'!$D$7:$D$165,$A22,'Argus Drop'!DZ$7:DZ$165)</f>
        <v>0</v>
      </c>
      <c r="DW22" s="414">
        <f>+SUMIF('Argus Drop'!$D$7:$D$165,$A22,'Argus Drop'!EA$7:EA$165)</f>
        <v>0</v>
      </c>
      <c r="DX22" s="414">
        <f>+SUMIF('Argus Drop'!$D$7:$D$165,$A22,'Argus Drop'!EB$7:EB$165)</f>
        <v>0</v>
      </c>
      <c r="DY22" s="414">
        <f>+SUMIF('Argus Drop'!$D$7:$D$165,$A22,'Argus Drop'!EC$7:EC$165)</f>
        <v>0</v>
      </c>
      <c r="DZ22" s="414">
        <f>+SUMIF('Argus Drop'!$D$7:$D$165,$A22,'Argus Drop'!ED$7:ED$165)</f>
        <v>0</v>
      </c>
      <c r="EA22" s="414">
        <f>+SUMIF('Argus Drop'!$D$7:$D$165,$A22,'Argus Drop'!EE$7:EE$165)</f>
        <v>0</v>
      </c>
      <c r="EB22" s="414">
        <f>+SUMIF('Argus Drop'!$D$7:$D$165,$A22,'Argus Drop'!EF$7:EF$165)</f>
        <v>0</v>
      </c>
      <c r="EC22" s="414">
        <f>+SUMIF('Argus Drop'!$D$7:$D$165,$A22,'Argus Drop'!EG$7:EG$165)</f>
        <v>0</v>
      </c>
    </row>
    <row r="23" spans="1:133">
      <c r="A23" s="420">
        <f>+'Argus Drop'!B23</f>
        <v>23</v>
      </c>
      <c r="B23" s="414">
        <f>+SUMIF('Argus Drop'!$D$7:$D$165,$A23,'Argus Drop'!F$7:F$165)</f>
        <v>0</v>
      </c>
      <c r="C23" s="414">
        <f>+SUMIF('Argus Drop'!$D$7:$D$165,$A23,'Argus Drop'!G$7:G$165)</f>
        <v>0</v>
      </c>
      <c r="D23" s="414">
        <f>+SUMIF('Argus Drop'!$D$7:$D$165,$A23,'Argus Drop'!H$7:H$165)</f>
        <v>0</v>
      </c>
      <c r="E23" s="414">
        <f>+SUMIF('Argus Drop'!$D$7:$D$165,$A23,'Argus Drop'!I$7:I$165)</f>
        <v>0</v>
      </c>
      <c r="F23" s="414">
        <f>+SUMIF('Argus Drop'!$D$7:$D$165,$A23,'Argus Drop'!J$7:J$165)</f>
        <v>0</v>
      </c>
      <c r="G23" s="414">
        <f>+SUMIF('Argus Drop'!$D$7:$D$165,$A23,'Argus Drop'!K$7:K$165)</f>
        <v>0</v>
      </c>
      <c r="H23" s="414">
        <f>+SUMIF('Argus Drop'!$D$7:$D$165,$A23,'Argus Drop'!L$7:L$165)</f>
        <v>0</v>
      </c>
      <c r="I23" s="414">
        <f>+SUMIF('Argus Drop'!$D$7:$D$165,$A23,'Argus Drop'!M$7:M$165)</f>
        <v>0</v>
      </c>
      <c r="J23" s="414">
        <f>+SUMIF('Argus Drop'!$D$7:$D$165,$A23,'Argus Drop'!N$7:N$165)</f>
        <v>0</v>
      </c>
      <c r="K23" s="414">
        <f>+SUMIF('Argus Drop'!$D$7:$D$165,$A23,'Argus Drop'!O$7:O$165)</f>
        <v>0</v>
      </c>
      <c r="L23" s="414">
        <f>+SUMIF('Argus Drop'!$D$7:$D$165,$A23,'Argus Drop'!P$7:P$165)</f>
        <v>0</v>
      </c>
      <c r="M23" s="414">
        <f>+SUMIF('Argus Drop'!$D$7:$D$165,$A23,'Argus Drop'!Q$7:Q$165)</f>
        <v>0</v>
      </c>
      <c r="N23" s="414">
        <f>+SUMIF('Argus Drop'!$D$7:$D$165,$A23,'Argus Drop'!R$7:R$165)</f>
        <v>0</v>
      </c>
      <c r="O23" s="414">
        <f>+SUMIF('Argus Drop'!$D$7:$D$165,$A23,'Argus Drop'!S$7:S$165)</f>
        <v>0</v>
      </c>
      <c r="P23" s="414">
        <f>+SUMIF('Argus Drop'!$D$7:$D$165,$A23,'Argus Drop'!T$7:T$165)</f>
        <v>0</v>
      </c>
      <c r="Q23" s="414">
        <f>+SUMIF('Argus Drop'!$D$7:$D$165,$A23,'Argus Drop'!U$7:U$165)</f>
        <v>0</v>
      </c>
      <c r="R23" s="414">
        <f>+SUMIF('Argus Drop'!$D$7:$D$165,$A23,'Argus Drop'!V$7:V$165)</f>
        <v>0</v>
      </c>
      <c r="S23" s="414">
        <f>+SUMIF('Argus Drop'!$D$7:$D$165,$A23,'Argus Drop'!W$7:W$165)</f>
        <v>0</v>
      </c>
      <c r="T23" s="414">
        <f>+SUMIF('Argus Drop'!$D$7:$D$165,$A23,'Argus Drop'!X$7:X$165)</f>
        <v>0</v>
      </c>
      <c r="U23" s="414">
        <f>+SUMIF('Argus Drop'!$D$7:$D$165,$A23,'Argus Drop'!Y$7:Y$165)</f>
        <v>0</v>
      </c>
      <c r="V23" s="414">
        <f>+SUMIF('Argus Drop'!$D$7:$D$165,$A23,'Argus Drop'!Z$7:Z$165)</f>
        <v>0</v>
      </c>
      <c r="W23" s="414">
        <f>+SUMIF('Argus Drop'!$D$7:$D$165,$A23,'Argus Drop'!AA$7:AA$165)</f>
        <v>0</v>
      </c>
      <c r="X23" s="414">
        <f>+SUMIF('Argus Drop'!$D$7:$D$165,$A23,'Argus Drop'!AB$7:AB$165)</f>
        <v>0</v>
      </c>
      <c r="Y23" s="414">
        <f>+SUMIF('Argus Drop'!$D$7:$D$165,$A23,'Argus Drop'!AC$7:AC$165)</f>
        <v>0</v>
      </c>
      <c r="Z23" s="414">
        <f>+SUMIF('Argus Drop'!$D$7:$D$165,$A23,'Argus Drop'!AD$7:AD$165)</f>
        <v>0</v>
      </c>
      <c r="AA23" s="414">
        <f>+SUMIF('Argus Drop'!$D$7:$D$165,$A23,'Argus Drop'!AE$7:AE$165)</f>
        <v>0</v>
      </c>
      <c r="AB23" s="414">
        <f>+SUMIF('Argus Drop'!$D$7:$D$165,$A23,'Argus Drop'!AF$7:AF$165)</f>
        <v>0</v>
      </c>
      <c r="AC23" s="414">
        <f>+SUMIF('Argus Drop'!$D$7:$D$165,$A23,'Argus Drop'!AG$7:AG$165)</f>
        <v>0</v>
      </c>
      <c r="AD23" s="414">
        <f>+SUMIF('Argus Drop'!$D$7:$D$165,$A23,'Argus Drop'!AH$7:AH$165)</f>
        <v>0</v>
      </c>
      <c r="AE23" s="414">
        <f>+SUMIF('Argus Drop'!$D$7:$D$165,$A23,'Argus Drop'!AI$7:AI$165)</f>
        <v>0</v>
      </c>
      <c r="AF23" s="414">
        <f>+SUMIF('Argus Drop'!$D$7:$D$165,$A23,'Argus Drop'!AJ$7:AJ$165)</f>
        <v>0</v>
      </c>
      <c r="AG23" s="414">
        <f>+SUMIF('Argus Drop'!$D$7:$D$165,$A23,'Argus Drop'!AK$7:AK$165)</f>
        <v>0</v>
      </c>
      <c r="AH23" s="414">
        <f>+SUMIF('Argus Drop'!$D$7:$D$165,$A23,'Argus Drop'!AL$7:AL$165)</f>
        <v>0</v>
      </c>
      <c r="AI23" s="414">
        <f>+SUMIF('Argus Drop'!$D$7:$D$165,$A23,'Argus Drop'!AM$7:AM$165)</f>
        <v>0</v>
      </c>
      <c r="AJ23" s="414">
        <f>+SUMIF('Argus Drop'!$D$7:$D$165,$A23,'Argus Drop'!AN$7:AN$165)</f>
        <v>0</v>
      </c>
      <c r="AK23" s="414">
        <f>+SUMIF('Argus Drop'!$D$7:$D$165,$A23,'Argus Drop'!AO$7:AO$165)</f>
        <v>0</v>
      </c>
      <c r="AL23" s="414">
        <f>+SUMIF('Argus Drop'!$D$7:$D$165,$A23,'Argus Drop'!AP$7:AP$165)</f>
        <v>0</v>
      </c>
      <c r="AM23" s="414">
        <f>+SUMIF('Argus Drop'!$D$7:$D$165,$A23,'Argus Drop'!AQ$7:AQ$165)</f>
        <v>0</v>
      </c>
      <c r="AN23" s="414">
        <f>+SUMIF('Argus Drop'!$D$7:$D$165,$A23,'Argus Drop'!AR$7:AR$165)</f>
        <v>0</v>
      </c>
      <c r="AO23" s="414">
        <f>+SUMIF('Argus Drop'!$D$7:$D$165,$A23,'Argus Drop'!AS$7:AS$165)</f>
        <v>0</v>
      </c>
      <c r="AP23" s="414">
        <f>+SUMIF('Argus Drop'!$D$7:$D$165,$A23,'Argus Drop'!AT$7:AT$165)</f>
        <v>0</v>
      </c>
      <c r="AQ23" s="414">
        <f>+SUMIF('Argus Drop'!$D$7:$D$165,$A23,'Argus Drop'!AU$7:AU$165)</f>
        <v>0</v>
      </c>
      <c r="AR23" s="414">
        <f>+SUMIF('Argus Drop'!$D$7:$D$165,$A23,'Argus Drop'!AV$7:AV$165)</f>
        <v>0</v>
      </c>
      <c r="AS23" s="414">
        <f>+SUMIF('Argus Drop'!$D$7:$D$165,$A23,'Argus Drop'!AW$7:AW$165)</f>
        <v>0</v>
      </c>
      <c r="AT23" s="414">
        <f>+SUMIF('Argus Drop'!$D$7:$D$165,$A23,'Argus Drop'!AX$7:AX$165)</f>
        <v>0</v>
      </c>
      <c r="AU23" s="414">
        <f>+SUMIF('Argus Drop'!$D$7:$D$165,$A23,'Argus Drop'!AY$7:AY$165)</f>
        <v>0</v>
      </c>
      <c r="AV23" s="414">
        <f>+SUMIF('Argus Drop'!$D$7:$D$165,$A23,'Argus Drop'!AZ$7:AZ$165)</f>
        <v>0</v>
      </c>
      <c r="AW23" s="414">
        <f>+SUMIF('Argus Drop'!$D$7:$D$165,$A23,'Argus Drop'!BA$7:BA$165)</f>
        <v>0</v>
      </c>
      <c r="AX23" s="414">
        <f>+SUMIF('Argus Drop'!$D$7:$D$165,$A23,'Argus Drop'!BB$7:BB$165)</f>
        <v>0</v>
      </c>
      <c r="AY23" s="414">
        <f>+SUMIF('Argus Drop'!$D$7:$D$165,$A23,'Argus Drop'!BC$7:BC$165)</f>
        <v>0</v>
      </c>
      <c r="AZ23" s="414">
        <f>+SUMIF('Argus Drop'!$D$7:$D$165,$A23,'Argus Drop'!BD$7:BD$165)</f>
        <v>0</v>
      </c>
      <c r="BA23" s="414">
        <f>+SUMIF('Argus Drop'!$D$7:$D$165,$A23,'Argus Drop'!BE$7:BE$165)</f>
        <v>0</v>
      </c>
      <c r="BB23" s="414">
        <f>+SUMIF('Argus Drop'!$D$7:$D$165,$A23,'Argus Drop'!BF$7:BF$165)</f>
        <v>0</v>
      </c>
      <c r="BC23" s="414">
        <f>+SUMIF('Argus Drop'!$D$7:$D$165,$A23,'Argus Drop'!BG$7:BG$165)</f>
        <v>0</v>
      </c>
      <c r="BD23" s="414">
        <f>+SUMIF('Argus Drop'!$D$7:$D$165,$A23,'Argus Drop'!BH$7:BH$165)</f>
        <v>0</v>
      </c>
      <c r="BE23" s="414">
        <f>+SUMIF('Argus Drop'!$D$7:$D$165,$A23,'Argus Drop'!BI$7:BI$165)</f>
        <v>0</v>
      </c>
      <c r="BF23" s="414">
        <f>+SUMIF('Argus Drop'!$D$7:$D$165,$A23,'Argus Drop'!BJ$7:BJ$165)</f>
        <v>0</v>
      </c>
      <c r="BG23" s="414">
        <f>+SUMIF('Argus Drop'!$D$7:$D$165,$A23,'Argus Drop'!BK$7:BK$165)</f>
        <v>0</v>
      </c>
      <c r="BH23" s="414">
        <f>+SUMIF('Argus Drop'!$D$7:$D$165,$A23,'Argus Drop'!BL$7:BL$165)</f>
        <v>0</v>
      </c>
      <c r="BI23" s="414">
        <f>+SUMIF('Argus Drop'!$D$7:$D$165,$A23,'Argus Drop'!BM$7:BM$165)</f>
        <v>0</v>
      </c>
      <c r="BJ23" s="414">
        <f>+SUMIF('Argus Drop'!$D$7:$D$165,$A23,'Argus Drop'!BN$7:BN$165)</f>
        <v>0</v>
      </c>
      <c r="BK23" s="414">
        <f>+SUMIF('Argus Drop'!$D$7:$D$165,$A23,'Argus Drop'!BO$7:BO$165)</f>
        <v>0</v>
      </c>
      <c r="BL23" s="414">
        <f>+SUMIF('Argus Drop'!$D$7:$D$165,$A23,'Argus Drop'!BP$7:BP$165)</f>
        <v>0</v>
      </c>
      <c r="BM23" s="414">
        <f>+SUMIF('Argus Drop'!$D$7:$D$165,$A23,'Argus Drop'!BQ$7:BQ$165)</f>
        <v>0</v>
      </c>
      <c r="BN23" s="414">
        <f>+SUMIF('Argus Drop'!$D$7:$D$165,$A23,'Argus Drop'!BR$7:BR$165)</f>
        <v>0</v>
      </c>
      <c r="BO23" s="414">
        <f>+SUMIF('Argus Drop'!$D$7:$D$165,$A23,'Argus Drop'!BS$7:BS$165)</f>
        <v>0</v>
      </c>
      <c r="BP23" s="414">
        <f>+SUMIF('Argus Drop'!$D$7:$D$165,$A23,'Argus Drop'!BT$7:BT$165)</f>
        <v>0</v>
      </c>
      <c r="BQ23" s="414">
        <f>+SUMIF('Argus Drop'!$D$7:$D$165,$A23,'Argus Drop'!BU$7:BU$165)</f>
        <v>0</v>
      </c>
      <c r="BR23" s="414">
        <f>+SUMIF('Argus Drop'!$D$7:$D$165,$A23,'Argus Drop'!BV$7:BV$165)</f>
        <v>0</v>
      </c>
      <c r="BS23" s="414">
        <f>+SUMIF('Argus Drop'!$D$7:$D$165,$A23,'Argus Drop'!BW$7:BW$165)</f>
        <v>0</v>
      </c>
      <c r="BT23" s="414">
        <f>+SUMIF('Argus Drop'!$D$7:$D$165,$A23,'Argus Drop'!BX$7:BX$165)</f>
        <v>0</v>
      </c>
      <c r="BU23" s="414">
        <f>+SUMIF('Argus Drop'!$D$7:$D$165,$A23,'Argus Drop'!BY$7:BY$165)</f>
        <v>0</v>
      </c>
      <c r="BV23" s="414">
        <f>+SUMIF('Argus Drop'!$D$7:$D$165,$A23,'Argus Drop'!BZ$7:BZ$165)</f>
        <v>0</v>
      </c>
      <c r="BW23" s="414">
        <f>+SUMIF('Argus Drop'!$D$7:$D$165,$A23,'Argus Drop'!CA$7:CA$165)</f>
        <v>0</v>
      </c>
      <c r="BX23" s="414">
        <f>+SUMIF('Argus Drop'!$D$7:$D$165,$A23,'Argus Drop'!CB$7:CB$165)</f>
        <v>0</v>
      </c>
      <c r="BY23" s="414">
        <f>+SUMIF('Argus Drop'!$D$7:$D$165,$A23,'Argus Drop'!CC$7:CC$165)</f>
        <v>0</v>
      </c>
      <c r="BZ23" s="414">
        <f>+SUMIF('Argus Drop'!$D$7:$D$165,$A23,'Argus Drop'!CD$7:CD$165)</f>
        <v>0</v>
      </c>
      <c r="CA23" s="414">
        <f>+SUMIF('Argus Drop'!$D$7:$D$165,$A23,'Argus Drop'!CE$7:CE$165)</f>
        <v>0</v>
      </c>
      <c r="CB23" s="414">
        <f>+SUMIF('Argus Drop'!$D$7:$D$165,$A23,'Argus Drop'!CF$7:CF$165)</f>
        <v>0</v>
      </c>
      <c r="CC23" s="414">
        <f>+SUMIF('Argus Drop'!$D$7:$D$165,$A23,'Argus Drop'!CG$7:CG$165)</f>
        <v>0</v>
      </c>
      <c r="CD23" s="414">
        <f>+SUMIF('Argus Drop'!$D$7:$D$165,$A23,'Argus Drop'!CH$7:CH$165)</f>
        <v>0</v>
      </c>
      <c r="CE23" s="414">
        <f>+SUMIF('Argus Drop'!$D$7:$D$165,$A23,'Argus Drop'!CI$7:CI$165)</f>
        <v>0</v>
      </c>
      <c r="CF23" s="414">
        <f>+SUMIF('Argus Drop'!$D$7:$D$165,$A23,'Argus Drop'!CJ$7:CJ$165)</f>
        <v>0</v>
      </c>
      <c r="CG23" s="414">
        <f>+SUMIF('Argus Drop'!$D$7:$D$165,$A23,'Argus Drop'!CK$7:CK$165)</f>
        <v>0</v>
      </c>
      <c r="CH23" s="414">
        <f>+SUMIF('Argus Drop'!$D$7:$D$165,$A23,'Argus Drop'!CL$7:CL$165)</f>
        <v>0</v>
      </c>
      <c r="CI23" s="414">
        <f>+SUMIF('Argus Drop'!$D$7:$D$165,$A23,'Argus Drop'!CM$7:CM$165)</f>
        <v>0</v>
      </c>
      <c r="CJ23" s="414">
        <f>+SUMIF('Argus Drop'!$D$7:$D$165,$A23,'Argus Drop'!CN$7:CN$165)</f>
        <v>0</v>
      </c>
      <c r="CK23" s="414">
        <f>+SUMIF('Argus Drop'!$D$7:$D$165,$A23,'Argus Drop'!CO$7:CO$165)</f>
        <v>0</v>
      </c>
      <c r="CL23" s="414">
        <f>+SUMIF('Argus Drop'!$D$7:$D$165,$A23,'Argus Drop'!CP$7:CP$165)</f>
        <v>0</v>
      </c>
      <c r="CM23" s="414">
        <f>+SUMIF('Argus Drop'!$D$7:$D$165,$A23,'Argus Drop'!CQ$7:CQ$165)</f>
        <v>0</v>
      </c>
      <c r="CN23" s="414">
        <f>+SUMIF('Argus Drop'!$D$7:$D$165,$A23,'Argus Drop'!CR$7:CR$165)</f>
        <v>0</v>
      </c>
      <c r="CO23" s="414">
        <f>+SUMIF('Argus Drop'!$D$7:$D$165,$A23,'Argus Drop'!CS$7:CS$165)</f>
        <v>0</v>
      </c>
      <c r="CP23" s="414">
        <f>+SUMIF('Argus Drop'!$D$7:$D$165,$A23,'Argus Drop'!CT$7:CT$165)</f>
        <v>0</v>
      </c>
      <c r="CQ23" s="414">
        <f>+SUMIF('Argus Drop'!$D$7:$D$165,$A23,'Argus Drop'!CU$7:CU$165)</f>
        <v>0</v>
      </c>
      <c r="CR23" s="414">
        <f>+SUMIF('Argus Drop'!$D$7:$D$165,$A23,'Argus Drop'!CV$7:CV$165)</f>
        <v>0</v>
      </c>
      <c r="CS23" s="414">
        <f>+SUMIF('Argus Drop'!$D$7:$D$165,$A23,'Argus Drop'!CW$7:CW$165)</f>
        <v>0</v>
      </c>
      <c r="CT23" s="414">
        <f>+SUMIF('Argus Drop'!$D$7:$D$165,$A23,'Argus Drop'!CX$7:CX$165)</f>
        <v>0</v>
      </c>
      <c r="CU23" s="414">
        <f>+SUMIF('Argus Drop'!$D$7:$D$165,$A23,'Argus Drop'!CY$7:CY$165)</f>
        <v>0</v>
      </c>
      <c r="CV23" s="414">
        <f>+SUMIF('Argus Drop'!$D$7:$D$165,$A23,'Argus Drop'!CZ$7:CZ$165)</f>
        <v>0</v>
      </c>
      <c r="CW23" s="414">
        <f>+SUMIF('Argus Drop'!$D$7:$D$165,$A23,'Argus Drop'!DA$7:DA$165)</f>
        <v>0</v>
      </c>
      <c r="CX23" s="414">
        <f>+SUMIF('Argus Drop'!$D$7:$D$165,$A23,'Argus Drop'!DB$7:DB$165)</f>
        <v>0</v>
      </c>
      <c r="CY23" s="414">
        <f>+SUMIF('Argus Drop'!$D$7:$D$165,$A23,'Argus Drop'!DC$7:DC$165)</f>
        <v>0</v>
      </c>
      <c r="CZ23" s="414">
        <f>+SUMIF('Argus Drop'!$D$7:$D$165,$A23,'Argus Drop'!DD$7:DD$165)</f>
        <v>0</v>
      </c>
      <c r="DA23" s="414">
        <f>+SUMIF('Argus Drop'!$D$7:$D$165,$A23,'Argus Drop'!DE$7:DE$165)</f>
        <v>0</v>
      </c>
      <c r="DB23" s="414">
        <f>+SUMIF('Argus Drop'!$D$7:$D$165,$A23,'Argus Drop'!DF$7:DF$165)</f>
        <v>0</v>
      </c>
      <c r="DC23" s="414">
        <f>+SUMIF('Argus Drop'!$D$7:$D$165,$A23,'Argus Drop'!DG$7:DG$165)</f>
        <v>0</v>
      </c>
      <c r="DD23" s="414">
        <f>+SUMIF('Argus Drop'!$D$7:$D$165,$A23,'Argus Drop'!DH$7:DH$165)</f>
        <v>0</v>
      </c>
      <c r="DE23" s="414">
        <f>+SUMIF('Argus Drop'!$D$7:$D$165,$A23,'Argus Drop'!DI$7:DI$165)</f>
        <v>0</v>
      </c>
      <c r="DF23" s="414">
        <f>+SUMIF('Argus Drop'!$D$7:$D$165,$A23,'Argus Drop'!DJ$7:DJ$165)</f>
        <v>0</v>
      </c>
      <c r="DG23" s="414">
        <f>+SUMIF('Argus Drop'!$D$7:$D$165,$A23,'Argus Drop'!DK$7:DK$165)</f>
        <v>0</v>
      </c>
      <c r="DH23" s="414">
        <f>+SUMIF('Argus Drop'!$D$7:$D$165,$A23,'Argus Drop'!DL$7:DL$165)</f>
        <v>0</v>
      </c>
      <c r="DI23" s="414">
        <f>+SUMIF('Argus Drop'!$D$7:$D$165,$A23,'Argus Drop'!DM$7:DM$165)</f>
        <v>0</v>
      </c>
      <c r="DJ23" s="414">
        <f>+SUMIF('Argus Drop'!$D$7:$D$165,$A23,'Argus Drop'!DN$7:DN$165)</f>
        <v>0</v>
      </c>
      <c r="DK23" s="414">
        <f>+SUMIF('Argus Drop'!$D$7:$D$165,$A23,'Argus Drop'!DO$7:DO$165)</f>
        <v>0</v>
      </c>
      <c r="DL23" s="414">
        <f>+SUMIF('Argus Drop'!$D$7:$D$165,$A23,'Argus Drop'!DP$7:DP$165)</f>
        <v>0</v>
      </c>
      <c r="DM23" s="414">
        <f>+SUMIF('Argus Drop'!$D$7:$D$165,$A23,'Argus Drop'!DQ$7:DQ$165)</f>
        <v>0</v>
      </c>
      <c r="DN23" s="414">
        <f>+SUMIF('Argus Drop'!$D$7:$D$165,$A23,'Argus Drop'!DR$7:DR$165)</f>
        <v>0</v>
      </c>
      <c r="DO23" s="414">
        <f>+SUMIF('Argus Drop'!$D$7:$D$165,$A23,'Argus Drop'!DS$7:DS$165)</f>
        <v>0</v>
      </c>
      <c r="DP23" s="414">
        <f>+SUMIF('Argus Drop'!$D$7:$D$165,$A23,'Argus Drop'!DT$7:DT$165)</f>
        <v>0</v>
      </c>
      <c r="DQ23" s="414">
        <f>+SUMIF('Argus Drop'!$D$7:$D$165,$A23,'Argus Drop'!DU$7:DU$165)</f>
        <v>0</v>
      </c>
      <c r="DR23" s="414">
        <f>+SUMIF('Argus Drop'!$D$7:$D$165,$A23,'Argus Drop'!DV$7:DV$165)</f>
        <v>0</v>
      </c>
      <c r="DS23" s="414">
        <f>+SUMIF('Argus Drop'!$D$7:$D$165,$A23,'Argus Drop'!DW$7:DW$165)</f>
        <v>0</v>
      </c>
      <c r="DT23" s="414">
        <f>+SUMIF('Argus Drop'!$D$7:$D$165,$A23,'Argus Drop'!DX$7:DX$165)</f>
        <v>0</v>
      </c>
      <c r="DU23" s="414">
        <f>+SUMIF('Argus Drop'!$D$7:$D$165,$A23,'Argus Drop'!DY$7:DY$165)</f>
        <v>0</v>
      </c>
      <c r="DV23" s="414">
        <f>+SUMIF('Argus Drop'!$D$7:$D$165,$A23,'Argus Drop'!DZ$7:DZ$165)</f>
        <v>0</v>
      </c>
      <c r="DW23" s="414">
        <f>+SUMIF('Argus Drop'!$D$7:$D$165,$A23,'Argus Drop'!EA$7:EA$165)</f>
        <v>0</v>
      </c>
      <c r="DX23" s="414">
        <f>+SUMIF('Argus Drop'!$D$7:$D$165,$A23,'Argus Drop'!EB$7:EB$165)</f>
        <v>0</v>
      </c>
      <c r="DY23" s="414">
        <f>+SUMIF('Argus Drop'!$D$7:$D$165,$A23,'Argus Drop'!EC$7:EC$165)</f>
        <v>0</v>
      </c>
      <c r="DZ23" s="414">
        <f>+SUMIF('Argus Drop'!$D$7:$D$165,$A23,'Argus Drop'!ED$7:ED$165)</f>
        <v>0</v>
      </c>
      <c r="EA23" s="414">
        <f>+SUMIF('Argus Drop'!$D$7:$D$165,$A23,'Argus Drop'!EE$7:EE$165)</f>
        <v>0</v>
      </c>
      <c r="EB23" s="414">
        <f>+SUMIF('Argus Drop'!$D$7:$D$165,$A23,'Argus Drop'!EF$7:EF$165)</f>
        <v>0</v>
      </c>
      <c r="EC23" s="414">
        <f>+SUMIF('Argus Drop'!$D$7:$D$165,$A23,'Argus Drop'!EG$7:EG$165)</f>
        <v>0</v>
      </c>
    </row>
    <row r="24" spans="1:133">
      <c r="B24" s="414"/>
      <c r="C24" s="414"/>
      <c r="D24" s="414"/>
      <c r="E24" s="414"/>
      <c r="F24" s="414"/>
      <c r="G24" s="414"/>
      <c r="H24" s="414"/>
      <c r="I24" s="414"/>
      <c r="J24" s="414"/>
      <c r="K24" s="414"/>
      <c r="L24" s="414"/>
      <c r="M24" s="414"/>
      <c r="N24" s="414"/>
      <c r="O24" s="414"/>
      <c r="P24" s="414"/>
      <c r="Q24" s="414"/>
      <c r="R24" s="414"/>
      <c r="S24" s="414"/>
      <c r="T24" s="414"/>
      <c r="U24" s="414"/>
      <c r="V24" s="414"/>
      <c r="W24" s="414"/>
      <c r="X24" s="414"/>
      <c r="Y24" s="414"/>
      <c r="Z24" s="414"/>
      <c r="AA24" s="414"/>
      <c r="AB24" s="414"/>
      <c r="AC24" s="414"/>
      <c r="AD24" s="414"/>
      <c r="AE24" s="414"/>
      <c r="AF24" s="414"/>
      <c r="AG24" s="414"/>
      <c r="AH24" s="414"/>
      <c r="AI24" s="414"/>
      <c r="AJ24" s="414"/>
      <c r="AK24" s="414"/>
      <c r="AL24" s="414"/>
      <c r="AM24" s="414"/>
      <c r="AN24" s="414"/>
      <c r="AO24" s="414"/>
      <c r="AP24" s="414"/>
      <c r="AQ24" s="414"/>
      <c r="AR24" s="414"/>
      <c r="AS24" s="414"/>
      <c r="AT24" s="414"/>
      <c r="AU24" s="414"/>
      <c r="AV24" s="414"/>
      <c r="AW24" s="414"/>
      <c r="AX24" s="414"/>
      <c r="AY24" s="414"/>
      <c r="AZ24" s="414"/>
      <c r="BA24" s="414"/>
      <c r="BB24" s="414"/>
      <c r="BC24" s="414"/>
      <c r="BD24" s="414"/>
      <c r="BE24" s="414"/>
      <c r="BF24" s="414"/>
      <c r="BG24" s="414"/>
      <c r="BH24" s="414"/>
      <c r="BI24" s="414"/>
      <c r="BJ24" s="414"/>
      <c r="BK24" s="414"/>
      <c r="BL24" s="414"/>
      <c r="BM24" s="414"/>
      <c r="BN24" s="414"/>
      <c r="BO24" s="414"/>
      <c r="BP24" s="414"/>
      <c r="BQ24" s="414"/>
      <c r="BR24" s="414"/>
      <c r="BS24" s="414"/>
      <c r="BT24" s="414"/>
      <c r="BU24" s="414"/>
      <c r="BV24" s="414"/>
      <c r="BW24" s="414"/>
      <c r="BX24" s="414"/>
      <c r="BY24" s="414"/>
      <c r="BZ24" s="414"/>
      <c r="CA24" s="414"/>
      <c r="CB24" s="414"/>
      <c r="CC24" s="414"/>
      <c r="CD24" s="414"/>
      <c r="CE24" s="414"/>
      <c r="CF24" s="414"/>
      <c r="CG24" s="414"/>
      <c r="CH24" s="414"/>
      <c r="CI24" s="414"/>
      <c r="CJ24" s="414"/>
      <c r="CK24" s="414"/>
      <c r="CL24" s="414"/>
      <c r="CM24" s="414"/>
      <c r="CN24" s="414"/>
      <c r="CO24" s="414"/>
      <c r="CP24" s="414"/>
      <c r="CQ24" s="414"/>
      <c r="CR24" s="414"/>
      <c r="CS24" s="414"/>
      <c r="CT24" s="414"/>
      <c r="CU24" s="414"/>
      <c r="CV24" s="414"/>
      <c r="CW24" s="414"/>
      <c r="CX24" s="414"/>
      <c r="CY24" s="414"/>
      <c r="CZ24" s="414"/>
      <c r="DA24" s="414"/>
      <c r="DB24" s="414"/>
      <c r="DC24" s="414"/>
      <c r="DD24" s="414"/>
      <c r="DE24" s="414"/>
      <c r="DF24" s="414"/>
      <c r="DG24" s="414"/>
      <c r="DH24" s="414"/>
      <c r="DI24" s="414"/>
      <c r="DJ24" s="414"/>
      <c r="DK24" s="414"/>
      <c r="DL24" s="414"/>
      <c r="DM24" s="414"/>
      <c r="DN24" s="414"/>
      <c r="DO24" s="414"/>
      <c r="DP24" s="414"/>
      <c r="DQ24" s="414"/>
      <c r="DR24" s="414"/>
      <c r="DS24" s="414"/>
      <c r="DT24" s="414"/>
      <c r="DU24" s="414"/>
      <c r="DV24" s="414"/>
      <c r="DW24" s="414"/>
      <c r="DX24" s="414"/>
      <c r="DY24" s="414"/>
      <c r="DZ24" s="414"/>
      <c r="EA24" s="414"/>
      <c r="EB24" s="414"/>
      <c r="EC24" s="414"/>
    </row>
    <row r="25" spans="1:133">
      <c r="A25" s="420">
        <f>+'Argus Drop'!B25</f>
        <v>24</v>
      </c>
      <c r="B25" s="414">
        <f>+SUMIF('Argus Drop'!$D$7:$D$165,$A25,'Argus Drop'!F$7:F$165)</f>
        <v>489240</v>
      </c>
      <c r="C25" s="414">
        <f>+SUMIF('Argus Drop'!$D$7:$D$165,$A25,'Argus Drop'!G$7:G$165)</f>
        <v>494404</v>
      </c>
      <c r="D25" s="414">
        <f>+SUMIF('Argus Drop'!$D$7:$D$165,$A25,'Argus Drop'!H$7:H$165)</f>
        <v>494404</v>
      </c>
      <c r="E25" s="414">
        <f>+SUMIF('Argus Drop'!$D$7:$D$165,$A25,'Argus Drop'!I$7:I$165)</f>
        <v>504170</v>
      </c>
      <c r="F25" s="414">
        <f>+SUMIF('Argus Drop'!$D$7:$D$165,$A25,'Argus Drop'!J$7:J$165)</f>
        <v>504170</v>
      </c>
      <c r="G25" s="414">
        <f>+SUMIF('Argus Drop'!$D$7:$D$165,$A25,'Argus Drop'!K$7:K$165)</f>
        <v>504170</v>
      </c>
      <c r="H25" s="414">
        <f>+SUMIF('Argus Drop'!$D$7:$D$165,$A25,'Argus Drop'!L$7:L$165)</f>
        <v>505432</v>
      </c>
      <c r="I25" s="414">
        <f>+SUMIF('Argus Drop'!$D$7:$D$165,$A25,'Argus Drop'!M$7:M$165)</f>
        <v>505612</v>
      </c>
      <c r="J25" s="414">
        <f>+SUMIF('Argus Drop'!$D$7:$D$165,$A25,'Argus Drop'!N$7:N$165)</f>
        <v>488226</v>
      </c>
      <c r="K25" s="414">
        <f>+SUMIF('Argus Drop'!$D$7:$D$165,$A25,'Argus Drop'!O$7:O$165)</f>
        <v>474203</v>
      </c>
      <c r="L25" s="414">
        <f>+SUMIF('Argus Drop'!$D$7:$D$165,$A25,'Argus Drop'!P$7:P$165)</f>
        <v>474203</v>
      </c>
      <c r="M25" s="414">
        <f>+SUMIF('Argus Drop'!$D$7:$D$165,$A25,'Argus Drop'!Q$7:Q$165)</f>
        <v>484344</v>
      </c>
      <c r="N25" s="414">
        <f>+SUMIF('Argus Drop'!$D$7:$D$165,$A25,'Argus Drop'!R$7:R$165)</f>
        <v>484344</v>
      </c>
      <c r="O25" s="414">
        <f>+SUMIF('Argus Drop'!$D$7:$D$165,$A25,'Argus Drop'!S$7:S$165)</f>
        <v>452891</v>
      </c>
      <c r="P25" s="414">
        <f>+SUMIF('Argus Drop'!$D$7:$D$165,$A25,'Argus Drop'!T$7:T$165)</f>
        <v>452891</v>
      </c>
      <c r="Q25" s="414">
        <f>+SUMIF('Argus Drop'!$D$7:$D$165,$A25,'Argus Drop'!U$7:U$165)</f>
        <v>467626</v>
      </c>
      <c r="R25" s="414">
        <f>+SUMIF('Argus Drop'!$D$7:$D$165,$A25,'Argus Drop'!V$7:V$165)</f>
        <v>471079</v>
      </c>
      <c r="S25" s="414">
        <f>+SUMIF('Argus Drop'!$D$7:$D$165,$A25,'Argus Drop'!W$7:W$165)</f>
        <v>492434</v>
      </c>
      <c r="T25" s="414">
        <f>+SUMIF('Argus Drop'!$D$7:$D$165,$A25,'Argus Drop'!X$7:X$165)</f>
        <v>518152</v>
      </c>
      <c r="U25" s="414">
        <f>+SUMIF('Argus Drop'!$D$7:$D$165,$A25,'Argus Drop'!Y$7:Y$165)</f>
        <v>518338</v>
      </c>
      <c r="V25" s="414">
        <f>+SUMIF('Argus Drop'!$D$7:$D$165,$A25,'Argus Drop'!Z$7:Z$165)</f>
        <v>535883</v>
      </c>
      <c r="W25" s="414">
        <f>+SUMIF('Argus Drop'!$D$7:$D$165,$A25,'Argus Drop'!AA$7:AA$165)</f>
        <v>536186</v>
      </c>
      <c r="X25" s="414">
        <f>+SUMIF('Argus Drop'!$D$7:$D$165,$A25,'Argus Drop'!AB$7:AB$165)</f>
        <v>536186</v>
      </c>
      <c r="Y25" s="414">
        <f>+SUMIF('Argus Drop'!$D$7:$D$165,$A25,'Argus Drop'!AC$7:AC$165)</f>
        <v>544504</v>
      </c>
      <c r="Z25" s="414">
        <f>+SUMIF('Argus Drop'!$D$7:$D$165,$A25,'Argus Drop'!AD$7:AD$165)</f>
        <v>544504</v>
      </c>
      <c r="AA25" s="414">
        <f>+SUMIF('Argus Drop'!$D$7:$D$165,$A25,'Argus Drop'!AE$7:AE$165)</f>
        <v>549309</v>
      </c>
      <c r="AB25" s="414">
        <f>+SUMIF('Argus Drop'!$D$7:$D$165,$A25,'Argus Drop'!AF$7:AF$165)</f>
        <v>549309</v>
      </c>
      <c r="AC25" s="414">
        <f>+SUMIF('Argus Drop'!$D$7:$D$165,$A25,'Argus Drop'!AG$7:AG$165)</f>
        <v>551085</v>
      </c>
      <c r="AD25" s="414">
        <f>+SUMIF('Argus Drop'!$D$7:$D$165,$A25,'Argus Drop'!AH$7:AH$165)</f>
        <v>551085</v>
      </c>
      <c r="AE25" s="414">
        <f>+SUMIF('Argus Drop'!$D$7:$D$165,$A25,'Argus Drop'!AI$7:AI$165)</f>
        <v>552091</v>
      </c>
      <c r="AF25" s="414">
        <f>+SUMIF('Argus Drop'!$D$7:$D$165,$A25,'Argus Drop'!AJ$7:AJ$165)</f>
        <v>553430</v>
      </c>
      <c r="AG25" s="414">
        <f>+SUMIF('Argus Drop'!$D$7:$D$165,$A25,'Argus Drop'!AK$7:AK$165)</f>
        <v>553622</v>
      </c>
      <c r="AH25" s="414">
        <f>+SUMIF('Argus Drop'!$D$7:$D$165,$A25,'Argus Drop'!AL$7:AL$165)</f>
        <v>553622</v>
      </c>
      <c r="AI25" s="414">
        <f>+SUMIF('Argus Drop'!$D$7:$D$165,$A25,'Argus Drop'!AM$7:AM$165)</f>
        <v>553934</v>
      </c>
      <c r="AJ25" s="414">
        <f>+SUMIF('Argus Drop'!$D$7:$D$165,$A25,'Argus Drop'!AN$7:AN$165)</f>
        <v>553934</v>
      </c>
      <c r="AK25" s="414">
        <f>+SUMIF('Argus Drop'!$D$7:$D$165,$A25,'Argus Drop'!AO$7:AO$165)</f>
        <v>561901</v>
      </c>
      <c r="AL25" s="414">
        <f>+SUMIF('Argus Drop'!$D$7:$D$165,$A25,'Argus Drop'!AP$7:AP$165)</f>
        <v>561901</v>
      </c>
      <c r="AM25" s="414">
        <f>+SUMIF('Argus Drop'!$D$7:$D$165,$A25,'Argus Drop'!AQ$7:AQ$165)</f>
        <v>566850</v>
      </c>
      <c r="AN25" s="414">
        <f>+SUMIF('Argus Drop'!$D$7:$D$165,$A25,'Argus Drop'!AR$7:AR$165)</f>
        <v>566850</v>
      </c>
      <c r="AO25" s="414">
        <f>+SUMIF('Argus Drop'!$D$7:$D$165,$A25,'Argus Drop'!AS$7:AS$165)</f>
        <v>568679</v>
      </c>
      <c r="AP25" s="414">
        <f>+SUMIF('Argus Drop'!$D$7:$D$165,$A25,'Argus Drop'!AT$7:AT$165)</f>
        <v>568679</v>
      </c>
      <c r="AQ25" s="414">
        <f>+SUMIF('Argus Drop'!$D$7:$D$165,$A25,'Argus Drop'!AU$7:AU$165)</f>
        <v>569715</v>
      </c>
      <c r="AR25" s="414">
        <f>+SUMIF('Argus Drop'!$D$7:$D$165,$A25,'Argus Drop'!AV$7:AV$165)</f>
        <v>571095</v>
      </c>
      <c r="AS25" s="414">
        <f>+SUMIF('Argus Drop'!$D$7:$D$165,$A25,'Argus Drop'!AW$7:AW$165)</f>
        <v>571292</v>
      </c>
      <c r="AT25" s="414">
        <f>+SUMIF('Argus Drop'!$D$7:$D$165,$A25,'Argus Drop'!AX$7:AX$165)</f>
        <v>571292</v>
      </c>
      <c r="AU25" s="414">
        <f>+SUMIF('Argus Drop'!$D$7:$D$165,$A25,'Argus Drop'!AY$7:AY$165)</f>
        <v>571614</v>
      </c>
      <c r="AV25" s="414">
        <f>+SUMIF('Argus Drop'!$D$7:$D$165,$A25,'Argus Drop'!AZ$7:AZ$165)</f>
        <v>571614</v>
      </c>
      <c r="AW25" s="414">
        <f>+SUMIF('Argus Drop'!$D$7:$D$165,$A25,'Argus Drop'!BA$7:BA$165)</f>
        <v>579300</v>
      </c>
      <c r="AX25" s="414">
        <f>+SUMIF('Argus Drop'!$D$7:$D$165,$A25,'Argus Drop'!BB$7:BB$165)</f>
        <v>579300</v>
      </c>
      <c r="AY25" s="414">
        <f>+SUMIF('Argus Drop'!$D$7:$D$165,$A25,'Argus Drop'!BC$7:BC$165)</f>
        <v>584397</v>
      </c>
      <c r="AZ25" s="414">
        <f>+SUMIF('Argus Drop'!$D$7:$D$165,$A25,'Argus Drop'!BD$7:BD$165)</f>
        <v>584397</v>
      </c>
      <c r="BA25" s="414">
        <f>+SUMIF('Argus Drop'!$D$7:$D$165,$A25,'Argus Drop'!BE$7:BE$165)</f>
        <v>586281</v>
      </c>
      <c r="BB25" s="414">
        <f>+SUMIF('Argus Drop'!$D$7:$D$165,$A25,'Argus Drop'!BF$7:BF$165)</f>
        <v>586281</v>
      </c>
      <c r="BC25" s="414">
        <f>+SUMIF('Argus Drop'!$D$7:$D$165,$A25,'Argus Drop'!BG$7:BG$165)</f>
        <v>587349</v>
      </c>
      <c r="BD25" s="414">
        <f>+SUMIF('Argus Drop'!$D$7:$D$165,$A25,'Argus Drop'!BH$7:BH$165)</f>
        <v>506972</v>
      </c>
      <c r="BE25" s="414">
        <f>+SUMIF('Argus Drop'!$D$7:$D$165,$A25,'Argus Drop'!BI$7:BI$165)</f>
        <v>507176</v>
      </c>
      <c r="BF25" s="414">
        <f>+SUMIF('Argus Drop'!$D$7:$D$165,$A25,'Argus Drop'!BJ$7:BJ$165)</f>
        <v>540202</v>
      </c>
      <c r="BG25" s="414">
        <f>+SUMIF('Argus Drop'!$D$7:$D$165,$A25,'Argus Drop'!BK$7:BK$165)</f>
        <v>540533</v>
      </c>
      <c r="BH25" s="414">
        <f>+SUMIF('Argus Drop'!$D$7:$D$165,$A25,'Argus Drop'!BL$7:BL$165)</f>
        <v>540533</v>
      </c>
      <c r="BI25" s="414">
        <f>+SUMIF('Argus Drop'!$D$7:$D$165,$A25,'Argus Drop'!BM$7:BM$165)</f>
        <v>607697</v>
      </c>
      <c r="BJ25" s="414">
        <f>+SUMIF('Argus Drop'!$D$7:$D$165,$A25,'Argus Drop'!BN$7:BN$165)</f>
        <v>607697</v>
      </c>
      <c r="BK25" s="414">
        <f>+SUMIF('Argus Drop'!$D$7:$D$165,$A25,'Argus Drop'!BO$7:BO$165)</f>
        <v>612947</v>
      </c>
      <c r="BL25" s="414">
        <f>+SUMIF('Argus Drop'!$D$7:$D$165,$A25,'Argus Drop'!BP$7:BP$165)</f>
        <v>612947</v>
      </c>
      <c r="BM25" s="414">
        <f>+SUMIF('Argus Drop'!$D$7:$D$165,$A25,'Argus Drop'!BQ$7:BQ$165)</f>
        <v>614888</v>
      </c>
      <c r="BN25" s="414">
        <f>+SUMIF('Argus Drop'!$D$7:$D$165,$A25,'Argus Drop'!BR$7:BR$165)</f>
        <v>614888</v>
      </c>
      <c r="BO25" s="414">
        <f>+SUMIF('Argus Drop'!$D$7:$D$165,$A25,'Argus Drop'!BS$7:BS$165)</f>
        <v>615987</v>
      </c>
      <c r="BP25" s="414">
        <f>+SUMIF('Argus Drop'!$D$7:$D$165,$A25,'Argus Drop'!BT$7:BT$165)</f>
        <v>615987</v>
      </c>
      <c r="BQ25" s="414">
        <f>+SUMIF('Argus Drop'!$D$7:$D$165,$A25,'Argus Drop'!BU$7:BU$165)</f>
        <v>616197</v>
      </c>
      <c r="BR25" s="414">
        <f>+SUMIF('Argus Drop'!$D$7:$D$165,$A25,'Argus Drop'!BV$7:BV$165)</f>
        <v>617930</v>
      </c>
      <c r="BS25" s="414">
        <f>+SUMIF('Argus Drop'!$D$7:$D$165,$A25,'Argus Drop'!BW$7:BW$165)</f>
        <v>618271</v>
      </c>
      <c r="BT25" s="414">
        <f>+SUMIF('Argus Drop'!$D$7:$D$165,$A25,'Argus Drop'!BX$7:BX$165)</f>
        <v>618271</v>
      </c>
      <c r="BU25" s="414">
        <f>+SUMIF('Argus Drop'!$D$7:$D$165,$A25,'Argus Drop'!BY$7:BY$165)</f>
        <v>626292</v>
      </c>
      <c r="BV25" s="414">
        <f>+SUMIF('Argus Drop'!$D$7:$D$165,$A25,'Argus Drop'!BZ$7:BZ$165)</f>
        <v>626292</v>
      </c>
      <c r="BW25" s="414">
        <f>+SUMIF('Argus Drop'!$D$7:$D$165,$A25,'Argus Drop'!CA$7:CA$165)</f>
        <v>629936</v>
      </c>
      <c r="BX25" s="414">
        <f>+SUMIF('Argus Drop'!$D$7:$D$165,$A25,'Argus Drop'!CB$7:CB$165)</f>
        <v>629936</v>
      </c>
      <c r="BY25" s="414">
        <f>+SUMIF('Argus Drop'!$D$7:$D$165,$A25,'Argus Drop'!CC$7:CC$165)</f>
        <v>587263</v>
      </c>
      <c r="BZ25" s="414">
        <f>+SUMIF('Argus Drop'!$D$7:$D$165,$A25,'Argus Drop'!CD$7:CD$165)</f>
        <v>579854</v>
      </c>
      <c r="CA25" s="414">
        <f>+SUMIF('Argus Drop'!$D$7:$D$165,$A25,'Argus Drop'!CE$7:CE$165)</f>
        <v>560493</v>
      </c>
      <c r="CB25" s="414">
        <f>+SUMIF('Argus Drop'!$D$7:$D$165,$A25,'Argus Drop'!CF$7:CF$165)</f>
        <v>560493</v>
      </c>
      <c r="CC25" s="414">
        <f>+SUMIF('Argus Drop'!$D$7:$D$165,$A25,'Argus Drop'!CG$7:CG$165)</f>
        <v>577617</v>
      </c>
      <c r="CD25" s="414">
        <f>+SUMIF('Argus Drop'!$D$7:$D$165,$A25,'Argus Drop'!CH$7:CH$165)</f>
        <v>607709</v>
      </c>
      <c r="CE25" s="414">
        <f>+SUMIF('Argus Drop'!$D$7:$D$165,$A25,'Argus Drop'!CI$7:CI$165)</f>
        <v>608061</v>
      </c>
      <c r="CF25" s="414">
        <f>+SUMIF('Argus Drop'!$D$7:$D$165,$A25,'Argus Drop'!CJ$7:CJ$165)</f>
        <v>608346</v>
      </c>
      <c r="CG25" s="414">
        <f>+SUMIF('Argus Drop'!$D$7:$D$165,$A25,'Argus Drop'!CK$7:CK$165)</f>
        <v>617554</v>
      </c>
      <c r="CH25" s="414">
        <f>+SUMIF('Argus Drop'!$D$7:$D$165,$A25,'Argus Drop'!CL$7:CL$165)</f>
        <v>617554</v>
      </c>
      <c r="CI25" s="414">
        <f>+SUMIF('Argus Drop'!$D$7:$D$165,$A25,'Argus Drop'!CM$7:CM$165)</f>
        <v>633574</v>
      </c>
      <c r="CJ25" s="414">
        <f>+SUMIF('Argus Drop'!$D$7:$D$165,$A25,'Argus Drop'!CN$7:CN$165)</f>
        <v>633574</v>
      </c>
      <c r="CK25" s="414">
        <f>+SUMIF('Argus Drop'!$D$7:$D$165,$A25,'Argus Drop'!CO$7:CO$165)</f>
        <v>634783</v>
      </c>
      <c r="CL25" s="414">
        <f>+SUMIF('Argus Drop'!$D$7:$D$165,$A25,'Argus Drop'!CP$7:CP$165)</f>
        <v>650771</v>
      </c>
      <c r="CM25" s="414">
        <f>+SUMIF('Argus Drop'!$D$7:$D$165,$A25,'Argus Drop'!CQ$7:CQ$165)</f>
        <v>651621</v>
      </c>
      <c r="CN25" s="414">
        <f>+SUMIF('Argus Drop'!$D$7:$D$165,$A25,'Argus Drop'!CR$7:CR$165)</f>
        <v>651621</v>
      </c>
      <c r="CO25" s="414">
        <f>+SUMIF('Argus Drop'!$D$7:$D$165,$A25,'Argus Drop'!CS$7:CS$165)</f>
        <v>652676</v>
      </c>
      <c r="CP25" s="414">
        <f>+SUMIF('Argus Drop'!$D$7:$D$165,$A25,'Argus Drop'!CT$7:CT$165)</f>
        <v>654515</v>
      </c>
      <c r="CQ25" s="414">
        <f>+SUMIF('Argus Drop'!$D$7:$D$165,$A25,'Argus Drop'!CU$7:CU$165)</f>
        <v>654515</v>
      </c>
      <c r="CR25" s="414">
        <f>+SUMIF('Argus Drop'!$D$7:$D$165,$A25,'Argus Drop'!CV$7:CV$165)</f>
        <v>654877</v>
      </c>
      <c r="CS25" s="414">
        <f>+SUMIF('Argus Drop'!$D$7:$D$165,$A25,'Argus Drop'!CW$7:CW$165)</f>
        <v>664534</v>
      </c>
      <c r="CT25" s="414">
        <f>+SUMIF('Argus Drop'!$D$7:$D$165,$A25,'Argus Drop'!CX$7:CX$165)</f>
        <v>664534</v>
      </c>
      <c r="CU25" s="414">
        <f>+SUMIF('Argus Drop'!$D$7:$D$165,$A25,'Argus Drop'!CY$7:CY$165)</f>
        <v>668684</v>
      </c>
      <c r="CV25" s="414">
        <f>+SUMIF('Argus Drop'!$D$7:$D$165,$A25,'Argus Drop'!CZ$7:CZ$165)</f>
        <v>668684</v>
      </c>
      <c r="CW25" s="414">
        <f>+SUMIF('Argus Drop'!$D$7:$D$165,$A25,'Argus Drop'!DA$7:DA$165)</f>
        <v>669929</v>
      </c>
      <c r="CX25" s="414">
        <f>+SUMIF('Argus Drop'!$D$7:$D$165,$A25,'Argus Drop'!DB$7:DB$165)</f>
        <v>669929</v>
      </c>
      <c r="CY25" s="414">
        <f>+SUMIF('Argus Drop'!$D$7:$D$165,$A25,'Argus Drop'!DC$7:DC$165)</f>
        <v>670804</v>
      </c>
      <c r="CZ25" s="414">
        <f>+SUMIF('Argus Drop'!$D$7:$D$165,$A25,'Argus Drop'!DD$7:DD$165)</f>
        <v>670804</v>
      </c>
      <c r="DA25" s="414">
        <f>+SUMIF('Argus Drop'!$D$7:$D$165,$A25,'Argus Drop'!DE$7:DE$165)</f>
        <v>671662</v>
      </c>
      <c r="DB25" s="414">
        <f>+SUMIF('Argus Drop'!$D$7:$D$165,$A25,'Argus Drop'!DF$7:DF$165)</f>
        <v>673556</v>
      </c>
      <c r="DC25" s="414">
        <f>+SUMIF('Argus Drop'!$D$7:$D$165,$A25,'Argus Drop'!DG$7:DG$165)</f>
        <v>665921</v>
      </c>
      <c r="DD25" s="414">
        <f>+SUMIF('Argus Drop'!$D$7:$D$165,$A25,'Argus Drop'!DH$7:DH$165)</f>
        <v>666294</v>
      </c>
      <c r="DE25" s="414">
        <f>+SUMIF('Argus Drop'!$D$7:$D$165,$A25,'Argus Drop'!DI$7:DI$165)</f>
        <v>680587</v>
      </c>
      <c r="DF25" s="414">
        <f>+SUMIF('Argus Drop'!$D$7:$D$165,$A25,'Argus Drop'!DJ$7:DJ$165)</f>
        <v>680587</v>
      </c>
      <c r="DG25" s="414">
        <f>+SUMIF('Argus Drop'!$D$7:$D$165,$A25,'Argus Drop'!DK$7:DK$165)</f>
        <v>684824</v>
      </c>
      <c r="DH25" s="414">
        <f>+SUMIF('Argus Drop'!$D$7:$D$165,$A25,'Argus Drop'!DL$7:DL$165)</f>
        <v>692634</v>
      </c>
      <c r="DI25" s="414">
        <f>+SUMIF('Argus Drop'!$D$7:$D$165,$A25,'Argus Drop'!DM$7:DM$165)</f>
        <v>632475</v>
      </c>
      <c r="DJ25" s="414">
        <f>+SUMIF('Argus Drop'!$D$7:$D$165,$A25,'Argus Drop'!DN$7:DN$165)</f>
        <v>632475</v>
      </c>
      <c r="DK25" s="414">
        <f>+SUMIF('Argus Drop'!$D$7:$D$165,$A25,'Argus Drop'!DO$7:DO$165)</f>
        <v>658148</v>
      </c>
      <c r="DL25" s="414">
        <f>+SUMIF('Argus Drop'!$D$7:$D$165,$A25,'Argus Drop'!DP$7:DP$165)</f>
        <v>658148</v>
      </c>
      <c r="DM25" s="414">
        <f>+SUMIF('Argus Drop'!$D$7:$D$165,$A25,'Argus Drop'!DQ$7:DQ$165)</f>
        <v>659032</v>
      </c>
      <c r="DN25" s="414">
        <f>+SUMIF('Argus Drop'!$D$7:$D$165,$A25,'Argus Drop'!DR$7:DR$165)</f>
        <v>596779</v>
      </c>
      <c r="DO25" s="414">
        <f>+SUMIF('Argus Drop'!$D$7:$D$165,$A25,'Argus Drop'!DS$7:DS$165)</f>
        <v>596779</v>
      </c>
      <c r="DP25" s="414">
        <f>+SUMIF('Argus Drop'!$D$7:$D$165,$A25,'Argus Drop'!DT$7:DT$165)</f>
        <v>636533</v>
      </c>
      <c r="DQ25" s="414">
        <f>+SUMIF('Argus Drop'!$D$7:$D$165,$A25,'Argus Drop'!DU$7:DU$165)</f>
        <v>645405</v>
      </c>
      <c r="DR25" s="414">
        <f>+SUMIF('Argus Drop'!$D$7:$D$165,$A25,'Argus Drop'!DV$7:DV$165)</f>
        <v>328192</v>
      </c>
      <c r="DS25" s="414">
        <f>+SUMIF('Argus Drop'!$D$7:$D$165,$A25,'Argus Drop'!DW$7:DW$165)</f>
        <v>395679</v>
      </c>
      <c r="DT25" s="414">
        <f>+SUMIF('Argus Drop'!$D$7:$D$165,$A25,'Argus Drop'!DX$7:DX$165)</f>
        <v>517778</v>
      </c>
      <c r="DU25" s="414">
        <f>+SUMIF('Argus Drop'!$D$7:$D$165,$A25,'Argus Drop'!DY$7:DY$165)</f>
        <v>508609</v>
      </c>
      <c r="DV25" s="414">
        <f>+SUMIF('Argus Drop'!$D$7:$D$165,$A25,'Argus Drop'!DZ$7:DZ$165)</f>
        <v>508609</v>
      </c>
      <c r="DW25" s="414">
        <f>+SUMIF('Argus Drop'!$D$7:$D$165,$A25,'Argus Drop'!EA$7:EA$165)</f>
        <v>723344</v>
      </c>
      <c r="DX25" s="414">
        <f>+SUMIF('Argus Drop'!$D$7:$D$165,$A25,'Argus Drop'!EB$7:EB$165)</f>
        <v>726982</v>
      </c>
      <c r="DY25" s="414">
        <f>+SUMIF('Argus Drop'!$D$7:$D$165,$A25,'Argus Drop'!EC$7:EC$165)</f>
        <v>727893</v>
      </c>
      <c r="DZ25" s="414">
        <f>+SUMIF('Argus Drop'!$D$7:$D$165,$A25,'Argus Drop'!ED$7:ED$165)</f>
        <v>735790</v>
      </c>
      <c r="EA25" s="414">
        <f>+SUMIF('Argus Drop'!$D$7:$D$165,$A25,'Argus Drop'!EE$7:EE$165)</f>
        <v>735790</v>
      </c>
      <c r="EB25" s="414">
        <f>+SUMIF('Argus Drop'!$D$7:$D$165,$A25,'Argus Drop'!EF$7:EF$165)</f>
        <v>716278</v>
      </c>
      <c r="EC25" s="414">
        <f>+SUMIF('Argus Drop'!$D$7:$D$165,$A25,'Argus Drop'!EG$7:EG$165)</f>
        <v>729241</v>
      </c>
    </row>
    <row r="26" spans="1:133">
      <c r="B26" s="414"/>
      <c r="C26" s="414"/>
      <c r="D26" s="414"/>
      <c r="E26" s="414"/>
      <c r="F26" s="414"/>
      <c r="G26" s="414"/>
      <c r="H26" s="414"/>
      <c r="I26" s="414"/>
      <c r="J26" s="414"/>
      <c r="K26" s="414"/>
      <c r="L26" s="414"/>
      <c r="M26" s="414"/>
      <c r="N26" s="414"/>
      <c r="O26" s="414"/>
      <c r="P26" s="414"/>
      <c r="Q26" s="414"/>
      <c r="R26" s="414"/>
      <c r="S26" s="414"/>
      <c r="T26" s="414"/>
      <c r="U26" s="414"/>
      <c r="V26" s="414"/>
      <c r="W26" s="414"/>
      <c r="X26" s="414"/>
      <c r="Y26" s="414"/>
      <c r="Z26" s="414"/>
      <c r="AA26" s="414"/>
      <c r="AB26" s="414"/>
      <c r="AC26" s="414"/>
      <c r="AD26" s="414"/>
      <c r="AE26" s="414"/>
      <c r="AF26" s="414"/>
      <c r="AG26" s="414"/>
      <c r="AH26" s="414"/>
      <c r="AI26" s="414"/>
      <c r="AJ26" s="414"/>
      <c r="AK26" s="414"/>
      <c r="AL26" s="414"/>
      <c r="AM26" s="414"/>
      <c r="AN26" s="414"/>
      <c r="AO26" s="414"/>
      <c r="AP26" s="414"/>
      <c r="AQ26" s="414"/>
      <c r="AR26" s="414"/>
      <c r="AS26" s="414"/>
      <c r="AT26" s="414"/>
      <c r="AU26" s="414"/>
      <c r="AV26" s="414"/>
      <c r="AW26" s="414"/>
      <c r="AX26" s="414"/>
      <c r="AY26" s="414"/>
      <c r="AZ26" s="414"/>
      <c r="BA26" s="414"/>
      <c r="BB26" s="414"/>
      <c r="BC26" s="414"/>
      <c r="BD26" s="414"/>
      <c r="BE26" s="414"/>
      <c r="BF26" s="414"/>
      <c r="BG26" s="414"/>
      <c r="BH26" s="414"/>
      <c r="BI26" s="414"/>
      <c r="BJ26" s="414"/>
      <c r="BK26" s="414"/>
      <c r="BL26" s="414"/>
      <c r="BM26" s="414"/>
      <c r="BN26" s="414"/>
      <c r="BO26" s="414"/>
      <c r="BP26" s="414"/>
      <c r="BQ26" s="414"/>
      <c r="BR26" s="414"/>
      <c r="BS26" s="414"/>
      <c r="BT26" s="414"/>
      <c r="BU26" s="414"/>
      <c r="BV26" s="414"/>
      <c r="BW26" s="414"/>
      <c r="BX26" s="414"/>
      <c r="BY26" s="414"/>
      <c r="BZ26" s="414"/>
      <c r="CA26" s="414"/>
      <c r="CB26" s="414"/>
      <c r="CC26" s="414"/>
      <c r="CD26" s="414"/>
      <c r="CE26" s="414"/>
      <c r="CF26" s="414"/>
      <c r="CG26" s="414"/>
      <c r="CH26" s="414"/>
      <c r="CI26" s="414"/>
      <c r="CJ26" s="414"/>
      <c r="CK26" s="414"/>
      <c r="CL26" s="414"/>
      <c r="CM26" s="414"/>
      <c r="CN26" s="414"/>
      <c r="CO26" s="414"/>
      <c r="CP26" s="414"/>
      <c r="CQ26" s="414"/>
      <c r="CR26" s="414"/>
      <c r="CS26" s="414"/>
      <c r="CT26" s="414"/>
      <c r="CU26" s="414"/>
      <c r="CV26" s="414"/>
      <c r="CW26" s="414"/>
      <c r="CX26" s="414"/>
      <c r="CY26" s="414"/>
      <c r="CZ26" s="414"/>
      <c r="DA26" s="414"/>
      <c r="DB26" s="414"/>
      <c r="DC26" s="414"/>
      <c r="DD26" s="414"/>
      <c r="DE26" s="414"/>
      <c r="DF26" s="414"/>
      <c r="DG26" s="414"/>
      <c r="DH26" s="414"/>
      <c r="DI26" s="414"/>
      <c r="DJ26" s="414"/>
      <c r="DK26" s="414"/>
      <c r="DL26" s="414"/>
      <c r="DM26" s="414"/>
      <c r="DN26" s="414"/>
      <c r="DO26" s="414"/>
      <c r="DP26" s="414"/>
      <c r="DQ26" s="414"/>
      <c r="DR26" s="414"/>
      <c r="DS26" s="414"/>
      <c r="DT26" s="414"/>
      <c r="DU26" s="414"/>
      <c r="DV26" s="414"/>
      <c r="DW26" s="414"/>
      <c r="DX26" s="414"/>
      <c r="DY26" s="414"/>
      <c r="DZ26" s="414"/>
      <c r="EA26" s="414"/>
      <c r="EB26" s="414"/>
      <c r="EC26" s="414"/>
    </row>
    <row r="27" spans="1:133">
      <c r="B27" s="414"/>
      <c r="C27" s="414"/>
      <c r="D27" s="414"/>
      <c r="E27" s="414"/>
      <c r="F27" s="414"/>
      <c r="G27" s="414"/>
      <c r="H27" s="414"/>
      <c r="I27" s="414"/>
      <c r="J27" s="414"/>
      <c r="K27" s="414"/>
      <c r="L27" s="414"/>
      <c r="M27" s="414"/>
      <c r="N27" s="414"/>
      <c r="O27" s="414"/>
      <c r="P27" s="414"/>
      <c r="Q27" s="414"/>
      <c r="R27" s="414"/>
      <c r="S27" s="414"/>
      <c r="T27" s="414"/>
      <c r="U27" s="414"/>
      <c r="V27" s="414"/>
      <c r="W27" s="414"/>
      <c r="X27" s="414"/>
      <c r="Y27" s="414"/>
      <c r="Z27" s="414"/>
      <c r="AA27" s="414"/>
      <c r="AB27" s="414"/>
      <c r="AC27" s="414"/>
      <c r="AD27" s="414"/>
      <c r="AE27" s="414"/>
      <c r="AF27" s="414"/>
      <c r="AG27" s="414"/>
      <c r="AH27" s="414"/>
      <c r="AI27" s="414"/>
      <c r="AJ27" s="414"/>
      <c r="AK27" s="414"/>
      <c r="AL27" s="414"/>
      <c r="AM27" s="414"/>
      <c r="AN27" s="414"/>
      <c r="AO27" s="414"/>
      <c r="AP27" s="414"/>
      <c r="AQ27" s="414"/>
      <c r="AR27" s="414"/>
      <c r="AS27" s="414"/>
      <c r="AT27" s="414"/>
      <c r="AU27" s="414"/>
      <c r="AV27" s="414"/>
      <c r="AW27" s="414"/>
      <c r="AX27" s="414"/>
      <c r="AY27" s="414"/>
      <c r="AZ27" s="414"/>
      <c r="BA27" s="414"/>
      <c r="BB27" s="414"/>
      <c r="BC27" s="414"/>
      <c r="BD27" s="414"/>
      <c r="BE27" s="414"/>
      <c r="BF27" s="414"/>
      <c r="BG27" s="414"/>
      <c r="BH27" s="414"/>
      <c r="BI27" s="414"/>
      <c r="BJ27" s="414"/>
      <c r="BK27" s="414"/>
      <c r="BL27" s="414"/>
      <c r="BM27" s="414"/>
      <c r="BN27" s="414"/>
      <c r="BO27" s="414"/>
      <c r="BP27" s="414"/>
      <c r="BQ27" s="414"/>
      <c r="BR27" s="414"/>
      <c r="BS27" s="414"/>
      <c r="BT27" s="414"/>
      <c r="BU27" s="414"/>
      <c r="BV27" s="414"/>
      <c r="BW27" s="414"/>
      <c r="BX27" s="414"/>
      <c r="BY27" s="414"/>
      <c r="BZ27" s="414"/>
      <c r="CA27" s="414"/>
      <c r="CB27" s="414"/>
      <c r="CC27" s="414"/>
      <c r="CD27" s="414"/>
      <c r="CE27" s="414"/>
      <c r="CF27" s="414"/>
      <c r="CG27" s="414"/>
      <c r="CH27" s="414"/>
      <c r="CI27" s="414"/>
      <c r="CJ27" s="414"/>
      <c r="CK27" s="414"/>
      <c r="CL27" s="414"/>
      <c r="CM27" s="414"/>
      <c r="CN27" s="414"/>
      <c r="CO27" s="414"/>
      <c r="CP27" s="414"/>
      <c r="CQ27" s="414"/>
      <c r="CR27" s="414"/>
      <c r="CS27" s="414"/>
      <c r="CT27" s="414"/>
      <c r="CU27" s="414"/>
      <c r="CV27" s="414"/>
      <c r="CW27" s="414"/>
      <c r="CX27" s="414"/>
      <c r="CY27" s="414"/>
      <c r="CZ27" s="414"/>
      <c r="DA27" s="414"/>
      <c r="DB27" s="414"/>
      <c r="DC27" s="414"/>
      <c r="DD27" s="414"/>
      <c r="DE27" s="414"/>
      <c r="DF27" s="414"/>
      <c r="DG27" s="414"/>
      <c r="DH27" s="414"/>
      <c r="DI27" s="414"/>
      <c r="DJ27" s="414"/>
      <c r="DK27" s="414"/>
      <c r="DL27" s="414"/>
      <c r="DM27" s="414"/>
      <c r="DN27" s="414"/>
      <c r="DO27" s="414"/>
      <c r="DP27" s="414"/>
      <c r="DQ27" s="414"/>
      <c r="DR27" s="414"/>
      <c r="DS27" s="414"/>
      <c r="DT27" s="414"/>
      <c r="DU27" s="414"/>
      <c r="DV27" s="414"/>
      <c r="DW27" s="414"/>
      <c r="DX27" s="414"/>
      <c r="DY27" s="414"/>
      <c r="DZ27" s="414"/>
      <c r="EA27" s="414"/>
      <c r="EB27" s="414"/>
      <c r="EC27" s="414"/>
    </row>
    <row r="28" spans="1:133">
      <c r="A28" s="420">
        <f>+'Argus Drop'!B28</f>
        <v>7</v>
      </c>
      <c r="B28" s="414">
        <f>+SUMIF('Argus Drop'!$D$7:$D$165,$A28,'Argus Drop'!F$7:F$165)</f>
        <v>-804</v>
      </c>
      <c r="C28" s="414">
        <f>+SUMIF('Argus Drop'!$D$7:$D$165,$A28,'Argus Drop'!G$7:G$165)</f>
        <v>-804</v>
      </c>
      <c r="D28" s="414">
        <f>+SUMIF('Argus Drop'!$D$7:$D$165,$A28,'Argus Drop'!H$7:H$165)</f>
        <v>-804</v>
      </c>
      <c r="E28" s="414">
        <f>+SUMIF('Argus Drop'!$D$7:$D$165,$A28,'Argus Drop'!I$7:I$165)</f>
        <v>-804</v>
      </c>
      <c r="F28" s="414">
        <f>+SUMIF('Argus Drop'!$D$7:$D$165,$A28,'Argus Drop'!J$7:J$165)</f>
        <v>-804</v>
      </c>
      <c r="G28" s="414">
        <f>+SUMIF('Argus Drop'!$D$7:$D$165,$A28,'Argus Drop'!K$7:K$165)</f>
        <v>-804</v>
      </c>
      <c r="H28" s="414">
        <f>+SUMIF('Argus Drop'!$D$7:$D$165,$A28,'Argus Drop'!L$7:L$165)</f>
        <v>-804</v>
      </c>
      <c r="I28" s="414">
        <f>+SUMIF('Argus Drop'!$D$7:$D$165,$A28,'Argus Drop'!M$7:M$165)</f>
        <v>-804</v>
      </c>
      <c r="J28" s="414">
        <f>+SUMIF('Argus Drop'!$D$7:$D$165,$A28,'Argus Drop'!N$7:N$165)</f>
        <v>-804</v>
      </c>
      <c r="K28" s="414">
        <f>+SUMIF('Argus Drop'!$D$7:$D$165,$A28,'Argus Drop'!O$7:O$165)</f>
        <v>-804</v>
      </c>
      <c r="L28" s="414">
        <f>+SUMIF('Argus Drop'!$D$7:$D$165,$A28,'Argus Drop'!P$7:P$165)</f>
        <v>-804</v>
      </c>
      <c r="M28" s="414">
        <f>+SUMIF('Argus Drop'!$D$7:$D$165,$A28,'Argus Drop'!Q$7:Q$165)</f>
        <v>-2131</v>
      </c>
      <c r="N28" s="414">
        <f>+SUMIF('Argus Drop'!$D$7:$D$165,$A28,'Argus Drop'!R$7:R$165)</f>
        <v>-2131</v>
      </c>
      <c r="O28" s="414">
        <f>+SUMIF('Argus Drop'!$D$7:$D$165,$A28,'Argus Drop'!S$7:S$165)</f>
        <v>-2131</v>
      </c>
      <c r="P28" s="414">
        <f>+SUMIF('Argus Drop'!$D$7:$D$165,$A28,'Argus Drop'!T$7:T$165)</f>
        <v>-2131</v>
      </c>
      <c r="Q28" s="414">
        <f>+SUMIF('Argus Drop'!$D$7:$D$165,$A28,'Argus Drop'!U$7:U$165)</f>
        <v>-2131</v>
      </c>
      <c r="R28" s="414">
        <f>+SUMIF('Argus Drop'!$D$7:$D$165,$A28,'Argus Drop'!V$7:V$165)</f>
        <v>-2131</v>
      </c>
      <c r="S28" s="414">
        <f>+SUMIF('Argus Drop'!$D$7:$D$165,$A28,'Argus Drop'!W$7:W$165)</f>
        <v>-2131</v>
      </c>
      <c r="T28" s="414">
        <f>+SUMIF('Argus Drop'!$D$7:$D$165,$A28,'Argus Drop'!X$7:X$165)</f>
        <v>-2131</v>
      </c>
      <c r="U28" s="414">
        <f>+SUMIF('Argus Drop'!$D$7:$D$165,$A28,'Argus Drop'!Y$7:Y$165)</f>
        <v>-2131</v>
      </c>
      <c r="V28" s="414">
        <f>+SUMIF('Argus Drop'!$D$7:$D$165,$A28,'Argus Drop'!Z$7:Z$165)</f>
        <v>-2131</v>
      </c>
      <c r="W28" s="414">
        <f>+SUMIF('Argus Drop'!$D$7:$D$165,$A28,'Argus Drop'!AA$7:AA$165)</f>
        <v>-2131</v>
      </c>
      <c r="X28" s="414">
        <f>+SUMIF('Argus Drop'!$D$7:$D$165,$A28,'Argus Drop'!AB$7:AB$165)</f>
        <v>-2131</v>
      </c>
      <c r="Y28" s="414">
        <f>+SUMIF('Argus Drop'!$D$7:$D$165,$A28,'Argus Drop'!AC$7:AC$165)</f>
        <v>-25829</v>
      </c>
      <c r="Z28" s="414">
        <f>+SUMIF('Argus Drop'!$D$7:$D$165,$A28,'Argus Drop'!AD$7:AD$165)</f>
        <v>-25829</v>
      </c>
      <c r="AA28" s="414">
        <f>+SUMIF('Argus Drop'!$D$7:$D$165,$A28,'Argus Drop'!AE$7:AE$165)</f>
        <v>-25829</v>
      </c>
      <c r="AB28" s="414">
        <f>+SUMIF('Argus Drop'!$D$7:$D$165,$A28,'Argus Drop'!AF$7:AF$165)</f>
        <v>-25829</v>
      </c>
      <c r="AC28" s="414">
        <f>+SUMIF('Argus Drop'!$D$7:$D$165,$A28,'Argus Drop'!AG$7:AG$165)</f>
        <v>-25829</v>
      </c>
      <c r="AD28" s="414">
        <f>+SUMIF('Argus Drop'!$D$7:$D$165,$A28,'Argus Drop'!AH$7:AH$165)</f>
        <v>-25829</v>
      </c>
      <c r="AE28" s="414">
        <f>+SUMIF('Argus Drop'!$D$7:$D$165,$A28,'Argus Drop'!AI$7:AI$165)</f>
        <v>-25829</v>
      </c>
      <c r="AF28" s="414">
        <f>+SUMIF('Argus Drop'!$D$7:$D$165,$A28,'Argus Drop'!AJ$7:AJ$165)</f>
        <v>-25829</v>
      </c>
      <c r="AG28" s="414">
        <f>+SUMIF('Argus Drop'!$D$7:$D$165,$A28,'Argus Drop'!AK$7:AK$165)</f>
        <v>-25829</v>
      </c>
      <c r="AH28" s="414">
        <f>+SUMIF('Argus Drop'!$D$7:$D$165,$A28,'Argus Drop'!AL$7:AL$165)</f>
        <v>-25829</v>
      </c>
      <c r="AI28" s="414">
        <f>+SUMIF('Argus Drop'!$D$7:$D$165,$A28,'Argus Drop'!AM$7:AM$165)</f>
        <v>-25829</v>
      </c>
      <c r="AJ28" s="414">
        <f>+SUMIF('Argus Drop'!$D$7:$D$165,$A28,'Argus Drop'!AN$7:AN$165)</f>
        <v>-25829</v>
      </c>
      <c r="AK28" s="414">
        <f>+SUMIF('Argus Drop'!$D$7:$D$165,$A28,'Argus Drop'!AO$7:AO$165)</f>
        <v>-26657</v>
      </c>
      <c r="AL28" s="414">
        <f>+SUMIF('Argus Drop'!$D$7:$D$165,$A28,'Argus Drop'!AP$7:AP$165)</f>
        <v>-26657</v>
      </c>
      <c r="AM28" s="414">
        <f>+SUMIF('Argus Drop'!$D$7:$D$165,$A28,'Argus Drop'!AQ$7:AQ$165)</f>
        <v>-26657</v>
      </c>
      <c r="AN28" s="414">
        <f>+SUMIF('Argus Drop'!$D$7:$D$165,$A28,'Argus Drop'!AR$7:AR$165)</f>
        <v>-26657</v>
      </c>
      <c r="AO28" s="414">
        <f>+SUMIF('Argus Drop'!$D$7:$D$165,$A28,'Argus Drop'!AS$7:AS$165)</f>
        <v>-26657</v>
      </c>
      <c r="AP28" s="414">
        <f>+SUMIF('Argus Drop'!$D$7:$D$165,$A28,'Argus Drop'!AT$7:AT$165)</f>
        <v>-26657</v>
      </c>
      <c r="AQ28" s="414">
        <f>+SUMIF('Argus Drop'!$D$7:$D$165,$A28,'Argus Drop'!AU$7:AU$165)</f>
        <v>-26657</v>
      </c>
      <c r="AR28" s="414">
        <f>+SUMIF('Argus Drop'!$D$7:$D$165,$A28,'Argus Drop'!AV$7:AV$165)</f>
        <v>-26657</v>
      </c>
      <c r="AS28" s="414">
        <f>+SUMIF('Argus Drop'!$D$7:$D$165,$A28,'Argus Drop'!AW$7:AW$165)</f>
        <v>-26657</v>
      </c>
      <c r="AT28" s="414">
        <f>+SUMIF('Argus Drop'!$D$7:$D$165,$A28,'Argus Drop'!AX$7:AX$165)</f>
        <v>-26657</v>
      </c>
      <c r="AU28" s="414">
        <f>+SUMIF('Argus Drop'!$D$7:$D$165,$A28,'Argus Drop'!AY$7:AY$165)</f>
        <v>-26657</v>
      </c>
      <c r="AV28" s="414">
        <f>+SUMIF('Argus Drop'!$D$7:$D$165,$A28,'Argus Drop'!AZ$7:AZ$165)</f>
        <v>-26657</v>
      </c>
      <c r="AW28" s="414">
        <f>+SUMIF('Argus Drop'!$D$7:$D$165,$A28,'Argus Drop'!BA$7:BA$165)</f>
        <v>-17045</v>
      </c>
      <c r="AX28" s="414">
        <f>+SUMIF('Argus Drop'!$D$7:$D$165,$A28,'Argus Drop'!BB$7:BB$165)</f>
        <v>-17045</v>
      </c>
      <c r="AY28" s="414">
        <f>+SUMIF('Argus Drop'!$D$7:$D$165,$A28,'Argus Drop'!BC$7:BC$165)</f>
        <v>-17045</v>
      </c>
      <c r="AZ28" s="414">
        <f>+SUMIF('Argus Drop'!$D$7:$D$165,$A28,'Argus Drop'!BD$7:BD$165)</f>
        <v>-17045</v>
      </c>
      <c r="BA28" s="414">
        <f>+SUMIF('Argus Drop'!$D$7:$D$165,$A28,'Argus Drop'!BE$7:BE$165)</f>
        <v>-17045</v>
      </c>
      <c r="BB28" s="414">
        <f>+SUMIF('Argus Drop'!$D$7:$D$165,$A28,'Argus Drop'!BF$7:BF$165)</f>
        <v>-17045</v>
      </c>
      <c r="BC28" s="414">
        <f>+SUMIF('Argus Drop'!$D$7:$D$165,$A28,'Argus Drop'!BG$7:BG$165)</f>
        <v>-17045</v>
      </c>
      <c r="BD28" s="414">
        <f>+SUMIF('Argus Drop'!$D$7:$D$165,$A28,'Argus Drop'!BH$7:BH$165)</f>
        <v>-17045</v>
      </c>
      <c r="BE28" s="414">
        <f>+SUMIF('Argus Drop'!$D$7:$D$165,$A28,'Argus Drop'!BI$7:BI$165)</f>
        <v>-17045</v>
      </c>
      <c r="BF28" s="414">
        <f>+SUMIF('Argus Drop'!$D$7:$D$165,$A28,'Argus Drop'!BJ$7:BJ$165)</f>
        <v>-17045</v>
      </c>
      <c r="BG28" s="414">
        <f>+SUMIF('Argus Drop'!$D$7:$D$165,$A28,'Argus Drop'!BK$7:BK$165)</f>
        <v>-17045</v>
      </c>
      <c r="BH28" s="414">
        <f>+SUMIF('Argus Drop'!$D$7:$D$165,$A28,'Argus Drop'!BL$7:BL$165)</f>
        <v>-17045</v>
      </c>
      <c r="BI28" s="414">
        <f>+SUMIF('Argus Drop'!$D$7:$D$165,$A28,'Argus Drop'!BM$7:BM$165)</f>
        <v>-28851</v>
      </c>
      <c r="BJ28" s="414">
        <f>+SUMIF('Argus Drop'!$D$7:$D$165,$A28,'Argus Drop'!BN$7:BN$165)</f>
        <v>-28851</v>
      </c>
      <c r="BK28" s="414">
        <f>+SUMIF('Argus Drop'!$D$7:$D$165,$A28,'Argus Drop'!BO$7:BO$165)</f>
        <v>-28851</v>
      </c>
      <c r="BL28" s="414">
        <f>+SUMIF('Argus Drop'!$D$7:$D$165,$A28,'Argus Drop'!BP$7:BP$165)</f>
        <v>-28851</v>
      </c>
      <c r="BM28" s="414">
        <f>+SUMIF('Argus Drop'!$D$7:$D$165,$A28,'Argus Drop'!BQ$7:BQ$165)</f>
        <v>-28851</v>
      </c>
      <c r="BN28" s="414">
        <f>+SUMIF('Argus Drop'!$D$7:$D$165,$A28,'Argus Drop'!BR$7:BR$165)</f>
        <v>-28851</v>
      </c>
      <c r="BO28" s="414">
        <f>+SUMIF('Argus Drop'!$D$7:$D$165,$A28,'Argus Drop'!BS$7:BS$165)</f>
        <v>-28851</v>
      </c>
      <c r="BP28" s="414">
        <f>+SUMIF('Argus Drop'!$D$7:$D$165,$A28,'Argus Drop'!BT$7:BT$165)</f>
        <v>-28851</v>
      </c>
      <c r="BQ28" s="414">
        <f>+SUMIF('Argus Drop'!$D$7:$D$165,$A28,'Argus Drop'!BU$7:BU$165)</f>
        <v>-28851</v>
      </c>
      <c r="BR28" s="414">
        <f>+SUMIF('Argus Drop'!$D$7:$D$165,$A28,'Argus Drop'!BV$7:BV$165)</f>
        <v>-28851</v>
      </c>
      <c r="BS28" s="414">
        <f>+SUMIF('Argus Drop'!$D$7:$D$165,$A28,'Argus Drop'!BW$7:BW$165)</f>
        <v>-28851</v>
      </c>
      <c r="BT28" s="414">
        <f>+SUMIF('Argus Drop'!$D$7:$D$165,$A28,'Argus Drop'!BX$7:BX$165)</f>
        <v>-28851</v>
      </c>
      <c r="BU28" s="414">
        <f>+SUMIF('Argus Drop'!$D$7:$D$165,$A28,'Argus Drop'!BY$7:BY$165)</f>
        <v>-17623</v>
      </c>
      <c r="BV28" s="414">
        <f>+SUMIF('Argus Drop'!$D$7:$D$165,$A28,'Argus Drop'!BZ$7:BZ$165)</f>
        <v>-17623</v>
      </c>
      <c r="BW28" s="414">
        <f>+SUMIF('Argus Drop'!$D$7:$D$165,$A28,'Argus Drop'!CA$7:CA$165)</f>
        <v>-17623</v>
      </c>
      <c r="BX28" s="414">
        <f>+SUMIF('Argus Drop'!$D$7:$D$165,$A28,'Argus Drop'!CB$7:CB$165)</f>
        <v>-17623</v>
      </c>
      <c r="BY28" s="414">
        <f>+SUMIF('Argus Drop'!$D$7:$D$165,$A28,'Argus Drop'!CC$7:CC$165)</f>
        <v>-17623</v>
      </c>
      <c r="BZ28" s="414">
        <f>+SUMIF('Argus Drop'!$D$7:$D$165,$A28,'Argus Drop'!CD$7:CD$165)</f>
        <v>-17623</v>
      </c>
      <c r="CA28" s="414">
        <f>+SUMIF('Argus Drop'!$D$7:$D$165,$A28,'Argus Drop'!CE$7:CE$165)</f>
        <v>-17623</v>
      </c>
      <c r="CB28" s="414">
        <f>+SUMIF('Argus Drop'!$D$7:$D$165,$A28,'Argus Drop'!CF$7:CF$165)</f>
        <v>-17623</v>
      </c>
      <c r="CC28" s="414">
        <f>+SUMIF('Argus Drop'!$D$7:$D$165,$A28,'Argus Drop'!CG$7:CG$165)</f>
        <v>-17623</v>
      </c>
      <c r="CD28" s="414">
        <f>+SUMIF('Argus Drop'!$D$7:$D$165,$A28,'Argus Drop'!CH$7:CH$165)</f>
        <v>-17623</v>
      </c>
      <c r="CE28" s="414">
        <f>+SUMIF('Argus Drop'!$D$7:$D$165,$A28,'Argus Drop'!CI$7:CI$165)</f>
        <v>-17623</v>
      </c>
      <c r="CF28" s="414">
        <f>+SUMIF('Argus Drop'!$D$7:$D$165,$A28,'Argus Drop'!CJ$7:CJ$165)</f>
        <v>-17623</v>
      </c>
      <c r="CG28" s="414">
        <f>+SUMIF('Argus Drop'!$D$7:$D$165,$A28,'Argus Drop'!CK$7:CK$165)</f>
        <v>-27597</v>
      </c>
      <c r="CH28" s="414">
        <f>+SUMIF('Argus Drop'!$D$7:$D$165,$A28,'Argus Drop'!CL$7:CL$165)</f>
        <v>-27597</v>
      </c>
      <c r="CI28" s="414">
        <f>+SUMIF('Argus Drop'!$D$7:$D$165,$A28,'Argus Drop'!CM$7:CM$165)</f>
        <v>-27597</v>
      </c>
      <c r="CJ28" s="414">
        <f>+SUMIF('Argus Drop'!$D$7:$D$165,$A28,'Argus Drop'!CN$7:CN$165)</f>
        <v>-27597</v>
      </c>
      <c r="CK28" s="414">
        <f>+SUMIF('Argus Drop'!$D$7:$D$165,$A28,'Argus Drop'!CO$7:CO$165)</f>
        <v>-27597</v>
      </c>
      <c r="CL28" s="414">
        <f>+SUMIF('Argus Drop'!$D$7:$D$165,$A28,'Argus Drop'!CP$7:CP$165)</f>
        <v>-27597</v>
      </c>
      <c r="CM28" s="414">
        <f>+SUMIF('Argus Drop'!$D$7:$D$165,$A28,'Argus Drop'!CQ$7:CQ$165)</f>
        <v>-27597</v>
      </c>
      <c r="CN28" s="414">
        <f>+SUMIF('Argus Drop'!$D$7:$D$165,$A28,'Argus Drop'!CR$7:CR$165)</f>
        <v>-27597</v>
      </c>
      <c r="CO28" s="414">
        <f>+SUMIF('Argus Drop'!$D$7:$D$165,$A28,'Argus Drop'!CS$7:CS$165)</f>
        <v>-27597</v>
      </c>
      <c r="CP28" s="414">
        <f>+SUMIF('Argus Drop'!$D$7:$D$165,$A28,'Argus Drop'!CT$7:CT$165)</f>
        <v>-27597</v>
      </c>
      <c r="CQ28" s="414">
        <f>+SUMIF('Argus Drop'!$D$7:$D$165,$A28,'Argus Drop'!CU$7:CU$165)</f>
        <v>-27597</v>
      </c>
      <c r="CR28" s="414">
        <f>+SUMIF('Argus Drop'!$D$7:$D$165,$A28,'Argus Drop'!CV$7:CV$165)</f>
        <v>-27597</v>
      </c>
      <c r="CS28" s="414">
        <f>+SUMIF('Argus Drop'!$D$7:$D$165,$A28,'Argus Drop'!CW$7:CW$165)</f>
        <v>-30192</v>
      </c>
      <c r="CT28" s="414">
        <f>+SUMIF('Argus Drop'!$D$7:$D$165,$A28,'Argus Drop'!CX$7:CX$165)</f>
        <v>-30192</v>
      </c>
      <c r="CU28" s="414">
        <f>+SUMIF('Argus Drop'!$D$7:$D$165,$A28,'Argus Drop'!CY$7:CY$165)</f>
        <v>-30192</v>
      </c>
      <c r="CV28" s="414">
        <f>+SUMIF('Argus Drop'!$D$7:$D$165,$A28,'Argus Drop'!CZ$7:CZ$165)</f>
        <v>-30192</v>
      </c>
      <c r="CW28" s="414">
        <f>+SUMIF('Argus Drop'!$D$7:$D$165,$A28,'Argus Drop'!DA$7:DA$165)</f>
        <v>-30192</v>
      </c>
      <c r="CX28" s="414">
        <f>+SUMIF('Argus Drop'!$D$7:$D$165,$A28,'Argus Drop'!DB$7:DB$165)</f>
        <v>-30192</v>
      </c>
      <c r="CY28" s="414">
        <f>+SUMIF('Argus Drop'!$D$7:$D$165,$A28,'Argus Drop'!DC$7:DC$165)</f>
        <v>-30192</v>
      </c>
      <c r="CZ28" s="414">
        <f>+SUMIF('Argus Drop'!$D$7:$D$165,$A28,'Argus Drop'!DD$7:DD$165)</f>
        <v>-30192</v>
      </c>
      <c r="DA28" s="414">
        <f>+SUMIF('Argus Drop'!$D$7:$D$165,$A28,'Argus Drop'!DE$7:DE$165)</f>
        <v>-30192</v>
      </c>
      <c r="DB28" s="414">
        <f>+SUMIF('Argus Drop'!$D$7:$D$165,$A28,'Argus Drop'!DF$7:DF$165)</f>
        <v>-30192</v>
      </c>
      <c r="DC28" s="414">
        <f>+SUMIF('Argus Drop'!$D$7:$D$165,$A28,'Argus Drop'!DG$7:DG$165)</f>
        <v>-30192</v>
      </c>
      <c r="DD28" s="414">
        <f>+SUMIF('Argus Drop'!$D$7:$D$165,$A28,'Argus Drop'!DH$7:DH$165)</f>
        <v>-30192</v>
      </c>
      <c r="DE28" s="414">
        <f>+SUMIF('Argus Drop'!$D$7:$D$165,$A28,'Argus Drop'!DI$7:DI$165)</f>
        <v>-13152</v>
      </c>
      <c r="DF28" s="414">
        <f>+SUMIF('Argus Drop'!$D$7:$D$165,$A28,'Argus Drop'!DJ$7:DJ$165)</f>
        <v>-13152</v>
      </c>
      <c r="DG28" s="414">
        <f>+SUMIF('Argus Drop'!$D$7:$D$165,$A28,'Argus Drop'!DK$7:DK$165)</f>
        <v>-13152</v>
      </c>
      <c r="DH28" s="414">
        <f>+SUMIF('Argus Drop'!$D$7:$D$165,$A28,'Argus Drop'!DL$7:DL$165)</f>
        <v>-13152</v>
      </c>
      <c r="DI28" s="414">
        <f>+SUMIF('Argus Drop'!$D$7:$D$165,$A28,'Argus Drop'!DM$7:DM$165)</f>
        <v>-13152</v>
      </c>
      <c r="DJ28" s="414">
        <f>+SUMIF('Argus Drop'!$D$7:$D$165,$A28,'Argus Drop'!DN$7:DN$165)</f>
        <v>-13152</v>
      </c>
      <c r="DK28" s="414">
        <f>+SUMIF('Argus Drop'!$D$7:$D$165,$A28,'Argus Drop'!DO$7:DO$165)</f>
        <v>-13152</v>
      </c>
      <c r="DL28" s="414">
        <f>+SUMIF('Argus Drop'!$D$7:$D$165,$A28,'Argus Drop'!DP$7:DP$165)</f>
        <v>-13152</v>
      </c>
      <c r="DM28" s="414">
        <f>+SUMIF('Argus Drop'!$D$7:$D$165,$A28,'Argus Drop'!DQ$7:DQ$165)</f>
        <v>-13152</v>
      </c>
      <c r="DN28" s="414">
        <f>+SUMIF('Argus Drop'!$D$7:$D$165,$A28,'Argus Drop'!DR$7:DR$165)</f>
        <v>-13152</v>
      </c>
      <c r="DO28" s="414">
        <f>+SUMIF('Argus Drop'!$D$7:$D$165,$A28,'Argus Drop'!DS$7:DS$165)</f>
        <v>-13152</v>
      </c>
      <c r="DP28" s="414">
        <f>+SUMIF('Argus Drop'!$D$7:$D$165,$A28,'Argus Drop'!DT$7:DT$165)</f>
        <v>-13152</v>
      </c>
      <c r="DQ28" s="414">
        <f>+SUMIF('Argus Drop'!$D$7:$D$165,$A28,'Argus Drop'!DU$7:DU$165)</f>
        <v>0</v>
      </c>
      <c r="DR28" s="414">
        <f>+SUMIF('Argus Drop'!$D$7:$D$165,$A28,'Argus Drop'!DV$7:DV$165)</f>
        <v>0</v>
      </c>
      <c r="DS28" s="414">
        <f>+SUMIF('Argus Drop'!$D$7:$D$165,$A28,'Argus Drop'!DW$7:DW$165)</f>
        <v>0</v>
      </c>
      <c r="DT28" s="414">
        <f>+SUMIF('Argus Drop'!$D$7:$D$165,$A28,'Argus Drop'!DX$7:DX$165)</f>
        <v>0</v>
      </c>
      <c r="DU28" s="414">
        <f>+SUMIF('Argus Drop'!$D$7:$D$165,$A28,'Argus Drop'!DY$7:DY$165)</f>
        <v>0</v>
      </c>
      <c r="DV28" s="414">
        <f>+SUMIF('Argus Drop'!$D$7:$D$165,$A28,'Argus Drop'!DZ$7:DZ$165)</f>
        <v>0</v>
      </c>
      <c r="DW28" s="414">
        <f>+SUMIF('Argus Drop'!$D$7:$D$165,$A28,'Argus Drop'!EA$7:EA$165)</f>
        <v>0</v>
      </c>
      <c r="DX28" s="414">
        <f>+SUMIF('Argus Drop'!$D$7:$D$165,$A28,'Argus Drop'!EB$7:EB$165)</f>
        <v>0</v>
      </c>
      <c r="DY28" s="414">
        <f>+SUMIF('Argus Drop'!$D$7:$D$165,$A28,'Argus Drop'!EC$7:EC$165)</f>
        <v>0</v>
      </c>
      <c r="DZ28" s="414">
        <f>+SUMIF('Argus Drop'!$D$7:$D$165,$A28,'Argus Drop'!ED$7:ED$165)</f>
        <v>0</v>
      </c>
      <c r="EA28" s="414">
        <f>+SUMIF('Argus Drop'!$D$7:$D$165,$A28,'Argus Drop'!EE$7:EE$165)</f>
        <v>0</v>
      </c>
      <c r="EB28" s="414">
        <f>+SUMIF('Argus Drop'!$D$7:$D$165,$A28,'Argus Drop'!EF$7:EF$165)</f>
        <v>0</v>
      </c>
      <c r="EC28" s="414">
        <f>+SUMIF('Argus Drop'!$D$7:$D$165,$A28,'Argus Drop'!EG$7:EG$165)</f>
        <v>-22033</v>
      </c>
    </row>
    <row r="29" spans="1:133">
      <c r="A29" s="420">
        <f>+'Argus Drop'!B29</f>
        <v>25</v>
      </c>
      <c r="B29" s="414">
        <f>+SUMIF('Argus Drop'!$D$7:$D$165,$A29,'Argus Drop'!F$7:F$165)</f>
        <v>-804</v>
      </c>
      <c r="C29" s="414">
        <f>+SUMIF('Argus Drop'!$D$7:$D$165,$A29,'Argus Drop'!G$7:G$165)</f>
        <v>-804</v>
      </c>
      <c r="D29" s="414">
        <f>+SUMIF('Argus Drop'!$D$7:$D$165,$A29,'Argus Drop'!H$7:H$165)</f>
        <v>-804</v>
      </c>
      <c r="E29" s="414">
        <f>+SUMIF('Argus Drop'!$D$7:$D$165,$A29,'Argus Drop'!I$7:I$165)</f>
        <v>-804</v>
      </c>
      <c r="F29" s="414">
        <f>+SUMIF('Argus Drop'!$D$7:$D$165,$A29,'Argus Drop'!J$7:J$165)</f>
        <v>-804</v>
      </c>
      <c r="G29" s="414">
        <f>+SUMIF('Argus Drop'!$D$7:$D$165,$A29,'Argus Drop'!K$7:K$165)</f>
        <v>-804</v>
      </c>
      <c r="H29" s="414">
        <f>+SUMIF('Argus Drop'!$D$7:$D$165,$A29,'Argus Drop'!L$7:L$165)</f>
        <v>-804</v>
      </c>
      <c r="I29" s="414">
        <f>+SUMIF('Argus Drop'!$D$7:$D$165,$A29,'Argus Drop'!M$7:M$165)</f>
        <v>-804</v>
      </c>
      <c r="J29" s="414">
        <f>+SUMIF('Argus Drop'!$D$7:$D$165,$A29,'Argus Drop'!N$7:N$165)</f>
        <v>-804</v>
      </c>
      <c r="K29" s="414">
        <f>+SUMIF('Argus Drop'!$D$7:$D$165,$A29,'Argus Drop'!O$7:O$165)</f>
        <v>-804</v>
      </c>
      <c r="L29" s="414">
        <f>+SUMIF('Argus Drop'!$D$7:$D$165,$A29,'Argus Drop'!P$7:P$165)</f>
        <v>-804</v>
      </c>
      <c r="M29" s="414">
        <f>+SUMIF('Argus Drop'!$D$7:$D$165,$A29,'Argus Drop'!Q$7:Q$165)</f>
        <v>-2131</v>
      </c>
      <c r="N29" s="414">
        <f>+SUMIF('Argus Drop'!$D$7:$D$165,$A29,'Argus Drop'!R$7:R$165)</f>
        <v>-2131</v>
      </c>
      <c r="O29" s="414">
        <f>+SUMIF('Argus Drop'!$D$7:$D$165,$A29,'Argus Drop'!S$7:S$165)</f>
        <v>-2131</v>
      </c>
      <c r="P29" s="414">
        <f>+SUMIF('Argus Drop'!$D$7:$D$165,$A29,'Argus Drop'!T$7:T$165)</f>
        <v>-2131</v>
      </c>
      <c r="Q29" s="414">
        <f>+SUMIF('Argus Drop'!$D$7:$D$165,$A29,'Argus Drop'!U$7:U$165)</f>
        <v>-2131</v>
      </c>
      <c r="R29" s="414">
        <f>+SUMIF('Argus Drop'!$D$7:$D$165,$A29,'Argus Drop'!V$7:V$165)</f>
        <v>-2131</v>
      </c>
      <c r="S29" s="414">
        <f>+SUMIF('Argus Drop'!$D$7:$D$165,$A29,'Argus Drop'!W$7:W$165)</f>
        <v>-2131</v>
      </c>
      <c r="T29" s="414">
        <f>+SUMIF('Argus Drop'!$D$7:$D$165,$A29,'Argus Drop'!X$7:X$165)</f>
        <v>-2131</v>
      </c>
      <c r="U29" s="414">
        <f>+SUMIF('Argus Drop'!$D$7:$D$165,$A29,'Argus Drop'!Y$7:Y$165)</f>
        <v>-2131</v>
      </c>
      <c r="V29" s="414">
        <f>+SUMIF('Argus Drop'!$D$7:$D$165,$A29,'Argus Drop'!Z$7:Z$165)</f>
        <v>-2131</v>
      </c>
      <c r="W29" s="414">
        <f>+SUMIF('Argus Drop'!$D$7:$D$165,$A29,'Argus Drop'!AA$7:AA$165)</f>
        <v>-2131</v>
      </c>
      <c r="X29" s="414">
        <f>+SUMIF('Argus Drop'!$D$7:$D$165,$A29,'Argus Drop'!AB$7:AB$165)</f>
        <v>-2131</v>
      </c>
      <c r="Y29" s="414">
        <f>+SUMIF('Argus Drop'!$D$7:$D$165,$A29,'Argus Drop'!AC$7:AC$165)</f>
        <v>-25829</v>
      </c>
      <c r="Z29" s="414">
        <f>+SUMIF('Argus Drop'!$D$7:$D$165,$A29,'Argus Drop'!AD$7:AD$165)</f>
        <v>-25829</v>
      </c>
      <c r="AA29" s="414">
        <f>+SUMIF('Argus Drop'!$D$7:$D$165,$A29,'Argus Drop'!AE$7:AE$165)</f>
        <v>-25829</v>
      </c>
      <c r="AB29" s="414">
        <f>+SUMIF('Argus Drop'!$D$7:$D$165,$A29,'Argus Drop'!AF$7:AF$165)</f>
        <v>-25829</v>
      </c>
      <c r="AC29" s="414">
        <f>+SUMIF('Argus Drop'!$D$7:$D$165,$A29,'Argus Drop'!AG$7:AG$165)</f>
        <v>-25829</v>
      </c>
      <c r="AD29" s="414">
        <f>+SUMIF('Argus Drop'!$D$7:$D$165,$A29,'Argus Drop'!AH$7:AH$165)</f>
        <v>-25829</v>
      </c>
      <c r="AE29" s="414">
        <f>+SUMIF('Argus Drop'!$D$7:$D$165,$A29,'Argus Drop'!AI$7:AI$165)</f>
        <v>-25829</v>
      </c>
      <c r="AF29" s="414">
        <f>+SUMIF('Argus Drop'!$D$7:$D$165,$A29,'Argus Drop'!AJ$7:AJ$165)</f>
        <v>-25829</v>
      </c>
      <c r="AG29" s="414">
        <f>+SUMIF('Argus Drop'!$D$7:$D$165,$A29,'Argus Drop'!AK$7:AK$165)</f>
        <v>-25829</v>
      </c>
      <c r="AH29" s="414">
        <f>+SUMIF('Argus Drop'!$D$7:$D$165,$A29,'Argus Drop'!AL$7:AL$165)</f>
        <v>-25829</v>
      </c>
      <c r="AI29" s="414">
        <f>+SUMIF('Argus Drop'!$D$7:$D$165,$A29,'Argus Drop'!AM$7:AM$165)</f>
        <v>-25829</v>
      </c>
      <c r="AJ29" s="414">
        <f>+SUMIF('Argus Drop'!$D$7:$D$165,$A29,'Argus Drop'!AN$7:AN$165)</f>
        <v>-25829</v>
      </c>
      <c r="AK29" s="414">
        <f>+SUMIF('Argus Drop'!$D$7:$D$165,$A29,'Argus Drop'!AO$7:AO$165)</f>
        <v>-26657</v>
      </c>
      <c r="AL29" s="414">
        <f>+SUMIF('Argus Drop'!$D$7:$D$165,$A29,'Argus Drop'!AP$7:AP$165)</f>
        <v>-26657</v>
      </c>
      <c r="AM29" s="414">
        <f>+SUMIF('Argus Drop'!$D$7:$D$165,$A29,'Argus Drop'!AQ$7:AQ$165)</f>
        <v>-26657</v>
      </c>
      <c r="AN29" s="414">
        <f>+SUMIF('Argus Drop'!$D$7:$D$165,$A29,'Argus Drop'!AR$7:AR$165)</f>
        <v>-26657</v>
      </c>
      <c r="AO29" s="414">
        <f>+SUMIF('Argus Drop'!$D$7:$D$165,$A29,'Argus Drop'!AS$7:AS$165)</f>
        <v>-26657</v>
      </c>
      <c r="AP29" s="414">
        <f>+SUMIF('Argus Drop'!$D$7:$D$165,$A29,'Argus Drop'!AT$7:AT$165)</f>
        <v>-26657</v>
      </c>
      <c r="AQ29" s="414">
        <f>+SUMIF('Argus Drop'!$D$7:$D$165,$A29,'Argus Drop'!AU$7:AU$165)</f>
        <v>-26657</v>
      </c>
      <c r="AR29" s="414">
        <f>+SUMIF('Argus Drop'!$D$7:$D$165,$A29,'Argus Drop'!AV$7:AV$165)</f>
        <v>-26657</v>
      </c>
      <c r="AS29" s="414">
        <f>+SUMIF('Argus Drop'!$D$7:$D$165,$A29,'Argus Drop'!AW$7:AW$165)</f>
        <v>-26657</v>
      </c>
      <c r="AT29" s="414">
        <f>+SUMIF('Argus Drop'!$D$7:$D$165,$A29,'Argus Drop'!AX$7:AX$165)</f>
        <v>-26657</v>
      </c>
      <c r="AU29" s="414">
        <f>+SUMIF('Argus Drop'!$D$7:$D$165,$A29,'Argus Drop'!AY$7:AY$165)</f>
        <v>-26657</v>
      </c>
      <c r="AV29" s="414">
        <f>+SUMIF('Argus Drop'!$D$7:$D$165,$A29,'Argus Drop'!AZ$7:AZ$165)</f>
        <v>-26657</v>
      </c>
      <c r="AW29" s="414">
        <f>+SUMIF('Argus Drop'!$D$7:$D$165,$A29,'Argus Drop'!BA$7:BA$165)</f>
        <v>-17045</v>
      </c>
      <c r="AX29" s="414">
        <f>+SUMIF('Argus Drop'!$D$7:$D$165,$A29,'Argus Drop'!BB$7:BB$165)</f>
        <v>-17045</v>
      </c>
      <c r="AY29" s="414">
        <f>+SUMIF('Argus Drop'!$D$7:$D$165,$A29,'Argus Drop'!BC$7:BC$165)</f>
        <v>-17045</v>
      </c>
      <c r="AZ29" s="414">
        <f>+SUMIF('Argus Drop'!$D$7:$D$165,$A29,'Argus Drop'!BD$7:BD$165)</f>
        <v>-17045</v>
      </c>
      <c r="BA29" s="414">
        <f>+SUMIF('Argus Drop'!$D$7:$D$165,$A29,'Argus Drop'!BE$7:BE$165)</f>
        <v>-17045</v>
      </c>
      <c r="BB29" s="414">
        <f>+SUMIF('Argus Drop'!$D$7:$D$165,$A29,'Argus Drop'!BF$7:BF$165)</f>
        <v>-17045</v>
      </c>
      <c r="BC29" s="414">
        <f>+SUMIF('Argus Drop'!$D$7:$D$165,$A29,'Argus Drop'!BG$7:BG$165)</f>
        <v>-17045</v>
      </c>
      <c r="BD29" s="414">
        <f>+SUMIF('Argus Drop'!$D$7:$D$165,$A29,'Argus Drop'!BH$7:BH$165)</f>
        <v>-17045</v>
      </c>
      <c r="BE29" s="414">
        <f>+SUMIF('Argus Drop'!$D$7:$D$165,$A29,'Argus Drop'!BI$7:BI$165)</f>
        <v>-17045</v>
      </c>
      <c r="BF29" s="414">
        <f>+SUMIF('Argus Drop'!$D$7:$D$165,$A29,'Argus Drop'!BJ$7:BJ$165)</f>
        <v>-17045</v>
      </c>
      <c r="BG29" s="414">
        <f>+SUMIF('Argus Drop'!$D$7:$D$165,$A29,'Argus Drop'!BK$7:BK$165)</f>
        <v>-17045</v>
      </c>
      <c r="BH29" s="414">
        <f>+SUMIF('Argus Drop'!$D$7:$D$165,$A29,'Argus Drop'!BL$7:BL$165)</f>
        <v>-17045</v>
      </c>
      <c r="BI29" s="414">
        <f>+SUMIF('Argus Drop'!$D$7:$D$165,$A29,'Argus Drop'!BM$7:BM$165)</f>
        <v>-28851</v>
      </c>
      <c r="BJ29" s="414">
        <f>+SUMIF('Argus Drop'!$D$7:$D$165,$A29,'Argus Drop'!BN$7:BN$165)</f>
        <v>-28851</v>
      </c>
      <c r="BK29" s="414">
        <f>+SUMIF('Argus Drop'!$D$7:$D$165,$A29,'Argus Drop'!BO$7:BO$165)</f>
        <v>-28851</v>
      </c>
      <c r="BL29" s="414">
        <f>+SUMIF('Argus Drop'!$D$7:$D$165,$A29,'Argus Drop'!BP$7:BP$165)</f>
        <v>-28851</v>
      </c>
      <c r="BM29" s="414">
        <f>+SUMIF('Argus Drop'!$D$7:$D$165,$A29,'Argus Drop'!BQ$7:BQ$165)</f>
        <v>-28851</v>
      </c>
      <c r="BN29" s="414">
        <f>+SUMIF('Argus Drop'!$D$7:$D$165,$A29,'Argus Drop'!BR$7:BR$165)</f>
        <v>-28851</v>
      </c>
      <c r="BO29" s="414">
        <f>+SUMIF('Argus Drop'!$D$7:$D$165,$A29,'Argus Drop'!BS$7:BS$165)</f>
        <v>-28851</v>
      </c>
      <c r="BP29" s="414">
        <f>+SUMIF('Argus Drop'!$D$7:$D$165,$A29,'Argus Drop'!BT$7:BT$165)</f>
        <v>-28851</v>
      </c>
      <c r="BQ29" s="414">
        <f>+SUMIF('Argus Drop'!$D$7:$D$165,$A29,'Argus Drop'!BU$7:BU$165)</f>
        <v>-28851</v>
      </c>
      <c r="BR29" s="414">
        <f>+SUMIF('Argus Drop'!$D$7:$D$165,$A29,'Argus Drop'!BV$7:BV$165)</f>
        <v>-28851</v>
      </c>
      <c r="BS29" s="414">
        <f>+SUMIF('Argus Drop'!$D$7:$D$165,$A29,'Argus Drop'!BW$7:BW$165)</f>
        <v>-28851</v>
      </c>
      <c r="BT29" s="414">
        <f>+SUMIF('Argus Drop'!$D$7:$D$165,$A29,'Argus Drop'!BX$7:BX$165)</f>
        <v>-28851</v>
      </c>
      <c r="BU29" s="414">
        <f>+SUMIF('Argus Drop'!$D$7:$D$165,$A29,'Argus Drop'!BY$7:BY$165)</f>
        <v>-17623</v>
      </c>
      <c r="BV29" s="414">
        <f>+SUMIF('Argus Drop'!$D$7:$D$165,$A29,'Argus Drop'!BZ$7:BZ$165)</f>
        <v>-17623</v>
      </c>
      <c r="BW29" s="414">
        <f>+SUMIF('Argus Drop'!$D$7:$D$165,$A29,'Argus Drop'!CA$7:CA$165)</f>
        <v>-17623</v>
      </c>
      <c r="BX29" s="414">
        <f>+SUMIF('Argus Drop'!$D$7:$D$165,$A29,'Argus Drop'!CB$7:CB$165)</f>
        <v>-17623</v>
      </c>
      <c r="BY29" s="414">
        <f>+SUMIF('Argus Drop'!$D$7:$D$165,$A29,'Argus Drop'!CC$7:CC$165)</f>
        <v>-17623</v>
      </c>
      <c r="BZ29" s="414">
        <f>+SUMIF('Argus Drop'!$D$7:$D$165,$A29,'Argus Drop'!CD$7:CD$165)</f>
        <v>-17623</v>
      </c>
      <c r="CA29" s="414">
        <f>+SUMIF('Argus Drop'!$D$7:$D$165,$A29,'Argus Drop'!CE$7:CE$165)</f>
        <v>-17623</v>
      </c>
      <c r="CB29" s="414">
        <f>+SUMIF('Argus Drop'!$D$7:$D$165,$A29,'Argus Drop'!CF$7:CF$165)</f>
        <v>-17623</v>
      </c>
      <c r="CC29" s="414">
        <f>+SUMIF('Argus Drop'!$D$7:$D$165,$A29,'Argus Drop'!CG$7:CG$165)</f>
        <v>-17623</v>
      </c>
      <c r="CD29" s="414">
        <f>+SUMIF('Argus Drop'!$D$7:$D$165,$A29,'Argus Drop'!CH$7:CH$165)</f>
        <v>-17623</v>
      </c>
      <c r="CE29" s="414">
        <f>+SUMIF('Argus Drop'!$D$7:$D$165,$A29,'Argus Drop'!CI$7:CI$165)</f>
        <v>-17623</v>
      </c>
      <c r="CF29" s="414">
        <f>+SUMIF('Argus Drop'!$D$7:$D$165,$A29,'Argus Drop'!CJ$7:CJ$165)</f>
        <v>-17623</v>
      </c>
      <c r="CG29" s="414">
        <f>+SUMIF('Argus Drop'!$D$7:$D$165,$A29,'Argus Drop'!CK$7:CK$165)</f>
        <v>-27597</v>
      </c>
      <c r="CH29" s="414">
        <f>+SUMIF('Argus Drop'!$D$7:$D$165,$A29,'Argus Drop'!CL$7:CL$165)</f>
        <v>-27597</v>
      </c>
      <c r="CI29" s="414">
        <f>+SUMIF('Argus Drop'!$D$7:$D$165,$A29,'Argus Drop'!CM$7:CM$165)</f>
        <v>-27597</v>
      </c>
      <c r="CJ29" s="414">
        <f>+SUMIF('Argus Drop'!$D$7:$D$165,$A29,'Argus Drop'!CN$7:CN$165)</f>
        <v>-27597</v>
      </c>
      <c r="CK29" s="414">
        <f>+SUMIF('Argus Drop'!$D$7:$D$165,$A29,'Argus Drop'!CO$7:CO$165)</f>
        <v>-27597</v>
      </c>
      <c r="CL29" s="414">
        <f>+SUMIF('Argus Drop'!$D$7:$D$165,$A29,'Argus Drop'!CP$7:CP$165)</f>
        <v>-27597</v>
      </c>
      <c r="CM29" s="414">
        <f>+SUMIF('Argus Drop'!$D$7:$D$165,$A29,'Argus Drop'!CQ$7:CQ$165)</f>
        <v>-27597</v>
      </c>
      <c r="CN29" s="414">
        <f>+SUMIF('Argus Drop'!$D$7:$D$165,$A29,'Argus Drop'!CR$7:CR$165)</f>
        <v>-27597</v>
      </c>
      <c r="CO29" s="414">
        <f>+SUMIF('Argus Drop'!$D$7:$D$165,$A29,'Argus Drop'!CS$7:CS$165)</f>
        <v>-27597</v>
      </c>
      <c r="CP29" s="414">
        <f>+SUMIF('Argus Drop'!$D$7:$D$165,$A29,'Argus Drop'!CT$7:CT$165)</f>
        <v>-27597</v>
      </c>
      <c r="CQ29" s="414">
        <f>+SUMIF('Argus Drop'!$D$7:$D$165,$A29,'Argus Drop'!CU$7:CU$165)</f>
        <v>-27597</v>
      </c>
      <c r="CR29" s="414">
        <f>+SUMIF('Argus Drop'!$D$7:$D$165,$A29,'Argus Drop'!CV$7:CV$165)</f>
        <v>-27597</v>
      </c>
      <c r="CS29" s="414">
        <f>+SUMIF('Argus Drop'!$D$7:$D$165,$A29,'Argus Drop'!CW$7:CW$165)</f>
        <v>-30192</v>
      </c>
      <c r="CT29" s="414">
        <f>+SUMIF('Argus Drop'!$D$7:$D$165,$A29,'Argus Drop'!CX$7:CX$165)</f>
        <v>-30192</v>
      </c>
      <c r="CU29" s="414">
        <f>+SUMIF('Argus Drop'!$D$7:$D$165,$A29,'Argus Drop'!CY$7:CY$165)</f>
        <v>-30192</v>
      </c>
      <c r="CV29" s="414">
        <f>+SUMIF('Argus Drop'!$D$7:$D$165,$A29,'Argus Drop'!CZ$7:CZ$165)</f>
        <v>-30192</v>
      </c>
      <c r="CW29" s="414">
        <f>+SUMIF('Argus Drop'!$D$7:$D$165,$A29,'Argus Drop'!DA$7:DA$165)</f>
        <v>-30192</v>
      </c>
      <c r="CX29" s="414">
        <f>+SUMIF('Argus Drop'!$D$7:$D$165,$A29,'Argus Drop'!DB$7:DB$165)</f>
        <v>-30192</v>
      </c>
      <c r="CY29" s="414">
        <f>+SUMIF('Argus Drop'!$D$7:$D$165,$A29,'Argus Drop'!DC$7:DC$165)</f>
        <v>-30192</v>
      </c>
      <c r="CZ29" s="414">
        <f>+SUMIF('Argus Drop'!$D$7:$D$165,$A29,'Argus Drop'!DD$7:DD$165)</f>
        <v>-30192</v>
      </c>
      <c r="DA29" s="414">
        <f>+SUMIF('Argus Drop'!$D$7:$D$165,$A29,'Argus Drop'!DE$7:DE$165)</f>
        <v>-30192</v>
      </c>
      <c r="DB29" s="414">
        <f>+SUMIF('Argus Drop'!$D$7:$D$165,$A29,'Argus Drop'!DF$7:DF$165)</f>
        <v>-30192</v>
      </c>
      <c r="DC29" s="414">
        <f>+SUMIF('Argus Drop'!$D$7:$D$165,$A29,'Argus Drop'!DG$7:DG$165)</f>
        <v>-30192</v>
      </c>
      <c r="DD29" s="414">
        <f>+SUMIF('Argus Drop'!$D$7:$D$165,$A29,'Argus Drop'!DH$7:DH$165)</f>
        <v>-30192</v>
      </c>
      <c r="DE29" s="414">
        <f>+SUMIF('Argus Drop'!$D$7:$D$165,$A29,'Argus Drop'!DI$7:DI$165)</f>
        <v>-13152</v>
      </c>
      <c r="DF29" s="414">
        <f>+SUMIF('Argus Drop'!$D$7:$D$165,$A29,'Argus Drop'!DJ$7:DJ$165)</f>
        <v>-13152</v>
      </c>
      <c r="DG29" s="414">
        <f>+SUMIF('Argus Drop'!$D$7:$D$165,$A29,'Argus Drop'!DK$7:DK$165)</f>
        <v>-13152</v>
      </c>
      <c r="DH29" s="414">
        <f>+SUMIF('Argus Drop'!$D$7:$D$165,$A29,'Argus Drop'!DL$7:DL$165)</f>
        <v>-13152</v>
      </c>
      <c r="DI29" s="414">
        <f>+SUMIF('Argus Drop'!$D$7:$D$165,$A29,'Argus Drop'!DM$7:DM$165)</f>
        <v>-13152</v>
      </c>
      <c r="DJ29" s="414">
        <f>+SUMIF('Argus Drop'!$D$7:$D$165,$A29,'Argus Drop'!DN$7:DN$165)</f>
        <v>-13152</v>
      </c>
      <c r="DK29" s="414">
        <f>+SUMIF('Argus Drop'!$D$7:$D$165,$A29,'Argus Drop'!DO$7:DO$165)</f>
        <v>-13152</v>
      </c>
      <c r="DL29" s="414">
        <f>+SUMIF('Argus Drop'!$D$7:$D$165,$A29,'Argus Drop'!DP$7:DP$165)</f>
        <v>-13152</v>
      </c>
      <c r="DM29" s="414">
        <f>+SUMIF('Argus Drop'!$D$7:$D$165,$A29,'Argus Drop'!DQ$7:DQ$165)</f>
        <v>-13152</v>
      </c>
      <c r="DN29" s="414">
        <f>+SUMIF('Argus Drop'!$D$7:$D$165,$A29,'Argus Drop'!DR$7:DR$165)</f>
        <v>-13152</v>
      </c>
      <c r="DO29" s="414">
        <f>+SUMIF('Argus Drop'!$D$7:$D$165,$A29,'Argus Drop'!DS$7:DS$165)</f>
        <v>-13152</v>
      </c>
      <c r="DP29" s="414">
        <f>+SUMIF('Argus Drop'!$D$7:$D$165,$A29,'Argus Drop'!DT$7:DT$165)</f>
        <v>-13152</v>
      </c>
      <c r="DQ29" s="414">
        <f>+SUMIF('Argus Drop'!$D$7:$D$165,$A29,'Argus Drop'!DU$7:DU$165)</f>
        <v>0</v>
      </c>
      <c r="DR29" s="414">
        <f>+SUMIF('Argus Drop'!$D$7:$D$165,$A29,'Argus Drop'!DV$7:DV$165)</f>
        <v>0</v>
      </c>
      <c r="DS29" s="414">
        <f>+SUMIF('Argus Drop'!$D$7:$D$165,$A29,'Argus Drop'!DW$7:DW$165)</f>
        <v>0</v>
      </c>
      <c r="DT29" s="414">
        <f>+SUMIF('Argus Drop'!$D$7:$D$165,$A29,'Argus Drop'!DX$7:DX$165)</f>
        <v>0</v>
      </c>
      <c r="DU29" s="414">
        <f>+SUMIF('Argus Drop'!$D$7:$D$165,$A29,'Argus Drop'!DY$7:DY$165)</f>
        <v>0</v>
      </c>
      <c r="DV29" s="414">
        <f>+SUMIF('Argus Drop'!$D$7:$D$165,$A29,'Argus Drop'!DZ$7:DZ$165)</f>
        <v>0</v>
      </c>
      <c r="DW29" s="414">
        <f>+SUMIF('Argus Drop'!$D$7:$D$165,$A29,'Argus Drop'!EA$7:EA$165)</f>
        <v>0</v>
      </c>
      <c r="DX29" s="414">
        <f>+SUMIF('Argus Drop'!$D$7:$D$165,$A29,'Argus Drop'!EB$7:EB$165)</f>
        <v>0</v>
      </c>
      <c r="DY29" s="414">
        <f>+SUMIF('Argus Drop'!$D$7:$D$165,$A29,'Argus Drop'!EC$7:EC$165)</f>
        <v>0</v>
      </c>
      <c r="DZ29" s="414">
        <f>+SUMIF('Argus Drop'!$D$7:$D$165,$A29,'Argus Drop'!ED$7:ED$165)</f>
        <v>0</v>
      </c>
      <c r="EA29" s="414">
        <f>+SUMIF('Argus Drop'!$D$7:$D$165,$A29,'Argus Drop'!EE$7:EE$165)</f>
        <v>0</v>
      </c>
      <c r="EB29" s="414">
        <f>+SUMIF('Argus Drop'!$D$7:$D$165,$A29,'Argus Drop'!EF$7:EF$165)</f>
        <v>0</v>
      </c>
      <c r="EC29" s="414">
        <f>+SUMIF('Argus Drop'!$D$7:$D$165,$A29,'Argus Drop'!EG$7:EG$165)</f>
        <v>-22033</v>
      </c>
    </row>
    <row r="30" spans="1:133">
      <c r="B30" s="414"/>
      <c r="C30" s="414"/>
      <c r="D30" s="414"/>
      <c r="E30" s="414"/>
      <c r="F30" s="414"/>
      <c r="G30" s="414"/>
      <c r="H30" s="414"/>
      <c r="I30" s="414"/>
      <c r="J30" s="414"/>
      <c r="K30" s="414"/>
      <c r="L30" s="414"/>
      <c r="M30" s="414"/>
      <c r="N30" s="414"/>
      <c r="O30" s="414"/>
      <c r="P30" s="414"/>
      <c r="Q30" s="414"/>
      <c r="R30" s="414"/>
      <c r="S30" s="414"/>
      <c r="T30" s="414"/>
      <c r="U30" s="414"/>
      <c r="V30" s="414"/>
      <c r="W30" s="414"/>
      <c r="X30" s="414"/>
      <c r="Y30" s="414"/>
      <c r="Z30" s="414"/>
      <c r="AA30" s="414"/>
      <c r="AB30" s="414"/>
      <c r="AC30" s="414"/>
      <c r="AD30" s="414"/>
      <c r="AE30" s="414"/>
      <c r="AF30" s="414"/>
      <c r="AG30" s="414"/>
      <c r="AH30" s="414"/>
      <c r="AI30" s="414"/>
      <c r="AJ30" s="414"/>
      <c r="AK30" s="414"/>
      <c r="AL30" s="414"/>
      <c r="AM30" s="414"/>
      <c r="AN30" s="414"/>
      <c r="AO30" s="414"/>
      <c r="AP30" s="414"/>
      <c r="AQ30" s="414"/>
      <c r="AR30" s="414"/>
      <c r="AS30" s="414"/>
      <c r="AT30" s="414"/>
      <c r="AU30" s="414"/>
      <c r="AV30" s="414"/>
      <c r="AW30" s="414"/>
      <c r="AX30" s="414"/>
      <c r="AY30" s="414"/>
      <c r="AZ30" s="414"/>
      <c r="BA30" s="414"/>
      <c r="BB30" s="414"/>
      <c r="BC30" s="414"/>
      <c r="BD30" s="414"/>
      <c r="BE30" s="414"/>
      <c r="BF30" s="414"/>
      <c r="BG30" s="414"/>
      <c r="BH30" s="414"/>
      <c r="BI30" s="414"/>
      <c r="BJ30" s="414"/>
      <c r="BK30" s="414"/>
      <c r="BL30" s="414"/>
      <c r="BM30" s="414"/>
      <c r="BN30" s="414"/>
      <c r="BO30" s="414"/>
      <c r="BP30" s="414"/>
      <c r="BQ30" s="414"/>
      <c r="BR30" s="414"/>
      <c r="BS30" s="414"/>
      <c r="BT30" s="414"/>
      <c r="BU30" s="414"/>
      <c r="BV30" s="414"/>
      <c r="BW30" s="414"/>
      <c r="BX30" s="414"/>
      <c r="BY30" s="414"/>
      <c r="BZ30" s="414"/>
      <c r="CA30" s="414"/>
      <c r="CB30" s="414"/>
      <c r="CC30" s="414"/>
      <c r="CD30" s="414"/>
      <c r="CE30" s="414"/>
      <c r="CF30" s="414"/>
      <c r="CG30" s="414"/>
      <c r="CH30" s="414"/>
      <c r="CI30" s="414"/>
      <c r="CJ30" s="414"/>
      <c r="CK30" s="414"/>
      <c r="CL30" s="414"/>
      <c r="CM30" s="414"/>
      <c r="CN30" s="414"/>
      <c r="CO30" s="414"/>
      <c r="CP30" s="414"/>
      <c r="CQ30" s="414"/>
      <c r="CR30" s="414"/>
      <c r="CS30" s="414"/>
      <c r="CT30" s="414"/>
      <c r="CU30" s="414"/>
      <c r="CV30" s="414"/>
      <c r="CW30" s="414"/>
      <c r="CX30" s="414"/>
      <c r="CY30" s="414"/>
      <c r="CZ30" s="414"/>
      <c r="DA30" s="414"/>
      <c r="DB30" s="414"/>
      <c r="DC30" s="414"/>
      <c r="DD30" s="414"/>
      <c r="DE30" s="414"/>
      <c r="DF30" s="414"/>
      <c r="DG30" s="414"/>
      <c r="DH30" s="414"/>
      <c r="DI30" s="414"/>
      <c r="DJ30" s="414"/>
      <c r="DK30" s="414"/>
      <c r="DL30" s="414"/>
      <c r="DM30" s="414"/>
      <c r="DN30" s="414"/>
      <c r="DO30" s="414"/>
      <c r="DP30" s="414"/>
      <c r="DQ30" s="414"/>
      <c r="DR30" s="414"/>
      <c r="DS30" s="414"/>
      <c r="DT30" s="414"/>
      <c r="DU30" s="414"/>
      <c r="DV30" s="414"/>
      <c r="DW30" s="414"/>
      <c r="DX30" s="414"/>
      <c r="DY30" s="414"/>
      <c r="DZ30" s="414"/>
      <c r="EA30" s="414"/>
      <c r="EB30" s="414"/>
      <c r="EC30" s="414"/>
    </row>
    <row r="31" spans="1:133">
      <c r="A31" s="420">
        <f>+'Argus Drop'!B31</f>
        <v>26</v>
      </c>
      <c r="B31" s="414">
        <f>+SUMIF('Argus Drop'!$D$7:$D$165,$A31,'Argus Drop'!F$7:F$165)</f>
        <v>488436</v>
      </c>
      <c r="C31" s="414">
        <f>+SUMIF('Argus Drop'!$D$7:$D$165,$A31,'Argus Drop'!G$7:G$165)</f>
        <v>493600</v>
      </c>
      <c r="D31" s="414">
        <f>+SUMIF('Argus Drop'!$D$7:$D$165,$A31,'Argus Drop'!H$7:H$165)</f>
        <v>493600</v>
      </c>
      <c r="E31" s="414">
        <f>+SUMIF('Argus Drop'!$D$7:$D$165,$A31,'Argus Drop'!I$7:I$165)</f>
        <v>503365</v>
      </c>
      <c r="F31" s="414">
        <f>+SUMIF('Argus Drop'!$D$7:$D$165,$A31,'Argus Drop'!J$7:J$165)</f>
        <v>503365</v>
      </c>
      <c r="G31" s="414">
        <f>+SUMIF('Argus Drop'!$D$7:$D$165,$A31,'Argus Drop'!K$7:K$165)</f>
        <v>503365</v>
      </c>
      <c r="H31" s="414">
        <f>+SUMIF('Argus Drop'!$D$7:$D$165,$A31,'Argus Drop'!L$7:L$165)</f>
        <v>504627</v>
      </c>
      <c r="I31" s="414">
        <f>+SUMIF('Argus Drop'!$D$7:$D$165,$A31,'Argus Drop'!M$7:M$165)</f>
        <v>504808</v>
      </c>
      <c r="J31" s="414">
        <f>+SUMIF('Argus Drop'!$D$7:$D$165,$A31,'Argus Drop'!N$7:N$165)</f>
        <v>487422</v>
      </c>
      <c r="K31" s="414">
        <f>+SUMIF('Argus Drop'!$D$7:$D$165,$A31,'Argus Drop'!O$7:O$165)</f>
        <v>473398</v>
      </c>
      <c r="L31" s="414">
        <f>+SUMIF('Argus Drop'!$D$7:$D$165,$A31,'Argus Drop'!P$7:P$165)</f>
        <v>473398</v>
      </c>
      <c r="M31" s="414">
        <f>+SUMIF('Argus Drop'!$D$7:$D$165,$A31,'Argus Drop'!Q$7:Q$165)</f>
        <v>482213</v>
      </c>
      <c r="N31" s="414">
        <f>+SUMIF('Argus Drop'!$D$7:$D$165,$A31,'Argus Drop'!R$7:R$165)</f>
        <v>482213</v>
      </c>
      <c r="O31" s="414">
        <f>+SUMIF('Argus Drop'!$D$7:$D$165,$A31,'Argus Drop'!S$7:S$165)</f>
        <v>450761</v>
      </c>
      <c r="P31" s="414">
        <f>+SUMIF('Argus Drop'!$D$7:$D$165,$A31,'Argus Drop'!T$7:T$165)</f>
        <v>450761</v>
      </c>
      <c r="Q31" s="414">
        <f>+SUMIF('Argus Drop'!$D$7:$D$165,$A31,'Argus Drop'!U$7:U$165)</f>
        <v>465495</v>
      </c>
      <c r="R31" s="414">
        <f>+SUMIF('Argus Drop'!$D$7:$D$165,$A31,'Argus Drop'!V$7:V$165)</f>
        <v>468949</v>
      </c>
      <c r="S31" s="414">
        <f>+SUMIF('Argus Drop'!$D$7:$D$165,$A31,'Argus Drop'!W$7:W$165)</f>
        <v>490303</v>
      </c>
      <c r="T31" s="414">
        <f>+SUMIF('Argus Drop'!$D$7:$D$165,$A31,'Argus Drop'!X$7:X$165)</f>
        <v>516021</v>
      </c>
      <c r="U31" s="414">
        <f>+SUMIF('Argus Drop'!$D$7:$D$165,$A31,'Argus Drop'!Y$7:Y$165)</f>
        <v>516207</v>
      </c>
      <c r="V31" s="414">
        <f>+SUMIF('Argus Drop'!$D$7:$D$165,$A31,'Argus Drop'!Z$7:Z$165)</f>
        <v>533753</v>
      </c>
      <c r="W31" s="414">
        <f>+SUMIF('Argus Drop'!$D$7:$D$165,$A31,'Argus Drop'!AA$7:AA$165)</f>
        <v>534056</v>
      </c>
      <c r="X31" s="414">
        <f>+SUMIF('Argus Drop'!$D$7:$D$165,$A31,'Argus Drop'!AB$7:AB$165)</f>
        <v>534056</v>
      </c>
      <c r="Y31" s="414">
        <f>+SUMIF('Argus Drop'!$D$7:$D$165,$A31,'Argus Drop'!AC$7:AC$165)</f>
        <v>518675</v>
      </c>
      <c r="Z31" s="414">
        <f>+SUMIF('Argus Drop'!$D$7:$D$165,$A31,'Argus Drop'!AD$7:AD$165)</f>
        <v>518675</v>
      </c>
      <c r="AA31" s="414">
        <f>+SUMIF('Argus Drop'!$D$7:$D$165,$A31,'Argus Drop'!AE$7:AE$165)</f>
        <v>523480</v>
      </c>
      <c r="AB31" s="414">
        <f>+SUMIF('Argus Drop'!$D$7:$D$165,$A31,'Argus Drop'!AF$7:AF$165)</f>
        <v>523480</v>
      </c>
      <c r="AC31" s="414">
        <f>+SUMIF('Argus Drop'!$D$7:$D$165,$A31,'Argus Drop'!AG$7:AG$165)</f>
        <v>525256</v>
      </c>
      <c r="AD31" s="414">
        <f>+SUMIF('Argus Drop'!$D$7:$D$165,$A31,'Argus Drop'!AH$7:AH$165)</f>
        <v>525256</v>
      </c>
      <c r="AE31" s="414">
        <f>+SUMIF('Argus Drop'!$D$7:$D$165,$A31,'Argus Drop'!AI$7:AI$165)</f>
        <v>526262</v>
      </c>
      <c r="AF31" s="414">
        <f>+SUMIF('Argus Drop'!$D$7:$D$165,$A31,'Argus Drop'!AJ$7:AJ$165)</f>
        <v>527601</v>
      </c>
      <c r="AG31" s="414">
        <f>+SUMIF('Argus Drop'!$D$7:$D$165,$A31,'Argus Drop'!AK$7:AK$165)</f>
        <v>527792</v>
      </c>
      <c r="AH31" s="414">
        <f>+SUMIF('Argus Drop'!$D$7:$D$165,$A31,'Argus Drop'!AL$7:AL$165)</f>
        <v>527792</v>
      </c>
      <c r="AI31" s="414">
        <f>+SUMIF('Argus Drop'!$D$7:$D$165,$A31,'Argus Drop'!AM$7:AM$165)</f>
        <v>528104</v>
      </c>
      <c r="AJ31" s="414">
        <f>+SUMIF('Argus Drop'!$D$7:$D$165,$A31,'Argus Drop'!AN$7:AN$165)</f>
        <v>528104</v>
      </c>
      <c r="AK31" s="414">
        <f>+SUMIF('Argus Drop'!$D$7:$D$165,$A31,'Argus Drop'!AO$7:AO$165)</f>
        <v>535244</v>
      </c>
      <c r="AL31" s="414">
        <f>+SUMIF('Argus Drop'!$D$7:$D$165,$A31,'Argus Drop'!AP$7:AP$165)</f>
        <v>535244</v>
      </c>
      <c r="AM31" s="414">
        <f>+SUMIF('Argus Drop'!$D$7:$D$165,$A31,'Argus Drop'!AQ$7:AQ$165)</f>
        <v>540193</v>
      </c>
      <c r="AN31" s="414">
        <f>+SUMIF('Argus Drop'!$D$7:$D$165,$A31,'Argus Drop'!AR$7:AR$165)</f>
        <v>540193</v>
      </c>
      <c r="AO31" s="414">
        <f>+SUMIF('Argus Drop'!$D$7:$D$165,$A31,'Argus Drop'!AS$7:AS$165)</f>
        <v>542022</v>
      </c>
      <c r="AP31" s="414">
        <f>+SUMIF('Argus Drop'!$D$7:$D$165,$A31,'Argus Drop'!AT$7:AT$165)</f>
        <v>542022</v>
      </c>
      <c r="AQ31" s="414">
        <f>+SUMIF('Argus Drop'!$D$7:$D$165,$A31,'Argus Drop'!AU$7:AU$165)</f>
        <v>543058</v>
      </c>
      <c r="AR31" s="414">
        <f>+SUMIF('Argus Drop'!$D$7:$D$165,$A31,'Argus Drop'!AV$7:AV$165)</f>
        <v>544437</v>
      </c>
      <c r="AS31" s="414">
        <f>+SUMIF('Argus Drop'!$D$7:$D$165,$A31,'Argus Drop'!AW$7:AW$165)</f>
        <v>544635</v>
      </c>
      <c r="AT31" s="414">
        <f>+SUMIF('Argus Drop'!$D$7:$D$165,$A31,'Argus Drop'!AX$7:AX$165)</f>
        <v>544635</v>
      </c>
      <c r="AU31" s="414">
        <f>+SUMIF('Argus Drop'!$D$7:$D$165,$A31,'Argus Drop'!AY$7:AY$165)</f>
        <v>544956</v>
      </c>
      <c r="AV31" s="414">
        <f>+SUMIF('Argus Drop'!$D$7:$D$165,$A31,'Argus Drop'!AZ$7:AZ$165)</f>
        <v>544956</v>
      </c>
      <c r="AW31" s="414">
        <f>+SUMIF('Argus Drop'!$D$7:$D$165,$A31,'Argus Drop'!BA$7:BA$165)</f>
        <v>562255</v>
      </c>
      <c r="AX31" s="414">
        <f>+SUMIF('Argus Drop'!$D$7:$D$165,$A31,'Argus Drop'!BB$7:BB$165)</f>
        <v>562255</v>
      </c>
      <c r="AY31" s="414">
        <f>+SUMIF('Argus Drop'!$D$7:$D$165,$A31,'Argus Drop'!BC$7:BC$165)</f>
        <v>567352</v>
      </c>
      <c r="AZ31" s="414">
        <f>+SUMIF('Argus Drop'!$D$7:$D$165,$A31,'Argus Drop'!BD$7:BD$165)</f>
        <v>567352</v>
      </c>
      <c r="BA31" s="414">
        <f>+SUMIF('Argus Drop'!$D$7:$D$165,$A31,'Argus Drop'!BE$7:BE$165)</f>
        <v>569236</v>
      </c>
      <c r="BB31" s="414">
        <f>+SUMIF('Argus Drop'!$D$7:$D$165,$A31,'Argus Drop'!BF$7:BF$165)</f>
        <v>569236</v>
      </c>
      <c r="BC31" s="414">
        <f>+SUMIF('Argus Drop'!$D$7:$D$165,$A31,'Argus Drop'!BG$7:BG$165)</f>
        <v>570303</v>
      </c>
      <c r="BD31" s="414">
        <f>+SUMIF('Argus Drop'!$D$7:$D$165,$A31,'Argus Drop'!BH$7:BH$165)</f>
        <v>489927</v>
      </c>
      <c r="BE31" s="414">
        <f>+SUMIF('Argus Drop'!$D$7:$D$165,$A31,'Argus Drop'!BI$7:BI$165)</f>
        <v>490130</v>
      </c>
      <c r="BF31" s="414">
        <f>+SUMIF('Argus Drop'!$D$7:$D$165,$A31,'Argus Drop'!BJ$7:BJ$165)</f>
        <v>523156</v>
      </c>
      <c r="BG31" s="414">
        <f>+SUMIF('Argus Drop'!$D$7:$D$165,$A31,'Argus Drop'!BK$7:BK$165)</f>
        <v>523488</v>
      </c>
      <c r="BH31" s="414">
        <f>+SUMIF('Argus Drop'!$D$7:$D$165,$A31,'Argus Drop'!BL$7:BL$165)</f>
        <v>523488</v>
      </c>
      <c r="BI31" s="414">
        <f>+SUMIF('Argus Drop'!$D$7:$D$165,$A31,'Argus Drop'!BM$7:BM$165)</f>
        <v>578847</v>
      </c>
      <c r="BJ31" s="414">
        <f>+SUMIF('Argus Drop'!$D$7:$D$165,$A31,'Argus Drop'!BN$7:BN$165)</f>
        <v>578847</v>
      </c>
      <c r="BK31" s="414">
        <f>+SUMIF('Argus Drop'!$D$7:$D$165,$A31,'Argus Drop'!BO$7:BO$165)</f>
        <v>584097</v>
      </c>
      <c r="BL31" s="414">
        <f>+SUMIF('Argus Drop'!$D$7:$D$165,$A31,'Argus Drop'!BP$7:BP$165)</f>
        <v>584097</v>
      </c>
      <c r="BM31" s="414">
        <f>+SUMIF('Argus Drop'!$D$7:$D$165,$A31,'Argus Drop'!BQ$7:BQ$165)</f>
        <v>586037</v>
      </c>
      <c r="BN31" s="414">
        <f>+SUMIF('Argus Drop'!$D$7:$D$165,$A31,'Argus Drop'!BR$7:BR$165)</f>
        <v>586037</v>
      </c>
      <c r="BO31" s="414">
        <f>+SUMIF('Argus Drop'!$D$7:$D$165,$A31,'Argus Drop'!BS$7:BS$165)</f>
        <v>587137</v>
      </c>
      <c r="BP31" s="414">
        <f>+SUMIF('Argus Drop'!$D$7:$D$165,$A31,'Argus Drop'!BT$7:BT$165)</f>
        <v>587137</v>
      </c>
      <c r="BQ31" s="414">
        <f>+SUMIF('Argus Drop'!$D$7:$D$165,$A31,'Argus Drop'!BU$7:BU$165)</f>
        <v>587346</v>
      </c>
      <c r="BR31" s="414">
        <f>+SUMIF('Argus Drop'!$D$7:$D$165,$A31,'Argus Drop'!BV$7:BV$165)</f>
        <v>589079</v>
      </c>
      <c r="BS31" s="414">
        <f>+SUMIF('Argus Drop'!$D$7:$D$165,$A31,'Argus Drop'!BW$7:BW$165)</f>
        <v>589420</v>
      </c>
      <c r="BT31" s="414">
        <f>+SUMIF('Argus Drop'!$D$7:$D$165,$A31,'Argus Drop'!BX$7:BX$165)</f>
        <v>589420</v>
      </c>
      <c r="BU31" s="414">
        <f>+SUMIF('Argus Drop'!$D$7:$D$165,$A31,'Argus Drop'!BY$7:BY$165)</f>
        <v>608670</v>
      </c>
      <c r="BV31" s="414">
        <f>+SUMIF('Argus Drop'!$D$7:$D$165,$A31,'Argus Drop'!BZ$7:BZ$165)</f>
        <v>608670</v>
      </c>
      <c r="BW31" s="414">
        <f>+SUMIF('Argus Drop'!$D$7:$D$165,$A31,'Argus Drop'!CA$7:CA$165)</f>
        <v>612314</v>
      </c>
      <c r="BX31" s="414">
        <f>+SUMIF('Argus Drop'!$D$7:$D$165,$A31,'Argus Drop'!CB$7:CB$165)</f>
        <v>612314</v>
      </c>
      <c r="BY31" s="414">
        <f>+SUMIF('Argus Drop'!$D$7:$D$165,$A31,'Argus Drop'!CC$7:CC$165)</f>
        <v>569640</v>
      </c>
      <c r="BZ31" s="414">
        <f>+SUMIF('Argus Drop'!$D$7:$D$165,$A31,'Argus Drop'!CD$7:CD$165)</f>
        <v>562231</v>
      </c>
      <c r="CA31" s="414">
        <f>+SUMIF('Argus Drop'!$D$7:$D$165,$A31,'Argus Drop'!CE$7:CE$165)</f>
        <v>542870</v>
      </c>
      <c r="CB31" s="414">
        <f>+SUMIF('Argus Drop'!$D$7:$D$165,$A31,'Argus Drop'!CF$7:CF$165)</f>
        <v>542870</v>
      </c>
      <c r="CC31" s="414">
        <f>+SUMIF('Argus Drop'!$D$7:$D$165,$A31,'Argus Drop'!CG$7:CG$165)</f>
        <v>559994</v>
      </c>
      <c r="CD31" s="414">
        <f>+SUMIF('Argus Drop'!$D$7:$D$165,$A31,'Argus Drop'!CH$7:CH$165)</f>
        <v>590087</v>
      </c>
      <c r="CE31" s="414">
        <f>+SUMIF('Argus Drop'!$D$7:$D$165,$A31,'Argus Drop'!CI$7:CI$165)</f>
        <v>590438</v>
      </c>
      <c r="CF31" s="414">
        <f>+SUMIF('Argus Drop'!$D$7:$D$165,$A31,'Argus Drop'!CJ$7:CJ$165)</f>
        <v>590723</v>
      </c>
      <c r="CG31" s="414">
        <f>+SUMIF('Argus Drop'!$D$7:$D$165,$A31,'Argus Drop'!CK$7:CK$165)</f>
        <v>589958</v>
      </c>
      <c r="CH31" s="414">
        <f>+SUMIF('Argus Drop'!$D$7:$D$165,$A31,'Argus Drop'!CL$7:CL$165)</f>
        <v>589958</v>
      </c>
      <c r="CI31" s="414">
        <f>+SUMIF('Argus Drop'!$D$7:$D$165,$A31,'Argus Drop'!CM$7:CM$165)</f>
        <v>605977</v>
      </c>
      <c r="CJ31" s="414">
        <f>+SUMIF('Argus Drop'!$D$7:$D$165,$A31,'Argus Drop'!CN$7:CN$165)</f>
        <v>605977</v>
      </c>
      <c r="CK31" s="414">
        <f>+SUMIF('Argus Drop'!$D$7:$D$165,$A31,'Argus Drop'!CO$7:CO$165)</f>
        <v>607186</v>
      </c>
      <c r="CL31" s="414">
        <f>+SUMIF('Argus Drop'!$D$7:$D$165,$A31,'Argus Drop'!CP$7:CP$165)</f>
        <v>623175</v>
      </c>
      <c r="CM31" s="414">
        <f>+SUMIF('Argus Drop'!$D$7:$D$165,$A31,'Argus Drop'!CQ$7:CQ$165)</f>
        <v>624024</v>
      </c>
      <c r="CN31" s="414">
        <f>+SUMIF('Argus Drop'!$D$7:$D$165,$A31,'Argus Drop'!CR$7:CR$165)</f>
        <v>624024</v>
      </c>
      <c r="CO31" s="414">
        <f>+SUMIF('Argus Drop'!$D$7:$D$165,$A31,'Argus Drop'!CS$7:CS$165)</f>
        <v>625079</v>
      </c>
      <c r="CP31" s="414">
        <f>+SUMIF('Argus Drop'!$D$7:$D$165,$A31,'Argus Drop'!CT$7:CT$165)</f>
        <v>626918</v>
      </c>
      <c r="CQ31" s="414">
        <f>+SUMIF('Argus Drop'!$D$7:$D$165,$A31,'Argus Drop'!CU$7:CU$165)</f>
        <v>626918</v>
      </c>
      <c r="CR31" s="414">
        <f>+SUMIF('Argus Drop'!$D$7:$D$165,$A31,'Argus Drop'!CV$7:CV$165)</f>
        <v>627280</v>
      </c>
      <c r="CS31" s="414">
        <f>+SUMIF('Argus Drop'!$D$7:$D$165,$A31,'Argus Drop'!CW$7:CW$165)</f>
        <v>634342</v>
      </c>
      <c r="CT31" s="414">
        <f>+SUMIF('Argus Drop'!$D$7:$D$165,$A31,'Argus Drop'!CX$7:CX$165)</f>
        <v>634342</v>
      </c>
      <c r="CU31" s="414">
        <f>+SUMIF('Argus Drop'!$D$7:$D$165,$A31,'Argus Drop'!CY$7:CY$165)</f>
        <v>638492</v>
      </c>
      <c r="CV31" s="414">
        <f>+SUMIF('Argus Drop'!$D$7:$D$165,$A31,'Argus Drop'!CZ$7:CZ$165)</f>
        <v>638492</v>
      </c>
      <c r="CW31" s="414">
        <f>+SUMIF('Argus Drop'!$D$7:$D$165,$A31,'Argus Drop'!DA$7:DA$165)</f>
        <v>639738</v>
      </c>
      <c r="CX31" s="414">
        <f>+SUMIF('Argus Drop'!$D$7:$D$165,$A31,'Argus Drop'!DB$7:DB$165)</f>
        <v>639738</v>
      </c>
      <c r="CY31" s="414">
        <f>+SUMIF('Argus Drop'!$D$7:$D$165,$A31,'Argus Drop'!DC$7:DC$165)</f>
        <v>640612</v>
      </c>
      <c r="CZ31" s="414">
        <f>+SUMIF('Argus Drop'!$D$7:$D$165,$A31,'Argus Drop'!DD$7:DD$165)</f>
        <v>640612</v>
      </c>
      <c r="DA31" s="414">
        <f>+SUMIF('Argus Drop'!$D$7:$D$165,$A31,'Argus Drop'!DE$7:DE$165)</f>
        <v>641470</v>
      </c>
      <c r="DB31" s="414">
        <f>+SUMIF('Argus Drop'!$D$7:$D$165,$A31,'Argus Drop'!DF$7:DF$165)</f>
        <v>643364</v>
      </c>
      <c r="DC31" s="414">
        <f>+SUMIF('Argus Drop'!$D$7:$D$165,$A31,'Argus Drop'!DG$7:DG$165)</f>
        <v>635729</v>
      </c>
      <c r="DD31" s="414">
        <f>+SUMIF('Argus Drop'!$D$7:$D$165,$A31,'Argus Drop'!DH$7:DH$165)</f>
        <v>636102</v>
      </c>
      <c r="DE31" s="414">
        <f>+SUMIF('Argus Drop'!$D$7:$D$165,$A31,'Argus Drop'!DI$7:DI$165)</f>
        <v>667435</v>
      </c>
      <c r="DF31" s="414">
        <f>+SUMIF('Argus Drop'!$D$7:$D$165,$A31,'Argus Drop'!DJ$7:DJ$165)</f>
        <v>667435</v>
      </c>
      <c r="DG31" s="414">
        <f>+SUMIF('Argus Drop'!$D$7:$D$165,$A31,'Argus Drop'!DK$7:DK$165)</f>
        <v>671672</v>
      </c>
      <c r="DH31" s="414">
        <f>+SUMIF('Argus Drop'!$D$7:$D$165,$A31,'Argus Drop'!DL$7:DL$165)</f>
        <v>679481</v>
      </c>
      <c r="DI31" s="414">
        <f>+SUMIF('Argus Drop'!$D$7:$D$165,$A31,'Argus Drop'!DM$7:DM$165)</f>
        <v>619323</v>
      </c>
      <c r="DJ31" s="414">
        <f>+SUMIF('Argus Drop'!$D$7:$D$165,$A31,'Argus Drop'!DN$7:DN$165)</f>
        <v>619323</v>
      </c>
      <c r="DK31" s="414">
        <f>+SUMIF('Argus Drop'!$D$7:$D$165,$A31,'Argus Drop'!DO$7:DO$165)</f>
        <v>644996</v>
      </c>
      <c r="DL31" s="414">
        <f>+SUMIF('Argus Drop'!$D$7:$D$165,$A31,'Argus Drop'!DP$7:DP$165)</f>
        <v>644996</v>
      </c>
      <c r="DM31" s="414">
        <f>+SUMIF('Argus Drop'!$D$7:$D$165,$A31,'Argus Drop'!DQ$7:DQ$165)</f>
        <v>645880</v>
      </c>
      <c r="DN31" s="414">
        <f>+SUMIF('Argus Drop'!$D$7:$D$165,$A31,'Argus Drop'!DR$7:DR$165)</f>
        <v>583627</v>
      </c>
      <c r="DO31" s="414">
        <f>+SUMIF('Argus Drop'!$D$7:$D$165,$A31,'Argus Drop'!DS$7:DS$165)</f>
        <v>583627</v>
      </c>
      <c r="DP31" s="414">
        <f>+SUMIF('Argus Drop'!$D$7:$D$165,$A31,'Argus Drop'!DT$7:DT$165)</f>
        <v>623381</v>
      </c>
      <c r="DQ31" s="414">
        <f>+SUMIF('Argus Drop'!$D$7:$D$165,$A31,'Argus Drop'!DU$7:DU$165)</f>
        <v>645405</v>
      </c>
      <c r="DR31" s="414">
        <f>+SUMIF('Argus Drop'!$D$7:$D$165,$A31,'Argus Drop'!DV$7:DV$165)</f>
        <v>328192</v>
      </c>
      <c r="DS31" s="414">
        <f>+SUMIF('Argus Drop'!$D$7:$D$165,$A31,'Argus Drop'!DW$7:DW$165)</f>
        <v>395679</v>
      </c>
      <c r="DT31" s="414">
        <f>+SUMIF('Argus Drop'!$D$7:$D$165,$A31,'Argus Drop'!DX$7:DX$165)</f>
        <v>517778</v>
      </c>
      <c r="DU31" s="414">
        <f>+SUMIF('Argus Drop'!$D$7:$D$165,$A31,'Argus Drop'!DY$7:DY$165)</f>
        <v>508609</v>
      </c>
      <c r="DV31" s="414">
        <f>+SUMIF('Argus Drop'!$D$7:$D$165,$A31,'Argus Drop'!DZ$7:DZ$165)</f>
        <v>508609</v>
      </c>
      <c r="DW31" s="414">
        <f>+SUMIF('Argus Drop'!$D$7:$D$165,$A31,'Argus Drop'!EA$7:EA$165)</f>
        <v>723344</v>
      </c>
      <c r="DX31" s="414">
        <f>+SUMIF('Argus Drop'!$D$7:$D$165,$A31,'Argus Drop'!EB$7:EB$165)</f>
        <v>726982</v>
      </c>
      <c r="DY31" s="414">
        <f>+SUMIF('Argus Drop'!$D$7:$D$165,$A31,'Argus Drop'!EC$7:EC$165)</f>
        <v>727893</v>
      </c>
      <c r="DZ31" s="414">
        <f>+SUMIF('Argus Drop'!$D$7:$D$165,$A31,'Argus Drop'!ED$7:ED$165)</f>
        <v>735790</v>
      </c>
      <c r="EA31" s="414">
        <f>+SUMIF('Argus Drop'!$D$7:$D$165,$A31,'Argus Drop'!EE$7:EE$165)</f>
        <v>735790</v>
      </c>
      <c r="EB31" s="414">
        <f>+SUMIF('Argus Drop'!$D$7:$D$165,$A31,'Argus Drop'!EF$7:EF$165)</f>
        <v>716278</v>
      </c>
      <c r="EC31" s="414">
        <f>+SUMIF('Argus Drop'!$D$7:$D$165,$A31,'Argus Drop'!EG$7:EG$165)</f>
        <v>707208</v>
      </c>
    </row>
    <row r="32" spans="1:133">
      <c r="B32" s="414"/>
      <c r="C32" s="414"/>
      <c r="D32" s="414"/>
      <c r="E32" s="414"/>
      <c r="F32" s="414"/>
      <c r="G32" s="414"/>
      <c r="H32" s="414"/>
      <c r="I32" s="414"/>
      <c r="J32" s="414"/>
      <c r="K32" s="414"/>
      <c r="L32" s="414"/>
      <c r="M32" s="414"/>
      <c r="N32" s="414"/>
      <c r="O32" s="414"/>
      <c r="P32" s="414"/>
      <c r="Q32" s="414"/>
      <c r="R32" s="414"/>
      <c r="S32" s="414"/>
      <c r="T32" s="414"/>
      <c r="U32" s="414"/>
      <c r="V32" s="414"/>
      <c r="W32" s="414"/>
      <c r="X32" s="414"/>
      <c r="Y32" s="414"/>
      <c r="Z32" s="414"/>
      <c r="AA32" s="414"/>
      <c r="AB32" s="414"/>
      <c r="AC32" s="414"/>
      <c r="AD32" s="414"/>
      <c r="AE32" s="414"/>
      <c r="AF32" s="414"/>
      <c r="AG32" s="414"/>
      <c r="AH32" s="414"/>
      <c r="AI32" s="414"/>
      <c r="AJ32" s="414"/>
      <c r="AK32" s="414"/>
      <c r="AL32" s="414"/>
      <c r="AM32" s="414"/>
      <c r="AN32" s="414"/>
      <c r="AO32" s="414"/>
      <c r="AP32" s="414"/>
      <c r="AQ32" s="414"/>
      <c r="AR32" s="414"/>
      <c r="AS32" s="414"/>
      <c r="AT32" s="414"/>
      <c r="AU32" s="414"/>
      <c r="AV32" s="414"/>
      <c r="AW32" s="414"/>
      <c r="AX32" s="414"/>
      <c r="AY32" s="414"/>
      <c r="AZ32" s="414"/>
      <c r="BA32" s="414"/>
      <c r="BB32" s="414"/>
      <c r="BC32" s="414"/>
      <c r="BD32" s="414"/>
      <c r="BE32" s="414"/>
      <c r="BF32" s="414"/>
      <c r="BG32" s="414"/>
      <c r="BH32" s="414"/>
      <c r="BI32" s="414"/>
      <c r="BJ32" s="414"/>
      <c r="BK32" s="414"/>
      <c r="BL32" s="414"/>
      <c r="BM32" s="414"/>
      <c r="BN32" s="414"/>
      <c r="BO32" s="414"/>
      <c r="BP32" s="414"/>
      <c r="BQ32" s="414"/>
      <c r="BR32" s="414"/>
      <c r="BS32" s="414"/>
      <c r="BT32" s="414"/>
      <c r="BU32" s="414"/>
      <c r="BV32" s="414"/>
      <c r="BW32" s="414"/>
      <c r="BX32" s="414"/>
      <c r="BY32" s="414"/>
      <c r="BZ32" s="414"/>
      <c r="CA32" s="414"/>
      <c r="CB32" s="414"/>
      <c r="CC32" s="414"/>
      <c r="CD32" s="414"/>
      <c r="CE32" s="414"/>
      <c r="CF32" s="414"/>
      <c r="CG32" s="414"/>
      <c r="CH32" s="414"/>
      <c r="CI32" s="414"/>
      <c r="CJ32" s="414"/>
      <c r="CK32" s="414"/>
      <c r="CL32" s="414"/>
      <c r="CM32" s="414"/>
      <c r="CN32" s="414"/>
      <c r="CO32" s="414"/>
      <c r="CP32" s="414"/>
      <c r="CQ32" s="414"/>
      <c r="CR32" s="414"/>
      <c r="CS32" s="414"/>
      <c r="CT32" s="414"/>
      <c r="CU32" s="414"/>
      <c r="CV32" s="414"/>
      <c r="CW32" s="414"/>
      <c r="CX32" s="414"/>
      <c r="CY32" s="414"/>
      <c r="CZ32" s="414"/>
      <c r="DA32" s="414"/>
      <c r="DB32" s="414"/>
      <c r="DC32" s="414"/>
      <c r="DD32" s="414"/>
      <c r="DE32" s="414"/>
      <c r="DF32" s="414"/>
      <c r="DG32" s="414"/>
      <c r="DH32" s="414"/>
      <c r="DI32" s="414"/>
      <c r="DJ32" s="414"/>
      <c r="DK32" s="414"/>
      <c r="DL32" s="414"/>
      <c r="DM32" s="414"/>
      <c r="DN32" s="414"/>
      <c r="DO32" s="414"/>
      <c r="DP32" s="414"/>
      <c r="DQ32" s="414"/>
      <c r="DR32" s="414"/>
      <c r="DS32" s="414"/>
      <c r="DT32" s="414"/>
      <c r="DU32" s="414"/>
      <c r="DV32" s="414"/>
      <c r="DW32" s="414"/>
      <c r="DX32" s="414"/>
      <c r="DY32" s="414"/>
      <c r="DZ32" s="414"/>
      <c r="EA32" s="414"/>
      <c r="EB32" s="414"/>
      <c r="EC32" s="414"/>
    </row>
    <row r="33" spans="1:133">
      <c r="B33" s="414"/>
      <c r="C33" s="414"/>
      <c r="D33" s="414"/>
      <c r="E33" s="414"/>
      <c r="F33" s="414"/>
      <c r="G33" s="414"/>
      <c r="H33" s="414"/>
      <c r="I33" s="414"/>
      <c r="J33" s="414"/>
      <c r="K33" s="414"/>
      <c r="L33" s="414"/>
      <c r="M33" s="414"/>
      <c r="N33" s="414"/>
      <c r="O33" s="414"/>
      <c r="P33" s="414"/>
      <c r="Q33" s="414"/>
      <c r="R33" s="414"/>
      <c r="S33" s="414"/>
      <c r="T33" s="414"/>
      <c r="U33" s="414"/>
      <c r="V33" s="414"/>
      <c r="W33" s="414"/>
      <c r="X33" s="414"/>
      <c r="Y33" s="414"/>
      <c r="Z33" s="414"/>
      <c r="AA33" s="414"/>
      <c r="AB33" s="414"/>
      <c r="AC33" s="414"/>
      <c r="AD33" s="414"/>
      <c r="AE33" s="414"/>
      <c r="AF33" s="414"/>
      <c r="AG33" s="414"/>
      <c r="AH33" s="414"/>
      <c r="AI33" s="414"/>
      <c r="AJ33" s="414"/>
      <c r="AK33" s="414"/>
      <c r="AL33" s="414"/>
      <c r="AM33" s="414"/>
      <c r="AN33" s="414"/>
      <c r="AO33" s="414"/>
      <c r="AP33" s="414"/>
      <c r="AQ33" s="414"/>
      <c r="AR33" s="414"/>
      <c r="AS33" s="414"/>
      <c r="AT33" s="414"/>
      <c r="AU33" s="414"/>
      <c r="AV33" s="414"/>
      <c r="AW33" s="414"/>
      <c r="AX33" s="414"/>
      <c r="AY33" s="414"/>
      <c r="AZ33" s="414"/>
      <c r="BA33" s="414"/>
      <c r="BB33" s="414"/>
      <c r="BC33" s="414"/>
      <c r="BD33" s="414"/>
      <c r="BE33" s="414"/>
      <c r="BF33" s="414"/>
      <c r="BG33" s="414"/>
      <c r="BH33" s="414"/>
      <c r="BI33" s="414"/>
      <c r="BJ33" s="414"/>
      <c r="BK33" s="414"/>
      <c r="BL33" s="414"/>
      <c r="BM33" s="414"/>
      <c r="BN33" s="414"/>
      <c r="BO33" s="414"/>
      <c r="BP33" s="414"/>
      <c r="BQ33" s="414"/>
      <c r="BR33" s="414"/>
      <c r="BS33" s="414"/>
      <c r="BT33" s="414"/>
      <c r="BU33" s="414"/>
      <c r="BV33" s="414"/>
      <c r="BW33" s="414"/>
      <c r="BX33" s="414"/>
      <c r="BY33" s="414"/>
      <c r="BZ33" s="414"/>
      <c r="CA33" s="414"/>
      <c r="CB33" s="414"/>
      <c r="CC33" s="414"/>
      <c r="CD33" s="414"/>
      <c r="CE33" s="414"/>
      <c r="CF33" s="414"/>
      <c r="CG33" s="414"/>
      <c r="CH33" s="414"/>
      <c r="CI33" s="414"/>
      <c r="CJ33" s="414"/>
      <c r="CK33" s="414"/>
      <c r="CL33" s="414"/>
      <c r="CM33" s="414"/>
      <c r="CN33" s="414"/>
      <c r="CO33" s="414"/>
      <c r="CP33" s="414"/>
      <c r="CQ33" s="414"/>
      <c r="CR33" s="414"/>
      <c r="CS33" s="414"/>
      <c r="CT33" s="414"/>
      <c r="CU33" s="414"/>
      <c r="CV33" s="414"/>
      <c r="CW33" s="414"/>
      <c r="CX33" s="414"/>
      <c r="CY33" s="414"/>
      <c r="CZ33" s="414"/>
      <c r="DA33" s="414"/>
      <c r="DB33" s="414"/>
      <c r="DC33" s="414"/>
      <c r="DD33" s="414"/>
      <c r="DE33" s="414"/>
      <c r="DF33" s="414"/>
      <c r="DG33" s="414"/>
      <c r="DH33" s="414"/>
      <c r="DI33" s="414"/>
      <c r="DJ33" s="414"/>
      <c r="DK33" s="414"/>
      <c r="DL33" s="414"/>
      <c r="DM33" s="414"/>
      <c r="DN33" s="414"/>
      <c r="DO33" s="414"/>
      <c r="DP33" s="414"/>
      <c r="DQ33" s="414"/>
      <c r="DR33" s="414"/>
      <c r="DS33" s="414"/>
      <c r="DT33" s="414"/>
      <c r="DU33" s="414"/>
      <c r="DV33" s="414"/>
      <c r="DW33" s="414"/>
      <c r="DX33" s="414"/>
      <c r="DY33" s="414"/>
      <c r="DZ33" s="414"/>
      <c r="EA33" s="414"/>
      <c r="EB33" s="414"/>
      <c r="EC33" s="414"/>
    </row>
    <row r="34" spans="1:133">
      <c r="A34" s="420">
        <f>+'Argus Drop'!B34</f>
        <v>8</v>
      </c>
      <c r="B34" s="414">
        <f>+SUMIF('Argus Drop'!$D$7:$D$165,$A34,'Argus Drop'!F$7:F$165)</f>
        <v>65935</v>
      </c>
      <c r="C34" s="414">
        <f>+SUMIF('Argus Drop'!$D$7:$D$165,$A34,'Argus Drop'!G$7:G$165)</f>
        <v>65935</v>
      </c>
      <c r="D34" s="414">
        <f>+SUMIF('Argus Drop'!$D$7:$D$165,$A34,'Argus Drop'!H$7:H$165)</f>
        <v>65935</v>
      </c>
      <c r="E34" s="414">
        <f>+SUMIF('Argus Drop'!$D$7:$D$165,$A34,'Argus Drop'!I$7:I$165)</f>
        <v>65967</v>
      </c>
      <c r="F34" s="414">
        <f>+SUMIF('Argus Drop'!$D$7:$D$165,$A34,'Argus Drop'!J$7:J$165)</f>
        <v>65967</v>
      </c>
      <c r="G34" s="414">
        <f>+SUMIF('Argus Drop'!$D$7:$D$165,$A34,'Argus Drop'!K$7:K$165)</f>
        <v>65967</v>
      </c>
      <c r="H34" s="414">
        <f>+SUMIF('Argus Drop'!$D$7:$D$165,$A34,'Argus Drop'!L$7:L$165)</f>
        <v>65967</v>
      </c>
      <c r="I34" s="414">
        <f>+SUMIF('Argus Drop'!$D$7:$D$165,$A34,'Argus Drop'!M$7:M$165)</f>
        <v>65967</v>
      </c>
      <c r="J34" s="414">
        <f>+SUMIF('Argus Drop'!$D$7:$D$165,$A34,'Argus Drop'!N$7:N$165)</f>
        <v>65908</v>
      </c>
      <c r="K34" s="414">
        <f>+SUMIF('Argus Drop'!$D$7:$D$165,$A34,'Argus Drop'!O$7:O$165)</f>
        <v>65859</v>
      </c>
      <c r="L34" s="414">
        <f>+SUMIF('Argus Drop'!$D$7:$D$165,$A34,'Argus Drop'!P$7:P$165)</f>
        <v>65859</v>
      </c>
      <c r="M34" s="414">
        <f>+SUMIF('Argus Drop'!$D$7:$D$165,$A34,'Argus Drop'!Q$7:Q$165)</f>
        <v>67386</v>
      </c>
      <c r="N34" s="414">
        <f>+SUMIF('Argus Drop'!$D$7:$D$165,$A34,'Argus Drop'!R$7:R$165)</f>
        <v>67386</v>
      </c>
      <c r="O34" s="414">
        <f>+SUMIF('Argus Drop'!$D$7:$D$165,$A34,'Argus Drop'!S$7:S$165)</f>
        <v>67279</v>
      </c>
      <c r="P34" s="414">
        <f>+SUMIF('Argus Drop'!$D$7:$D$165,$A34,'Argus Drop'!T$7:T$165)</f>
        <v>67279</v>
      </c>
      <c r="Q34" s="414">
        <f>+SUMIF('Argus Drop'!$D$7:$D$165,$A34,'Argus Drop'!U$7:U$165)</f>
        <v>67414</v>
      </c>
      <c r="R34" s="414">
        <f>+SUMIF('Argus Drop'!$D$7:$D$165,$A34,'Argus Drop'!V$7:V$165)</f>
        <v>67414</v>
      </c>
      <c r="S34" s="414">
        <f>+SUMIF('Argus Drop'!$D$7:$D$165,$A34,'Argus Drop'!W$7:W$165)</f>
        <v>67624</v>
      </c>
      <c r="T34" s="414">
        <f>+SUMIF('Argus Drop'!$D$7:$D$165,$A34,'Argus Drop'!X$7:X$165)</f>
        <v>67624</v>
      </c>
      <c r="U34" s="414">
        <f>+SUMIF('Argus Drop'!$D$7:$D$165,$A34,'Argus Drop'!Y$7:Y$165)</f>
        <v>67624</v>
      </c>
      <c r="V34" s="414">
        <f>+SUMIF('Argus Drop'!$D$7:$D$165,$A34,'Argus Drop'!Z$7:Z$165)</f>
        <v>67624</v>
      </c>
      <c r="W34" s="414">
        <f>+SUMIF('Argus Drop'!$D$7:$D$165,$A34,'Argus Drop'!AA$7:AA$165)</f>
        <v>67624</v>
      </c>
      <c r="X34" s="414">
        <f>+SUMIF('Argus Drop'!$D$7:$D$165,$A34,'Argus Drop'!AB$7:AB$165)</f>
        <v>67624</v>
      </c>
      <c r="Y34" s="414">
        <f>+SUMIF('Argus Drop'!$D$7:$D$165,$A34,'Argus Drop'!AC$7:AC$165)</f>
        <v>69207</v>
      </c>
      <c r="Z34" s="414">
        <f>+SUMIF('Argus Drop'!$D$7:$D$165,$A34,'Argus Drop'!AD$7:AD$165)</f>
        <v>69207</v>
      </c>
      <c r="AA34" s="414">
        <f>+SUMIF('Argus Drop'!$D$7:$D$165,$A34,'Argus Drop'!AE$7:AE$165)</f>
        <v>69207</v>
      </c>
      <c r="AB34" s="414">
        <f>+SUMIF('Argus Drop'!$D$7:$D$165,$A34,'Argus Drop'!AF$7:AF$165)</f>
        <v>69207</v>
      </c>
      <c r="AC34" s="414">
        <f>+SUMIF('Argus Drop'!$D$7:$D$165,$A34,'Argus Drop'!AG$7:AG$165)</f>
        <v>69207</v>
      </c>
      <c r="AD34" s="414">
        <f>+SUMIF('Argus Drop'!$D$7:$D$165,$A34,'Argus Drop'!AH$7:AH$165)</f>
        <v>69207</v>
      </c>
      <c r="AE34" s="414">
        <f>+SUMIF('Argus Drop'!$D$7:$D$165,$A34,'Argus Drop'!AI$7:AI$165)</f>
        <v>69207</v>
      </c>
      <c r="AF34" s="414">
        <f>+SUMIF('Argus Drop'!$D$7:$D$165,$A34,'Argus Drop'!AJ$7:AJ$165)</f>
        <v>69207</v>
      </c>
      <c r="AG34" s="414">
        <f>+SUMIF('Argus Drop'!$D$7:$D$165,$A34,'Argus Drop'!AK$7:AK$165)</f>
        <v>69207</v>
      </c>
      <c r="AH34" s="414">
        <f>+SUMIF('Argus Drop'!$D$7:$D$165,$A34,'Argus Drop'!AL$7:AL$165)</f>
        <v>69207</v>
      </c>
      <c r="AI34" s="414">
        <f>+SUMIF('Argus Drop'!$D$7:$D$165,$A34,'Argus Drop'!AM$7:AM$165)</f>
        <v>69207</v>
      </c>
      <c r="AJ34" s="414">
        <f>+SUMIF('Argus Drop'!$D$7:$D$165,$A34,'Argus Drop'!AN$7:AN$165)</f>
        <v>69207</v>
      </c>
      <c r="AK34" s="414">
        <f>+SUMIF('Argus Drop'!$D$7:$D$165,$A34,'Argus Drop'!AO$7:AO$165)</f>
        <v>70835</v>
      </c>
      <c r="AL34" s="414">
        <f>+SUMIF('Argus Drop'!$D$7:$D$165,$A34,'Argus Drop'!AP$7:AP$165)</f>
        <v>70835</v>
      </c>
      <c r="AM34" s="414">
        <f>+SUMIF('Argus Drop'!$D$7:$D$165,$A34,'Argus Drop'!AQ$7:AQ$165)</f>
        <v>70835</v>
      </c>
      <c r="AN34" s="414">
        <f>+SUMIF('Argus Drop'!$D$7:$D$165,$A34,'Argus Drop'!AR$7:AR$165)</f>
        <v>70835</v>
      </c>
      <c r="AO34" s="414">
        <f>+SUMIF('Argus Drop'!$D$7:$D$165,$A34,'Argus Drop'!AS$7:AS$165)</f>
        <v>70835</v>
      </c>
      <c r="AP34" s="414">
        <f>+SUMIF('Argus Drop'!$D$7:$D$165,$A34,'Argus Drop'!AT$7:AT$165)</f>
        <v>70835</v>
      </c>
      <c r="AQ34" s="414">
        <f>+SUMIF('Argus Drop'!$D$7:$D$165,$A34,'Argus Drop'!AU$7:AU$165)</f>
        <v>70835</v>
      </c>
      <c r="AR34" s="414">
        <f>+SUMIF('Argus Drop'!$D$7:$D$165,$A34,'Argus Drop'!AV$7:AV$165)</f>
        <v>70835</v>
      </c>
      <c r="AS34" s="414">
        <f>+SUMIF('Argus Drop'!$D$7:$D$165,$A34,'Argus Drop'!AW$7:AW$165)</f>
        <v>70835</v>
      </c>
      <c r="AT34" s="414">
        <f>+SUMIF('Argus Drop'!$D$7:$D$165,$A34,'Argus Drop'!AX$7:AX$165)</f>
        <v>70835</v>
      </c>
      <c r="AU34" s="414">
        <f>+SUMIF('Argus Drop'!$D$7:$D$165,$A34,'Argus Drop'!AY$7:AY$165)</f>
        <v>70835</v>
      </c>
      <c r="AV34" s="414">
        <f>+SUMIF('Argus Drop'!$D$7:$D$165,$A34,'Argus Drop'!AZ$7:AZ$165)</f>
        <v>70835</v>
      </c>
      <c r="AW34" s="414">
        <f>+SUMIF('Argus Drop'!$D$7:$D$165,$A34,'Argus Drop'!BA$7:BA$165)</f>
        <v>72511</v>
      </c>
      <c r="AX34" s="414">
        <f>+SUMIF('Argus Drop'!$D$7:$D$165,$A34,'Argus Drop'!BB$7:BB$165)</f>
        <v>72511</v>
      </c>
      <c r="AY34" s="414">
        <f>+SUMIF('Argus Drop'!$D$7:$D$165,$A34,'Argus Drop'!BC$7:BC$165)</f>
        <v>72511</v>
      </c>
      <c r="AZ34" s="414">
        <f>+SUMIF('Argus Drop'!$D$7:$D$165,$A34,'Argus Drop'!BD$7:BD$165)</f>
        <v>72511</v>
      </c>
      <c r="BA34" s="414">
        <f>+SUMIF('Argus Drop'!$D$7:$D$165,$A34,'Argus Drop'!BE$7:BE$165)</f>
        <v>72511</v>
      </c>
      <c r="BB34" s="414">
        <f>+SUMIF('Argus Drop'!$D$7:$D$165,$A34,'Argus Drop'!BF$7:BF$165)</f>
        <v>72511</v>
      </c>
      <c r="BC34" s="414">
        <f>+SUMIF('Argus Drop'!$D$7:$D$165,$A34,'Argus Drop'!BG$7:BG$165)</f>
        <v>72511</v>
      </c>
      <c r="BD34" s="414">
        <f>+SUMIF('Argus Drop'!$D$7:$D$165,$A34,'Argus Drop'!BH$7:BH$165)</f>
        <v>72191</v>
      </c>
      <c r="BE34" s="414">
        <f>+SUMIF('Argus Drop'!$D$7:$D$165,$A34,'Argus Drop'!BI$7:BI$165)</f>
        <v>72191</v>
      </c>
      <c r="BF34" s="414">
        <f>+SUMIF('Argus Drop'!$D$7:$D$165,$A34,'Argus Drop'!BJ$7:BJ$165)</f>
        <v>72511</v>
      </c>
      <c r="BG34" s="414">
        <f>+SUMIF('Argus Drop'!$D$7:$D$165,$A34,'Argus Drop'!BK$7:BK$165)</f>
        <v>72511</v>
      </c>
      <c r="BH34" s="414">
        <f>+SUMIF('Argus Drop'!$D$7:$D$165,$A34,'Argus Drop'!BL$7:BL$165)</f>
        <v>72511</v>
      </c>
      <c r="BI34" s="414">
        <f>+SUMIF('Argus Drop'!$D$7:$D$165,$A34,'Argus Drop'!BM$7:BM$165)</f>
        <v>74688</v>
      </c>
      <c r="BJ34" s="414">
        <f>+SUMIF('Argus Drop'!$D$7:$D$165,$A34,'Argus Drop'!BN$7:BN$165)</f>
        <v>74688</v>
      </c>
      <c r="BK34" s="414">
        <f>+SUMIF('Argus Drop'!$D$7:$D$165,$A34,'Argus Drop'!BO$7:BO$165)</f>
        <v>74688</v>
      </c>
      <c r="BL34" s="414">
        <f>+SUMIF('Argus Drop'!$D$7:$D$165,$A34,'Argus Drop'!BP$7:BP$165)</f>
        <v>74688</v>
      </c>
      <c r="BM34" s="414">
        <f>+SUMIF('Argus Drop'!$D$7:$D$165,$A34,'Argus Drop'!BQ$7:BQ$165)</f>
        <v>74688</v>
      </c>
      <c r="BN34" s="414">
        <f>+SUMIF('Argus Drop'!$D$7:$D$165,$A34,'Argus Drop'!BR$7:BR$165)</f>
        <v>74688</v>
      </c>
      <c r="BO34" s="414">
        <f>+SUMIF('Argus Drop'!$D$7:$D$165,$A34,'Argus Drop'!BS$7:BS$165)</f>
        <v>74688</v>
      </c>
      <c r="BP34" s="414">
        <f>+SUMIF('Argus Drop'!$D$7:$D$165,$A34,'Argus Drop'!BT$7:BT$165)</f>
        <v>74688</v>
      </c>
      <c r="BQ34" s="414">
        <f>+SUMIF('Argus Drop'!$D$7:$D$165,$A34,'Argus Drop'!BU$7:BU$165)</f>
        <v>74688</v>
      </c>
      <c r="BR34" s="414">
        <f>+SUMIF('Argus Drop'!$D$7:$D$165,$A34,'Argus Drop'!BV$7:BV$165)</f>
        <v>74688</v>
      </c>
      <c r="BS34" s="414">
        <f>+SUMIF('Argus Drop'!$D$7:$D$165,$A34,'Argus Drop'!BW$7:BW$165)</f>
        <v>74688</v>
      </c>
      <c r="BT34" s="414">
        <f>+SUMIF('Argus Drop'!$D$7:$D$165,$A34,'Argus Drop'!BX$7:BX$165)</f>
        <v>74688</v>
      </c>
      <c r="BU34" s="414">
        <f>+SUMIF('Argus Drop'!$D$7:$D$165,$A34,'Argus Drop'!BY$7:BY$165)</f>
        <v>76928</v>
      </c>
      <c r="BV34" s="414">
        <f>+SUMIF('Argus Drop'!$D$7:$D$165,$A34,'Argus Drop'!BZ$7:BZ$165)</f>
        <v>76928</v>
      </c>
      <c r="BW34" s="414">
        <f>+SUMIF('Argus Drop'!$D$7:$D$165,$A34,'Argus Drop'!CA$7:CA$165)</f>
        <v>76928</v>
      </c>
      <c r="BX34" s="414">
        <f>+SUMIF('Argus Drop'!$D$7:$D$165,$A34,'Argus Drop'!CB$7:CB$165)</f>
        <v>76928</v>
      </c>
      <c r="BY34" s="414">
        <f>+SUMIF('Argus Drop'!$D$7:$D$165,$A34,'Argus Drop'!CC$7:CC$165)</f>
        <v>76771</v>
      </c>
      <c r="BZ34" s="414">
        <f>+SUMIF('Argus Drop'!$D$7:$D$165,$A34,'Argus Drop'!CD$7:CD$165)</f>
        <v>76739</v>
      </c>
      <c r="CA34" s="414">
        <f>+SUMIF('Argus Drop'!$D$7:$D$165,$A34,'Argus Drop'!CE$7:CE$165)</f>
        <v>76766</v>
      </c>
      <c r="CB34" s="414">
        <f>+SUMIF('Argus Drop'!$D$7:$D$165,$A34,'Argus Drop'!CF$7:CF$165)</f>
        <v>76766</v>
      </c>
      <c r="CC34" s="414">
        <f>+SUMIF('Argus Drop'!$D$7:$D$165,$A34,'Argus Drop'!CG$7:CG$165)</f>
        <v>76928</v>
      </c>
      <c r="CD34" s="414">
        <f>+SUMIF('Argus Drop'!$D$7:$D$165,$A34,'Argus Drop'!CH$7:CH$165)</f>
        <v>76928</v>
      </c>
      <c r="CE34" s="414">
        <f>+SUMIF('Argus Drop'!$D$7:$D$165,$A34,'Argus Drop'!CI$7:CI$165)</f>
        <v>76928</v>
      </c>
      <c r="CF34" s="414">
        <f>+SUMIF('Argus Drop'!$D$7:$D$165,$A34,'Argus Drop'!CJ$7:CJ$165)</f>
        <v>76813</v>
      </c>
      <c r="CG34" s="414">
        <f>+SUMIF('Argus Drop'!$D$7:$D$165,$A34,'Argus Drop'!CK$7:CK$165)</f>
        <v>79118</v>
      </c>
      <c r="CH34" s="414">
        <f>+SUMIF('Argus Drop'!$D$7:$D$165,$A34,'Argus Drop'!CL$7:CL$165)</f>
        <v>79118</v>
      </c>
      <c r="CI34" s="414">
        <f>+SUMIF('Argus Drop'!$D$7:$D$165,$A34,'Argus Drop'!CM$7:CM$165)</f>
        <v>79236</v>
      </c>
      <c r="CJ34" s="414">
        <f>+SUMIF('Argus Drop'!$D$7:$D$165,$A34,'Argus Drop'!CN$7:CN$165)</f>
        <v>79236</v>
      </c>
      <c r="CK34" s="414">
        <f>+SUMIF('Argus Drop'!$D$7:$D$165,$A34,'Argus Drop'!CO$7:CO$165)</f>
        <v>79236</v>
      </c>
      <c r="CL34" s="414">
        <f>+SUMIF('Argus Drop'!$D$7:$D$165,$A34,'Argus Drop'!CP$7:CP$165)</f>
        <v>79236</v>
      </c>
      <c r="CM34" s="414">
        <f>+SUMIF('Argus Drop'!$D$7:$D$165,$A34,'Argus Drop'!CQ$7:CQ$165)</f>
        <v>79236</v>
      </c>
      <c r="CN34" s="414">
        <f>+SUMIF('Argus Drop'!$D$7:$D$165,$A34,'Argus Drop'!CR$7:CR$165)</f>
        <v>79236</v>
      </c>
      <c r="CO34" s="414">
        <f>+SUMIF('Argus Drop'!$D$7:$D$165,$A34,'Argus Drop'!CS$7:CS$165)</f>
        <v>79236</v>
      </c>
      <c r="CP34" s="414">
        <f>+SUMIF('Argus Drop'!$D$7:$D$165,$A34,'Argus Drop'!CT$7:CT$165)</f>
        <v>79236</v>
      </c>
      <c r="CQ34" s="414">
        <f>+SUMIF('Argus Drop'!$D$7:$D$165,$A34,'Argus Drop'!CU$7:CU$165)</f>
        <v>79236</v>
      </c>
      <c r="CR34" s="414">
        <f>+SUMIF('Argus Drop'!$D$7:$D$165,$A34,'Argus Drop'!CV$7:CV$165)</f>
        <v>79236</v>
      </c>
      <c r="CS34" s="414">
        <f>+SUMIF('Argus Drop'!$D$7:$D$165,$A34,'Argus Drop'!CW$7:CW$165)</f>
        <v>81613</v>
      </c>
      <c r="CT34" s="414">
        <f>+SUMIF('Argus Drop'!$D$7:$D$165,$A34,'Argus Drop'!CX$7:CX$165)</f>
        <v>81613</v>
      </c>
      <c r="CU34" s="414">
        <f>+SUMIF('Argus Drop'!$D$7:$D$165,$A34,'Argus Drop'!CY$7:CY$165)</f>
        <v>81613</v>
      </c>
      <c r="CV34" s="414">
        <f>+SUMIF('Argus Drop'!$D$7:$D$165,$A34,'Argus Drop'!CZ$7:CZ$165)</f>
        <v>81613</v>
      </c>
      <c r="CW34" s="414">
        <f>+SUMIF('Argus Drop'!$D$7:$D$165,$A34,'Argus Drop'!DA$7:DA$165)</f>
        <v>81613</v>
      </c>
      <c r="CX34" s="414">
        <f>+SUMIF('Argus Drop'!$D$7:$D$165,$A34,'Argus Drop'!DB$7:DB$165)</f>
        <v>81613</v>
      </c>
      <c r="CY34" s="414">
        <f>+SUMIF('Argus Drop'!$D$7:$D$165,$A34,'Argus Drop'!DC$7:DC$165)</f>
        <v>81613</v>
      </c>
      <c r="CZ34" s="414">
        <f>+SUMIF('Argus Drop'!$D$7:$D$165,$A34,'Argus Drop'!DD$7:DD$165)</f>
        <v>81613</v>
      </c>
      <c r="DA34" s="414">
        <f>+SUMIF('Argus Drop'!$D$7:$D$165,$A34,'Argus Drop'!DE$7:DE$165)</f>
        <v>81613</v>
      </c>
      <c r="DB34" s="414">
        <f>+SUMIF('Argus Drop'!$D$7:$D$165,$A34,'Argus Drop'!DF$7:DF$165)</f>
        <v>81613</v>
      </c>
      <c r="DC34" s="414">
        <f>+SUMIF('Argus Drop'!$D$7:$D$165,$A34,'Argus Drop'!DG$7:DG$165)</f>
        <v>81565</v>
      </c>
      <c r="DD34" s="414">
        <f>+SUMIF('Argus Drop'!$D$7:$D$165,$A34,'Argus Drop'!DH$7:DH$165)</f>
        <v>81565</v>
      </c>
      <c r="DE34" s="414">
        <f>+SUMIF('Argus Drop'!$D$7:$D$165,$A34,'Argus Drop'!DI$7:DI$165)</f>
        <v>84061</v>
      </c>
      <c r="DF34" s="414">
        <f>+SUMIF('Argus Drop'!$D$7:$D$165,$A34,'Argus Drop'!DJ$7:DJ$165)</f>
        <v>84061</v>
      </c>
      <c r="DG34" s="414">
        <f>+SUMIF('Argus Drop'!$D$7:$D$165,$A34,'Argus Drop'!DK$7:DK$165)</f>
        <v>84061</v>
      </c>
      <c r="DH34" s="414">
        <f>+SUMIF('Argus Drop'!$D$7:$D$165,$A34,'Argus Drop'!DL$7:DL$165)</f>
        <v>84061</v>
      </c>
      <c r="DI34" s="414">
        <f>+SUMIF('Argus Drop'!$D$7:$D$165,$A34,'Argus Drop'!DM$7:DM$165)</f>
        <v>83828</v>
      </c>
      <c r="DJ34" s="414">
        <f>+SUMIF('Argus Drop'!$D$7:$D$165,$A34,'Argus Drop'!DN$7:DN$165)</f>
        <v>83828</v>
      </c>
      <c r="DK34" s="414">
        <f>+SUMIF('Argus Drop'!$D$7:$D$165,$A34,'Argus Drop'!DO$7:DO$165)</f>
        <v>84061</v>
      </c>
      <c r="DL34" s="414">
        <f>+SUMIF('Argus Drop'!$D$7:$D$165,$A34,'Argus Drop'!DP$7:DP$165)</f>
        <v>84061</v>
      </c>
      <c r="DM34" s="414">
        <f>+SUMIF('Argus Drop'!$D$7:$D$165,$A34,'Argus Drop'!DQ$7:DQ$165)</f>
        <v>84061</v>
      </c>
      <c r="DN34" s="414">
        <f>+SUMIF('Argus Drop'!$D$7:$D$165,$A34,'Argus Drop'!DR$7:DR$165)</f>
        <v>83690</v>
      </c>
      <c r="DO34" s="414">
        <f>+SUMIF('Argus Drop'!$D$7:$D$165,$A34,'Argus Drop'!DS$7:DS$165)</f>
        <v>83690</v>
      </c>
      <c r="DP34" s="414">
        <f>+SUMIF('Argus Drop'!$D$7:$D$165,$A34,'Argus Drop'!DT$7:DT$165)</f>
        <v>84061</v>
      </c>
      <c r="DQ34" s="414">
        <f>+SUMIF('Argus Drop'!$D$7:$D$165,$A34,'Argus Drop'!DU$7:DU$165)</f>
        <v>86583</v>
      </c>
      <c r="DR34" s="414">
        <f>+SUMIF('Argus Drop'!$D$7:$D$165,$A34,'Argus Drop'!DV$7:DV$165)</f>
        <v>85405</v>
      </c>
      <c r="DS34" s="414">
        <f>+SUMIF('Argus Drop'!$D$7:$D$165,$A34,'Argus Drop'!DW$7:DW$165)</f>
        <v>85405</v>
      </c>
      <c r="DT34" s="414">
        <f>+SUMIF('Argus Drop'!$D$7:$D$165,$A34,'Argus Drop'!DX$7:DX$165)</f>
        <v>86556</v>
      </c>
      <c r="DU34" s="414">
        <f>+SUMIF('Argus Drop'!$D$7:$D$165,$A34,'Argus Drop'!DY$7:DY$165)</f>
        <v>86539</v>
      </c>
      <c r="DV34" s="414">
        <f>+SUMIF('Argus Drop'!$D$7:$D$165,$A34,'Argus Drop'!DZ$7:DZ$165)</f>
        <v>86539</v>
      </c>
      <c r="DW34" s="414">
        <f>+SUMIF('Argus Drop'!$D$7:$D$165,$A34,'Argus Drop'!EA$7:EA$165)</f>
        <v>86583</v>
      </c>
      <c r="DX34" s="414">
        <f>+SUMIF('Argus Drop'!$D$7:$D$165,$A34,'Argus Drop'!EB$7:EB$165)</f>
        <v>86583</v>
      </c>
      <c r="DY34" s="414">
        <f>+SUMIF('Argus Drop'!$D$7:$D$165,$A34,'Argus Drop'!EC$7:EC$165)</f>
        <v>86583</v>
      </c>
      <c r="DZ34" s="414">
        <f>+SUMIF('Argus Drop'!$D$7:$D$165,$A34,'Argus Drop'!ED$7:ED$165)</f>
        <v>86583</v>
      </c>
      <c r="EA34" s="414">
        <f>+SUMIF('Argus Drop'!$D$7:$D$165,$A34,'Argus Drop'!EE$7:EE$165)</f>
        <v>86583</v>
      </c>
      <c r="EB34" s="414">
        <f>+SUMIF('Argus Drop'!$D$7:$D$165,$A34,'Argus Drop'!EF$7:EF$165)</f>
        <v>86504</v>
      </c>
      <c r="EC34" s="414">
        <f>+SUMIF('Argus Drop'!$D$7:$D$165,$A34,'Argus Drop'!EG$7:EG$165)</f>
        <v>89099</v>
      </c>
    </row>
    <row r="35" spans="1:133">
      <c r="A35" s="420">
        <f>+'Argus Drop'!B35</f>
        <v>9</v>
      </c>
      <c r="B35" s="414">
        <f>+SUMIF('Argus Drop'!$D$7:$D$165,$A35,'Argus Drop'!F$7:F$165)</f>
        <v>11776</v>
      </c>
      <c r="C35" s="414">
        <f>+SUMIF('Argus Drop'!$D$7:$D$165,$A35,'Argus Drop'!G$7:G$165)</f>
        <v>11776</v>
      </c>
      <c r="D35" s="414">
        <f>+SUMIF('Argus Drop'!$D$7:$D$165,$A35,'Argus Drop'!H$7:H$165)</f>
        <v>11776</v>
      </c>
      <c r="E35" s="414">
        <f>+SUMIF('Argus Drop'!$D$7:$D$165,$A35,'Argus Drop'!I$7:I$165)</f>
        <v>11839</v>
      </c>
      <c r="F35" s="414">
        <f>+SUMIF('Argus Drop'!$D$7:$D$165,$A35,'Argus Drop'!J$7:J$165)</f>
        <v>11839</v>
      </c>
      <c r="G35" s="414">
        <f>+SUMIF('Argus Drop'!$D$7:$D$165,$A35,'Argus Drop'!K$7:K$165)</f>
        <v>11839</v>
      </c>
      <c r="H35" s="414">
        <f>+SUMIF('Argus Drop'!$D$7:$D$165,$A35,'Argus Drop'!L$7:L$165)</f>
        <v>11839</v>
      </c>
      <c r="I35" s="414">
        <f>+SUMIF('Argus Drop'!$D$7:$D$165,$A35,'Argus Drop'!M$7:M$165)</f>
        <v>11839</v>
      </c>
      <c r="J35" s="414">
        <f>+SUMIF('Argus Drop'!$D$7:$D$165,$A35,'Argus Drop'!N$7:N$165)</f>
        <v>11723</v>
      </c>
      <c r="K35" s="414">
        <f>+SUMIF('Argus Drop'!$D$7:$D$165,$A35,'Argus Drop'!O$7:O$165)</f>
        <v>11627</v>
      </c>
      <c r="L35" s="414">
        <f>+SUMIF('Argus Drop'!$D$7:$D$165,$A35,'Argus Drop'!P$7:P$165)</f>
        <v>11627</v>
      </c>
      <c r="M35" s="414">
        <f>+SUMIF('Argus Drop'!$D$7:$D$165,$A35,'Argus Drop'!Q$7:Q$165)</f>
        <v>11976</v>
      </c>
      <c r="N35" s="414">
        <f>+SUMIF('Argus Drop'!$D$7:$D$165,$A35,'Argus Drop'!R$7:R$165)</f>
        <v>11976</v>
      </c>
      <c r="O35" s="414">
        <f>+SUMIF('Argus Drop'!$D$7:$D$165,$A35,'Argus Drop'!S$7:S$165)</f>
        <v>11766</v>
      </c>
      <c r="P35" s="414">
        <f>+SUMIF('Argus Drop'!$D$7:$D$165,$A35,'Argus Drop'!T$7:T$165)</f>
        <v>11766</v>
      </c>
      <c r="Q35" s="414">
        <f>+SUMIF('Argus Drop'!$D$7:$D$165,$A35,'Argus Drop'!U$7:U$165)</f>
        <v>12031</v>
      </c>
      <c r="R35" s="414">
        <f>+SUMIF('Argus Drop'!$D$7:$D$165,$A35,'Argus Drop'!V$7:V$165)</f>
        <v>12031</v>
      </c>
      <c r="S35" s="414">
        <f>+SUMIF('Argus Drop'!$D$7:$D$165,$A35,'Argus Drop'!W$7:W$165)</f>
        <v>12444</v>
      </c>
      <c r="T35" s="414">
        <f>+SUMIF('Argus Drop'!$D$7:$D$165,$A35,'Argus Drop'!X$7:X$165)</f>
        <v>12444</v>
      </c>
      <c r="U35" s="414">
        <f>+SUMIF('Argus Drop'!$D$7:$D$165,$A35,'Argus Drop'!Y$7:Y$165)</f>
        <v>12444</v>
      </c>
      <c r="V35" s="414">
        <f>+SUMIF('Argus Drop'!$D$7:$D$165,$A35,'Argus Drop'!Z$7:Z$165)</f>
        <v>12444</v>
      </c>
      <c r="W35" s="414">
        <f>+SUMIF('Argus Drop'!$D$7:$D$165,$A35,'Argus Drop'!AA$7:AA$165)</f>
        <v>12444</v>
      </c>
      <c r="X35" s="414">
        <f>+SUMIF('Argus Drop'!$D$7:$D$165,$A35,'Argus Drop'!AB$7:AB$165)</f>
        <v>12444</v>
      </c>
      <c r="Y35" s="414">
        <f>+SUMIF('Argus Drop'!$D$7:$D$165,$A35,'Argus Drop'!AC$7:AC$165)</f>
        <v>12817</v>
      </c>
      <c r="Z35" s="414">
        <f>+SUMIF('Argus Drop'!$D$7:$D$165,$A35,'Argus Drop'!AD$7:AD$165)</f>
        <v>12817</v>
      </c>
      <c r="AA35" s="414">
        <f>+SUMIF('Argus Drop'!$D$7:$D$165,$A35,'Argus Drop'!AE$7:AE$165)</f>
        <v>12817</v>
      </c>
      <c r="AB35" s="414">
        <f>+SUMIF('Argus Drop'!$D$7:$D$165,$A35,'Argus Drop'!AF$7:AF$165)</f>
        <v>12817</v>
      </c>
      <c r="AC35" s="414">
        <f>+SUMIF('Argus Drop'!$D$7:$D$165,$A35,'Argus Drop'!AG$7:AG$165)</f>
        <v>12817</v>
      </c>
      <c r="AD35" s="414">
        <f>+SUMIF('Argus Drop'!$D$7:$D$165,$A35,'Argus Drop'!AH$7:AH$165)</f>
        <v>12817</v>
      </c>
      <c r="AE35" s="414">
        <f>+SUMIF('Argus Drop'!$D$7:$D$165,$A35,'Argus Drop'!AI$7:AI$165)</f>
        <v>12817</v>
      </c>
      <c r="AF35" s="414">
        <f>+SUMIF('Argus Drop'!$D$7:$D$165,$A35,'Argus Drop'!AJ$7:AJ$165)</f>
        <v>12817</v>
      </c>
      <c r="AG35" s="414">
        <f>+SUMIF('Argus Drop'!$D$7:$D$165,$A35,'Argus Drop'!AK$7:AK$165)</f>
        <v>12817</v>
      </c>
      <c r="AH35" s="414">
        <f>+SUMIF('Argus Drop'!$D$7:$D$165,$A35,'Argus Drop'!AL$7:AL$165)</f>
        <v>12817</v>
      </c>
      <c r="AI35" s="414">
        <f>+SUMIF('Argus Drop'!$D$7:$D$165,$A35,'Argus Drop'!AM$7:AM$165)</f>
        <v>12817</v>
      </c>
      <c r="AJ35" s="414">
        <f>+SUMIF('Argus Drop'!$D$7:$D$165,$A35,'Argus Drop'!AN$7:AN$165)</f>
        <v>12817</v>
      </c>
      <c r="AK35" s="414">
        <f>+SUMIF('Argus Drop'!$D$7:$D$165,$A35,'Argus Drop'!AO$7:AO$165)</f>
        <v>13202</v>
      </c>
      <c r="AL35" s="414">
        <f>+SUMIF('Argus Drop'!$D$7:$D$165,$A35,'Argus Drop'!AP$7:AP$165)</f>
        <v>13202</v>
      </c>
      <c r="AM35" s="414">
        <f>+SUMIF('Argus Drop'!$D$7:$D$165,$A35,'Argus Drop'!AQ$7:AQ$165)</f>
        <v>13202</v>
      </c>
      <c r="AN35" s="414">
        <f>+SUMIF('Argus Drop'!$D$7:$D$165,$A35,'Argus Drop'!AR$7:AR$165)</f>
        <v>13202</v>
      </c>
      <c r="AO35" s="414">
        <f>+SUMIF('Argus Drop'!$D$7:$D$165,$A35,'Argus Drop'!AS$7:AS$165)</f>
        <v>13202</v>
      </c>
      <c r="AP35" s="414">
        <f>+SUMIF('Argus Drop'!$D$7:$D$165,$A35,'Argus Drop'!AT$7:AT$165)</f>
        <v>13202</v>
      </c>
      <c r="AQ35" s="414">
        <f>+SUMIF('Argus Drop'!$D$7:$D$165,$A35,'Argus Drop'!AU$7:AU$165)</f>
        <v>13202</v>
      </c>
      <c r="AR35" s="414">
        <f>+SUMIF('Argus Drop'!$D$7:$D$165,$A35,'Argus Drop'!AV$7:AV$165)</f>
        <v>13202</v>
      </c>
      <c r="AS35" s="414">
        <f>+SUMIF('Argus Drop'!$D$7:$D$165,$A35,'Argus Drop'!AW$7:AW$165)</f>
        <v>13202</v>
      </c>
      <c r="AT35" s="414">
        <f>+SUMIF('Argus Drop'!$D$7:$D$165,$A35,'Argus Drop'!AX$7:AX$165)</f>
        <v>13202</v>
      </c>
      <c r="AU35" s="414">
        <f>+SUMIF('Argus Drop'!$D$7:$D$165,$A35,'Argus Drop'!AY$7:AY$165)</f>
        <v>13202</v>
      </c>
      <c r="AV35" s="414">
        <f>+SUMIF('Argus Drop'!$D$7:$D$165,$A35,'Argus Drop'!AZ$7:AZ$165)</f>
        <v>13202</v>
      </c>
      <c r="AW35" s="414">
        <f>+SUMIF('Argus Drop'!$D$7:$D$165,$A35,'Argus Drop'!BA$7:BA$165)</f>
        <v>13598</v>
      </c>
      <c r="AX35" s="414">
        <f>+SUMIF('Argus Drop'!$D$7:$D$165,$A35,'Argus Drop'!BB$7:BB$165)</f>
        <v>13598</v>
      </c>
      <c r="AY35" s="414">
        <f>+SUMIF('Argus Drop'!$D$7:$D$165,$A35,'Argus Drop'!BC$7:BC$165)</f>
        <v>13598</v>
      </c>
      <c r="AZ35" s="414">
        <f>+SUMIF('Argus Drop'!$D$7:$D$165,$A35,'Argus Drop'!BD$7:BD$165)</f>
        <v>13598</v>
      </c>
      <c r="BA35" s="414">
        <f>+SUMIF('Argus Drop'!$D$7:$D$165,$A35,'Argus Drop'!BE$7:BE$165)</f>
        <v>13598</v>
      </c>
      <c r="BB35" s="414">
        <f>+SUMIF('Argus Drop'!$D$7:$D$165,$A35,'Argus Drop'!BF$7:BF$165)</f>
        <v>13598</v>
      </c>
      <c r="BC35" s="414">
        <f>+SUMIF('Argus Drop'!$D$7:$D$165,$A35,'Argus Drop'!BG$7:BG$165)</f>
        <v>13598</v>
      </c>
      <c r="BD35" s="414">
        <f>+SUMIF('Argus Drop'!$D$7:$D$165,$A35,'Argus Drop'!BH$7:BH$165)</f>
        <v>12970</v>
      </c>
      <c r="BE35" s="414">
        <f>+SUMIF('Argus Drop'!$D$7:$D$165,$A35,'Argus Drop'!BI$7:BI$165)</f>
        <v>12970</v>
      </c>
      <c r="BF35" s="414">
        <f>+SUMIF('Argus Drop'!$D$7:$D$165,$A35,'Argus Drop'!BJ$7:BJ$165)</f>
        <v>13598</v>
      </c>
      <c r="BG35" s="414">
        <f>+SUMIF('Argus Drop'!$D$7:$D$165,$A35,'Argus Drop'!BK$7:BK$165)</f>
        <v>13598</v>
      </c>
      <c r="BH35" s="414">
        <f>+SUMIF('Argus Drop'!$D$7:$D$165,$A35,'Argus Drop'!BL$7:BL$165)</f>
        <v>13598</v>
      </c>
      <c r="BI35" s="414">
        <f>+SUMIF('Argus Drop'!$D$7:$D$165,$A35,'Argus Drop'!BM$7:BM$165)</f>
        <v>14005</v>
      </c>
      <c r="BJ35" s="414">
        <f>+SUMIF('Argus Drop'!$D$7:$D$165,$A35,'Argus Drop'!BN$7:BN$165)</f>
        <v>14005</v>
      </c>
      <c r="BK35" s="414">
        <f>+SUMIF('Argus Drop'!$D$7:$D$165,$A35,'Argus Drop'!BO$7:BO$165)</f>
        <v>14005</v>
      </c>
      <c r="BL35" s="414">
        <f>+SUMIF('Argus Drop'!$D$7:$D$165,$A35,'Argus Drop'!BP$7:BP$165)</f>
        <v>14005</v>
      </c>
      <c r="BM35" s="414">
        <f>+SUMIF('Argus Drop'!$D$7:$D$165,$A35,'Argus Drop'!BQ$7:BQ$165)</f>
        <v>14005</v>
      </c>
      <c r="BN35" s="414">
        <f>+SUMIF('Argus Drop'!$D$7:$D$165,$A35,'Argus Drop'!BR$7:BR$165)</f>
        <v>14005</v>
      </c>
      <c r="BO35" s="414">
        <f>+SUMIF('Argus Drop'!$D$7:$D$165,$A35,'Argus Drop'!BS$7:BS$165)</f>
        <v>14005</v>
      </c>
      <c r="BP35" s="414">
        <f>+SUMIF('Argus Drop'!$D$7:$D$165,$A35,'Argus Drop'!BT$7:BT$165)</f>
        <v>14005</v>
      </c>
      <c r="BQ35" s="414">
        <f>+SUMIF('Argus Drop'!$D$7:$D$165,$A35,'Argus Drop'!BU$7:BU$165)</f>
        <v>14005</v>
      </c>
      <c r="BR35" s="414">
        <f>+SUMIF('Argus Drop'!$D$7:$D$165,$A35,'Argus Drop'!BV$7:BV$165)</f>
        <v>14005</v>
      </c>
      <c r="BS35" s="414">
        <f>+SUMIF('Argus Drop'!$D$7:$D$165,$A35,'Argus Drop'!BW$7:BW$165)</f>
        <v>14005</v>
      </c>
      <c r="BT35" s="414">
        <f>+SUMIF('Argus Drop'!$D$7:$D$165,$A35,'Argus Drop'!BX$7:BX$165)</f>
        <v>14005</v>
      </c>
      <c r="BU35" s="414">
        <f>+SUMIF('Argus Drop'!$D$7:$D$165,$A35,'Argus Drop'!BY$7:BY$165)</f>
        <v>14425</v>
      </c>
      <c r="BV35" s="414">
        <f>+SUMIF('Argus Drop'!$D$7:$D$165,$A35,'Argus Drop'!BZ$7:BZ$165)</f>
        <v>14425</v>
      </c>
      <c r="BW35" s="414">
        <f>+SUMIF('Argus Drop'!$D$7:$D$165,$A35,'Argus Drop'!CA$7:CA$165)</f>
        <v>14425</v>
      </c>
      <c r="BX35" s="414">
        <f>+SUMIF('Argus Drop'!$D$7:$D$165,$A35,'Argus Drop'!CB$7:CB$165)</f>
        <v>14425</v>
      </c>
      <c r="BY35" s="414">
        <f>+SUMIF('Argus Drop'!$D$7:$D$165,$A35,'Argus Drop'!CC$7:CC$165)</f>
        <v>14119</v>
      </c>
      <c r="BZ35" s="414">
        <f>+SUMIF('Argus Drop'!$D$7:$D$165,$A35,'Argus Drop'!CD$7:CD$165)</f>
        <v>14054</v>
      </c>
      <c r="CA35" s="414">
        <f>+SUMIF('Argus Drop'!$D$7:$D$165,$A35,'Argus Drop'!CE$7:CE$165)</f>
        <v>14108</v>
      </c>
      <c r="CB35" s="414">
        <f>+SUMIF('Argus Drop'!$D$7:$D$165,$A35,'Argus Drop'!CF$7:CF$165)</f>
        <v>14108</v>
      </c>
      <c r="CC35" s="414">
        <f>+SUMIF('Argus Drop'!$D$7:$D$165,$A35,'Argus Drop'!CG$7:CG$165)</f>
        <v>14425</v>
      </c>
      <c r="CD35" s="414">
        <f>+SUMIF('Argus Drop'!$D$7:$D$165,$A35,'Argus Drop'!CH$7:CH$165)</f>
        <v>14425</v>
      </c>
      <c r="CE35" s="414">
        <f>+SUMIF('Argus Drop'!$D$7:$D$165,$A35,'Argus Drop'!CI$7:CI$165)</f>
        <v>14425</v>
      </c>
      <c r="CF35" s="414">
        <f>+SUMIF('Argus Drop'!$D$7:$D$165,$A35,'Argus Drop'!CJ$7:CJ$165)</f>
        <v>14201</v>
      </c>
      <c r="CG35" s="414">
        <f>+SUMIF('Argus Drop'!$D$7:$D$165,$A35,'Argus Drop'!CK$7:CK$165)</f>
        <v>14627</v>
      </c>
      <c r="CH35" s="414">
        <f>+SUMIF('Argus Drop'!$D$7:$D$165,$A35,'Argus Drop'!CL$7:CL$165)</f>
        <v>14627</v>
      </c>
      <c r="CI35" s="414">
        <f>+SUMIF('Argus Drop'!$D$7:$D$165,$A35,'Argus Drop'!CM$7:CM$165)</f>
        <v>14858</v>
      </c>
      <c r="CJ35" s="414">
        <f>+SUMIF('Argus Drop'!$D$7:$D$165,$A35,'Argus Drop'!CN$7:CN$165)</f>
        <v>14858</v>
      </c>
      <c r="CK35" s="414">
        <f>+SUMIF('Argus Drop'!$D$7:$D$165,$A35,'Argus Drop'!CO$7:CO$165)</f>
        <v>14858</v>
      </c>
      <c r="CL35" s="414">
        <f>+SUMIF('Argus Drop'!$D$7:$D$165,$A35,'Argus Drop'!CP$7:CP$165)</f>
        <v>14858</v>
      </c>
      <c r="CM35" s="414">
        <f>+SUMIF('Argus Drop'!$D$7:$D$165,$A35,'Argus Drop'!CQ$7:CQ$165)</f>
        <v>14858</v>
      </c>
      <c r="CN35" s="414">
        <f>+SUMIF('Argus Drop'!$D$7:$D$165,$A35,'Argus Drop'!CR$7:CR$165)</f>
        <v>14858</v>
      </c>
      <c r="CO35" s="414">
        <f>+SUMIF('Argus Drop'!$D$7:$D$165,$A35,'Argus Drop'!CS$7:CS$165)</f>
        <v>14858</v>
      </c>
      <c r="CP35" s="414">
        <f>+SUMIF('Argus Drop'!$D$7:$D$165,$A35,'Argus Drop'!CT$7:CT$165)</f>
        <v>14858</v>
      </c>
      <c r="CQ35" s="414">
        <f>+SUMIF('Argus Drop'!$D$7:$D$165,$A35,'Argus Drop'!CU$7:CU$165)</f>
        <v>14858</v>
      </c>
      <c r="CR35" s="414">
        <f>+SUMIF('Argus Drop'!$D$7:$D$165,$A35,'Argus Drop'!CV$7:CV$165)</f>
        <v>14858</v>
      </c>
      <c r="CS35" s="414">
        <f>+SUMIF('Argus Drop'!$D$7:$D$165,$A35,'Argus Drop'!CW$7:CW$165)</f>
        <v>15304</v>
      </c>
      <c r="CT35" s="414">
        <f>+SUMIF('Argus Drop'!$D$7:$D$165,$A35,'Argus Drop'!CX$7:CX$165)</f>
        <v>15304</v>
      </c>
      <c r="CU35" s="414">
        <f>+SUMIF('Argus Drop'!$D$7:$D$165,$A35,'Argus Drop'!CY$7:CY$165)</f>
        <v>15304</v>
      </c>
      <c r="CV35" s="414">
        <f>+SUMIF('Argus Drop'!$D$7:$D$165,$A35,'Argus Drop'!CZ$7:CZ$165)</f>
        <v>15304</v>
      </c>
      <c r="CW35" s="414">
        <f>+SUMIF('Argus Drop'!$D$7:$D$165,$A35,'Argus Drop'!DA$7:DA$165)</f>
        <v>15304</v>
      </c>
      <c r="CX35" s="414">
        <f>+SUMIF('Argus Drop'!$D$7:$D$165,$A35,'Argus Drop'!DB$7:DB$165)</f>
        <v>15304</v>
      </c>
      <c r="CY35" s="414">
        <f>+SUMIF('Argus Drop'!$D$7:$D$165,$A35,'Argus Drop'!DC$7:DC$165)</f>
        <v>15304</v>
      </c>
      <c r="CZ35" s="414">
        <f>+SUMIF('Argus Drop'!$D$7:$D$165,$A35,'Argus Drop'!DD$7:DD$165)</f>
        <v>15304</v>
      </c>
      <c r="DA35" s="414">
        <f>+SUMIF('Argus Drop'!$D$7:$D$165,$A35,'Argus Drop'!DE$7:DE$165)</f>
        <v>15304</v>
      </c>
      <c r="DB35" s="414">
        <f>+SUMIF('Argus Drop'!$D$7:$D$165,$A35,'Argus Drop'!DF$7:DF$165)</f>
        <v>15304</v>
      </c>
      <c r="DC35" s="414">
        <f>+SUMIF('Argus Drop'!$D$7:$D$165,$A35,'Argus Drop'!DG$7:DG$165)</f>
        <v>15210</v>
      </c>
      <c r="DD35" s="414">
        <f>+SUMIF('Argus Drop'!$D$7:$D$165,$A35,'Argus Drop'!DH$7:DH$165)</f>
        <v>15210</v>
      </c>
      <c r="DE35" s="414">
        <f>+SUMIF('Argus Drop'!$D$7:$D$165,$A35,'Argus Drop'!DI$7:DI$165)</f>
        <v>15763</v>
      </c>
      <c r="DF35" s="414">
        <f>+SUMIF('Argus Drop'!$D$7:$D$165,$A35,'Argus Drop'!DJ$7:DJ$165)</f>
        <v>15763</v>
      </c>
      <c r="DG35" s="414">
        <f>+SUMIF('Argus Drop'!$D$7:$D$165,$A35,'Argus Drop'!DK$7:DK$165)</f>
        <v>15763</v>
      </c>
      <c r="DH35" s="414">
        <f>+SUMIF('Argus Drop'!$D$7:$D$165,$A35,'Argus Drop'!DL$7:DL$165)</f>
        <v>15763</v>
      </c>
      <c r="DI35" s="414">
        <f>+SUMIF('Argus Drop'!$D$7:$D$165,$A35,'Argus Drop'!DM$7:DM$165)</f>
        <v>15306</v>
      </c>
      <c r="DJ35" s="414">
        <f>+SUMIF('Argus Drop'!$D$7:$D$165,$A35,'Argus Drop'!DN$7:DN$165)</f>
        <v>15306</v>
      </c>
      <c r="DK35" s="414">
        <f>+SUMIF('Argus Drop'!$D$7:$D$165,$A35,'Argus Drop'!DO$7:DO$165)</f>
        <v>15763</v>
      </c>
      <c r="DL35" s="414">
        <f>+SUMIF('Argus Drop'!$D$7:$D$165,$A35,'Argus Drop'!DP$7:DP$165)</f>
        <v>15763</v>
      </c>
      <c r="DM35" s="414">
        <f>+SUMIF('Argus Drop'!$D$7:$D$165,$A35,'Argus Drop'!DQ$7:DQ$165)</f>
        <v>15763</v>
      </c>
      <c r="DN35" s="414">
        <f>+SUMIF('Argus Drop'!$D$7:$D$165,$A35,'Argus Drop'!DR$7:DR$165)</f>
        <v>15036</v>
      </c>
      <c r="DO35" s="414">
        <f>+SUMIF('Argus Drop'!$D$7:$D$165,$A35,'Argus Drop'!DS$7:DS$165)</f>
        <v>15036</v>
      </c>
      <c r="DP35" s="414">
        <f>+SUMIF('Argus Drop'!$D$7:$D$165,$A35,'Argus Drop'!DT$7:DT$165)</f>
        <v>15763</v>
      </c>
      <c r="DQ35" s="414">
        <f>+SUMIF('Argus Drop'!$D$7:$D$165,$A35,'Argus Drop'!DU$7:DU$165)</f>
        <v>16236</v>
      </c>
      <c r="DR35" s="414">
        <f>+SUMIF('Argus Drop'!$D$7:$D$165,$A35,'Argus Drop'!DV$7:DV$165)</f>
        <v>13926</v>
      </c>
      <c r="DS35" s="414">
        <f>+SUMIF('Argus Drop'!$D$7:$D$165,$A35,'Argus Drop'!DW$7:DW$165)</f>
        <v>13926</v>
      </c>
      <c r="DT35" s="414">
        <f>+SUMIF('Argus Drop'!$D$7:$D$165,$A35,'Argus Drop'!DX$7:DX$165)</f>
        <v>16183</v>
      </c>
      <c r="DU35" s="414">
        <f>+SUMIF('Argus Drop'!$D$7:$D$165,$A35,'Argus Drop'!DY$7:DY$165)</f>
        <v>16150</v>
      </c>
      <c r="DV35" s="414">
        <f>+SUMIF('Argus Drop'!$D$7:$D$165,$A35,'Argus Drop'!DZ$7:DZ$165)</f>
        <v>16150</v>
      </c>
      <c r="DW35" s="414">
        <f>+SUMIF('Argus Drop'!$D$7:$D$165,$A35,'Argus Drop'!EA$7:EA$165)</f>
        <v>16236</v>
      </c>
      <c r="DX35" s="414">
        <f>+SUMIF('Argus Drop'!$D$7:$D$165,$A35,'Argus Drop'!EB$7:EB$165)</f>
        <v>16236</v>
      </c>
      <c r="DY35" s="414">
        <f>+SUMIF('Argus Drop'!$D$7:$D$165,$A35,'Argus Drop'!EC$7:EC$165)</f>
        <v>16236</v>
      </c>
      <c r="DZ35" s="414">
        <f>+SUMIF('Argus Drop'!$D$7:$D$165,$A35,'Argus Drop'!ED$7:ED$165)</f>
        <v>16236</v>
      </c>
      <c r="EA35" s="414">
        <f>+SUMIF('Argus Drop'!$D$7:$D$165,$A35,'Argus Drop'!EE$7:EE$165)</f>
        <v>16236</v>
      </c>
      <c r="EB35" s="414">
        <f>+SUMIF('Argus Drop'!$D$7:$D$165,$A35,'Argus Drop'!EF$7:EF$165)</f>
        <v>16081</v>
      </c>
      <c r="EC35" s="414">
        <f>+SUMIF('Argus Drop'!$D$7:$D$165,$A35,'Argus Drop'!EG$7:EG$165)</f>
        <v>16564</v>
      </c>
    </row>
    <row r="36" spans="1:133">
      <c r="A36" s="420">
        <f>+'Argus Drop'!B36</f>
        <v>10</v>
      </c>
      <c r="B36" s="414">
        <f>+SUMIF('Argus Drop'!$D$7:$D$165,$A36,'Argus Drop'!F$7:F$165)</f>
        <v>5356</v>
      </c>
      <c r="C36" s="414">
        <f>+SUMIF('Argus Drop'!$D$7:$D$165,$A36,'Argus Drop'!G$7:G$165)</f>
        <v>5356</v>
      </c>
      <c r="D36" s="414">
        <f>+SUMIF('Argus Drop'!$D$7:$D$165,$A36,'Argus Drop'!H$7:H$165)</f>
        <v>5356</v>
      </c>
      <c r="E36" s="414">
        <f>+SUMIF('Argus Drop'!$D$7:$D$165,$A36,'Argus Drop'!I$7:I$165)</f>
        <v>5356</v>
      </c>
      <c r="F36" s="414">
        <f>+SUMIF('Argus Drop'!$D$7:$D$165,$A36,'Argus Drop'!J$7:J$165)</f>
        <v>5356</v>
      </c>
      <c r="G36" s="414">
        <f>+SUMIF('Argus Drop'!$D$7:$D$165,$A36,'Argus Drop'!K$7:K$165)</f>
        <v>5356</v>
      </c>
      <c r="H36" s="414">
        <f>+SUMIF('Argus Drop'!$D$7:$D$165,$A36,'Argus Drop'!L$7:L$165)</f>
        <v>5356</v>
      </c>
      <c r="I36" s="414">
        <f>+SUMIF('Argus Drop'!$D$7:$D$165,$A36,'Argus Drop'!M$7:M$165)</f>
        <v>5356</v>
      </c>
      <c r="J36" s="414">
        <f>+SUMIF('Argus Drop'!$D$7:$D$165,$A36,'Argus Drop'!N$7:N$165)</f>
        <v>5356</v>
      </c>
      <c r="K36" s="414">
        <f>+SUMIF('Argus Drop'!$D$7:$D$165,$A36,'Argus Drop'!O$7:O$165)</f>
        <v>5356</v>
      </c>
      <c r="L36" s="414">
        <f>+SUMIF('Argus Drop'!$D$7:$D$165,$A36,'Argus Drop'!P$7:P$165)</f>
        <v>5356</v>
      </c>
      <c r="M36" s="414">
        <f>+SUMIF('Argus Drop'!$D$7:$D$165,$A36,'Argus Drop'!Q$7:Q$165)</f>
        <v>5517</v>
      </c>
      <c r="N36" s="414">
        <f>+SUMIF('Argus Drop'!$D$7:$D$165,$A36,'Argus Drop'!R$7:R$165)</f>
        <v>5517</v>
      </c>
      <c r="O36" s="414">
        <f>+SUMIF('Argus Drop'!$D$7:$D$165,$A36,'Argus Drop'!S$7:S$165)</f>
        <v>5517</v>
      </c>
      <c r="P36" s="414">
        <f>+SUMIF('Argus Drop'!$D$7:$D$165,$A36,'Argus Drop'!T$7:T$165)</f>
        <v>5517</v>
      </c>
      <c r="Q36" s="414">
        <f>+SUMIF('Argus Drop'!$D$7:$D$165,$A36,'Argus Drop'!U$7:U$165)</f>
        <v>5517</v>
      </c>
      <c r="R36" s="414">
        <f>+SUMIF('Argus Drop'!$D$7:$D$165,$A36,'Argus Drop'!V$7:V$165)</f>
        <v>5517</v>
      </c>
      <c r="S36" s="414">
        <f>+SUMIF('Argus Drop'!$D$7:$D$165,$A36,'Argus Drop'!W$7:W$165)</f>
        <v>5517</v>
      </c>
      <c r="T36" s="414">
        <f>+SUMIF('Argus Drop'!$D$7:$D$165,$A36,'Argus Drop'!X$7:X$165)</f>
        <v>5517</v>
      </c>
      <c r="U36" s="414">
        <f>+SUMIF('Argus Drop'!$D$7:$D$165,$A36,'Argus Drop'!Y$7:Y$165)</f>
        <v>5517</v>
      </c>
      <c r="V36" s="414">
        <f>+SUMIF('Argus Drop'!$D$7:$D$165,$A36,'Argus Drop'!Z$7:Z$165)</f>
        <v>5517</v>
      </c>
      <c r="W36" s="414">
        <f>+SUMIF('Argus Drop'!$D$7:$D$165,$A36,'Argus Drop'!AA$7:AA$165)</f>
        <v>5517</v>
      </c>
      <c r="X36" s="414">
        <f>+SUMIF('Argus Drop'!$D$7:$D$165,$A36,'Argus Drop'!AB$7:AB$165)</f>
        <v>5517</v>
      </c>
      <c r="Y36" s="414">
        <f>+SUMIF('Argus Drop'!$D$7:$D$165,$A36,'Argus Drop'!AC$7:AC$165)</f>
        <v>5682</v>
      </c>
      <c r="Z36" s="414">
        <f>+SUMIF('Argus Drop'!$D$7:$D$165,$A36,'Argus Drop'!AD$7:AD$165)</f>
        <v>5682</v>
      </c>
      <c r="AA36" s="414">
        <f>+SUMIF('Argus Drop'!$D$7:$D$165,$A36,'Argus Drop'!AE$7:AE$165)</f>
        <v>5682</v>
      </c>
      <c r="AB36" s="414">
        <f>+SUMIF('Argus Drop'!$D$7:$D$165,$A36,'Argus Drop'!AF$7:AF$165)</f>
        <v>5682</v>
      </c>
      <c r="AC36" s="414">
        <f>+SUMIF('Argus Drop'!$D$7:$D$165,$A36,'Argus Drop'!AG$7:AG$165)</f>
        <v>5682</v>
      </c>
      <c r="AD36" s="414">
        <f>+SUMIF('Argus Drop'!$D$7:$D$165,$A36,'Argus Drop'!AH$7:AH$165)</f>
        <v>5682</v>
      </c>
      <c r="AE36" s="414">
        <f>+SUMIF('Argus Drop'!$D$7:$D$165,$A36,'Argus Drop'!AI$7:AI$165)</f>
        <v>5682</v>
      </c>
      <c r="AF36" s="414">
        <f>+SUMIF('Argus Drop'!$D$7:$D$165,$A36,'Argus Drop'!AJ$7:AJ$165)</f>
        <v>5682</v>
      </c>
      <c r="AG36" s="414">
        <f>+SUMIF('Argus Drop'!$D$7:$D$165,$A36,'Argus Drop'!AK$7:AK$165)</f>
        <v>5682</v>
      </c>
      <c r="AH36" s="414">
        <f>+SUMIF('Argus Drop'!$D$7:$D$165,$A36,'Argus Drop'!AL$7:AL$165)</f>
        <v>5682</v>
      </c>
      <c r="AI36" s="414">
        <f>+SUMIF('Argus Drop'!$D$7:$D$165,$A36,'Argus Drop'!AM$7:AM$165)</f>
        <v>5682</v>
      </c>
      <c r="AJ36" s="414">
        <f>+SUMIF('Argus Drop'!$D$7:$D$165,$A36,'Argus Drop'!AN$7:AN$165)</f>
        <v>5682</v>
      </c>
      <c r="AK36" s="414">
        <f>+SUMIF('Argus Drop'!$D$7:$D$165,$A36,'Argus Drop'!AO$7:AO$165)</f>
        <v>5853</v>
      </c>
      <c r="AL36" s="414">
        <f>+SUMIF('Argus Drop'!$D$7:$D$165,$A36,'Argus Drop'!AP$7:AP$165)</f>
        <v>5853</v>
      </c>
      <c r="AM36" s="414">
        <f>+SUMIF('Argus Drop'!$D$7:$D$165,$A36,'Argus Drop'!AQ$7:AQ$165)</f>
        <v>5853</v>
      </c>
      <c r="AN36" s="414">
        <f>+SUMIF('Argus Drop'!$D$7:$D$165,$A36,'Argus Drop'!AR$7:AR$165)</f>
        <v>5853</v>
      </c>
      <c r="AO36" s="414">
        <f>+SUMIF('Argus Drop'!$D$7:$D$165,$A36,'Argus Drop'!AS$7:AS$165)</f>
        <v>5853</v>
      </c>
      <c r="AP36" s="414">
        <f>+SUMIF('Argus Drop'!$D$7:$D$165,$A36,'Argus Drop'!AT$7:AT$165)</f>
        <v>5853</v>
      </c>
      <c r="AQ36" s="414">
        <f>+SUMIF('Argus Drop'!$D$7:$D$165,$A36,'Argus Drop'!AU$7:AU$165)</f>
        <v>5853</v>
      </c>
      <c r="AR36" s="414">
        <f>+SUMIF('Argus Drop'!$D$7:$D$165,$A36,'Argus Drop'!AV$7:AV$165)</f>
        <v>5853</v>
      </c>
      <c r="AS36" s="414">
        <f>+SUMIF('Argus Drop'!$D$7:$D$165,$A36,'Argus Drop'!AW$7:AW$165)</f>
        <v>5853</v>
      </c>
      <c r="AT36" s="414">
        <f>+SUMIF('Argus Drop'!$D$7:$D$165,$A36,'Argus Drop'!AX$7:AX$165)</f>
        <v>5853</v>
      </c>
      <c r="AU36" s="414">
        <f>+SUMIF('Argus Drop'!$D$7:$D$165,$A36,'Argus Drop'!AY$7:AY$165)</f>
        <v>5853</v>
      </c>
      <c r="AV36" s="414">
        <f>+SUMIF('Argus Drop'!$D$7:$D$165,$A36,'Argus Drop'!AZ$7:AZ$165)</f>
        <v>5853</v>
      </c>
      <c r="AW36" s="414">
        <f>+SUMIF('Argus Drop'!$D$7:$D$165,$A36,'Argus Drop'!BA$7:BA$165)</f>
        <v>6029</v>
      </c>
      <c r="AX36" s="414">
        <f>+SUMIF('Argus Drop'!$D$7:$D$165,$A36,'Argus Drop'!BB$7:BB$165)</f>
        <v>6029</v>
      </c>
      <c r="AY36" s="414">
        <f>+SUMIF('Argus Drop'!$D$7:$D$165,$A36,'Argus Drop'!BC$7:BC$165)</f>
        <v>6029</v>
      </c>
      <c r="AZ36" s="414">
        <f>+SUMIF('Argus Drop'!$D$7:$D$165,$A36,'Argus Drop'!BD$7:BD$165)</f>
        <v>6029</v>
      </c>
      <c r="BA36" s="414">
        <f>+SUMIF('Argus Drop'!$D$7:$D$165,$A36,'Argus Drop'!BE$7:BE$165)</f>
        <v>6029</v>
      </c>
      <c r="BB36" s="414">
        <f>+SUMIF('Argus Drop'!$D$7:$D$165,$A36,'Argus Drop'!BF$7:BF$165)</f>
        <v>6029</v>
      </c>
      <c r="BC36" s="414">
        <f>+SUMIF('Argus Drop'!$D$7:$D$165,$A36,'Argus Drop'!BG$7:BG$165)</f>
        <v>6029</v>
      </c>
      <c r="BD36" s="414">
        <f>+SUMIF('Argus Drop'!$D$7:$D$165,$A36,'Argus Drop'!BH$7:BH$165)</f>
        <v>6029</v>
      </c>
      <c r="BE36" s="414">
        <f>+SUMIF('Argus Drop'!$D$7:$D$165,$A36,'Argus Drop'!BI$7:BI$165)</f>
        <v>6029</v>
      </c>
      <c r="BF36" s="414">
        <f>+SUMIF('Argus Drop'!$D$7:$D$165,$A36,'Argus Drop'!BJ$7:BJ$165)</f>
        <v>6029</v>
      </c>
      <c r="BG36" s="414">
        <f>+SUMIF('Argus Drop'!$D$7:$D$165,$A36,'Argus Drop'!BK$7:BK$165)</f>
        <v>6029</v>
      </c>
      <c r="BH36" s="414">
        <f>+SUMIF('Argus Drop'!$D$7:$D$165,$A36,'Argus Drop'!BL$7:BL$165)</f>
        <v>6029</v>
      </c>
      <c r="BI36" s="414">
        <f>+SUMIF('Argus Drop'!$D$7:$D$165,$A36,'Argus Drop'!BM$7:BM$165)</f>
        <v>6209</v>
      </c>
      <c r="BJ36" s="414">
        <f>+SUMIF('Argus Drop'!$D$7:$D$165,$A36,'Argus Drop'!BN$7:BN$165)</f>
        <v>6209</v>
      </c>
      <c r="BK36" s="414">
        <f>+SUMIF('Argus Drop'!$D$7:$D$165,$A36,'Argus Drop'!BO$7:BO$165)</f>
        <v>6209</v>
      </c>
      <c r="BL36" s="414">
        <f>+SUMIF('Argus Drop'!$D$7:$D$165,$A36,'Argus Drop'!BP$7:BP$165)</f>
        <v>6209</v>
      </c>
      <c r="BM36" s="414">
        <f>+SUMIF('Argus Drop'!$D$7:$D$165,$A36,'Argus Drop'!BQ$7:BQ$165)</f>
        <v>6209</v>
      </c>
      <c r="BN36" s="414">
        <f>+SUMIF('Argus Drop'!$D$7:$D$165,$A36,'Argus Drop'!BR$7:BR$165)</f>
        <v>6209</v>
      </c>
      <c r="BO36" s="414">
        <f>+SUMIF('Argus Drop'!$D$7:$D$165,$A36,'Argus Drop'!BS$7:BS$165)</f>
        <v>6209</v>
      </c>
      <c r="BP36" s="414">
        <f>+SUMIF('Argus Drop'!$D$7:$D$165,$A36,'Argus Drop'!BT$7:BT$165)</f>
        <v>6209</v>
      </c>
      <c r="BQ36" s="414">
        <f>+SUMIF('Argus Drop'!$D$7:$D$165,$A36,'Argus Drop'!BU$7:BU$165)</f>
        <v>6209</v>
      </c>
      <c r="BR36" s="414">
        <f>+SUMIF('Argus Drop'!$D$7:$D$165,$A36,'Argus Drop'!BV$7:BV$165)</f>
        <v>6209</v>
      </c>
      <c r="BS36" s="414">
        <f>+SUMIF('Argus Drop'!$D$7:$D$165,$A36,'Argus Drop'!BW$7:BW$165)</f>
        <v>6209</v>
      </c>
      <c r="BT36" s="414">
        <f>+SUMIF('Argus Drop'!$D$7:$D$165,$A36,'Argus Drop'!BX$7:BX$165)</f>
        <v>6209</v>
      </c>
      <c r="BU36" s="414">
        <f>+SUMIF('Argus Drop'!$D$7:$D$165,$A36,'Argus Drop'!BY$7:BY$165)</f>
        <v>6396</v>
      </c>
      <c r="BV36" s="414">
        <f>+SUMIF('Argus Drop'!$D$7:$D$165,$A36,'Argus Drop'!BZ$7:BZ$165)</f>
        <v>6396</v>
      </c>
      <c r="BW36" s="414">
        <f>+SUMIF('Argus Drop'!$D$7:$D$165,$A36,'Argus Drop'!CA$7:CA$165)</f>
        <v>6396</v>
      </c>
      <c r="BX36" s="414">
        <f>+SUMIF('Argus Drop'!$D$7:$D$165,$A36,'Argus Drop'!CB$7:CB$165)</f>
        <v>6396</v>
      </c>
      <c r="BY36" s="414">
        <f>+SUMIF('Argus Drop'!$D$7:$D$165,$A36,'Argus Drop'!CC$7:CC$165)</f>
        <v>6396</v>
      </c>
      <c r="BZ36" s="414">
        <f>+SUMIF('Argus Drop'!$D$7:$D$165,$A36,'Argus Drop'!CD$7:CD$165)</f>
        <v>6396</v>
      </c>
      <c r="CA36" s="414">
        <f>+SUMIF('Argus Drop'!$D$7:$D$165,$A36,'Argus Drop'!CE$7:CE$165)</f>
        <v>6396</v>
      </c>
      <c r="CB36" s="414">
        <f>+SUMIF('Argus Drop'!$D$7:$D$165,$A36,'Argus Drop'!CF$7:CF$165)</f>
        <v>6396</v>
      </c>
      <c r="CC36" s="414">
        <f>+SUMIF('Argus Drop'!$D$7:$D$165,$A36,'Argus Drop'!CG$7:CG$165)</f>
        <v>6396</v>
      </c>
      <c r="CD36" s="414">
        <f>+SUMIF('Argus Drop'!$D$7:$D$165,$A36,'Argus Drop'!CH$7:CH$165)</f>
        <v>6396</v>
      </c>
      <c r="CE36" s="414">
        <f>+SUMIF('Argus Drop'!$D$7:$D$165,$A36,'Argus Drop'!CI$7:CI$165)</f>
        <v>6396</v>
      </c>
      <c r="CF36" s="414">
        <f>+SUMIF('Argus Drop'!$D$7:$D$165,$A36,'Argus Drop'!CJ$7:CJ$165)</f>
        <v>6396</v>
      </c>
      <c r="CG36" s="414">
        <f>+SUMIF('Argus Drop'!$D$7:$D$165,$A36,'Argus Drop'!CK$7:CK$165)</f>
        <v>6588</v>
      </c>
      <c r="CH36" s="414">
        <f>+SUMIF('Argus Drop'!$D$7:$D$165,$A36,'Argus Drop'!CL$7:CL$165)</f>
        <v>6588</v>
      </c>
      <c r="CI36" s="414">
        <f>+SUMIF('Argus Drop'!$D$7:$D$165,$A36,'Argus Drop'!CM$7:CM$165)</f>
        <v>6588</v>
      </c>
      <c r="CJ36" s="414">
        <f>+SUMIF('Argus Drop'!$D$7:$D$165,$A36,'Argus Drop'!CN$7:CN$165)</f>
        <v>6588</v>
      </c>
      <c r="CK36" s="414">
        <f>+SUMIF('Argus Drop'!$D$7:$D$165,$A36,'Argus Drop'!CO$7:CO$165)</f>
        <v>6588</v>
      </c>
      <c r="CL36" s="414">
        <f>+SUMIF('Argus Drop'!$D$7:$D$165,$A36,'Argus Drop'!CP$7:CP$165)</f>
        <v>6588</v>
      </c>
      <c r="CM36" s="414">
        <f>+SUMIF('Argus Drop'!$D$7:$D$165,$A36,'Argus Drop'!CQ$7:CQ$165)</f>
        <v>6588</v>
      </c>
      <c r="CN36" s="414">
        <f>+SUMIF('Argus Drop'!$D$7:$D$165,$A36,'Argus Drop'!CR$7:CR$165)</f>
        <v>6588</v>
      </c>
      <c r="CO36" s="414">
        <f>+SUMIF('Argus Drop'!$D$7:$D$165,$A36,'Argus Drop'!CS$7:CS$165)</f>
        <v>6588</v>
      </c>
      <c r="CP36" s="414">
        <f>+SUMIF('Argus Drop'!$D$7:$D$165,$A36,'Argus Drop'!CT$7:CT$165)</f>
        <v>6588</v>
      </c>
      <c r="CQ36" s="414">
        <f>+SUMIF('Argus Drop'!$D$7:$D$165,$A36,'Argus Drop'!CU$7:CU$165)</f>
        <v>6588</v>
      </c>
      <c r="CR36" s="414">
        <f>+SUMIF('Argus Drop'!$D$7:$D$165,$A36,'Argus Drop'!CV$7:CV$165)</f>
        <v>6588</v>
      </c>
      <c r="CS36" s="414">
        <f>+SUMIF('Argus Drop'!$D$7:$D$165,$A36,'Argus Drop'!CW$7:CW$165)</f>
        <v>6785</v>
      </c>
      <c r="CT36" s="414">
        <f>+SUMIF('Argus Drop'!$D$7:$D$165,$A36,'Argus Drop'!CX$7:CX$165)</f>
        <v>6785</v>
      </c>
      <c r="CU36" s="414">
        <f>+SUMIF('Argus Drop'!$D$7:$D$165,$A36,'Argus Drop'!CY$7:CY$165)</f>
        <v>6785</v>
      </c>
      <c r="CV36" s="414">
        <f>+SUMIF('Argus Drop'!$D$7:$D$165,$A36,'Argus Drop'!CZ$7:CZ$165)</f>
        <v>6785</v>
      </c>
      <c r="CW36" s="414">
        <f>+SUMIF('Argus Drop'!$D$7:$D$165,$A36,'Argus Drop'!DA$7:DA$165)</f>
        <v>6785</v>
      </c>
      <c r="CX36" s="414">
        <f>+SUMIF('Argus Drop'!$D$7:$D$165,$A36,'Argus Drop'!DB$7:DB$165)</f>
        <v>6785</v>
      </c>
      <c r="CY36" s="414">
        <f>+SUMIF('Argus Drop'!$D$7:$D$165,$A36,'Argus Drop'!DC$7:DC$165)</f>
        <v>6785</v>
      </c>
      <c r="CZ36" s="414">
        <f>+SUMIF('Argus Drop'!$D$7:$D$165,$A36,'Argus Drop'!DD$7:DD$165)</f>
        <v>6785</v>
      </c>
      <c r="DA36" s="414">
        <f>+SUMIF('Argus Drop'!$D$7:$D$165,$A36,'Argus Drop'!DE$7:DE$165)</f>
        <v>6785</v>
      </c>
      <c r="DB36" s="414">
        <f>+SUMIF('Argus Drop'!$D$7:$D$165,$A36,'Argus Drop'!DF$7:DF$165)</f>
        <v>6785</v>
      </c>
      <c r="DC36" s="414">
        <f>+SUMIF('Argus Drop'!$D$7:$D$165,$A36,'Argus Drop'!DG$7:DG$165)</f>
        <v>6785</v>
      </c>
      <c r="DD36" s="414">
        <f>+SUMIF('Argus Drop'!$D$7:$D$165,$A36,'Argus Drop'!DH$7:DH$165)</f>
        <v>6785</v>
      </c>
      <c r="DE36" s="414">
        <f>+SUMIF('Argus Drop'!$D$7:$D$165,$A36,'Argus Drop'!DI$7:DI$165)</f>
        <v>6989</v>
      </c>
      <c r="DF36" s="414">
        <f>+SUMIF('Argus Drop'!$D$7:$D$165,$A36,'Argus Drop'!DJ$7:DJ$165)</f>
        <v>6989</v>
      </c>
      <c r="DG36" s="414">
        <f>+SUMIF('Argus Drop'!$D$7:$D$165,$A36,'Argus Drop'!DK$7:DK$165)</f>
        <v>6989</v>
      </c>
      <c r="DH36" s="414">
        <f>+SUMIF('Argus Drop'!$D$7:$D$165,$A36,'Argus Drop'!DL$7:DL$165)</f>
        <v>6989</v>
      </c>
      <c r="DI36" s="414">
        <f>+SUMIF('Argus Drop'!$D$7:$D$165,$A36,'Argus Drop'!DM$7:DM$165)</f>
        <v>6989</v>
      </c>
      <c r="DJ36" s="414">
        <f>+SUMIF('Argus Drop'!$D$7:$D$165,$A36,'Argus Drop'!DN$7:DN$165)</f>
        <v>6989</v>
      </c>
      <c r="DK36" s="414">
        <f>+SUMIF('Argus Drop'!$D$7:$D$165,$A36,'Argus Drop'!DO$7:DO$165)</f>
        <v>6989</v>
      </c>
      <c r="DL36" s="414">
        <f>+SUMIF('Argus Drop'!$D$7:$D$165,$A36,'Argus Drop'!DP$7:DP$165)</f>
        <v>6989</v>
      </c>
      <c r="DM36" s="414">
        <f>+SUMIF('Argus Drop'!$D$7:$D$165,$A36,'Argus Drop'!DQ$7:DQ$165)</f>
        <v>6989</v>
      </c>
      <c r="DN36" s="414">
        <f>+SUMIF('Argus Drop'!$D$7:$D$165,$A36,'Argus Drop'!DR$7:DR$165)</f>
        <v>6989</v>
      </c>
      <c r="DO36" s="414">
        <f>+SUMIF('Argus Drop'!$D$7:$D$165,$A36,'Argus Drop'!DS$7:DS$165)</f>
        <v>6989</v>
      </c>
      <c r="DP36" s="414">
        <f>+SUMIF('Argus Drop'!$D$7:$D$165,$A36,'Argus Drop'!DT$7:DT$165)</f>
        <v>6989</v>
      </c>
      <c r="DQ36" s="414">
        <f>+SUMIF('Argus Drop'!$D$7:$D$165,$A36,'Argus Drop'!DU$7:DU$165)</f>
        <v>7198</v>
      </c>
      <c r="DR36" s="414">
        <f>+SUMIF('Argus Drop'!$D$7:$D$165,$A36,'Argus Drop'!DV$7:DV$165)</f>
        <v>7198</v>
      </c>
      <c r="DS36" s="414">
        <f>+SUMIF('Argus Drop'!$D$7:$D$165,$A36,'Argus Drop'!DW$7:DW$165)</f>
        <v>7198</v>
      </c>
      <c r="DT36" s="414">
        <f>+SUMIF('Argus Drop'!$D$7:$D$165,$A36,'Argus Drop'!DX$7:DX$165)</f>
        <v>7198</v>
      </c>
      <c r="DU36" s="414">
        <f>+SUMIF('Argus Drop'!$D$7:$D$165,$A36,'Argus Drop'!DY$7:DY$165)</f>
        <v>7198</v>
      </c>
      <c r="DV36" s="414">
        <f>+SUMIF('Argus Drop'!$D$7:$D$165,$A36,'Argus Drop'!DZ$7:DZ$165)</f>
        <v>7198</v>
      </c>
      <c r="DW36" s="414">
        <f>+SUMIF('Argus Drop'!$D$7:$D$165,$A36,'Argus Drop'!EA$7:EA$165)</f>
        <v>7198</v>
      </c>
      <c r="DX36" s="414">
        <f>+SUMIF('Argus Drop'!$D$7:$D$165,$A36,'Argus Drop'!EB$7:EB$165)</f>
        <v>7198</v>
      </c>
      <c r="DY36" s="414">
        <f>+SUMIF('Argus Drop'!$D$7:$D$165,$A36,'Argus Drop'!EC$7:EC$165)</f>
        <v>7198</v>
      </c>
      <c r="DZ36" s="414">
        <f>+SUMIF('Argus Drop'!$D$7:$D$165,$A36,'Argus Drop'!ED$7:ED$165)</f>
        <v>7198</v>
      </c>
      <c r="EA36" s="414">
        <f>+SUMIF('Argus Drop'!$D$7:$D$165,$A36,'Argus Drop'!EE$7:EE$165)</f>
        <v>7198</v>
      </c>
      <c r="EB36" s="414">
        <f>+SUMIF('Argus Drop'!$D$7:$D$165,$A36,'Argus Drop'!EF$7:EF$165)</f>
        <v>7198</v>
      </c>
      <c r="EC36" s="414">
        <f>+SUMIF('Argus Drop'!$D$7:$D$165,$A36,'Argus Drop'!EG$7:EG$165)</f>
        <v>7414</v>
      </c>
    </row>
    <row r="37" spans="1:133">
      <c r="A37" s="420">
        <f>+'Argus Drop'!B37</f>
        <v>11</v>
      </c>
      <c r="B37" s="414">
        <f>+SUMIF('Argus Drop'!$D$7:$D$165,$A37,'Argus Drop'!F$7:F$165)</f>
        <v>14653</v>
      </c>
      <c r="C37" s="414">
        <f>+SUMIF('Argus Drop'!$D$7:$D$165,$A37,'Argus Drop'!G$7:G$165)</f>
        <v>14808</v>
      </c>
      <c r="D37" s="414">
        <f>+SUMIF('Argus Drop'!$D$7:$D$165,$A37,'Argus Drop'!H$7:H$165)</f>
        <v>14808</v>
      </c>
      <c r="E37" s="414">
        <f>+SUMIF('Argus Drop'!$D$7:$D$165,$A37,'Argus Drop'!I$7:I$165)</f>
        <v>15101</v>
      </c>
      <c r="F37" s="414">
        <f>+SUMIF('Argus Drop'!$D$7:$D$165,$A37,'Argus Drop'!J$7:J$165)</f>
        <v>15101</v>
      </c>
      <c r="G37" s="414">
        <f>+SUMIF('Argus Drop'!$D$7:$D$165,$A37,'Argus Drop'!K$7:K$165)</f>
        <v>15101</v>
      </c>
      <c r="H37" s="414">
        <f>+SUMIF('Argus Drop'!$D$7:$D$165,$A37,'Argus Drop'!L$7:L$165)</f>
        <v>15139</v>
      </c>
      <c r="I37" s="414">
        <f>+SUMIF('Argus Drop'!$D$7:$D$165,$A37,'Argus Drop'!M$7:M$165)</f>
        <v>15144</v>
      </c>
      <c r="J37" s="414">
        <f>+SUMIF('Argus Drop'!$D$7:$D$165,$A37,'Argus Drop'!N$7:N$165)</f>
        <v>14623</v>
      </c>
      <c r="K37" s="414">
        <f>+SUMIF('Argus Drop'!$D$7:$D$165,$A37,'Argus Drop'!O$7:O$165)</f>
        <v>14202</v>
      </c>
      <c r="L37" s="414">
        <f>+SUMIF('Argus Drop'!$D$7:$D$165,$A37,'Argus Drop'!P$7:P$165)</f>
        <v>14202</v>
      </c>
      <c r="M37" s="414">
        <f>+SUMIF('Argus Drop'!$D$7:$D$165,$A37,'Argus Drop'!Q$7:Q$165)</f>
        <v>14466</v>
      </c>
      <c r="N37" s="414">
        <f>+SUMIF('Argus Drop'!$D$7:$D$165,$A37,'Argus Drop'!R$7:R$165)</f>
        <v>14466</v>
      </c>
      <c r="O37" s="414">
        <f>+SUMIF('Argus Drop'!$D$7:$D$165,$A37,'Argus Drop'!S$7:S$165)</f>
        <v>13523</v>
      </c>
      <c r="P37" s="414">
        <f>+SUMIF('Argus Drop'!$D$7:$D$165,$A37,'Argus Drop'!T$7:T$165)</f>
        <v>13523</v>
      </c>
      <c r="Q37" s="414">
        <f>+SUMIF('Argus Drop'!$D$7:$D$165,$A37,'Argus Drop'!U$7:U$165)</f>
        <v>13965</v>
      </c>
      <c r="R37" s="414">
        <f>+SUMIF('Argus Drop'!$D$7:$D$165,$A37,'Argus Drop'!V$7:V$165)</f>
        <v>14068</v>
      </c>
      <c r="S37" s="414">
        <f>+SUMIF('Argus Drop'!$D$7:$D$165,$A37,'Argus Drop'!W$7:W$165)</f>
        <v>14709</v>
      </c>
      <c r="T37" s="414">
        <f>+SUMIF('Argus Drop'!$D$7:$D$165,$A37,'Argus Drop'!X$7:X$165)</f>
        <v>15481</v>
      </c>
      <c r="U37" s="414">
        <f>+SUMIF('Argus Drop'!$D$7:$D$165,$A37,'Argus Drop'!Y$7:Y$165)</f>
        <v>15486</v>
      </c>
      <c r="V37" s="414">
        <f>+SUMIF('Argus Drop'!$D$7:$D$165,$A37,'Argus Drop'!Z$7:Z$165)</f>
        <v>16013</v>
      </c>
      <c r="W37" s="414">
        <f>+SUMIF('Argus Drop'!$D$7:$D$165,$A37,'Argus Drop'!AA$7:AA$165)</f>
        <v>16022</v>
      </c>
      <c r="X37" s="414">
        <f>+SUMIF('Argus Drop'!$D$7:$D$165,$A37,'Argus Drop'!AB$7:AB$165)</f>
        <v>16022</v>
      </c>
      <c r="Y37" s="414">
        <f>+SUMIF('Argus Drop'!$D$7:$D$165,$A37,'Argus Drop'!AC$7:AC$165)</f>
        <v>15560</v>
      </c>
      <c r="Z37" s="414">
        <f>+SUMIF('Argus Drop'!$D$7:$D$165,$A37,'Argus Drop'!AD$7:AD$165)</f>
        <v>15560</v>
      </c>
      <c r="AA37" s="414">
        <f>+SUMIF('Argus Drop'!$D$7:$D$165,$A37,'Argus Drop'!AE$7:AE$165)</f>
        <v>15704</v>
      </c>
      <c r="AB37" s="414">
        <f>+SUMIF('Argus Drop'!$D$7:$D$165,$A37,'Argus Drop'!AF$7:AF$165)</f>
        <v>15704</v>
      </c>
      <c r="AC37" s="414">
        <f>+SUMIF('Argus Drop'!$D$7:$D$165,$A37,'Argus Drop'!AG$7:AG$165)</f>
        <v>15758</v>
      </c>
      <c r="AD37" s="414">
        <f>+SUMIF('Argus Drop'!$D$7:$D$165,$A37,'Argus Drop'!AH$7:AH$165)</f>
        <v>15758</v>
      </c>
      <c r="AE37" s="414">
        <f>+SUMIF('Argus Drop'!$D$7:$D$165,$A37,'Argus Drop'!AI$7:AI$165)</f>
        <v>15788</v>
      </c>
      <c r="AF37" s="414">
        <f>+SUMIF('Argus Drop'!$D$7:$D$165,$A37,'Argus Drop'!AJ$7:AJ$165)</f>
        <v>15828</v>
      </c>
      <c r="AG37" s="414">
        <f>+SUMIF('Argus Drop'!$D$7:$D$165,$A37,'Argus Drop'!AK$7:AK$165)</f>
        <v>15834</v>
      </c>
      <c r="AH37" s="414">
        <f>+SUMIF('Argus Drop'!$D$7:$D$165,$A37,'Argus Drop'!AL$7:AL$165)</f>
        <v>15834</v>
      </c>
      <c r="AI37" s="414">
        <f>+SUMIF('Argus Drop'!$D$7:$D$165,$A37,'Argus Drop'!AM$7:AM$165)</f>
        <v>15843</v>
      </c>
      <c r="AJ37" s="414">
        <f>+SUMIF('Argus Drop'!$D$7:$D$165,$A37,'Argus Drop'!AN$7:AN$165)</f>
        <v>15843</v>
      </c>
      <c r="AK37" s="414">
        <f>+SUMIF('Argus Drop'!$D$7:$D$165,$A37,'Argus Drop'!AO$7:AO$165)</f>
        <v>16057</v>
      </c>
      <c r="AL37" s="414">
        <f>+SUMIF('Argus Drop'!$D$7:$D$165,$A37,'Argus Drop'!AP$7:AP$165)</f>
        <v>16057</v>
      </c>
      <c r="AM37" s="414">
        <f>+SUMIF('Argus Drop'!$D$7:$D$165,$A37,'Argus Drop'!AQ$7:AQ$165)</f>
        <v>16206</v>
      </c>
      <c r="AN37" s="414">
        <f>+SUMIF('Argus Drop'!$D$7:$D$165,$A37,'Argus Drop'!AR$7:AR$165)</f>
        <v>16206</v>
      </c>
      <c r="AO37" s="414">
        <f>+SUMIF('Argus Drop'!$D$7:$D$165,$A37,'Argus Drop'!AS$7:AS$165)</f>
        <v>16261</v>
      </c>
      <c r="AP37" s="414">
        <f>+SUMIF('Argus Drop'!$D$7:$D$165,$A37,'Argus Drop'!AT$7:AT$165)</f>
        <v>16261</v>
      </c>
      <c r="AQ37" s="414">
        <f>+SUMIF('Argus Drop'!$D$7:$D$165,$A37,'Argus Drop'!AU$7:AU$165)</f>
        <v>16292</v>
      </c>
      <c r="AR37" s="414">
        <f>+SUMIF('Argus Drop'!$D$7:$D$165,$A37,'Argus Drop'!AV$7:AV$165)</f>
        <v>16333</v>
      </c>
      <c r="AS37" s="414">
        <f>+SUMIF('Argus Drop'!$D$7:$D$165,$A37,'Argus Drop'!AW$7:AW$165)</f>
        <v>16339</v>
      </c>
      <c r="AT37" s="414">
        <f>+SUMIF('Argus Drop'!$D$7:$D$165,$A37,'Argus Drop'!AX$7:AX$165)</f>
        <v>16339</v>
      </c>
      <c r="AU37" s="414">
        <f>+SUMIF('Argus Drop'!$D$7:$D$165,$A37,'Argus Drop'!AY$7:AY$165)</f>
        <v>16349</v>
      </c>
      <c r="AV37" s="414">
        <f>+SUMIF('Argus Drop'!$D$7:$D$165,$A37,'Argus Drop'!AZ$7:AZ$165)</f>
        <v>16349</v>
      </c>
      <c r="AW37" s="414">
        <f>+SUMIF('Argus Drop'!$D$7:$D$165,$A37,'Argus Drop'!BA$7:BA$165)</f>
        <v>16868</v>
      </c>
      <c r="AX37" s="414">
        <f>+SUMIF('Argus Drop'!$D$7:$D$165,$A37,'Argus Drop'!BB$7:BB$165)</f>
        <v>16868</v>
      </c>
      <c r="AY37" s="414">
        <f>+SUMIF('Argus Drop'!$D$7:$D$165,$A37,'Argus Drop'!BC$7:BC$165)</f>
        <v>17021</v>
      </c>
      <c r="AZ37" s="414">
        <f>+SUMIF('Argus Drop'!$D$7:$D$165,$A37,'Argus Drop'!BD$7:BD$165)</f>
        <v>17021</v>
      </c>
      <c r="BA37" s="414">
        <f>+SUMIF('Argus Drop'!$D$7:$D$165,$A37,'Argus Drop'!BE$7:BE$165)</f>
        <v>17077</v>
      </c>
      <c r="BB37" s="414">
        <f>+SUMIF('Argus Drop'!$D$7:$D$165,$A37,'Argus Drop'!BF$7:BF$165)</f>
        <v>17077</v>
      </c>
      <c r="BC37" s="414">
        <f>+SUMIF('Argus Drop'!$D$7:$D$165,$A37,'Argus Drop'!BG$7:BG$165)</f>
        <v>17109</v>
      </c>
      <c r="BD37" s="414">
        <f>+SUMIF('Argus Drop'!$D$7:$D$165,$A37,'Argus Drop'!BH$7:BH$165)</f>
        <v>14698</v>
      </c>
      <c r="BE37" s="414">
        <f>+SUMIF('Argus Drop'!$D$7:$D$165,$A37,'Argus Drop'!BI$7:BI$165)</f>
        <v>14704</v>
      </c>
      <c r="BF37" s="414">
        <f>+SUMIF('Argus Drop'!$D$7:$D$165,$A37,'Argus Drop'!BJ$7:BJ$165)</f>
        <v>15695</v>
      </c>
      <c r="BG37" s="414">
        <f>+SUMIF('Argus Drop'!$D$7:$D$165,$A37,'Argus Drop'!BK$7:BK$165)</f>
        <v>15705</v>
      </c>
      <c r="BH37" s="414">
        <f>+SUMIF('Argus Drop'!$D$7:$D$165,$A37,'Argus Drop'!BL$7:BL$165)</f>
        <v>15705</v>
      </c>
      <c r="BI37" s="414">
        <f>+SUMIF('Argus Drop'!$D$7:$D$165,$A37,'Argus Drop'!BM$7:BM$165)</f>
        <v>17365</v>
      </c>
      <c r="BJ37" s="414">
        <f>+SUMIF('Argus Drop'!$D$7:$D$165,$A37,'Argus Drop'!BN$7:BN$165)</f>
        <v>17365</v>
      </c>
      <c r="BK37" s="414">
        <f>+SUMIF('Argus Drop'!$D$7:$D$165,$A37,'Argus Drop'!BO$7:BO$165)</f>
        <v>17523</v>
      </c>
      <c r="BL37" s="414">
        <f>+SUMIF('Argus Drop'!$D$7:$D$165,$A37,'Argus Drop'!BP$7:BP$165)</f>
        <v>17523</v>
      </c>
      <c r="BM37" s="414">
        <f>+SUMIF('Argus Drop'!$D$7:$D$165,$A37,'Argus Drop'!BQ$7:BQ$165)</f>
        <v>17581</v>
      </c>
      <c r="BN37" s="414">
        <f>+SUMIF('Argus Drop'!$D$7:$D$165,$A37,'Argus Drop'!BR$7:BR$165)</f>
        <v>17581</v>
      </c>
      <c r="BO37" s="414">
        <f>+SUMIF('Argus Drop'!$D$7:$D$165,$A37,'Argus Drop'!BS$7:BS$165)</f>
        <v>17614</v>
      </c>
      <c r="BP37" s="414">
        <f>+SUMIF('Argus Drop'!$D$7:$D$165,$A37,'Argus Drop'!BT$7:BT$165)</f>
        <v>17614</v>
      </c>
      <c r="BQ37" s="414">
        <f>+SUMIF('Argus Drop'!$D$7:$D$165,$A37,'Argus Drop'!BU$7:BU$165)</f>
        <v>17620</v>
      </c>
      <c r="BR37" s="414">
        <f>+SUMIF('Argus Drop'!$D$7:$D$165,$A37,'Argus Drop'!BV$7:BV$165)</f>
        <v>17672</v>
      </c>
      <c r="BS37" s="414">
        <f>+SUMIF('Argus Drop'!$D$7:$D$165,$A37,'Argus Drop'!BW$7:BW$165)</f>
        <v>17683</v>
      </c>
      <c r="BT37" s="414">
        <f>+SUMIF('Argus Drop'!$D$7:$D$165,$A37,'Argus Drop'!BX$7:BX$165)</f>
        <v>17683</v>
      </c>
      <c r="BU37" s="414">
        <f>+SUMIF('Argus Drop'!$D$7:$D$165,$A37,'Argus Drop'!BY$7:BY$165)</f>
        <v>18260</v>
      </c>
      <c r="BV37" s="414">
        <f>+SUMIF('Argus Drop'!$D$7:$D$165,$A37,'Argus Drop'!BZ$7:BZ$165)</f>
        <v>18260</v>
      </c>
      <c r="BW37" s="414">
        <f>+SUMIF('Argus Drop'!$D$7:$D$165,$A37,'Argus Drop'!CA$7:CA$165)</f>
        <v>18369</v>
      </c>
      <c r="BX37" s="414">
        <f>+SUMIF('Argus Drop'!$D$7:$D$165,$A37,'Argus Drop'!CB$7:CB$165)</f>
        <v>18369</v>
      </c>
      <c r="BY37" s="414">
        <f>+SUMIF('Argus Drop'!$D$7:$D$165,$A37,'Argus Drop'!CC$7:CC$165)</f>
        <v>17089</v>
      </c>
      <c r="BZ37" s="414">
        <f>+SUMIF('Argus Drop'!$D$7:$D$165,$A37,'Argus Drop'!CD$7:CD$165)</f>
        <v>16867</v>
      </c>
      <c r="CA37" s="414">
        <f>+SUMIF('Argus Drop'!$D$7:$D$165,$A37,'Argus Drop'!CE$7:CE$165)</f>
        <v>16286</v>
      </c>
      <c r="CB37" s="414">
        <f>+SUMIF('Argus Drop'!$D$7:$D$165,$A37,'Argus Drop'!CF$7:CF$165)</f>
        <v>16286</v>
      </c>
      <c r="CC37" s="414">
        <f>+SUMIF('Argus Drop'!$D$7:$D$165,$A37,'Argus Drop'!CG$7:CG$165)</f>
        <v>16800</v>
      </c>
      <c r="CD37" s="414">
        <f>+SUMIF('Argus Drop'!$D$7:$D$165,$A37,'Argus Drop'!CH$7:CH$165)</f>
        <v>17703</v>
      </c>
      <c r="CE37" s="414">
        <f>+SUMIF('Argus Drop'!$D$7:$D$165,$A37,'Argus Drop'!CI$7:CI$165)</f>
        <v>17713</v>
      </c>
      <c r="CF37" s="414">
        <f>+SUMIF('Argus Drop'!$D$7:$D$165,$A37,'Argus Drop'!CJ$7:CJ$165)</f>
        <v>17722</v>
      </c>
      <c r="CG37" s="414">
        <f>+SUMIF('Argus Drop'!$D$7:$D$165,$A37,'Argus Drop'!CK$7:CK$165)</f>
        <v>17699</v>
      </c>
      <c r="CH37" s="414">
        <f>+SUMIF('Argus Drop'!$D$7:$D$165,$A37,'Argus Drop'!CL$7:CL$165)</f>
        <v>17699</v>
      </c>
      <c r="CI37" s="414">
        <f>+SUMIF('Argus Drop'!$D$7:$D$165,$A37,'Argus Drop'!CM$7:CM$165)</f>
        <v>18179</v>
      </c>
      <c r="CJ37" s="414">
        <f>+SUMIF('Argus Drop'!$D$7:$D$165,$A37,'Argus Drop'!CN$7:CN$165)</f>
        <v>18179</v>
      </c>
      <c r="CK37" s="414">
        <f>+SUMIF('Argus Drop'!$D$7:$D$165,$A37,'Argus Drop'!CO$7:CO$165)</f>
        <v>18216</v>
      </c>
      <c r="CL37" s="414">
        <f>+SUMIF('Argus Drop'!$D$7:$D$165,$A37,'Argus Drop'!CP$7:CP$165)</f>
        <v>18695</v>
      </c>
      <c r="CM37" s="414">
        <f>+SUMIF('Argus Drop'!$D$7:$D$165,$A37,'Argus Drop'!CQ$7:CQ$165)</f>
        <v>18721</v>
      </c>
      <c r="CN37" s="414">
        <f>+SUMIF('Argus Drop'!$D$7:$D$165,$A37,'Argus Drop'!CR$7:CR$165)</f>
        <v>18721</v>
      </c>
      <c r="CO37" s="414">
        <f>+SUMIF('Argus Drop'!$D$7:$D$165,$A37,'Argus Drop'!CS$7:CS$165)</f>
        <v>18752</v>
      </c>
      <c r="CP37" s="414">
        <f>+SUMIF('Argus Drop'!$D$7:$D$165,$A37,'Argus Drop'!CT$7:CT$165)</f>
        <v>18808</v>
      </c>
      <c r="CQ37" s="414">
        <f>+SUMIF('Argus Drop'!$D$7:$D$165,$A37,'Argus Drop'!CU$7:CU$165)</f>
        <v>18808</v>
      </c>
      <c r="CR37" s="414">
        <f>+SUMIF('Argus Drop'!$D$7:$D$165,$A37,'Argus Drop'!CV$7:CV$165)</f>
        <v>18818</v>
      </c>
      <c r="CS37" s="414">
        <f>+SUMIF('Argus Drop'!$D$7:$D$165,$A37,'Argus Drop'!CW$7:CW$165)</f>
        <v>19030</v>
      </c>
      <c r="CT37" s="414">
        <f>+SUMIF('Argus Drop'!$D$7:$D$165,$A37,'Argus Drop'!CX$7:CX$165)</f>
        <v>19030</v>
      </c>
      <c r="CU37" s="414">
        <f>+SUMIF('Argus Drop'!$D$7:$D$165,$A37,'Argus Drop'!CY$7:CY$165)</f>
        <v>19155</v>
      </c>
      <c r="CV37" s="414">
        <f>+SUMIF('Argus Drop'!$D$7:$D$165,$A37,'Argus Drop'!CZ$7:CZ$165)</f>
        <v>19155</v>
      </c>
      <c r="CW37" s="414">
        <f>+SUMIF('Argus Drop'!$D$7:$D$165,$A37,'Argus Drop'!DA$7:DA$165)</f>
        <v>19192</v>
      </c>
      <c r="CX37" s="414">
        <f>+SUMIF('Argus Drop'!$D$7:$D$165,$A37,'Argus Drop'!DB$7:DB$165)</f>
        <v>19192</v>
      </c>
      <c r="CY37" s="414">
        <f>+SUMIF('Argus Drop'!$D$7:$D$165,$A37,'Argus Drop'!DC$7:DC$165)</f>
        <v>19218</v>
      </c>
      <c r="CZ37" s="414">
        <f>+SUMIF('Argus Drop'!$D$7:$D$165,$A37,'Argus Drop'!DD$7:DD$165)</f>
        <v>19218</v>
      </c>
      <c r="DA37" s="414">
        <f>+SUMIF('Argus Drop'!$D$7:$D$165,$A37,'Argus Drop'!DE$7:DE$165)</f>
        <v>19244</v>
      </c>
      <c r="DB37" s="414">
        <f>+SUMIF('Argus Drop'!$D$7:$D$165,$A37,'Argus Drop'!DF$7:DF$165)</f>
        <v>19301</v>
      </c>
      <c r="DC37" s="414">
        <f>+SUMIF('Argus Drop'!$D$7:$D$165,$A37,'Argus Drop'!DG$7:DG$165)</f>
        <v>19072</v>
      </c>
      <c r="DD37" s="414">
        <f>+SUMIF('Argus Drop'!$D$7:$D$165,$A37,'Argus Drop'!DH$7:DH$165)</f>
        <v>19083</v>
      </c>
      <c r="DE37" s="414">
        <f>+SUMIF('Argus Drop'!$D$7:$D$165,$A37,'Argus Drop'!DI$7:DI$165)</f>
        <v>20023</v>
      </c>
      <c r="DF37" s="414">
        <f>+SUMIF('Argus Drop'!$D$7:$D$165,$A37,'Argus Drop'!DJ$7:DJ$165)</f>
        <v>20023</v>
      </c>
      <c r="DG37" s="414">
        <f>+SUMIF('Argus Drop'!$D$7:$D$165,$A37,'Argus Drop'!DK$7:DK$165)</f>
        <v>20150</v>
      </c>
      <c r="DH37" s="414">
        <f>+SUMIF('Argus Drop'!$D$7:$D$165,$A37,'Argus Drop'!DL$7:DL$165)</f>
        <v>20384</v>
      </c>
      <c r="DI37" s="414">
        <f>+SUMIF('Argus Drop'!$D$7:$D$165,$A37,'Argus Drop'!DM$7:DM$165)</f>
        <v>18580</v>
      </c>
      <c r="DJ37" s="414">
        <f>+SUMIF('Argus Drop'!$D$7:$D$165,$A37,'Argus Drop'!DN$7:DN$165)</f>
        <v>18580</v>
      </c>
      <c r="DK37" s="414">
        <f>+SUMIF('Argus Drop'!$D$7:$D$165,$A37,'Argus Drop'!DO$7:DO$165)</f>
        <v>19350</v>
      </c>
      <c r="DL37" s="414">
        <f>+SUMIF('Argus Drop'!$D$7:$D$165,$A37,'Argus Drop'!DP$7:DP$165)</f>
        <v>19350</v>
      </c>
      <c r="DM37" s="414">
        <f>+SUMIF('Argus Drop'!$D$7:$D$165,$A37,'Argus Drop'!DQ$7:DQ$165)</f>
        <v>19376</v>
      </c>
      <c r="DN37" s="414">
        <f>+SUMIF('Argus Drop'!$D$7:$D$165,$A37,'Argus Drop'!DR$7:DR$165)</f>
        <v>17509</v>
      </c>
      <c r="DO37" s="414">
        <f>+SUMIF('Argus Drop'!$D$7:$D$165,$A37,'Argus Drop'!DS$7:DS$165)</f>
        <v>17509</v>
      </c>
      <c r="DP37" s="414">
        <f>+SUMIF('Argus Drop'!$D$7:$D$165,$A37,'Argus Drop'!DT$7:DT$165)</f>
        <v>18701</v>
      </c>
      <c r="DQ37" s="414">
        <f>+SUMIF('Argus Drop'!$D$7:$D$165,$A37,'Argus Drop'!DU$7:DU$165)</f>
        <v>19362</v>
      </c>
      <c r="DR37" s="414">
        <f>+SUMIF('Argus Drop'!$D$7:$D$165,$A37,'Argus Drop'!DV$7:DV$165)</f>
        <v>9846</v>
      </c>
      <c r="DS37" s="414">
        <f>+SUMIF('Argus Drop'!$D$7:$D$165,$A37,'Argus Drop'!DW$7:DW$165)</f>
        <v>11870</v>
      </c>
      <c r="DT37" s="414">
        <f>+SUMIF('Argus Drop'!$D$7:$D$165,$A37,'Argus Drop'!DX$7:DX$165)</f>
        <v>15533</v>
      </c>
      <c r="DU37" s="414">
        <f>+SUMIF('Argus Drop'!$D$7:$D$165,$A37,'Argus Drop'!DY$7:DY$165)</f>
        <v>15258</v>
      </c>
      <c r="DV37" s="414">
        <f>+SUMIF('Argus Drop'!$D$7:$D$165,$A37,'Argus Drop'!DZ$7:DZ$165)</f>
        <v>15258</v>
      </c>
      <c r="DW37" s="414">
        <f>+SUMIF('Argus Drop'!$D$7:$D$165,$A37,'Argus Drop'!EA$7:EA$165)</f>
        <v>21700</v>
      </c>
      <c r="DX37" s="414">
        <f>+SUMIF('Argus Drop'!$D$7:$D$165,$A37,'Argus Drop'!EB$7:EB$165)</f>
        <v>21809</v>
      </c>
      <c r="DY37" s="414">
        <f>+SUMIF('Argus Drop'!$D$7:$D$165,$A37,'Argus Drop'!EC$7:EC$165)</f>
        <v>21837</v>
      </c>
      <c r="DZ37" s="414">
        <f>+SUMIF('Argus Drop'!$D$7:$D$165,$A37,'Argus Drop'!ED$7:ED$165)</f>
        <v>22074</v>
      </c>
      <c r="EA37" s="414">
        <f>+SUMIF('Argus Drop'!$D$7:$D$165,$A37,'Argus Drop'!EE$7:EE$165)</f>
        <v>22074</v>
      </c>
      <c r="EB37" s="414">
        <f>+SUMIF('Argus Drop'!$D$7:$D$165,$A37,'Argus Drop'!EF$7:EF$165)</f>
        <v>21488</v>
      </c>
      <c r="EC37" s="414">
        <f>+SUMIF('Argus Drop'!$D$7:$D$165,$A37,'Argus Drop'!EG$7:EG$165)</f>
        <v>21216</v>
      </c>
    </row>
    <row r="38" spans="1:133">
      <c r="A38" s="420">
        <f>+'Argus Drop'!B38</f>
        <v>12</v>
      </c>
      <c r="B38" s="414">
        <f>+SUMIF('Argus Drop'!$D$7:$D$165,$A38,'Argus Drop'!F$7:F$165)</f>
        <v>103571</v>
      </c>
      <c r="C38" s="414">
        <f>+SUMIF('Argus Drop'!$D$7:$D$165,$A38,'Argus Drop'!G$7:G$165)</f>
        <v>103588</v>
      </c>
      <c r="D38" s="414">
        <f>+SUMIF('Argus Drop'!$D$7:$D$165,$A38,'Argus Drop'!H$7:H$165)</f>
        <v>103588</v>
      </c>
      <c r="E38" s="414">
        <f>+SUMIF('Argus Drop'!$D$7:$D$165,$A38,'Argus Drop'!I$7:I$165)</f>
        <v>103620</v>
      </c>
      <c r="F38" s="414">
        <f>+SUMIF('Argus Drop'!$D$7:$D$165,$A38,'Argus Drop'!J$7:J$165)</f>
        <v>103620</v>
      </c>
      <c r="G38" s="414">
        <f>+SUMIF('Argus Drop'!$D$7:$D$165,$A38,'Argus Drop'!K$7:K$165)</f>
        <v>103620</v>
      </c>
      <c r="H38" s="414">
        <f>+SUMIF('Argus Drop'!$D$7:$D$165,$A38,'Argus Drop'!L$7:L$165)</f>
        <v>103624</v>
      </c>
      <c r="I38" s="414">
        <f>+SUMIF('Argus Drop'!$D$7:$D$165,$A38,'Argus Drop'!M$7:M$165)</f>
        <v>103625</v>
      </c>
      <c r="J38" s="414">
        <f>+SUMIF('Argus Drop'!$D$7:$D$165,$A38,'Argus Drop'!N$7:N$165)</f>
        <v>103567</v>
      </c>
      <c r="K38" s="414">
        <f>+SUMIF('Argus Drop'!$D$7:$D$165,$A38,'Argus Drop'!O$7:O$165)</f>
        <v>103521</v>
      </c>
      <c r="L38" s="414">
        <f>+SUMIF('Argus Drop'!$D$7:$D$165,$A38,'Argus Drop'!P$7:P$165)</f>
        <v>103521</v>
      </c>
      <c r="M38" s="414">
        <f>+SUMIF('Argus Drop'!$D$7:$D$165,$A38,'Argus Drop'!Q$7:Q$165)</f>
        <v>107628</v>
      </c>
      <c r="N38" s="414">
        <f>+SUMIF('Argus Drop'!$D$7:$D$165,$A38,'Argus Drop'!R$7:R$165)</f>
        <v>107628</v>
      </c>
      <c r="O38" s="414">
        <f>+SUMIF('Argus Drop'!$D$7:$D$165,$A38,'Argus Drop'!S$7:S$165)</f>
        <v>107524</v>
      </c>
      <c r="P38" s="414">
        <f>+SUMIF('Argus Drop'!$D$7:$D$165,$A38,'Argus Drop'!T$7:T$165)</f>
        <v>107524</v>
      </c>
      <c r="Q38" s="414">
        <f>+SUMIF('Argus Drop'!$D$7:$D$165,$A38,'Argus Drop'!U$7:U$165)</f>
        <v>107573</v>
      </c>
      <c r="R38" s="414">
        <f>+SUMIF('Argus Drop'!$D$7:$D$165,$A38,'Argus Drop'!V$7:V$165)</f>
        <v>107584</v>
      </c>
      <c r="S38" s="414">
        <f>+SUMIF('Argus Drop'!$D$7:$D$165,$A38,'Argus Drop'!W$7:W$165)</f>
        <v>107655</v>
      </c>
      <c r="T38" s="414">
        <f>+SUMIF('Argus Drop'!$D$7:$D$165,$A38,'Argus Drop'!X$7:X$165)</f>
        <v>107740</v>
      </c>
      <c r="U38" s="414">
        <f>+SUMIF('Argus Drop'!$D$7:$D$165,$A38,'Argus Drop'!Y$7:Y$165)</f>
        <v>107741</v>
      </c>
      <c r="V38" s="414">
        <f>+SUMIF('Argus Drop'!$D$7:$D$165,$A38,'Argus Drop'!Z$7:Z$165)</f>
        <v>107799</v>
      </c>
      <c r="W38" s="414">
        <f>+SUMIF('Argus Drop'!$D$7:$D$165,$A38,'Argus Drop'!AA$7:AA$165)</f>
        <v>107800</v>
      </c>
      <c r="X38" s="414">
        <f>+SUMIF('Argus Drop'!$D$7:$D$165,$A38,'Argus Drop'!AB$7:AB$165)</f>
        <v>107800</v>
      </c>
      <c r="Y38" s="414">
        <f>+SUMIF('Argus Drop'!$D$7:$D$165,$A38,'Argus Drop'!AC$7:AC$165)</f>
        <v>111991</v>
      </c>
      <c r="Z38" s="414">
        <f>+SUMIF('Argus Drop'!$D$7:$D$165,$A38,'Argus Drop'!AD$7:AD$165)</f>
        <v>111991</v>
      </c>
      <c r="AA38" s="414">
        <f>+SUMIF('Argus Drop'!$D$7:$D$165,$A38,'Argus Drop'!AE$7:AE$165)</f>
        <v>112007</v>
      </c>
      <c r="AB38" s="414">
        <f>+SUMIF('Argus Drop'!$D$7:$D$165,$A38,'Argus Drop'!AF$7:AF$165)</f>
        <v>112007</v>
      </c>
      <c r="AC38" s="414">
        <f>+SUMIF('Argus Drop'!$D$7:$D$165,$A38,'Argus Drop'!AG$7:AG$165)</f>
        <v>112013</v>
      </c>
      <c r="AD38" s="414">
        <f>+SUMIF('Argus Drop'!$D$7:$D$165,$A38,'Argus Drop'!AH$7:AH$165)</f>
        <v>112013</v>
      </c>
      <c r="AE38" s="414">
        <f>+SUMIF('Argus Drop'!$D$7:$D$165,$A38,'Argus Drop'!AI$7:AI$165)</f>
        <v>112016</v>
      </c>
      <c r="AF38" s="414">
        <f>+SUMIF('Argus Drop'!$D$7:$D$165,$A38,'Argus Drop'!AJ$7:AJ$165)</f>
        <v>112020</v>
      </c>
      <c r="AG38" s="414">
        <f>+SUMIF('Argus Drop'!$D$7:$D$165,$A38,'Argus Drop'!AK$7:AK$165)</f>
        <v>112021</v>
      </c>
      <c r="AH38" s="414">
        <f>+SUMIF('Argus Drop'!$D$7:$D$165,$A38,'Argus Drop'!AL$7:AL$165)</f>
        <v>112021</v>
      </c>
      <c r="AI38" s="414">
        <f>+SUMIF('Argus Drop'!$D$7:$D$165,$A38,'Argus Drop'!AM$7:AM$165)</f>
        <v>112022</v>
      </c>
      <c r="AJ38" s="414">
        <f>+SUMIF('Argus Drop'!$D$7:$D$165,$A38,'Argus Drop'!AN$7:AN$165)</f>
        <v>112022</v>
      </c>
      <c r="AK38" s="414">
        <f>+SUMIF('Argus Drop'!$D$7:$D$165,$A38,'Argus Drop'!AO$7:AO$165)</f>
        <v>116457</v>
      </c>
      <c r="AL38" s="414">
        <f>+SUMIF('Argus Drop'!$D$7:$D$165,$A38,'Argus Drop'!AP$7:AP$165)</f>
        <v>116457</v>
      </c>
      <c r="AM38" s="414">
        <f>+SUMIF('Argus Drop'!$D$7:$D$165,$A38,'Argus Drop'!AQ$7:AQ$165)</f>
        <v>116473</v>
      </c>
      <c r="AN38" s="414">
        <f>+SUMIF('Argus Drop'!$D$7:$D$165,$A38,'Argus Drop'!AR$7:AR$165)</f>
        <v>116473</v>
      </c>
      <c r="AO38" s="414">
        <f>+SUMIF('Argus Drop'!$D$7:$D$165,$A38,'Argus Drop'!AS$7:AS$165)</f>
        <v>116479</v>
      </c>
      <c r="AP38" s="414">
        <f>+SUMIF('Argus Drop'!$D$7:$D$165,$A38,'Argus Drop'!AT$7:AT$165)</f>
        <v>116479</v>
      </c>
      <c r="AQ38" s="414">
        <f>+SUMIF('Argus Drop'!$D$7:$D$165,$A38,'Argus Drop'!AU$7:AU$165)</f>
        <v>116483</v>
      </c>
      <c r="AR38" s="414">
        <f>+SUMIF('Argus Drop'!$D$7:$D$165,$A38,'Argus Drop'!AV$7:AV$165)</f>
        <v>116487</v>
      </c>
      <c r="AS38" s="414">
        <f>+SUMIF('Argus Drop'!$D$7:$D$165,$A38,'Argus Drop'!AW$7:AW$165)</f>
        <v>116488</v>
      </c>
      <c r="AT38" s="414">
        <f>+SUMIF('Argus Drop'!$D$7:$D$165,$A38,'Argus Drop'!AX$7:AX$165)</f>
        <v>116488</v>
      </c>
      <c r="AU38" s="414">
        <f>+SUMIF('Argus Drop'!$D$7:$D$165,$A38,'Argus Drop'!AY$7:AY$165)</f>
        <v>116489</v>
      </c>
      <c r="AV38" s="414">
        <f>+SUMIF('Argus Drop'!$D$7:$D$165,$A38,'Argus Drop'!AZ$7:AZ$165)</f>
        <v>116489</v>
      </c>
      <c r="AW38" s="414">
        <f>+SUMIF('Argus Drop'!$D$7:$D$165,$A38,'Argus Drop'!BA$7:BA$165)</f>
        <v>121133</v>
      </c>
      <c r="AX38" s="414">
        <f>+SUMIF('Argus Drop'!$D$7:$D$165,$A38,'Argus Drop'!BB$7:BB$165)</f>
        <v>121133</v>
      </c>
      <c r="AY38" s="414">
        <f>+SUMIF('Argus Drop'!$D$7:$D$165,$A38,'Argus Drop'!BC$7:BC$165)</f>
        <v>121150</v>
      </c>
      <c r="AZ38" s="414">
        <f>+SUMIF('Argus Drop'!$D$7:$D$165,$A38,'Argus Drop'!BD$7:BD$165)</f>
        <v>121150</v>
      </c>
      <c r="BA38" s="414">
        <f>+SUMIF('Argus Drop'!$D$7:$D$165,$A38,'Argus Drop'!BE$7:BE$165)</f>
        <v>121156</v>
      </c>
      <c r="BB38" s="414">
        <f>+SUMIF('Argus Drop'!$D$7:$D$165,$A38,'Argus Drop'!BF$7:BF$165)</f>
        <v>121156</v>
      </c>
      <c r="BC38" s="414">
        <f>+SUMIF('Argus Drop'!$D$7:$D$165,$A38,'Argus Drop'!BG$7:BG$165)</f>
        <v>121160</v>
      </c>
      <c r="BD38" s="414">
        <f>+SUMIF('Argus Drop'!$D$7:$D$165,$A38,'Argus Drop'!BH$7:BH$165)</f>
        <v>120894</v>
      </c>
      <c r="BE38" s="414">
        <f>+SUMIF('Argus Drop'!$D$7:$D$165,$A38,'Argus Drop'!BI$7:BI$165)</f>
        <v>120894</v>
      </c>
      <c r="BF38" s="414">
        <f>+SUMIF('Argus Drop'!$D$7:$D$165,$A38,'Argus Drop'!BJ$7:BJ$165)</f>
        <v>121004</v>
      </c>
      <c r="BG38" s="414">
        <f>+SUMIF('Argus Drop'!$D$7:$D$165,$A38,'Argus Drop'!BK$7:BK$165)</f>
        <v>121005</v>
      </c>
      <c r="BH38" s="414">
        <f>+SUMIF('Argus Drop'!$D$7:$D$165,$A38,'Argus Drop'!BL$7:BL$165)</f>
        <v>121005</v>
      </c>
      <c r="BI38" s="414">
        <f>+SUMIF('Argus Drop'!$D$7:$D$165,$A38,'Argus Drop'!BM$7:BM$165)</f>
        <v>125959</v>
      </c>
      <c r="BJ38" s="414">
        <f>+SUMIF('Argus Drop'!$D$7:$D$165,$A38,'Argus Drop'!BN$7:BN$165)</f>
        <v>125959</v>
      </c>
      <c r="BK38" s="414">
        <f>+SUMIF('Argus Drop'!$D$7:$D$165,$A38,'Argus Drop'!BO$7:BO$165)</f>
        <v>125976</v>
      </c>
      <c r="BL38" s="414">
        <f>+SUMIF('Argus Drop'!$D$7:$D$165,$A38,'Argus Drop'!BP$7:BP$165)</f>
        <v>125976</v>
      </c>
      <c r="BM38" s="414">
        <f>+SUMIF('Argus Drop'!$D$7:$D$165,$A38,'Argus Drop'!BQ$7:BQ$165)</f>
        <v>125983</v>
      </c>
      <c r="BN38" s="414">
        <f>+SUMIF('Argus Drop'!$D$7:$D$165,$A38,'Argus Drop'!BR$7:BR$165)</f>
        <v>125983</v>
      </c>
      <c r="BO38" s="414">
        <f>+SUMIF('Argus Drop'!$D$7:$D$165,$A38,'Argus Drop'!BS$7:BS$165)</f>
        <v>125986</v>
      </c>
      <c r="BP38" s="414">
        <f>+SUMIF('Argus Drop'!$D$7:$D$165,$A38,'Argus Drop'!BT$7:BT$165)</f>
        <v>125986</v>
      </c>
      <c r="BQ38" s="414">
        <f>+SUMIF('Argus Drop'!$D$7:$D$165,$A38,'Argus Drop'!BU$7:BU$165)</f>
        <v>125987</v>
      </c>
      <c r="BR38" s="414">
        <f>+SUMIF('Argus Drop'!$D$7:$D$165,$A38,'Argus Drop'!BV$7:BV$165)</f>
        <v>125993</v>
      </c>
      <c r="BS38" s="414">
        <f>+SUMIF('Argus Drop'!$D$7:$D$165,$A38,'Argus Drop'!BW$7:BW$165)</f>
        <v>125994</v>
      </c>
      <c r="BT38" s="414">
        <f>+SUMIF('Argus Drop'!$D$7:$D$165,$A38,'Argus Drop'!BX$7:BX$165)</f>
        <v>125994</v>
      </c>
      <c r="BU38" s="414">
        <f>+SUMIF('Argus Drop'!$D$7:$D$165,$A38,'Argus Drop'!BY$7:BY$165)</f>
        <v>131020</v>
      </c>
      <c r="BV38" s="414">
        <f>+SUMIF('Argus Drop'!$D$7:$D$165,$A38,'Argus Drop'!BZ$7:BZ$165)</f>
        <v>131020</v>
      </c>
      <c r="BW38" s="414">
        <f>+SUMIF('Argus Drop'!$D$7:$D$165,$A38,'Argus Drop'!CA$7:CA$165)</f>
        <v>131032</v>
      </c>
      <c r="BX38" s="414">
        <f>+SUMIF('Argus Drop'!$D$7:$D$165,$A38,'Argus Drop'!CB$7:CB$165)</f>
        <v>131032</v>
      </c>
      <c r="BY38" s="414">
        <f>+SUMIF('Argus Drop'!$D$7:$D$165,$A38,'Argus Drop'!CC$7:CC$165)</f>
        <v>130891</v>
      </c>
      <c r="BZ38" s="414">
        <f>+SUMIF('Argus Drop'!$D$7:$D$165,$A38,'Argus Drop'!CD$7:CD$165)</f>
        <v>130866</v>
      </c>
      <c r="CA38" s="414">
        <f>+SUMIF('Argus Drop'!$D$7:$D$165,$A38,'Argus Drop'!CE$7:CE$165)</f>
        <v>130802</v>
      </c>
      <c r="CB38" s="414">
        <f>+SUMIF('Argus Drop'!$D$7:$D$165,$A38,'Argus Drop'!CF$7:CF$165)</f>
        <v>130802</v>
      </c>
      <c r="CC38" s="414">
        <f>+SUMIF('Argus Drop'!$D$7:$D$165,$A38,'Argus Drop'!CG$7:CG$165)</f>
        <v>130859</v>
      </c>
      <c r="CD38" s="414">
        <f>+SUMIF('Argus Drop'!$D$7:$D$165,$A38,'Argus Drop'!CH$7:CH$165)</f>
        <v>130958</v>
      </c>
      <c r="CE38" s="414">
        <f>+SUMIF('Argus Drop'!$D$7:$D$165,$A38,'Argus Drop'!CI$7:CI$165)</f>
        <v>130959</v>
      </c>
      <c r="CF38" s="414">
        <f>+SUMIF('Argus Drop'!$D$7:$D$165,$A38,'Argus Drop'!CJ$7:CJ$165)</f>
        <v>130960</v>
      </c>
      <c r="CG38" s="414">
        <f>+SUMIF('Argus Drop'!$D$7:$D$165,$A38,'Argus Drop'!CK$7:CK$165)</f>
        <v>136118</v>
      </c>
      <c r="CH38" s="414">
        <f>+SUMIF('Argus Drop'!$D$7:$D$165,$A38,'Argus Drop'!CL$7:CL$165)</f>
        <v>136118</v>
      </c>
      <c r="CI38" s="414">
        <f>+SUMIF('Argus Drop'!$D$7:$D$165,$A38,'Argus Drop'!CM$7:CM$165)</f>
        <v>136171</v>
      </c>
      <c r="CJ38" s="414">
        <f>+SUMIF('Argus Drop'!$D$7:$D$165,$A38,'Argus Drop'!CN$7:CN$165)</f>
        <v>136171</v>
      </c>
      <c r="CK38" s="414">
        <f>+SUMIF('Argus Drop'!$D$7:$D$165,$A38,'Argus Drop'!CO$7:CO$165)</f>
        <v>136175</v>
      </c>
      <c r="CL38" s="414">
        <f>+SUMIF('Argus Drop'!$D$7:$D$165,$A38,'Argus Drop'!CP$7:CP$165)</f>
        <v>136228</v>
      </c>
      <c r="CM38" s="414">
        <f>+SUMIF('Argus Drop'!$D$7:$D$165,$A38,'Argus Drop'!CQ$7:CQ$165)</f>
        <v>136231</v>
      </c>
      <c r="CN38" s="414">
        <f>+SUMIF('Argus Drop'!$D$7:$D$165,$A38,'Argus Drop'!CR$7:CR$165)</f>
        <v>136231</v>
      </c>
      <c r="CO38" s="414">
        <f>+SUMIF('Argus Drop'!$D$7:$D$165,$A38,'Argus Drop'!CS$7:CS$165)</f>
        <v>136234</v>
      </c>
      <c r="CP38" s="414">
        <f>+SUMIF('Argus Drop'!$D$7:$D$165,$A38,'Argus Drop'!CT$7:CT$165)</f>
        <v>136240</v>
      </c>
      <c r="CQ38" s="414">
        <f>+SUMIF('Argus Drop'!$D$7:$D$165,$A38,'Argus Drop'!CU$7:CU$165)</f>
        <v>136240</v>
      </c>
      <c r="CR38" s="414">
        <f>+SUMIF('Argus Drop'!$D$7:$D$165,$A38,'Argus Drop'!CV$7:CV$165)</f>
        <v>136241</v>
      </c>
      <c r="CS38" s="414">
        <f>+SUMIF('Argus Drop'!$D$7:$D$165,$A38,'Argus Drop'!CW$7:CW$165)</f>
        <v>141631</v>
      </c>
      <c r="CT38" s="414">
        <f>+SUMIF('Argus Drop'!$D$7:$D$165,$A38,'Argus Drop'!CX$7:CX$165)</f>
        <v>141631</v>
      </c>
      <c r="CU38" s="414">
        <f>+SUMIF('Argus Drop'!$D$7:$D$165,$A38,'Argus Drop'!CY$7:CY$165)</f>
        <v>141644</v>
      </c>
      <c r="CV38" s="414">
        <f>+SUMIF('Argus Drop'!$D$7:$D$165,$A38,'Argus Drop'!CZ$7:CZ$165)</f>
        <v>141644</v>
      </c>
      <c r="CW38" s="414">
        <f>+SUMIF('Argus Drop'!$D$7:$D$165,$A38,'Argus Drop'!DA$7:DA$165)</f>
        <v>141649</v>
      </c>
      <c r="CX38" s="414">
        <f>+SUMIF('Argus Drop'!$D$7:$D$165,$A38,'Argus Drop'!DB$7:DB$165)</f>
        <v>141649</v>
      </c>
      <c r="CY38" s="414">
        <f>+SUMIF('Argus Drop'!$D$7:$D$165,$A38,'Argus Drop'!DC$7:DC$165)</f>
        <v>141651</v>
      </c>
      <c r="CZ38" s="414">
        <f>+SUMIF('Argus Drop'!$D$7:$D$165,$A38,'Argus Drop'!DD$7:DD$165)</f>
        <v>141651</v>
      </c>
      <c r="DA38" s="414">
        <f>+SUMIF('Argus Drop'!$D$7:$D$165,$A38,'Argus Drop'!DE$7:DE$165)</f>
        <v>141654</v>
      </c>
      <c r="DB38" s="414">
        <f>+SUMIF('Argus Drop'!$D$7:$D$165,$A38,'Argus Drop'!DF$7:DF$165)</f>
        <v>141661</v>
      </c>
      <c r="DC38" s="414">
        <f>+SUMIF('Argus Drop'!$D$7:$D$165,$A38,'Argus Drop'!DG$7:DG$165)</f>
        <v>141635</v>
      </c>
      <c r="DD38" s="414">
        <f>+SUMIF('Argus Drop'!$D$7:$D$165,$A38,'Argus Drop'!DH$7:DH$165)</f>
        <v>141636</v>
      </c>
      <c r="DE38" s="414">
        <f>+SUMIF('Argus Drop'!$D$7:$D$165,$A38,'Argus Drop'!DI$7:DI$165)</f>
        <v>147322</v>
      </c>
      <c r="DF38" s="414">
        <f>+SUMIF('Argus Drop'!$D$7:$D$165,$A38,'Argus Drop'!DJ$7:DJ$165)</f>
        <v>147322</v>
      </c>
      <c r="DG38" s="414">
        <f>+SUMIF('Argus Drop'!$D$7:$D$165,$A38,'Argus Drop'!DK$7:DK$165)</f>
        <v>147336</v>
      </c>
      <c r="DH38" s="414">
        <f>+SUMIF('Argus Drop'!$D$7:$D$165,$A38,'Argus Drop'!DL$7:DL$165)</f>
        <v>147362</v>
      </c>
      <c r="DI38" s="414">
        <f>+SUMIF('Argus Drop'!$D$7:$D$165,$A38,'Argus Drop'!DM$7:DM$165)</f>
        <v>147163</v>
      </c>
      <c r="DJ38" s="414">
        <f>+SUMIF('Argus Drop'!$D$7:$D$165,$A38,'Argus Drop'!DN$7:DN$165)</f>
        <v>147163</v>
      </c>
      <c r="DK38" s="414">
        <f>+SUMIF('Argus Drop'!$D$7:$D$165,$A38,'Argus Drop'!DO$7:DO$165)</f>
        <v>147248</v>
      </c>
      <c r="DL38" s="414">
        <f>+SUMIF('Argus Drop'!$D$7:$D$165,$A38,'Argus Drop'!DP$7:DP$165)</f>
        <v>147248</v>
      </c>
      <c r="DM38" s="414">
        <f>+SUMIF('Argus Drop'!$D$7:$D$165,$A38,'Argus Drop'!DQ$7:DQ$165)</f>
        <v>147251</v>
      </c>
      <c r="DN38" s="414">
        <f>+SUMIF('Argus Drop'!$D$7:$D$165,$A38,'Argus Drop'!DR$7:DR$165)</f>
        <v>147045</v>
      </c>
      <c r="DO38" s="414">
        <f>+SUMIF('Argus Drop'!$D$7:$D$165,$A38,'Argus Drop'!DS$7:DS$165)</f>
        <v>147045</v>
      </c>
      <c r="DP38" s="414">
        <f>+SUMIF('Argus Drop'!$D$7:$D$165,$A38,'Argus Drop'!DT$7:DT$165)</f>
        <v>147176</v>
      </c>
      <c r="DQ38" s="414">
        <f>+SUMIF('Argus Drop'!$D$7:$D$165,$A38,'Argus Drop'!DU$7:DU$165)</f>
        <v>153053</v>
      </c>
      <c r="DR38" s="414">
        <f>+SUMIF('Argus Drop'!$D$7:$D$165,$A38,'Argus Drop'!DV$7:DV$165)</f>
        <v>152003</v>
      </c>
      <c r="DS38" s="414">
        <f>+SUMIF('Argus Drop'!$D$7:$D$165,$A38,'Argus Drop'!DW$7:DW$165)</f>
        <v>152227</v>
      </c>
      <c r="DT38" s="414">
        <f>+SUMIF('Argus Drop'!$D$7:$D$165,$A38,'Argus Drop'!DX$7:DX$165)</f>
        <v>152631</v>
      </c>
      <c r="DU38" s="414">
        <f>+SUMIF('Argus Drop'!$D$7:$D$165,$A38,'Argus Drop'!DY$7:DY$165)</f>
        <v>152600</v>
      </c>
      <c r="DV38" s="414">
        <f>+SUMIF('Argus Drop'!$D$7:$D$165,$A38,'Argus Drop'!DZ$7:DZ$165)</f>
        <v>152600</v>
      </c>
      <c r="DW38" s="414">
        <f>+SUMIF('Argus Drop'!$D$7:$D$165,$A38,'Argus Drop'!EA$7:EA$165)</f>
        <v>153311</v>
      </c>
      <c r="DX38" s="414">
        <f>+SUMIF('Argus Drop'!$D$7:$D$165,$A38,'Argus Drop'!EB$7:EB$165)</f>
        <v>153323</v>
      </c>
      <c r="DY38" s="414">
        <f>+SUMIF('Argus Drop'!$D$7:$D$165,$A38,'Argus Drop'!EC$7:EC$165)</f>
        <v>153326</v>
      </c>
      <c r="DZ38" s="414">
        <f>+SUMIF('Argus Drop'!$D$7:$D$165,$A38,'Argus Drop'!ED$7:ED$165)</f>
        <v>153352</v>
      </c>
      <c r="EA38" s="414">
        <f>+SUMIF('Argus Drop'!$D$7:$D$165,$A38,'Argus Drop'!EE$7:EE$165)</f>
        <v>153352</v>
      </c>
      <c r="EB38" s="414">
        <f>+SUMIF('Argus Drop'!$D$7:$D$165,$A38,'Argus Drop'!EF$7:EF$165)</f>
        <v>153288</v>
      </c>
      <c r="EC38" s="414">
        <f>+SUMIF('Argus Drop'!$D$7:$D$165,$A38,'Argus Drop'!EG$7:EG$165)</f>
        <v>159295</v>
      </c>
    </row>
    <row r="39" spans="1:133">
      <c r="A39" s="420">
        <v>30</v>
      </c>
      <c r="B39" s="414">
        <f>+SUMIF('Argus Drop'!$D$7:$D$165,$A39,'Argus Drop'!F$7:F$165)</f>
        <v>0</v>
      </c>
      <c r="C39" s="414">
        <f>+SUMIF('Argus Drop'!$D$7:$D$165,$A39,'Argus Drop'!G$7:G$165)</f>
        <v>0</v>
      </c>
      <c r="D39" s="414">
        <f>+SUMIF('Argus Drop'!$D$7:$D$165,$A39,'Argus Drop'!H$7:H$165)</f>
        <v>0</v>
      </c>
      <c r="E39" s="414">
        <f>+SUMIF('Argus Drop'!$D$7:$D$165,$A39,'Argus Drop'!I$7:I$165)</f>
        <v>0</v>
      </c>
      <c r="F39" s="414">
        <f>+SUMIF('Argus Drop'!$D$7:$D$165,$A39,'Argus Drop'!J$7:J$165)</f>
        <v>0</v>
      </c>
      <c r="G39" s="414">
        <f>+SUMIF('Argus Drop'!$D$7:$D$165,$A39,'Argus Drop'!K$7:K$165)</f>
        <v>0</v>
      </c>
      <c r="H39" s="414">
        <f>+SUMIF('Argus Drop'!$D$7:$D$165,$A39,'Argus Drop'!L$7:L$165)</f>
        <v>0</v>
      </c>
      <c r="I39" s="414">
        <f>+SUMIF('Argus Drop'!$D$7:$D$165,$A39,'Argus Drop'!M$7:M$165)</f>
        <v>0</v>
      </c>
      <c r="J39" s="414">
        <f>+SUMIF('Argus Drop'!$D$7:$D$165,$A39,'Argus Drop'!N$7:N$165)</f>
        <v>0</v>
      </c>
      <c r="K39" s="414">
        <f>+SUMIF('Argus Drop'!$D$7:$D$165,$A39,'Argus Drop'!O$7:O$165)</f>
        <v>0</v>
      </c>
      <c r="L39" s="414">
        <f>+SUMIF('Argus Drop'!$D$7:$D$165,$A39,'Argus Drop'!P$7:P$165)</f>
        <v>0</v>
      </c>
      <c r="M39" s="414">
        <f>+SUMIF('Argus Drop'!$D$7:$D$165,$A39,'Argus Drop'!Q$7:Q$165)</f>
        <v>0</v>
      </c>
      <c r="N39" s="414">
        <f>+SUMIF('Argus Drop'!$D$7:$D$165,$A39,'Argus Drop'!R$7:R$165)</f>
        <v>0</v>
      </c>
      <c r="O39" s="414">
        <f>+SUMIF('Argus Drop'!$D$7:$D$165,$A39,'Argus Drop'!S$7:S$165)</f>
        <v>0</v>
      </c>
      <c r="P39" s="414">
        <f>+SUMIF('Argus Drop'!$D$7:$D$165,$A39,'Argus Drop'!T$7:T$165)</f>
        <v>0</v>
      </c>
      <c r="Q39" s="414">
        <f>+SUMIF('Argus Drop'!$D$7:$D$165,$A39,'Argus Drop'!U$7:U$165)</f>
        <v>0</v>
      </c>
      <c r="R39" s="414">
        <f>+SUMIF('Argus Drop'!$D$7:$D$165,$A39,'Argus Drop'!V$7:V$165)</f>
        <v>0</v>
      </c>
      <c r="S39" s="414">
        <f>+SUMIF('Argus Drop'!$D$7:$D$165,$A39,'Argus Drop'!W$7:W$165)</f>
        <v>0</v>
      </c>
      <c r="T39" s="414">
        <f>+SUMIF('Argus Drop'!$D$7:$D$165,$A39,'Argus Drop'!X$7:X$165)</f>
        <v>0</v>
      </c>
      <c r="U39" s="414">
        <f>+SUMIF('Argus Drop'!$D$7:$D$165,$A39,'Argus Drop'!Y$7:Y$165)</f>
        <v>0</v>
      </c>
      <c r="V39" s="414">
        <f>+SUMIF('Argus Drop'!$D$7:$D$165,$A39,'Argus Drop'!Z$7:Z$165)</f>
        <v>0</v>
      </c>
      <c r="W39" s="414">
        <f>+SUMIF('Argus Drop'!$D$7:$D$165,$A39,'Argus Drop'!AA$7:AA$165)</f>
        <v>0</v>
      </c>
      <c r="X39" s="414">
        <f>+SUMIF('Argus Drop'!$D$7:$D$165,$A39,'Argus Drop'!AB$7:AB$165)</f>
        <v>0</v>
      </c>
      <c r="Y39" s="414">
        <f>+SUMIF('Argus Drop'!$D$7:$D$165,$A39,'Argus Drop'!AC$7:AC$165)</f>
        <v>0</v>
      </c>
      <c r="Z39" s="414">
        <f>+SUMIF('Argus Drop'!$D$7:$D$165,$A39,'Argus Drop'!AD$7:AD$165)</f>
        <v>0</v>
      </c>
      <c r="AA39" s="414">
        <f>+SUMIF('Argus Drop'!$D$7:$D$165,$A39,'Argus Drop'!AE$7:AE$165)</f>
        <v>0</v>
      </c>
      <c r="AB39" s="414">
        <f>+SUMIF('Argus Drop'!$D$7:$D$165,$A39,'Argus Drop'!AF$7:AF$165)</f>
        <v>0</v>
      </c>
      <c r="AC39" s="414">
        <f>+SUMIF('Argus Drop'!$D$7:$D$165,$A39,'Argus Drop'!AG$7:AG$165)</f>
        <v>0</v>
      </c>
      <c r="AD39" s="414">
        <f>+SUMIF('Argus Drop'!$D$7:$D$165,$A39,'Argus Drop'!AH$7:AH$165)</f>
        <v>0</v>
      </c>
      <c r="AE39" s="414">
        <f>+SUMIF('Argus Drop'!$D$7:$D$165,$A39,'Argus Drop'!AI$7:AI$165)</f>
        <v>0</v>
      </c>
      <c r="AF39" s="414">
        <f>+SUMIF('Argus Drop'!$D$7:$D$165,$A39,'Argus Drop'!AJ$7:AJ$165)</f>
        <v>0</v>
      </c>
      <c r="AG39" s="414">
        <f>+SUMIF('Argus Drop'!$D$7:$D$165,$A39,'Argus Drop'!AK$7:AK$165)</f>
        <v>0</v>
      </c>
      <c r="AH39" s="414">
        <f>+SUMIF('Argus Drop'!$D$7:$D$165,$A39,'Argus Drop'!AL$7:AL$165)</f>
        <v>0</v>
      </c>
      <c r="AI39" s="414">
        <f>+SUMIF('Argus Drop'!$D$7:$D$165,$A39,'Argus Drop'!AM$7:AM$165)</f>
        <v>0</v>
      </c>
      <c r="AJ39" s="414">
        <f>+SUMIF('Argus Drop'!$D$7:$D$165,$A39,'Argus Drop'!AN$7:AN$165)</f>
        <v>0</v>
      </c>
      <c r="AK39" s="414">
        <f>+SUMIF('Argus Drop'!$D$7:$D$165,$A39,'Argus Drop'!AO$7:AO$165)</f>
        <v>0</v>
      </c>
      <c r="AL39" s="414">
        <f>+SUMIF('Argus Drop'!$D$7:$D$165,$A39,'Argus Drop'!AP$7:AP$165)</f>
        <v>0</v>
      </c>
      <c r="AM39" s="414">
        <f>+SUMIF('Argus Drop'!$D$7:$D$165,$A39,'Argus Drop'!AQ$7:AQ$165)</f>
        <v>0</v>
      </c>
      <c r="AN39" s="414">
        <f>+SUMIF('Argus Drop'!$D$7:$D$165,$A39,'Argus Drop'!AR$7:AR$165)</f>
        <v>0</v>
      </c>
      <c r="AO39" s="414">
        <f>+SUMIF('Argus Drop'!$D$7:$D$165,$A39,'Argus Drop'!AS$7:AS$165)</f>
        <v>0</v>
      </c>
      <c r="AP39" s="414">
        <f>+SUMIF('Argus Drop'!$D$7:$D$165,$A39,'Argus Drop'!AT$7:AT$165)</f>
        <v>0</v>
      </c>
      <c r="AQ39" s="414">
        <f>+SUMIF('Argus Drop'!$D$7:$D$165,$A39,'Argus Drop'!AU$7:AU$165)</f>
        <v>0</v>
      </c>
      <c r="AR39" s="414">
        <f>+SUMIF('Argus Drop'!$D$7:$D$165,$A39,'Argus Drop'!AV$7:AV$165)</f>
        <v>0</v>
      </c>
      <c r="AS39" s="414">
        <f>+SUMIF('Argus Drop'!$D$7:$D$165,$A39,'Argus Drop'!AW$7:AW$165)</f>
        <v>0</v>
      </c>
      <c r="AT39" s="414">
        <f>+SUMIF('Argus Drop'!$D$7:$D$165,$A39,'Argus Drop'!AX$7:AX$165)</f>
        <v>0</v>
      </c>
      <c r="AU39" s="414">
        <f>+SUMIF('Argus Drop'!$D$7:$D$165,$A39,'Argus Drop'!AY$7:AY$165)</f>
        <v>0</v>
      </c>
      <c r="AV39" s="414">
        <f>+SUMIF('Argus Drop'!$D$7:$D$165,$A39,'Argus Drop'!AZ$7:AZ$165)</f>
        <v>0</v>
      </c>
      <c r="AW39" s="414">
        <f>+SUMIF('Argus Drop'!$D$7:$D$165,$A39,'Argus Drop'!BA$7:BA$165)</f>
        <v>0</v>
      </c>
      <c r="AX39" s="414">
        <f>+SUMIF('Argus Drop'!$D$7:$D$165,$A39,'Argus Drop'!BB$7:BB$165)</f>
        <v>0</v>
      </c>
      <c r="AY39" s="414">
        <f>+SUMIF('Argus Drop'!$D$7:$D$165,$A39,'Argus Drop'!BC$7:BC$165)</f>
        <v>0</v>
      </c>
      <c r="AZ39" s="414">
        <f>+SUMIF('Argus Drop'!$D$7:$D$165,$A39,'Argus Drop'!BD$7:BD$165)</f>
        <v>0</v>
      </c>
      <c r="BA39" s="414">
        <f>+SUMIF('Argus Drop'!$D$7:$D$165,$A39,'Argus Drop'!BE$7:BE$165)</f>
        <v>0</v>
      </c>
      <c r="BB39" s="414">
        <f>+SUMIF('Argus Drop'!$D$7:$D$165,$A39,'Argus Drop'!BF$7:BF$165)</f>
        <v>0</v>
      </c>
      <c r="BC39" s="414">
        <f>+SUMIF('Argus Drop'!$D$7:$D$165,$A39,'Argus Drop'!BG$7:BG$165)</f>
        <v>0</v>
      </c>
      <c r="BD39" s="414">
        <f>+SUMIF('Argus Drop'!$D$7:$D$165,$A39,'Argus Drop'!BH$7:BH$165)</f>
        <v>0</v>
      </c>
      <c r="BE39" s="414">
        <f>+SUMIF('Argus Drop'!$D$7:$D$165,$A39,'Argus Drop'!BI$7:BI$165)</f>
        <v>0</v>
      </c>
      <c r="BF39" s="414">
        <f>+SUMIF('Argus Drop'!$D$7:$D$165,$A39,'Argus Drop'!BJ$7:BJ$165)</f>
        <v>0</v>
      </c>
      <c r="BG39" s="414">
        <f>+SUMIF('Argus Drop'!$D$7:$D$165,$A39,'Argus Drop'!BK$7:BK$165)</f>
        <v>0</v>
      </c>
      <c r="BH39" s="414">
        <f>+SUMIF('Argus Drop'!$D$7:$D$165,$A39,'Argus Drop'!BL$7:BL$165)</f>
        <v>0</v>
      </c>
      <c r="BI39" s="414">
        <f>+SUMIF('Argus Drop'!$D$7:$D$165,$A39,'Argus Drop'!BM$7:BM$165)</f>
        <v>0</v>
      </c>
      <c r="BJ39" s="414">
        <f>+SUMIF('Argus Drop'!$D$7:$D$165,$A39,'Argus Drop'!BN$7:BN$165)</f>
        <v>0</v>
      </c>
      <c r="BK39" s="414">
        <f>+SUMIF('Argus Drop'!$D$7:$D$165,$A39,'Argus Drop'!BO$7:BO$165)</f>
        <v>0</v>
      </c>
      <c r="BL39" s="414">
        <f>+SUMIF('Argus Drop'!$D$7:$D$165,$A39,'Argus Drop'!BP$7:BP$165)</f>
        <v>0</v>
      </c>
      <c r="BM39" s="414">
        <f>+SUMIF('Argus Drop'!$D$7:$D$165,$A39,'Argus Drop'!BQ$7:BQ$165)</f>
        <v>0</v>
      </c>
      <c r="BN39" s="414">
        <f>+SUMIF('Argus Drop'!$D$7:$D$165,$A39,'Argus Drop'!BR$7:BR$165)</f>
        <v>0</v>
      </c>
      <c r="BO39" s="414">
        <f>+SUMIF('Argus Drop'!$D$7:$D$165,$A39,'Argus Drop'!BS$7:BS$165)</f>
        <v>0</v>
      </c>
      <c r="BP39" s="414">
        <f>+SUMIF('Argus Drop'!$D$7:$D$165,$A39,'Argus Drop'!BT$7:BT$165)</f>
        <v>0</v>
      </c>
      <c r="BQ39" s="414">
        <f>+SUMIF('Argus Drop'!$D$7:$D$165,$A39,'Argus Drop'!BU$7:BU$165)</f>
        <v>0</v>
      </c>
      <c r="BR39" s="414">
        <f>+SUMIF('Argus Drop'!$D$7:$D$165,$A39,'Argus Drop'!BV$7:BV$165)</f>
        <v>0</v>
      </c>
      <c r="BS39" s="414">
        <f>+SUMIF('Argus Drop'!$D$7:$D$165,$A39,'Argus Drop'!BW$7:BW$165)</f>
        <v>0</v>
      </c>
      <c r="BT39" s="414">
        <f>+SUMIF('Argus Drop'!$D$7:$D$165,$A39,'Argus Drop'!BX$7:BX$165)</f>
        <v>0</v>
      </c>
      <c r="BU39" s="414">
        <f>+SUMIF('Argus Drop'!$D$7:$D$165,$A39,'Argus Drop'!BY$7:BY$165)</f>
        <v>0</v>
      </c>
      <c r="BV39" s="414">
        <f>+SUMIF('Argus Drop'!$D$7:$D$165,$A39,'Argus Drop'!BZ$7:BZ$165)</f>
        <v>0</v>
      </c>
      <c r="BW39" s="414">
        <f>+SUMIF('Argus Drop'!$D$7:$D$165,$A39,'Argus Drop'!CA$7:CA$165)</f>
        <v>0</v>
      </c>
      <c r="BX39" s="414">
        <f>+SUMIF('Argus Drop'!$D$7:$D$165,$A39,'Argus Drop'!CB$7:CB$165)</f>
        <v>0</v>
      </c>
      <c r="BY39" s="414">
        <f>+SUMIF('Argus Drop'!$D$7:$D$165,$A39,'Argus Drop'!CC$7:CC$165)</f>
        <v>0</v>
      </c>
      <c r="BZ39" s="414">
        <f>+SUMIF('Argus Drop'!$D$7:$D$165,$A39,'Argus Drop'!CD$7:CD$165)</f>
        <v>0</v>
      </c>
      <c r="CA39" s="414">
        <f>+SUMIF('Argus Drop'!$D$7:$D$165,$A39,'Argus Drop'!CE$7:CE$165)</f>
        <v>0</v>
      </c>
      <c r="CB39" s="414">
        <f>+SUMIF('Argus Drop'!$D$7:$D$165,$A39,'Argus Drop'!CF$7:CF$165)</f>
        <v>0</v>
      </c>
      <c r="CC39" s="414">
        <f>+SUMIF('Argus Drop'!$D$7:$D$165,$A39,'Argus Drop'!CG$7:CG$165)</f>
        <v>0</v>
      </c>
      <c r="CD39" s="414">
        <f>+SUMIF('Argus Drop'!$D$7:$D$165,$A39,'Argus Drop'!CH$7:CH$165)</f>
        <v>0</v>
      </c>
      <c r="CE39" s="414">
        <f>+SUMIF('Argus Drop'!$D$7:$D$165,$A39,'Argus Drop'!CI$7:CI$165)</f>
        <v>0</v>
      </c>
      <c r="CF39" s="414">
        <f>+SUMIF('Argus Drop'!$D$7:$D$165,$A39,'Argus Drop'!CJ$7:CJ$165)</f>
        <v>0</v>
      </c>
      <c r="CG39" s="414">
        <f>+SUMIF('Argus Drop'!$D$7:$D$165,$A39,'Argus Drop'!CK$7:CK$165)</f>
        <v>0</v>
      </c>
      <c r="CH39" s="414">
        <f>+SUMIF('Argus Drop'!$D$7:$D$165,$A39,'Argus Drop'!CL$7:CL$165)</f>
        <v>0</v>
      </c>
      <c r="CI39" s="414">
        <f>+SUMIF('Argus Drop'!$D$7:$D$165,$A39,'Argus Drop'!CM$7:CM$165)</f>
        <v>0</v>
      </c>
      <c r="CJ39" s="414">
        <f>+SUMIF('Argus Drop'!$D$7:$D$165,$A39,'Argus Drop'!CN$7:CN$165)</f>
        <v>0</v>
      </c>
      <c r="CK39" s="414">
        <f>+SUMIF('Argus Drop'!$D$7:$D$165,$A39,'Argus Drop'!CO$7:CO$165)</f>
        <v>0</v>
      </c>
      <c r="CL39" s="414">
        <f>+SUMIF('Argus Drop'!$D$7:$D$165,$A39,'Argus Drop'!CP$7:CP$165)</f>
        <v>0</v>
      </c>
      <c r="CM39" s="414">
        <f>+SUMIF('Argus Drop'!$D$7:$D$165,$A39,'Argus Drop'!CQ$7:CQ$165)</f>
        <v>0</v>
      </c>
      <c r="CN39" s="414">
        <f>+SUMIF('Argus Drop'!$D$7:$D$165,$A39,'Argus Drop'!CR$7:CR$165)</f>
        <v>0</v>
      </c>
      <c r="CO39" s="414">
        <f>+SUMIF('Argus Drop'!$D$7:$D$165,$A39,'Argus Drop'!CS$7:CS$165)</f>
        <v>0</v>
      </c>
      <c r="CP39" s="414">
        <f>+SUMIF('Argus Drop'!$D$7:$D$165,$A39,'Argus Drop'!CT$7:CT$165)</f>
        <v>0</v>
      </c>
      <c r="CQ39" s="414">
        <f>+SUMIF('Argus Drop'!$D$7:$D$165,$A39,'Argus Drop'!CU$7:CU$165)</f>
        <v>0</v>
      </c>
      <c r="CR39" s="414">
        <f>+SUMIF('Argus Drop'!$D$7:$D$165,$A39,'Argus Drop'!CV$7:CV$165)</f>
        <v>0</v>
      </c>
      <c r="CS39" s="414">
        <f>+SUMIF('Argus Drop'!$D$7:$D$165,$A39,'Argus Drop'!CW$7:CW$165)</f>
        <v>0</v>
      </c>
      <c r="CT39" s="414">
        <f>+SUMIF('Argus Drop'!$D$7:$D$165,$A39,'Argus Drop'!CX$7:CX$165)</f>
        <v>0</v>
      </c>
      <c r="CU39" s="414">
        <f>+SUMIF('Argus Drop'!$D$7:$D$165,$A39,'Argus Drop'!CY$7:CY$165)</f>
        <v>0</v>
      </c>
      <c r="CV39" s="414">
        <f>+SUMIF('Argus Drop'!$D$7:$D$165,$A39,'Argus Drop'!CZ$7:CZ$165)</f>
        <v>0</v>
      </c>
      <c r="CW39" s="414">
        <f>+SUMIF('Argus Drop'!$D$7:$D$165,$A39,'Argus Drop'!DA$7:DA$165)</f>
        <v>0</v>
      </c>
      <c r="CX39" s="414">
        <f>+SUMIF('Argus Drop'!$D$7:$D$165,$A39,'Argus Drop'!DB$7:DB$165)</f>
        <v>0</v>
      </c>
      <c r="CY39" s="414">
        <f>+SUMIF('Argus Drop'!$D$7:$D$165,$A39,'Argus Drop'!DC$7:DC$165)</f>
        <v>0</v>
      </c>
      <c r="CZ39" s="414">
        <f>+SUMIF('Argus Drop'!$D$7:$D$165,$A39,'Argus Drop'!DD$7:DD$165)</f>
        <v>0</v>
      </c>
      <c r="DA39" s="414">
        <f>+SUMIF('Argus Drop'!$D$7:$D$165,$A39,'Argus Drop'!DE$7:DE$165)</f>
        <v>0</v>
      </c>
      <c r="DB39" s="414">
        <f>+SUMIF('Argus Drop'!$D$7:$D$165,$A39,'Argus Drop'!DF$7:DF$165)</f>
        <v>0</v>
      </c>
      <c r="DC39" s="414">
        <f>+SUMIF('Argus Drop'!$D$7:$D$165,$A39,'Argus Drop'!DG$7:DG$165)</f>
        <v>0</v>
      </c>
      <c r="DD39" s="414">
        <f>+SUMIF('Argus Drop'!$D$7:$D$165,$A39,'Argus Drop'!DH$7:DH$165)</f>
        <v>0</v>
      </c>
      <c r="DE39" s="414">
        <f>+SUMIF('Argus Drop'!$D$7:$D$165,$A39,'Argus Drop'!DI$7:DI$165)</f>
        <v>0</v>
      </c>
      <c r="DF39" s="414">
        <f>+SUMIF('Argus Drop'!$D$7:$D$165,$A39,'Argus Drop'!DJ$7:DJ$165)</f>
        <v>0</v>
      </c>
      <c r="DG39" s="414">
        <f>+SUMIF('Argus Drop'!$D$7:$D$165,$A39,'Argus Drop'!DK$7:DK$165)</f>
        <v>0</v>
      </c>
      <c r="DH39" s="414">
        <f>+SUMIF('Argus Drop'!$D$7:$D$165,$A39,'Argus Drop'!DL$7:DL$165)</f>
        <v>0</v>
      </c>
      <c r="DI39" s="414">
        <f>+SUMIF('Argus Drop'!$D$7:$D$165,$A39,'Argus Drop'!DM$7:DM$165)</f>
        <v>0</v>
      </c>
      <c r="DJ39" s="414">
        <f>+SUMIF('Argus Drop'!$D$7:$D$165,$A39,'Argus Drop'!DN$7:DN$165)</f>
        <v>0</v>
      </c>
      <c r="DK39" s="414">
        <f>+SUMIF('Argus Drop'!$D$7:$D$165,$A39,'Argus Drop'!DO$7:DO$165)</f>
        <v>0</v>
      </c>
      <c r="DL39" s="414">
        <f>+SUMIF('Argus Drop'!$D$7:$D$165,$A39,'Argus Drop'!DP$7:DP$165)</f>
        <v>0</v>
      </c>
      <c r="DM39" s="414">
        <f>+SUMIF('Argus Drop'!$D$7:$D$165,$A39,'Argus Drop'!DQ$7:DQ$165)</f>
        <v>0</v>
      </c>
      <c r="DN39" s="414">
        <f>+SUMIF('Argus Drop'!$D$7:$D$165,$A39,'Argus Drop'!DR$7:DR$165)</f>
        <v>0</v>
      </c>
      <c r="DO39" s="414">
        <f>+SUMIF('Argus Drop'!$D$7:$D$165,$A39,'Argus Drop'!DS$7:DS$165)</f>
        <v>0</v>
      </c>
      <c r="DP39" s="414">
        <f>+SUMIF('Argus Drop'!$D$7:$D$165,$A39,'Argus Drop'!DT$7:DT$165)</f>
        <v>0</v>
      </c>
      <c r="DQ39" s="414">
        <f>+SUMIF('Argus Drop'!$D$7:$D$165,$A39,'Argus Drop'!DU$7:DU$165)</f>
        <v>0</v>
      </c>
      <c r="DR39" s="414">
        <f>+SUMIF('Argus Drop'!$D$7:$D$165,$A39,'Argus Drop'!DV$7:DV$165)</f>
        <v>0</v>
      </c>
      <c r="DS39" s="414">
        <f>+SUMIF('Argus Drop'!$D$7:$D$165,$A39,'Argus Drop'!DW$7:DW$165)</f>
        <v>0</v>
      </c>
      <c r="DT39" s="414">
        <f>+SUMIF('Argus Drop'!$D$7:$D$165,$A39,'Argus Drop'!DX$7:DX$165)</f>
        <v>0</v>
      </c>
      <c r="DU39" s="414">
        <f>+SUMIF('Argus Drop'!$D$7:$D$165,$A39,'Argus Drop'!DY$7:DY$165)</f>
        <v>0</v>
      </c>
      <c r="DV39" s="414">
        <f>+SUMIF('Argus Drop'!$D$7:$D$165,$A39,'Argus Drop'!DZ$7:DZ$165)</f>
        <v>0</v>
      </c>
      <c r="DW39" s="414">
        <f>+SUMIF('Argus Drop'!$D$7:$D$165,$A39,'Argus Drop'!EA$7:EA$165)</f>
        <v>0</v>
      </c>
      <c r="DX39" s="414">
        <f>+SUMIF('Argus Drop'!$D$7:$D$165,$A39,'Argus Drop'!EB$7:EB$165)</f>
        <v>0</v>
      </c>
      <c r="DY39" s="414">
        <f>+SUMIF('Argus Drop'!$D$7:$D$165,$A39,'Argus Drop'!EC$7:EC$165)</f>
        <v>0</v>
      </c>
      <c r="DZ39" s="414">
        <f>+SUMIF('Argus Drop'!$D$7:$D$165,$A39,'Argus Drop'!ED$7:ED$165)</f>
        <v>0</v>
      </c>
      <c r="EA39" s="414">
        <f>+SUMIF('Argus Drop'!$D$7:$D$165,$A39,'Argus Drop'!EE$7:EE$165)</f>
        <v>0</v>
      </c>
      <c r="EB39" s="414">
        <f>+SUMIF('Argus Drop'!$D$7:$D$165,$A39,'Argus Drop'!EF$7:EF$165)</f>
        <v>0</v>
      </c>
      <c r="EC39" s="414">
        <f>+SUMIF('Argus Drop'!$D$7:$D$165,$A39,'Argus Drop'!EG$7:EG$165)</f>
        <v>0</v>
      </c>
    </row>
    <row r="40" spans="1:133">
      <c r="A40" s="420" t="s">
        <v>462</v>
      </c>
      <c r="B40" s="414">
        <f>+SUMIF('Argus Drop'!$D$7:$D$165,$A40,'Argus Drop'!F$7:F$165)</f>
        <v>201290</v>
      </c>
      <c r="C40" s="414">
        <f>+SUMIF('Argus Drop'!$D$7:$D$165,$A40,'Argus Drop'!G$7:G$165)</f>
        <v>201462</v>
      </c>
      <c r="D40" s="414">
        <f>+SUMIF('Argus Drop'!$D$7:$D$165,$A40,'Argus Drop'!H$7:H$165)</f>
        <v>201462</v>
      </c>
      <c r="E40" s="414">
        <f>+SUMIF('Argus Drop'!$D$7:$D$165,$A40,'Argus Drop'!I$7:I$165)</f>
        <v>201884</v>
      </c>
      <c r="F40" s="414">
        <f>+SUMIF('Argus Drop'!$D$7:$D$165,$A40,'Argus Drop'!J$7:J$165)</f>
        <v>201884</v>
      </c>
      <c r="G40" s="414">
        <f>+SUMIF('Argus Drop'!$D$7:$D$165,$A40,'Argus Drop'!K$7:K$165)</f>
        <v>201884</v>
      </c>
      <c r="H40" s="414">
        <f>+SUMIF('Argus Drop'!$D$7:$D$165,$A40,'Argus Drop'!L$7:L$165)</f>
        <v>201926</v>
      </c>
      <c r="I40" s="414">
        <f>+SUMIF('Argus Drop'!$D$7:$D$165,$A40,'Argus Drop'!M$7:M$165)</f>
        <v>201932</v>
      </c>
      <c r="J40" s="414">
        <f>+SUMIF('Argus Drop'!$D$7:$D$165,$A40,'Argus Drop'!N$7:N$165)</f>
        <v>201177</v>
      </c>
      <c r="K40" s="414">
        <f>+SUMIF('Argus Drop'!$D$7:$D$165,$A40,'Argus Drop'!O$7:O$165)</f>
        <v>200565</v>
      </c>
      <c r="L40" s="414">
        <f>+SUMIF('Argus Drop'!$D$7:$D$165,$A40,'Argus Drop'!P$7:P$165)</f>
        <v>200565</v>
      </c>
      <c r="M40" s="414">
        <f>+SUMIF('Argus Drop'!$D$7:$D$165,$A40,'Argus Drop'!Q$7:Q$165)</f>
        <v>206974</v>
      </c>
      <c r="N40" s="414">
        <f>+SUMIF('Argus Drop'!$D$7:$D$165,$A40,'Argus Drop'!R$7:R$165)</f>
        <v>206974</v>
      </c>
      <c r="O40" s="414">
        <f>+SUMIF('Argus Drop'!$D$7:$D$165,$A40,'Argus Drop'!S$7:S$165)</f>
        <v>205610</v>
      </c>
      <c r="P40" s="414">
        <f>+SUMIF('Argus Drop'!$D$7:$D$165,$A40,'Argus Drop'!T$7:T$165)</f>
        <v>205610</v>
      </c>
      <c r="Q40" s="414">
        <f>+SUMIF('Argus Drop'!$D$7:$D$165,$A40,'Argus Drop'!U$7:U$165)</f>
        <v>206501</v>
      </c>
      <c r="R40" s="414">
        <f>+SUMIF('Argus Drop'!$D$7:$D$165,$A40,'Argus Drop'!V$7:V$165)</f>
        <v>206616</v>
      </c>
      <c r="S40" s="414">
        <f>+SUMIF('Argus Drop'!$D$7:$D$165,$A40,'Argus Drop'!W$7:W$165)</f>
        <v>207950</v>
      </c>
      <c r="T40" s="414">
        <f>+SUMIF('Argus Drop'!$D$7:$D$165,$A40,'Argus Drop'!X$7:X$165)</f>
        <v>208807</v>
      </c>
      <c r="U40" s="414">
        <f>+SUMIF('Argus Drop'!$D$7:$D$165,$A40,'Argus Drop'!Y$7:Y$165)</f>
        <v>208813</v>
      </c>
      <c r="V40" s="414">
        <f>+SUMIF('Argus Drop'!$D$7:$D$165,$A40,'Argus Drop'!Z$7:Z$165)</f>
        <v>209397</v>
      </c>
      <c r="W40" s="414">
        <f>+SUMIF('Argus Drop'!$D$7:$D$165,$A40,'Argus Drop'!AA$7:AA$165)</f>
        <v>209407</v>
      </c>
      <c r="X40" s="414">
        <f>+SUMIF('Argus Drop'!$D$7:$D$165,$A40,'Argus Drop'!AB$7:AB$165)</f>
        <v>209407</v>
      </c>
      <c r="Y40" s="414">
        <f>+SUMIF('Argus Drop'!$D$7:$D$165,$A40,'Argus Drop'!AC$7:AC$165)</f>
        <v>215256</v>
      </c>
      <c r="Z40" s="414">
        <f>+SUMIF('Argus Drop'!$D$7:$D$165,$A40,'Argus Drop'!AD$7:AD$165)</f>
        <v>215256</v>
      </c>
      <c r="AA40" s="414">
        <f>+SUMIF('Argus Drop'!$D$7:$D$165,$A40,'Argus Drop'!AE$7:AE$165)</f>
        <v>215416</v>
      </c>
      <c r="AB40" s="414">
        <f>+SUMIF('Argus Drop'!$D$7:$D$165,$A40,'Argus Drop'!AF$7:AF$165)</f>
        <v>215416</v>
      </c>
      <c r="AC40" s="414">
        <f>+SUMIF('Argus Drop'!$D$7:$D$165,$A40,'Argus Drop'!AG$7:AG$165)</f>
        <v>215475</v>
      </c>
      <c r="AD40" s="414">
        <f>+SUMIF('Argus Drop'!$D$7:$D$165,$A40,'Argus Drop'!AH$7:AH$165)</f>
        <v>215475</v>
      </c>
      <c r="AE40" s="414">
        <f>+SUMIF('Argus Drop'!$D$7:$D$165,$A40,'Argus Drop'!AI$7:AI$165)</f>
        <v>215509</v>
      </c>
      <c r="AF40" s="414">
        <f>+SUMIF('Argus Drop'!$D$7:$D$165,$A40,'Argus Drop'!AJ$7:AJ$165)</f>
        <v>215553</v>
      </c>
      <c r="AG40" s="414">
        <f>+SUMIF('Argus Drop'!$D$7:$D$165,$A40,'Argus Drop'!AK$7:AK$165)</f>
        <v>215560</v>
      </c>
      <c r="AH40" s="414">
        <f>+SUMIF('Argus Drop'!$D$7:$D$165,$A40,'Argus Drop'!AL$7:AL$165)</f>
        <v>215560</v>
      </c>
      <c r="AI40" s="414">
        <f>+SUMIF('Argus Drop'!$D$7:$D$165,$A40,'Argus Drop'!AM$7:AM$165)</f>
        <v>215570</v>
      </c>
      <c r="AJ40" s="414">
        <f>+SUMIF('Argus Drop'!$D$7:$D$165,$A40,'Argus Drop'!AN$7:AN$165)</f>
        <v>215570</v>
      </c>
      <c r="AK40" s="414">
        <f>+SUMIF('Argus Drop'!$D$7:$D$165,$A40,'Argus Drop'!AO$7:AO$165)</f>
        <v>222402</v>
      </c>
      <c r="AL40" s="414">
        <f>+SUMIF('Argus Drop'!$D$7:$D$165,$A40,'Argus Drop'!AP$7:AP$165)</f>
        <v>222402</v>
      </c>
      <c r="AM40" s="414">
        <f>+SUMIF('Argus Drop'!$D$7:$D$165,$A40,'Argus Drop'!AQ$7:AQ$165)</f>
        <v>222567</v>
      </c>
      <c r="AN40" s="414">
        <f>+SUMIF('Argus Drop'!$D$7:$D$165,$A40,'Argus Drop'!AR$7:AR$165)</f>
        <v>222567</v>
      </c>
      <c r="AO40" s="414">
        <f>+SUMIF('Argus Drop'!$D$7:$D$165,$A40,'Argus Drop'!AS$7:AS$165)</f>
        <v>222628</v>
      </c>
      <c r="AP40" s="414">
        <f>+SUMIF('Argus Drop'!$D$7:$D$165,$A40,'Argus Drop'!AT$7:AT$165)</f>
        <v>222628</v>
      </c>
      <c r="AQ40" s="414">
        <f>+SUMIF('Argus Drop'!$D$7:$D$165,$A40,'Argus Drop'!AU$7:AU$165)</f>
        <v>222662</v>
      </c>
      <c r="AR40" s="414">
        <f>+SUMIF('Argus Drop'!$D$7:$D$165,$A40,'Argus Drop'!AV$7:AV$165)</f>
        <v>222708</v>
      </c>
      <c r="AS40" s="414">
        <f>+SUMIF('Argus Drop'!$D$7:$D$165,$A40,'Argus Drop'!AW$7:AW$165)</f>
        <v>222715</v>
      </c>
      <c r="AT40" s="414">
        <f>+SUMIF('Argus Drop'!$D$7:$D$165,$A40,'Argus Drop'!AX$7:AX$165)</f>
        <v>222715</v>
      </c>
      <c r="AU40" s="414">
        <f>+SUMIF('Argus Drop'!$D$7:$D$165,$A40,'Argus Drop'!AY$7:AY$165)</f>
        <v>222726</v>
      </c>
      <c r="AV40" s="414">
        <f>+SUMIF('Argus Drop'!$D$7:$D$165,$A40,'Argus Drop'!AZ$7:AZ$165)</f>
        <v>222726</v>
      </c>
      <c r="AW40" s="414">
        <f>+SUMIF('Argus Drop'!$D$7:$D$165,$A40,'Argus Drop'!BA$7:BA$165)</f>
        <v>230138</v>
      </c>
      <c r="AX40" s="414">
        <f>+SUMIF('Argus Drop'!$D$7:$D$165,$A40,'Argus Drop'!BB$7:BB$165)</f>
        <v>230138</v>
      </c>
      <c r="AY40" s="414">
        <f>+SUMIF('Argus Drop'!$D$7:$D$165,$A40,'Argus Drop'!BC$7:BC$165)</f>
        <v>230308</v>
      </c>
      <c r="AZ40" s="414">
        <f>+SUMIF('Argus Drop'!$D$7:$D$165,$A40,'Argus Drop'!BD$7:BD$165)</f>
        <v>230308</v>
      </c>
      <c r="BA40" s="414">
        <f>+SUMIF('Argus Drop'!$D$7:$D$165,$A40,'Argus Drop'!BE$7:BE$165)</f>
        <v>230371</v>
      </c>
      <c r="BB40" s="414">
        <f>+SUMIF('Argus Drop'!$D$7:$D$165,$A40,'Argus Drop'!BF$7:BF$165)</f>
        <v>230371</v>
      </c>
      <c r="BC40" s="414">
        <f>+SUMIF('Argus Drop'!$D$7:$D$165,$A40,'Argus Drop'!BG$7:BG$165)</f>
        <v>230406</v>
      </c>
      <c r="BD40" s="414">
        <f>+SUMIF('Argus Drop'!$D$7:$D$165,$A40,'Argus Drop'!BH$7:BH$165)</f>
        <v>226782</v>
      </c>
      <c r="BE40" s="414">
        <f>+SUMIF('Argus Drop'!$D$7:$D$165,$A40,'Argus Drop'!BI$7:BI$165)</f>
        <v>226789</v>
      </c>
      <c r="BF40" s="414">
        <f>+SUMIF('Argus Drop'!$D$7:$D$165,$A40,'Argus Drop'!BJ$7:BJ$165)</f>
        <v>228836</v>
      </c>
      <c r="BG40" s="414">
        <f>+SUMIF('Argus Drop'!$D$7:$D$165,$A40,'Argus Drop'!BK$7:BK$165)</f>
        <v>228847</v>
      </c>
      <c r="BH40" s="414">
        <f>+SUMIF('Argus Drop'!$D$7:$D$165,$A40,'Argus Drop'!BL$7:BL$165)</f>
        <v>228847</v>
      </c>
      <c r="BI40" s="414">
        <f>+SUMIF('Argus Drop'!$D$7:$D$165,$A40,'Argus Drop'!BM$7:BM$165)</f>
        <v>238226</v>
      </c>
      <c r="BJ40" s="414">
        <f>+SUMIF('Argus Drop'!$D$7:$D$165,$A40,'Argus Drop'!BN$7:BN$165)</f>
        <v>238226</v>
      </c>
      <c r="BK40" s="414">
        <f>+SUMIF('Argus Drop'!$D$7:$D$165,$A40,'Argus Drop'!BO$7:BO$165)</f>
        <v>238401</v>
      </c>
      <c r="BL40" s="414">
        <f>+SUMIF('Argus Drop'!$D$7:$D$165,$A40,'Argus Drop'!BP$7:BP$165)</f>
        <v>238401</v>
      </c>
      <c r="BM40" s="414">
        <f>+SUMIF('Argus Drop'!$D$7:$D$165,$A40,'Argus Drop'!BQ$7:BQ$165)</f>
        <v>238465</v>
      </c>
      <c r="BN40" s="414">
        <f>+SUMIF('Argus Drop'!$D$7:$D$165,$A40,'Argus Drop'!BR$7:BR$165)</f>
        <v>238465</v>
      </c>
      <c r="BO40" s="414">
        <f>+SUMIF('Argus Drop'!$D$7:$D$165,$A40,'Argus Drop'!BS$7:BS$165)</f>
        <v>238502</v>
      </c>
      <c r="BP40" s="414">
        <f>+SUMIF('Argus Drop'!$D$7:$D$165,$A40,'Argus Drop'!BT$7:BT$165)</f>
        <v>238502</v>
      </c>
      <c r="BQ40" s="414">
        <f>+SUMIF('Argus Drop'!$D$7:$D$165,$A40,'Argus Drop'!BU$7:BU$165)</f>
        <v>238509</v>
      </c>
      <c r="BR40" s="414">
        <f>+SUMIF('Argus Drop'!$D$7:$D$165,$A40,'Argus Drop'!BV$7:BV$165)</f>
        <v>238567</v>
      </c>
      <c r="BS40" s="414">
        <f>+SUMIF('Argus Drop'!$D$7:$D$165,$A40,'Argus Drop'!BW$7:BW$165)</f>
        <v>238578</v>
      </c>
      <c r="BT40" s="414">
        <f>+SUMIF('Argus Drop'!$D$7:$D$165,$A40,'Argus Drop'!BX$7:BX$165)</f>
        <v>238578</v>
      </c>
      <c r="BU40" s="414">
        <f>+SUMIF('Argus Drop'!$D$7:$D$165,$A40,'Argus Drop'!BY$7:BY$165)</f>
        <v>247028</v>
      </c>
      <c r="BV40" s="414">
        <f>+SUMIF('Argus Drop'!$D$7:$D$165,$A40,'Argus Drop'!BZ$7:BZ$165)</f>
        <v>247028</v>
      </c>
      <c r="BW40" s="414">
        <f>+SUMIF('Argus Drop'!$D$7:$D$165,$A40,'Argus Drop'!CA$7:CA$165)</f>
        <v>247149</v>
      </c>
      <c r="BX40" s="414">
        <f>+SUMIF('Argus Drop'!$D$7:$D$165,$A40,'Argus Drop'!CB$7:CB$165)</f>
        <v>247149</v>
      </c>
      <c r="BY40" s="414">
        <f>+SUMIF('Argus Drop'!$D$7:$D$165,$A40,'Argus Drop'!CC$7:CC$165)</f>
        <v>245264</v>
      </c>
      <c r="BZ40" s="414">
        <f>+SUMIF('Argus Drop'!$D$7:$D$165,$A40,'Argus Drop'!CD$7:CD$165)</f>
        <v>244921</v>
      </c>
      <c r="CA40" s="414">
        <f>+SUMIF('Argus Drop'!$D$7:$D$165,$A40,'Argus Drop'!CE$7:CE$165)</f>
        <v>244357</v>
      </c>
      <c r="CB40" s="414">
        <f>+SUMIF('Argus Drop'!$D$7:$D$165,$A40,'Argus Drop'!CF$7:CF$165)</f>
        <v>244357</v>
      </c>
      <c r="CC40" s="414">
        <f>+SUMIF('Argus Drop'!$D$7:$D$165,$A40,'Argus Drop'!CG$7:CG$165)</f>
        <v>245407</v>
      </c>
      <c r="CD40" s="414">
        <f>+SUMIF('Argus Drop'!$D$7:$D$165,$A40,'Argus Drop'!CH$7:CH$165)</f>
        <v>246409</v>
      </c>
      <c r="CE40" s="414">
        <f>+SUMIF('Argus Drop'!$D$7:$D$165,$A40,'Argus Drop'!CI$7:CI$165)</f>
        <v>246421</v>
      </c>
      <c r="CF40" s="414">
        <f>+SUMIF('Argus Drop'!$D$7:$D$165,$A40,'Argus Drop'!CJ$7:CJ$165)</f>
        <v>246091</v>
      </c>
      <c r="CG40" s="414">
        <f>+SUMIF('Argus Drop'!$D$7:$D$165,$A40,'Argus Drop'!CK$7:CK$165)</f>
        <v>254148</v>
      </c>
      <c r="CH40" s="414">
        <f>+SUMIF('Argus Drop'!$D$7:$D$165,$A40,'Argus Drop'!CL$7:CL$165)</f>
        <v>254148</v>
      </c>
      <c r="CI40" s="414">
        <f>+SUMIF('Argus Drop'!$D$7:$D$165,$A40,'Argus Drop'!CM$7:CM$165)</f>
        <v>255031</v>
      </c>
      <c r="CJ40" s="414">
        <f>+SUMIF('Argus Drop'!$D$7:$D$165,$A40,'Argus Drop'!CN$7:CN$165)</f>
        <v>255031</v>
      </c>
      <c r="CK40" s="414">
        <f>+SUMIF('Argus Drop'!$D$7:$D$165,$A40,'Argus Drop'!CO$7:CO$165)</f>
        <v>255071</v>
      </c>
      <c r="CL40" s="414">
        <f>+SUMIF('Argus Drop'!$D$7:$D$165,$A40,'Argus Drop'!CP$7:CP$165)</f>
        <v>255604</v>
      </c>
      <c r="CM40" s="414">
        <f>+SUMIF('Argus Drop'!$D$7:$D$165,$A40,'Argus Drop'!CQ$7:CQ$165)</f>
        <v>255632</v>
      </c>
      <c r="CN40" s="414">
        <f>+SUMIF('Argus Drop'!$D$7:$D$165,$A40,'Argus Drop'!CR$7:CR$165)</f>
        <v>255632</v>
      </c>
      <c r="CO40" s="414">
        <f>+SUMIF('Argus Drop'!$D$7:$D$165,$A40,'Argus Drop'!CS$7:CS$165)</f>
        <v>255667</v>
      </c>
      <c r="CP40" s="414">
        <f>+SUMIF('Argus Drop'!$D$7:$D$165,$A40,'Argus Drop'!CT$7:CT$165)</f>
        <v>255728</v>
      </c>
      <c r="CQ40" s="414">
        <f>+SUMIF('Argus Drop'!$D$7:$D$165,$A40,'Argus Drop'!CU$7:CU$165)</f>
        <v>255728</v>
      </c>
      <c r="CR40" s="414">
        <f>+SUMIF('Argus Drop'!$D$7:$D$165,$A40,'Argus Drop'!CV$7:CV$165)</f>
        <v>255741</v>
      </c>
      <c r="CS40" s="414">
        <f>+SUMIF('Argus Drop'!$D$7:$D$165,$A40,'Argus Drop'!CW$7:CW$165)</f>
        <v>264363</v>
      </c>
      <c r="CT40" s="414">
        <f>+SUMIF('Argus Drop'!$D$7:$D$165,$A40,'Argus Drop'!CX$7:CX$165)</f>
        <v>264363</v>
      </c>
      <c r="CU40" s="414">
        <f>+SUMIF('Argus Drop'!$D$7:$D$165,$A40,'Argus Drop'!CY$7:CY$165)</f>
        <v>264501</v>
      </c>
      <c r="CV40" s="414">
        <f>+SUMIF('Argus Drop'!$D$7:$D$165,$A40,'Argus Drop'!CZ$7:CZ$165)</f>
        <v>264501</v>
      </c>
      <c r="CW40" s="414">
        <f>+SUMIF('Argus Drop'!$D$7:$D$165,$A40,'Argus Drop'!DA$7:DA$165)</f>
        <v>264543</v>
      </c>
      <c r="CX40" s="414">
        <f>+SUMIF('Argus Drop'!$D$7:$D$165,$A40,'Argus Drop'!DB$7:DB$165)</f>
        <v>264543</v>
      </c>
      <c r="CY40" s="414">
        <f>+SUMIF('Argus Drop'!$D$7:$D$165,$A40,'Argus Drop'!DC$7:DC$165)</f>
        <v>264572</v>
      </c>
      <c r="CZ40" s="414">
        <f>+SUMIF('Argus Drop'!$D$7:$D$165,$A40,'Argus Drop'!DD$7:DD$165)</f>
        <v>264572</v>
      </c>
      <c r="DA40" s="414">
        <f>+SUMIF('Argus Drop'!$D$7:$D$165,$A40,'Argus Drop'!DE$7:DE$165)</f>
        <v>264600</v>
      </c>
      <c r="DB40" s="414">
        <f>+SUMIF('Argus Drop'!$D$7:$D$165,$A40,'Argus Drop'!DF$7:DF$165)</f>
        <v>264663</v>
      </c>
      <c r="DC40" s="414">
        <f>+SUMIF('Argus Drop'!$D$7:$D$165,$A40,'Argus Drop'!DG$7:DG$165)</f>
        <v>264267</v>
      </c>
      <c r="DD40" s="414">
        <f>+SUMIF('Argus Drop'!$D$7:$D$165,$A40,'Argus Drop'!DH$7:DH$165)</f>
        <v>264279</v>
      </c>
      <c r="DE40" s="414">
        <f>+SUMIF('Argus Drop'!$D$7:$D$165,$A40,'Argus Drop'!DI$7:DI$165)</f>
        <v>274157</v>
      </c>
      <c r="DF40" s="414">
        <f>+SUMIF('Argus Drop'!$D$7:$D$165,$A40,'Argus Drop'!DJ$7:DJ$165)</f>
        <v>274157</v>
      </c>
      <c r="DG40" s="414">
        <f>+SUMIF('Argus Drop'!$D$7:$D$165,$A40,'Argus Drop'!DK$7:DK$165)</f>
        <v>274299</v>
      </c>
      <c r="DH40" s="414">
        <f>+SUMIF('Argus Drop'!$D$7:$D$165,$A40,'Argus Drop'!DL$7:DL$165)</f>
        <v>274559</v>
      </c>
      <c r="DI40" s="414">
        <f>+SUMIF('Argus Drop'!$D$7:$D$165,$A40,'Argus Drop'!DM$7:DM$165)</f>
        <v>271864</v>
      </c>
      <c r="DJ40" s="414">
        <f>+SUMIF('Argus Drop'!$D$7:$D$165,$A40,'Argus Drop'!DN$7:DN$165)</f>
        <v>271864</v>
      </c>
      <c r="DK40" s="414">
        <f>+SUMIF('Argus Drop'!$D$7:$D$165,$A40,'Argus Drop'!DO$7:DO$165)</f>
        <v>273410</v>
      </c>
      <c r="DL40" s="414">
        <f>+SUMIF('Argus Drop'!$D$7:$D$165,$A40,'Argus Drop'!DP$7:DP$165)</f>
        <v>273410</v>
      </c>
      <c r="DM40" s="414">
        <f>+SUMIF('Argus Drop'!$D$7:$D$165,$A40,'Argus Drop'!DQ$7:DQ$165)</f>
        <v>273439</v>
      </c>
      <c r="DN40" s="414">
        <f>+SUMIF('Argus Drop'!$D$7:$D$165,$A40,'Argus Drop'!DR$7:DR$165)</f>
        <v>270268</v>
      </c>
      <c r="DO40" s="414">
        <f>+SUMIF('Argus Drop'!$D$7:$D$165,$A40,'Argus Drop'!DS$7:DS$165)</f>
        <v>270268</v>
      </c>
      <c r="DP40" s="414">
        <f>+SUMIF('Argus Drop'!$D$7:$D$165,$A40,'Argus Drop'!DT$7:DT$165)</f>
        <v>272690</v>
      </c>
      <c r="DQ40" s="414">
        <f>+SUMIF('Argus Drop'!$D$7:$D$165,$A40,'Argus Drop'!DU$7:DU$165)</f>
        <v>282432</v>
      </c>
      <c r="DR40" s="414">
        <f>+SUMIF('Argus Drop'!$D$7:$D$165,$A40,'Argus Drop'!DV$7:DV$165)</f>
        <v>268379</v>
      </c>
      <c r="DS40" s="414">
        <f>+SUMIF('Argus Drop'!$D$7:$D$165,$A40,'Argus Drop'!DW$7:DW$165)</f>
        <v>270627</v>
      </c>
      <c r="DT40" s="414">
        <f>+SUMIF('Argus Drop'!$D$7:$D$165,$A40,'Argus Drop'!DX$7:DX$165)</f>
        <v>278102</v>
      </c>
      <c r="DU40" s="414">
        <f>+SUMIF('Argus Drop'!$D$7:$D$165,$A40,'Argus Drop'!DY$7:DY$165)</f>
        <v>277746</v>
      </c>
      <c r="DV40" s="414">
        <f>+SUMIF('Argus Drop'!$D$7:$D$165,$A40,'Argus Drop'!DZ$7:DZ$165)</f>
        <v>277746</v>
      </c>
      <c r="DW40" s="414">
        <f>+SUMIF('Argus Drop'!$D$7:$D$165,$A40,'Argus Drop'!EA$7:EA$165)</f>
        <v>285029</v>
      </c>
      <c r="DX40" s="414">
        <f>+SUMIF('Argus Drop'!$D$7:$D$165,$A40,'Argus Drop'!EB$7:EB$165)</f>
        <v>285150</v>
      </c>
      <c r="DY40" s="414">
        <f>+SUMIF('Argus Drop'!$D$7:$D$165,$A40,'Argus Drop'!EC$7:EC$165)</f>
        <v>285180</v>
      </c>
      <c r="DZ40" s="414">
        <f>+SUMIF('Argus Drop'!$D$7:$D$165,$A40,'Argus Drop'!ED$7:ED$165)</f>
        <v>285443</v>
      </c>
      <c r="EA40" s="414">
        <f>+SUMIF('Argus Drop'!$D$7:$D$165,$A40,'Argus Drop'!EE$7:EE$165)</f>
        <v>285443</v>
      </c>
      <c r="EB40" s="414">
        <f>+SUMIF('Argus Drop'!$D$7:$D$165,$A40,'Argus Drop'!EF$7:EF$165)</f>
        <v>284561</v>
      </c>
      <c r="EC40" s="414">
        <f>+SUMIF('Argus Drop'!$D$7:$D$165,$A40,'Argus Drop'!EG$7:EG$165)</f>
        <v>293589</v>
      </c>
    </row>
    <row r="41" spans="1:133">
      <c r="B41" s="414"/>
      <c r="C41" s="414"/>
      <c r="D41" s="414"/>
      <c r="E41" s="414"/>
      <c r="F41" s="414"/>
      <c r="G41" s="414"/>
      <c r="H41" s="414"/>
      <c r="I41" s="414"/>
      <c r="J41" s="414"/>
      <c r="K41" s="414"/>
      <c r="L41" s="414"/>
      <c r="M41" s="414"/>
      <c r="N41" s="414"/>
      <c r="O41" s="414"/>
      <c r="P41" s="414"/>
      <c r="Q41" s="414"/>
      <c r="R41" s="414"/>
      <c r="S41" s="414"/>
      <c r="T41" s="414"/>
      <c r="U41" s="414"/>
      <c r="V41" s="414"/>
      <c r="W41" s="414"/>
      <c r="X41" s="414"/>
      <c r="Y41" s="414"/>
      <c r="Z41" s="414"/>
      <c r="AA41" s="414"/>
      <c r="AB41" s="414"/>
      <c r="AC41" s="414"/>
      <c r="AD41" s="414"/>
      <c r="AE41" s="414"/>
      <c r="AF41" s="414"/>
      <c r="AG41" s="414"/>
      <c r="AH41" s="414"/>
      <c r="AI41" s="414"/>
      <c r="AJ41" s="414"/>
      <c r="AK41" s="414"/>
      <c r="AL41" s="414"/>
      <c r="AM41" s="414"/>
      <c r="AN41" s="414"/>
      <c r="AO41" s="414"/>
      <c r="AP41" s="414"/>
      <c r="AQ41" s="414"/>
      <c r="AR41" s="414"/>
      <c r="AS41" s="414"/>
      <c r="AT41" s="414"/>
      <c r="AU41" s="414"/>
      <c r="AV41" s="414"/>
      <c r="AW41" s="414"/>
      <c r="AX41" s="414"/>
      <c r="AY41" s="414"/>
      <c r="AZ41" s="414"/>
      <c r="BA41" s="414"/>
      <c r="BB41" s="414"/>
      <c r="BC41" s="414"/>
      <c r="BD41" s="414"/>
      <c r="BE41" s="414"/>
      <c r="BF41" s="414"/>
      <c r="BG41" s="414"/>
      <c r="BH41" s="414"/>
      <c r="BI41" s="414"/>
      <c r="BJ41" s="414"/>
      <c r="BK41" s="414"/>
      <c r="BL41" s="414"/>
      <c r="BM41" s="414"/>
      <c r="BN41" s="414"/>
      <c r="BO41" s="414"/>
      <c r="BP41" s="414"/>
      <c r="BQ41" s="414"/>
      <c r="BR41" s="414"/>
      <c r="BS41" s="414"/>
      <c r="BT41" s="414"/>
      <c r="BU41" s="414"/>
      <c r="BV41" s="414"/>
      <c r="BW41" s="414"/>
      <c r="BX41" s="414"/>
      <c r="BY41" s="414"/>
      <c r="BZ41" s="414"/>
      <c r="CA41" s="414"/>
      <c r="CB41" s="414"/>
      <c r="CC41" s="414"/>
      <c r="CD41" s="414"/>
      <c r="CE41" s="414"/>
      <c r="CF41" s="414"/>
      <c r="CG41" s="414"/>
      <c r="CH41" s="414"/>
      <c r="CI41" s="414"/>
      <c r="CJ41" s="414"/>
      <c r="CK41" s="414"/>
      <c r="CL41" s="414"/>
      <c r="CM41" s="414"/>
      <c r="CN41" s="414"/>
      <c r="CO41" s="414"/>
      <c r="CP41" s="414"/>
      <c r="CQ41" s="414"/>
      <c r="CR41" s="414"/>
      <c r="CS41" s="414"/>
      <c r="CT41" s="414"/>
      <c r="CU41" s="414"/>
      <c r="CV41" s="414"/>
      <c r="CW41" s="414"/>
      <c r="CX41" s="414"/>
      <c r="CY41" s="414"/>
      <c r="CZ41" s="414"/>
      <c r="DA41" s="414"/>
      <c r="DB41" s="414"/>
      <c r="DC41" s="414"/>
      <c r="DD41" s="414"/>
      <c r="DE41" s="414"/>
      <c r="DF41" s="414"/>
      <c r="DG41" s="414"/>
      <c r="DH41" s="414"/>
      <c r="DI41" s="414"/>
      <c r="DJ41" s="414"/>
      <c r="DK41" s="414"/>
      <c r="DL41" s="414"/>
      <c r="DM41" s="414"/>
      <c r="DN41" s="414"/>
      <c r="DO41" s="414"/>
      <c r="DP41" s="414"/>
      <c r="DQ41" s="414"/>
      <c r="DR41" s="414"/>
      <c r="DS41" s="414"/>
      <c r="DT41" s="414"/>
      <c r="DU41" s="414"/>
      <c r="DV41" s="414"/>
      <c r="DW41" s="414"/>
      <c r="DX41" s="414"/>
      <c r="DY41" s="414"/>
      <c r="DZ41" s="414"/>
      <c r="EA41" s="414"/>
      <c r="EB41" s="414"/>
      <c r="EC41" s="414"/>
    </row>
    <row r="42" spans="1:133">
      <c r="A42" s="420" t="str">
        <f>+'Argus Drop'!B41</f>
        <v>NOI</v>
      </c>
      <c r="B42" s="414">
        <f>+SUMIF('Argus Drop'!$D$7:$D$165,$A42,'Argus Drop'!F$7:F$165)</f>
        <v>0</v>
      </c>
      <c r="C42" s="414">
        <f>+SUMIF('Argus Drop'!$D$7:$D$165,$A42,'Argus Drop'!G$7:G$165)</f>
        <v>0</v>
      </c>
      <c r="D42" s="414">
        <f>+SUMIF('Argus Drop'!$D$7:$D$165,$A42,'Argus Drop'!H$7:H$165)</f>
        <v>0</v>
      </c>
      <c r="E42" s="414">
        <f>+SUMIF('Argus Drop'!$D$7:$D$165,$A42,'Argus Drop'!I$7:I$165)</f>
        <v>0</v>
      </c>
      <c r="F42" s="414">
        <f>+SUMIF('Argus Drop'!$D$7:$D$165,$A42,'Argus Drop'!J$7:J$165)</f>
        <v>0</v>
      </c>
      <c r="G42" s="414">
        <f>+SUMIF('Argus Drop'!$D$7:$D$165,$A42,'Argus Drop'!K$7:K$165)</f>
        <v>0</v>
      </c>
      <c r="H42" s="414">
        <f>+SUMIF('Argus Drop'!$D$7:$D$165,$A42,'Argus Drop'!L$7:L$165)</f>
        <v>0</v>
      </c>
      <c r="I42" s="414">
        <f>+SUMIF('Argus Drop'!$D$7:$D$165,$A42,'Argus Drop'!M$7:M$165)</f>
        <v>0</v>
      </c>
      <c r="J42" s="414">
        <f>+SUMIF('Argus Drop'!$D$7:$D$165,$A42,'Argus Drop'!N$7:N$165)</f>
        <v>0</v>
      </c>
      <c r="K42" s="414">
        <f>+SUMIF('Argus Drop'!$D$7:$D$165,$A42,'Argus Drop'!O$7:O$165)</f>
        <v>0</v>
      </c>
      <c r="L42" s="414">
        <f>+SUMIF('Argus Drop'!$D$7:$D$165,$A42,'Argus Drop'!P$7:P$165)</f>
        <v>0</v>
      </c>
      <c r="M42" s="414">
        <f>+SUMIF('Argus Drop'!$D$7:$D$165,$A42,'Argus Drop'!Q$7:Q$165)</f>
        <v>0</v>
      </c>
      <c r="N42" s="414">
        <f>+SUMIF('Argus Drop'!$D$7:$D$165,$A42,'Argus Drop'!R$7:R$165)</f>
        <v>0</v>
      </c>
      <c r="O42" s="414">
        <f>+SUMIF('Argus Drop'!$D$7:$D$165,$A42,'Argus Drop'!S$7:S$165)</f>
        <v>0</v>
      </c>
      <c r="P42" s="414">
        <f>+SUMIF('Argus Drop'!$D$7:$D$165,$A42,'Argus Drop'!T$7:T$165)</f>
        <v>0</v>
      </c>
      <c r="Q42" s="414">
        <f>+SUMIF('Argus Drop'!$D$7:$D$165,$A42,'Argus Drop'!U$7:U$165)</f>
        <v>0</v>
      </c>
      <c r="R42" s="414">
        <f>+SUMIF('Argus Drop'!$D$7:$D$165,$A42,'Argus Drop'!V$7:V$165)</f>
        <v>0</v>
      </c>
      <c r="S42" s="414">
        <f>+SUMIF('Argus Drop'!$D$7:$D$165,$A42,'Argus Drop'!W$7:W$165)</f>
        <v>0</v>
      </c>
      <c r="T42" s="414">
        <f>+SUMIF('Argus Drop'!$D$7:$D$165,$A42,'Argus Drop'!X$7:X$165)</f>
        <v>0</v>
      </c>
      <c r="U42" s="414">
        <f>+SUMIF('Argus Drop'!$D$7:$D$165,$A42,'Argus Drop'!Y$7:Y$165)</f>
        <v>0</v>
      </c>
      <c r="V42" s="414">
        <f>+SUMIF('Argus Drop'!$D$7:$D$165,$A42,'Argus Drop'!Z$7:Z$165)</f>
        <v>0</v>
      </c>
      <c r="W42" s="414">
        <f>+SUMIF('Argus Drop'!$D$7:$D$165,$A42,'Argus Drop'!AA$7:AA$165)</f>
        <v>0</v>
      </c>
      <c r="X42" s="414">
        <f>+SUMIF('Argus Drop'!$D$7:$D$165,$A42,'Argus Drop'!AB$7:AB$165)</f>
        <v>0</v>
      </c>
      <c r="Y42" s="414">
        <f>+SUMIF('Argus Drop'!$D$7:$D$165,$A42,'Argus Drop'!AC$7:AC$165)</f>
        <v>0</v>
      </c>
      <c r="Z42" s="414">
        <f>+SUMIF('Argus Drop'!$D$7:$D$165,$A42,'Argus Drop'!AD$7:AD$165)</f>
        <v>0</v>
      </c>
      <c r="AA42" s="414">
        <f>+SUMIF('Argus Drop'!$D$7:$D$165,$A42,'Argus Drop'!AE$7:AE$165)</f>
        <v>0</v>
      </c>
      <c r="AB42" s="414">
        <f>+SUMIF('Argus Drop'!$D$7:$D$165,$A42,'Argus Drop'!AF$7:AF$165)</f>
        <v>0</v>
      </c>
      <c r="AC42" s="414">
        <f>+SUMIF('Argus Drop'!$D$7:$D$165,$A42,'Argus Drop'!AG$7:AG$165)</f>
        <v>0</v>
      </c>
      <c r="AD42" s="414">
        <f>+SUMIF('Argus Drop'!$D$7:$D$165,$A42,'Argus Drop'!AH$7:AH$165)</f>
        <v>0</v>
      </c>
      <c r="AE42" s="414">
        <f>+SUMIF('Argus Drop'!$D$7:$D$165,$A42,'Argus Drop'!AI$7:AI$165)</f>
        <v>0</v>
      </c>
      <c r="AF42" s="414">
        <f>+SUMIF('Argus Drop'!$D$7:$D$165,$A42,'Argus Drop'!AJ$7:AJ$165)</f>
        <v>0</v>
      </c>
      <c r="AG42" s="414">
        <f>+SUMIF('Argus Drop'!$D$7:$D$165,$A42,'Argus Drop'!AK$7:AK$165)</f>
        <v>0</v>
      </c>
      <c r="AH42" s="414">
        <f>+SUMIF('Argus Drop'!$D$7:$D$165,$A42,'Argus Drop'!AL$7:AL$165)</f>
        <v>0</v>
      </c>
      <c r="AI42" s="414">
        <f>+SUMIF('Argus Drop'!$D$7:$D$165,$A42,'Argus Drop'!AM$7:AM$165)</f>
        <v>0</v>
      </c>
      <c r="AJ42" s="414">
        <f>+SUMIF('Argus Drop'!$D$7:$D$165,$A42,'Argus Drop'!AN$7:AN$165)</f>
        <v>0</v>
      </c>
      <c r="AK42" s="414">
        <f>+SUMIF('Argus Drop'!$D$7:$D$165,$A42,'Argus Drop'!AO$7:AO$165)</f>
        <v>0</v>
      </c>
      <c r="AL42" s="414">
        <f>+SUMIF('Argus Drop'!$D$7:$D$165,$A42,'Argus Drop'!AP$7:AP$165)</f>
        <v>0</v>
      </c>
      <c r="AM42" s="414">
        <f>+SUMIF('Argus Drop'!$D$7:$D$165,$A42,'Argus Drop'!AQ$7:AQ$165)</f>
        <v>0</v>
      </c>
      <c r="AN42" s="414">
        <f>+SUMIF('Argus Drop'!$D$7:$D$165,$A42,'Argus Drop'!AR$7:AR$165)</f>
        <v>0</v>
      </c>
      <c r="AO42" s="414">
        <f>+SUMIF('Argus Drop'!$D$7:$D$165,$A42,'Argus Drop'!AS$7:AS$165)</f>
        <v>0</v>
      </c>
      <c r="AP42" s="414">
        <f>+SUMIF('Argus Drop'!$D$7:$D$165,$A42,'Argus Drop'!AT$7:AT$165)</f>
        <v>0</v>
      </c>
      <c r="AQ42" s="414">
        <f>+SUMIF('Argus Drop'!$D$7:$D$165,$A42,'Argus Drop'!AU$7:AU$165)</f>
        <v>0</v>
      </c>
      <c r="AR42" s="414">
        <f>+SUMIF('Argus Drop'!$D$7:$D$165,$A42,'Argus Drop'!AV$7:AV$165)</f>
        <v>0</v>
      </c>
      <c r="AS42" s="414">
        <f>+SUMIF('Argus Drop'!$D$7:$D$165,$A42,'Argus Drop'!AW$7:AW$165)</f>
        <v>0</v>
      </c>
      <c r="AT42" s="414">
        <f>+SUMIF('Argus Drop'!$D$7:$D$165,$A42,'Argus Drop'!AX$7:AX$165)</f>
        <v>0</v>
      </c>
      <c r="AU42" s="414">
        <f>+SUMIF('Argus Drop'!$D$7:$D$165,$A42,'Argus Drop'!AY$7:AY$165)</f>
        <v>0</v>
      </c>
      <c r="AV42" s="414">
        <f>+SUMIF('Argus Drop'!$D$7:$D$165,$A42,'Argus Drop'!AZ$7:AZ$165)</f>
        <v>0</v>
      </c>
      <c r="AW42" s="414">
        <f>+SUMIF('Argus Drop'!$D$7:$D$165,$A42,'Argus Drop'!BA$7:BA$165)</f>
        <v>0</v>
      </c>
      <c r="AX42" s="414">
        <f>+SUMIF('Argus Drop'!$D$7:$D$165,$A42,'Argus Drop'!BB$7:BB$165)</f>
        <v>0</v>
      </c>
      <c r="AY42" s="414">
        <f>+SUMIF('Argus Drop'!$D$7:$D$165,$A42,'Argus Drop'!BC$7:BC$165)</f>
        <v>0</v>
      </c>
      <c r="AZ42" s="414">
        <f>+SUMIF('Argus Drop'!$D$7:$D$165,$A42,'Argus Drop'!BD$7:BD$165)</f>
        <v>0</v>
      </c>
      <c r="BA42" s="414">
        <f>+SUMIF('Argus Drop'!$D$7:$D$165,$A42,'Argus Drop'!BE$7:BE$165)</f>
        <v>0</v>
      </c>
      <c r="BB42" s="414">
        <f>+SUMIF('Argus Drop'!$D$7:$D$165,$A42,'Argus Drop'!BF$7:BF$165)</f>
        <v>0</v>
      </c>
      <c r="BC42" s="414">
        <f>+SUMIF('Argus Drop'!$D$7:$D$165,$A42,'Argus Drop'!BG$7:BG$165)</f>
        <v>0</v>
      </c>
      <c r="BD42" s="414">
        <f>+SUMIF('Argus Drop'!$D$7:$D$165,$A42,'Argus Drop'!BH$7:BH$165)</f>
        <v>0</v>
      </c>
      <c r="BE42" s="414">
        <f>+SUMIF('Argus Drop'!$D$7:$D$165,$A42,'Argus Drop'!BI$7:BI$165)</f>
        <v>0</v>
      </c>
      <c r="BF42" s="414">
        <f>+SUMIF('Argus Drop'!$D$7:$D$165,$A42,'Argus Drop'!BJ$7:BJ$165)</f>
        <v>0</v>
      </c>
      <c r="BG42" s="414">
        <f>+SUMIF('Argus Drop'!$D$7:$D$165,$A42,'Argus Drop'!BK$7:BK$165)</f>
        <v>0</v>
      </c>
      <c r="BH42" s="414">
        <f>+SUMIF('Argus Drop'!$D$7:$D$165,$A42,'Argus Drop'!BL$7:BL$165)</f>
        <v>0</v>
      </c>
      <c r="BI42" s="414">
        <f>+SUMIF('Argus Drop'!$D$7:$D$165,$A42,'Argus Drop'!BM$7:BM$165)</f>
        <v>0</v>
      </c>
      <c r="BJ42" s="414">
        <f>+SUMIF('Argus Drop'!$D$7:$D$165,$A42,'Argus Drop'!BN$7:BN$165)</f>
        <v>0</v>
      </c>
      <c r="BK42" s="414">
        <f>+SUMIF('Argus Drop'!$D$7:$D$165,$A42,'Argus Drop'!BO$7:BO$165)</f>
        <v>0</v>
      </c>
      <c r="BL42" s="414">
        <f>+SUMIF('Argus Drop'!$D$7:$D$165,$A42,'Argus Drop'!BP$7:BP$165)</f>
        <v>0</v>
      </c>
      <c r="BM42" s="414">
        <f>+SUMIF('Argus Drop'!$D$7:$D$165,$A42,'Argus Drop'!BQ$7:BQ$165)</f>
        <v>0</v>
      </c>
      <c r="BN42" s="414">
        <f>+SUMIF('Argus Drop'!$D$7:$D$165,$A42,'Argus Drop'!BR$7:BR$165)</f>
        <v>0</v>
      </c>
      <c r="BO42" s="414">
        <f>+SUMIF('Argus Drop'!$D$7:$D$165,$A42,'Argus Drop'!BS$7:BS$165)</f>
        <v>0</v>
      </c>
      <c r="BP42" s="414">
        <f>+SUMIF('Argus Drop'!$D$7:$D$165,$A42,'Argus Drop'!BT$7:BT$165)</f>
        <v>0</v>
      </c>
      <c r="BQ42" s="414">
        <f>+SUMIF('Argus Drop'!$D$7:$D$165,$A42,'Argus Drop'!BU$7:BU$165)</f>
        <v>0</v>
      </c>
      <c r="BR42" s="414">
        <f>+SUMIF('Argus Drop'!$D$7:$D$165,$A42,'Argus Drop'!BV$7:BV$165)</f>
        <v>0</v>
      </c>
      <c r="BS42" s="414">
        <f>+SUMIF('Argus Drop'!$D$7:$D$165,$A42,'Argus Drop'!BW$7:BW$165)</f>
        <v>0</v>
      </c>
      <c r="BT42" s="414">
        <f>+SUMIF('Argus Drop'!$D$7:$D$165,$A42,'Argus Drop'!BX$7:BX$165)</f>
        <v>0</v>
      </c>
      <c r="BU42" s="414">
        <f>+SUMIF('Argus Drop'!$D$7:$D$165,$A42,'Argus Drop'!BY$7:BY$165)</f>
        <v>0</v>
      </c>
      <c r="BV42" s="414">
        <f>+SUMIF('Argus Drop'!$D$7:$D$165,$A42,'Argus Drop'!BZ$7:BZ$165)</f>
        <v>0</v>
      </c>
      <c r="BW42" s="414">
        <f>+SUMIF('Argus Drop'!$D$7:$D$165,$A42,'Argus Drop'!CA$7:CA$165)</f>
        <v>0</v>
      </c>
      <c r="BX42" s="414">
        <f>+SUMIF('Argus Drop'!$D$7:$D$165,$A42,'Argus Drop'!CB$7:CB$165)</f>
        <v>0</v>
      </c>
      <c r="BY42" s="414">
        <f>+SUMIF('Argus Drop'!$D$7:$D$165,$A42,'Argus Drop'!CC$7:CC$165)</f>
        <v>0</v>
      </c>
      <c r="BZ42" s="414">
        <f>+SUMIF('Argus Drop'!$D$7:$D$165,$A42,'Argus Drop'!CD$7:CD$165)</f>
        <v>0</v>
      </c>
      <c r="CA42" s="414">
        <f>+SUMIF('Argus Drop'!$D$7:$D$165,$A42,'Argus Drop'!CE$7:CE$165)</f>
        <v>0</v>
      </c>
      <c r="CB42" s="414">
        <f>+SUMIF('Argus Drop'!$D$7:$D$165,$A42,'Argus Drop'!CF$7:CF$165)</f>
        <v>0</v>
      </c>
      <c r="CC42" s="414">
        <f>+SUMIF('Argus Drop'!$D$7:$D$165,$A42,'Argus Drop'!CG$7:CG$165)</f>
        <v>0</v>
      </c>
      <c r="CD42" s="414">
        <f>+SUMIF('Argus Drop'!$D$7:$D$165,$A42,'Argus Drop'!CH$7:CH$165)</f>
        <v>0</v>
      </c>
      <c r="CE42" s="414">
        <f>+SUMIF('Argus Drop'!$D$7:$D$165,$A42,'Argus Drop'!CI$7:CI$165)</f>
        <v>0</v>
      </c>
      <c r="CF42" s="414">
        <f>+SUMIF('Argus Drop'!$D$7:$D$165,$A42,'Argus Drop'!CJ$7:CJ$165)</f>
        <v>0</v>
      </c>
      <c r="CG42" s="414">
        <f>+SUMIF('Argus Drop'!$D$7:$D$165,$A42,'Argus Drop'!CK$7:CK$165)</f>
        <v>0</v>
      </c>
      <c r="CH42" s="414">
        <f>+SUMIF('Argus Drop'!$D$7:$D$165,$A42,'Argus Drop'!CL$7:CL$165)</f>
        <v>0</v>
      </c>
      <c r="CI42" s="414">
        <f>+SUMIF('Argus Drop'!$D$7:$D$165,$A42,'Argus Drop'!CM$7:CM$165)</f>
        <v>0</v>
      </c>
      <c r="CJ42" s="414">
        <f>+SUMIF('Argus Drop'!$D$7:$D$165,$A42,'Argus Drop'!CN$7:CN$165)</f>
        <v>0</v>
      </c>
      <c r="CK42" s="414">
        <f>+SUMIF('Argus Drop'!$D$7:$D$165,$A42,'Argus Drop'!CO$7:CO$165)</f>
        <v>0</v>
      </c>
      <c r="CL42" s="414">
        <f>+SUMIF('Argus Drop'!$D$7:$D$165,$A42,'Argus Drop'!CP$7:CP$165)</f>
        <v>0</v>
      </c>
      <c r="CM42" s="414">
        <f>+SUMIF('Argus Drop'!$D$7:$D$165,$A42,'Argus Drop'!CQ$7:CQ$165)</f>
        <v>0</v>
      </c>
      <c r="CN42" s="414">
        <f>+SUMIF('Argus Drop'!$D$7:$D$165,$A42,'Argus Drop'!CR$7:CR$165)</f>
        <v>0</v>
      </c>
      <c r="CO42" s="414">
        <f>+SUMIF('Argus Drop'!$D$7:$D$165,$A42,'Argus Drop'!CS$7:CS$165)</f>
        <v>0</v>
      </c>
      <c r="CP42" s="414">
        <f>+SUMIF('Argus Drop'!$D$7:$D$165,$A42,'Argus Drop'!CT$7:CT$165)</f>
        <v>0</v>
      </c>
      <c r="CQ42" s="414">
        <f>+SUMIF('Argus Drop'!$D$7:$D$165,$A42,'Argus Drop'!CU$7:CU$165)</f>
        <v>0</v>
      </c>
      <c r="CR42" s="414">
        <f>+SUMIF('Argus Drop'!$D$7:$D$165,$A42,'Argus Drop'!CV$7:CV$165)</f>
        <v>0</v>
      </c>
      <c r="CS42" s="414">
        <f>+SUMIF('Argus Drop'!$D$7:$D$165,$A42,'Argus Drop'!CW$7:CW$165)</f>
        <v>0</v>
      </c>
      <c r="CT42" s="414">
        <f>+SUMIF('Argus Drop'!$D$7:$D$165,$A42,'Argus Drop'!CX$7:CX$165)</f>
        <v>0</v>
      </c>
      <c r="CU42" s="414">
        <f>+SUMIF('Argus Drop'!$D$7:$D$165,$A42,'Argus Drop'!CY$7:CY$165)</f>
        <v>0</v>
      </c>
      <c r="CV42" s="414">
        <f>+SUMIF('Argus Drop'!$D$7:$D$165,$A42,'Argus Drop'!CZ$7:CZ$165)</f>
        <v>0</v>
      </c>
      <c r="CW42" s="414">
        <f>+SUMIF('Argus Drop'!$D$7:$D$165,$A42,'Argus Drop'!DA$7:DA$165)</f>
        <v>0</v>
      </c>
      <c r="CX42" s="414">
        <f>+SUMIF('Argus Drop'!$D$7:$D$165,$A42,'Argus Drop'!DB$7:DB$165)</f>
        <v>0</v>
      </c>
      <c r="CY42" s="414">
        <f>+SUMIF('Argus Drop'!$D$7:$D$165,$A42,'Argus Drop'!DC$7:DC$165)</f>
        <v>0</v>
      </c>
      <c r="CZ42" s="414">
        <f>+SUMIF('Argus Drop'!$D$7:$D$165,$A42,'Argus Drop'!DD$7:DD$165)</f>
        <v>0</v>
      </c>
      <c r="DA42" s="414">
        <f>+SUMIF('Argus Drop'!$D$7:$D$165,$A42,'Argus Drop'!DE$7:DE$165)</f>
        <v>0</v>
      </c>
      <c r="DB42" s="414">
        <f>+SUMIF('Argus Drop'!$D$7:$D$165,$A42,'Argus Drop'!DF$7:DF$165)</f>
        <v>0</v>
      </c>
      <c r="DC42" s="414">
        <f>+SUMIF('Argus Drop'!$D$7:$D$165,$A42,'Argus Drop'!DG$7:DG$165)</f>
        <v>0</v>
      </c>
      <c r="DD42" s="414">
        <f>+SUMIF('Argus Drop'!$D$7:$D$165,$A42,'Argus Drop'!DH$7:DH$165)</f>
        <v>0</v>
      </c>
      <c r="DE42" s="414">
        <f>+SUMIF('Argus Drop'!$D$7:$D$165,$A42,'Argus Drop'!DI$7:DI$165)</f>
        <v>0</v>
      </c>
      <c r="DF42" s="414">
        <f>+SUMIF('Argus Drop'!$D$7:$D$165,$A42,'Argus Drop'!DJ$7:DJ$165)</f>
        <v>0</v>
      </c>
      <c r="DG42" s="414">
        <f>+SUMIF('Argus Drop'!$D$7:$D$165,$A42,'Argus Drop'!DK$7:DK$165)</f>
        <v>0</v>
      </c>
      <c r="DH42" s="414">
        <f>+SUMIF('Argus Drop'!$D$7:$D$165,$A42,'Argus Drop'!DL$7:DL$165)</f>
        <v>0</v>
      </c>
      <c r="DI42" s="414">
        <f>+SUMIF('Argus Drop'!$D$7:$D$165,$A42,'Argus Drop'!DM$7:DM$165)</f>
        <v>0</v>
      </c>
      <c r="DJ42" s="414">
        <f>+SUMIF('Argus Drop'!$D$7:$D$165,$A42,'Argus Drop'!DN$7:DN$165)</f>
        <v>0</v>
      </c>
      <c r="DK42" s="414">
        <f>+SUMIF('Argus Drop'!$D$7:$D$165,$A42,'Argus Drop'!DO$7:DO$165)</f>
        <v>0</v>
      </c>
      <c r="DL42" s="414">
        <f>+SUMIF('Argus Drop'!$D$7:$D$165,$A42,'Argus Drop'!DP$7:DP$165)</f>
        <v>0</v>
      </c>
      <c r="DM42" s="414">
        <f>+SUMIF('Argus Drop'!$D$7:$D$165,$A42,'Argus Drop'!DQ$7:DQ$165)</f>
        <v>0</v>
      </c>
      <c r="DN42" s="414">
        <f>+SUMIF('Argus Drop'!$D$7:$D$165,$A42,'Argus Drop'!DR$7:DR$165)</f>
        <v>0</v>
      </c>
      <c r="DO42" s="414">
        <f>+SUMIF('Argus Drop'!$D$7:$D$165,$A42,'Argus Drop'!DS$7:DS$165)</f>
        <v>0</v>
      </c>
      <c r="DP42" s="414">
        <f>+SUMIF('Argus Drop'!$D$7:$D$165,$A42,'Argus Drop'!DT$7:DT$165)</f>
        <v>0</v>
      </c>
      <c r="DQ42" s="414">
        <f>+SUMIF('Argus Drop'!$D$7:$D$165,$A42,'Argus Drop'!DU$7:DU$165)</f>
        <v>0</v>
      </c>
      <c r="DR42" s="414">
        <f>+SUMIF('Argus Drop'!$D$7:$D$165,$A42,'Argus Drop'!DV$7:DV$165)</f>
        <v>0</v>
      </c>
      <c r="DS42" s="414">
        <f>+SUMIF('Argus Drop'!$D$7:$D$165,$A42,'Argus Drop'!DW$7:DW$165)</f>
        <v>0</v>
      </c>
      <c r="DT42" s="414">
        <f>+SUMIF('Argus Drop'!$D$7:$D$165,$A42,'Argus Drop'!DX$7:DX$165)</f>
        <v>0</v>
      </c>
      <c r="DU42" s="414">
        <f>+SUMIF('Argus Drop'!$D$7:$D$165,$A42,'Argus Drop'!DY$7:DY$165)</f>
        <v>0</v>
      </c>
      <c r="DV42" s="414">
        <f>+SUMIF('Argus Drop'!$D$7:$D$165,$A42,'Argus Drop'!DZ$7:DZ$165)</f>
        <v>0</v>
      </c>
      <c r="DW42" s="414">
        <f>+SUMIF('Argus Drop'!$D$7:$D$165,$A42,'Argus Drop'!EA$7:EA$165)</f>
        <v>0</v>
      </c>
      <c r="DX42" s="414">
        <f>+SUMIF('Argus Drop'!$D$7:$D$165,$A42,'Argus Drop'!EB$7:EB$165)</f>
        <v>0</v>
      </c>
      <c r="DY42" s="414">
        <f>+SUMIF('Argus Drop'!$D$7:$D$165,$A42,'Argus Drop'!EC$7:EC$165)</f>
        <v>0</v>
      </c>
      <c r="DZ42" s="414">
        <f>+SUMIF('Argus Drop'!$D$7:$D$165,$A42,'Argus Drop'!ED$7:ED$165)</f>
        <v>0</v>
      </c>
      <c r="EA42" s="414">
        <f>+SUMIF('Argus Drop'!$D$7:$D$165,$A42,'Argus Drop'!EE$7:EE$165)</f>
        <v>0</v>
      </c>
      <c r="EB42" s="414">
        <f>+SUMIF('Argus Drop'!$D$7:$D$165,$A42,'Argus Drop'!EF$7:EF$165)</f>
        <v>0</v>
      </c>
      <c r="EC42" s="414">
        <f>+SUMIF('Argus Drop'!$D$7:$D$165,$A42,'Argus Drop'!EG$7:EG$165)</f>
        <v>0</v>
      </c>
    </row>
    <row r="43" spans="1:133">
      <c r="B43" s="414"/>
      <c r="C43" s="414"/>
      <c r="D43" s="414"/>
      <c r="E43" s="414"/>
      <c r="F43" s="414"/>
      <c r="G43" s="414"/>
      <c r="H43" s="414"/>
      <c r="I43" s="414"/>
      <c r="J43" s="414"/>
      <c r="K43" s="414"/>
      <c r="L43" s="414"/>
      <c r="M43" s="414"/>
      <c r="N43" s="414"/>
      <c r="O43" s="414"/>
      <c r="P43" s="414"/>
      <c r="Q43" s="414"/>
      <c r="R43" s="414"/>
      <c r="S43" s="414"/>
      <c r="T43" s="414"/>
      <c r="U43" s="414"/>
      <c r="V43" s="414"/>
      <c r="W43" s="414"/>
      <c r="X43" s="414"/>
      <c r="Y43" s="414"/>
      <c r="Z43" s="414"/>
      <c r="AA43" s="414"/>
      <c r="AB43" s="414"/>
      <c r="AC43" s="414"/>
      <c r="AD43" s="414"/>
      <c r="AE43" s="414"/>
      <c r="AF43" s="414"/>
      <c r="AG43" s="414"/>
      <c r="AH43" s="414"/>
      <c r="AI43" s="414"/>
      <c r="AJ43" s="414"/>
      <c r="AK43" s="414"/>
      <c r="AL43" s="414"/>
      <c r="AM43" s="414"/>
      <c r="AN43" s="414"/>
      <c r="AO43" s="414"/>
      <c r="AP43" s="414"/>
      <c r="AQ43" s="414"/>
      <c r="AR43" s="414"/>
      <c r="AS43" s="414"/>
      <c r="AT43" s="414"/>
      <c r="AU43" s="414"/>
      <c r="AV43" s="414"/>
      <c r="AW43" s="414"/>
      <c r="AX43" s="414"/>
      <c r="AY43" s="414"/>
      <c r="AZ43" s="414"/>
      <c r="BA43" s="414"/>
      <c r="BB43" s="414"/>
      <c r="BC43" s="414"/>
      <c r="BD43" s="414"/>
      <c r="BE43" s="414"/>
      <c r="BF43" s="414"/>
      <c r="BG43" s="414"/>
      <c r="BH43" s="414"/>
      <c r="BI43" s="414"/>
      <c r="BJ43" s="414"/>
      <c r="BK43" s="414"/>
      <c r="BL43" s="414"/>
      <c r="BM43" s="414"/>
      <c r="BN43" s="414"/>
      <c r="BO43" s="414"/>
      <c r="BP43" s="414"/>
      <c r="BQ43" s="414"/>
      <c r="BR43" s="414"/>
      <c r="BS43" s="414"/>
      <c r="BT43" s="414"/>
      <c r="BU43" s="414"/>
      <c r="BV43" s="414"/>
      <c r="BW43" s="414"/>
      <c r="BX43" s="414"/>
      <c r="BY43" s="414"/>
      <c r="BZ43" s="414"/>
      <c r="CA43" s="414"/>
      <c r="CB43" s="414"/>
      <c r="CC43" s="414"/>
      <c r="CD43" s="414"/>
      <c r="CE43" s="414"/>
      <c r="CF43" s="414"/>
      <c r="CG43" s="414"/>
      <c r="CH43" s="414"/>
      <c r="CI43" s="414"/>
      <c r="CJ43" s="414"/>
      <c r="CK43" s="414"/>
      <c r="CL43" s="414"/>
      <c r="CM43" s="414"/>
      <c r="CN43" s="414"/>
      <c r="CO43" s="414"/>
      <c r="CP43" s="414"/>
      <c r="CQ43" s="414"/>
      <c r="CR43" s="414"/>
      <c r="CS43" s="414"/>
      <c r="CT43" s="414"/>
      <c r="CU43" s="414"/>
      <c r="CV43" s="414"/>
      <c r="CW43" s="414"/>
      <c r="CX43" s="414"/>
      <c r="CY43" s="414"/>
      <c r="CZ43" s="414"/>
      <c r="DA43" s="414"/>
      <c r="DB43" s="414"/>
      <c r="DC43" s="414"/>
      <c r="DD43" s="414"/>
      <c r="DE43" s="414"/>
      <c r="DF43" s="414"/>
      <c r="DG43" s="414"/>
      <c r="DH43" s="414"/>
      <c r="DI43" s="414"/>
      <c r="DJ43" s="414"/>
      <c r="DK43" s="414"/>
      <c r="DL43" s="414"/>
      <c r="DM43" s="414"/>
      <c r="DN43" s="414"/>
      <c r="DO43" s="414"/>
      <c r="DP43" s="414"/>
      <c r="DQ43" s="414"/>
      <c r="DR43" s="414"/>
      <c r="DS43" s="414"/>
      <c r="DT43" s="414"/>
      <c r="DU43" s="414"/>
      <c r="DV43" s="414"/>
      <c r="DW43" s="414"/>
      <c r="DX43" s="414"/>
      <c r="DY43" s="414"/>
      <c r="DZ43" s="414"/>
      <c r="EA43" s="414"/>
      <c r="EB43" s="414"/>
      <c r="EC43" s="414"/>
    </row>
    <row r="44" spans="1:133">
      <c r="B44" s="414"/>
      <c r="C44" s="414"/>
      <c r="D44" s="414"/>
      <c r="E44" s="414"/>
      <c r="F44" s="414"/>
      <c r="G44" s="414"/>
      <c r="H44" s="414"/>
      <c r="I44" s="414"/>
      <c r="J44" s="414"/>
      <c r="K44" s="414"/>
      <c r="L44" s="414"/>
      <c r="M44" s="414"/>
      <c r="N44" s="414"/>
      <c r="O44" s="414"/>
      <c r="P44" s="414"/>
      <c r="Q44" s="414"/>
      <c r="R44" s="414"/>
      <c r="S44" s="414"/>
      <c r="T44" s="414"/>
      <c r="U44" s="414"/>
      <c r="V44" s="414"/>
      <c r="W44" s="414"/>
      <c r="X44" s="414"/>
      <c r="Y44" s="414"/>
      <c r="Z44" s="414"/>
      <c r="AA44" s="414"/>
      <c r="AB44" s="414"/>
      <c r="AC44" s="414"/>
      <c r="AD44" s="414"/>
      <c r="AE44" s="414"/>
      <c r="AF44" s="414"/>
      <c r="AG44" s="414"/>
      <c r="AH44" s="414"/>
      <c r="AI44" s="414"/>
      <c r="AJ44" s="414"/>
      <c r="AK44" s="414"/>
      <c r="AL44" s="414"/>
      <c r="AM44" s="414"/>
      <c r="AN44" s="414"/>
      <c r="AO44" s="414"/>
      <c r="AP44" s="414"/>
      <c r="AQ44" s="414"/>
      <c r="AR44" s="414"/>
      <c r="AS44" s="414"/>
      <c r="AT44" s="414"/>
      <c r="AU44" s="414"/>
      <c r="AV44" s="414"/>
      <c r="AW44" s="414"/>
      <c r="AX44" s="414"/>
      <c r="AY44" s="414"/>
      <c r="AZ44" s="414"/>
      <c r="BA44" s="414"/>
      <c r="BB44" s="414"/>
      <c r="BC44" s="414"/>
      <c r="BD44" s="414"/>
      <c r="BE44" s="414"/>
      <c r="BF44" s="414"/>
      <c r="BG44" s="414"/>
      <c r="BH44" s="414"/>
      <c r="BI44" s="414"/>
      <c r="BJ44" s="414"/>
      <c r="BK44" s="414"/>
      <c r="BL44" s="414"/>
      <c r="BM44" s="414"/>
      <c r="BN44" s="414"/>
      <c r="BO44" s="414"/>
      <c r="BP44" s="414"/>
      <c r="BQ44" s="414"/>
      <c r="BR44" s="414"/>
      <c r="BS44" s="414"/>
      <c r="BT44" s="414"/>
      <c r="BU44" s="414"/>
      <c r="BV44" s="414"/>
      <c r="BW44" s="414"/>
      <c r="BX44" s="414"/>
      <c r="BY44" s="414"/>
      <c r="BZ44" s="414"/>
      <c r="CA44" s="414"/>
      <c r="CB44" s="414"/>
      <c r="CC44" s="414"/>
      <c r="CD44" s="414"/>
      <c r="CE44" s="414"/>
      <c r="CF44" s="414"/>
      <c r="CG44" s="414"/>
      <c r="CH44" s="414"/>
      <c r="CI44" s="414"/>
      <c r="CJ44" s="414"/>
      <c r="CK44" s="414"/>
      <c r="CL44" s="414"/>
      <c r="CM44" s="414"/>
      <c r="CN44" s="414"/>
      <c r="CO44" s="414"/>
      <c r="CP44" s="414"/>
      <c r="CQ44" s="414"/>
      <c r="CR44" s="414"/>
      <c r="CS44" s="414"/>
      <c r="CT44" s="414"/>
      <c r="CU44" s="414"/>
      <c r="CV44" s="414"/>
      <c r="CW44" s="414"/>
      <c r="CX44" s="414"/>
      <c r="CY44" s="414"/>
      <c r="CZ44" s="414"/>
      <c r="DA44" s="414"/>
      <c r="DB44" s="414"/>
      <c r="DC44" s="414"/>
      <c r="DD44" s="414"/>
      <c r="DE44" s="414"/>
      <c r="DF44" s="414"/>
      <c r="DG44" s="414"/>
      <c r="DH44" s="414"/>
      <c r="DI44" s="414"/>
      <c r="DJ44" s="414"/>
      <c r="DK44" s="414"/>
      <c r="DL44" s="414"/>
      <c r="DM44" s="414"/>
      <c r="DN44" s="414"/>
      <c r="DO44" s="414"/>
      <c r="DP44" s="414"/>
      <c r="DQ44" s="414"/>
      <c r="DR44" s="414"/>
      <c r="DS44" s="414"/>
      <c r="DT44" s="414"/>
      <c r="DU44" s="414"/>
      <c r="DV44" s="414"/>
      <c r="DW44" s="414"/>
      <c r="DX44" s="414"/>
      <c r="DY44" s="414"/>
      <c r="DZ44" s="414"/>
      <c r="EA44" s="414"/>
      <c r="EB44" s="414"/>
      <c r="EC44" s="414"/>
    </row>
    <row r="45" spans="1:133">
      <c r="A45" s="420" t="str">
        <f>+'Argus Drop'!B44</f>
        <v>TI</v>
      </c>
      <c r="B45" s="414">
        <f>+SUMIF('Argus Drop'!$D$7:$D$165,$A45,'Argus Drop'!F$7:F$165)</f>
        <v>0</v>
      </c>
      <c r="C45" s="414">
        <f>+SUMIF('Argus Drop'!$D$7:$D$165,$A45,'Argus Drop'!G$7:G$165)</f>
        <v>0</v>
      </c>
      <c r="D45" s="414">
        <f>+SUMIF('Argus Drop'!$D$7:$D$165,$A45,'Argus Drop'!H$7:H$165)</f>
        <v>0</v>
      </c>
      <c r="E45" s="414">
        <f>+SUMIF('Argus Drop'!$D$7:$D$165,$A45,'Argus Drop'!I$7:I$165)</f>
        <v>0</v>
      </c>
      <c r="F45" s="414">
        <f>+SUMIF('Argus Drop'!$D$7:$D$165,$A45,'Argus Drop'!J$7:J$165)</f>
        <v>0</v>
      </c>
      <c r="G45" s="414">
        <f>+SUMIF('Argus Drop'!$D$7:$D$165,$A45,'Argus Drop'!K$7:K$165)</f>
        <v>0</v>
      </c>
      <c r="H45" s="414">
        <f>+SUMIF('Argus Drop'!$D$7:$D$165,$A45,'Argus Drop'!L$7:L$165)</f>
        <v>0</v>
      </c>
      <c r="I45" s="414">
        <f>+SUMIF('Argus Drop'!$D$7:$D$165,$A45,'Argus Drop'!M$7:M$165)</f>
        <v>46800</v>
      </c>
      <c r="J45" s="414">
        <f>+SUMIF('Argus Drop'!$D$7:$D$165,$A45,'Argus Drop'!N$7:N$165)</f>
        <v>46800</v>
      </c>
      <c r="K45" s="414">
        <f>+SUMIF('Argus Drop'!$D$7:$D$165,$A45,'Argus Drop'!O$7:O$165)</f>
        <v>46800</v>
      </c>
      <c r="L45" s="414">
        <f>+SUMIF('Argus Drop'!$D$7:$D$165,$A45,'Argus Drop'!P$7:P$165)</f>
        <v>46800</v>
      </c>
      <c r="M45" s="414">
        <f>+SUMIF('Argus Drop'!$D$7:$D$165,$A45,'Argus Drop'!Q$7:Q$165)</f>
        <v>46800</v>
      </c>
      <c r="N45" s="414">
        <f>+SUMIF('Argus Drop'!$D$7:$D$165,$A45,'Argus Drop'!R$7:R$165)</f>
        <v>46800</v>
      </c>
      <c r="O45" s="414">
        <f>+SUMIF('Argus Drop'!$D$7:$D$165,$A45,'Argus Drop'!S$7:S$165)</f>
        <v>61600</v>
      </c>
      <c r="P45" s="414">
        <f>+SUMIF('Argus Drop'!$D$7:$D$165,$A45,'Argus Drop'!T$7:T$165)</f>
        <v>46800</v>
      </c>
      <c r="Q45" s="414">
        <f>+SUMIF('Argus Drop'!$D$7:$D$165,$A45,'Argus Drop'!U$7:U$165)</f>
        <v>216565</v>
      </c>
      <c r="R45" s="414">
        <f>+SUMIF('Argus Drop'!$D$7:$D$165,$A45,'Argus Drop'!V$7:V$165)</f>
        <v>46800</v>
      </c>
      <c r="S45" s="414">
        <f>+SUMIF('Argus Drop'!$D$7:$D$165,$A45,'Argus Drop'!W$7:W$165)</f>
        <v>186761</v>
      </c>
      <c r="T45" s="414">
        <f>+SUMIF('Argus Drop'!$D$7:$D$165,$A45,'Argus Drop'!X$7:X$165)</f>
        <v>0</v>
      </c>
      <c r="U45" s="414">
        <f>+SUMIF('Argus Drop'!$D$7:$D$165,$A45,'Argus Drop'!Y$7:Y$165)</f>
        <v>0</v>
      </c>
      <c r="V45" s="414">
        <f>+SUMIF('Argus Drop'!$D$7:$D$165,$A45,'Argus Drop'!Z$7:Z$165)</f>
        <v>0</v>
      </c>
      <c r="W45" s="414">
        <f>+SUMIF('Argus Drop'!$D$7:$D$165,$A45,'Argus Drop'!AA$7:AA$165)</f>
        <v>0</v>
      </c>
      <c r="X45" s="414">
        <f>+SUMIF('Argus Drop'!$D$7:$D$165,$A45,'Argus Drop'!AB$7:AB$165)</f>
        <v>0</v>
      </c>
      <c r="Y45" s="414">
        <f>+SUMIF('Argus Drop'!$D$7:$D$165,$A45,'Argus Drop'!AC$7:AC$165)</f>
        <v>0</v>
      </c>
      <c r="Z45" s="414">
        <f>+SUMIF('Argus Drop'!$D$7:$D$165,$A45,'Argus Drop'!AD$7:AD$165)</f>
        <v>0</v>
      </c>
      <c r="AA45" s="414">
        <f>+SUMIF('Argus Drop'!$D$7:$D$165,$A45,'Argus Drop'!AE$7:AE$165)</f>
        <v>0</v>
      </c>
      <c r="AB45" s="414">
        <f>+SUMIF('Argus Drop'!$D$7:$D$165,$A45,'Argus Drop'!AF$7:AF$165)</f>
        <v>0</v>
      </c>
      <c r="AC45" s="414">
        <f>+SUMIF('Argus Drop'!$D$7:$D$165,$A45,'Argus Drop'!AG$7:AG$165)</f>
        <v>0</v>
      </c>
      <c r="AD45" s="414">
        <f>+SUMIF('Argus Drop'!$D$7:$D$165,$A45,'Argus Drop'!AH$7:AH$165)</f>
        <v>0</v>
      </c>
      <c r="AE45" s="414">
        <f>+SUMIF('Argus Drop'!$D$7:$D$165,$A45,'Argus Drop'!AI$7:AI$165)</f>
        <v>0</v>
      </c>
      <c r="AF45" s="414">
        <f>+SUMIF('Argus Drop'!$D$7:$D$165,$A45,'Argus Drop'!AJ$7:AJ$165)</f>
        <v>0</v>
      </c>
      <c r="AG45" s="414">
        <f>+SUMIF('Argus Drop'!$D$7:$D$165,$A45,'Argus Drop'!AK$7:AK$165)</f>
        <v>0</v>
      </c>
      <c r="AH45" s="414">
        <f>+SUMIF('Argus Drop'!$D$7:$D$165,$A45,'Argus Drop'!AL$7:AL$165)</f>
        <v>0</v>
      </c>
      <c r="AI45" s="414">
        <f>+SUMIF('Argus Drop'!$D$7:$D$165,$A45,'Argus Drop'!AM$7:AM$165)</f>
        <v>0</v>
      </c>
      <c r="AJ45" s="414">
        <f>+SUMIF('Argus Drop'!$D$7:$D$165,$A45,'Argus Drop'!AN$7:AN$165)</f>
        <v>0</v>
      </c>
      <c r="AK45" s="414">
        <f>+SUMIF('Argus Drop'!$D$7:$D$165,$A45,'Argus Drop'!AO$7:AO$165)</f>
        <v>0</v>
      </c>
      <c r="AL45" s="414">
        <f>+SUMIF('Argus Drop'!$D$7:$D$165,$A45,'Argus Drop'!AP$7:AP$165)</f>
        <v>0</v>
      </c>
      <c r="AM45" s="414">
        <f>+SUMIF('Argus Drop'!$D$7:$D$165,$A45,'Argus Drop'!AQ$7:AQ$165)</f>
        <v>0</v>
      </c>
      <c r="AN45" s="414">
        <f>+SUMIF('Argus Drop'!$D$7:$D$165,$A45,'Argus Drop'!AR$7:AR$165)</f>
        <v>0</v>
      </c>
      <c r="AO45" s="414">
        <f>+SUMIF('Argus Drop'!$D$7:$D$165,$A45,'Argus Drop'!AS$7:AS$165)</f>
        <v>0</v>
      </c>
      <c r="AP45" s="414">
        <f>+SUMIF('Argus Drop'!$D$7:$D$165,$A45,'Argus Drop'!AT$7:AT$165)</f>
        <v>0</v>
      </c>
      <c r="AQ45" s="414">
        <f>+SUMIF('Argus Drop'!$D$7:$D$165,$A45,'Argus Drop'!AU$7:AU$165)</f>
        <v>0</v>
      </c>
      <c r="AR45" s="414">
        <f>+SUMIF('Argus Drop'!$D$7:$D$165,$A45,'Argus Drop'!AV$7:AV$165)</f>
        <v>0</v>
      </c>
      <c r="AS45" s="414">
        <f>+SUMIF('Argus Drop'!$D$7:$D$165,$A45,'Argus Drop'!AW$7:AW$165)</f>
        <v>0</v>
      </c>
      <c r="AT45" s="414">
        <f>+SUMIF('Argus Drop'!$D$7:$D$165,$A45,'Argus Drop'!AX$7:AX$165)</f>
        <v>0</v>
      </c>
      <c r="AU45" s="414">
        <f>+SUMIF('Argus Drop'!$D$7:$D$165,$A45,'Argus Drop'!AY$7:AY$165)</f>
        <v>0</v>
      </c>
      <c r="AV45" s="414">
        <f>+SUMIF('Argus Drop'!$D$7:$D$165,$A45,'Argus Drop'!AZ$7:AZ$165)</f>
        <v>0</v>
      </c>
      <c r="AW45" s="414">
        <f>+SUMIF('Argus Drop'!$D$7:$D$165,$A45,'Argus Drop'!BA$7:BA$165)</f>
        <v>0</v>
      </c>
      <c r="AX45" s="414">
        <f>+SUMIF('Argus Drop'!$D$7:$D$165,$A45,'Argus Drop'!BB$7:BB$165)</f>
        <v>0</v>
      </c>
      <c r="AY45" s="414">
        <f>+SUMIF('Argus Drop'!$D$7:$D$165,$A45,'Argus Drop'!BC$7:BC$165)</f>
        <v>0</v>
      </c>
      <c r="AZ45" s="414">
        <f>+SUMIF('Argus Drop'!$D$7:$D$165,$A45,'Argus Drop'!BD$7:BD$165)</f>
        <v>0</v>
      </c>
      <c r="BA45" s="414">
        <f>+SUMIF('Argus Drop'!$D$7:$D$165,$A45,'Argus Drop'!BE$7:BE$165)</f>
        <v>0</v>
      </c>
      <c r="BB45" s="414">
        <f>+SUMIF('Argus Drop'!$D$7:$D$165,$A45,'Argus Drop'!BF$7:BF$165)</f>
        <v>0</v>
      </c>
      <c r="BC45" s="414">
        <f>+SUMIF('Argus Drop'!$D$7:$D$165,$A45,'Argus Drop'!BG$7:BG$165)</f>
        <v>0</v>
      </c>
      <c r="BD45" s="414">
        <f>+SUMIF('Argus Drop'!$D$7:$D$165,$A45,'Argus Drop'!BH$7:BH$165)</f>
        <v>0</v>
      </c>
      <c r="BE45" s="414">
        <f>+SUMIF('Argus Drop'!$D$7:$D$165,$A45,'Argus Drop'!BI$7:BI$165)</f>
        <v>0</v>
      </c>
      <c r="BF45" s="414">
        <f>+SUMIF('Argus Drop'!$D$7:$D$165,$A45,'Argus Drop'!BJ$7:BJ$165)</f>
        <v>401688</v>
      </c>
      <c r="BG45" s="414">
        <f>+SUMIF('Argus Drop'!$D$7:$D$165,$A45,'Argus Drop'!BK$7:BK$165)</f>
        <v>0</v>
      </c>
      <c r="BH45" s="414">
        <f>+SUMIF('Argus Drop'!$D$7:$D$165,$A45,'Argus Drop'!BL$7:BL$165)</f>
        <v>0</v>
      </c>
      <c r="BI45" s="414">
        <f>+SUMIF('Argus Drop'!$D$7:$D$165,$A45,'Argus Drop'!BM$7:BM$165)</f>
        <v>0</v>
      </c>
      <c r="BJ45" s="414">
        <f>+SUMIF('Argus Drop'!$D$7:$D$165,$A45,'Argus Drop'!BN$7:BN$165)</f>
        <v>0</v>
      </c>
      <c r="BK45" s="414">
        <f>+SUMIF('Argus Drop'!$D$7:$D$165,$A45,'Argus Drop'!BO$7:BO$165)</f>
        <v>0</v>
      </c>
      <c r="BL45" s="414">
        <f>+SUMIF('Argus Drop'!$D$7:$D$165,$A45,'Argus Drop'!BP$7:BP$165)</f>
        <v>0</v>
      </c>
      <c r="BM45" s="414">
        <f>+SUMIF('Argus Drop'!$D$7:$D$165,$A45,'Argus Drop'!BQ$7:BQ$165)</f>
        <v>0</v>
      </c>
      <c r="BN45" s="414">
        <f>+SUMIF('Argus Drop'!$D$7:$D$165,$A45,'Argus Drop'!BR$7:BR$165)</f>
        <v>0</v>
      </c>
      <c r="BO45" s="414">
        <f>+SUMIF('Argus Drop'!$D$7:$D$165,$A45,'Argus Drop'!BS$7:BS$165)</f>
        <v>0</v>
      </c>
      <c r="BP45" s="414">
        <f>+SUMIF('Argus Drop'!$D$7:$D$165,$A45,'Argus Drop'!BT$7:BT$165)</f>
        <v>0</v>
      </c>
      <c r="BQ45" s="414">
        <f>+SUMIF('Argus Drop'!$D$7:$D$165,$A45,'Argus Drop'!BU$7:BU$165)</f>
        <v>0</v>
      </c>
      <c r="BR45" s="414">
        <f>+SUMIF('Argus Drop'!$D$7:$D$165,$A45,'Argus Drop'!BV$7:BV$165)</f>
        <v>0</v>
      </c>
      <c r="BS45" s="414">
        <f>+SUMIF('Argus Drop'!$D$7:$D$165,$A45,'Argus Drop'!BW$7:BW$165)</f>
        <v>0</v>
      </c>
      <c r="BT45" s="414">
        <f>+SUMIF('Argus Drop'!$D$7:$D$165,$A45,'Argus Drop'!BX$7:BX$165)</f>
        <v>0</v>
      </c>
      <c r="BU45" s="414">
        <f>+SUMIF('Argus Drop'!$D$7:$D$165,$A45,'Argus Drop'!BY$7:BY$165)</f>
        <v>0</v>
      </c>
      <c r="BV45" s="414">
        <f>+SUMIF('Argus Drop'!$D$7:$D$165,$A45,'Argus Drop'!BZ$7:BZ$165)</f>
        <v>0</v>
      </c>
      <c r="BW45" s="414">
        <f>+SUMIF('Argus Drop'!$D$7:$D$165,$A45,'Argus Drop'!CA$7:CA$165)</f>
        <v>0</v>
      </c>
      <c r="BX45" s="414">
        <f>+SUMIF('Argus Drop'!$D$7:$D$165,$A45,'Argus Drop'!CB$7:CB$165)</f>
        <v>0</v>
      </c>
      <c r="BY45" s="414">
        <f>+SUMIF('Argus Drop'!$D$7:$D$165,$A45,'Argus Drop'!CC$7:CC$165)</f>
        <v>0</v>
      </c>
      <c r="BZ45" s="414">
        <f>+SUMIF('Argus Drop'!$D$7:$D$165,$A45,'Argus Drop'!CD$7:CD$165)</f>
        <v>0</v>
      </c>
      <c r="CA45" s="414">
        <f>+SUMIF('Argus Drop'!$D$7:$D$165,$A45,'Argus Drop'!CE$7:CE$165)</f>
        <v>196804</v>
      </c>
      <c r="CB45" s="414">
        <f>+SUMIF('Argus Drop'!$D$7:$D$165,$A45,'Argus Drop'!CF$7:CF$165)</f>
        <v>0</v>
      </c>
      <c r="CC45" s="414">
        <f>+SUMIF('Argus Drop'!$D$7:$D$165,$A45,'Argus Drop'!CG$7:CG$165)</f>
        <v>198329</v>
      </c>
      <c r="CD45" s="414">
        <f>+SUMIF('Argus Drop'!$D$7:$D$165,$A45,'Argus Drop'!CH$7:CH$165)</f>
        <v>0</v>
      </c>
      <c r="CE45" s="414">
        <f>+SUMIF('Argus Drop'!$D$7:$D$165,$A45,'Argus Drop'!CI$7:CI$165)</f>
        <v>0</v>
      </c>
      <c r="CF45" s="414">
        <f>+SUMIF('Argus Drop'!$D$7:$D$165,$A45,'Argus Drop'!CJ$7:CJ$165)</f>
        <v>0</v>
      </c>
      <c r="CG45" s="414">
        <f>+SUMIF('Argus Drop'!$D$7:$D$165,$A45,'Argus Drop'!CK$7:CK$165)</f>
        <v>0</v>
      </c>
      <c r="CH45" s="414">
        <f>+SUMIF('Argus Drop'!$D$7:$D$165,$A45,'Argus Drop'!CL$7:CL$165)</f>
        <v>0</v>
      </c>
      <c r="CI45" s="414">
        <f>+SUMIF('Argus Drop'!$D$7:$D$165,$A45,'Argus Drop'!CM$7:CM$165)</f>
        <v>130097</v>
      </c>
      <c r="CJ45" s="414">
        <f>+SUMIF('Argus Drop'!$D$7:$D$165,$A45,'Argus Drop'!CN$7:CN$165)</f>
        <v>0</v>
      </c>
      <c r="CK45" s="414">
        <f>+SUMIF('Argus Drop'!$D$7:$D$165,$A45,'Argus Drop'!CO$7:CO$165)</f>
        <v>0</v>
      </c>
      <c r="CL45" s="414">
        <f>+SUMIF('Argus Drop'!$D$7:$D$165,$A45,'Argus Drop'!CP$7:CP$165)</f>
        <v>0</v>
      </c>
      <c r="CM45" s="414">
        <f>+SUMIF('Argus Drop'!$D$7:$D$165,$A45,'Argus Drop'!CQ$7:CQ$165)</f>
        <v>0</v>
      </c>
      <c r="CN45" s="414">
        <f>+SUMIF('Argus Drop'!$D$7:$D$165,$A45,'Argus Drop'!CR$7:CR$165)</f>
        <v>0</v>
      </c>
      <c r="CO45" s="414">
        <f>+SUMIF('Argus Drop'!$D$7:$D$165,$A45,'Argus Drop'!CS$7:CS$165)</f>
        <v>0</v>
      </c>
      <c r="CP45" s="414">
        <f>+SUMIF('Argus Drop'!$D$7:$D$165,$A45,'Argus Drop'!CT$7:CT$165)</f>
        <v>0</v>
      </c>
      <c r="CQ45" s="414">
        <f>+SUMIF('Argus Drop'!$D$7:$D$165,$A45,'Argus Drop'!CU$7:CU$165)</f>
        <v>0</v>
      </c>
      <c r="CR45" s="414">
        <f>+SUMIF('Argus Drop'!$D$7:$D$165,$A45,'Argus Drop'!CV$7:CV$165)</f>
        <v>0</v>
      </c>
      <c r="CS45" s="414">
        <f>+SUMIF('Argus Drop'!$D$7:$D$165,$A45,'Argus Drop'!CW$7:CW$165)</f>
        <v>0</v>
      </c>
      <c r="CT45" s="414">
        <f>+SUMIF('Argus Drop'!$D$7:$D$165,$A45,'Argus Drop'!CX$7:CX$165)</f>
        <v>0</v>
      </c>
      <c r="CU45" s="414">
        <f>+SUMIF('Argus Drop'!$D$7:$D$165,$A45,'Argus Drop'!CY$7:CY$165)</f>
        <v>0</v>
      </c>
      <c r="CV45" s="414">
        <f>+SUMIF('Argus Drop'!$D$7:$D$165,$A45,'Argus Drop'!CZ$7:CZ$165)</f>
        <v>0</v>
      </c>
      <c r="CW45" s="414">
        <f>+SUMIF('Argus Drop'!$D$7:$D$165,$A45,'Argus Drop'!DA$7:DA$165)</f>
        <v>0</v>
      </c>
      <c r="CX45" s="414">
        <f>+SUMIF('Argus Drop'!$D$7:$D$165,$A45,'Argus Drop'!DB$7:DB$165)</f>
        <v>0</v>
      </c>
      <c r="CY45" s="414">
        <f>+SUMIF('Argus Drop'!$D$7:$D$165,$A45,'Argus Drop'!DC$7:DC$165)</f>
        <v>0</v>
      </c>
      <c r="CZ45" s="414">
        <f>+SUMIF('Argus Drop'!$D$7:$D$165,$A45,'Argus Drop'!DD$7:DD$165)</f>
        <v>0</v>
      </c>
      <c r="DA45" s="414">
        <f>+SUMIF('Argus Drop'!$D$7:$D$165,$A45,'Argus Drop'!DE$7:DE$165)</f>
        <v>0</v>
      </c>
      <c r="DB45" s="414">
        <f>+SUMIF('Argus Drop'!$D$7:$D$165,$A45,'Argus Drop'!DF$7:DF$165)</f>
        <v>0</v>
      </c>
      <c r="DC45" s="414">
        <f>+SUMIF('Argus Drop'!$D$7:$D$165,$A45,'Argus Drop'!DG$7:DG$165)</f>
        <v>0</v>
      </c>
      <c r="DD45" s="414">
        <f>+SUMIF('Argus Drop'!$D$7:$D$165,$A45,'Argus Drop'!DH$7:DH$165)</f>
        <v>0</v>
      </c>
      <c r="DE45" s="414">
        <f>+SUMIF('Argus Drop'!$D$7:$D$165,$A45,'Argus Drop'!DI$7:DI$165)</f>
        <v>62049</v>
      </c>
      <c r="DF45" s="414">
        <f>+SUMIF('Argus Drop'!$D$7:$D$165,$A45,'Argus Drop'!DJ$7:DJ$165)</f>
        <v>0</v>
      </c>
      <c r="DG45" s="414">
        <f>+SUMIF('Argus Drop'!$D$7:$D$165,$A45,'Argus Drop'!DK$7:DK$165)</f>
        <v>0</v>
      </c>
      <c r="DH45" s="414">
        <f>+SUMIF('Argus Drop'!$D$7:$D$165,$A45,'Argus Drop'!DL$7:DL$165)</f>
        <v>0</v>
      </c>
      <c r="DI45" s="414">
        <f>+SUMIF('Argus Drop'!$D$7:$D$165,$A45,'Argus Drop'!DM$7:DM$165)</f>
        <v>0</v>
      </c>
      <c r="DJ45" s="414">
        <f>+SUMIF('Argus Drop'!$D$7:$D$165,$A45,'Argus Drop'!DN$7:DN$165)</f>
        <v>0</v>
      </c>
      <c r="DK45" s="414">
        <f>+SUMIF('Argus Drop'!$D$7:$D$165,$A45,'Argus Drop'!DO$7:DO$165)</f>
        <v>293007</v>
      </c>
      <c r="DL45" s="414">
        <f>+SUMIF('Argus Drop'!$D$7:$D$165,$A45,'Argus Drop'!DP$7:DP$165)</f>
        <v>0</v>
      </c>
      <c r="DM45" s="414">
        <f>+SUMIF('Argus Drop'!$D$7:$D$165,$A45,'Argus Drop'!DQ$7:DQ$165)</f>
        <v>0</v>
      </c>
      <c r="DN45" s="414">
        <f>+SUMIF('Argus Drop'!$D$7:$D$165,$A45,'Argus Drop'!DR$7:DR$165)</f>
        <v>0</v>
      </c>
      <c r="DO45" s="414">
        <f>+SUMIF('Argus Drop'!$D$7:$D$165,$A45,'Argus Drop'!DS$7:DS$165)</f>
        <v>0</v>
      </c>
      <c r="DP45" s="414">
        <f>+SUMIF('Argus Drop'!$D$7:$D$165,$A45,'Argus Drop'!DT$7:DT$165)</f>
        <v>465667</v>
      </c>
      <c r="DQ45" s="414">
        <f>+SUMIF('Argus Drop'!$D$7:$D$165,$A45,'Argus Drop'!DU$7:DU$165)</f>
        <v>0</v>
      </c>
      <c r="DR45" s="414">
        <f>+SUMIF('Argus Drop'!$D$7:$D$165,$A45,'Argus Drop'!DV$7:DV$165)</f>
        <v>0</v>
      </c>
      <c r="DS45" s="414">
        <f>+SUMIF('Argus Drop'!$D$7:$D$165,$A45,'Argus Drop'!DW$7:DW$165)</f>
        <v>0</v>
      </c>
      <c r="DT45" s="414">
        <f>+SUMIF('Argus Drop'!$D$7:$D$165,$A45,'Argus Drop'!DX$7:DX$165)</f>
        <v>1445452</v>
      </c>
      <c r="DU45" s="414">
        <f>+SUMIF('Argus Drop'!$D$7:$D$165,$A45,'Argus Drop'!DY$7:DY$165)</f>
        <v>29608</v>
      </c>
      <c r="DV45" s="414">
        <f>+SUMIF('Argus Drop'!$D$7:$D$165,$A45,'Argus Drop'!DZ$7:DZ$165)</f>
        <v>0</v>
      </c>
      <c r="DW45" s="414">
        <f>+SUMIF('Argus Drop'!$D$7:$D$165,$A45,'Argus Drop'!EA$7:EA$165)</f>
        <v>54909</v>
      </c>
      <c r="DX45" s="414">
        <f>+SUMIF('Argus Drop'!$D$7:$D$165,$A45,'Argus Drop'!EB$7:EB$165)</f>
        <v>0</v>
      </c>
      <c r="DY45" s="414">
        <f>+SUMIF('Argus Drop'!$D$7:$D$165,$A45,'Argus Drop'!EC$7:EC$165)</f>
        <v>0</v>
      </c>
      <c r="DZ45" s="414">
        <f>+SUMIF('Argus Drop'!$D$7:$D$165,$A45,'Argus Drop'!ED$7:ED$165)</f>
        <v>0</v>
      </c>
      <c r="EA45" s="414">
        <f>+SUMIF('Argus Drop'!$D$7:$D$165,$A45,'Argus Drop'!EE$7:EE$165)</f>
        <v>0</v>
      </c>
      <c r="EB45" s="414">
        <f>+SUMIF('Argus Drop'!$D$7:$D$165,$A45,'Argus Drop'!EF$7:EF$165)</f>
        <v>0</v>
      </c>
      <c r="EC45" s="414">
        <f>+SUMIF('Argus Drop'!$D$7:$D$165,$A45,'Argus Drop'!EG$7:EG$165)</f>
        <v>0</v>
      </c>
    </row>
    <row r="46" spans="1:133">
      <c r="A46" s="420" t="str">
        <f>+'Argus Drop'!B45</f>
        <v>LC</v>
      </c>
      <c r="B46" s="414">
        <f>+SUMIF('Argus Drop'!$D$7:$D$165,$A46,'Argus Drop'!F$7:F$165)</f>
        <v>0</v>
      </c>
      <c r="C46" s="414">
        <f>+SUMIF('Argus Drop'!$D$7:$D$165,$A46,'Argus Drop'!G$7:G$165)</f>
        <v>0</v>
      </c>
      <c r="D46" s="414">
        <f>+SUMIF('Argus Drop'!$D$7:$D$165,$A46,'Argus Drop'!H$7:H$165)</f>
        <v>0</v>
      </c>
      <c r="E46" s="414">
        <f>+SUMIF('Argus Drop'!$D$7:$D$165,$A46,'Argus Drop'!I$7:I$165)</f>
        <v>0</v>
      </c>
      <c r="F46" s="414">
        <f>+SUMIF('Argus Drop'!$D$7:$D$165,$A46,'Argus Drop'!J$7:J$165)</f>
        <v>0</v>
      </c>
      <c r="G46" s="414">
        <f>+SUMIF('Argus Drop'!$D$7:$D$165,$A46,'Argus Drop'!K$7:K$165)</f>
        <v>0</v>
      </c>
      <c r="H46" s="414">
        <f>+SUMIF('Argus Drop'!$D$7:$D$165,$A46,'Argus Drop'!L$7:L$165)</f>
        <v>0</v>
      </c>
      <c r="I46" s="414">
        <f>+SUMIF('Argus Drop'!$D$7:$D$165,$A46,'Argus Drop'!M$7:M$165)</f>
        <v>0</v>
      </c>
      <c r="J46" s="414">
        <f>+SUMIF('Argus Drop'!$D$7:$D$165,$A46,'Argus Drop'!N$7:N$165)</f>
        <v>0</v>
      </c>
      <c r="K46" s="414">
        <f>+SUMIF('Argus Drop'!$D$7:$D$165,$A46,'Argus Drop'!O$7:O$165)</f>
        <v>0</v>
      </c>
      <c r="L46" s="414">
        <f>+SUMIF('Argus Drop'!$D$7:$D$165,$A46,'Argus Drop'!P$7:P$165)</f>
        <v>0</v>
      </c>
      <c r="M46" s="414">
        <f>+SUMIF('Argus Drop'!$D$7:$D$165,$A46,'Argus Drop'!Q$7:Q$165)</f>
        <v>0</v>
      </c>
      <c r="N46" s="414">
        <f>+SUMIF('Argus Drop'!$D$7:$D$165,$A46,'Argus Drop'!R$7:R$165)</f>
        <v>0</v>
      </c>
      <c r="O46" s="414">
        <f>+SUMIF('Argus Drop'!$D$7:$D$165,$A46,'Argus Drop'!S$7:S$165)</f>
        <v>25651</v>
      </c>
      <c r="P46" s="414">
        <f>+SUMIF('Argus Drop'!$D$7:$D$165,$A46,'Argus Drop'!T$7:T$165)</f>
        <v>0</v>
      </c>
      <c r="Q46" s="414">
        <f>+SUMIF('Argus Drop'!$D$7:$D$165,$A46,'Argus Drop'!U$7:U$165)</f>
        <v>110310</v>
      </c>
      <c r="R46" s="414">
        <f>+SUMIF('Argus Drop'!$D$7:$D$165,$A46,'Argus Drop'!V$7:V$165)</f>
        <v>0</v>
      </c>
      <c r="S46" s="414">
        <f>+SUMIF('Argus Drop'!$D$7:$D$165,$A46,'Argus Drop'!W$7:W$165)</f>
        <v>220565</v>
      </c>
      <c r="T46" s="414">
        <f>+SUMIF('Argus Drop'!$D$7:$D$165,$A46,'Argus Drop'!X$7:X$165)</f>
        <v>0</v>
      </c>
      <c r="U46" s="414">
        <f>+SUMIF('Argus Drop'!$D$7:$D$165,$A46,'Argus Drop'!Y$7:Y$165)</f>
        <v>0</v>
      </c>
      <c r="V46" s="414">
        <f>+SUMIF('Argus Drop'!$D$7:$D$165,$A46,'Argus Drop'!Z$7:Z$165)</f>
        <v>0</v>
      </c>
      <c r="W46" s="414">
        <f>+SUMIF('Argus Drop'!$D$7:$D$165,$A46,'Argus Drop'!AA$7:AA$165)</f>
        <v>0</v>
      </c>
      <c r="X46" s="414">
        <f>+SUMIF('Argus Drop'!$D$7:$D$165,$A46,'Argus Drop'!AB$7:AB$165)</f>
        <v>0</v>
      </c>
      <c r="Y46" s="414">
        <f>+SUMIF('Argus Drop'!$D$7:$D$165,$A46,'Argus Drop'!AC$7:AC$165)</f>
        <v>0</v>
      </c>
      <c r="Z46" s="414">
        <f>+SUMIF('Argus Drop'!$D$7:$D$165,$A46,'Argus Drop'!AD$7:AD$165)</f>
        <v>0</v>
      </c>
      <c r="AA46" s="414">
        <f>+SUMIF('Argus Drop'!$D$7:$D$165,$A46,'Argus Drop'!AE$7:AE$165)</f>
        <v>0</v>
      </c>
      <c r="AB46" s="414">
        <f>+SUMIF('Argus Drop'!$D$7:$D$165,$A46,'Argus Drop'!AF$7:AF$165)</f>
        <v>0</v>
      </c>
      <c r="AC46" s="414">
        <f>+SUMIF('Argus Drop'!$D$7:$D$165,$A46,'Argus Drop'!AG$7:AG$165)</f>
        <v>0</v>
      </c>
      <c r="AD46" s="414">
        <f>+SUMIF('Argus Drop'!$D$7:$D$165,$A46,'Argus Drop'!AH$7:AH$165)</f>
        <v>0</v>
      </c>
      <c r="AE46" s="414">
        <f>+SUMIF('Argus Drop'!$D$7:$D$165,$A46,'Argus Drop'!AI$7:AI$165)</f>
        <v>0</v>
      </c>
      <c r="AF46" s="414">
        <f>+SUMIF('Argus Drop'!$D$7:$D$165,$A46,'Argus Drop'!AJ$7:AJ$165)</f>
        <v>0</v>
      </c>
      <c r="AG46" s="414">
        <f>+SUMIF('Argus Drop'!$D$7:$D$165,$A46,'Argus Drop'!AK$7:AK$165)</f>
        <v>0</v>
      </c>
      <c r="AH46" s="414">
        <f>+SUMIF('Argus Drop'!$D$7:$D$165,$A46,'Argus Drop'!AL$7:AL$165)</f>
        <v>0</v>
      </c>
      <c r="AI46" s="414">
        <f>+SUMIF('Argus Drop'!$D$7:$D$165,$A46,'Argus Drop'!AM$7:AM$165)</f>
        <v>0</v>
      </c>
      <c r="AJ46" s="414">
        <f>+SUMIF('Argus Drop'!$D$7:$D$165,$A46,'Argus Drop'!AN$7:AN$165)</f>
        <v>0</v>
      </c>
      <c r="AK46" s="414">
        <f>+SUMIF('Argus Drop'!$D$7:$D$165,$A46,'Argus Drop'!AO$7:AO$165)</f>
        <v>0</v>
      </c>
      <c r="AL46" s="414">
        <f>+SUMIF('Argus Drop'!$D$7:$D$165,$A46,'Argus Drop'!AP$7:AP$165)</f>
        <v>0</v>
      </c>
      <c r="AM46" s="414">
        <f>+SUMIF('Argus Drop'!$D$7:$D$165,$A46,'Argus Drop'!AQ$7:AQ$165)</f>
        <v>0</v>
      </c>
      <c r="AN46" s="414">
        <f>+SUMIF('Argus Drop'!$D$7:$D$165,$A46,'Argus Drop'!AR$7:AR$165)</f>
        <v>0</v>
      </c>
      <c r="AO46" s="414">
        <f>+SUMIF('Argus Drop'!$D$7:$D$165,$A46,'Argus Drop'!AS$7:AS$165)</f>
        <v>0</v>
      </c>
      <c r="AP46" s="414">
        <f>+SUMIF('Argus Drop'!$D$7:$D$165,$A46,'Argus Drop'!AT$7:AT$165)</f>
        <v>0</v>
      </c>
      <c r="AQ46" s="414">
        <f>+SUMIF('Argus Drop'!$D$7:$D$165,$A46,'Argus Drop'!AU$7:AU$165)</f>
        <v>0</v>
      </c>
      <c r="AR46" s="414">
        <f>+SUMIF('Argus Drop'!$D$7:$D$165,$A46,'Argus Drop'!AV$7:AV$165)</f>
        <v>0</v>
      </c>
      <c r="AS46" s="414">
        <f>+SUMIF('Argus Drop'!$D$7:$D$165,$A46,'Argus Drop'!AW$7:AW$165)</f>
        <v>0</v>
      </c>
      <c r="AT46" s="414">
        <f>+SUMIF('Argus Drop'!$D$7:$D$165,$A46,'Argus Drop'!AX$7:AX$165)</f>
        <v>0</v>
      </c>
      <c r="AU46" s="414">
        <f>+SUMIF('Argus Drop'!$D$7:$D$165,$A46,'Argus Drop'!AY$7:AY$165)</f>
        <v>0</v>
      </c>
      <c r="AV46" s="414">
        <f>+SUMIF('Argus Drop'!$D$7:$D$165,$A46,'Argus Drop'!AZ$7:AZ$165)</f>
        <v>0</v>
      </c>
      <c r="AW46" s="414">
        <f>+SUMIF('Argus Drop'!$D$7:$D$165,$A46,'Argus Drop'!BA$7:BA$165)</f>
        <v>0</v>
      </c>
      <c r="AX46" s="414">
        <f>+SUMIF('Argus Drop'!$D$7:$D$165,$A46,'Argus Drop'!BB$7:BB$165)</f>
        <v>0</v>
      </c>
      <c r="AY46" s="414">
        <f>+SUMIF('Argus Drop'!$D$7:$D$165,$A46,'Argus Drop'!BC$7:BC$165)</f>
        <v>0</v>
      </c>
      <c r="AZ46" s="414">
        <f>+SUMIF('Argus Drop'!$D$7:$D$165,$A46,'Argus Drop'!BD$7:BD$165)</f>
        <v>0</v>
      </c>
      <c r="BA46" s="414">
        <f>+SUMIF('Argus Drop'!$D$7:$D$165,$A46,'Argus Drop'!BE$7:BE$165)</f>
        <v>0</v>
      </c>
      <c r="BB46" s="414">
        <f>+SUMIF('Argus Drop'!$D$7:$D$165,$A46,'Argus Drop'!BF$7:BF$165)</f>
        <v>0</v>
      </c>
      <c r="BC46" s="414">
        <f>+SUMIF('Argus Drop'!$D$7:$D$165,$A46,'Argus Drop'!BG$7:BG$165)</f>
        <v>0</v>
      </c>
      <c r="BD46" s="414">
        <f>+SUMIF('Argus Drop'!$D$7:$D$165,$A46,'Argus Drop'!BH$7:BH$165)</f>
        <v>0</v>
      </c>
      <c r="BE46" s="414">
        <f>+SUMIF('Argus Drop'!$D$7:$D$165,$A46,'Argus Drop'!BI$7:BI$165)</f>
        <v>0</v>
      </c>
      <c r="BF46" s="414">
        <f>+SUMIF('Argus Drop'!$D$7:$D$165,$A46,'Argus Drop'!BJ$7:BJ$165)</f>
        <v>264049</v>
      </c>
      <c r="BG46" s="414">
        <f>+SUMIF('Argus Drop'!$D$7:$D$165,$A46,'Argus Drop'!BK$7:BK$165)</f>
        <v>0</v>
      </c>
      <c r="BH46" s="414">
        <f>+SUMIF('Argus Drop'!$D$7:$D$165,$A46,'Argus Drop'!BL$7:BL$165)</f>
        <v>0</v>
      </c>
      <c r="BI46" s="414">
        <f>+SUMIF('Argus Drop'!$D$7:$D$165,$A46,'Argus Drop'!BM$7:BM$165)</f>
        <v>0</v>
      </c>
      <c r="BJ46" s="414">
        <f>+SUMIF('Argus Drop'!$D$7:$D$165,$A46,'Argus Drop'!BN$7:BN$165)</f>
        <v>0</v>
      </c>
      <c r="BK46" s="414">
        <f>+SUMIF('Argus Drop'!$D$7:$D$165,$A46,'Argus Drop'!BO$7:BO$165)</f>
        <v>0</v>
      </c>
      <c r="BL46" s="414">
        <f>+SUMIF('Argus Drop'!$D$7:$D$165,$A46,'Argus Drop'!BP$7:BP$165)</f>
        <v>0</v>
      </c>
      <c r="BM46" s="414">
        <f>+SUMIF('Argus Drop'!$D$7:$D$165,$A46,'Argus Drop'!BQ$7:BQ$165)</f>
        <v>0</v>
      </c>
      <c r="BN46" s="414">
        <f>+SUMIF('Argus Drop'!$D$7:$D$165,$A46,'Argus Drop'!BR$7:BR$165)</f>
        <v>0</v>
      </c>
      <c r="BO46" s="414">
        <f>+SUMIF('Argus Drop'!$D$7:$D$165,$A46,'Argus Drop'!BS$7:BS$165)</f>
        <v>0</v>
      </c>
      <c r="BP46" s="414">
        <f>+SUMIF('Argus Drop'!$D$7:$D$165,$A46,'Argus Drop'!BT$7:BT$165)</f>
        <v>0</v>
      </c>
      <c r="BQ46" s="414">
        <f>+SUMIF('Argus Drop'!$D$7:$D$165,$A46,'Argus Drop'!BU$7:BU$165)</f>
        <v>0</v>
      </c>
      <c r="BR46" s="414">
        <f>+SUMIF('Argus Drop'!$D$7:$D$165,$A46,'Argus Drop'!BV$7:BV$165)</f>
        <v>0</v>
      </c>
      <c r="BS46" s="414">
        <f>+SUMIF('Argus Drop'!$D$7:$D$165,$A46,'Argus Drop'!BW$7:BW$165)</f>
        <v>0</v>
      </c>
      <c r="BT46" s="414">
        <f>+SUMIF('Argus Drop'!$D$7:$D$165,$A46,'Argus Drop'!BX$7:BX$165)</f>
        <v>0</v>
      </c>
      <c r="BU46" s="414">
        <f>+SUMIF('Argus Drop'!$D$7:$D$165,$A46,'Argus Drop'!BY$7:BY$165)</f>
        <v>0</v>
      </c>
      <c r="BV46" s="414">
        <f>+SUMIF('Argus Drop'!$D$7:$D$165,$A46,'Argus Drop'!BZ$7:BZ$165)</f>
        <v>0</v>
      </c>
      <c r="BW46" s="414">
        <f>+SUMIF('Argus Drop'!$D$7:$D$165,$A46,'Argus Drop'!CA$7:CA$165)</f>
        <v>0</v>
      </c>
      <c r="BX46" s="414">
        <f>+SUMIF('Argus Drop'!$D$7:$D$165,$A46,'Argus Drop'!CB$7:CB$165)</f>
        <v>0</v>
      </c>
      <c r="BY46" s="414">
        <f>+SUMIF('Argus Drop'!$D$7:$D$165,$A46,'Argus Drop'!CC$7:CC$165)</f>
        <v>0</v>
      </c>
      <c r="BZ46" s="414">
        <f>+SUMIF('Argus Drop'!$D$7:$D$165,$A46,'Argus Drop'!CD$7:CD$165)</f>
        <v>0</v>
      </c>
      <c r="CA46" s="414">
        <f>+SUMIF('Argus Drop'!$D$7:$D$165,$A46,'Argus Drop'!CE$7:CE$165)</f>
        <v>129395</v>
      </c>
      <c r="CB46" s="414">
        <f>+SUMIF('Argus Drop'!$D$7:$D$165,$A46,'Argus Drop'!CF$7:CF$165)</f>
        <v>0</v>
      </c>
      <c r="CC46" s="414">
        <f>+SUMIF('Argus Drop'!$D$7:$D$165,$A46,'Argus Drop'!CG$7:CG$165)</f>
        <v>129763</v>
      </c>
      <c r="CD46" s="414">
        <f>+SUMIF('Argus Drop'!$D$7:$D$165,$A46,'Argus Drop'!CH$7:CH$165)</f>
        <v>0</v>
      </c>
      <c r="CE46" s="414">
        <f>+SUMIF('Argus Drop'!$D$7:$D$165,$A46,'Argus Drop'!CI$7:CI$165)</f>
        <v>0</v>
      </c>
      <c r="CF46" s="414">
        <f>+SUMIF('Argus Drop'!$D$7:$D$165,$A46,'Argus Drop'!CJ$7:CJ$165)</f>
        <v>0</v>
      </c>
      <c r="CG46" s="414">
        <f>+SUMIF('Argus Drop'!$D$7:$D$165,$A46,'Argus Drop'!CK$7:CK$165)</f>
        <v>0</v>
      </c>
      <c r="CH46" s="414">
        <f>+SUMIF('Argus Drop'!$D$7:$D$165,$A46,'Argus Drop'!CL$7:CL$165)</f>
        <v>0</v>
      </c>
      <c r="CI46" s="414">
        <f>+SUMIF('Argus Drop'!$D$7:$D$165,$A46,'Argus Drop'!CM$7:CM$165)</f>
        <v>81956</v>
      </c>
      <c r="CJ46" s="414">
        <f>+SUMIF('Argus Drop'!$D$7:$D$165,$A46,'Argus Drop'!CN$7:CN$165)</f>
        <v>0</v>
      </c>
      <c r="CK46" s="414">
        <f>+SUMIF('Argus Drop'!$D$7:$D$165,$A46,'Argus Drop'!CO$7:CO$165)</f>
        <v>0</v>
      </c>
      <c r="CL46" s="414">
        <f>+SUMIF('Argus Drop'!$D$7:$D$165,$A46,'Argus Drop'!CP$7:CP$165)</f>
        <v>0</v>
      </c>
      <c r="CM46" s="414">
        <f>+SUMIF('Argus Drop'!$D$7:$D$165,$A46,'Argus Drop'!CQ$7:CQ$165)</f>
        <v>0</v>
      </c>
      <c r="CN46" s="414">
        <f>+SUMIF('Argus Drop'!$D$7:$D$165,$A46,'Argus Drop'!CR$7:CR$165)</f>
        <v>0</v>
      </c>
      <c r="CO46" s="414">
        <f>+SUMIF('Argus Drop'!$D$7:$D$165,$A46,'Argus Drop'!CS$7:CS$165)</f>
        <v>0</v>
      </c>
      <c r="CP46" s="414">
        <f>+SUMIF('Argus Drop'!$D$7:$D$165,$A46,'Argus Drop'!CT$7:CT$165)</f>
        <v>0</v>
      </c>
      <c r="CQ46" s="414">
        <f>+SUMIF('Argus Drop'!$D$7:$D$165,$A46,'Argus Drop'!CU$7:CU$165)</f>
        <v>0</v>
      </c>
      <c r="CR46" s="414">
        <f>+SUMIF('Argus Drop'!$D$7:$D$165,$A46,'Argus Drop'!CV$7:CV$165)</f>
        <v>0</v>
      </c>
      <c r="CS46" s="414">
        <f>+SUMIF('Argus Drop'!$D$7:$D$165,$A46,'Argus Drop'!CW$7:CW$165)</f>
        <v>0</v>
      </c>
      <c r="CT46" s="414">
        <f>+SUMIF('Argus Drop'!$D$7:$D$165,$A46,'Argus Drop'!CX$7:CX$165)</f>
        <v>0</v>
      </c>
      <c r="CU46" s="414">
        <f>+SUMIF('Argus Drop'!$D$7:$D$165,$A46,'Argus Drop'!CY$7:CY$165)</f>
        <v>0</v>
      </c>
      <c r="CV46" s="414">
        <f>+SUMIF('Argus Drop'!$D$7:$D$165,$A46,'Argus Drop'!CZ$7:CZ$165)</f>
        <v>0</v>
      </c>
      <c r="CW46" s="414">
        <f>+SUMIF('Argus Drop'!$D$7:$D$165,$A46,'Argus Drop'!DA$7:DA$165)</f>
        <v>0</v>
      </c>
      <c r="CX46" s="414">
        <f>+SUMIF('Argus Drop'!$D$7:$D$165,$A46,'Argus Drop'!DB$7:DB$165)</f>
        <v>0</v>
      </c>
      <c r="CY46" s="414">
        <f>+SUMIF('Argus Drop'!$D$7:$D$165,$A46,'Argus Drop'!DC$7:DC$165)</f>
        <v>0</v>
      </c>
      <c r="CZ46" s="414">
        <f>+SUMIF('Argus Drop'!$D$7:$D$165,$A46,'Argus Drop'!DD$7:DD$165)</f>
        <v>0</v>
      </c>
      <c r="DA46" s="414">
        <f>+SUMIF('Argus Drop'!$D$7:$D$165,$A46,'Argus Drop'!DE$7:DE$165)</f>
        <v>0</v>
      </c>
      <c r="DB46" s="414">
        <f>+SUMIF('Argus Drop'!$D$7:$D$165,$A46,'Argus Drop'!DF$7:DF$165)</f>
        <v>0</v>
      </c>
      <c r="DC46" s="414">
        <f>+SUMIF('Argus Drop'!$D$7:$D$165,$A46,'Argus Drop'!DG$7:DG$165)</f>
        <v>0</v>
      </c>
      <c r="DD46" s="414">
        <f>+SUMIF('Argus Drop'!$D$7:$D$165,$A46,'Argus Drop'!DH$7:DH$165)</f>
        <v>0</v>
      </c>
      <c r="DE46" s="414">
        <f>+SUMIF('Argus Drop'!$D$7:$D$165,$A46,'Argus Drop'!DI$7:DI$165)</f>
        <v>37606</v>
      </c>
      <c r="DF46" s="414">
        <f>+SUMIF('Argus Drop'!$D$7:$D$165,$A46,'Argus Drop'!DJ$7:DJ$165)</f>
        <v>0</v>
      </c>
      <c r="DG46" s="414">
        <f>+SUMIF('Argus Drop'!$D$7:$D$165,$A46,'Argus Drop'!DK$7:DK$165)</f>
        <v>0</v>
      </c>
      <c r="DH46" s="414">
        <f>+SUMIF('Argus Drop'!$D$7:$D$165,$A46,'Argus Drop'!DL$7:DL$165)</f>
        <v>0</v>
      </c>
      <c r="DI46" s="414">
        <f>+SUMIF('Argus Drop'!$D$7:$D$165,$A46,'Argus Drop'!DM$7:DM$165)</f>
        <v>0</v>
      </c>
      <c r="DJ46" s="414">
        <f>+SUMIF('Argus Drop'!$D$7:$D$165,$A46,'Argus Drop'!DN$7:DN$165)</f>
        <v>0</v>
      </c>
      <c r="DK46" s="414">
        <f>+SUMIF('Argus Drop'!$D$7:$D$165,$A46,'Argus Drop'!DO$7:DO$165)</f>
        <v>193999</v>
      </c>
      <c r="DL46" s="414">
        <f>+SUMIF('Argus Drop'!$D$7:$D$165,$A46,'Argus Drop'!DP$7:DP$165)</f>
        <v>0</v>
      </c>
      <c r="DM46" s="414">
        <f>+SUMIF('Argus Drop'!$D$7:$D$165,$A46,'Argus Drop'!DQ$7:DQ$165)</f>
        <v>0</v>
      </c>
      <c r="DN46" s="414">
        <f>+SUMIF('Argus Drop'!$D$7:$D$165,$A46,'Argus Drop'!DR$7:DR$165)</f>
        <v>0</v>
      </c>
      <c r="DO46" s="414">
        <f>+SUMIF('Argus Drop'!$D$7:$D$165,$A46,'Argus Drop'!DS$7:DS$165)</f>
        <v>0</v>
      </c>
      <c r="DP46" s="414">
        <f>+SUMIF('Argus Drop'!$D$7:$D$165,$A46,'Argus Drop'!DT$7:DT$165)</f>
        <v>310052</v>
      </c>
      <c r="DQ46" s="414">
        <f>+SUMIF('Argus Drop'!$D$7:$D$165,$A46,'Argus Drop'!DU$7:DU$165)</f>
        <v>0</v>
      </c>
      <c r="DR46" s="414">
        <f>+SUMIF('Argus Drop'!$D$7:$D$165,$A46,'Argus Drop'!DV$7:DV$165)</f>
        <v>0</v>
      </c>
      <c r="DS46" s="414">
        <f>+SUMIF('Argus Drop'!$D$7:$D$165,$A46,'Argus Drop'!DW$7:DW$165)</f>
        <v>0</v>
      </c>
      <c r="DT46" s="414">
        <f>+SUMIF('Argus Drop'!$D$7:$D$165,$A46,'Argus Drop'!DX$7:DX$165)</f>
        <v>955943</v>
      </c>
      <c r="DU46" s="414">
        <f>+SUMIF('Argus Drop'!$D$7:$D$165,$A46,'Argus Drop'!DY$7:DY$165)</f>
        <v>18855</v>
      </c>
      <c r="DV46" s="414">
        <f>+SUMIF('Argus Drop'!$D$7:$D$165,$A46,'Argus Drop'!DZ$7:DZ$165)</f>
        <v>0</v>
      </c>
      <c r="DW46" s="414">
        <f>+SUMIF('Argus Drop'!$D$7:$D$165,$A46,'Argus Drop'!EA$7:EA$165)</f>
        <v>36434</v>
      </c>
      <c r="DX46" s="414">
        <f>+SUMIF('Argus Drop'!$D$7:$D$165,$A46,'Argus Drop'!EB$7:EB$165)</f>
        <v>0</v>
      </c>
      <c r="DY46" s="414">
        <f>+SUMIF('Argus Drop'!$D$7:$D$165,$A46,'Argus Drop'!EC$7:EC$165)</f>
        <v>0</v>
      </c>
      <c r="DZ46" s="414">
        <f>+SUMIF('Argus Drop'!$D$7:$D$165,$A46,'Argus Drop'!ED$7:ED$165)</f>
        <v>0</v>
      </c>
      <c r="EA46" s="414">
        <f>+SUMIF('Argus Drop'!$D$7:$D$165,$A46,'Argus Drop'!EE$7:EE$165)</f>
        <v>0</v>
      </c>
      <c r="EB46" s="414">
        <f>+SUMIF('Argus Drop'!$D$7:$D$165,$A46,'Argus Drop'!EF$7:EF$165)</f>
        <v>0</v>
      </c>
      <c r="EC46" s="414">
        <f>+SUMIF('Argus Drop'!$D$7:$D$165,$A46,'Argus Drop'!EG$7:EG$165)</f>
        <v>0</v>
      </c>
    </row>
    <row r="47" spans="1:133">
      <c r="A47" s="420" t="str">
        <f>+'Argus Drop'!B46</f>
        <v>TLC</v>
      </c>
      <c r="B47" s="414">
        <f>+SUMIF('Argus Drop'!$D$7:$D$165,$A47,'Argus Drop'!F$7:F$165)</f>
        <v>0</v>
      </c>
      <c r="C47" s="414">
        <f>+SUMIF('Argus Drop'!$D$7:$D$165,$A47,'Argus Drop'!G$7:G$165)</f>
        <v>0</v>
      </c>
      <c r="D47" s="414">
        <f>+SUMIF('Argus Drop'!$D$7:$D$165,$A47,'Argus Drop'!H$7:H$165)</f>
        <v>0</v>
      </c>
      <c r="E47" s="414">
        <f>+SUMIF('Argus Drop'!$D$7:$D$165,$A47,'Argus Drop'!I$7:I$165)</f>
        <v>0</v>
      </c>
      <c r="F47" s="414">
        <f>+SUMIF('Argus Drop'!$D$7:$D$165,$A47,'Argus Drop'!J$7:J$165)</f>
        <v>0</v>
      </c>
      <c r="G47" s="414">
        <f>+SUMIF('Argus Drop'!$D$7:$D$165,$A47,'Argus Drop'!K$7:K$165)</f>
        <v>0</v>
      </c>
      <c r="H47" s="414">
        <f>+SUMIF('Argus Drop'!$D$7:$D$165,$A47,'Argus Drop'!L$7:L$165)</f>
        <v>0</v>
      </c>
      <c r="I47" s="414">
        <f>+SUMIF('Argus Drop'!$D$7:$D$165,$A47,'Argus Drop'!M$7:M$165)</f>
        <v>46800</v>
      </c>
      <c r="J47" s="414">
        <f>+SUMIF('Argus Drop'!$D$7:$D$165,$A47,'Argus Drop'!N$7:N$165)</f>
        <v>46800</v>
      </c>
      <c r="K47" s="414">
        <f>+SUMIF('Argus Drop'!$D$7:$D$165,$A47,'Argus Drop'!O$7:O$165)</f>
        <v>46800</v>
      </c>
      <c r="L47" s="414">
        <f>+SUMIF('Argus Drop'!$D$7:$D$165,$A47,'Argus Drop'!P$7:P$165)</f>
        <v>46800</v>
      </c>
      <c r="M47" s="414">
        <f>+SUMIF('Argus Drop'!$D$7:$D$165,$A47,'Argus Drop'!Q$7:Q$165)</f>
        <v>46800</v>
      </c>
      <c r="N47" s="414">
        <f>+SUMIF('Argus Drop'!$D$7:$D$165,$A47,'Argus Drop'!R$7:R$165)</f>
        <v>46800</v>
      </c>
      <c r="O47" s="414">
        <f>+SUMIF('Argus Drop'!$D$7:$D$165,$A47,'Argus Drop'!S$7:S$165)</f>
        <v>87251</v>
      </c>
      <c r="P47" s="414">
        <f>+SUMIF('Argus Drop'!$D$7:$D$165,$A47,'Argus Drop'!T$7:T$165)</f>
        <v>46800</v>
      </c>
      <c r="Q47" s="414">
        <f>+SUMIF('Argus Drop'!$D$7:$D$165,$A47,'Argus Drop'!U$7:U$165)</f>
        <v>326875</v>
      </c>
      <c r="R47" s="414">
        <f>+SUMIF('Argus Drop'!$D$7:$D$165,$A47,'Argus Drop'!V$7:V$165)</f>
        <v>46800</v>
      </c>
      <c r="S47" s="414">
        <f>+SUMIF('Argus Drop'!$D$7:$D$165,$A47,'Argus Drop'!W$7:W$165)</f>
        <v>407326</v>
      </c>
      <c r="T47" s="414">
        <f>+SUMIF('Argus Drop'!$D$7:$D$165,$A47,'Argus Drop'!X$7:X$165)</f>
        <v>0</v>
      </c>
      <c r="U47" s="414">
        <f>+SUMIF('Argus Drop'!$D$7:$D$165,$A47,'Argus Drop'!Y$7:Y$165)</f>
        <v>0</v>
      </c>
      <c r="V47" s="414">
        <f>+SUMIF('Argus Drop'!$D$7:$D$165,$A47,'Argus Drop'!Z$7:Z$165)</f>
        <v>0</v>
      </c>
      <c r="W47" s="414">
        <f>+SUMIF('Argus Drop'!$D$7:$D$165,$A47,'Argus Drop'!AA$7:AA$165)</f>
        <v>0</v>
      </c>
      <c r="X47" s="414">
        <f>+SUMIF('Argus Drop'!$D$7:$D$165,$A47,'Argus Drop'!AB$7:AB$165)</f>
        <v>0</v>
      </c>
      <c r="Y47" s="414">
        <f>+SUMIF('Argus Drop'!$D$7:$D$165,$A47,'Argus Drop'!AC$7:AC$165)</f>
        <v>0</v>
      </c>
      <c r="Z47" s="414">
        <f>+SUMIF('Argus Drop'!$D$7:$D$165,$A47,'Argus Drop'!AD$7:AD$165)</f>
        <v>0</v>
      </c>
      <c r="AA47" s="414">
        <f>+SUMIF('Argus Drop'!$D$7:$D$165,$A47,'Argus Drop'!AE$7:AE$165)</f>
        <v>0</v>
      </c>
      <c r="AB47" s="414">
        <f>+SUMIF('Argus Drop'!$D$7:$D$165,$A47,'Argus Drop'!AF$7:AF$165)</f>
        <v>0</v>
      </c>
      <c r="AC47" s="414">
        <f>+SUMIF('Argus Drop'!$D$7:$D$165,$A47,'Argus Drop'!AG$7:AG$165)</f>
        <v>0</v>
      </c>
      <c r="AD47" s="414">
        <f>+SUMIF('Argus Drop'!$D$7:$D$165,$A47,'Argus Drop'!AH$7:AH$165)</f>
        <v>0</v>
      </c>
      <c r="AE47" s="414">
        <f>+SUMIF('Argus Drop'!$D$7:$D$165,$A47,'Argus Drop'!AI$7:AI$165)</f>
        <v>0</v>
      </c>
      <c r="AF47" s="414">
        <f>+SUMIF('Argus Drop'!$D$7:$D$165,$A47,'Argus Drop'!AJ$7:AJ$165)</f>
        <v>0</v>
      </c>
      <c r="AG47" s="414">
        <f>+SUMIF('Argus Drop'!$D$7:$D$165,$A47,'Argus Drop'!AK$7:AK$165)</f>
        <v>0</v>
      </c>
      <c r="AH47" s="414">
        <f>+SUMIF('Argus Drop'!$D$7:$D$165,$A47,'Argus Drop'!AL$7:AL$165)</f>
        <v>0</v>
      </c>
      <c r="AI47" s="414">
        <f>+SUMIF('Argus Drop'!$D$7:$D$165,$A47,'Argus Drop'!AM$7:AM$165)</f>
        <v>0</v>
      </c>
      <c r="AJ47" s="414">
        <f>+SUMIF('Argus Drop'!$D$7:$D$165,$A47,'Argus Drop'!AN$7:AN$165)</f>
        <v>0</v>
      </c>
      <c r="AK47" s="414">
        <f>+SUMIF('Argus Drop'!$D$7:$D$165,$A47,'Argus Drop'!AO$7:AO$165)</f>
        <v>0</v>
      </c>
      <c r="AL47" s="414">
        <f>+SUMIF('Argus Drop'!$D$7:$D$165,$A47,'Argus Drop'!AP$7:AP$165)</f>
        <v>0</v>
      </c>
      <c r="AM47" s="414">
        <f>+SUMIF('Argus Drop'!$D$7:$D$165,$A47,'Argus Drop'!AQ$7:AQ$165)</f>
        <v>0</v>
      </c>
      <c r="AN47" s="414">
        <f>+SUMIF('Argus Drop'!$D$7:$D$165,$A47,'Argus Drop'!AR$7:AR$165)</f>
        <v>0</v>
      </c>
      <c r="AO47" s="414">
        <f>+SUMIF('Argus Drop'!$D$7:$D$165,$A47,'Argus Drop'!AS$7:AS$165)</f>
        <v>0</v>
      </c>
      <c r="AP47" s="414">
        <f>+SUMIF('Argus Drop'!$D$7:$D$165,$A47,'Argus Drop'!AT$7:AT$165)</f>
        <v>0</v>
      </c>
      <c r="AQ47" s="414">
        <f>+SUMIF('Argus Drop'!$D$7:$D$165,$A47,'Argus Drop'!AU$7:AU$165)</f>
        <v>0</v>
      </c>
      <c r="AR47" s="414">
        <f>+SUMIF('Argus Drop'!$D$7:$D$165,$A47,'Argus Drop'!AV$7:AV$165)</f>
        <v>0</v>
      </c>
      <c r="AS47" s="414">
        <f>+SUMIF('Argus Drop'!$D$7:$D$165,$A47,'Argus Drop'!AW$7:AW$165)</f>
        <v>0</v>
      </c>
      <c r="AT47" s="414">
        <f>+SUMIF('Argus Drop'!$D$7:$D$165,$A47,'Argus Drop'!AX$7:AX$165)</f>
        <v>0</v>
      </c>
      <c r="AU47" s="414">
        <f>+SUMIF('Argus Drop'!$D$7:$D$165,$A47,'Argus Drop'!AY$7:AY$165)</f>
        <v>0</v>
      </c>
      <c r="AV47" s="414">
        <f>+SUMIF('Argus Drop'!$D$7:$D$165,$A47,'Argus Drop'!AZ$7:AZ$165)</f>
        <v>0</v>
      </c>
      <c r="AW47" s="414">
        <f>+SUMIF('Argus Drop'!$D$7:$D$165,$A47,'Argus Drop'!BA$7:BA$165)</f>
        <v>0</v>
      </c>
      <c r="AX47" s="414">
        <f>+SUMIF('Argus Drop'!$D$7:$D$165,$A47,'Argus Drop'!BB$7:BB$165)</f>
        <v>0</v>
      </c>
      <c r="AY47" s="414">
        <f>+SUMIF('Argus Drop'!$D$7:$D$165,$A47,'Argus Drop'!BC$7:BC$165)</f>
        <v>0</v>
      </c>
      <c r="AZ47" s="414">
        <f>+SUMIF('Argus Drop'!$D$7:$D$165,$A47,'Argus Drop'!BD$7:BD$165)</f>
        <v>0</v>
      </c>
      <c r="BA47" s="414">
        <f>+SUMIF('Argus Drop'!$D$7:$D$165,$A47,'Argus Drop'!BE$7:BE$165)</f>
        <v>0</v>
      </c>
      <c r="BB47" s="414">
        <f>+SUMIF('Argus Drop'!$D$7:$D$165,$A47,'Argus Drop'!BF$7:BF$165)</f>
        <v>0</v>
      </c>
      <c r="BC47" s="414">
        <f>+SUMIF('Argus Drop'!$D$7:$D$165,$A47,'Argus Drop'!BG$7:BG$165)</f>
        <v>0</v>
      </c>
      <c r="BD47" s="414">
        <f>+SUMIF('Argus Drop'!$D$7:$D$165,$A47,'Argus Drop'!BH$7:BH$165)</f>
        <v>0</v>
      </c>
      <c r="BE47" s="414">
        <f>+SUMIF('Argus Drop'!$D$7:$D$165,$A47,'Argus Drop'!BI$7:BI$165)</f>
        <v>0</v>
      </c>
      <c r="BF47" s="414">
        <f>+SUMIF('Argus Drop'!$D$7:$D$165,$A47,'Argus Drop'!BJ$7:BJ$165)</f>
        <v>665738</v>
      </c>
      <c r="BG47" s="414">
        <f>+SUMIF('Argus Drop'!$D$7:$D$165,$A47,'Argus Drop'!BK$7:BK$165)</f>
        <v>0</v>
      </c>
      <c r="BH47" s="414">
        <f>+SUMIF('Argus Drop'!$D$7:$D$165,$A47,'Argus Drop'!BL$7:BL$165)</f>
        <v>0</v>
      </c>
      <c r="BI47" s="414">
        <f>+SUMIF('Argus Drop'!$D$7:$D$165,$A47,'Argus Drop'!BM$7:BM$165)</f>
        <v>0</v>
      </c>
      <c r="BJ47" s="414">
        <f>+SUMIF('Argus Drop'!$D$7:$D$165,$A47,'Argus Drop'!BN$7:BN$165)</f>
        <v>0</v>
      </c>
      <c r="BK47" s="414">
        <f>+SUMIF('Argus Drop'!$D$7:$D$165,$A47,'Argus Drop'!BO$7:BO$165)</f>
        <v>0</v>
      </c>
      <c r="BL47" s="414">
        <f>+SUMIF('Argus Drop'!$D$7:$D$165,$A47,'Argus Drop'!BP$7:BP$165)</f>
        <v>0</v>
      </c>
      <c r="BM47" s="414">
        <f>+SUMIF('Argus Drop'!$D$7:$D$165,$A47,'Argus Drop'!BQ$7:BQ$165)</f>
        <v>0</v>
      </c>
      <c r="BN47" s="414">
        <f>+SUMIF('Argus Drop'!$D$7:$D$165,$A47,'Argus Drop'!BR$7:BR$165)</f>
        <v>0</v>
      </c>
      <c r="BO47" s="414">
        <f>+SUMIF('Argus Drop'!$D$7:$D$165,$A47,'Argus Drop'!BS$7:BS$165)</f>
        <v>0</v>
      </c>
      <c r="BP47" s="414">
        <f>+SUMIF('Argus Drop'!$D$7:$D$165,$A47,'Argus Drop'!BT$7:BT$165)</f>
        <v>0</v>
      </c>
      <c r="BQ47" s="414">
        <f>+SUMIF('Argus Drop'!$D$7:$D$165,$A47,'Argus Drop'!BU$7:BU$165)</f>
        <v>0</v>
      </c>
      <c r="BR47" s="414">
        <f>+SUMIF('Argus Drop'!$D$7:$D$165,$A47,'Argus Drop'!BV$7:BV$165)</f>
        <v>0</v>
      </c>
      <c r="BS47" s="414">
        <f>+SUMIF('Argus Drop'!$D$7:$D$165,$A47,'Argus Drop'!BW$7:BW$165)</f>
        <v>0</v>
      </c>
      <c r="BT47" s="414">
        <f>+SUMIF('Argus Drop'!$D$7:$D$165,$A47,'Argus Drop'!BX$7:BX$165)</f>
        <v>0</v>
      </c>
      <c r="BU47" s="414">
        <f>+SUMIF('Argus Drop'!$D$7:$D$165,$A47,'Argus Drop'!BY$7:BY$165)</f>
        <v>0</v>
      </c>
      <c r="BV47" s="414">
        <f>+SUMIF('Argus Drop'!$D$7:$D$165,$A47,'Argus Drop'!BZ$7:BZ$165)</f>
        <v>0</v>
      </c>
      <c r="BW47" s="414">
        <f>+SUMIF('Argus Drop'!$D$7:$D$165,$A47,'Argus Drop'!CA$7:CA$165)</f>
        <v>0</v>
      </c>
      <c r="BX47" s="414">
        <f>+SUMIF('Argus Drop'!$D$7:$D$165,$A47,'Argus Drop'!CB$7:CB$165)</f>
        <v>0</v>
      </c>
      <c r="BY47" s="414">
        <f>+SUMIF('Argus Drop'!$D$7:$D$165,$A47,'Argus Drop'!CC$7:CC$165)</f>
        <v>0</v>
      </c>
      <c r="BZ47" s="414">
        <f>+SUMIF('Argus Drop'!$D$7:$D$165,$A47,'Argus Drop'!CD$7:CD$165)</f>
        <v>0</v>
      </c>
      <c r="CA47" s="414">
        <f>+SUMIF('Argus Drop'!$D$7:$D$165,$A47,'Argus Drop'!CE$7:CE$165)</f>
        <v>326199</v>
      </c>
      <c r="CB47" s="414">
        <f>+SUMIF('Argus Drop'!$D$7:$D$165,$A47,'Argus Drop'!CF$7:CF$165)</f>
        <v>0</v>
      </c>
      <c r="CC47" s="414">
        <f>+SUMIF('Argus Drop'!$D$7:$D$165,$A47,'Argus Drop'!CG$7:CG$165)</f>
        <v>328093</v>
      </c>
      <c r="CD47" s="414">
        <f>+SUMIF('Argus Drop'!$D$7:$D$165,$A47,'Argus Drop'!CH$7:CH$165)</f>
        <v>0</v>
      </c>
      <c r="CE47" s="414">
        <f>+SUMIF('Argus Drop'!$D$7:$D$165,$A47,'Argus Drop'!CI$7:CI$165)</f>
        <v>0</v>
      </c>
      <c r="CF47" s="414">
        <f>+SUMIF('Argus Drop'!$D$7:$D$165,$A47,'Argus Drop'!CJ$7:CJ$165)</f>
        <v>0</v>
      </c>
      <c r="CG47" s="414">
        <f>+SUMIF('Argus Drop'!$D$7:$D$165,$A47,'Argus Drop'!CK$7:CK$165)</f>
        <v>0</v>
      </c>
      <c r="CH47" s="414">
        <f>+SUMIF('Argus Drop'!$D$7:$D$165,$A47,'Argus Drop'!CL$7:CL$165)</f>
        <v>0</v>
      </c>
      <c r="CI47" s="414">
        <f>+SUMIF('Argus Drop'!$D$7:$D$165,$A47,'Argus Drop'!CM$7:CM$165)</f>
        <v>212053</v>
      </c>
      <c r="CJ47" s="414">
        <f>+SUMIF('Argus Drop'!$D$7:$D$165,$A47,'Argus Drop'!CN$7:CN$165)</f>
        <v>0</v>
      </c>
      <c r="CK47" s="414">
        <f>+SUMIF('Argus Drop'!$D$7:$D$165,$A47,'Argus Drop'!CO$7:CO$165)</f>
        <v>0</v>
      </c>
      <c r="CL47" s="414">
        <f>+SUMIF('Argus Drop'!$D$7:$D$165,$A47,'Argus Drop'!CP$7:CP$165)</f>
        <v>0</v>
      </c>
      <c r="CM47" s="414">
        <f>+SUMIF('Argus Drop'!$D$7:$D$165,$A47,'Argus Drop'!CQ$7:CQ$165)</f>
        <v>0</v>
      </c>
      <c r="CN47" s="414">
        <f>+SUMIF('Argus Drop'!$D$7:$D$165,$A47,'Argus Drop'!CR$7:CR$165)</f>
        <v>0</v>
      </c>
      <c r="CO47" s="414">
        <f>+SUMIF('Argus Drop'!$D$7:$D$165,$A47,'Argus Drop'!CS$7:CS$165)</f>
        <v>0</v>
      </c>
      <c r="CP47" s="414">
        <f>+SUMIF('Argus Drop'!$D$7:$D$165,$A47,'Argus Drop'!CT$7:CT$165)</f>
        <v>0</v>
      </c>
      <c r="CQ47" s="414">
        <f>+SUMIF('Argus Drop'!$D$7:$D$165,$A47,'Argus Drop'!CU$7:CU$165)</f>
        <v>0</v>
      </c>
      <c r="CR47" s="414">
        <f>+SUMIF('Argus Drop'!$D$7:$D$165,$A47,'Argus Drop'!CV$7:CV$165)</f>
        <v>0</v>
      </c>
      <c r="CS47" s="414">
        <f>+SUMIF('Argus Drop'!$D$7:$D$165,$A47,'Argus Drop'!CW$7:CW$165)</f>
        <v>0</v>
      </c>
      <c r="CT47" s="414">
        <f>+SUMIF('Argus Drop'!$D$7:$D$165,$A47,'Argus Drop'!CX$7:CX$165)</f>
        <v>0</v>
      </c>
      <c r="CU47" s="414">
        <f>+SUMIF('Argus Drop'!$D$7:$D$165,$A47,'Argus Drop'!CY$7:CY$165)</f>
        <v>0</v>
      </c>
      <c r="CV47" s="414">
        <f>+SUMIF('Argus Drop'!$D$7:$D$165,$A47,'Argus Drop'!CZ$7:CZ$165)</f>
        <v>0</v>
      </c>
      <c r="CW47" s="414">
        <f>+SUMIF('Argus Drop'!$D$7:$D$165,$A47,'Argus Drop'!DA$7:DA$165)</f>
        <v>0</v>
      </c>
      <c r="CX47" s="414">
        <f>+SUMIF('Argus Drop'!$D$7:$D$165,$A47,'Argus Drop'!DB$7:DB$165)</f>
        <v>0</v>
      </c>
      <c r="CY47" s="414">
        <f>+SUMIF('Argus Drop'!$D$7:$D$165,$A47,'Argus Drop'!DC$7:DC$165)</f>
        <v>0</v>
      </c>
      <c r="CZ47" s="414">
        <f>+SUMIF('Argus Drop'!$D$7:$D$165,$A47,'Argus Drop'!DD$7:DD$165)</f>
        <v>0</v>
      </c>
      <c r="DA47" s="414">
        <f>+SUMIF('Argus Drop'!$D$7:$D$165,$A47,'Argus Drop'!DE$7:DE$165)</f>
        <v>0</v>
      </c>
      <c r="DB47" s="414">
        <f>+SUMIF('Argus Drop'!$D$7:$D$165,$A47,'Argus Drop'!DF$7:DF$165)</f>
        <v>0</v>
      </c>
      <c r="DC47" s="414">
        <f>+SUMIF('Argus Drop'!$D$7:$D$165,$A47,'Argus Drop'!DG$7:DG$165)</f>
        <v>0</v>
      </c>
      <c r="DD47" s="414">
        <f>+SUMIF('Argus Drop'!$D$7:$D$165,$A47,'Argus Drop'!DH$7:DH$165)</f>
        <v>0</v>
      </c>
      <c r="DE47" s="414">
        <f>+SUMIF('Argus Drop'!$D$7:$D$165,$A47,'Argus Drop'!DI$7:DI$165)</f>
        <v>99655</v>
      </c>
      <c r="DF47" s="414">
        <f>+SUMIF('Argus Drop'!$D$7:$D$165,$A47,'Argus Drop'!DJ$7:DJ$165)</f>
        <v>0</v>
      </c>
      <c r="DG47" s="414">
        <f>+SUMIF('Argus Drop'!$D$7:$D$165,$A47,'Argus Drop'!DK$7:DK$165)</f>
        <v>0</v>
      </c>
      <c r="DH47" s="414">
        <f>+SUMIF('Argus Drop'!$D$7:$D$165,$A47,'Argus Drop'!DL$7:DL$165)</f>
        <v>0</v>
      </c>
      <c r="DI47" s="414">
        <f>+SUMIF('Argus Drop'!$D$7:$D$165,$A47,'Argus Drop'!DM$7:DM$165)</f>
        <v>0</v>
      </c>
      <c r="DJ47" s="414">
        <f>+SUMIF('Argus Drop'!$D$7:$D$165,$A47,'Argus Drop'!DN$7:DN$165)</f>
        <v>0</v>
      </c>
      <c r="DK47" s="414">
        <f>+SUMIF('Argus Drop'!$D$7:$D$165,$A47,'Argus Drop'!DO$7:DO$165)</f>
        <v>487007</v>
      </c>
      <c r="DL47" s="414">
        <f>+SUMIF('Argus Drop'!$D$7:$D$165,$A47,'Argus Drop'!DP$7:DP$165)</f>
        <v>0</v>
      </c>
      <c r="DM47" s="414">
        <f>+SUMIF('Argus Drop'!$D$7:$D$165,$A47,'Argus Drop'!DQ$7:DQ$165)</f>
        <v>0</v>
      </c>
      <c r="DN47" s="414">
        <f>+SUMIF('Argus Drop'!$D$7:$D$165,$A47,'Argus Drop'!DR$7:DR$165)</f>
        <v>0</v>
      </c>
      <c r="DO47" s="414">
        <f>+SUMIF('Argus Drop'!$D$7:$D$165,$A47,'Argus Drop'!DS$7:DS$165)</f>
        <v>0</v>
      </c>
      <c r="DP47" s="414">
        <f>+SUMIF('Argus Drop'!$D$7:$D$165,$A47,'Argus Drop'!DT$7:DT$165)</f>
        <v>775719</v>
      </c>
      <c r="DQ47" s="414">
        <f>+SUMIF('Argus Drop'!$D$7:$D$165,$A47,'Argus Drop'!DU$7:DU$165)</f>
        <v>0</v>
      </c>
      <c r="DR47" s="414">
        <f>+SUMIF('Argus Drop'!$D$7:$D$165,$A47,'Argus Drop'!DV$7:DV$165)</f>
        <v>0</v>
      </c>
      <c r="DS47" s="414">
        <f>+SUMIF('Argus Drop'!$D$7:$D$165,$A47,'Argus Drop'!DW$7:DW$165)</f>
        <v>0</v>
      </c>
      <c r="DT47" s="414">
        <f>+SUMIF('Argus Drop'!$D$7:$D$165,$A47,'Argus Drop'!DX$7:DX$165)</f>
        <v>2401394</v>
      </c>
      <c r="DU47" s="414">
        <f>+SUMIF('Argus Drop'!$D$7:$D$165,$A47,'Argus Drop'!DY$7:DY$165)</f>
        <v>48462</v>
      </c>
      <c r="DV47" s="414">
        <f>+SUMIF('Argus Drop'!$D$7:$D$165,$A47,'Argus Drop'!DZ$7:DZ$165)</f>
        <v>0</v>
      </c>
      <c r="DW47" s="414">
        <f>+SUMIF('Argus Drop'!$D$7:$D$165,$A47,'Argus Drop'!EA$7:EA$165)</f>
        <v>91343</v>
      </c>
      <c r="DX47" s="414">
        <f>+SUMIF('Argus Drop'!$D$7:$D$165,$A47,'Argus Drop'!EB$7:EB$165)</f>
        <v>0</v>
      </c>
      <c r="DY47" s="414">
        <f>+SUMIF('Argus Drop'!$D$7:$D$165,$A47,'Argus Drop'!EC$7:EC$165)</f>
        <v>0</v>
      </c>
      <c r="DZ47" s="414">
        <f>+SUMIF('Argus Drop'!$D$7:$D$165,$A47,'Argus Drop'!ED$7:ED$165)</f>
        <v>0</v>
      </c>
      <c r="EA47" s="414">
        <f>+SUMIF('Argus Drop'!$D$7:$D$165,$A47,'Argus Drop'!EE$7:EE$165)</f>
        <v>0</v>
      </c>
      <c r="EB47" s="414">
        <f>+SUMIF('Argus Drop'!$D$7:$D$165,$A47,'Argus Drop'!EF$7:EF$165)</f>
        <v>0</v>
      </c>
      <c r="EC47" s="414">
        <f>+SUMIF('Argus Drop'!$D$7:$D$165,$A47,'Argus Drop'!EG$7:EG$165)</f>
        <v>0</v>
      </c>
    </row>
    <row r="48" spans="1:133">
      <c r="B48" s="414"/>
      <c r="C48" s="414"/>
      <c r="D48" s="414"/>
      <c r="E48" s="414"/>
      <c r="F48" s="414"/>
      <c r="G48" s="414"/>
      <c r="H48" s="414"/>
      <c r="I48" s="414"/>
      <c r="J48" s="414"/>
      <c r="K48" s="414"/>
      <c r="L48" s="414"/>
      <c r="M48" s="414"/>
      <c r="N48" s="414"/>
      <c r="O48" s="414"/>
      <c r="P48" s="414"/>
      <c r="Q48" s="414"/>
      <c r="R48" s="414"/>
      <c r="S48" s="414"/>
      <c r="T48" s="414"/>
      <c r="U48" s="414"/>
      <c r="V48" s="414"/>
      <c r="W48" s="414"/>
      <c r="X48" s="414"/>
      <c r="Y48" s="414"/>
      <c r="Z48" s="414"/>
      <c r="AA48" s="414"/>
      <c r="AB48" s="414"/>
      <c r="AC48" s="414"/>
      <c r="AD48" s="414"/>
      <c r="AE48" s="414"/>
      <c r="AF48" s="414"/>
      <c r="AG48" s="414"/>
      <c r="AH48" s="414"/>
      <c r="AI48" s="414"/>
      <c r="AJ48" s="414"/>
      <c r="AK48" s="414"/>
      <c r="AL48" s="414"/>
      <c r="AM48" s="414"/>
      <c r="AN48" s="414"/>
      <c r="AO48" s="414"/>
      <c r="AP48" s="414"/>
      <c r="AQ48" s="414"/>
      <c r="AR48" s="414"/>
      <c r="AS48" s="414"/>
      <c r="AT48" s="414"/>
      <c r="AU48" s="414"/>
      <c r="AV48" s="414"/>
      <c r="AW48" s="414"/>
      <c r="AX48" s="414"/>
      <c r="AY48" s="414"/>
      <c r="AZ48" s="414"/>
      <c r="BA48" s="414"/>
      <c r="BB48" s="414"/>
      <c r="BC48" s="414"/>
      <c r="BD48" s="414"/>
      <c r="BE48" s="414"/>
      <c r="BF48" s="414"/>
      <c r="BG48" s="414"/>
      <c r="BH48" s="414"/>
      <c r="BI48" s="414"/>
      <c r="BJ48" s="414"/>
      <c r="BK48" s="414"/>
      <c r="BL48" s="414"/>
      <c r="BM48" s="414"/>
      <c r="BN48" s="414"/>
      <c r="BO48" s="414"/>
      <c r="BP48" s="414"/>
      <c r="BQ48" s="414"/>
      <c r="BR48" s="414"/>
      <c r="BS48" s="414"/>
      <c r="BT48" s="414"/>
      <c r="BU48" s="414"/>
      <c r="BV48" s="414"/>
      <c r="BW48" s="414"/>
      <c r="BX48" s="414"/>
      <c r="BY48" s="414"/>
      <c r="BZ48" s="414"/>
      <c r="CA48" s="414"/>
      <c r="CB48" s="414"/>
      <c r="CC48" s="414"/>
      <c r="CD48" s="414"/>
      <c r="CE48" s="414"/>
      <c r="CF48" s="414"/>
      <c r="CG48" s="414"/>
      <c r="CH48" s="414"/>
      <c r="CI48" s="414"/>
      <c r="CJ48" s="414"/>
      <c r="CK48" s="414"/>
      <c r="CL48" s="414"/>
      <c r="CM48" s="414"/>
      <c r="CN48" s="414"/>
      <c r="CO48" s="414"/>
      <c r="CP48" s="414"/>
      <c r="CQ48" s="414"/>
      <c r="CR48" s="414"/>
      <c r="CS48" s="414"/>
      <c r="CT48" s="414"/>
      <c r="CU48" s="414"/>
      <c r="CV48" s="414"/>
      <c r="CW48" s="414"/>
      <c r="CX48" s="414"/>
      <c r="CY48" s="414"/>
      <c r="CZ48" s="414"/>
      <c r="DA48" s="414"/>
      <c r="DB48" s="414"/>
      <c r="DC48" s="414"/>
      <c r="DD48" s="414"/>
      <c r="DE48" s="414"/>
      <c r="DF48" s="414"/>
      <c r="DG48" s="414"/>
      <c r="DH48" s="414"/>
      <c r="DI48" s="414"/>
      <c r="DJ48" s="414"/>
      <c r="DK48" s="414"/>
      <c r="DL48" s="414"/>
      <c r="DM48" s="414"/>
      <c r="DN48" s="414"/>
      <c r="DO48" s="414"/>
      <c r="DP48" s="414"/>
      <c r="DQ48" s="414"/>
      <c r="DR48" s="414"/>
      <c r="DS48" s="414"/>
      <c r="DT48" s="414"/>
      <c r="DU48" s="414"/>
      <c r="DV48" s="414"/>
      <c r="DW48" s="414"/>
      <c r="DX48" s="414"/>
      <c r="DY48" s="414"/>
      <c r="DZ48" s="414"/>
      <c r="EA48" s="414"/>
      <c r="EB48" s="414"/>
      <c r="EC48" s="414"/>
    </row>
    <row r="49" spans="1:133">
      <c r="B49" s="414"/>
      <c r="C49" s="414"/>
      <c r="D49" s="414"/>
      <c r="E49" s="414"/>
      <c r="F49" s="414"/>
      <c r="G49" s="414"/>
      <c r="H49" s="414"/>
      <c r="I49" s="414"/>
      <c r="J49" s="414"/>
      <c r="K49" s="414"/>
      <c r="L49" s="414"/>
      <c r="M49" s="414"/>
      <c r="N49" s="414"/>
      <c r="O49" s="414"/>
      <c r="P49" s="414"/>
      <c r="Q49" s="414"/>
      <c r="R49" s="414"/>
      <c r="S49" s="414"/>
      <c r="T49" s="414"/>
      <c r="U49" s="414"/>
      <c r="V49" s="414"/>
      <c r="W49" s="414"/>
      <c r="X49" s="414"/>
      <c r="Y49" s="414"/>
      <c r="Z49" s="414"/>
      <c r="AA49" s="414"/>
      <c r="AB49" s="414"/>
      <c r="AC49" s="414"/>
      <c r="AD49" s="414"/>
      <c r="AE49" s="414"/>
      <c r="AF49" s="414"/>
      <c r="AG49" s="414"/>
      <c r="AH49" s="414"/>
      <c r="AI49" s="414"/>
      <c r="AJ49" s="414"/>
      <c r="AK49" s="414"/>
      <c r="AL49" s="414"/>
      <c r="AM49" s="414"/>
      <c r="AN49" s="414"/>
      <c r="AO49" s="414"/>
      <c r="AP49" s="414"/>
      <c r="AQ49" s="414"/>
      <c r="AR49" s="414"/>
      <c r="AS49" s="414"/>
      <c r="AT49" s="414"/>
      <c r="AU49" s="414"/>
      <c r="AV49" s="414"/>
      <c r="AW49" s="414"/>
      <c r="AX49" s="414"/>
      <c r="AY49" s="414"/>
      <c r="AZ49" s="414"/>
      <c r="BA49" s="414"/>
      <c r="BB49" s="414"/>
      <c r="BC49" s="414"/>
      <c r="BD49" s="414"/>
      <c r="BE49" s="414"/>
      <c r="BF49" s="414"/>
      <c r="BG49" s="414"/>
      <c r="BH49" s="414"/>
      <c r="BI49" s="414"/>
      <c r="BJ49" s="414"/>
      <c r="BK49" s="414"/>
      <c r="BL49" s="414"/>
      <c r="BM49" s="414"/>
      <c r="BN49" s="414"/>
      <c r="BO49" s="414"/>
      <c r="BP49" s="414"/>
      <c r="BQ49" s="414"/>
      <c r="BR49" s="414"/>
      <c r="BS49" s="414"/>
      <c r="BT49" s="414"/>
      <c r="BU49" s="414"/>
      <c r="BV49" s="414"/>
      <c r="BW49" s="414"/>
      <c r="BX49" s="414"/>
      <c r="BY49" s="414"/>
      <c r="BZ49" s="414"/>
      <c r="CA49" s="414"/>
      <c r="CB49" s="414"/>
      <c r="CC49" s="414"/>
      <c r="CD49" s="414"/>
      <c r="CE49" s="414"/>
      <c r="CF49" s="414"/>
      <c r="CG49" s="414"/>
      <c r="CH49" s="414"/>
      <c r="CI49" s="414"/>
      <c r="CJ49" s="414"/>
      <c r="CK49" s="414"/>
      <c r="CL49" s="414"/>
      <c r="CM49" s="414"/>
      <c r="CN49" s="414"/>
      <c r="CO49" s="414"/>
      <c r="CP49" s="414"/>
      <c r="CQ49" s="414"/>
      <c r="CR49" s="414"/>
      <c r="CS49" s="414"/>
      <c r="CT49" s="414"/>
      <c r="CU49" s="414"/>
      <c r="CV49" s="414"/>
      <c r="CW49" s="414"/>
      <c r="CX49" s="414"/>
      <c r="CY49" s="414"/>
      <c r="CZ49" s="414"/>
      <c r="DA49" s="414"/>
      <c r="DB49" s="414"/>
      <c r="DC49" s="414"/>
      <c r="DD49" s="414"/>
      <c r="DE49" s="414"/>
      <c r="DF49" s="414"/>
      <c r="DG49" s="414"/>
      <c r="DH49" s="414"/>
      <c r="DI49" s="414"/>
      <c r="DJ49" s="414"/>
      <c r="DK49" s="414"/>
      <c r="DL49" s="414"/>
      <c r="DM49" s="414"/>
      <c r="DN49" s="414"/>
      <c r="DO49" s="414"/>
      <c r="DP49" s="414"/>
      <c r="DQ49" s="414"/>
      <c r="DR49" s="414"/>
      <c r="DS49" s="414"/>
      <c r="DT49" s="414"/>
      <c r="DU49" s="414"/>
      <c r="DV49" s="414"/>
      <c r="DW49" s="414"/>
      <c r="DX49" s="414"/>
      <c r="DY49" s="414"/>
      <c r="DZ49" s="414"/>
      <c r="EA49" s="414"/>
      <c r="EB49" s="414"/>
      <c r="EC49" s="414"/>
    </row>
    <row r="50" spans="1:133">
      <c r="A50" s="420">
        <f>+'Argus Drop'!B49</f>
        <v>14</v>
      </c>
      <c r="B50" s="414">
        <f>+SUMIF('Argus Drop'!$D$7:$D$165,$A50,'Argus Drop'!F$7:F$165)</f>
        <v>1720</v>
      </c>
      <c r="C50" s="414">
        <f>+SUMIF('Argus Drop'!$D$7:$D$165,$A50,'Argus Drop'!G$7:G$165)</f>
        <v>1720</v>
      </c>
      <c r="D50" s="414">
        <f>+SUMIF('Argus Drop'!$D$7:$D$165,$A50,'Argus Drop'!H$7:H$165)</f>
        <v>1720</v>
      </c>
      <c r="E50" s="414">
        <f>+SUMIF('Argus Drop'!$D$7:$D$165,$A50,'Argus Drop'!I$7:I$165)</f>
        <v>1720</v>
      </c>
      <c r="F50" s="414">
        <f>+SUMIF('Argus Drop'!$D$7:$D$165,$A50,'Argus Drop'!J$7:J$165)</f>
        <v>1720</v>
      </c>
      <c r="G50" s="414">
        <f>+SUMIF('Argus Drop'!$D$7:$D$165,$A50,'Argus Drop'!K$7:K$165)</f>
        <v>1720</v>
      </c>
      <c r="H50" s="414">
        <f>+SUMIF('Argus Drop'!$D$7:$D$165,$A50,'Argus Drop'!L$7:L$165)</f>
        <v>1720</v>
      </c>
      <c r="I50" s="414">
        <f>+SUMIF('Argus Drop'!$D$7:$D$165,$A50,'Argus Drop'!M$7:M$165)</f>
        <v>1720</v>
      </c>
      <c r="J50" s="414">
        <f>+SUMIF('Argus Drop'!$D$7:$D$165,$A50,'Argus Drop'!N$7:N$165)</f>
        <v>1720</v>
      </c>
      <c r="K50" s="414">
        <f>+SUMIF('Argus Drop'!$D$7:$D$165,$A50,'Argus Drop'!O$7:O$165)</f>
        <v>1720</v>
      </c>
      <c r="L50" s="414">
        <f>+SUMIF('Argus Drop'!$D$7:$D$165,$A50,'Argus Drop'!P$7:P$165)</f>
        <v>1720</v>
      </c>
      <c r="M50" s="414">
        <f>+SUMIF('Argus Drop'!$D$7:$D$165,$A50,'Argus Drop'!Q$7:Q$165)</f>
        <v>1771</v>
      </c>
      <c r="N50" s="414">
        <f>+SUMIF('Argus Drop'!$D$7:$D$165,$A50,'Argus Drop'!R$7:R$165)</f>
        <v>1771</v>
      </c>
      <c r="O50" s="414">
        <f>+SUMIF('Argus Drop'!$D$7:$D$165,$A50,'Argus Drop'!S$7:S$165)</f>
        <v>1771</v>
      </c>
      <c r="P50" s="414">
        <f>+SUMIF('Argus Drop'!$D$7:$D$165,$A50,'Argus Drop'!T$7:T$165)</f>
        <v>1771</v>
      </c>
      <c r="Q50" s="414">
        <f>+SUMIF('Argus Drop'!$D$7:$D$165,$A50,'Argus Drop'!U$7:U$165)</f>
        <v>1771</v>
      </c>
      <c r="R50" s="414">
        <f>+SUMIF('Argus Drop'!$D$7:$D$165,$A50,'Argus Drop'!V$7:V$165)</f>
        <v>1771</v>
      </c>
      <c r="S50" s="414">
        <f>+SUMIF('Argus Drop'!$D$7:$D$165,$A50,'Argus Drop'!W$7:W$165)</f>
        <v>1771</v>
      </c>
      <c r="T50" s="414">
        <f>+SUMIF('Argus Drop'!$D$7:$D$165,$A50,'Argus Drop'!X$7:X$165)</f>
        <v>1771</v>
      </c>
      <c r="U50" s="414">
        <f>+SUMIF('Argus Drop'!$D$7:$D$165,$A50,'Argus Drop'!Y$7:Y$165)</f>
        <v>1771</v>
      </c>
      <c r="V50" s="414">
        <f>+SUMIF('Argus Drop'!$D$7:$D$165,$A50,'Argus Drop'!Z$7:Z$165)</f>
        <v>1771</v>
      </c>
      <c r="W50" s="414">
        <f>+SUMIF('Argus Drop'!$D$7:$D$165,$A50,'Argus Drop'!AA$7:AA$165)</f>
        <v>1771</v>
      </c>
      <c r="X50" s="414">
        <f>+SUMIF('Argus Drop'!$D$7:$D$165,$A50,'Argus Drop'!AB$7:AB$165)</f>
        <v>1771</v>
      </c>
      <c r="Y50" s="414">
        <f>+SUMIF('Argus Drop'!$D$7:$D$165,$A50,'Argus Drop'!AC$7:AC$165)</f>
        <v>1824</v>
      </c>
      <c r="Z50" s="414">
        <f>+SUMIF('Argus Drop'!$D$7:$D$165,$A50,'Argus Drop'!AD$7:AD$165)</f>
        <v>1824</v>
      </c>
      <c r="AA50" s="414">
        <f>+SUMIF('Argus Drop'!$D$7:$D$165,$A50,'Argus Drop'!AE$7:AE$165)</f>
        <v>1824</v>
      </c>
      <c r="AB50" s="414">
        <f>+SUMIF('Argus Drop'!$D$7:$D$165,$A50,'Argus Drop'!AF$7:AF$165)</f>
        <v>1824</v>
      </c>
      <c r="AC50" s="414">
        <f>+SUMIF('Argus Drop'!$D$7:$D$165,$A50,'Argus Drop'!AG$7:AG$165)</f>
        <v>1824</v>
      </c>
      <c r="AD50" s="414">
        <f>+SUMIF('Argus Drop'!$D$7:$D$165,$A50,'Argus Drop'!AH$7:AH$165)</f>
        <v>1824</v>
      </c>
      <c r="AE50" s="414">
        <f>+SUMIF('Argus Drop'!$D$7:$D$165,$A50,'Argus Drop'!AI$7:AI$165)</f>
        <v>1824</v>
      </c>
      <c r="AF50" s="414">
        <f>+SUMIF('Argus Drop'!$D$7:$D$165,$A50,'Argus Drop'!AJ$7:AJ$165)</f>
        <v>1824</v>
      </c>
      <c r="AG50" s="414">
        <f>+SUMIF('Argus Drop'!$D$7:$D$165,$A50,'Argus Drop'!AK$7:AK$165)</f>
        <v>1824</v>
      </c>
      <c r="AH50" s="414">
        <f>+SUMIF('Argus Drop'!$D$7:$D$165,$A50,'Argus Drop'!AL$7:AL$165)</f>
        <v>1824</v>
      </c>
      <c r="AI50" s="414">
        <f>+SUMIF('Argus Drop'!$D$7:$D$165,$A50,'Argus Drop'!AM$7:AM$165)</f>
        <v>1824</v>
      </c>
      <c r="AJ50" s="414">
        <f>+SUMIF('Argus Drop'!$D$7:$D$165,$A50,'Argus Drop'!AN$7:AN$165)</f>
        <v>1824</v>
      </c>
      <c r="AK50" s="414">
        <f>+SUMIF('Argus Drop'!$D$7:$D$165,$A50,'Argus Drop'!AO$7:AO$165)</f>
        <v>1879</v>
      </c>
      <c r="AL50" s="414">
        <f>+SUMIF('Argus Drop'!$D$7:$D$165,$A50,'Argus Drop'!AP$7:AP$165)</f>
        <v>1879</v>
      </c>
      <c r="AM50" s="414">
        <f>+SUMIF('Argus Drop'!$D$7:$D$165,$A50,'Argus Drop'!AQ$7:AQ$165)</f>
        <v>1879</v>
      </c>
      <c r="AN50" s="414">
        <f>+SUMIF('Argus Drop'!$D$7:$D$165,$A50,'Argus Drop'!AR$7:AR$165)</f>
        <v>1879</v>
      </c>
      <c r="AO50" s="414">
        <f>+SUMIF('Argus Drop'!$D$7:$D$165,$A50,'Argus Drop'!AS$7:AS$165)</f>
        <v>1879</v>
      </c>
      <c r="AP50" s="414">
        <f>+SUMIF('Argus Drop'!$D$7:$D$165,$A50,'Argus Drop'!AT$7:AT$165)</f>
        <v>1879</v>
      </c>
      <c r="AQ50" s="414">
        <f>+SUMIF('Argus Drop'!$D$7:$D$165,$A50,'Argus Drop'!AU$7:AU$165)</f>
        <v>1879</v>
      </c>
      <c r="AR50" s="414">
        <f>+SUMIF('Argus Drop'!$D$7:$D$165,$A50,'Argus Drop'!AV$7:AV$165)</f>
        <v>1879</v>
      </c>
      <c r="AS50" s="414">
        <f>+SUMIF('Argus Drop'!$D$7:$D$165,$A50,'Argus Drop'!AW$7:AW$165)</f>
        <v>1879</v>
      </c>
      <c r="AT50" s="414">
        <f>+SUMIF('Argus Drop'!$D$7:$D$165,$A50,'Argus Drop'!AX$7:AX$165)</f>
        <v>1879</v>
      </c>
      <c r="AU50" s="414">
        <f>+SUMIF('Argus Drop'!$D$7:$D$165,$A50,'Argus Drop'!AY$7:AY$165)</f>
        <v>1879</v>
      </c>
      <c r="AV50" s="414">
        <f>+SUMIF('Argus Drop'!$D$7:$D$165,$A50,'Argus Drop'!AZ$7:AZ$165)</f>
        <v>1879</v>
      </c>
      <c r="AW50" s="414">
        <f>+SUMIF('Argus Drop'!$D$7:$D$165,$A50,'Argus Drop'!BA$7:BA$165)</f>
        <v>1935</v>
      </c>
      <c r="AX50" s="414">
        <f>+SUMIF('Argus Drop'!$D$7:$D$165,$A50,'Argus Drop'!BB$7:BB$165)</f>
        <v>1935</v>
      </c>
      <c r="AY50" s="414">
        <f>+SUMIF('Argus Drop'!$D$7:$D$165,$A50,'Argus Drop'!BC$7:BC$165)</f>
        <v>1935</v>
      </c>
      <c r="AZ50" s="414">
        <f>+SUMIF('Argus Drop'!$D$7:$D$165,$A50,'Argus Drop'!BD$7:BD$165)</f>
        <v>1935</v>
      </c>
      <c r="BA50" s="414">
        <f>+SUMIF('Argus Drop'!$D$7:$D$165,$A50,'Argus Drop'!BE$7:BE$165)</f>
        <v>1935</v>
      </c>
      <c r="BB50" s="414">
        <f>+SUMIF('Argus Drop'!$D$7:$D$165,$A50,'Argus Drop'!BF$7:BF$165)</f>
        <v>1935</v>
      </c>
      <c r="BC50" s="414">
        <f>+SUMIF('Argus Drop'!$D$7:$D$165,$A50,'Argus Drop'!BG$7:BG$165)</f>
        <v>1935</v>
      </c>
      <c r="BD50" s="414">
        <f>+SUMIF('Argus Drop'!$D$7:$D$165,$A50,'Argus Drop'!BH$7:BH$165)</f>
        <v>1935</v>
      </c>
      <c r="BE50" s="414">
        <f>+SUMIF('Argus Drop'!$D$7:$D$165,$A50,'Argus Drop'!BI$7:BI$165)</f>
        <v>1935</v>
      </c>
      <c r="BF50" s="414">
        <f>+SUMIF('Argus Drop'!$D$7:$D$165,$A50,'Argus Drop'!BJ$7:BJ$165)</f>
        <v>1935</v>
      </c>
      <c r="BG50" s="414">
        <f>+SUMIF('Argus Drop'!$D$7:$D$165,$A50,'Argus Drop'!BK$7:BK$165)</f>
        <v>1935</v>
      </c>
      <c r="BH50" s="414">
        <f>+SUMIF('Argus Drop'!$D$7:$D$165,$A50,'Argus Drop'!BL$7:BL$165)</f>
        <v>1935</v>
      </c>
      <c r="BI50" s="414">
        <f>+SUMIF('Argus Drop'!$D$7:$D$165,$A50,'Argus Drop'!BM$7:BM$165)</f>
        <v>1993</v>
      </c>
      <c r="BJ50" s="414">
        <f>+SUMIF('Argus Drop'!$D$7:$D$165,$A50,'Argus Drop'!BN$7:BN$165)</f>
        <v>1993</v>
      </c>
      <c r="BK50" s="414">
        <f>+SUMIF('Argus Drop'!$D$7:$D$165,$A50,'Argus Drop'!BO$7:BO$165)</f>
        <v>1993</v>
      </c>
      <c r="BL50" s="414">
        <f>+SUMIF('Argus Drop'!$D$7:$D$165,$A50,'Argus Drop'!BP$7:BP$165)</f>
        <v>1993</v>
      </c>
      <c r="BM50" s="414">
        <f>+SUMIF('Argus Drop'!$D$7:$D$165,$A50,'Argus Drop'!BQ$7:BQ$165)</f>
        <v>1993</v>
      </c>
      <c r="BN50" s="414">
        <f>+SUMIF('Argus Drop'!$D$7:$D$165,$A50,'Argus Drop'!BR$7:BR$165)</f>
        <v>1993</v>
      </c>
      <c r="BO50" s="414">
        <f>+SUMIF('Argus Drop'!$D$7:$D$165,$A50,'Argus Drop'!BS$7:BS$165)</f>
        <v>1993</v>
      </c>
      <c r="BP50" s="414">
        <f>+SUMIF('Argus Drop'!$D$7:$D$165,$A50,'Argus Drop'!BT$7:BT$165)</f>
        <v>1993</v>
      </c>
      <c r="BQ50" s="414">
        <f>+SUMIF('Argus Drop'!$D$7:$D$165,$A50,'Argus Drop'!BU$7:BU$165)</f>
        <v>1993</v>
      </c>
      <c r="BR50" s="414">
        <f>+SUMIF('Argus Drop'!$D$7:$D$165,$A50,'Argus Drop'!BV$7:BV$165)</f>
        <v>1993</v>
      </c>
      <c r="BS50" s="414">
        <f>+SUMIF('Argus Drop'!$D$7:$D$165,$A50,'Argus Drop'!BW$7:BW$165)</f>
        <v>1993</v>
      </c>
      <c r="BT50" s="414">
        <f>+SUMIF('Argus Drop'!$D$7:$D$165,$A50,'Argus Drop'!BX$7:BX$165)</f>
        <v>1993</v>
      </c>
      <c r="BU50" s="414">
        <f>+SUMIF('Argus Drop'!$D$7:$D$165,$A50,'Argus Drop'!BY$7:BY$165)</f>
        <v>2053</v>
      </c>
      <c r="BV50" s="414">
        <f>+SUMIF('Argus Drop'!$D$7:$D$165,$A50,'Argus Drop'!BZ$7:BZ$165)</f>
        <v>2053</v>
      </c>
      <c r="BW50" s="414">
        <f>+SUMIF('Argus Drop'!$D$7:$D$165,$A50,'Argus Drop'!CA$7:CA$165)</f>
        <v>2053</v>
      </c>
      <c r="BX50" s="414">
        <f>+SUMIF('Argus Drop'!$D$7:$D$165,$A50,'Argus Drop'!CB$7:CB$165)</f>
        <v>2053</v>
      </c>
      <c r="BY50" s="414">
        <f>+SUMIF('Argus Drop'!$D$7:$D$165,$A50,'Argus Drop'!CC$7:CC$165)</f>
        <v>2053</v>
      </c>
      <c r="BZ50" s="414">
        <f>+SUMIF('Argus Drop'!$D$7:$D$165,$A50,'Argus Drop'!CD$7:CD$165)</f>
        <v>2053</v>
      </c>
      <c r="CA50" s="414">
        <f>+SUMIF('Argus Drop'!$D$7:$D$165,$A50,'Argus Drop'!CE$7:CE$165)</f>
        <v>2053</v>
      </c>
      <c r="CB50" s="414">
        <f>+SUMIF('Argus Drop'!$D$7:$D$165,$A50,'Argus Drop'!CF$7:CF$165)</f>
        <v>2053</v>
      </c>
      <c r="CC50" s="414">
        <f>+SUMIF('Argus Drop'!$D$7:$D$165,$A50,'Argus Drop'!CG$7:CG$165)</f>
        <v>2053</v>
      </c>
      <c r="CD50" s="414">
        <f>+SUMIF('Argus Drop'!$D$7:$D$165,$A50,'Argus Drop'!CH$7:CH$165)</f>
        <v>2053</v>
      </c>
      <c r="CE50" s="414">
        <f>+SUMIF('Argus Drop'!$D$7:$D$165,$A50,'Argus Drop'!CI$7:CI$165)</f>
        <v>2053</v>
      </c>
      <c r="CF50" s="414">
        <f>+SUMIF('Argus Drop'!$D$7:$D$165,$A50,'Argus Drop'!CJ$7:CJ$165)</f>
        <v>2053</v>
      </c>
      <c r="CG50" s="414">
        <f>+SUMIF('Argus Drop'!$D$7:$D$165,$A50,'Argus Drop'!CK$7:CK$165)</f>
        <v>2115</v>
      </c>
      <c r="CH50" s="414">
        <f>+SUMIF('Argus Drop'!$D$7:$D$165,$A50,'Argus Drop'!CL$7:CL$165)</f>
        <v>2115</v>
      </c>
      <c r="CI50" s="414">
        <f>+SUMIF('Argus Drop'!$D$7:$D$165,$A50,'Argus Drop'!CM$7:CM$165)</f>
        <v>2115</v>
      </c>
      <c r="CJ50" s="414">
        <f>+SUMIF('Argus Drop'!$D$7:$D$165,$A50,'Argus Drop'!CN$7:CN$165)</f>
        <v>2115</v>
      </c>
      <c r="CK50" s="414">
        <f>+SUMIF('Argus Drop'!$D$7:$D$165,$A50,'Argus Drop'!CO$7:CO$165)</f>
        <v>2115</v>
      </c>
      <c r="CL50" s="414">
        <f>+SUMIF('Argus Drop'!$D$7:$D$165,$A50,'Argus Drop'!CP$7:CP$165)</f>
        <v>2115</v>
      </c>
      <c r="CM50" s="414">
        <f>+SUMIF('Argus Drop'!$D$7:$D$165,$A50,'Argus Drop'!CQ$7:CQ$165)</f>
        <v>2115</v>
      </c>
      <c r="CN50" s="414">
        <f>+SUMIF('Argus Drop'!$D$7:$D$165,$A50,'Argus Drop'!CR$7:CR$165)</f>
        <v>2115</v>
      </c>
      <c r="CO50" s="414">
        <f>+SUMIF('Argus Drop'!$D$7:$D$165,$A50,'Argus Drop'!CS$7:CS$165)</f>
        <v>2115</v>
      </c>
      <c r="CP50" s="414">
        <f>+SUMIF('Argus Drop'!$D$7:$D$165,$A50,'Argus Drop'!CT$7:CT$165)</f>
        <v>2115</v>
      </c>
      <c r="CQ50" s="414">
        <f>+SUMIF('Argus Drop'!$D$7:$D$165,$A50,'Argus Drop'!CU$7:CU$165)</f>
        <v>2115</v>
      </c>
      <c r="CR50" s="414">
        <f>+SUMIF('Argus Drop'!$D$7:$D$165,$A50,'Argus Drop'!CV$7:CV$165)</f>
        <v>2115</v>
      </c>
      <c r="CS50" s="414">
        <f>+SUMIF('Argus Drop'!$D$7:$D$165,$A50,'Argus Drop'!CW$7:CW$165)</f>
        <v>2178</v>
      </c>
      <c r="CT50" s="414">
        <f>+SUMIF('Argus Drop'!$D$7:$D$165,$A50,'Argus Drop'!CX$7:CX$165)</f>
        <v>2178</v>
      </c>
      <c r="CU50" s="414">
        <f>+SUMIF('Argus Drop'!$D$7:$D$165,$A50,'Argus Drop'!CY$7:CY$165)</f>
        <v>2178</v>
      </c>
      <c r="CV50" s="414">
        <f>+SUMIF('Argus Drop'!$D$7:$D$165,$A50,'Argus Drop'!CZ$7:CZ$165)</f>
        <v>2178</v>
      </c>
      <c r="CW50" s="414">
        <f>+SUMIF('Argus Drop'!$D$7:$D$165,$A50,'Argus Drop'!DA$7:DA$165)</f>
        <v>2178</v>
      </c>
      <c r="CX50" s="414">
        <f>+SUMIF('Argus Drop'!$D$7:$D$165,$A50,'Argus Drop'!DB$7:DB$165)</f>
        <v>2178</v>
      </c>
      <c r="CY50" s="414">
        <f>+SUMIF('Argus Drop'!$D$7:$D$165,$A50,'Argus Drop'!DC$7:DC$165)</f>
        <v>2178</v>
      </c>
      <c r="CZ50" s="414">
        <f>+SUMIF('Argus Drop'!$D$7:$D$165,$A50,'Argus Drop'!DD$7:DD$165)</f>
        <v>2178</v>
      </c>
      <c r="DA50" s="414">
        <f>+SUMIF('Argus Drop'!$D$7:$D$165,$A50,'Argus Drop'!DE$7:DE$165)</f>
        <v>2178</v>
      </c>
      <c r="DB50" s="414">
        <f>+SUMIF('Argus Drop'!$D$7:$D$165,$A50,'Argus Drop'!DF$7:DF$165)</f>
        <v>2178</v>
      </c>
      <c r="DC50" s="414">
        <f>+SUMIF('Argus Drop'!$D$7:$D$165,$A50,'Argus Drop'!DG$7:DG$165)</f>
        <v>2178</v>
      </c>
      <c r="DD50" s="414">
        <f>+SUMIF('Argus Drop'!$D$7:$D$165,$A50,'Argus Drop'!DH$7:DH$165)</f>
        <v>2178</v>
      </c>
      <c r="DE50" s="414">
        <f>+SUMIF('Argus Drop'!$D$7:$D$165,$A50,'Argus Drop'!DI$7:DI$165)</f>
        <v>2244</v>
      </c>
      <c r="DF50" s="414">
        <f>+SUMIF('Argus Drop'!$D$7:$D$165,$A50,'Argus Drop'!DJ$7:DJ$165)</f>
        <v>2244</v>
      </c>
      <c r="DG50" s="414">
        <f>+SUMIF('Argus Drop'!$D$7:$D$165,$A50,'Argus Drop'!DK$7:DK$165)</f>
        <v>2244</v>
      </c>
      <c r="DH50" s="414">
        <f>+SUMIF('Argus Drop'!$D$7:$D$165,$A50,'Argus Drop'!DL$7:DL$165)</f>
        <v>2244</v>
      </c>
      <c r="DI50" s="414">
        <f>+SUMIF('Argus Drop'!$D$7:$D$165,$A50,'Argus Drop'!DM$7:DM$165)</f>
        <v>2244</v>
      </c>
      <c r="DJ50" s="414">
        <f>+SUMIF('Argus Drop'!$D$7:$D$165,$A50,'Argus Drop'!DN$7:DN$165)</f>
        <v>2244</v>
      </c>
      <c r="DK50" s="414">
        <f>+SUMIF('Argus Drop'!$D$7:$D$165,$A50,'Argus Drop'!DO$7:DO$165)</f>
        <v>2244</v>
      </c>
      <c r="DL50" s="414">
        <f>+SUMIF('Argus Drop'!$D$7:$D$165,$A50,'Argus Drop'!DP$7:DP$165)</f>
        <v>2244</v>
      </c>
      <c r="DM50" s="414">
        <f>+SUMIF('Argus Drop'!$D$7:$D$165,$A50,'Argus Drop'!DQ$7:DQ$165)</f>
        <v>2244</v>
      </c>
      <c r="DN50" s="414">
        <f>+SUMIF('Argus Drop'!$D$7:$D$165,$A50,'Argus Drop'!DR$7:DR$165)</f>
        <v>2244</v>
      </c>
      <c r="DO50" s="414">
        <f>+SUMIF('Argus Drop'!$D$7:$D$165,$A50,'Argus Drop'!DS$7:DS$165)</f>
        <v>2244</v>
      </c>
      <c r="DP50" s="414">
        <f>+SUMIF('Argus Drop'!$D$7:$D$165,$A50,'Argus Drop'!DT$7:DT$165)</f>
        <v>2244</v>
      </c>
      <c r="DQ50" s="414">
        <f>+SUMIF('Argus Drop'!$D$7:$D$165,$A50,'Argus Drop'!DU$7:DU$165)</f>
        <v>2311</v>
      </c>
      <c r="DR50" s="414">
        <f>+SUMIF('Argus Drop'!$D$7:$D$165,$A50,'Argus Drop'!DV$7:DV$165)</f>
        <v>2311</v>
      </c>
      <c r="DS50" s="414">
        <f>+SUMIF('Argus Drop'!$D$7:$D$165,$A50,'Argus Drop'!DW$7:DW$165)</f>
        <v>2311</v>
      </c>
      <c r="DT50" s="414">
        <f>+SUMIF('Argus Drop'!$D$7:$D$165,$A50,'Argus Drop'!DX$7:DX$165)</f>
        <v>2311</v>
      </c>
      <c r="DU50" s="414">
        <f>+SUMIF('Argus Drop'!$D$7:$D$165,$A50,'Argus Drop'!DY$7:DY$165)</f>
        <v>2311</v>
      </c>
      <c r="DV50" s="414">
        <f>+SUMIF('Argus Drop'!$D$7:$D$165,$A50,'Argus Drop'!DZ$7:DZ$165)</f>
        <v>2311</v>
      </c>
      <c r="DW50" s="414">
        <f>+SUMIF('Argus Drop'!$D$7:$D$165,$A50,'Argus Drop'!EA$7:EA$165)</f>
        <v>2311</v>
      </c>
      <c r="DX50" s="414">
        <f>+SUMIF('Argus Drop'!$D$7:$D$165,$A50,'Argus Drop'!EB$7:EB$165)</f>
        <v>2311</v>
      </c>
      <c r="DY50" s="414">
        <f>+SUMIF('Argus Drop'!$D$7:$D$165,$A50,'Argus Drop'!EC$7:EC$165)</f>
        <v>2311</v>
      </c>
      <c r="DZ50" s="414">
        <f>+SUMIF('Argus Drop'!$D$7:$D$165,$A50,'Argus Drop'!ED$7:ED$165)</f>
        <v>2311</v>
      </c>
      <c r="EA50" s="414">
        <f>+SUMIF('Argus Drop'!$D$7:$D$165,$A50,'Argus Drop'!EE$7:EE$165)</f>
        <v>2311</v>
      </c>
      <c r="EB50" s="414">
        <f>+SUMIF('Argus Drop'!$D$7:$D$165,$A50,'Argus Drop'!EF$7:EF$165)</f>
        <v>2311</v>
      </c>
      <c r="EC50" s="414">
        <f>+SUMIF('Argus Drop'!$D$7:$D$165,$A50,'Argus Drop'!EG$7:EG$165)</f>
        <v>2380</v>
      </c>
    </row>
    <row r="51" spans="1:133">
      <c r="A51" s="420">
        <f>+'Argus Drop'!B50</f>
        <v>15</v>
      </c>
      <c r="B51" s="414">
        <f>+SUMIF('Argus Drop'!$D$7:$D$165,$A51,'Argus Drop'!F$7:F$165)</f>
        <v>0</v>
      </c>
      <c r="C51" s="414">
        <f>+SUMIF('Argus Drop'!$D$7:$D$165,$A51,'Argus Drop'!G$7:G$165)</f>
        <v>0</v>
      </c>
      <c r="D51" s="414">
        <f>+SUMIF('Argus Drop'!$D$7:$D$165,$A51,'Argus Drop'!H$7:H$165)</f>
        <v>0</v>
      </c>
      <c r="E51" s="414">
        <f>+SUMIF('Argus Drop'!$D$7:$D$165,$A51,'Argus Drop'!I$7:I$165)</f>
        <v>0</v>
      </c>
      <c r="F51" s="414">
        <f>+SUMIF('Argus Drop'!$D$7:$D$165,$A51,'Argus Drop'!J$7:J$165)</f>
        <v>0</v>
      </c>
      <c r="G51" s="414">
        <f>+SUMIF('Argus Drop'!$D$7:$D$165,$A51,'Argus Drop'!K$7:K$165)</f>
        <v>0</v>
      </c>
      <c r="H51" s="414">
        <f>+SUMIF('Argus Drop'!$D$7:$D$165,$A51,'Argus Drop'!L$7:L$165)</f>
        <v>0</v>
      </c>
      <c r="I51" s="414">
        <f>+SUMIF('Argus Drop'!$D$7:$D$165,$A51,'Argus Drop'!M$7:M$165)</f>
        <v>0</v>
      </c>
      <c r="J51" s="414">
        <f>+SUMIF('Argus Drop'!$D$7:$D$165,$A51,'Argus Drop'!N$7:N$165)</f>
        <v>0</v>
      </c>
      <c r="K51" s="414">
        <f>+SUMIF('Argus Drop'!$D$7:$D$165,$A51,'Argus Drop'!O$7:O$165)</f>
        <v>0</v>
      </c>
      <c r="L51" s="414">
        <f>+SUMIF('Argus Drop'!$D$7:$D$165,$A51,'Argus Drop'!P$7:P$165)</f>
        <v>0</v>
      </c>
      <c r="M51" s="414">
        <f>+SUMIF('Argus Drop'!$D$7:$D$165,$A51,'Argus Drop'!Q$7:Q$165)</f>
        <v>0</v>
      </c>
      <c r="N51" s="414">
        <f>+SUMIF('Argus Drop'!$D$7:$D$165,$A51,'Argus Drop'!R$7:R$165)</f>
        <v>0</v>
      </c>
      <c r="O51" s="414">
        <f>+SUMIF('Argus Drop'!$D$7:$D$165,$A51,'Argus Drop'!S$7:S$165)</f>
        <v>0</v>
      </c>
      <c r="P51" s="414">
        <f>+SUMIF('Argus Drop'!$D$7:$D$165,$A51,'Argus Drop'!T$7:T$165)</f>
        <v>0</v>
      </c>
      <c r="Q51" s="414">
        <f>+SUMIF('Argus Drop'!$D$7:$D$165,$A51,'Argus Drop'!U$7:U$165)</f>
        <v>0</v>
      </c>
      <c r="R51" s="414">
        <f>+SUMIF('Argus Drop'!$D$7:$D$165,$A51,'Argus Drop'!V$7:V$165)</f>
        <v>0</v>
      </c>
      <c r="S51" s="414">
        <f>+SUMIF('Argus Drop'!$D$7:$D$165,$A51,'Argus Drop'!W$7:W$165)</f>
        <v>0</v>
      </c>
      <c r="T51" s="414">
        <f>+SUMIF('Argus Drop'!$D$7:$D$165,$A51,'Argus Drop'!X$7:X$165)</f>
        <v>0</v>
      </c>
      <c r="U51" s="414">
        <f>+SUMIF('Argus Drop'!$D$7:$D$165,$A51,'Argus Drop'!Y$7:Y$165)</f>
        <v>0</v>
      </c>
      <c r="V51" s="414">
        <f>+SUMIF('Argus Drop'!$D$7:$D$165,$A51,'Argus Drop'!Z$7:Z$165)</f>
        <v>0</v>
      </c>
      <c r="W51" s="414">
        <f>+SUMIF('Argus Drop'!$D$7:$D$165,$A51,'Argus Drop'!AA$7:AA$165)</f>
        <v>0</v>
      </c>
      <c r="X51" s="414">
        <f>+SUMIF('Argus Drop'!$D$7:$D$165,$A51,'Argus Drop'!AB$7:AB$165)</f>
        <v>0</v>
      </c>
      <c r="Y51" s="414">
        <f>+SUMIF('Argus Drop'!$D$7:$D$165,$A51,'Argus Drop'!AC$7:AC$165)</f>
        <v>0</v>
      </c>
      <c r="Z51" s="414">
        <f>+SUMIF('Argus Drop'!$D$7:$D$165,$A51,'Argus Drop'!AD$7:AD$165)</f>
        <v>0</v>
      </c>
      <c r="AA51" s="414">
        <f>+SUMIF('Argus Drop'!$D$7:$D$165,$A51,'Argus Drop'!AE$7:AE$165)</f>
        <v>0</v>
      </c>
      <c r="AB51" s="414">
        <f>+SUMIF('Argus Drop'!$D$7:$D$165,$A51,'Argus Drop'!AF$7:AF$165)</f>
        <v>0</v>
      </c>
      <c r="AC51" s="414">
        <f>+SUMIF('Argus Drop'!$D$7:$D$165,$A51,'Argus Drop'!AG$7:AG$165)</f>
        <v>0</v>
      </c>
      <c r="AD51" s="414">
        <f>+SUMIF('Argus Drop'!$D$7:$D$165,$A51,'Argus Drop'!AH$7:AH$165)</f>
        <v>0</v>
      </c>
      <c r="AE51" s="414">
        <f>+SUMIF('Argus Drop'!$D$7:$D$165,$A51,'Argus Drop'!AI$7:AI$165)</f>
        <v>0</v>
      </c>
      <c r="AF51" s="414">
        <f>+SUMIF('Argus Drop'!$D$7:$D$165,$A51,'Argus Drop'!AJ$7:AJ$165)</f>
        <v>0</v>
      </c>
      <c r="AG51" s="414">
        <f>+SUMIF('Argus Drop'!$D$7:$D$165,$A51,'Argus Drop'!AK$7:AK$165)</f>
        <v>0</v>
      </c>
      <c r="AH51" s="414">
        <f>+SUMIF('Argus Drop'!$D$7:$D$165,$A51,'Argus Drop'!AL$7:AL$165)</f>
        <v>0</v>
      </c>
      <c r="AI51" s="414">
        <f>+SUMIF('Argus Drop'!$D$7:$D$165,$A51,'Argus Drop'!AM$7:AM$165)</f>
        <v>0</v>
      </c>
      <c r="AJ51" s="414">
        <f>+SUMIF('Argus Drop'!$D$7:$D$165,$A51,'Argus Drop'!AN$7:AN$165)</f>
        <v>0</v>
      </c>
      <c r="AK51" s="414">
        <f>+SUMIF('Argus Drop'!$D$7:$D$165,$A51,'Argus Drop'!AO$7:AO$165)</f>
        <v>0</v>
      </c>
      <c r="AL51" s="414">
        <f>+SUMIF('Argus Drop'!$D$7:$D$165,$A51,'Argus Drop'!AP$7:AP$165)</f>
        <v>0</v>
      </c>
      <c r="AM51" s="414">
        <f>+SUMIF('Argus Drop'!$D$7:$D$165,$A51,'Argus Drop'!AQ$7:AQ$165)</f>
        <v>0</v>
      </c>
      <c r="AN51" s="414">
        <f>+SUMIF('Argus Drop'!$D$7:$D$165,$A51,'Argus Drop'!AR$7:AR$165)</f>
        <v>0</v>
      </c>
      <c r="AO51" s="414">
        <f>+SUMIF('Argus Drop'!$D$7:$D$165,$A51,'Argus Drop'!AS$7:AS$165)</f>
        <v>0</v>
      </c>
      <c r="AP51" s="414">
        <f>+SUMIF('Argus Drop'!$D$7:$D$165,$A51,'Argus Drop'!AT$7:AT$165)</f>
        <v>0</v>
      </c>
      <c r="AQ51" s="414">
        <f>+SUMIF('Argus Drop'!$D$7:$D$165,$A51,'Argus Drop'!AU$7:AU$165)</f>
        <v>0</v>
      </c>
      <c r="AR51" s="414">
        <f>+SUMIF('Argus Drop'!$D$7:$D$165,$A51,'Argus Drop'!AV$7:AV$165)</f>
        <v>0</v>
      </c>
      <c r="AS51" s="414">
        <f>+SUMIF('Argus Drop'!$D$7:$D$165,$A51,'Argus Drop'!AW$7:AW$165)</f>
        <v>0</v>
      </c>
      <c r="AT51" s="414">
        <f>+SUMIF('Argus Drop'!$D$7:$D$165,$A51,'Argus Drop'!AX$7:AX$165)</f>
        <v>0</v>
      </c>
      <c r="AU51" s="414">
        <f>+SUMIF('Argus Drop'!$D$7:$D$165,$A51,'Argus Drop'!AY$7:AY$165)</f>
        <v>0</v>
      </c>
      <c r="AV51" s="414">
        <f>+SUMIF('Argus Drop'!$D$7:$D$165,$A51,'Argus Drop'!AZ$7:AZ$165)</f>
        <v>0</v>
      </c>
      <c r="AW51" s="414">
        <f>+SUMIF('Argus Drop'!$D$7:$D$165,$A51,'Argus Drop'!BA$7:BA$165)</f>
        <v>0</v>
      </c>
      <c r="AX51" s="414">
        <f>+SUMIF('Argus Drop'!$D$7:$D$165,$A51,'Argus Drop'!BB$7:BB$165)</f>
        <v>0</v>
      </c>
      <c r="AY51" s="414">
        <f>+SUMIF('Argus Drop'!$D$7:$D$165,$A51,'Argus Drop'!BC$7:BC$165)</f>
        <v>0</v>
      </c>
      <c r="AZ51" s="414">
        <f>+SUMIF('Argus Drop'!$D$7:$D$165,$A51,'Argus Drop'!BD$7:BD$165)</f>
        <v>0</v>
      </c>
      <c r="BA51" s="414">
        <f>+SUMIF('Argus Drop'!$D$7:$D$165,$A51,'Argus Drop'!BE$7:BE$165)</f>
        <v>0</v>
      </c>
      <c r="BB51" s="414">
        <f>+SUMIF('Argus Drop'!$D$7:$D$165,$A51,'Argus Drop'!BF$7:BF$165)</f>
        <v>0</v>
      </c>
      <c r="BC51" s="414">
        <f>+SUMIF('Argus Drop'!$D$7:$D$165,$A51,'Argus Drop'!BG$7:BG$165)</f>
        <v>0</v>
      </c>
      <c r="BD51" s="414">
        <f>+SUMIF('Argus Drop'!$D$7:$D$165,$A51,'Argus Drop'!BH$7:BH$165)</f>
        <v>0</v>
      </c>
      <c r="BE51" s="414">
        <f>+SUMIF('Argus Drop'!$D$7:$D$165,$A51,'Argus Drop'!BI$7:BI$165)</f>
        <v>0</v>
      </c>
      <c r="BF51" s="414">
        <f>+SUMIF('Argus Drop'!$D$7:$D$165,$A51,'Argus Drop'!BJ$7:BJ$165)</f>
        <v>0</v>
      </c>
      <c r="BG51" s="414">
        <f>+SUMIF('Argus Drop'!$D$7:$D$165,$A51,'Argus Drop'!BK$7:BK$165)</f>
        <v>0</v>
      </c>
      <c r="BH51" s="414">
        <f>+SUMIF('Argus Drop'!$D$7:$D$165,$A51,'Argus Drop'!BL$7:BL$165)</f>
        <v>0</v>
      </c>
      <c r="BI51" s="414">
        <f>+SUMIF('Argus Drop'!$D$7:$D$165,$A51,'Argus Drop'!BM$7:BM$165)</f>
        <v>0</v>
      </c>
      <c r="BJ51" s="414">
        <f>+SUMIF('Argus Drop'!$D$7:$D$165,$A51,'Argus Drop'!BN$7:BN$165)</f>
        <v>0</v>
      </c>
      <c r="BK51" s="414">
        <f>+SUMIF('Argus Drop'!$D$7:$D$165,$A51,'Argus Drop'!BO$7:BO$165)</f>
        <v>0</v>
      </c>
      <c r="BL51" s="414">
        <f>+SUMIF('Argus Drop'!$D$7:$D$165,$A51,'Argus Drop'!BP$7:BP$165)</f>
        <v>0</v>
      </c>
      <c r="BM51" s="414">
        <f>+SUMIF('Argus Drop'!$D$7:$D$165,$A51,'Argus Drop'!BQ$7:BQ$165)</f>
        <v>0</v>
      </c>
      <c r="BN51" s="414">
        <f>+SUMIF('Argus Drop'!$D$7:$D$165,$A51,'Argus Drop'!BR$7:BR$165)</f>
        <v>0</v>
      </c>
      <c r="BO51" s="414">
        <f>+SUMIF('Argus Drop'!$D$7:$D$165,$A51,'Argus Drop'!BS$7:BS$165)</f>
        <v>0</v>
      </c>
      <c r="BP51" s="414">
        <f>+SUMIF('Argus Drop'!$D$7:$D$165,$A51,'Argus Drop'!BT$7:BT$165)</f>
        <v>0</v>
      </c>
      <c r="BQ51" s="414">
        <f>+SUMIF('Argus Drop'!$D$7:$D$165,$A51,'Argus Drop'!BU$7:BU$165)</f>
        <v>0</v>
      </c>
      <c r="BR51" s="414">
        <f>+SUMIF('Argus Drop'!$D$7:$D$165,$A51,'Argus Drop'!BV$7:BV$165)</f>
        <v>0</v>
      </c>
      <c r="BS51" s="414">
        <f>+SUMIF('Argus Drop'!$D$7:$D$165,$A51,'Argus Drop'!BW$7:BW$165)</f>
        <v>0</v>
      </c>
      <c r="BT51" s="414">
        <f>+SUMIF('Argus Drop'!$D$7:$D$165,$A51,'Argus Drop'!BX$7:BX$165)</f>
        <v>0</v>
      </c>
      <c r="BU51" s="414">
        <f>+SUMIF('Argus Drop'!$D$7:$D$165,$A51,'Argus Drop'!BY$7:BY$165)</f>
        <v>0</v>
      </c>
      <c r="BV51" s="414">
        <f>+SUMIF('Argus Drop'!$D$7:$D$165,$A51,'Argus Drop'!BZ$7:BZ$165)</f>
        <v>0</v>
      </c>
      <c r="BW51" s="414">
        <f>+SUMIF('Argus Drop'!$D$7:$D$165,$A51,'Argus Drop'!CA$7:CA$165)</f>
        <v>0</v>
      </c>
      <c r="BX51" s="414">
        <f>+SUMIF('Argus Drop'!$D$7:$D$165,$A51,'Argus Drop'!CB$7:CB$165)</f>
        <v>0</v>
      </c>
      <c r="BY51" s="414">
        <f>+SUMIF('Argus Drop'!$D$7:$D$165,$A51,'Argus Drop'!CC$7:CC$165)</f>
        <v>0</v>
      </c>
      <c r="BZ51" s="414">
        <f>+SUMIF('Argus Drop'!$D$7:$D$165,$A51,'Argus Drop'!CD$7:CD$165)</f>
        <v>0</v>
      </c>
      <c r="CA51" s="414">
        <f>+SUMIF('Argus Drop'!$D$7:$D$165,$A51,'Argus Drop'!CE$7:CE$165)</f>
        <v>0</v>
      </c>
      <c r="CB51" s="414">
        <f>+SUMIF('Argus Drop'!$D$7:$D$165,$A51,'Argus Drop'!CF$7:CF$165)</f>
        <v>0</v>
      </c>
      <c r="CC51" s="414">
        <f>+SUMIF('Argus Drop'!$D$7:$D$165,$A51,'Argus Drop'!CG$7:CG$165)</f>
        <v>0</v>
      </c>
      <c r="CD51" s="414">
        <f>+SUMIF('Argus Drop'!$D$7:$D$165,$A51,'Argus Drop'!CH$7:CH$165)</f>
        <v>0</v>
      </c>
      <c r="CE51" s="414">
        <f>+SUMIF('Argus Drop'!$D$7:$D$165,$A51,'Argus Drop'!CI$7:CI$165)</f>
        <v>0</v>
      </c>
      <c r="CF51" s="414">
        <f>+SUMIF('Argus Drop'!$D$7:$D$165,$A51,'Argus Drop'!CJ$7:CJ$165)</f>
        <v>0</v>
      </c>
      <c r="CG51" s="414">
        <f>+SUMIF('Argus Drop'!$D$7:$D$165,$A51,'Argus Drop'!CK$7:CK$165)</f>
        <v>0</v>
      </c>
      <c r="CH51" s="414">
        <f>+SUMIF('Argus Drop'!$D$7:$D$165,$A51,'Argus Drop'!CL$7:CL$165)</f>
        <v>0</v>
      </c>
      <c r="CI51" s="414">
        <f>+SUMIF('Argus Drop'!$D$7:$D$165,$A51,'Argus Drop'!CM$7:CM$165)</f>
        <v>0</v>
      </c>
      <c r="CJ51" s="414">
        <f>+SUMIF('Argus Drop'!$D$7:$D$165,$A51,'Argus Drop'!CN$7:CN$165)</f>
        <v>0</v>
      </c>
      <c r="CK51" s="414">
        <f>+SUMIF('Argus Drop'!$D$7:$D$165,$A51,'Argus Drop'!CO$7:CO$165)</f>
        <v>0</v>
      </c>
      <c r="CL51" s="414">
        <f>+SUMIF('Argus Drop'!$D$7:$D$165,$A51,'Argus Drop'!CP$7:CP$165)</f>
        <v>0</v>
      </c>
      <c r="CM51" s="414">
        <f>+SUMIF('Argus Drop'!$D$7:$D$165,$A51,'Argus Drop'!CQ$7:CQ$165)</f>
        <v>0</v>
      </c>
      <c r="CN51" s="414">
        <f>+SUMIF('Argus Drop'!$D$7:$D$165,$A51,'Argus Drop'!CR$7:CR$165)</f>
        <v>0</v>
      </c>
      <c r="CO51" s="414">
        <f>+SUMIF('Argus Drop'!$D$7:$D$165,$A51,'Argus Drop'!CS$7:CS$165)</f>
        <v>0</v>
      </c>
      <c r="CP51" s="414">
        <f>+SUMIF('Argus Drop'!$D$7:$D$165,$A51,'Argus Drop'!CT$7:CT$165)</f>
        <v>0</v>
      </c>
      <c r="CQ51" s="414">
        <f>+SUMIF('Argus Drop'!$D$7:$D$165,$A51,'Argus Drop'!CU$7:CU$165)</f>
        <v>0</v>
      </c>
      <c r="CR51" s="414">
        <f>+SUMIF('Argus Drop'!$D$7:$D$165,$A51,'Argus Drop'!CV$7:CV$165)</f>
        <v>0</v>
      </c>
      <c r="CS51" s="414">
        <f>+SUMIF('Argus Drop'!$D$7:$D$165,$A51,'Argus Drop'!CW$7:CW$165)</f>
        <v>0</v>
      </c>
      <c r="CT51" s="414">
        <f>+SUMIF('Argus Drop'!$D$7:$D$165,$A51,'Argus Drop'!CX$7:CX$165)</f>
        <v>0</v>
      </c>
      <c r="CU51" s="414">
        <f>+SUMIF('Argus Drop'!$D$7:$D$165,$A51,'Argus Drop'!CY$7:CY$165)</f>
        <v>0</v>
      </c>
      <c r="CV51" s="414">
        <f>+SUMIF('Argus Drop'!$D$7:$D$165,$A51,'Argus Drop'!CZ$7:CZ$165)</f>
        <v>0</v>
      </c>
      <c r="CW51" s="414">
        <f>+SUMIF('Argus Drop'!$D$7:$D$165,$A51,'Argus Drop'!DA$7:DA$165)</f>
        <v>0</v>
      </c>
      <c r="CX51" s="414">
        <f>+SUMIF('Argus Drop'!$D$7:$D$165,$A51,'Argus Drop'!DB$7:DB$165)</f>
        <v>0</v>
      </c>
      <c r="CY51" s="414">
        <f>+SUMIF('Argus Drop'!$D$7:$D$165,$A51,'Argus Drop'!DC$7:DC$165)</f>
        <v>0</v>
      </c>
      <c r="CZ51" s="414">
        <f>+SUMIF('Argus Drop'!$D$7:$D$165,$A51,'Argus Drop'!DD$7:DD$165)</f>
        <v>0</v>
      </c>
      <c r="DA51" s="414">
        <f>+SUMIF('Argus Drop'!$D$7:$D$165,$A51,'Argus Drop'!DE$7:DE$165)</f>
        <v>0</v>
      </c>
      <c r="DB51" s="414">
        <f>+SUMIF('Argus Drop'!$D$7:$D$165,$A51,'Argus Drop'!DF$7:DF$165)</f>
        <v>0</v>
      </c>
      <c r="DC51" s="414">
        <f>+SUMIF('Argus Drop'!$D$7:$D$165,$A51,'Argus Drop'!DG$7:DG$165)</f>
        <v>0</v>
      </c>
      <c r="DD51" s="414">
        <f>+SUMIF('Argus Drop'!$D$7:$D$165,$A51,'Argus Drop'!DH$7:DH$165)</f>
        <v>0</v>
      </c>
      <c r="DE51" s="414">
        <f>+SUMIF('Argus Drop'!$D$7:$D$165,$A51,'Argus Drop'!DI$7:DI$165)</f>
        <v>0</v>
      </c>
      <c r="DF51" s="414">
        <f>+SUMIF('Argus Drop'!$D$7:$D$165,$A51,'Argus Drop'!DJ$7:DJ$165)</f>
        <v>0</v>
      </c>
      <c r="DG51" s="414">
        <f>+SUMIF('Argus Drop'!$D$7:$D$165,$A51,'Argus Drop'!DK$7:DK$165)</f>
        <v>0</v>
      </c>
      <c r="DH51" s="414">
        <f>+SUMIF('Argus Drop'!$D$7:$D$165,$A51,'Argus Drop'!DL$7:DL$165)</f>
        <v>0</v>
      </c>
      <c r="DI51" s="414">
        <f>+SUMIF('Argus Drop'!$D$7:$D$165,$A51,'Argus Drop'!DM$7:DM$165)</f>
        <v>0</v>
      </c>
      <c r="DJ51" s="414">
        <f>+SUMIF('Argus Drop'!$D$7:$D$165,$A51,'Argus Drop'!DN$7:DN$165)</f>
        <v>0</v>
      </c>
      <c r="DK51" s="414">
        <f>+SUMIF('Argus Drop'!$D$7:$D$165,$A51,'Argus Drop'!DO$7:DO$165)</f>
        <v>0</v>
      </c>
      <c r="DL51" s="414">
        <f>+SUMIF('Argus Drop'!$D$7:$D$165,$A51,'Argus Drop'!DP$7:DP$165)</f>
        <v>0</v>
      </c>
      <c r="DM51" s="414">
        <f>+SUMIF('Argus Drop'!$D$7:$D$165,$A51,'Argus Drop'!DQ$7:DQ$165)</f>
        <v>0</v>
      </c>
      <c r="DN51" s="414">
        <f>+SUMIF('Argus Drop'!$D$7:$D$165,$A51,'Argus Drop'!DR$7:DR$165)</f>
        <v>0</v>
      </c>
      <c r="DO51" s="414">
        <f>+SUMIF('Argus Drop'!$D$7:$D$165,$A51,'Argus Drop'!DS$7:DS$165)</f>
        <v>0</v>
      </c>
      <c r="DP51" s="414">
        <f>+SUMIF('Argus Drop'!$D$7:$D$165,$A51,'Argus Drop'!DT$7:DT$165)</f>
        <v>0</v>
      </c>
      <c r="DQ51" s="414">
        <f>+SUMIF('Argus Drop'!$D$7:$D$165,$A51,'Argus Drop'!DU$7:DU$165)</f>
        <v>0</v>
      </c>
      <c r="DR51" s="414">
        <f>+SUMIF('Argus Drop'!$D$7:$D$165,$A51,'Argus Drop'!DV$7:DV$165)</f>
        <v>0</v>
      </c>
      <c r="DS51" s="414">
        <f>+SUMIF('Argus Drop'!$D$7:$D$165,$A51,'Argus Drop'!DW$7:DW$165)</f>
        <v>0</v>
      </c>
      <c r="DT51" s="414">
        <f>+SUMIF('Argus Drop'!$D$7:$D$165,$A51,'Argus Drop'!DX$7:DX$165)</f>
        <v>0</v>
      </c>
      <c r="DU51" s="414">
        <f>+SUMIF('Argus Drop'!$D$7:$D$165,$A51,'Argus Drop'!DY$7:DY$165)</f>
        <v>0</v>
      </c>
      <c r="DV51" s="414">
        <f>+SUMIF('Argus Drop'!$D$7:$D$165,$A51,'Argus Drop'!DZ$7:DZ$165)</f>
        <v>0</v>
      </c>
      <c r="DW51" s="414">
        <f>+SUMIF('Argus Drop'!$D$7:$D$165,$A51,'Argus Drop'!EA$7:EA$165)</f>
        <v>0</v>
      </c>
      <c r="DX51" s="414">
        <f>+SUMIF('Argus Drop'!$D$7:$D$165,$A51,'Argus Drop'!EB$7:EB$165)</f>
        <v>0</v>
      </c>
      <c r="DY51" s="414">
        <f>+SUMIF('Argus Drop'!$D$7:$D$165,$A51,'Argus Drop'!EC$7:EC$165)</f>
        <v>0</v>
      </c>
      <c r="DZ51" s="414">
        <f>+SUMIF('Argus Drop'!$D$7:$D$165,$A51,'Argus Drop'!ED$7:ED$165)</f>
        <v>0</v>
      </c>
      <c r="EA51" s="414">
        <f>+SUMIF('Argus Drop'!$D$7:$D$165,$A51,'Argus Drop'!EE$7:EE$165)</f>
        <v>0</v>
      </c>
      <c r="EB51" s="414">
        <f>+SUMIF('Argus Drop'!$D$7:$D$165,$A51,'Argus Drop'!EF$7:EF$165)</f>
        <v>0</v>
      </c>
      <c r="EC51" s="414">
        <f>+SUMIF('Argus Drop'!$D$7:$D$165,$A51,'Argus Drop'!EG$7:EG$165)</f>
        <v>0</v>
      </c>
    </row>
    <row r="52" spans="1:133">
      <c r="A52" s="420">
        <f>+'Argus Drop'!B51</f>
        <v>16</v>
      </c>
      <c r="B52" s="414">
        <f>+SUMIF('Argus Drop'!$D$7:$D$165,$A52,'Argus Drop'!F$7:F$165)</f>
        <v>1720</v>
      </c>
      <c r="C52" s="414">
        <f>+SUMIF('Argus Drop'!$D$7:$D$165,$A52,'Argus Drop'!G$7:G$165)</f>
        <v>1720</v>
      </c>
      <c r="D52" s="414">
        <f>+SUMIF('Argus Drop'!$D$7:$D$165,$A52,'Argus Drop'!H$7:H$165)</f>
        <v>1720</v>
      </c>
      <c r="E52" s="414">
        <f>+SUMIF('Argus Drop'!$D$7:$D$165,$A52,'Argus Drop'!I$7:I$165)</f>
        <v>1720</v>
      </c>
      <c r="F52" s="414">
        <f>+SUMIF('Argus Drop'!$D$7:$D$165,$A52,'Argus Drop'!J$7:J$165)</f>
        <v>1720</v>
      </c>
      <c r="G52" s="414">
        <f>+SUMIF('Argus Drop'!$D$7:$D$165,$A52,'Argus Drop'!K$7:K$165)</f>
        <v>1720</v>
      </c>
      <c r="H52" s="414">
        <f>+SUMIF('Argus Drop'!$D$7:$D$165,$A52,'Argus Drop'!L$7:L$165)</f>
        <v>1720</v>
      </c>
      <c r="I52" s="414">
        <f>+SUMIF('Argus Drop'!$D$7:$D$165,$A52,'Argus Drop'!M$7:M$165)</f>
        <v>1720</v>
      </c>
      <c r="J52" s="414">
        <f>+SUMIF('Argus Drop'!$D$7:$D$165,$A52,'Argus Drop'!N$7:N$165)</f>
        <v>1720</v>
      </c>
      <c r="K52" s="414">
        <f>+SUMIF('Argus Drop'!$D$7:$D$165,$A52,'Argus Drop'!O$7:O$165)</f>
        <v>1720</v>
      </c>
      <c r="L52" s="414">
        <f>+SUMIF('Argus Drop'!$D$7:$D$165,$A52,'Argus Drop'!P$7:P$165)</f>
        <v>1720</v>
      </c>
      <c r="M52" s="414">
        <f>+SUMIF('Argus Drop'!$D$7:$D$165,$A52,'Argus Drop'!Q$7:Q$165)</f>
        <v>1771</v>
      </c>
      <c r="N52" s="414">
        <f>+SUMIF('Argus Drop'!$D$7:$D$165,$A52,'Argus Drop'!R$7:R$165)</f>
        <v>1771</v>
      </c>
      <c r="O52" s="414">
        <f>+SUMIF('Argus Drop'!$D$7:$D$165,$A52,'Argus Drop'!S$7:S$165)</f>
        <v>1771</v>
      </c>
      <c r="P52" s="414">
        <f>+SUMIF('Argus Drop'!$D$7:$D$165,$A52,'Argus Drop'!T$7:T$165)</f>
        <v>1771</v>
      </c>
      <c r="Q52" s="414">
        <f>+SUMIF('Argus Drop'!$D$7:$D$165,$A52,'Argus Drop'!U$7:U$165)</f>
        <v>1771</v>
      </c>
      <c r="R52" s="414">
        <f>+SUMIF('Argus Drop'!$D$7:$D$165,$A52,'Argus Drop'!V$7:V$165)</f>
        <v>1771</v>
      </c>
      <c r="S52" s="414">
        <f>+SUMIF('Argus Drop'!$D$7:$D$165,$A52,'Argus Drop'!W$7:W$165)</f>
        <v>1771</v>
      </c>
      <c r="T52" s="414">
        <f>+SUMIF('Argus Drop'!$D$7:$D$165,$A52,'Argus Drop'!X$7:X$165)</f>
        <v>1771</v>
      </c>
      <c r="U52" s="414">
        <f>+SUMIF('Argus Drop'!$D$7:$D$165,$A52,'Argus Drop'!Y$7:Y$165)</f>
        <v>1771</v>
      </c>
      <c r="V52" s="414">
        <f>+SUMIF('Argus Drop'!$D$7:$D$165,$A52,'Argus Drop'!Z$7:Z$165)</f>
        <v>1771</v>
      </c>
      <c r="W52" s="414">
        <f>+SUMIF('Argus Drop'!$D$7:$D$165,$A52,'Argus Drop'!AA$7:AA$165)</f>
        <v>1771</v>
      </c>
      <c r="X52" s="414">
        <f>+SUMIF('Argus Drop'!$D$7:$D$165,$A52,'Argus Drop'!AB$7:AB$165)</f>
        <v>1771</v>
      </c>
      <c r="Y52" s="414">
        <f>+SUMIF('Argus Drop'!$D$7:$D$165,$A52,'Argus Drop'!AC$7:AC$165)</f>
        <v>1824</v>
      </c>
      <c r="Z52" s="414">
        <f>+SUMIF('Argus Drop'!$D$7:$D$165,$A52,'Argus Drop'!AD$7:AD$165)</f>
        <v>1824</v>
      </c>
      <c r="AA52" s="414">
        <f>+SUMIF('Argus Drop'!$D$7:$D$165,$A52,'Argus Drop'!AE$7:AE$165)</f>
        <v>1824</v>
      </c>
      <c r="AB52" s="414">
        <f>+SUMIF('Argus Drop'!$D$7:$D$165,$A52,'Argus Drop'!AF$7:AF$165)</f>
        <v>1824</v>
      </c>
      <c r="AC52" s="414">
        <f>+SUMIF('Argus Drop'!$D$7:$D$165,$A52,'Argus Drop'!AG$7:AG$165)</f>
        <v>1824</v>
      </c>
      <c r="AD52" s="414">
        <f>+SUMIF('Argus Drop'!$D$7:$D$165,$A52,'Argus Drop'!AH$7:AH$165)</f>
        <v>1824</v>
      </c>
      <c r="AE52" s="414">
        <f>+SUMIF('Argus Drop'!$D$7:$D$165,$A52,'Argus Drop'!AI$7:AI$165)</f>
        <v>1824</v>
      </c>
      <c r="AF52" s="414">
        <f>+SUMIF('Argus Drop'!$D$7:$D$165,$A52,'Argus Drop'!AJ$7:AJ$165)</f>
        <v>1824</v>
      </c>
      <c r="AG52" s="414">
        <f>+SUMIF('Argus Drop'!$D$7:$D$165,$A52,'Argus Drop'!AK$7:AK$165)</f>
        <v>1824</v>
      </c>
      <c r="AH52" s="414">
        <f>+SUMIF('Argus Drop'!$D$7:$D$165,$A52,'Argus Drop'!AL$7:AL$165)</f>
        <v>1824</v>
      </c>
      <c r="AI52" s="414">
        <f>+SUMIF('Argus Drop'!$D$7:$D$165,$A52,'Argus Drop'!AM$7:AM$165)</f>
        <v>1824</v>
      </c>
      <c r="AJ52" s="414">
        <f>+SUMIF('Argus Drop'!$D$7:$D$165,$A52,'Argus Drop'!AN$7:AN$165)</f>
        <v>1824</v>
      </c>
      <c r="AK52" s="414">
        <f>+SUMIF('Argus Drop'!$D$7:$D$165,$A52,'Argus Drop'!AO$7:AO$165)</f>
        <v>1879</v>
      </c>
      <c r="AL52" s="414">
        <f>+SUMIF('Argus Drop'!$D$7:$D$165,$A52,'Argus Drop'!AP$7:AP$165)</f>
        <v>1879</v>
      </c>
      <c r="AM52" s="414">
        <f>+SUMIF('Argus Drop'!$D$7:$D$165,$A52,'Argus Drop'!AQ$7:AQ$165)</f>
        <v>1879</v>
      </c>
      <c r="AN52" s="414">
        <f>+SUMIF('Argus Drop'!$D$7:$D$165,$A52,'Argus Drop'!AR$7:AR$165)</f>
        <v>1879</v>
      </c>
      <c r="AO52" s="414">
        <f>+SUMIF('Argus Drop'!$D$7:$D$165,$A52,'Argus Drop'!AS$7:AS$165)</f>
        <v>1879</v>
      </c>
      <c r="AP52" s="414">
        <f>+SUMIF('Argus Drop'!$D$7:$D$165,$A52,'Argus Drop'!AT$7:AT$165)</f>
        <v>1879</v>
      </c>
      <c r="AQ52" s="414">
        <f>+SUMIF('Argus Drop'!$D$7:$D$165,$A52,'Argus Drop'!AU$7:AU$165)</f>
        <v>1879</v>
      </c>
      <c r="AR52" s="414">
        <f>+SUMIF('Argus Drop'!$D$7:$D$165,$A52,'Argus Drop'!AV$7:AV$165)</f>
        <v>1879</v>
      </c>
      <c r="AS52" s="414">
        <f>+SUMIF('Argus Drop'!$D$7:$D$165,$A52,'Argus Drop'!AW$7:AW$165)</f>
        <v>1879</v>
      </c>
      <c r="AT52" s="414">
        <f>+SUMIF('Argus Drop'!$D$7:$D$165,$A52,'Argus Drop'!AX$7:AX$165)</f>
        <v>1879</v>
      </c>
      <c r="AU52" s="414">
        <f>+SUMIF('Argus Drop'!$D$7:$D$165,$A52,'Argus Drop'!AY$7:AY$165)</f>
        <v>1879</v>
      </c>
      <c r="AV52" s="414">
        <f>+SUMIF('Argus Drop'!$D$7:$D$165,$A52,'Argus Drop'!AZ$7:AZ$165)</f>
        <v>1879</v>
      </c>
      <c r="AW52" s="414">
        <f>+SUMIF('Argus Drop'!$D$7:$D$165,$A52,'Argus Drop'!BA$7:BA$165)</f>
        <v>1935</v>
      </c>
      <c r="AX52" s="414">
        <f>+SUMIF('Argus Drop'!$D$7:$D$165,$A52,'Argus Drop'!BB$7:BB$165)</f>
        <v>1935</v>
      </c>
      <c r="AY52" s="414">
        <f>+SUMIF('Argus Drop'!$D$7:$D$165,$A52,'Argus Drop'!BC$7:BC$165)</f>
        <v>1935</v>
      </c>
      <c r="AZ52" s="414">
        <f>+SUMIF('Argus Drop'!$D$7:$D$165,$A52,'Argus Drop'!BD$7:BD$165)</f>
        <v>1935</v>
      </c>
      <c r="BA52" s="414">
        <f>+SUMIF('Argus Drop'!$D$7:$D$165,$A52,'Argus Drop'!BE$7:BE$165)</f>
        <v>1935</v>
      </c>
      <c r="BB52" s="414">
        <f>+SUMIF('Argus Drop'!$D$7:$D$165,$A52,'Argus Drop'!BF$7:BF$165)</f>
        <v>1935</v>
      </c>
      <c r="BC52" s="414">
        <f>+SUMIF('Argus Drop'!$D$7:$D$165,$A52,'Argus Drop'!BG$7:BG$165)</f>
        <v>1935</v>
      </c>
      <c r="BD52" s="414">
        <f>+SUMIF('Argus Drop'!$D$7:$D$165,$A52,'Argus Drop'!BH$7:BH$165)</f>
        <v>1935</v>
      </c>
      <c r="BE52" s="414">
        <f>+SUMIF('Argus Drop'!$D$7:$D$165,$A52,'Argus Drop'!BI$7:BI$165)</f>
        <v>1935</v>
      </c>
      <c r="BF52" s="414">
        <f>+SUMIF('Argus Drop'!$D$7:$D$165,$A52,'Argus Drop'!BJ$7:BJ$165)</f>
        <v>1935</v>
      </c>
      <c r="BG52" s="414">
        <f>+SUMIF('Argus Drop'!$D$7:$D$165,$A52,'Argus Drop'!BK$7:BK$165)</f>
        <v>1935</v>
      </c>
      <c r="BH52" s="414">
        <f>+SUMIF('Argus Drop'!$D$7:$D$165,$A52,'Argus Drop'!BL$7:BL$165)</f>
        <v>1935</v>
      </c>
      <c r="BI52" s="414">
        <f>+SUMIF('Argus Drop'!$D$7:$D$165,$A52,'Argus Drop'!BM$7:BM$165)</f>
        <v>1993</v>
      </c>
      <c r="BJ52" s="414">
        <f>+SUMIF('Argus Drop'!$D$7:$D$165,$A52,'Argus Drop'!BN$7:BN$165)</f>
        <v>1993</v>
      </c>
      <c r="BK52" s="414">
        <f>+SUMIF('Argus Drop'!$D$7:$D$165,$A52,'Argus Drop'!BO$7:BO$165)</f>
        <v>1993</v>
      </c>
      <c r="BL52" s="414">
        <f>+SUMIF('Argus Drop'!$D$7:$D$165,$A52,'Argus Drop'!BP$7:BP$165)</f>
        <v>1993</v>
      </c>
      <c r="BM52" s="414">
        <f>+SUMIF('Argus Drop'!$D$7:$D$165,$A52,'Argus Drop'!BQ$7:BQ$165)</f>
        <v>1993</v>
      </c>
      <c r="BN52" s="414">
        <f>+SUMIF('Argus Drop'!$D$7:$D$165,$A52,'Argus Drop'!BR$7:BR$165)</f>
        <v>1993</v>
      </c>
      <c r="BO52" s="414">
        <f>+SUMIF('Argus Drop'!$D$7:$D$165,$A52,'Argus Drop'!BS$7:BS$165)</f>
        <v>1993</v>
      </c>
      <c r="BP52" s="414">
        <f>+SUMIF('Argus Drop'!$D$7:$D$165,$A52,'Argus Drop'!BT$7:BT$165)</f>
        <v>1993</v>
      </c>
      <c r="BQ52" s="414">
        <f>+SUMIF('Argus Drop'!$D$7:$D$165,$A52,'Argus Drop'!BU$7:BU$165)</f>
        <v>1993</v>
      </c>
      <c r="BR52" s="414">
        <f>+SUMIF('Argus Drop'!$D$7:$D$165,$A52,'Argus Drop'!BV$7:BV$165)</f>
        <v>1993</v>
      </c>
      <c r="BS52" s="414">
        <f>+SUMIF('Argus Drop'!$D$7:$D$165,$A52,'Argus Drop'!BW$7:BW$165)</f>
        <v>1993</v>
      </c>
      <c r="BT52" s="414">
        <f>+SUMIF('Argus Drop'!$D$7:$D$165,$A52,'Argus Drop'!BX$7:BX$165)</f>
        <v>1993</v>
      </c>
      <c r="BU52" s="414">
        <f>+SUMIF('Argus Drop'!$D$7:$D$165,$A52,'Argus Drop'!BY$7:BY$165)</f>
        <v>2053</v>
      </c>
      <c r="BV52" s="414">
        <f>+SUMIF('Argus Drop'!$D$7:$D$165,$A52,'Argus Drop'!BZ$7:BZ$165)</f>
        <v>2053</v>
      </c>
      <c r="BW52" s="414">
        <f>+SUMIF('Argus Drop'!$D$7:$D$165,$A52,'Argus Drop'!CA$7:CA$165)</f>
        <v>2053</v>
      </c>
      <c r="BX52" s="414">
        <f>+SUMIF('Argus Drop'!$D$7:$D$165,$A52,'Argus Drop'!CB$7:CB$165)</f>
        <v>2053</v>
      </c>
      <c r="BY52" s="414">
        <f>+SUMIF('Argus Drop'!$D$7:$D$165,$A52,'Argus Drop'!CC$7:CC$165)</f>
        <v>2053</v>
      </c>
      <c r="BZ52" s="414">
        <f>+SUMIF('Argus Drop'!$D$7:$D$165,$A52,'Argus Drop'!CD$7:CD$165)</f>
        <v>2053</v>
      </c>
      <c r="CA52" s="414">
        <f>+SUMIF('Argus Drop'!$D$7:$D$165,$A52,'Argus Drop'!CE$7:CE$165)</f>
        <v>2053</v>
      </c>
      <c r="CB52" s="414">
        <f>+SUMIF('Argus Drop'!$D$7:$D$165,$A52,'Argus Drop'!CF$7:CF$165)</f>
        <v>2053</v>
      </c>
      <c r="CC52" s="414">
        <f>+SUMIF('Argus Drop'!$D$7:$D$165,$A52,'Argus Drop'!CG$7:CG$165)</f>
        <v>2053</v>
      </c>
      <c r="CD52" s="414">
        <f>+SUMIF('Argus Drop'!$D$7:$D$165,$A52,'Argus Drop'!CH$7:CH$165)</f>
        <v>2053</v>
      </c>
      <c r="CE52" s="414">
        <f>+SUMIF('Argus Drop'!$D$7:$D$165,$A52,'Argus Drop'!CI$7:CI$165)</f>
        <v>2053</v>
      </c>
      <c r="CF52" s="414">
        <f>+SUMIF('Argus Drop'!$D$7:$D$165,$A52,'Argus Drop'!CJ$7:CJ$165)</f>
        <v>2053</v>
      </c>
      <c r="CG52" s="414">
        <f>+SUMIF('Argus Drop'!$D$7:$D$165,$A52,'Argus Drop'!CK$7:CK$165)</f>
        <v>2115</v>
      </c>
      <c r="CH52" s="414">
        <f>+SUMIF('Argus Drop'!$D$7:$D$165,$A52,'Argus Drop'!CL$7:CL$165)</f>
        <v>2115</v>
      </c>
      <c r="CI52" s="414">
        <f>+SUMIF('Argus Drop'!$D$7:$D$165,$A52,'Argus Drop'!CM$7:CM$165)</f>
        <v>2115</v>
      </c>
      <c r="CJ52" s="414">
        <f>+SUMIF('Argus Drop'!$D$7:$D$165,$A52,'Argus Drop'!CN$7:CN$165)</f>
        <v>2115</v>
      </c>
      <c r="CK52" s="414">
        <f>+SUMIF('Argus Drop'!$D$7:$D$165,$A52,'Argus Drop'!CO$7:CO$165)</f>
        <v>2115</v>
      </c>
      <c r="CL52" s="414">
        <f>+SUMIF('Argus Drop'!$D$7:$D$165,$A52,'Argus Drop'!CP$7:CP$165)</f>
        <v>2115</v>
      </c>
      <c r="CM52" s="414">
        <f>+SUMIF('Argus Drop'!$D$7:$D$165,$A52,'Argus Drop'!CQ$7:CQ$165)</f>
        <v>2115</v>
      </c>
      <c r="CN52" s="414">
        <f>+SUMIF('Argus Drop'!$D$7:$D$165,$A52,'Argus Drop'!CR$7:CR$165)</f>
        <v>2115</v>
      </c>
      <c r="CO52" s="414">
        <f>+SUMIF('Argus Drop'!$D$7:$D$165,$A52,'Argus Drop'!CS$7:CS$165)</f>
        <v>2115</v>
      </c>
      <c r="CP52" s="414">
        <f>+SUMIF('Argus Drop'!$D$7:$D$165,$A52,'Argus Drop'!CT$7:CT$165)</f>
        <v>2115</v>
      </c>
      <c r="CQ52" s="414">
        <f>+SUMIF('Argus Drop'!$D$7:$D$165,$A52,'Argus Drop'!CU$7:CU$165)</f>
        <v>2115</v>
      </c>
      <c r="CR52" s="414">
        <f>+SUMIF('Argus Drop'!$D$7:$D$165,$A52,'Argus Drop'!CV$7:CV$165)</f>
        <v>2115</v>
      </c>
      <c r="CS52" s="414">
        <f>+SUMIF('Argus Drop'!$D$7:$D$165,$A52,'Argus Drop'!CW$7:CW$165)</f>
        <v>2178</v>
      </c>
      <c r="CT52" s="414">
        <f>+SUMIF('Argus Drop'!$D$7:$D$165,$A52,'Argus Drop'!CX$7:CX$165)</f>
        <v>2178</v>
      </c>
      <c r="CU52" s="414">
        <f>+SUMIF('Argus Drop'!$D$7:$D$165,$A52,'Argus Drop'!CY$7:CY$165)</f>
        <v>2178</v>
      </c>
      <c r="CV52" s="414">
        <f>+SUMIF('Argus Drop'!$D$7:$D$165,$A52,'Argus Drop'!CZ$7:CZ$165)</f>
        <v>2178</v>
      </c>
      <c r="CW52" s="414">
        <f>+SUMIF('Argus Drop'!$D$7:$D$165,$A52,'Argus Drop'!DA$7:DA$165)</f>
        <v>2178</v>
      </c>
      <c r="CX52" s="414">
        <f>+SUMIF('Argus Drop'!$D$7:$D$165,$A52,'Argus Drop'!DB$7:DB$165)</f>
        <v>2178</v>
      </c>
      <c r="CY52" s="414">
        <f>+SUMIF('Argus Drop'!$D$7:$D$165,$A52,'Argus Drop'!DC$7:DC$165)</f>
        <v>2178</v>
      </c>
      <c r="CZ52" s="414">
        <f>+SUMIF('Argus Drop'!$D$7:$D$165,$A52,'Argus Drop'!DD$7:DD$165)</f>
        <v>2178</v>
      </c>
      <c r="DA52" s="414">
        <f>+SUMIF('Argus Drop'!$D$7:$D$165,$A52,'Argus Drop'!DE$7:DE$165)</f>
        <v>2178</v>
      </c>
      <c r="DB52" s="414">
        <f>+SUMIF('Argus Drop'!$D$7:$D$165,$A52,'Argus Drop'!DF$7:DF$165)</f>
        <v>2178</v>
      </c>
      <c r="DC52" s="414">
        <f>+SUMIF('Argus Drop'!$D$7:$D$165,$A52,'Argus Drop'!DG$7:DG$165)</f>
        <v>2178</v>
      </c>
      <c r="DD52" s="414">
        <f>+SUMIF('Argus Drop'!$D$7:$D$165,$A52,'Argus Drop'!DH$7:DH$165)</f>
        <v>2178</v>
      </c>
      <c r="DE52" s="414">
        <f>+SUMIF('Argus Drop'!$D$7:$D$165,$A52,'Argus Drop'!DI$7:DI$165)</f>
        <v>2244</v>
      </c>
      <c r="DF52" s="414">
        <f>+SUMIF('Argus Drop'!$D$7:$D$165,$A52,'Argus Drop'!DJ$7:DJ$165)</f>
        <v>2244</v>
      </c>
      <c r="DG52" s="414">
        <f>+SUMIF('Argus Drop'!$D$7:$D$165,$A52,'Argus Drop'!DK$7:DK$165)</f>
        <v>2244</v>
      </c>
      <c r="DH52" s="414">
        <f>+SUMIF('Argus Drop'!$D$7:$D$165,$A52,'Argus Drop'!DL$7:DL$165)</f>
        <v>2244</v>
      </c>
      <c r="DI52" s="414">
        <f>+SUMIF('Argus Drop'!$D$7:$D$165,$A52,'Argus Drop'!DM$7:DM$165)</f>
        <v>2244</v>
      </c>
      <c r="DJ52" s="414">
        <f>+SUMIF('Argus Drop'!$D$7:$D$165,$A52,'Argus Drop'!DN$7:DN$165)</f>
        <v>2244</v>
      </c>
      <c r="DK52" s="414">
        <f>+SUMIF('Argus Drop'!$D$7:$D$165,$A52,'Argus Drop'!DO$7:DO$165)</f>
        <v>2244</v>
      </c>
      <c r="DL52" s="414">
        <f>+SUMIF('Argus Drop'!$D$7:$D$165,$A52,'Argus Drop'!DP$7:DP$165)</f>
        <v>2244</v>
      </c>
      <c r="DM52" s="414">
        <f>+SUMIF('Argus Drop'!$D$7:$D$165,$A52,'Argus Drop'!DQ$7:DQ$165)</f>
        <v>2244</v>
      </c>
      <c r="DN52" s="414">
        <f>+SUMIF('Argus Drop'!$D$7:$D$165,$A52,'Argus Drop'!DR$7:DR$165)</f>
        <v>2244</v>
      </c>
      <c r="DO52" s="414">
        <f>+SUMIF('Argus Drop'!$D$7:$D$165,$A52,'Argus Drop'!DS$7:DS$165)</f>
        <v>2244</v>
      </c>
      <c r="DP52" s="414">
        <f>+SUMIF('Argus Drop'!$D$7:$D$165,$A52,'Argus Drop'!DT$7:DT$165)</f>
        <v>2244</v>
      </c>
      <c r="DQ52" s="414">
        <f>+SUMIF('Argus Drop'!$D$7:$D$165,$A52,'Argus Drop'!DU$7:DU$165)</f>
        <v>2311</v>
      </c>
      <c r="DR52" s="414">
        <f>+SUMIF('Argus Drop'!$D$7:$D$165,$A52,'Argus Drop'!DV$7:DV$165)</f>
        <v>2311</v>
      </c>
      <c r="DS52" s="414">
        <f>+SUMIF('Argus Drop'!$D$7:$D$165,$A52,'Argus Drop'!DW$7:DW$165)</f>
        <v>2311</v>
      </c>
      <c r="DT52" s="414">
        <f>+SUMIF('Argus Drop'!$D$7:$D$165,$A52,'Argus Drop'!DX$7:DX$165)</f>
        <v>2311</v>
      </c>
      <c r="DU52" s="414">
        <f>+SUMIF('Argus Drop'!$D$7:$D$165,$A52,'Argus Drop'!DY$7:DY$165)</f>
        <v>2311</v>
      </c>
      <c r="DV52" s="414">
        <f>+SUMIF('Argus Drop'!$D$7:$D$165,$A52,'Argus Drop'!DZ$7:DZ$165)</f>
        <v>2311</v>
      </c>
      <c r="DW52" s="414">
        <f>+SUMIF('Argus Drop'!$D$7:$D$165,$A52,'Argus Drop'!EA$7:EA$165)</f>
        <v>2311</v>
      </c>
      <c r="DX52" s="414">
        <f>+SUMIF('Argus Drop'!$D$7:$D$165,$A52,'Argus Drop'!EB$7:EB$165)</f>
        <v>2311</v>
      </c>
      <c r="DY52" s="414">
        <f>+SUMIF('Argus Drop'!$D$7:$D$165,$A52,'Argus Drop'!EC$7:EC$165)</f>
        <v>2311</v>
      </c>
      <c r="DZ52" s="414">
        <f>+SUMIF('Argus Drop'!$D$7:$D$165,$A52,'Argus Drop'!ED$7:ED$165)</f>
        <v>2311</v>
      </c>
      <c r="EA52" s="414">
        <f>+SUMIF('Argus Drop'!$D$7:$D$165,$A52,'Argus Drop'!EE$7:EE$165)</f>
        <v>2311</v>
      </c>
      <c r="EB52" s="414">
        <f>+SUMIF('Argus Drop'!$D$7:$D$165,$A52,'Argus Drop'!EF$7:EF$165)</f>
        <v>2311</v>
      </c>
      <c r="EC52" s="414">
        <f>+SUMIF('Argus Drop'!$D$7:$D$165,$A52,'Argus Drop'!EG$7:EG$165)</f>
        <v>2380</v>
      </c>
    </row>
    <row r="53" spans="1:133">
      <c r="B53" s="414"/>
      <c r="C53" s="414"/>
      <c r="D53" s="414"/>
      <c r="E53" s="414"/>
      <c r="F53" s="414"/>
      <c r="G53" s="414"/>
      <c r="H53" s="414"/>
      <c r="I53" s="414"/>
      <c r="J53" s="414"/>
      <c r="K53" s="414"/>
      <c r="L53" s="414"/>
      <c r="M53" s="414"/>
      <c r="N53" s="414"/>
      <c r="O53" s="414"/>
      <c r="P53" s="414"/>
      <c r="Q53" s="414"/>
      <c r="R53" s="414"/>
      <c r="S53" s="414"/>
      <c r="T53" s="414"/>
      <c r="U53" s="414"/>
      <c r="V53" s="414"/>
      <c r="W53" s="414"/>
      <c r="X53" s="414"/>
      <c r="Y53" s="414"/>
      <c r="Z53" s="414"/>
      <c r="AA53" s="414"/>
      <c r="AB53" s="414"/>
      <c r="AC53" s="414"/>
      <c r="AD53" s="414"/>
      <c r="AE53" s="414"/>
      <c r="AF53" s="414"/>
      <c r="AG53" s="414"/>
      <c r="AH53" s="414"/>
      <c r="AI53" s="414"/>
      <c r="AJ53" s="414"/>
      <c r="AK53" s="414"/>
      <c r="AL53" s="414"/>
      <c r="AM53" s="414"/>
      <c r="AN53" s="414"/>
      <c r="AO53" s="414"/>
      <c r="AP53" s="414"/>
      <c r="AQ53" s="414"/>
      <c r="AR53" s="414"/>
      <c r="AS53" s="414"/>
      <c r="AT53" s="414"/>
      <c r="AU53" s="414"/>
      <c r="AV53" s="414"/>
      <c r="AW53" s="414"/>
      <c r="AX53" s="414"/>
      <c r="AY53" s="414"/>
      <c r="AZ53" s="414"/>
      <c r="BA53" s="414"/>
      <c r="BB53" s="414"/>
      <c r="BC53" s="414"/>
      <c r="BD53" s="414"/>
      <c r="BE53" s="414"/>
      <c r="BF53" s="414"/>
      <c r="BG53" s="414"/>
      <c r="BH53" s="414"/>
      <c r="BI53" s="414"/>
      <c r="BJ53" s="414"/>
      <c r="BK53" s="414"/>
      <c r="BL53" s="414"/>
      <c r="BM53" s="414"/>
      <c r="BN53" s="414"/>
      <c r="BO53" s="414"/>
      <c r="BP53" s="414"/>
      <c r="BQ53" s="414"/>
      <c r="BR53" s="414"/>
      <c r="BS53" s="414"/>
      <c r="BT53" s="414"/>
      <c r="BU53" s="414"/>
      <c r="BV53" s="414"/>
      <c r="BW53" s="414"/>
      <c r="BX53" s="414"/>
      <c r="BY53" s="414"/>
      <c r="BZ53" s="414"/>
      <c r="CA53" s="414"/>
      <c r="CB53" s="414"/>
      <c r="CC53" s="414"/>
      <c r="CD53" s="414"/>
      <c r="CE53" s="414"/>
      <c r="CF53" s="414"/>
      <c r="CG53" s="414"/>
      <c r="CH53" s="414"/>
      <c r="CI53" s="414"/>
      <c r="CJ53" s="414"/>
      <c r="CK53" s="414"/>
      <c r="CL53" s="414"/>
      <c r="CM53" s="414"/>
      <c r="CN53" s="414"/>
      <c r="CO53" s="414"/>
      <c r="CP53" s="414"/>
      <c r="CQ53" s="414"/>
      <c r="CR53" s="414"/>
      <c r="CS53" s="414"/>
      <c r="CT53" s="414"/>
      <c r="CU53" s="414"/>
      <c r="CV53" s="414"/>
      <c r="CW53" s="414"/>
      <c r="CX53" s="414"/>
      <c r="CY53" s="414"/>
      <c r="CZ53" s="414"/>
      <c r="DA53" s="414"/>
      <c r="DB53" s="414"/>
      <c r="DC53" s="414"/>
      <c r="DD53" s="414"/>
      <c r="DE53" s="414"/>
      <c r="DF53" s="414"/>
      <c r="DG53" s="414"/>
      <c r="DH53" s="414"/>
      <c r="DI53" s="414"/>
      <c r="DJ53" s="414"/>
      <c r="DK53" s="414"/>
      <c r="DL53" s="414"/>
      <c r="DM53" s="414"/>
      <c r="DN53" s="414"/>
      <c r="DO53" s="414"/>
      <c r="DP53" s="414"/>
      <c r="DQ53" s="414"/>
      <c r="DR53" s="414"/>
      <c r="DS53" s="414"/>
      <c r="DT53" s="414"/>
      <c r="DU53" s="414"/>
      <c r="DV53" s="414"/>
      <c r="DW53" s="414"/>
      <c r="DX53" s="414"/>
      <c r="DY53" s="414"/>
      <c r="DZ53" s="414"/>
      <c r="EA53" s="414"/>
      <c r="EB53" s="414"/>
      <c r="EC53" s="414"/>
    </row>
    <row r="54" spans="1:133">
      <c r="A54" s="420">
        <f>+'Argus Drop'!B53</f>
        <v>17</v>
      </c>
      <c r="B54" s="414">
        <f>+SUMIF('Argus Drop'!$D$7:$D$165,$A54,'Argus Drop'!F$7:F$165)</f>
        <v>1720</v>
      </c>
      <c r="C54" s="414">
        <f>+SUMIF('Argus Drop'!$D$7:$D$165,$A54,'Argus Drop'!G$7:G$165)</f>
        <v>1720</v>
      </c>
      <c r="D54" s="414">
        <f>+SUMIF('Argus Drop'!$D$7:$D$165,$A54,'Argus Drop'!H$7:H$165)</f>
        <v>1720</v>
      </c>
      <c r="E54" s="414">
        <f>+SUMIF('Argus Drop'!$D$7:$D$165,$A54,'Argus Drop'!I$7:I$165)</f>
        <v>1720</v>
      </c>
      <c r="F54" s="414">
        <f>+SUMIF('Argus Drop'!$D$7:$D$165,$A54,'Argus Drop'!J$7:J$165)</f>
        <v>1720</v>
      </c>
      <c r="G54" s="414">
        <f>+SUMIF('Argus Drop'!$D$7:$D$165,$A54,'Argus Drop'!K$7:K$165)</f>
        <v>1720</v>
      </c>
      <c r="H54" s="414">
        <f>+SUMIF('Argus Drop'!$D$7:$D$165,$A54,'Argus Drop'!L$7:L$165)</f>
        <v>1720</v>
      </c>
      <c r="I54" s="414">
        <f>+SUMIF('Argus Drop'!$D$7:$D$165,$A54,'Argus Drop'!M$7:M$165)</f>
        <v>48520</v>
      </c>
      <c r="J54" s="414">
        <f>+SUMIF('Argus Drop'!$D$7:$D$165,$A54,'Argus Drop'!N$7:N$165)</f>
        <v>48520</v>
      </c>
      <c r="K54" s="414">
        <f>+SUMIF('Argus Drop'!$D$7:$D$165,$A54,'Argus Drop'!O$7:O$165)</f>
        <v>48520</v>
      </c>
      <c r="L54" s="414">
        <f>+SUMIF('Argus Drop'!$D$7:$D$165,$A54,'Argus Drop'!P$7:P$165)</f>
        <v>48520</v>
      </c>
      <c r="M54" s="414">
        <f>+SUMIF('Argus Drop'!$D$7:$D$165,$A54,'Argus Drop'!Q$7:Q$165)</f>
        <v>48571</v>
      </c>
      <c r="N54" s="414">
        <f>+SUMIF('Argus Drop'!$D$7:$D$165,$A54,'Argus Drop'!R$7:R$165)</f>
        <v>48571</v>
      </c>
      <c r="O54" s="414">
        <f>+SUMIF('Argus Drop'!$D$7:$D$165,$A54,'Argus Drop'!S$7:S$165)</f>
        <v>89022</v>
      </c>
      <c r="P54" s="414">
        <f>+SUMIF('Argus Drop'!$D$7:$D$165,$A54,'Argus Drop'!T$7:T$165)</f>
        <v>48571</v>
      </c>
      <c r="Q54" s="414">
        <f>+SUMIF('Argus Drop'!$D$7:$D$165,$A54,'Argus Drop'!U$7:U$165)</f>
        <v>328646</v>
      </c>
      <c r="R54" s="414">
        <f>+SUMIF('Argus Drop'!$D$7:$D$165,$A54,'Argus Drop'!V$7:V$165)</f>
        <v>48571</v>
      </c>
      <c r="S54" s="414">
        <f>+SUMIF('Argus Drop'!$D$7:$D$165,$A54,'Argus Drop'!W$7:W$165)</f>
        <v>409097</v>
      </c>
      <c r="T54" s="414">
        <f>+SUMIF('Argus Drop'!$D$7:$D$165,$A54,'Argus Drop'!X$7:X$165)</f>
        <v>1771</v>
      </c>
      <c r="U54" s="414">
        <f>+SUMIF('Argus Drop'!$D$7:$D$165,$A54,'Argus Drop'!Y$7:Y$165)</f>
        <v>1771</v>
      </c>
      <c r="V54" s="414">
        <f>+SUMIF('Argus Drop'!$D$7:$D$165,$A54,'Argus Drop'!Z$7:Z$165)</f>
        <v>1771</v>
      </c>
      <c r="W54" s="414">
        <f>+SUMIF('Argus Drop'!$D$7:$D$165,$A54,'Argus Drop'!AA$7:AA$165)</f>
        <v>1771</v>
      </c>
      <c r="X54" s="414">
        <f>+SUMIF('Argus Drop'!$D$7:$D$165,$A54,'Argus Drop'!AB$7:AB$165)</f>
        <v>1771</v>
      </c>
      <c r="Y54" s="414">
        <f>+SUMIF('Argus Drop'!$D$7:$D$165,$A54,'Argus Drop'!AC$7:AC$165)</f>
        <v>1824</v>
      </c>
      <c r="Z54" s="414">
        <f>+SUMIF('Argus Drop'!$D$7:$D$165,$A54,'Argus Drop'!AD$7:AD$165)</f>
        <v>1824</v>
      </c>
      <c r="AA54" s="414">
        <f>+SUMIF('Argus Drop'!$D$7:$D$165,$A54,'Argus Drop'!AE$7:AE$165)</f>
        <v>1824</v>
      </c>
      <c r="AB54" s="414">
        <f>+SUMIF('Argus Drop'!$D$7:$D$165,$A54,'Argus Drop'!AF$7:AF$165)</f>
        <v>1824</v>
      </c>
      <c r="AC54" s="414">
        <f>+SUMIF('Argus Drop'!$D$7:$D$165,$A54,'Argus Drop'!AG$7:AG$165)</f>
        <v>1824</v>
      </c>
      <c r="AD54" s="414">
        <f>+SUMIF('Argus Drop'!$D$7:$D$165,$A54,'Argus Drop'!AH$7:AH$165)</f>
        <v>1824</v>
      </c>
      <c r="AE54" s="414">
        <f>+SUMIF('Argus Drop'!$D$7:$D$165,$A54,'Argus Drop'!AI$7:AI$165)</f>
        <v>1824</v>
      </c>
      <c r="AF54" s="414">
        <f>+SUMIF('Argus Drop'!$D$7:$D$165,$A54,'Argus Drop'!AJ$7:AJ$165)</f>
        <v>1824</v>
      </c>
      <c r="AG54" s="414">
        <f>+SUMIF('Argus Drop'!$D$7:$D$165,$A54,'Argus Drop'!AK$7:AK$165)</f>
        <v>1824</v>
      </c>
      <c r="AH54" s="414">
        <f>+SUMIF('Argus Drop'!$D$7:$D$165,$A54,'Argus Drop'!AL$7:AL$165)</f>
        <v>1824</v>
      </c>
      <c r="AI54" s="414">
        <f>+SUMIF('Argus Drop'!$D$7:$D$165,$A54,'Argus Drop'!AM$7:AM$165)</f>
        <v>1824</v>
      </c>
      <c r="AJ54" s="414">
        <f>+SUMIF('Argus Drop'!$D$7:$D$165,$A54,'Argus Drop'!AN$7:AN$165)</f>
        <v>1824</v>
      </c>
      <c r="AK54" s="414">
        <f>+SUMIF('Argus Drop'!$D$7:$D$165,$A54,'Argus Drop'!AO$7:AO$165)</f>
        <v>1879</v>
      </c>
      <c r="AL54" s="414">
        <f>+SUMIF('Argus Drop'!$D$7:$D$165,$A54,'Argus Drop'!AP$7:AP$165)</f>
        <v>1879</v>
      </c>
      <c r="AM54" s="414">
        <f>+SUMIF('Argus Drop'!$D$7:$D$165,$A54,'Argus Drop'!AQ$7:AQ$165)</f>
        <v>1879</v>
      </c>
      <c r="AN54" s="414">
        <f>+SUMIF('Argus Drop'!$D$7:$D$165,$A54,'Argus Drop'!AR$7:AR$165)</f>
        <v>1879</v>
      </c>
      <c r="AO54" s="414">
        <f>+SUMIF('Argus Drop'!$D$7:$D$165,$A54,'Argus Drop'!AS$7:AS$165)</f>
        <v>1879</v>
      </c>
      <c r="AP54" s="414">
        <f>+SUMIF('Argus Drop'!$D$7:$D$165,$A54,'Argus Drop'!AT$7:AT$165)</f>
        <v>1879</v>
      </c>
      <c r="AQ54" s="414">
        <f>+SUMIF('Argus Drop'!$D$7:$D$165,$A54,'Argus Drop'!AU$7:AU$165)</f>
        <v>1879</v>
      </c>
      <c r="AR54" s="414">
        <f>+SUMIF('Argus Drop'!$D$7:$D$165,$A54,'Argus Drop'!AV$7:AV$165)</f>
        <v>1879</v>
      </c>
      <c r="AS54" s="414">
        <f>+SUMIF('Argus Drop'!$D$7:$D$165,$A54,'Argus Drop'!AW$7:AW$165)</f>
        <v>1879</v>
      </c>
      <c r="AT54" s="414">
        <f>+SUMIF('Argus Drop'!$D$7:$D$165,$A54,'Argus Drop'!AX$7:AX$165)</f>
        <v>1879</v>
      </c>
      <c r="AU54" s="414">
        <f>+SUMIF('Argus Drop'!$D$7:$D$165,$A54,'Argus Drop'!AY$7:AY$165)</f>
        <v>1879</v>
      </c>
      <c r="AV54" s="414">
        <f>+SUMIF('Argus Drop'!$D$7:$D$165,$A54,'Argus Drop'!AZ$7:AZ$165)</f>
        <v>1879</v>
      </c>
      <c r="AW54" s="414">
        <f>+SUMIF('Argus Drop'!$D$7:$D$165,$A54,'Argus Drop'!BA$7:BA$165)</f>
        <v>1935</v>
      </c>
      <c r="AX54" s="414">
        <f>+SUMIF('Argus Drop'!$D$7:$D$165,$A54,'Argus Drop'!BB$7:BB$165)</f>
        <v>1935</v>
      </c>
      <c r="AY54" s="414">
        <f>+SUMIF('Argus Drop'!$D$7:$D$165,$A54,'Argus Drop'!BC$7:BC$165)</f>
        <v>1935</v>
      </c>
      <c r="AZ54" s="414">
        <f>+SUMIF('Argus Drop'!$D$7:$D$165,$A54,'Argus Drop'!BD$7:BD$165)</f>
        <v>1935</v>
      </c>
      <c r="BA54" s="414">
        <f>+SUMIF('Argus Drop'!$D$7:$D$165,$A54,'Argus Drop'!BE$7:BE$165)</f>
        <v>1935</v>
      </c>
      <c r="BB54" s="414">
        <f>+SUMIF('Argus Drop'!$D$7:$D$165,$A54,'Argus Drop'!BF$7:BF$165)</f>
        <v>1935</v>
      </c>
      <c r="BC54" s="414">
        <f>+SUMIF('Argus Drop'!$D$7:$D$165,$A54,'Argus Drop'!BG$7:BG$165)</f>
        <v>1935</v>
      </c>
      <c r="BD54" s="414">
        <f>+SUMIF('Argus Drop'!$D$7:$D$165,$A54,'Argus Drop'!BH$7:BH$165)</f>
        <v>1935</v>
      </c>
      <c r="BE54" s="414">
        <f>+SUMIF('Argus Drop'!$D$7:$D$165,$A54,'Argus Drop'!BI$7:BI$165)</f>
        <v>1935</v>
      </c>
      <c r="BF54" s="414">
        <f>+SUMIF('Argus Drop'!$D$7:$D$165,$A54,'Argus Drop'!BJ$7:BJ$165)</f>
        <v>667673</v>
      </c>
      <c r="BG54" s="414">
        <f>+SUMIF('Argus Drop'!$D$7:$D$165,$A54,'Argus Drop'!BK$7:BK$165)</f>
        <v>1935</v>
      </c>
      <c r="BH54" s="414">
        <f>+SUMIF('Argus Drop'!$D$7:$D$165,$A54,'Argus Drop'!BL$7:BL$165)</f>
        <v>1935</v>
      </c>
      <c r="BI54" s="414">
        <f>+SUMIF('Argus Drop'!$D$7:$D$165,$A54,'Argus Drop'!BM$7:BM$165)</f>
        <v>1993</v>
      </c>
      <c r="BJ54" s="414">
        <f>+SUMIF('Argus Drop'!$D$7:$D$165,$A54,'Argus Drop'!BN$7:BN$165)</f>
        <v>1993</v>
      </c>
      <c r="BK54" s="414">
        <f>+SUMIF('Argus Drop'!$D$7:$D$165,$A54,'Argus Drop'!BO$7:BO$165)</f>
        <v>1993</v>
      </c>
      <c r="BL54" s="414">
        <f>+SUMIF('Argus Drop'!$D$7:$D$165,$A54,'Argus Drop'!BP$7:BP$165)</f>
        <v>1993</v>
      </c>
      <c r="BM54" s="414">
        <f>+SUMIF('Argus Drop'!$D$7:$D$165,$A54,'Argus Drop'!BQ$7:BQ$165)</f>
        <v>1993</v>
      </c>
      <c r="BN54" s="414">
        <f>+SUMIF('Argus Drop'!$D$7:$D$165,$A54,'Argus Drop'!BR$7:BR$165)</f>
        <v>1993</v>
      </c>
      <c r="BO54" s="414">
        <f>+SUMIF('Argus Drop'!$D$7:$D$165,$A54,'Argus Drop'!BS$7:BS$165)</f>
        <v>1993</v>
      </c>
      <c r="BP54" s="414">
        <f>+SUMIF('Argus Drop'!$D$7:$D$165,$A54,'Argus Drop'!BT$7:BT$165)</f>
        <v>1993</v>
      </c>
      <c r="BQ54" s="414">
        <f>+SUMIF('Argus Drop'!$D$7:$D$165,$A54,'Argus Drop'!BU$7:BU$165)</f>
        <v>1993</v>
      </c>
      <c r="BR54" s="414">
        <f>+SUMIF('Argus Drop'!$D$7:$D$165,$A54,'Argus Drop'!BV$7:BV$165)</f>
        <v>1993</v>
      </c>
      <c r="BS54" s="414">
        <f>+SUMIF('Argus Drop'!$D$7:$D$165,$A54,'Argus Drop'!BW$7:BW$165)</f>
        <v>1993</v>
      </c>
      <c r="BT54" s="414">
        <f>+SUMIF('Argus Drop'!$D$7:$D$165,$A54,'Argus Drop'!BX$7:BX$165)</f>
        <v>1993</v>
      </c>
      <c r="BU54" s="414">
        <f>+SUMIF('Argus Drop'!$D$7:$D$165,$A54,'Argus Drop'!BY$7:BY$165)</f>
        <v>2053</v>
      </c>
      <c r="BV54" s="414">
        <f>+SUMIF('Argus Drop'!$D$7:$D$165,$A54,'Argus Drop'!BZ$7:BZ$165)</f>
        <v>2053</v>
      </c>
      <c r="BW54" s="414">
        <f>+SUMIF('Argus Drop'!$D$7:$D$165,$A54,'Argus Drop'!CA$7:CA$165)</f>
        <v>2053</v>
      </c>
      <c r="BX54" s="414">
        <f>+SUMIF('Argus Drop'!$D$7:$D$165,$A54,'Argus Drop'!CB$7:CB$165)</f>
        <v>2053</v>
      </c>
      <c r="BY54" s="414">
        <f>+SUMIF('Argus Drop'!$D$7:$D$165,$A54,'Argus Drop'!CC$7:CC$165)</f>
        <v>2053</v>
      </c>
      <c r="BZ54" s="414">
        <f>+SUMIF('Argus Drop'!$D$7:$D$165,$A54,'Argus Drop'!CD$7:CD$165)</f>
        <v>2053</v>
      </c>
      <c r="CA54" s="414">
        <f>+SUMIF('Argus Drop'!$D$7:$D$165,$A54,'Argus Drop'!CE$7:CE$165)</f>
        <v>328253</v>
      </c>
      <c r="CB54" s="414">
        <f>+SUMIF('Argus Drop'!$D$7:$D$165,$A54,'Argus Drop'!CF$7:CF$165)</f>
        <v>2053</v>
      </c>
      <c r="CC54" s="414">
        <f>+SUMIF('Argus Drop'!$D$7:$D$165,$A54,'Argus Drop'!CG$7:CG$165)</f>
        <v>330146</v>
      </c>
      <c r="CD54" s="414">
        <f>+SUMIF('Argus Drop'!$D$7:$D$165,$A54,'Argus Drop'!CH$7:CH$165)</f>
        <v>2053</v>
      </c>
      <c r="CE54" s="414">
        <f>+SUMIF('Argus Drop'!$D$7:$D$165,$A54,'Argus Drop'!CI$7:CI$165)</f>
        <v>2053</v>
      </c>
      <c r="CF54" s="414">
        <f>+SUMIF('Argus Drop'!$D$7:$D$165,$A54,'Argus Drop'!CJ$7:CJ$165)</f>
        <v>2053</v>
      </c>
      <c r="CG54" s="414">
        <f>+SUMIF('Argus Drop'!$D$7:$D$165,$A54,'Argus Drop'!CK$7:CK$165)</f>
        <v>2115</v>
      </c>
      <c r="CH54" s="414">
        <f>+SUMIF('Argus Drop'!$D$7:$D$165,$A54,'Argus Drop'!CL$7:CL$165)</f>
        <v>2115</v>
      </c>
      <c r="CI54" s="414">
        <f>+SUMIF('Argus Drop'!$D$7:$D$165,$A54,'Argus Drop'!CM$7:CM$165)</f>
        <v>214168</v>
      </c>
      <c r="CJ54" s="414">
        <f>+SUMIF('Argus Drop'!$D$7:$D$165,$A54,'Argus Drop'!CN$7:CN$165)</f>
        <v>2115</v>
      </c>
      <c r="CK54" s="414">
        <f>+SUMIF('Argus Drop'!$D$7:$D$165,$A54,'Argus Drop'!CO$7:CO$165)</f>
        <v>2115</v>
      </c>
      <c r="CL54" s="414">
        <f>+SUMIF('Argus Drop'!$D$7:$D$165,$A54,'Argus Drop'!CP$7:CP$165)</f>
        <v>2115</v>
      </c>
      <c r="CM54" s="414">
        <f>+SUMIF('Argus Drop'!$D$7:$D$165,$A54,'Argus Drop'!CQ$7:CQ$165)</f>
        <v>2115</v>
      </c>
      <c r="CN54" s="414">
        <f>+SUMIF('Argus Drop'!$D$7:$D$165,$A54,'Argus Drop'!CR$7:CR$165)</f>
        <v>2115</v>
      </c>
      <c r="CO54" s="414">
        <f>+SUMIF('Argus Drop'!$D$7:$D$165,$A54,'Argus Drop'!CS$7:CS$165)</f>
        <v>2115</v>
      </c>
      <c r="CP54" s="414">
        <f>+SUMIF('Argus Drop'!$D$7:$D$165,$A54,'Argus Drop'!CT$7:CT$165)</f>
        <v>2115</v>
      </c>
      <c r="CQ54" s="414">
        <f>+SUMIF('Argus Drop'!$D$7:$D$165,$A54,'Argus Drop'!CU$7:CU$165)</f>
        <v>2115</v>
      </c>
      <c r="CR54" s="414">
        <f>+SUMIF('Argus Drop'!$D$7:$D$165,$A54,'Argus Drop'!CV$7:CV$165)</f>
        <v>2115</v>
      </c>
      <c r="CS54" s="414">
        <f>+SUMIF('Argus Drop'!$D$7:$D$165,$A54,'Argus Drop'!CW$7:CW$165)</f>
        <v>2178</v>
      </c>
      <c r="CT54" s="414">
        <f>+SUMIF('Argus Drop'!$D$7:$D$165,$A54,'Argus Drop'!CX$7:CX$165)</f>
        <v>2178</v>
      </c>
      <c r="CU54" s="414">
        <f>+SUMIF('Argus Drop'!$D$7:$D$165,$A54,'Argus Drop'!CY$7:CY$165)</f>
        <v>2178</v>
      </c>
      <c r="CV54" s="414">
        <f>+SUMIF('Argus Drop'!$D$7:$D$165,$A54,'Argus Drop'!CZ$7:CZ$165)</f>
        <v>2178</v>
      </c>
      <c r="CW54" s="414">
        <f>+SUMIF('Argus Drop'!$D$7:$D$165,$A54,'Argus Drop'!DA$7:DA$165)</f>
        <v>2178</v>
      </c>
      <c r="CX54" s="414">
        <f>+SUMIF('Argus Drop'!$D$7:$D$165,$A54,'Argus Drop'!DB$7:DB$165)</f>
        <v>2178</v>
      </c>
      <c r="CY54" s="414">
        <f>+SUMIF('Argus Drop'!$D$7:$D$165,$A54,'Argus Drop'!DC$7:DC$165)</f>
        <v>2178</v>
      </c>
      <c r="CZ54" s="414">
        <f>+SUMIF('Argus Drop'!$D$7:$D$165,$A54,'Argus Drop'!DD$7:DD$165)</f>
        <v>2178</v>
      </c>
      <c r="DA54" s="414">
        <f>+SUMIF('Argus Drop'!$D$7:$D$165,$A54,'Argus Drop'!DE$7:DE$165)</f>
        <v>2178</v>
      </c>
      <c r="DB54" s="414">
        <f>+SUMIF('Argus Drop'!$D$7:$D$165,$A54,'Argus Drop'!DF$7:DF$165)</f>
        <v>2178</v>
      </c>
      <c r="DC54" s="414">
        <f>+SUMIF('Argus Drop'!$D$7:$D$165,$A54,'Argus Drop'!DG$7:DG$165)</f>
        <v>2178</v>
      </c>
      <c r="DD54" s="414">
        <f>+SUMIF('Argus Drop'!$D$7:$D$165,$A54,'Argus Drop'!DH$7:DH$165)</f>
        <v>2178</v>
      </c>
      <c r="DE54" s="414">
        <f>+SUMIF('Argus Drop'!$D$7:$D$165,$A54,'Argus Drop'!DI$7:DI$165)</f>
        <v>101899</v>
      </c>
      <c r="DF54" s="414">
        <f>+SUMIF('Argus Drop'!$D$7:$D$165,$A54,'Argus Drop'!DJ$7:DJ$165)</f>
        <v>2244</v>
      </c>
      <c r="DG54" s="414">
        <f>+SUMIF('Argus Drop'!$D$7:$D$165,$A54,'Argus Drop'!DK$7:DK$165)</f>
        <v>2244</v>
      </c>
      <c r="DH54" s="414">
        <f>+SUMIF('Argus Drop'!$D$7:$D$165,$A54,'Argus Drop'!DL$7:DL$165)</f>
        <v>2244</v>
      </c>
      <c r="DI54" s="414">
        <f>+SUMIF('Argus Drop'!$D$7:$D$165,$A54,'Argus Drop'!DM$7:DM$165)</f>
        <v>2244</v>
      </c>
      <c r="DJ54" s="414">
        <f>+SUMIF('Argus Drop'!$D$7:$D$165,$A54,'Argus Drop'!DN$7:DN$165)</f>
        <v>2244</v>
      </c>
      <c r="DK54" s="414">
        <f>+SUMIF('Argus Drop'!$D$7:$D$165,$A54,'Argus Drop'!DO$7:DO$165)</f>
        <v>489250</v>
      </c>
      <c r="DL54" s="414">
        <f>+SUMIF('Argus Drop'!$D$7:$D$165,$A54,'Argus Drop'!DP$7:DP$165)</f>
        <v>2244</v>
      </c>
      <c r="DM54" s="414">
        <f>+SUMIF('Argus Drop'!$D$7:$D$165,$A54,'Argus Drop'!DQ$7:DQ$165)</f>
        <v>2244</v>
      </c>
      <c r="DN54" s="414">
        <f>+SUMIF('Argus Drop'!$D$7:$D$165,$A54,'Argus Drop'!DR$7:DR$165)</f>
        <v>2244</v>
      </c>
      <c r="DO54" s="414">
        <f>+SUMIF('Argus Drop'!$D$7:$D$165,$A54,'Argus Drop'!DS$7:DS$165)</f>
        <v>2244</v>
      </c>
      <c r="DP54" s="414">
        <f>+SUMIF('Argus Drop'!$D$7:$D$165,$A54,'Argus Drop'!DT$7:DT$165)</f>
        <v>777963</v>
      </c>
      <c r="DQ54" s="414">
        <f>+SUMIF('Argus Drop'!$D$7:$D$165,$A54,'Argus Drop'!DU$7:DU$165)</f>
        <v>2311</v>
      </c>
      <c r="DR54" s="414">
        <f>+SUMIF('Argus Drop'!$D$7:$D$165,$A54,'Argus Drop'!DV$7:DV$165)</f>
        <v>2311</v>
      </c>
      <c r="DS54" s="414">
        <f>+SUMIF('Argus Drop'!$D$7:$D$165,$A54,'Argus Drop'!DW$7:DW$165)</f>
        <v>2311</v>
      </c>
      <c r="DT54" s="414">
        <f>+SUMIF('Argus Drop'!$D$7:$D$165,$A54,'Argus Drop'!DX$7:DX$165)</f>
        <v>2403705</v>
      </c>
      <c r="DU54" s="414">
        <f>+SUMIF('Argus Drop'!$D$7:$D$165,$A54,'Argus Drop'!DY$7:DY$165)</f>
        <v>50773</v>
      </c>
      <c r="DV54" s="414">
        <f>+SUMIF('Argus Drop'!$D$7:$D$165,$A54,'Argus Drop'!DZ$7:DZ$165)</f>
        <v>2311</v>
      </c>
      <c r="DW54" s="414">
        <f>+SUMIF('Argus Drop'!$D$7:$D$165,$A54,'Argus Drop'!EA$7:EA$165)</f>
        <v>93654</v>
      </c>
      <c r="DX54" s="414">
        <f>+SUMIF('Argus Drop'!$D$7:$D$165,$A54,'Argus Drop'!EB$7:EB$165)</f>
        <v>2311</v>
      </c>
      <c r="DY54" s="414">
        <f>+SUMIF('Argus Drop'!$D$7:$D$165,$A54,'Argus Drop'!EC$7:EC$165)</f>
        <v>2311</v>
      </c>
      <c r="DZ54" s="414">
        <f>+SUMIF('Argus Drop'!$D$7:$D$165,$A54,'Argus Drop'!ED$7:ED$165)</f>
        <v>2311</v>
      </c>
      <c r="EA54" s="414">
        <f>+SUMIF('Argus Drop'!$D$7:$D$165,$A54,'Argus Drop'!EE$7:EE$165)</f>
        <v>2311</v>
      </c>
      <c r="EB54" s="414">
        <f>+SUMIF('Argus Drop'!$D$7:$D$165,$A54,'Argus Drop'!EF$7:EF$165)</f>
        <v>2311</v>
      </c>
      <c r="EC54" s="414">
        <f>+SUMIF('Argus Drop'!$D$7:$D$165,$A54,'Argus Drop'!EG$7:EG$165)</f>
        <v>2380</v>
      </c>
    </row>
    <row r="55" spans="1:133">
      <c r="B55" s="414"/>
      <c r="C55" s="414"/>
      <c r="D55" s="414"/>
      <c r="E55" s="414"/>
      <c r="F55" s="414"/>
      <c r="G55" s="414"/>
      <c r="H55" s="414"/>
      <c r="I55" s="414"/>
      <c r="J55" s="414"/>
      <c r="K55" s="414"/>
      <c r="L55" s="414"/>
      <c r="M55" s="414"/>
      <c r="N55" s="414"/>
      <c r="O55" s="414"/>
      <c r="P55" s="414"/>
      <c r="Q55" s="414"/>
      <c r="R55" s="414"/>
      <c r="S55" s="414"/>
      <c r="T55" s="414"/>
      <c r="U55" s="414"/>
      <c r="V55" s="414"/>
      <c r="W55" s="414"/>
      <c r="X55" s="414"/>
      <c r="Y55" s="414"/>
      <c r="Z55" s="414"/>
      <c r="AA55" s="414"/>
      <c r="AB55" s="414"/>
      <c r="AC55" s="414"/>
      <c r="AD55" s="414"/>
      <c r="AE55" s="414"/>
      <c r="AF55" s="414"/>
      <c r="AG55" s="414"/>
      <c r="AH55" s="414"/>
      <c r="AI55" s="414"/>
      <c r="AJ55" s="414"/>
      <c r="AK55" s="414"/>
      <c r="AL55" s="414"/>
      <c r="AM55" s="414"/>
      <c r="AN55" s="414"/>
      <c r="AO55" s="414"/>
      <c r="AP55" s="414"/>
      <c r="AQ55" s="414"/>
      <c r="AR55" s="414"/>
      <c r="AS55" s="414"/>
      <c r="AT55" s="414"/>
      <c r="AU55" s="414"/>
      <c r="AV55" s="414"/>
      <c r="AW55" s="414"/>
      <c r="AX55" s="414"/>
      <c r="AY55" s="414"/>
      <c r="AZ55" s="414"/>
      <c r="BA55" s="414"/>
      <c r="BB55" s="414"/>
      <c r="BC55" s="414"/>
      <c r="BD55" s="414"/>
      <c r="BE55" s="414"/>
      <c r="BF55" s="414"/>
      <c r="BG55" s="414"/>
      <c r="BH55" s="414"/>
      <c r="BI55" s="414"/>
      <c r="BJ55" s="414"/>
      <c r="BK55" s="414"/>
      <c r="BL55" s="414"/>
      <c r="BM55" s="414"/>
      <c r="BN55" s="414"/>
      <c r="BO55" s="414"/>
      <c r="BP55" s="414"/>
      <c r="BQ55" s="414"/>
      <c r="BR55" s="414"/>
      <c r="BS55" s="414"/>
      <c r="BT55" s="414"/>
      <c r="BU55" s="414"/>
      <c r="BV55" s="414"/>
      <c r="BW55" s="414"/>
      <c r="BX55" s="414"/>
      <c r="BY55" s="414"/>
      <c r="BZ55" s="414"/>
      <c r="CA55" s="414"/>
      <c r="CB55" s="414"/>
      <c r="CC55" s="414"/>
      <c r="CD55" s="414"/>
      <c r="CE55" s="414"/>
      <c r="CF55" s="414"/>
      <c r="CG55" s="414"/>
      <c r="CH55" s="414"/>
      <c r="CI55" s="414"/>
      <c r="CJ55" s="414"/>
      <c r="CK55" s="414"/>
      <c r="CL55" s="414"/>
      <c r="CM55" s="414"/>
      <c r="CN55" s="414"/>
      <c r="CO55" s="414"/>
      <c r="CP55" s="414"/>
      <c r="CQ55" s="414"/>
      <c r="CR55" s="414"/>
      <c r="CS55" s="414"/>
      <c r="CT55" s="414"/>
      <c r="CU55" s="414"/>
      <c r="CV55" s="414"/>
      <c r="CW55" s="414"/>
      <c r="CX55" s="414"/>
      <c r="CY55" s="414"/>
      <c r="CZ55" s="414"/>
      <c r="DA55" s="414"/>
      <c r="DB55" s="414"/>
      <c r="DC55" s="414"/>
      <c r="DD55" s="414"/>
      <c r="DE55" s="414"/>
      <c r="DF55" s="414"/>
      <c r="DG55" s="414"/>
      <c r="DH55" s="414"/>
      <c r="DI55" s="414"/>
      <c r="DJ55" s="414"/>
      <c r="DK55" s="414"/>
      <c r="DL55" s="414"/>
      <c r="DM55" s="414"/>
      <c r="DN55" s="414"/>
      <c r="DO55" s="414"/>
      <c r="DP55" s="414"/>
      <c r="DQ55" s="414"/>
      <c r="DR55" s="414"/>
      <c r="DS55" s="414"/>
      <c r="DT55" s="414"/>
      <c r="DU55" s="414"/>
      <c r="DV55" s="414"/>
      <c r="DW55" s="414"/>
      <c r="DX55" s="414"/>
      <c r="DY55" s="414"/>
      <c r="DZ55" s="414"/>
      <c r="EA55" s="414"/>
      <c r="EB55" s="414"/>
      <c r="EC55" s="414"/>
    </row>
    <row r="56" spans="1:133">
      <c r="A56" s="420">
        <f>+'Argus Drop'!B55</f>
        <v>18</v>
      </c>
      <c r="B56" s="414">
        <f>+SUMIF('Argus Drop'!$D$7:$D$165,$A56,'Argus Drop'!F$7:F$165)</f>
        <v>285426</v>
      </c>
      <c r="C56" s="414">
        <f>+SUMIF('Argus Drop'!$D$7:$D$165,$A56,'Argus Drop'!G$7:G$165)</f>
        <v>290418</v>
      </c>
      <c r="D56" s="414">
        <f>+SUMIF('Argus Drop'!$D$7:$D$165,$A56,'Argus Drop'!H$7:H$165)</f>
        <v>290418</v>
      </c>
      <c r="E56" s="414">
        <f>+SUMIF('Argus Drop'!$D$7:$D$165,$A56,'Argus Drop'!I$7:I$165)</f>
        <v>299762</v>
      </c>
      <c r="F56" s="414">
        <f>+SUMIF('Argus Drop'!$D$7:$D$165,$A56,'Argus Drop'!J$7:J$165)</f>
        <v>299762</v>
      </c>
      <c r="G56" s="414">
        <f>+SUMIF('Argus Drop'!$D$7:$D$165,$A56,'Argus Drop'!K$7:K$165)</f>
        <v>299762</v>
      </c>
      <c r="H56" s="414">
        <f>+SUMIF('Argus Drop'!$D$7:$D$165,$A56,'Argus Drop'!L$7:L$165)</f>
        <v>300982</v>
      </c>
      <c r="I56" s="414">
        <f>+SUMIF('Argus Drop'!$D$7:$D$165,$A56,'Argus Drop'!M$7:M$165)</f>
        <v>254356</v>
      </c>
      <c r="J56" s="414">
        <f>+SUMIF('Argus Drop'!$D$7:$D$165,$A56,'Argus Drop'!N$7:N$165)</f>
        <v>237725</v>
      </c>
      <c r="K56" s="414">
        <f>+SUMIF('Argus Drop'!$D$7:$D$165,$A56,'Argus Drop'!O$7:O$165)</f>
        <v>224314</v>
      </c>
      <c r="L56" s="414">
        <f>+SUMIF('Argus Drop'!$D$7:$D$165,$A56,'Argus Drop'!P$7:P$165)</f>
        <v>224314</v>
      </c>
      <c r="M56" s="414">
        <f>+SUMIF('Argus Drop'!$D$7:$D$165,$A56,'Argus Drop'!Q$7:Q$165)</f>
        <v>226668</v>
      </c>
      <c r="N56" s="414">
        <f>+SUMIF('Argus Drop'!$D$7:$D$165,$A56,'Argus Drop'!R$7:R$165)</f>
        <v>226668</v>
      </c>
      <c r="O56" s="414">
        <f>+SUMIF('Argus Drop'!$D$7:$D$165,$A56,'Argus Drop'!S$7:S$165)</f>
        <v>156129</v>
      </c>
      <c r="P56" s="414">
        <f>+SUMIF('Argus Drop'!$D$7:$D$165,$A56,'Argus Drop'!T$7:T$165)</f>
        <v>196580</v>
      </c>
      <c r="Q56" s="414">
        <f>+SUMIF('Argus Drop'!$D$7:$D$165,$A56,'Argus Drop'!U$7:U$165)</f>
        <v>-69651</v>
      </c>
      <c r="R56" s="414">
        <f>+SUMIF('Argus Drop'!$D$7:$D$165,$A56,'Argus Drop'!V$7:V$165)</f>
        <v>213762</v>
      </c>
      <c r="S56" s="414">
        <f>+SUMIF('Argus Drop'!$D$7:$D$165,$A56,'Argus Drop'!W$7:W$165)</f>
        <v>-126744</v>
      </c>
      <c r="T56" s="414">
        <f>+SUMIF('Argus Drop'!$D$7:$D$165,$A56,'Argus Drop'!X$7:X$165)</f>
        <v>305443</v>
      </c>
      <c r="U56" s="414">
        <f>+SUMIF('Argus Drop'!$D$7:$D$165,$A56,'Argus Drop'!Y$7:Y$165)</f>
        <v>305623</v>
      </c>
      <c r="V56" s="414">
        <f>+SUMIF('Argus Drop'!$D$7:$D$165,$A56,'Argus Drop'!Z$7:Z$165)</f>
        <v>322584</v>
      </c>
      <c r="W56" s="414">
        <f>+SUMIF('Argus Drop'!$D$7:$D$165,$A56,'Argus Drop'!AA$7:AA$165)</f>
        <v>322877</v>
      </c>
      <c r="X56" s="414">
        <f>+SUMIF('Argus Drop'!$D$7:$D$165,$A56,'Argus Drop'!AB$7:AB$165)</f>
        <v>322877</v>
      </c>
      <c r="Y56" s="414">
        <f>+SUMIF('Argus Drop'!$D$7:$D$165,$A56,'Argus Drop'!AC$7:AC$165)</f>
        <v>301595</v>
      </c>
      <c r="Z56" s="414">
        <f>+SUMIF('Argus Drop'!$D$7:$D$165,$A56,'Argus Drop'!AD$7:AD$165)</f>
        <v>301595</v>
      </c>
      <c r="AA56" s="414">
        <f>+SUMIF('Argus Drop'!$D$7:$D$165,$A56,'Argus Drop'!AE$7:AE$165)</f>
        <v>306240</v>
      </c>
      <c r="AB56" s="414">
        <f>+SUMIF('Argus Drop'!$D$7:$D$165,$A56,'Argus Drop'!AF$7:AF$165)</f>
        <v>306240</v>
      </c>
      <c r="AC56" s="414">
        <f>+SUMIF('Argus Drop'!$D$7:$D$165,$A56,'Argus Drop'!AG$7:AG$165)</f>
        <v>307956</v>
      </c>
      <c r="AD56" s="414">
        <f>+SUMIF('Argus Drop'!$D$7:$D$165,$A56,'Argus Drop'!AH$7:AH$165)</f>
        <v>307956</v>
      </c>
      <c r="AE56" s="414">
        <f>+SUMIF('Argus Drop'!$D$7:$D$165,$A56,'Argus Drop'!AI$7:AI$165)</f>
        <v>308929</v>
      </c>
      <c r="AF56" s="414">
        <f>+SUMIF('Argus Drop'!$D$7:$D$165,$A56,'Argus Drop'!AJ$7:AJ$165)</f>
        <v>310223</v>
      </c>
      <c r="AG56" s="414">
        <f>+SUMIF('Argus Drop'!$D$7:$D$165,$A56,'Argus Drop'!AK$7:AK$165)</f>
        <v>310408</v>
      </c>
      <c r="AH56" s="414">
        <f>+SUMIF('Argus Drop'!$D$7:$D$165,$A56,'Argus Drop'!AL$7:AL$165)</f>
        <v>310408</v>
      </c>
      <c r="AI56" s="414">
        <f>+SUMIF('Argus Drop'!$D$7:$D$165,$A56,'Argus Drop'!AM$7:AM$165)</f>
        <v>310710</v>
      </c>
      <c r="AJ56" s="414">
        <f>+SUMIF('Argus Drop'!$D$7:$D$165,$A56,'Argus Drop'!AN$7:AN$165)</f>
        <v>310710</v>
      </c>
      <c r="AK56" s="414">
        <f>+SUMIF('Argus Drop'!$D$7:$D$165,$A56,'Argus Drop'!AO$7:AO$165)</f>
        <v>310963</v>
      </c>
      <c r="AL56" s="414">
        <f>+SUMIF('Argus Drop'!$D$7:$D$165,$A56,'Argus Drop'!AP$7:AP$165)</f>
        <v>310963</v>
      </c>
      <c r="AM56" s="414">
        <f>+SUMIF('Argus Drop'!$D$7:$D$165,$A56,'Argus Drop'!AQ$7:AQ$165)</f>
        <v>315747</v>
      </c>
      <c r="AN56" s="414">
        <f>+SUMIF('Argus Drop'!$D$7:$D$165,$A56,'Argus Drop'!AR$7:AR$165)</f>
        <v>315747</v>
      </c>
      <c r="AO56" s="414">
        <f>+SUMIF('Argus Drop'!$D$7:$D$165,$A56,'Argus Drop'!AS$7:AS$165)</f>
        <v>317515</v>
      </c>
      <c r="AP56" s="414">
        <f>+SUMIF('Argus Drop'!$D$7:$D$165,$A56,'Argus Drop'!AT$7:AT$165)</f>
        <v>317515</v>
      </c>
      <c r="AQ56" s="414">
        <f>+SUMIF('Argus Drop'!$D$7:$D$165,$A56,'Argus Drop'!AU$7:AU$165)</f>
        <v>318517</v>
      </c>
      <c r="AR56" s="414">
        <f>+SUMIF('Argus Drop'!$D$7:$D$165,$A56,'Argus Drop'!AV$7:AV$165)</f>
        <v>319850</v>
      </c>
      <c r="AS56" s="414">
        <f>+SUMIF('Argus Drop'!$D$7:$D$165,$A56,'Argus Drop'!AW$7:AW$165)</f>
        <v>320041</v>
      </c>
      <c r="AT56" s="414">
        <f>+SUMIF('Argus Drop'!$D$7:$D$165,$A56,'Argus Drop'!AX$7:AX$165)</f>
        <v>320041</v>
      </c>
      <c r="AU56" s="414">
        <f>+SUMIF('Argus Drop'!$D$7:$D$165,$A56,'Argus Drop'!AY$7:AY$165)</f>
        <v>320352</v>
      </c>
      <c r="AV56" s="414">
        <f>+SUMIF('Argus Drop'!$D$7:$D$165,$A56,'Argus Drop'!AZ$7:AZ$165)</f>
        <v>320352</v>
      </c>
      <c r="AW56" s="414">
        <f>+SUMIF('Argus Drop'!$D$7:$D$165,$A56,'Argus Drop'!BA$7:BA$165)</f>
        <v>330181</v>
      </c>
      <c r="AX56" s="414">
        <f>+SUMIF('Argus Drop'!$D$7:$D$165,$A56,'Argus Drop'!BB$7:BB$165)</f>
        <v>330181</v>
      </c>
      <c r="AY56" s="414">
        <f>+SUMIF('Argus Drop'!$D$7:$D$165,$A56,'Argus Drop'!BC$7:BC$165)</f>
        <v>335109</v>
      </c>
      <c r="AZ56" s="414">
        <f>+SUMIF('Argus Drop'!$D$7:$D$165,$A56,'Argus Drop'!BD$7:BD$165)</f>
        <v>335109</v>
      </c>
      <c r="BA56" s="414">
        <f>+SUMIF('Argus Drop'!$D$7:$D$165,$A56,'Argus Drop'!BE$7:BE$165)</f>
        <v>336930</v>
      </c>
      <c r="BB56" s="414">
        <f>+SUMIF('Argus Drop'!$D$7:$D$165,$A56,'Argus Drop'!BF$7:BF$165)</f>
        <v>336930</v>
      </c>
      <c r="BC56" s="414">
        <f>+SUMIF('Argus Drop'!$D$7:$D$165,$A56,'Argus Drop'!BG$7:BG$165)</f>
        <v>337962</v>
      </c>
      <c r="BD56" s="414">
        <f>+SUMIF('Argus Drop'!$D$7:$D$165,$A56,'Argus Drop'!BH$7:BH$165)</f>
        <v>261210</v>
      </c>
      <c r="BE56" s="414">
        <f>+SUMIF('Argus Drop'!$D$7:$D$165,$A56,'Argus Drop'!BI$7:BI$165)</f>
        <v>261406</v>
      </c>
      <c r="BF56" s="414">
        <f>+SUMIF('Argus Drop'!$D$7:$D$165,$A56,'Argus Drop'!BJ$7:BJ$165)</f>
        <v>-373352</v>
      </c>
      <c r="BG56" s="414">
        <f>+SUMIF('Argus Drop'!$D$7:$D$165,$A56,'Argus Drop'!BK$7:BK$165)</f>
        <v>292706</v>
      </c>
      <c r="BH56" s="414">
        <f>+SUMIF('Argus Drop'!$D$7:$D$165,$A56,'Argus Drop'!BL$7:BL$165)</f>
        <v>292706</v>
      </c>
      <c r="BI56" s="414">
        <f>+SUMIF('Argus Drop'!$D$7:$D$165,$A56,'Argus Drop'!BM$7:BM$165)</f>
        <v>338627</v>
      </c>
      <c r="BJ56" s="414">
        <f>+SUMIF('Argus Drop'!$D$7:$D$165,$A56,'Argus Drop'!BN$7:BN$165)</f>
        <v>338627</v>
      </c>
      <c r="BK56" s="414">
        <f>+SUMIF('Argus Drop'!$D$7:$D$165,$A56,'Argus Drop'!BO$7:BO$165)</f>
        <v>343703</v>
      </c>
      <c r="BL56" s="414">
        <f>+SUMIF('Argus Drop'!$D$7:$D$165,$A56,'Argus Drop'!BP$7:BP$165)</f>
        <v>343703</v>
      </c>
      <c r="BM56" s="414">
        <f>+SUMIF('Argus Drop'!$D$7:$D$165,$A56,'Argus Drop'!BQ$7:BQ$165)</f>
        <v>345578</v>
      </c>
      <c r="BN56" s="414">
        <f>+SUMIF('Argus Drop'!$D$7:$D$165,$A56,'Argus Drop'!BR$7:BR$165)</f>
        <v>345578</v>
      </c>
      <c r="BO56" s="414">
        <f>+SUMIF('Argus Drop'!$D$7:$D$165,$A56,'Argus Drop'!BS$7:BS$165)</f>
        <v>346641</v>
      </c>
      <c r="BP56" s="414">
        <f>+SUMIF('Argus Drop'!$D$7:$D$165,$A56,'Argus Drop'!BT$7:BT$165)</f>
        <v>346641</v>
      </c>
      <c r="BQ56" s="414">
        <f>+SUMIF('Argus Drop'!$D$7:$D$165,$A56,'Argus Drop'!BU$7:BU$165)</f>
        <v>346844</v>
      </c>
      <c r="BR56" s="414">
        <f>+SUMIF('Argus Drop'!$D$7:$D$165,$A56,'Argus Drop'!BV$7:BV$165)</f>
        <v>348519</v>
      </c>
      <c r="BS56" s="414">
        <f>+SUMIF('Argus Drop'!$D$7:$D$165,$A56,'Argus Drop'!BW$7:BW$165)</f>
        <v>348849</v>
      </c>
      <c r="BT56" s="414">
        <f>+SUMIF('Argus Drop'!$D$7:$D$165,$A56,'Argus Drop'!BX$7:BX$165)</f>
        <v>348849</v>
      </c>
      <c r="BU56" s="414">
        <f>+SUMIF('Argus Drop'!$D$7:$D$165,$A56,'Argus Drop'!BY$7:BY$165)</f>
        <v>359589</v>
      </c>
      <c r="BV56" s="414">
        <f>+SUMIF('Argus Drop'!$D$7:$D$165,$A56,'Argus Drop'!BZ$7:BZ$165)</f>
        <v>359589</v>
      </c>
      <c r="BW56" s="414">
        <f>+SUMIF('Argus Drop'!$D$7:$D$165,$A56,'Argus Drop'!CA$7:CA$165)</f>
        <v>363111</v>
      </c>
      <c r="BX56" s="414">
        <f>+SUMIF('Argus Drop'!$D$7:$D$165,$A56,'Argus Drop'!CB$7:CB$165)</f>
        <v>363111</v>
      </c>
      <c r="BY56" s="414">
        <f>+SUMIF('Argus Drop'!$D$7:$D$165,$A56,'Argus Drop'!CC$7:CC$165)</f>
        <v>322323</v>
      </c>
      <c r="BZ56" s="414">
        <f>+SUMIF('Argus Drop'!$D$7:$D$165,$A56,'Argus Drop'!CD$7:CD$165)</f>
        <v>315257</v>
      </c>
      <c r="CA56" s="414">
        <f>+SUMIF('Argus Drop'!$D$7:$D$165,$A56,'Argus Drop'!CE$7:CE$165)</f>
        <v>-29739</v>
      </c>
      <c r="CB56" s="414">
        <f>+SUMIF('Argus Drop'!$D$7:$D$165,$A56,'Argus Drop'!CF$7:CF$165)</f>
        <v>296460</v>
      </c>
      <c r="CC56" s="414">
        <f>+SUMIF('Argus Drop'!$D$7:$D$165,$A56,'Argus Drop'!CG$7:CG$165)</f>
        <v>-15558</v>
      </c>
      <c r="CD56" s="414">
        <f>+SUMIF('Argus Drop'!$D$7:$D$165,$A56,'Argus Drop'!CH$7:CH$165)</f>
        <v>341625</v>
      </c>
      <c r="CE56" s="414">
        <f>+SUMIF('Argus Drop'!$D$7:$D$165,$A56,'Argus Drop'!CI$7:CI$165)</f>
        <v>341964</v>
      </c>
      <c r="CF56" s="414">
        <f>+SUMIF('Argus Drop'!$D$7:$D$165,$A56,'Argus Drop'!CJ$7:CJ$165)</f>
        <v>342579</v>
      </c>
      <c r="CG56" s="414">
        <f>+SUMIF('Argus Drop'!$D$7:$D$165,$A56,'Argus Drop'!CK$7:CK$165)</f>
        <v>333695</v>
      </c>
      <c r="CH56" s="414">
        <f>+SUMIF('Argus Drop'!$D$7:$D$165,$A56,'Argus Drop'!CL$7:CL$165)</f>
        <v>333695</v>
      </c>
      <c r="CI56" s="414">
        <f>+SUMIF('Argus Drop'!$D$7:$D$165,$A56,'Argus Drop'!CM$7:CM$165)</f>
        <v>136778</v>
      </c>
      <c r="CJ56" s="414">
        <f>+SUMIF('Argus Drop'!$D$7:$D$165,$A56,'Argus Drop'!CN$7:CN$165)</f>
        <v>348831</v>
      </c>
      <c r="CK56" s="414">
        <f>+SUMIF('Argus Drop'!$D$7:$D$165,$A56,'Argus Drop'!CO$7:CO$165)</f>
        <v>350000</v>
      </c>
      <c r="CL56" s="414">
        <f>+SUMIF('Argus Drop'!$D$7:$D$165,$A56,'Argus Drop'!CP$7:CP$165)</f>
        <v>365456</v>
      </c>
      <c r="CM56" s="414">
        <f>+SUMIF('Argus Drop'!$D$7:$D$165,$A56,'Argus Drop'!CQ$7:CQ$165)</f>
        <v>366277</v>
      </c>
      <c r="CN56" s="414">
        <f>+SUMIF('Argus Drop'!$D$7:$D$165,$A56,'Argus Drop'!CR$7:CR$165)</f>
        <v>366277</v>
      </c>
      <c r="CO56" s="414">
        <f>+SUMIF('Argus Drop'!$D$7:$D$165,$A56,'Argus Drop'!CS$7:CS$165)</f>
        <v>367297</v>
      </c>
      <c r="CP56" s="414">
        <f>+SUMIF('Argus Drop'!$D$7:$D$165,$A56,'Argus Drop'!CT$7:CT$165)</f>
        <v>369075</v>
      </c>
      <c r="CQ56" s="414">
        <f>+SUMIF('Argus Drop'!$D$7:$D$165,$A56,'Argus Drop'!CU$7:CU$165)</f>
        <v>369075</v>
      </c>
      <c r="CR56" s="414">
        <f>+SUMIF('Argus Drop'!$D$7:$D$165,$A56,'Argus Drop'!CV$7:CV$165)</f>
        <v>369425</v>
      </c>
      <c r="CS56" s="414">
        <f>+SUMIF('Argus Drop'!$D$7:$D$165,$A56,'Argus Drop'!CW$7:CW$165)</f>
        <v>367801</v>
      </c>
      <c r="CT56" s="414">
        <f>+SUMIF('Argus Drop'!$D$7:$D$165,$A56,'Argus Drop'!CX$7:CX$165)</f>
        <v>367801</v>
      </c>
      <c r="CU56" s="414">
        <f>+SUMIF('Argus Drop'!$D$7:$D$165,$A56,'Argus Drop'!CY$7:CY$165)</f>
        <v>371813</v>
      </c>
      <c r="CV56" s="414">
        <f>+SUMIF('Argus Drop'!$D$7:$D$165,$A56,'Argus Drop'!CZ$7:CZ$165)</f>
        <v>371813</v>
      </c>
      <c r="CW56" s="414">
        <f>+SUMIF('Argus Drop'!$D$7:$D$165,$A56,'Argus Drop'!DA$7:DA$165)</f>
        <v>373017</v>
      </c>
      <c r="CX56" s="414">
        <f>+SUMIF('Argus Drop'!$D$7:$D$165,$A56,'Argus Drop'!DB$7:DB$165)</f>
        <v>373017</v>
      </c>
      <c r="CY56" s="414">
        <f>+SUMIF('Argus Drop'!$D$7:$D$165,$A56,'Argus Drop'!DC$7:DC$165)</f>
        <v>373862</v>
      </c>
      <c r="CZ56" s="414">
        <f>+SUMIF('Argus Drop'!$D$7:$D$165,$A56,'Argus Drop'!DD$7:DD$165)</f>
        <v>373862</v>
      </c>
      <c r="DA56" s="414">
        <f>+SUMIF('Argus Drop'!$D$7:$D$165,$A56,'Argus Drop'!DE$7:DE$165)</f>
        <v>374692</v>
      </c>
      <c r="DB56" s="414">
        <f>+SUMIF('Argus Drop'!$D$7:$D$165,$A56,'Argus Drop'!DF$7:DF$165)</f>
        <v>376523</v>
      </c>
      <c r="DC56" s="414">
        <f>+SUMIF('Argus Drop'!$D$7:$D$165,$A56,'Argus Drop'!DG$7:DG$165)</f>
        <v>369284</v>
      </c>
      <c r="DD56" s="414">
        <f>+SUMIF('Argus Drop'!$D$7:$D$165,$A56,'Argus Drop'!DH$7:DH$165)</f>
        <v>369644</v>
      </c>
      <c r="DE56" s="414">
        <f>+SUMIF('Argus Drop'!$D$7:$D$165,$A56,'Argus Drop'!DI$7:DI$165)</f>
        <v>291379</v>
      </c>
      <c r="DF56" s="414">
        <f>+SUMIF('Argus Drop'!$D$7:$D$165,$A56,'Argus Drop'!DJ$7:DJ$165)</f>
        <v>391034</v>
      </c>
      <c r="DG56" s="414">
        <f>+SUMIF('Argus Drop'!$D$7:$D$165,$A56,'Argus Drop'!DK$7:DK$165)</f>
        <v>395130</v>
      </c>
      <c r="DH56" s="414">
        <f>+SUMIF('Argus Drop'!$D$7:$D$165,$A56,'Argus Drop'!DL$7:DL$165)</f>
        <v>402679</v>
      </c>
      <c r="DI56" s="414">
        <f>+SUMIF('Argus Drop'!$D$7:$D$165,$A56,'Argus Drop'!DM$7:DM$165)</f>
        <v>345215</v>
      </c>
      <c r="DJ56" s="414">
        <f>+SUMIF('Argus Drop'!$D$7:$D$165,$A56,'Argus Drop'!DN$7:DN$165)</f>
        <v>345215</v>
      </c>
      <c r="DK56" s="414">
        <f>+SUMIF('Argus Drop'!$D$7:$D$165,$A56,'Argus Drop'!DO$7:DO$165)</f>
        <v>-117664</v>
      </c>
      <c r="DL56" s="414">
        <f>+SUMIF('Argus Drop'!$D$7:$D$165,$A56,'Argus Drop'!DP$7:DP$165)</f>
        <v>369343</v>
      </c>
      <c r="DM56" s="414">
        <f>+SUMIF('Argus Drop'!$D$7:$D$165,$A56,'Argus Drop'!DQ$7:DQ$165)</f>
        <v>370197</v>
      </c>
      <c r="DN56" s="414">
        <f>+SUMIF('Argus Drop'!$D$7:$D$165,$A56,'Argus Drop'!DR$7:DR$165)</f>
        <v>311115</v>
      </c>
      <c r="DO56" s="414">
        <f>+SUMIF('Argus Drop'!$D$7:$D$165,$A56,'Argus Drop'!DS$7:DS$165)</f>
        <v>311115</v>
      </c>
      <c r="DP56" s="414">
        <f>+SUMIF('Argus Drop'!$D$7:$D$165,$A56,'Argus Drop'!DT$7:DT$165)</f>
        <v>-427272</v>
      </c>
      <c r="DQ56" s="414">
        <f>+SUMIF('Argus Drop'!$D$7:$D$165,$A56,'Argus Drop'!DU$7:DU$165)</f>
        <v>360662</v>
      </c>
      <c r="DR56" s="414">
        <f>+SUMIF('Argus Drop'!$D$7:$D$165,$A56,'Argus Drop'!DV$7:DV$165)</f>
        <v>57502</v>
      </c>
      <c r="DS56" s="414">
        <f>+SUMIF('Argus Drop'!$D$7:$D$165,$A56,'Argus Drop'!DW$7:DW$165)</f>
        <v>122741</v>
      </c>
      <c r="DT56" s="414">
        <f>+SUMIF('Argus Drop'!$D$7:$D$165,$A56,'Argus Drop'!DX$7:DX$165)</f>
        <v>-2164029</v>
      </c>
      <c r="DU56" s="414">
        <f>+SUMIF('Argus Drop'!$D$7:$D$165,$A56,'Argus Drop'!DY$7:DY$165)</f>
        <v>180090</v>
      </c>
      <c r="DV56" s="414">
        <f>+SUMIF('Argus Drop'!$D$7:$D$165,$A56,'Argus Drop'!DZ$7:DZ$165)</f>
        <v>228552</v>
      </c>
      <c r="DW56" s="414">
        <f>+SUMIF('Argus Drop'!$D$7:$D$165,$A56,'Argus Drop'!EA$7:EA$165)</f>
        <v>344661</v>
      </c>
      <c r="DX56" s="414">
        <f>+SUMIF('Argus Drop'!$D$7:$D$165,$A56,'Argus Drop'!EB$7:EB$165)</f>
        <v>439521</v>
      </c>
      <c r="DY56" s="414">
        <f>+SUMIF('Argus Drop'!$D$7:$D$165,$A56,'Argus Drop'!EC$7:EC$165)</f>
        <v>440402</v>
      </c>
      <c r="DZ56" s="414">
        <f>+SUMIF('Argus Drop'!$D$7:$D$165,$A56,'Argus Drop'!ED$7:ED$165)</f>
        <v>448036</v>
      </c>
      <c r="EA56" s="414">
        <f>+SUMIF('Argus Drop'!$D$7:$D$165,$A56,'Argus Drop'!EE$7:EE$165)</f>
        <v>448036</v>
      </c>
      <c r="EB56" s="414">
        <f>+SUMIF('Argus Drop'!$D$7:$D$165,$A56,'Argus Drop'!EF$7:EF$165)</f>
        <v>429406</v>
      </c>
      <c r="EC56" s="414">
        <f>+SUMIF('Argus Drop'!$D$7:$D$165,$A56,'Argus Drop'!EG$7:EG$165)</f>
        <v>411239</v>
      </c>
    </row>
    <row r="57" spans="1:133">
      <c r="B57" s="414"/>
      <c r="C57" s="414"/>
      <c r="D57" s="414"/>
      <c r="E57" s="414"/>
      <c r="F57" s="414"/>
      <c r="G57" s="414"/>
      <c r="H57" s="414"/>
      <c r="I57" s="414"/>
      <c r="J57" s="414"/>
      <c r="K57" s="414"/>
      <c r="L57" s="414"/>
      <c r="M57" s="414"/>
      <c r="N57" s="414"/>
      <c r="O57" s="414"/>
      <c r="P57" s="414"/>
      <c r="Q57" s="414"/>
      <c r="R57" s="414"/>
      <c r="S57" s="414"/>
      <c r="T57" s="414"/>
      <c r="U57" s="414"/>
      <c r="V57" s="414"/>
      <c r="W57" s="414"/>
      <c r="X57" s="414"/>
      <c r="Y57" s="414"/>
      <c r="Z57" s="414"/>
      <c r="AA57" s="414"/>
      <c r="AB57" s="414"/>
      <c r="AC57" s="414"/>
      <c r="AD57" s="414"/>
      <c r="AE57" s="414"/>
      <c r="AF57" s="414"/>
      <c r="AG57" s="414"/>
      <c r="AH57" s="414"/>
      <c r="AI57" s="414"/>
      <c r="AJ57" s="414"/>
      <c r="AK57" s="414"/>
      <c r="AL57" s="414"/>
      <c r="AM57" s="414"/>
      <c r="AN57" s="414"/>
      <c r="AO57" s="414"/>
      <c r="AP57" s="414"/>
      <c r="AQ57" s="414"/>
      <c r="AR57" s="414"/>
      <c r="AS57" s="414"/>
      <c r="AT57" s="414"/>
      <c r="AU57" s="414"/>
      <c r="AV57" s="414"/>
      <c r="AW57" s="414"/>
      <c r="AX57" s="414"/>
      <c r="AY57" s="414"/>
      <c r="AZ57" s="414"/>
      <c r="BA57" s="414"/>
      <c r="BB57" s="414"/>
      <c r="BC57" s="414"/>
      <c r="BD57" s="414"/>
      <c r="BE57" s="414"/>
      <c r="BF57" s="414"/>
      <c r="BG57" s="414"/>
      <c r="BH57" s="414"/>
      <c r="BI57" s="414"/>
      <c r="BJ57" s="414"/>
      <c r="BK57" s="414"/>
      <c r="BL57" s="414"/>
      <c r="BM57" s="414"/>
      <c r="BN57" s="414"/>
      <c r="BO57" s="414"/>
      <c r="BP57" s="414"/>
      <c r="BQ57" s="414"/>
      <c r="BR57" s="414"/>
      <c r="BS57" s="414"/>
      <c r="BT57" s="414"/>
      <c r="BU57" s="414"/>
      <c r="BV57" s="414"/>
      <c r="BW57" s="414"/>
      <c r="BX57" s="414"/>
      <c r="BY57" s="414"/>
      <c r="BZ57" s="414"/>
      <c r="CA57" s="414"/>
      <c r="CB57" s="414"/>
      <c r="CC57" s="414"/>
      <c r="CD57" s="414"/>
      <c r="CE57" s="414"/>
      <c r="CF57" s="414"/>
      <c r="CG57" s="414"/>
      <c r="CH57" s="414"/>
      <c r="CI57" s="414"/>
      <c r="CJ57" s="414"/>
      <c r="CK57" s="414"/>
      <c r="CL57" s="414"/>
      <c r="CM57" s="414"/>
      <c r="CN57" s="414"/>
      <c r="CO57" s="414"/>
      <c r="CP57" s="414"/>
      <c r="CQ57" s="414"/>
      <c r="CR57" s="414"/>
      <c r="CS57" s="414"/>
      <c r="CT57" s="414"/>
      <c r="CU57" s="414"/>
      <c r="CV57" s="414"/>
      <c r="CW57" s="414"/>
      <c r="CX57" s="414"/>
      <c r="CY57" s="414"/>
      <c r="CZ57" s="414"/>
      <c r="DA57" s="414"/>
      <c r="DB57" s="414"/>
      <c r="DC57" s="414"/>
      <c r="DD57" s="414"/>
      <c r="DE57" s="414"/>
      <c r="DF57" s="414"/>
      <c r="DG57" s="414"/>
      <c r="DH57" s="414"/>
      <c r="DI57" s="414"/>
      <c r="DJ57" s="414"/>
      <c r="DK57" s="414"/>
      <c r="DL57" s="414"/>
      <c r="DM57" s="414"/>
      <c r="DN57" s="414"/>
      <c r="DO57" s="414"/>
      <c r="DP57" s="414"/>
      <c r="DQ57" s="414"/>
      <c r="DR57" s="414"/>
      <c r="DS57" s="414"/>
      <c r="DT57" s="414"/>
      <c r="DU57" s="414"/>
      <c r="DV57" s="414"/>
      <c r="DW57" s="414"/>
      <c r="DX57" s="414"/>
      <c r="DY57" s="414"/>
      <c r="DZ57" s="414"/>
      <c r="EA57" s="414"/>
      <c r="EB57" s="414"/>
      <c r="EC57" s="414"/>
    </row>
    <row r="58" spans="1:133">
      <c r="A58" s="420">
        <f>+'Argus Drop'!B57</f>
        <v>19</v>
      </c>
      <c r="B58" s="414">
        <f>+SUMIF('Argus Drop'!$D$7:$D$167,$A58,'Argus Drop'!F$7:F$167)</f>
        <v>285426</v>
      </c>
      <c r="C58" s="414">
        <f>+SUMIF('Argus Drop'!$D$7:$D$167,$A58,'Argus Drop'!G$7:G$167)</f>
        <v>290418</v>
      </c>
      <c r="D58" s="414">
        <f>+SUMIF('Argus Drop'!$D$7:$D$167,$A58,'Argus Drop'!H$7:H$167)</f>
        <v>290418</v>
      </c>
      <c r="E58" s="414">
        <f>+SUMIF('Argus Drop'!$D$7:$D$167,$A58,'Argus Drop'!I$7:I$167)</f>
        <v>299762</v>
      </c>
      <c r="F58" s="414">
        <f>+SUMIF('Argus Drop'!$D$7:$D$167,$A58,'Argus Drop'!J$7:J$167)</f>
        <v>299762</v>
      </c>
      <c r="G58" s="414">
        <f>+SUMIF('Argus Drop'!$D$7:$D$167,$A58,'Argus Drop'!K$7:K$167)</f>
        <v>299762</v>
      </c>
      <c r="H58" s="414">
        <f>+SUMIF('Argus Drop'!$D$7:$D$167,$A58,'Argus Drop'!L$7:L$167)</f>
        <v>300982</v>
      </c>
      <c r="I58" s="414">
        <f>+SUMIF('Argus Drop'!$D$7:$D$167,$A58,'Argus Drop'!M$7:M$167)</f>
        <v>254356</v>
      </c>
      <c r="J58" s="414">
        <f>+SUMIF('Argus Drop'!$D$7:$D$167,$A58,'Argus Drop'!N$7:N$167)</f>
        <v>237725</v>
      </c>
      <c r="K58" s="414">
        <f>+SUMIF('Argus Drop'!$D$7:$D$167,$A58,'Argus Drop'!O$7:O$167)</f>
        <v>224314</v>
      </c>
      <c r="L58" s="414">
        <f>+SUMIF('Argus Drop'!$D$7:$D$167,$A58,'Argus Drop'!P$7:P$167)</f>
        <v>224314</v>
      </c>
      <c r="M58" s="414">
        <f>+SUMIF('Argus Drop'!$D$7:$D$167,$A58,'Argus Drop'!Q$7:Q$167)</f>
        <v>226668</v>
      </c>
      <c r="N58" s="414">
        <f>+SUMIF('Argus Drop'!$D$7:$D$167,$A58,'Argus Drop'!R$7:R$167)</f>
        <v>226668</v>
      </c>
      <c r="O58" s="414">
        <f>+SUMIF('Argus Drop'!$D$7:$D$167,$A58,'Argus Drop'!S$7:S$167)</f>
        <v>156129</v>
      </c>
      <c r="P58" s="414">
        <f>+SUMIF('Argus Drop'!$D$7:$D$167,$A58,'Argus Drop'!T$7:T$167)</f>
        <v>196580</v>
      </c>
      <c r="Q58" s="414">
        <f>+SUMIF('Argus Drop'!$D$7:$D$167,$A58,'Argus Drop'!U$7:U$167)</f>
        <v>-69651</v>
      </c>
      <c r="R58" s="414">
        <f>+SUMIF('Argus Drop'!$D$7:$D$167,$A58,'Argus Drop'!V$7:V$167)</f>
        <v>213762</v>
      </c>
      <c r="S58" s="414">
        <f>+SUMIF('Argus Drop'!$D$7:$D$167,$A58,'Argus Drop'!W$7:W$167)</f>
        <v>-126744</v>
      </c>
      <c r="T58" s="414">
        <f>+SUMIF('Argus Drop'!$D$7:$D$167,$A58,'Argus Drop'!X$7:X$167)</f>
        <v>305443</v>
      </c>
      <c r="U58" s="414">
        <f>+SUMIF('Argus Drop'!$D$7:$D$167,$A58,'Argus Drop'!Y$7:Y$167)</f>
        <v>305623</v>
      </c>
      <c r="V58" s="414">
        <f>+SUMIF('Argus Drop'!$D$7:$D$167,$A58,'Argus Drop'!Z$7:Z$167)</f>
        <v>322584</v>
      </c>
      <c r="W58" s="414">
        <f>+SUMIF('Argus Drop'!$D$7:$D$167,$A58,'Argus Drop'!AA$7:AA$167)</f>
        <v>322877</v>
      </c>
      <c r="X58" s="414">
        <f>+SUMIF('Argus Drop'!$D$7:$D$167,$A58,'Argus Drop'!AB$7:AB$167)</f>
        <v>322877</v>
      </c>
      <c r="Y58" s="414">
        <f>+SUMIF('Argus Drop'!$D$7:$D$167,$A58,'Argus Drop'!AC$7:AC$167)</f>
        <v>301595</v>
      </c>
      <c r="Z58" s="414">
        <f>+SUMIF('Argus Drop'!$D$7:$D$167,$A58,'Argus Drop'!AD$7:AD$167)</f>
        <v>301595</v>
      </c>
      <c r="AA58" s="414">
        <f>+SUMIF('Argus Drop'!$D$7:$D$167,$A58,'Argus Drop'!AE$7:AE$167)</f>
        <v>306240</v>
      </c>
      <c r="AB58" s="414">
        <f>+SUMIF('Argus Drop'!$D$7:$D$167,$A58,'Argus Drop'!AF$7:AF$167)</f>
        <v>306240</v>
      </c>
      <c r="AC58" s="414">
        <f>+SUMIF('Argus Drop'!$D$7:$D$167,$A58,'Argus Drop'!AG$7:AG$167)</f>
        <v>307956</v>
      </c>
      <c r="AD58" s="414">
        <f>+SUMIF('Argus Drop'!$D$7:$D$167,$A58,'Argus Drop'!AH$7:AH$167)</f>
        <v>307956</v>
      </c>
      <c r="AE58" s="414">
        <f>+SUMIF('Argus Drop'!$D$7:$D$167,$A58,'Argus Drop'!AI$7:AI$167)</f>
        <v>308929</v>
      </c>
      <c r="AF58" s="414">
        <f>+SUMIF('Argus Drop'!$D$7:$D$167,$A58,'Argus Drop'!AJ$7:AJ$167)</f>
        <v>310223</v>
      </c>
      <c r="AG58" s="414">
        <f>+SUMIF('Argus Drop'!$D$7:$D$167,$A58,'Argus Drop'!AK$7:AK$167)</f>
        <v>310408</v>
      </c>
      <c r="AH58" s="414">
        <f>+SUMIF('Argus Drop'!$D$7:$D$167,$A58,'Argus Drop'!AL$7:AL$167)</f>
        <v>310408</v>
      </c>
      <c r="AI58" s="414">
        <f>+SUMIF('Argus Drop'!$D$7:$D$167,$A58,'Argus Drop'!AM$7:AM$167)</f>
        <v>310710</v>
      </c>
      <c r="AJ58" s="414">
        <f>+SUMIF('Argus Drop'!$D$7:$D$167,$A58,'Argus Drop'!AN$7:AN$167)</f>
        <v>310710</v>
      </c>
      <c r="AK58" s="414">
        <f>+SUMIF('Argus Drop'!$D$7:$D$167,$A58,'Argus Drop'!AO$7:AO$167)</f>
        <v>310963</v>
      </c>
      <c r="AL58" s="414">
        <f>+SUMIF('Argus Drop'!$D$7:$D$167,$A58,'Argus Drop'!AP$7:AP$167)</f>
        <v>310963</v>
      </c>
      <c r="AM58" s="414">
        <f>+SUMIF('Argus Drop'!$D$7:$D$167,$A58,'Argus Drop'!AQ$7:AQ$167)</f>
        <v>315747</v>
      </c>
      <c r="AN58" s="414">
        <f>+SUMIF('Argus Drop'!$D$7:$D$167,$A58,'Argus Drop'!AR$7:AR$167)</f>
        <v>315747</v>
      </c>
      <c r="AO58" s="414">
        <f>+SUMIF('Argus Drop'!$D$7:$D$167,$A58,'Argus Drop'!AS$7:AS$167)</f>
        <v>317515</v>
      </c>
      <c r="AP58" s="414">
        <f>+SUMIF('Argus Drop'!$D$7:$D$167,$A58,'Argus Drop'!AT$7:AT$167)</f>
        <v>317515</v>
      </c>
      <c r="AQ58" s="414">
        <f>+SUMIF('Argus Drop'!$D$7:$D$167,$A58,'Argus Drop'!AU$7:AU$167)</f>
        <v>318517</v>
      </c>
      <c r="AR58" s="414">
        <f>+SUMIF('Argus Drop'!$D$7:$D$167,$A58,'Argus Drop'!AV$7:AV$167)</f>
        <v>319850</v>
      </c>
      <c r="AS58" s="414">
        <f>+SUMIF('Argus Drop'!$D$7:$D$167,$A58,'Argus Drop'!AW$7:AW$167)</f>
        <v>320041</v>
      </c>
      <c r="AT58" s="414">
        <f>+SUMIF('Argus Drop'!$D$7:$D$167,$A58,'Argus Drop'!AX$7:AX$167)</f>
        <v>320041</v>
      </c>
      <c r="AU58" s="414">
        <f>+SUMIF('Argus Drop'!$D$7:$D$167,$A58,'Argus Drop'!AY$7:AY$167)</f>
        <v>320352</v>
      </c>
      <c r="AV58" s="414">
        <f>+SUMIF('Argus Drop'!$D$7:$D$167,$A58,'Argus Drop'!AZ$7:AZ$167)</f>
        <v>320352</v>
      </c>
      <c r="AW58" s="414">
        <f>+SUMIF('Argus Drop'!$D$7:$D$167,$A58,'Argus Drop'!BA$7:BA$167)</f>
        <v>330181</v>
      </c>
      <c r="AX58" s="414">
        <f>+SUMIF('Argus Drop'!$D$7:$D$167,$A58,'Argus Drop'!BB$7:BB$167)</f>
        <v>330181</v>
      </c>
      <c r="AY58" s="414">
        <f>+SUMIF('Argus Drop'!$D$7:$D$167,$A58,'Argus Drop'!BC$7:BC$167)</f>
        <v>335109</v>
      </c>
      <c r="AZ58" s="414">
        <f>+SUMIF('Argus Drop'!$D$7:$D$167,$A58,'Argus Drop'!BD$7:BD$167)</f>
        <v>335109</v>
      </c>
      <c r="BA58" s="414">
        <f>+SUMIF('Argus Drop'!$D$7:$D$167,$A58,'Argus Drop'!BE$7:BE$167)</f>
        <v>336930</v>
      </c>
      <c r="BB58" s="414">
        <f>+SUMIF('Argus Drop'!$D$7:$D$167,$A58,'Argus Drop'!BF$7:BF$167)</f>
        <v>336930</v>
      </c>
      <c r="BC58" s="414">
        <f>+SUMIF('Argus Drop'!$D$7:$D$167,$A58,'Argus Drop'!BG$7:BG$167)</f>
        <v>337962</v>
      </c>
      <c r="BD58" s="414">
        <f>+SUMIF('Argus Drop'!$D$7:$D$167,$A58,'Argus Drop'!BH$7:BH$167)</f>
        <v>261210</v>
      </c>
      <c r="BE58" s="414">
        <f>+SUMIF('Argus Drop'!$D$7:$D$167,$A58,'Argus Drop'!BI$7:BI$167)</f>
        <v>261406</v>
      </c>
      <c r="BF58" s="414">
        <f>+SUMIF('Argus Drop'!$D$7:$D$167,$A58,'Argus Drop'!BJ$7:BJ$167)</f>
        <v>-373352</v>
      </c>
      <c r="BG58" s="414">
        <f>+SUMIF('Argus Drop'!$D$7:$D$167,$A58,'Argus Drop'!BK$7:BK$167)</f>
        <v>292706</v>
      </c>
      <c r="BH58" s="414">
        <f>+SUMIF('Argus Drop'!$D$7:$D$167,$A58,'Argus Drop'!BL$7:BL$167)</f>
        <v>292706</v>
      </c>
      <c r="BI58" s="414">
        <f>+SUMIF('Argus Drop'!$D$7:$D$167,$A58,'Argus Drop'!BM$7:BM$167)</f>
        <v>338627</v>
      </c>
      <c r="BJ58" s="414">
        <f>+SUMIF('Argus Drop'!$D$7:$D$167,$A58,'Argus Drop'!BN$7:BN$167)</f>
        <v>338627</v>
      </c>
      <c r="BK58" s="414">
        <f>+SUMIF('Argus Drop'!$D$7:$D$167,$A58,'Argus Drop'!BO$7:BO$167)</f>
        <v>343703</v>
      </c>
      <c r="BL58" s="414">
        <f>+SUMIF('Argus Drop'!$D$7:$D$167,$A58,'Argus Drop'!BP$7:BP$167)</f>
        <v>343703</v>
      </c>
      <c r="BM58" s="414">
        <f>+SUMIF('Argus Drop'!$D$7:$D$167,$A58,'Argus Drop'!BQ$7:BQ$167)</f>
        <v>345578</v>
      </c>
      <c r="BN58" s="414">
        <f>+SUMIF('Argus Drop'!$D$7:$D$167,$A58,'Argus Drop'!BR$7:BR$167)</f>
        <v>345578</v>
      </c>
      <c r="BO58" s="414">
        <f>+SUMIF('Argus Drop'!$D$7:$D$167,$A58,'Argus Drop'!BS$7:BS$167)</f>
        <v>346641</v>
      </c>
      <c r="BP58" s="414">
        <f>+SUMIF('Argus Drop'!$D$7:$D$167,$A58,'Argus Drop'!BT$7:BT$167)</f>
        <v>346641</v>
      </c>
      <c r="BQ58" s="414">
        <f>+SUMIF('Argus Drop'!$D$7:$D$167,$A58,'Argus Drop'!BU$7:BU$167)</f>
        <v>346844</v>
      </c>
      <c r="BR58" s="414">
        <f>+SUMIF('Argus Drop'!$D$7:$D$167,$A58,'Argus Drop'!BV$7:BV$167)</f>
        <v>348519</v>
      </c>
      <c r="BS58" s="414">
        <f>+SUMIF('Argus Drop'!$D$7:$D$167,$A58,'Argus Drop'!BW$7:BW$167)</f>
        <v>348849</v>
      </c>
      <c r="BT58" s="414">
        <f>+SUMIF('Argus Drop'!$D$7:$D$167,$A58,'Argus Drop'!BX$7:BX$167)</f>
        <v>348849</v>
      </c>
      <c r="BU58" s="414">
        <f>+SUMIF('Argus Drop'!$D$7:$D$167,$A58,'Argus Drop'!BY$7:BY$167)</f>
        <v>359589</v>
      </c>
      <c r="BV58" s="414">
        <f>+SUMIF('Argus Drop'!$D$7:$D$167,$A58,'Argus Drop'!BZ$7:BZ$167)</f>
        <v>359589</v>
      </c>
      <c r="BW58" s="414">
        <f>+SUMIF('Argus Drop'!$D$7:$D$167,$A58,'Argus Drop'!CA$7:CA$167)</f>
        <v>363111</v>
      </c>
      <c r="BX58" s="414">
        <f>+SUMIF('Argus Drop'!$D$7:$D$167,$A58,'Argus Drop'!CB$7:CB$167)</f>
        <v>363111</v>
      </c>
      <c r="BY58" s="414">
        <f>+SUMIF('Argus Drop'!$D$7:$D$167,$A58,'Argus Drop'!CC$7:CC$167)</f>
        <v>322323</v>
      </c>
      <c r="BZ58" s="414">
        <f>+SUMIF('Argus Drop'!$D$7:$D$167,$A58,'Argus Drop'!CD$7:CD$167)</f>
        <v>315257</v>
      </c>
      <c r="CA58" s="414">
        <f>+SUMIF('Argus Drop'!$D$7:$D$167,$A58,'Argus Drop'!CE$7:CE$167)</f>
        <v>-29739</v>
      </c>
      <c r="CB58" s="414">
        <f>+SUMIF('Argus Drop'!$D$7:$D$167,$A58,'Argus Drop'!CF$7:CF$167)</f>
        <v>296460</v>
      </c>
      <c r="CC58" s="414">
        <f>+SUMIF('Argus Drop'!$D$7:$D$167,$A58,'Argus Drop'!CG$7:CG$167)</f>
        <v>-15558</v>
      </c>
      <c r="CD58" s="414">
        <f>+SUMIF('Argus Drop'!$D$7:$D$167,$A58,'Argus Drop'!CH$7:CH$167)</f>
        <v>341625</v>
      </c>
      <c r="CE58" s="414">
        <f>+SUMIF('Argus Drop'!$D$7:$D$167,$A58,'Argus Drop'!CI$7:CI$167)</f>
        <v>341964</v>
      </c>
      <c r="CF58" s="414">
        <f>+SUMIF('Argus Drop'!$D$7:$D$167,$A58,'Argus Drop'!CJ$7:CJ$167)</f>
        <v>342579</v>
      </c>
      <c r="CG58" s="414">
        <f>+SUMIF('Argus Drop'!$D$7:$D$167,$A58,'Argus Drop'!CK$7:CK$167)</f>
        <v>333695</v>
      </c>
      <c r="CH58" s="414">
        <f>+SUMIF('Argus Drop'!$D$7:$D$167,$A58,'Argus Drop'!CL$7:CL$167)</f>
        <v>333695</v>
      </c>
      <c r="CI58" s="414">
        <f>+SUMIF('Argus Drop'!$D$7:$D$167,$A58,'Argus Drop'!CM$7:CM$167)</f>
        <v>136778</v>
      </c>
      <c r="CJ58" s="414">
        <f>+SUMIF('Argus Drop'!$D$7:$D$167,$A58,'Argus Drop'!CN$7:CN$167)</f>
        <v>348831</v>
      </c>
      <c r="CK58" s="414">
        <f>+SUMIF('Argus Drop'!$D$7:$D$167,$A58,'Argus Drop'!CO$7:CO$167)</f>
        <v>350000</v>
      </c>
      <c r="CL58" s="414">
        <f>+SUMIF('Argus Drop'!$D$7:$D$167,$A58,'Argus Drop'!CP$7:CP$167)</f>
        <v>365456</v>
      </c>
      <c r="CM58" s="414">
        <f>+SUMIF('Argus Drop'!$D$7:$D$167,$A58,'Argus Drop'!CQ$7:CQ$167)</f>
        <v>366277</v>
      </c>
      <c r="CN58" s="414">
        <f>+SUMIF('Argus Drop'!$D$7:$D$167,$A58,'Argus Drop'!CR$7:CR$167)</f>
        <v>366277</v>
      </c>
      <c r="CO58" s="414">
        <f>+SUMIF('Argus Drop'!$D$7:$D$167,$A58,'Argus Drop'!CS$7:CS$167)</f>
        <v>367297</v>
      </c>
      <c r="CP58" s="414">
        <f>+SUMIF('Argus Drop'!$D$7:$D$167,$A58,'Argus Drop'!CT$7:CT$167)</f>
        <v>369075</v>
      </c>
      <c r="CQ58" s="414">
        <f>+SUMIF('Argus Drop'!$D$7:$D$167,$A58,'Argus Drop'!CU$7:CU$167)</f>
        <v>369075</v>
      </c>
      <c r="CR58" s="414">
        <f>+SUMIF('Argus Drop'!$D$7:$D$167,$A58,'Argus Drop'!CV$7:CV$167)</f>
        <v>369425</v>
      </c>
      <c r="CS58" s="414">
        <f>+SUMIF('Argus Drop'!$D$7:$D$167,$A58,'Argus Drop'!CW$7:CW$167)</f>
        <v>367801</v>
      </c>
      <c r="CT58" s="414">
        <f>+SUMIF('Argus Drop'!$D$7:$D$167,$A58,'Argus Drop'!CX$7:CX$167)</f>
        <v>367801</v>
      </c>
      <c r="CU58" s="414">
        <f>+SUMIF('Argus Drop'!$D$7:$D$167,$A58,'Argus Drop'!CY$7:CY$167)</f>
        <v>371813</v>
      </c>
      <c r="CV58" s="414">
        <f>+SUMIF('Argus Drop'!$D$7:$D$167,$A58,'Argus Drop'!CZ$7:CZ$167)</f>
        <v>371813</v>
      </c>
      <c r="CW58" s="414">
        <f>+SUMIF('Argus Drop'!$D$7:$D$167,$A58,'Argus Drop'!DA$7:DA$167)</f>
        <v>373017</v>
      </c>
      <c r="CX58" s="414">
        <f>+SUMIF('Argus Drop'!$D$7:$D$167,$A58,'Argus Drop'!DB$7:DB$167)</f>
        <v>373017</v>
      </c>
      <c r="CY58" s="414">
        <f>+SUMIF('Argus Drop'!$D$7:$D$167,$A58,'Argus Drop'!DC$7:DC$167)</f>
        <v>373862</v>
      </c>
      <c r="CZ58" s="414">
        <f>+SUMIF('Argus Drop'!$D$7:$D$167,$A58,'Argus Drop'!DD$7:DD$167)</f>
        <v>373862</v>
      </c>
      <c r="DA58" s="414">
        <f>+SUMIF('Argus Drop'!$D$7:$D$167,$A58,'Argus Drop'!DE$7:DE$167)</f>
        <v>374692</v>
      </c>
      <c r="DB58" s="414">
        <f>+SUMIF('Argus Drop'!$D$7:$D$167,$A58,'Argus Drop'!DF$7:DF$167)</f>
        <v>376523</v>
      </c>
      <c r="DC58" s="414">
        <f>+SUMIF('Argus Drop'!$D$7:$D$167,$A58,'Argus Drop'!DG$7:DG$167)</f>
        <v>369284</v>
      </c>
      <c r="DD58" s="414">
        <f>+SUMIF('Argus Drop'!$D$7:$D$167,$A58,'Argus Drop'!DH$7:DH$167)</f>
        <v>369644</v>
      </c>
      <c r="DE58" s="414">
        <f>+SUMIF('Argus Drop'!$D$7:$D$167,$A58,'Argus Drop'!DI$7:DI$167)</f>
        <v>291379</v>
      </c>
      <c r="DF58" s="414">
        <f>+SUMIF('Argus Drop'!$D$7:$D$167,$A58,'Argus Drop'!DJ$7:DJ$167)</f>
        <v>391034</v>
      </c>
      <c r="DG58" s="414">
        <f>+SUMIF('Argus Drop'!$D$7:$D$167,$A58,'Argus Drop'!DK$7:DK$167)</f>
        <v>395130</v>
      </c>
      <c r="DH58" s="414">
        <f>+SUMIF('Argus Drop'!$D$7:$D$167,$A58,'Argus Drop'!DL$7:DL$167)</f>
        <v>402679</v>
      </c>
      <c r="DI58" s="414">
        <f>+SUMIF('Argus Drop'!$D$7:$D$167,$A58,'Argus Drop'!DM$7:DM$167)</f>
        <v>345215</v>
      </c>
      <c r="DJ58" s="414">
        <f>+SUMIF('Argus Drop'!$D$7:$D$167,$A58,'Argus Drop'!DN$7:DN$167)</f>
        <v>345215</v>
      </c>
      <c r="DK58" s="414">
        <f>+SUMIF('Argus Drop'!$D$7:$D$167,$A58,'Argus Drop'!DO$7:DO$167)</f>
        <v>-117664</v>
      </c>
      <c r="DL58" s="414">
        <f>+SUMIF('Argus Drop'!$D$7:$D$167,$A58,'Argus Drop'!DP$7:DP$167)</f>
        <v>369343</v>
      </c>
      <c r="DM58" s="414">
        <f>+SUMIF('Argus Drop'!$D$7:$D$167,$A58,'Argus Drop'!DQ$7:DQ$167)</f>
        <v>370197</v>
      </c>
      <c r="DN58" s="414">
        <f>+SUMIF('Argus Drop'!$D$7:$D$167,$A58,'Argus Drop'!DR$7:DR$167)</f>
        <v>311115</v>
      </c>
      <c r="DO58" s="414">
        <f>+SUMIF('Argus Drop'!$D$7:$D$167,$A58,'Argus Drop'!DS$7:DS$167)</f>
        <v>311115</v>
      </c>
      <c r="DP58" s="414">
        <f>+SUMIF('Argus Drop'!$D$7:$D$167,$A58,'Argus Drop'!DT$7:DT$167)</f>
        <v>-427272</v>
      </c>
      <c r="DQ58" s="414">
        <f>+SUMIF('Argus Drop'!$D$7:$D$167,$A58,'Argus Drop'!DU$7:DU$167)</f>
        <v>360662</v>
      </c>
      <c r="DR58" s="414">
        <f>+SUMIF('Argus Drop'!$D$7:$D$167,$A58,'Argus Drop'!DV$7:DV$167)</f>
        <v>57502</v>
      </c>
      <c r="DS58" s="414">
        <f>+SUMIF('Argus Drop'!$D$7:$D$167,$A58,'Argus Drop'!DW$7:DW$167)</f>
        <v>122741</v>
      </c>
      <c r="DT58" s="414">
        <f>+SUMIF('Argus Drop'!$D$7:$D$167,$A58,'Argus Drop'!DX$7:DX$167)</f>
        <v>-2164029</v>
      </c>
      <c r="DU58" s="414">
        <f>+SUMIF('Argus Drop'!$D$7:$D$167,$A58,'Argus Drop'!DY$7:DY$167)</f>
        <v>180090</v>
      </c>
      <c r="DV58" s="414">
        <f>+SUMIF('Argus Drop'!$D$7:$D$167,$A58,'Argus Drop'!DZ$7:DZ$167)</f>
        <v>228552</v>
      </c>
      <c r="DW58" s="414">
        <f>+SUMIF('Argus Drop'!$D$7:$D$167,$A58,'Argus Drop'!EA$7:EA$167)</f>
        <v>344661</v>
      </c>
      <c r="DX58" s="414">
        <f>+SUMIF('Argus Drop'!$D$7:$D$167,$A58,'Argus Drop'!EB$7:EB$167)</f>
        <v>439521</v>
      </c>
      <c r="DY58" s="414">
        <f>+SUMIF('Argus Drop'!$D$7:$D$167,$A58,'Argus Drop'!EC$7:EC$167)</f>
        <v>440402</v>
      </c>
      <c r="DZ58" s="414">
        <f>+SUMIF('Argus Drop'!$D$7:$D$167,$A58,'Argus Drop'!ED$7:ED$167)</f>
        <v>448036</v>
      </c>
      <c r="EA58" s="414">
        <f>+SUMIF('Argus Drop'!$D$7:$D$167,$A58,'Argus Drop'!EE$7:EE$167)</f>
        <v>448036</v>
      </c>
      <c r="EB58" s="414">
        <f>+SUMIF('Argus Drop'!$D$7:$D$167,$A58,'Argus Drop'!EF$7:EF$167)</f>
        <v>429406</v>
      </c>
      <c r="EC58" s="414">
        <f>+SUMIF('Argus Drop'!$D$7:$D$167,$A58,'Argus Drop'!EG$7:EG$167)</f>
        <v>411239</v>
      </c>
    </row>
    <row r="60" spans="1:133">
      <c r="A60" s="420" t="s">
        <v>724</v>
      </c>
      <c r="B60" s="414">
        <f>+SUMIF('Argus Drop'!$D$7:$D$167,$A60,'Argus Drop'!F$7:F$167)</f>
        <v>0</v>
      </c>
      <c r="C60" s="414">
        <f>+SUMIF('Argus Drop'!$D$7:$D$167,$A60,'Argus Drop'!G$7:G$167)</f>
        <v>0</v>
      </c>
      <c r="D60" s="414">
        <f>+SUMIF('Argus Drop'!$D$7:$D$167,$A60,'Argus Drop'!H$7:H$167)</f>
        <v>0</v>
      </c>
      <c r="E60" s="414">
        <f>+SUMIF('Argus Drop'!$D$7:$D$167,$A60,'Argus Drop'!I$7:I$167)</f>
        <v>0</v>
      </c>
      <c r="F60" s="414">
        <f>+SUMIF('Argus Drop'!$D$7:$D$167,$A60,'Argus Drop'!J$7:J$167)</f>
        <v>0</v>
      </c>
      <c r="G60" s="414">
        <f>+SUMIF('Argus Drop'!$D$7:$D$167,$A60,'Argus Drop'!K$7:K$167)</f>
        <v>0</v>
      </c>
      <c r="H60" s="414">
        <f>+SUMIF('Argus Drop'!$D$7:$D$167,$A60,'Argus Drop'!L$7:L$167)</f>
        <v>0</v>
      </c>
      <c r="I60" s="414">
        <f>+SUMIF('Argus Drop'!$D$7:$D$167,$A60,'Argus Drop'!M$7:M$167)</f>
        <v>0</v>
      </c>
      <c r="J60" s="414">
        <f>+SUMIF('Argus Drop'!$D$7:$D$167,$A60,'Argus Drop'!N$7:N$167)</f>
        <v>0</v>
      </c>
      <c r="K60" s="414">
        <f>+SUMIF('Argus Drop'!$D$7:$D$167,$A60,'Argus Drop'!O$7:O$167)</f>
        <v>0</v>
      </c>
      <c r="L60" s="414">
        <f>+SUMIF('Argus Drop'!$D$7:$D$167,$A60,'Argus Drop'!P$7:P$167)</f>
        <v>0</v>
      </c>
      <c r="M60" s="414">
        <f>+SUMIF('Argus Drop'!$D$7:$D$167,$A60,'Argus Drop'!Q$7:Q$167)</f>
        <v>0</v>
      </c>
      <c r="N60" s="414">
        <f>+SUMIF('Argus Drop'!$D$7:$D$167,$A60,'Argus Drop'!R$7:R$167)</f>
        <v>0</v>
      </c>
      <c r="O60" s="414">
        <f>+SUMIF('Argus Drop'!$D$7:$D$167,$A60,'Argus Drop'!S$7:S$167)</f>
        <v>0</v>
      </c>
      <c r="P60" s="414">
        <f>+SUMIF('Argus Drop'!$D$7:$D$167,$A60,'Argus Drop'!T$7:T$167)</f>
        <v>0</v>
      </c>
      <c r="Q60" s="414">
        <f>+SUMIF('Argus Drop'!$D$7:$D$167,$A60,'Argus Drop'!U$7:U$167)</f>
        <v>0</v>
      </c>
      <c r="R60" s="414">
        <f>+SUMIF('Argus Drop'!$D$7:$D$167,$A60,'Argus Drop'!V$7:V$167)</f>
        <v>0</v>
      </c>
      <c r="S60" s="414">
        <f>+SUMIF('Argus Drop'!$D$7:$D$167,$A60,'Argus Drop'!W$7:W$167)</f>
        <v>0</v>
      </c>
      <c r="T60" s="414">
        <f>+SUMIF('Argus Drop'!$D$7:$D$167,$A60,'Argus Drop'!X$7:X$167)</f>
        <v>0</v>
      </c>
      <c r="U60" s="414">
        <f>+SUMIF('Argus Drop'!$D$7:$D$167,$A60,'Argus Drop'!Y$7:Y$167)</f>
        <v>0</v>
      </c>
      <c r="V60" s="414">
        <f>+SUMIF('Argus Drop'!$D$7:$D$167,$A60,'Argus Drop'!Z$7:Z$167)</f>
        <v>0</v>
      </c>
      <c r="W60" s="414">
        <f>+SUMIF('Argus Drop'!$D$7:$D$167,$A60,'Argus Drop'!AA$7:AA$167)</f>
        <v>0</v>
      </c>
      <c r="X60" s="414">
        <f>+SUMIF('Argus Drop'!$D$7:$D$167,$A60,'Argus Drop'!AB$7:AB$167)</f>
        <v>0</v>
      </c>
      <c r="Y60" s="414">
        <f>+SUMIF('Argus Drop'!$D$7:$D$167,$A60,'Argus Drop'!AC$7:AC$167)</f>
        <v>0</v>
      </c>
      <c r="Z60" s="414">
        <f>+SUMIF('Argus Drop'!$D$7:$D$167,$A60,'Argus Drop'!AD$7:AD$167)</f>
        <v>0</v>
      </c>
      <c r="AA60" s="414">
        <f>+SUMIF('Argus Drop'!$D$7:$D$167,$A60,'Argus Drop'!AE$7:AE$167)</f>
        <v>0</v>
      </c>
      <c r="AB60" s="414">
        <f>+SUMIF('Argus Drop'!$D$7:$D$167,$A60,'Argus Drop'!AF$7:AF$167)</f>
        <v>0</v>
      </c>
      <c r="AC60" s="414">
        <f>+SUMIF('Argus Drop'!$D$7:$D$167,$A60,'Argus Drop'!AG$7:AG$167)</f>
        <v>0</v>
      </c>
      <c r="AD60" s="414">
        <f>+SUMIF('Argus Drop'!$D$7:$D$167,$A60,'Argus Drop'!AH$7:AH$167)</f>
        <v>0</v>
      </c>
      <c r="AE60" s="414">
        <f>+SUMIF('Argus Drop'!$D$7:$D$167,$A60,'Argus Drop'!AI$7:AI$167)</f>
        <v>0</v>
      </c>
      <c r="AF60" s="414">
        <f>+SUMIF('Argus Drop'!$D$7:$D$167,$A60,'Argus Drop'!AJ$7:AJ$167)</f>
        <v>0</v>
      </c>
      <c r="AG60" s="414">
        <f>+SUMIF('Argus Drop'!$D$7:$D$167,$A60,'Argus Drop'!AK$7:AK$167)</f>
        <v>0</v>
      </c>
      <c r="AH60" s="414">
        <f>+SUMIF('Argus Drop'!$D$7:$D$167,$A60,'Argus Drop'!AL$7:AL$167)</f>
        <v>0</v>
      </c>
      <c r="AI60" s="414">
        <f>+SUMIF('Argus Drop'!$D$7:$D$167,$A60,'Argus Drop'!AM$7:AM$167)</f>
        <v>0</v>
      </c>
      <c r="AJ60" s="414">
        <f>+SUMIF('Argus Drop'!$D$7:$D$167,$A60,'Argus Drop'!AN$7:AN$167)</f>
        <v>0</v>
      </c>
      <c r="AK60" s="414">
        <f>+SUMIF('Argus Drop'!$D$7:$D$167,$A60,'Argus Drop'!AO$7:AO$167)</f>
        <v>0</v>
      </c>
      <c r="AL60" s="414">
        <f>+SUMIF('Argus Drop'!$D$7:$D$167,$A60,'Argus Drop'!AP$7:AP$167)</f>
        <v>0</v>
      </c>
      <c r="AM60" s="414">
        <f>+SUMIF('Argus Drop'!$D$7:$D$167,$A60,'Argus Drop'!AQ$7:AQ$167)</f>
        <v>0</v>
      </c>
      <c r="AN60" s="414">
        <f>+SUMIF('Argus Drop'!$D$7:$D$167,$A60,'Argus Drop'!AR$7:AR$167)</f>
        <v>0</v>
      </c>
      <c r="AO60" s="414">
        <f>+SUMIF('Argus Drop'!$D$7:$D$167,$A60,'Argus Drop'!AS$7:AS$167)</f>
        <v>0</v>
      </c>
      <c r="AP60" s="414">
        <f>+SUMIF('Argus Drop'!$D$7:$D$167,$A60,'Argus Drop'!AT$7:AT$167)</f>
        <v>0</v>
      </c>
      <c r="AQ60" s="414">
        <f>+SUMIF('Argus Drop'!$D$7:$D$167,$A60,'Argus Drop'!AU$7:AU$167)</f>
        <v>0</v>
      </c>
      <c r="AR60" s="414">
        <f>+SUMIF('Argus Drop'!$D$7:$D$167,$A60,'Argus Drop'!AV$7:AV$167)</f>
        <v>0</v>
      </c>
      <c r="AS60" s="414">
        <f>+SUMIF('Argus Drop'!$D$7:$D$167,$A60,'Argus Drop'!AW$7:AW$167)</f>
        <v>0</v>
      </c>
      <c r="AT60" s="414">
        <f>+SUMIF('Argus Drop'!$D$7:$D$167,$A60,'Argus Drop'!AX$7:AX$167)</f>
        <v>0</v>
      </c>
      <c r="AU60" s="414">
        <f>+SUMIF('Argus Drop'!$D$7:$D$167,$A60,'Argus Drop'!AY$7:AY$167)</f>
        <v>0</v>
      </c>
      <c r="AV60" s="414">
        <f>+SUMIF('Argus Drop'!$D$7:$D$167,$A60,'Argus Drop'!AZ$7:AZ$167)</f>
        <v>0</v>
      </c>
      <c r="AW60" s="414">
        <f>+SUMIF('Argus Drop'!$D$7:$D$167,$A60,'Argus Drop'!BA$7:BA$167)</f>
        <v>0</v>
      </c>
      <c r="AX60" s="414">
        <f>+SUMIF('Argus Drop'!$D$7:$D$167,$A60,'Argus Drop'!BB$7:BB$167)</f>
        <v>0</v>
      </c>
      <c r="AY60" s="414">
        <f>+SUMIF('Argus Drop'!$D$7:$D$167,$A60,'Argus Drop'!BC$7:BC$167)</f>
        <v>0</v>
      </c>
      <c r="AZ60" s="414">
        <f>+SUMIF('Argus Drop'!$D$7:$D$167,$A60,'Argus Drop'!BD$7:BD$167)</f>
        <v>0</v>
      </c>
      <c r="BA60" s="414">
        <f>+SUMIF('Argus Drop'!$D$7:$D$167,$A60,'Argus Drop'!BE$7:BE$167)</f>
        <v>0</v>
      </c>
      <c r="BB60" s="414">
        <f>+SUMIF('Argus Drop'!$D$7:$D$167,$A60,'Argus Drop'!BF$7:BF$167)</f>
        <v>0</v>
      </c>
      <c r="BC60" s="414">
        <f>+SUMIF('Argus Drop'!$D$7:$D$167,$A60,'Argus Drop'!BG$7:BG$167)</f>
        <v>0</v>
      </c>
      <c r="BD60" s="414">
        <f>+SUMIF('Argus Drop'!$D$7:$D$167,$A60,'Argus Drop'!BH$7:BH$167)</f>
        <v>0</v>
      </c>
      <c r="BE60" s="414">
        <f>+SUMIF('Argus Drop'!$D$7:$D$167,$A60,'Argus Drop'!BI$7:BI$167)</f>
        <v>0</v>
      </c>
      <c r="BF60" s="414">
        <f>+SUMIF('Argus Drop'!$D$7:$D$167,$A60,'Argus Drop'!BJ$7:BJ$167)</f>
        <v>0</v>
      </c>
      <c r="BG60" s="414">
        <f>+SUMIF('Argus Drop'!$D$7:$D$167,$A60,'Argus Drop'!BK$7:BK$167)</f>
        <v>0</v>
      </c>
      <c r="BH60" s="414">
        <f>+SUMIF('Argus Drop'!$D$7:$D$167,$A60,'Argus Drop'!BL$7:BL$167)</f>
        <v>0</v>
      </c>
      <c r="BI60" s="414">
        <f>+SUMIF('Argus Drop'!$D$7:$D$167,$A60,'Argus Drop'!BM$7:BM$167)</f>
        <v>0</v>
      </c>
      <c r="BJ60" s="414">
        <f>+SUMIF('Argus Drop'!$D$7:$D$167,$A60,'Argus Drop'!BN$7:BN$167)</f>
        <v>0</v>
      </c>
      <c r="BK60" s="414">
        <f>+SUMIF('Argus Drop'!$D$7:$D$167,$A60,'Argus Drop'!BO$7:BO$167)</f>
        <v>0</v>
      </c>
      <c r="BL60" s="414">
        <f>+SUMIF('Argus Drop'!$D$7:$D$167,$A60,'Argus Drop'!BP$7:BP$167)</f>
        <v>0</v>
      </c>
      <c r="BM60" s="414">
        <f>+SUMIF('Argus Drop'!$D$7:$D$167,$A60,'Argus Drop'!BQ$7:BQ$167)</f>
        <v>0</v>
      </c>
      <c r="BN60" s="414">
        <f>+SUMIF('Argus Drop'!$D$7:$D$167,$A60,'Argus Drop'!BR$7:BR$167)</f>
        <v>0</v>
      </c>
      <c r="BO60" s="414">
        <f>+SUMIF('Argus Drop'!$D$7:$D$167,$A60,'Argus Drop'!BS$7:BS$167)</f>
        <v>0</v>
      </c>
      <c r="BP60" s="414">
        <f>+SUMIF('Argus Drop'!$D$7:$D$167,$A60,'Argus Drop'!BT$7:BT$167)</f>
        <v>0</v>
      </c>
      <c r="BQ60" s="414">
        <f>+SUMIF('Argus Drop'!$D$7:$D$167,$A60,'Argus Drop'!BU$7:BU$167)</f>
        <v>0</v>
      </c>
      <c r="BR60" s="414">
        <f>+SUMIF('Argus Drop'!$D$7:$D$167,$A60,'Argus Drop'!BV$7:BV$167)</f>
        <v>0</v>
      </c>
      <c r="BS60" s="414">
        <f>+SUMIF('Argus Drop'!$D$7:$D$167,$A60,'Argus Drop'!BW$7:BW$167)</f>
        <v>0</v>
      </c>
      <c r="BT60" s="414">
        <f>+SUMIF('Argus Drop'!$D$7:$D$167,$A60,'Argus Drop'!BX$7:BX$167)</f>
        <v>0</v>
      </c>
      <c r="BU60" s="414">
        <f>+SUMIF('Argus Drop'!$D$7:$D$167,$A60,'Argus Drop'!BY$7:BY$167)</f>
        <v>0</v>
      </c>
      <c r="BV60" s="414">
        <f>+SUMIF('Argus Drop'!$D$7:$D$167,$A60,'Argus Drop'!BZ$7:BZ$167)</f>
        <v>0</v>
      </c>
      <c r="BW60" s="414">
        <f>+SUMIF('Argus Drop'!$D$7:$D$167,$A60,'Argus Drop'!CA$7:CA$167)</f>
        <v>0</v>
      </c>
      <c r="BX60" s="414">
        <f>+SUMIF('Argus Drop'!$D$7:$D$167,$A60,'Argus Drop'!CB$7:CB$167)</f>
        <v>0</v>
      </c>
      <c r="BY60" s="414">
        <f>+SUMIF('Argus Drop'!$D$7:$D$167,$A60,'Argus Drop'!CC$7:CC$167)</f>
        <v>0</v>
      </c>
      <c r="BZ60" s="414">
        <f>+SUMIF('Argus Drop'!$D$7:$D$167,$A60,'Argus Drop'!CD$7:CD$167)</f>
        <v>0</v>
      </c>
      <c r="CA60" s="414">
        <f>+SUMIF('Argus Drop'!$D$7:$D$167,$A60,'Argus Drop'!CE$7:CE$167)</f>
        <v>0</v>
      </c>
      <c r="CB60" s="414">
        <f>+SUMIF('Argus Drop'!$D$7:$D$167,$A60,'Argus Drop'!CF$7:CF$167)</f>
        <v>0</v>
      </c>
      <c r="CC60" s="414">
        <f>+SUMIF('Argus Drop'!$D$7:$D$167,$A60,'Argus Drop'!CG$7:CG$167)</f>
        <v>0</v>
      </c>
      <c r="CD60" s="414">
        <f>+SUMIF('Argus Drop'!$D$7:$D$167,$A60,'Argus Drop'!CH$7:CH$167)</f>
        <v>0</v>
      </c>
      <c r="CE60" s="414">
        <f>+SUMIF('Argus Drop'!$D$7:$D$167,$A60,'Argus Drop'!CI$7:CI$167)</f>
        <v>0</v>
      </c>
      <c r="CF60" s="414">
        <f>+SUMIF('Argus Drop'!$D$7:$D$167,$A60,'Argus Drop'!CJ$7:CJ$167)</f>
        <v>0</v>
      </c>
      <c r="CG60" s="414">
        <f>+SUMIF('Argus Drop'!$D$7:$D$167,$A60,'Argus Drop'!CK$7:CK$167)</f>
        <v>0</v>
      </c>
      <c r="CH60" s="414">
        <f>+SUMIF('Argus Drop'!$D$7:$D$167,$A60,'Argus Drop'!CL$7:CL$167)</f>
        <v>0</v>
      </c>
      <c r="CI60" s="414">
        <f>+SUMIF('Argus Drop'!$D$7:$D$167,$A60,'Argus Drop'!CM$7:CM$167)</f>
        <v>0</v>
      </c>
      <c r="CJ60" s="414">
        <f>+SUMIF('Argus Drop'!$D$7:$D$167,$A60,'Argus Drop'!CN$7:CN$167)</f>
        <v>0</v>
      </c>
      <c r="CK60" s="414">
        <f>+SUMIF('Argus Drop'!$D$7:$D$167,$A60,'Argus Drop'!CO$7:CO$167)</f>
        <v>0</v>
      </c>
      <c r="CL60" s="414">
        <f>+SUMIF('Argus Drop'!$D$7:$D$167,$A60,'Argus Drop'!CP$7:CP$167)</f>
        <v>0</v>
      </c>
      <c r="CM60" s="414">
        <f>+SUMIF('Argus Drop'!$D$7:$D$167,$A60,'Argus Drop'!CQ$7:CQ$167)</f>
        <v>0</v>
      </c>
      <c r="CN60" s="414">
        <f>+SUMIF('Argus Drop'!$D$7:$D$167,$A60,'Argus Drop'!CR$7:CR$167)</f>
        <v>0</v>
      </c>
      <c r="CO60" s="414">
        <f>+SUMIF('Argus Drop'!$D$7:$D$167,$A60,'Argus Drop'!CS$7:CS$167)</f>
        <v>0</v>
      </c>
      <c r="CP60" s="414">
        <f>+SUMIF('Argus Drop'!$D$7:$D$167,$A60,'Argus Drop'!CT$7:CT$167)</f>
        <v>0</v>
      </c>
      <c r="CQ60" s="414">
        <f>+SUMIF('Argus Drop'!$D$7:$D$167,$A60,'Argus Drop'!CU$7:CU$167)</f>
        <v>0</v>
      </c>
      <c r="CR60" s="414">
        <f>+SUMIF('Argus Drop'!$D$7:$D$167,$A60,'Argus Drop'!CV$7:CV$167)</f>
        <v>0</v>
      </c>
      <c r="CS60" s="414">
        <f>+SUMIF('Argus Drop'!$D$7:$D$167,$A60,'Argus Drop'!CW$7:CW$167)</f>
        <v>0</v>
      </c>
      <c r="CT60" s="414">
        <f>+SUMIF('Argus Drop'!$D$7:$D$167,$A60,'Argus Drop'!CX$7:CX$167)</f>
        <v>0</v>
      </c>
      <c r="CU60" s="414">
        <f>+SUMIF('Argus Drop'!$D$7:$D$167,$A60,'Argus Drop'!CY$7:CY$167)</f>
        <v>0</v>
      </c>
      <c r="CV60" s="414">
        <f>+SUMIF('Argus Drop'!$D$7:$D$167,$A60,'Argus Drop'!CZ$7:CZ$167)</f>
        <v>0</v>
      </c>
      <c r="CW60" s="414">
        <f>+SUMIF('Argus Drop'!$D$7:$D$167,$A60,'Argus Drop'!DA$7:DA$167)</f>
        <v>0</v>
      </c>
      <c r="CX60" s="414">
        <f>+SUMIF('Argus Drop'!$D$7:$D$167,$A60,'Argus Drop'!DB$7:DB$167)</f>
        <v>0</v>
      </c>
      <c r="CY60" s="414">
        <f>+SUMIF('Argus Drop'!$D$7:$D$167,$A60,'Argus Drop'!DC$7:DC$167)</f>
        <v>0</v>
      </c>
      <c r="CZ60" s="414">
        <f>+SUMIF('Argus Drop'!$D$7:$D$167,$A60,'Argus Drop'!DD$7:DD$167)</f>
        <v>0</v>
      </c>
      <c r="DA60" s="414">
        <f>+SUMIF('Argus Drop'!$D$7:$D$167,$A60,'Argus Drop'!DE$7:DE$167)</f>
        <v>0</v>
      </c>
      <c r="DB60" s="414">
        <f>+SUMIF('Argus Drop'!$D$7:$D$167,$A60,'Argus Drop'!DF$7:DF$167)</f>
        <v>0</v>
      </c>
      <c r="DC60" s="414">
        <f>+SUMIF('Argus Drop'!$D$7:$D$167,$A60,'Argus Drop'!DG$7:DG$167)</f>
        <v>0</v>
      </c>
      <c r="DD60" s="414">
        <f>+SUMIF('Argus Drop'!$D$7:$D$167,$A60,'Argus Drop'!DH$7:DH$167)</f>
        <v>0</v>
      </c>
      <c r="DE60" s="414">
        <f>+SUMIF('Argus Drop'!$D$7:$D$167,$A60,'Argus Drop'!DI$7:DI$167)</f>
        <v>0</v>
      </c>
      <c r="DF60" s="414">
        <f>+SUMIF('Argus Drop'!$D$7:$D$167,$A60,'Argus Drop'!DJ$7:DJ$167)</f>
        <v>0</v>
      </c>
      <c r="DG60" s="414">
        <f>+SUMIF('Argus Drop'!$D$7:$D$167,$A60,'Argus Drop'!DK$7:DK$167)</f>
        <v>0</v>
      </c>
      <c r="DH60" s="414">
        <f>+SUMIF('Argus Drop'!$D$7:$D$167,$A60,'Argus Drop'!DL$7:DL$167)</f>
        <v>0</v>
      </c>
      <c r="DI60" s="414">
        <f>+SUMIF('Argus Drop'!$D$7:$D$167,$A60,'Argus Drop'!DM$7:DM$167)</f>
        <v>0</v>
      </c>
      <c r="DJ60" s="414">
        <f>+SUMIF('Argus Drop'!$D$7:$D$167,$A60,'Argus Drop'!DN$7:DN$167)</f>
        <v>0</v>
      </c>
      <c r="DK60" s="414">
        <f>+SUMIF('Argus Drop'!$D$7:$D$167,$A60,'Argus Drop'!DO$7:DO$167)</f>
        <v>0</v>
      </c>
      <c r="DL60" s="414">
        <f>+SUMIF('Argus Drop'!$D$7:$D$167,$A60,'Argus Drop'!DP$7:DP$167)</f>
        <v>0</v>
      </c>
      <c r="DM60" s="414">
        <f>+SUMIF('Argus Drop'!$D$7:$D$167,$A60,'Argus Drop'!DQ$7:DQ$167)</f>
        <v>0</v>
      </c>
      <c r="DN60" s="414">
        <f>+SUMIF('Argus Drop'!$D$7:$D$167,$A60,'Argus Drop'!DR$7:DR$167)</f>
        <v>0</v>
      </c>
      <c r="DO60" s="414">
        <f>+SUMIF('Argus Drop'!$D$7:$D$167,$A60,'Argus Drop'!DS$7:DS$167)</f>
        <v>0</v>
      </c>
      <c r="DP60" s="414">
        <f>+SUMIF('Argus Drop'!$D$7:$D$167,$A60,'Argus Drop'!DT$7:DT$167)</f>
        <v>0</v>
      </c>
      <c r="DQ60" s="414">
        <f>+SUMIF('Argus Drop'!$D$7:$D$167,$A60,'Argus Drop'!DU$7:DU$167)</f>
        <v>0</v>
      </c>
      <c r="DR60" s="414">
        <f>+SUMIF('Argus Drop'!$D$7:$D$167,$A60,'Argus Drop'!DV$7:DV$167)</f>
        <v>0</v>
      </c>
      <c r="DS60" s="414">
        <f>+SUMIF('Argus Drop'!$D$7:$D$167,$A60,'Argus Drop'!DW$7:DW$167)</f>
        <v>0</v>
      </c>
      <c r="DT60" s="414">
        <f>+SUMIF('Argus Drop'!$D$7:$D$167,$A60,'Argus Drop'!DX$7:DX$167)</f>
        <v>0</v>
      </c>
      <c r="DU60" s="414">
        <f>+SUMIF('Argus Drop'!$D$7:$D$167,$A60,'Argus Drop'!DY$7:DY$167)</f>
        <v>0</v>
      </c>
      <c r="DV60" s="414">
        <f>+SUMIF('Argus Drop'!$D$7:$D$167,$A60,'Argus Drop'!DZ$7:DZ$167)</f>
        <v>0</v>
      </c>
      <c r="DW60" s="414">
        <f>+SUMIF('Argus Drop'!$D$7:$D$167,$A60,'Argus Drop'!EA$7:EA$167)</f>
        <v>0</v>
      </c>
      <c r="DX60" s="414">
        <f>+SUMIF('Argus Drop'!$D$7:$D$167,$A60,'Argus Drop'!EB$7:EB$167)</f>
        <v>0</v>
      </c>
      <c r="DY60" s="414">
        <f>+SUMIF('Argus Drop'!$D$7:$D$167,$A60,'Argus Drop'!EC$7:EC$167)</f>
        <v>0</v>
      </c>
      <c r="DZ60" s="414">
        <f>+SUMIF('Argus Drop'!$D$7:$D$167,$A60,'Argus Drop'!ED$7:ED$167)</f>
        <v>0</v>
      </c>
      <c r="EA60" s="414">
        <f>+SUMIF('Argus Drop'!$D$7:$D$167,$A60,'Argus Drop'!EE$7:EE$167)</f>
        <v>0</v>
      </c>
      <c r="EB60" s="414">
        <f>+SUMIF('Argus Drop'!$D$7:$D$167,$A60,'Argus Drop'!EF$7:EF$167)</f>
        <v>0</v>
      </c>
      <c r="EC60" s="414">
        <f>+SUMIF('Argus Drop'!$D$7:$D$167,$A60,'Argus Drop'!EG$7:EG$167)</f>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E0DB-7A93-4500-A109-06B60FA420B4}">
  <dimension ref="B2:W97"/>
  <sheetViews>
    <sheetView showGridLines="0" topLeftCell="L36" zoomScale="80" zoomScaleNormal="80" workbookViewId="0">
      <selection activeCell="L37" sqref="L37:W49"/>
    </sheetView>
  </sheetViews>
  <sheetFormatPr baseColWidth="10" defaultColWidth="9.33203125" defaultRowHeight="15" outlineLevelRow="1"/>
  <cols>
    <col min="1" max="1" width="9.33203125" style="603"/>
    <col min="2" max="2" width="5.5" style="603" customWidth="1"/>
    <col min="3" max="3" width="48.5" style="603" bestFit="1" customWidth="1"/>
    <col min="4" max="4" width="23.5" style="603" bestFit="1" customWidth="1"/>
    <col min="5" max="5" width="20.5" style="603" bestFit="1" customWidth="1"/>
    <col min="6" max="6" width="23.5" style="603" customWidth="1"/>
    <col min="7" max="7" width="19.6640625" style="603" customWidth="1"/>
    <col min="8" max="8" width="19.33203125" style="603" bestFit="1" customWidth="1"/>
    <col min="9" max="9" width="19.33203125" style="603" customWidth="1"/>
    <col min="10" max="11" width="15.5" style="603" customWidth="1"/>
    <col min="12" max="12" width="4.6640625" style="603" customWidth="1"/>
    <col min="13" max="13" width="33.5" style="699" bestFit="1" customWidth="1"/>
    <col min="14" max="14" width="9.33203125" style="603" hidden="1" customWidth="1"/>
    <col min="15" max="15" width="11.33203125" style="603" bestFit="1" customWidth="1"/>
    <col min="16" max="17" width="9.33203125" style="603"/>
    <col min="18" max="18" width="18.6640625" style="603" bestFit="1" customWidth="1"/>
    <col min="19" max="19" width="6.5" style="603" bestFit="1" customWidth="1"/>
    <col min="20" max="20" width="9.33203125" style="603"/>
    <col min="21" max="21" width="9.6640625" style="603" customWidth="1"/>
    <col min="22" max="22" width="14.5" style="603" bestFit="1" customWidth="1"/>
    <col min="23" max="23" width="187.5" style="603" customWidth="1"/>
    <col min="24" max="16384" width="9.33203125" style="603"/>
  </cols>
  <sheetData>
    <row r="2" spans="2:13">
      <c r="B2" s="897" t="s">
        <v>855</v>
      </c>
      <c r="C2" s="897"/>
      <c r="D2" s="897"/>
      <c r="E2" s="897"/>
      <c r="F2" s="897"/>
      <c r="G2" s="897"/>
      <c r="H2" s="897"/>
      <c r="I2" s="897"/>
      <c r="J2" s="897"/>
      <c r="K2" s="604"/>
      <c r="L2" s="604"/>
    </row>
    <row r="3" spans="2:13">
      <c r="B3" s="719" t="s">
        <v>674</v>
      </c>
      <c r="C3" s="700" t="s">
        <v>648</v>
      </c>
      <c r="D3" s="701" t="s">
        <v>178</v>
      </c>
      <c r="E3" s="701" t="s">
        <v>743</v>
      </c>
      <c r="F3" s="701" t="s">
        <v>649</v>
      </c>
      <c r="G3" s="701" t="s">
        <v>740</v>
      </c>
      <c r="H3" s="701" t="s">
        <v>644</v>
      </c>
      <c r="I3" s="701" t="s">
        <v>667</v>
      </c>
      <c r="J3" s="702" t="s">
        <v>371</v>
      </c>
      <c r="K3" s="733"/>
      <c r="L3" s="604"/>
    </row>
    <row r="4" spans="2:13" ht="5" customHeight="1">
      <c r="B4" s="712"/>
      <c r="C4" s="605"/>
      <c r="D4" s="606"/>
      <c r="E4" s="732"/>
      <c r="F4" s="606"/>
      <c r="G4" s="606"/>
      <c r="H4" s="607"/>
      <c r="I4" s="607"/>
      <c r="J4" s="608"/>
      <c r="K4" s="604"/>
      <c r="L4" s="604"/>
      <c r="M4" s="703"/>
    </row>
    <row r="5" spans="2:13">
      <c r="B5" s="720">
        <v>1</v>
      </c>
      <c r="C5" s="609" t="s">
        <v>856</v>
      </c>
      <c r="D5" s="610" t="s">
        <v>866</v>
      </c>
      <c r="E5" s="622">
        <v>44470</v>
      </c>
      <c r="F5" s="610" t="s">
        <v>867</v>
      </c>
      <c r="G5" s="610">
        <v>39</v>
      </c>
      <c r="H5" s="611">
        <v>2592</v>
      </c>
      <c r="I5" s="784">
        <v>35</v>
      </c>
      <c r="J5" s="788" t="s">
        <v>889</v>
      </c>
      <c r="K5" s="604"/>
      <c r="L5" s="604"/>
    </row>
    <row r="6" spans="2:13">
      <c r="B6" s="720"/>
      <c r="C6" s="609" t="s">
        <v>856</v>
      </c>
      <c r="D6" s="610" t="s">
        <v>866</v>
      </c>
      <c r="E6" s="622">
        <v>43862</v>
      </c>
      <c r="F6" s="610" t="s">
        <v>868</v>
      </c>
      <c r="G6" s="610">
        <v>51</v>
      </c>
      <c r="H6" s="611">
        <v>8966</v>
      </c>
      <c r="I6" s="784">
        <v>35</v>
      </c>
      <c r="J6" s="612">
        <v>0</v>
      </c>
      <c r="K6" s="604"/>
      <c r="L6" s="604"/>
    </row>
    <row r="7" spans="2:13">
      <c r="B7" s="720">
        <v>2</v>
      </c>
      <c r="C7" s="609" t="s">
        <v>857</v>
      </c>
      <c r="D7" s="610" t="s">
        <v>866</v>
      </c>
      <c r="E7" s="622">
        <v>44082</v>
      </c>
      <c r="F7" s="610" t="s">
        <v>869</v>
      </c>
      <c r="G7" s="610">
        <v>60</v>
      </c>
      <c r="H7" s="611">
        <v>3433</v>
      </c>
      <c r="I7" s="784">
        <v>41</v>
      </c>
      <c r="J7" s="612">
        <v>0</v>
      </c>
      <c r="K7" s="604"/>
      <c r="L7" s="604"/>
    </row>
    <row r="8" spans="2:13">
      <c r="B8" s="720"/>
      <c r="C8" s="609" t="s">
        <v>857</v>
      </c>
      <c r="D8" s="610" t="s">
        <v>866</v>
      </c>
      <c r="E8" s="622">
        <v>44082</v>
      </c>
      <c r="F8" s="610" t="s">
        <v>869</v>
      </c>
      <c r="G8" s="610">
        <v>60</v>
      </c>
      <c r="H8" s="611">
        <v>3433</v>
      </c>
      <c r="I8" s="784">
        <v>41</v>
      </c>
      <c r="J8" s="612">
        <v>35</v>
      </c>
      <c r="K8" s="604"/>
      <c r="L8" s="604"/>
    </row>
    <row r="9" spans="2:13">
      <c r="B9" s="720">
        <v>3</v>
      </c>
      <c r="C9" s="609" t="s">
        <v>858</v>
      </c>
      <c r="D9" s="610" t="s">
        <v>866</v>
      </c>
      <c r="E9" s="622">
        <v>44075</v>
      </c>
      <c r="F9" s="610" t="s">
        <v>870</v>
      </c>
      <c r="G9" s="610">
        <v>35</v>
      </c>
      <c r="H9" s="611">
        <v>3088</v>
      </c>
      <c r="I9" s="784">
        <v>42</v>
      </c>
      <c r="J9" s="612">
        <v>22.5</v>
      </c>
      <c r="K9" s="604"/>
      <c r="L9" s="604"/>
    </row>
    <row r="10" spans="2:13">
      <c r="B10" s="720"/>
      <c r="C10" s="609" t="s">
        <v>858</v>
      </c>
      <c r="D10" s="610" t="s">
        <v>866</v>
      </c>
      <c r="E10" s="622">
        <v>44287</v>
      </c>
      <c r="F10" s="610" t="s">
        <v>871</v>
      </c>
      <c r="G10" s="610">
        <v>59</v>
      </c>
      <c r="H10" s="611">
        <v>4578</v>
      </c>
      <c r="I10" s="784">
        <v>43</v>
      </c>
      <c r="J10" s="612">
        <v>15.1</v>
      </c>
      <c r="K10" s="604"/>
      <c r="L10" s="604"/>
    </row>
    <row r="11" spans="2:13">
      <c r="B11" s="720"/>
      <c r="C11" s="609" t="s">
        <v>858</v>
      </c>
      <c r="D11" s="610" t="s">
        <v>866</v>
      </c>
      <c r="E11" s="622">
        <v>44278</v>
      </c>
      <c r="F11" s="610" t="s">
        <v>872</v>
      </c>
      <c r="G11" s="610">
        <v>26</v>
      </c>
      <c r="H11" s="611">
        <v>2840</v>
      </c>
      <c r="I11" s="784">
        <v>42.5</v>
      </c>
      <c r="J11" s="612" t="s">
        <v>887</v>
      </c>
      <c r="K11" s="604"/>
      <c r="L11" s="604"/>
    </row>
    <row r="12" spans="2:13">
      <c r="B12" s="720"/>
      <c r="C12" s="609" t="s">
        <v>858</v>
      </c>
      <c r="D12" s="610" t="s">
        <v>866</v>
      </c>
      <c r="E12" s="622">
        <v>44337</v>
      </c>
      <c r="F12" s="610" t="s">
        <v>873</v>
      </c>
      <c r="G12" s="610">
        <v>64</v>
      </c>
      <c r="H12" s="611">
        <v>4743</v>
      </c>
      <c r="I12" s="784">
        <v>42.25</v>
      </c>
      <c r="J12" s="612" t="s">
        <v>887</v>
      </c>
      <c r="K12" s="604"/>
      <c r="L12" s="604"/>
    </row>
    <row r="13" spans="2:13">
      <c r="B13" s="720"/>
      <c r="C13" s="609" t="s">
        <v>858</v>
      </c>
      <c r="D13" s="610" t="s">
        <v>866</v>
      </c>
      <c r="E13" s="622">
        <v>43922</v>
      </c>
      <c r="F13" s="610" t="s">
        <v>874</v>
      </c>
      <c r="G13" s="610">
        <v>36</v>
      </c>
      <c r="H13" s="611">
        <v>4762</v>
      </c>
      <c r="I13" s="784">
        <v>43.5</v>
      </c>
      <c r="J13" s="612" t="s">
        <v>888</v>
      </c>
      <c r="K13" s="604"/>
      <c r="L13" s="604"/>
    </row>
    <row r="14" spans="2:13">
      <c r="B14" s="720">
        <v>4</v>
      </c>
      <c r="C14" s="609" t="s">
        <v>859</v>
      </c>
      <c r="D14" s="610" t="s">
        <v>866</v>
      </c>
      <c r="E14" s="622">
        <v>43862</v>
      </c>
      <c r="F14" s="610" t="s">
        <v>875</v>
      </c>
      <c r="G14" s="610">
        <v>84</v>
      </c>
      <c r="H14" s="611">
        <v>7030</v>
      </c>
      <c r="I14" s="784">
        <v>38</v>
      </c>
      <c r="J14" s="612">
        <v>55</v>
      </c>
      <c r="K14" s="604"/>
      <c r="L14" s="604"/>
    </row>
    <row r="15" spans="2:13" outlineLevel="1">
      <c r="B15" s="720">
        <v>5</v>
      </c>
      <c r="C15" s="609" t="s">
        <v>860</v>
      </c>
      <c r="D15" s="610" t="s">
        <v>866</v>
      </c>
      <c r="E15" s="622">
        <v>44470</v>
      </c>
      <c r="F15" s="610" t="s">
        <v>876</v>
      </c>
      <c r="G15" s="610">
        <v>60</v>
      </c>
      <c r="H15" s="611">
        <v>13376</v>
      </c>
      <c r="I15" s="784">
        <v>38</v>
      </c>
      <c r="J15" s="612">
        <v>12</v>
      </c>
      <c r="K15" s="604"/>
      <c r="L15" s="604"/>
    </row>
    <row r="16" spans="2:13" outlineLevel="1">
      <c r="B16" s="720">
        <v>6</v>
      </c>
      <c r="C16" s="609" t="s">
        <v>861</v>
      </c>
      <c r="D16" s="610" t="s">
        <v>866</v>
      </c>
      <c r="E16" s="622">
        <v>44256</v>
      </c>
      <c r="F16" s="610" t="s">
        <v>877</v>
      </c>
      <c r="G16" s="610">
        <v>40</v>
      </c>
      <c r="H16" s="611">
        <v>4537</v>
      </c>
      <c r="I16" s="784">
        <v>43</v>
      </c>
      <c r="J16" s="612">
        <v>0</v>
      </c>
      <c r="K16" s="604"/>
      <c r="L16" s="604"/>
    </row>
    <row r="17" spans="2:13" outlineLevel="1">
      <c r="B17" s="720"/>
      <c r="C17" s="609" t="s">
        <v>861</v>
      </c>
      <c r="D17" s="610" t="s">
        <v>866</v>
      </c>
      <c r="E17" s="622">
        <v>44075</v>
      </c>
      <c r="F17" s="610" t="s">
        <v>878</v>
      </c>
      <c r="G17" s="610">
        <v>63</v>
      </c>
      <c r="H17" s="611">
        <v>5320</v>
      </c>
      <c r="I17" s="784">
        <v>43</v>
      </c>
      <c r="J17" s="612">
        <v>35</v>
      </c>
      <c r="K17" s="604"/>
      <c r="L17" s="604"/>
    </row>
    <row r="18" spans="2:13" outlineLevel="1">
      <c r="B18" s="720"/>
      <c r="C18" s="609" t="s">
        <v>861</v>
      </c>
      <c r="D18" s="610" t="s">
        <v>866</v>
      </c>
      <c r="E18" s="622">
        <v>43891</v>
      </c>
      <c r="F18" s="610" t="s">
        <v>878</v>
      </c>
      <c r="G18" s="610">
        <v>68</v>
      </c>
      <c r="H18" s="611">
        <v>6723</v>
      </c>
      <c r="I18" s="784">
        <v>43</v>
      </c>
      <c r="J18" s="612">
        <v>35</v>
      </c>
      <c r="K18" s="604"/>
      <c r="L18" s="604"/>
    </row>
    <row r="19" spans="2:13" outlineLevel="1">
      <c r="B19" s="720"/>
      <c r="C19" s="609" t="s">
        <v>861</v>
      </c>
      <c r="D19" s="610" t="s">
        <v>866</v>
      </c>
      <c r="E19" s="622">
        <v>43862</v>
      </c>
      <c r="F19" s="610" t="s">
        <v>879</v>
      </c>
      <c r="G19" s="610">
        <v>71</v>
      </c>
      <c r="H19" s="611">
        <v>5266</v>
      </c>
      <c r="I19" s="784">
        <v>41</v>
      </c>
      <c r="J19" s="612">
        <v>0</v>
      </c>
      <c r="K19" s="604"/>
      <c r="L19" s="604"/>
    </row>
    <row r="20" spans="2:13" outlineLevel="1">
      <c r="B20" s="720">
        <v>7</v>
      </c>
      <c r="C20" s="609" t="s">
        <v>862</v>
      </c>
      <c r="D20" s="610" t="s">
        <v>866</v>
      </c>
      <c r="E20" s="622">
        <v>44409</v>
      </c>
      <c r="F20" s="610" t="s">
        <v>880</v>
      </c>
      <c r="G20" s="610">
        <v>90</v>
      </c>
      <c r="H20" s="611">
        <v>4879</v>
      </c>
      <c r="I20" s="784">
        <v>37.5</v>
      </c>
      <c r="J20" s="612">
        <v>40</v>
      </c>
      <c r="K20" s="604"/>
      <c r="L20" s="604"/>
    </row>
    <row r="21" spans="2:13" outlineLevel="1">
      <c r="B21" s="720"/>
      <c r="C21" s="609" t="s">
        <v>862</v>
      </c>
      <c r="D21" s="610" t="s">
        <v>866</v>
      </c>
      <c r="E21" s="622">
        <v>43922</v>
      </c>
      <c r="F21" s="610" t="s">
        <v>881</v>
      </c>
      <c r="G21" s="610">
        <v>42</v>
      </c>
      <c r="H21" s="611">
        <v>1113</v>
      </c>
      <c r="I21" s="784">
        <v>35</v>
      </c>
      <c r="J21" s="612">
        <v>0</v>
      </c>
      <c r="K21" s="604"/>
      <c r="L21" s="604"/>
    </row>
    <row r="22" spans="2:13" outlineLevel="1">
      <c r="B22" s="720">
        <v>8</v>
      </c>
      <c r="C22" s="609" t="s">
        <v>863</v>
      </c>
      <c r="D22" s="610" t="s">
        <v>866</v>
      </c>
      <c r="E22" s="622">
        <v>44440</v>
      </c>
      <c r="F22" s="610" t="s">
        <v>882</v>
      </c>
      <c r="G22" s="610">
        <v>43</v>
      </c>
      <c r="H22" s="611">
        <v>4631</v>
      </c>
      <c r="I22" s="784">
        <v>42</v>
      </c>
      <c r="J22" s="612">
        <v>0</v>
      </c>
      <c r="K22" s="604"/>
      <c r="L22" s="604"/>
    </row>
    <row r="23" spans="2:13" outlineLevel="1">
      <c r="B23" s="720"/>
      <c r="C23" s="609" t="s">
        <v>863</v>
      </c>
      <c r="D23" s="610" t="s">
        <v>866</v>
      </c>
      <c r="E23" s="622">
        <v>44317</v>
      </c>
      <c r="F23" s="610" t="s">
        <v>883</v>
      </c>
      <c r="G23" s="610">
        <v>65</v>
      </c>
      <c r="H23" s="611">
        <v>3731</v>
      </c>
      <c r="I23" s="784">
        <v>38</v>
      </c>
      <c r="J23" s="612">
        <v>0</v>
      </c>
      <c r="K23" s="604"/>
      <c r="L23" s="604"/>
    </row>
    <row r="24" spans="2:13" outlineLevel="1">
      <c r="B24" s="720">
        <v>9</v>
      </c>
      <c r="C24" s="609" t="s">
        <v>864</v>
      </c>
      <c r="D24" s="610" t="s">
        <v>866</v>
      </c>
      <c r="E24" s="622">
        <v>43891</v>
      </c>
      <c r="F24" s="610" t="s">
        <v>884</v>
      </c>
      <c r="G24" s="610">
        <v>60</v>
      </c>
      <c r="H24" s="611">
        <v>2586</v>
      </c>
      <c r="I24" s="784">
        <v>43</v>
      </c>
      <c r="J24" s="612" t="s">
        <v>889</v>
      </c>
      <c r="K24" s="604"/>
      <c r="L24" s="604"/>
    </row>
    <row r="25" spans="2:13" outlineLevel="1">
      <c r="B25" s="720"/>
      <c r="C25" s="609" t="s">
        <v>864</v>
      </c>
      <c r="D25" s="610" t="s">
        <v>866</v>
      </c>
      <c r="E25" s="622">
        <v>43647</v>
      </c>
      <c r="F25" s="610" t="s">
        <v>885</v>
      </c>
      <c r="G25" s="610">
        <v>60</v>
      </c>
      <c r="H25" s="611">
        <v>3915</v>
      </c>
      <c r="I25" s="784">
        <v>40</v>
      </c>
      <c r="J25" s="612" t="s">
        <v>889</v>
      </c>
      <c r="K25" s="604"/>
      <c r="L25" s="604"/>
    </row>
    <row r="26" spans="2:13" outlineLevel="1">
      <c r="B26" s="720">
        <v>10</v>
      </c>
      <c r="C26" s="609" t="s">
        <v>865</v>
      </c>
      <c r="D26" s="610" t="s">
        <v>866</v>
      </c>
      <c r="E26" s="622">
        <v>44448</v>
      </c>
      <c r="F26" s="610" t="s">
        <v>886</v>
      </c>
      <c r="G26" s="610">
        <v>65</v>
      </c>
      <c r="H26" s="611">
        <v>45000</v>
      </c>
      <c r="I26" s="784">
        <v>39.5</v>
      </c>
      <c r="J26" s="612">
        <v>95</v>
      </c>
      <c r="K26" s="604"/>
      <c r="L26" s="604"/>
    </row>
    <row r="27" spans="2:13" ht="5" customHeight="1">
      <c r="B27" s="712"/>
      <c r="C27" s="613"/>
      <c r="D27" s="614"/>
      <c r="E27" s="704"/>
      <c r="F27" s="614"/>
      <c r="G27" s="614"/>
      <c r="H27" s="615"/>
      <c r="I27" s="785"/>
      <c r="J27" s="616"/>
      <c r="K27" s="604"/>
      <c r="L27" s="604"/>
    </row>
    <row r="28" spans="2:13">
      <c r="B28" s="721"/>
      <c r="C28" s="617" t="s">
        <v>668</v>
      </c>
      <c r="D28" s="618"/>
      <c r="E28" s="618"/>
      <c r="F28" s="618"/>
      <c r="G28" s="619"/>
      <c r="H28" s="619">
        <f>AVERAGE(H5:H26)</f>
        <v>6661</v>
      </c>
      <c r="I28" s="786">
        <f>SUMPRODUCT(I5:I26, H5:H26)/SUM(H5:H26)</f>
        <v>39.910703074886378</v>
      </c>
      <c r="J28" s="620"/>
      <c r="K28" s="604"/>
      <c r="L28" s="604"/>
    </row>
    <row r="29" spans="2:13">
      <c r="B29" s="722"/>
      <c r="C29" s="705" t="s">
        <v>854</v>
      </c>
      <c r="D29" s="706" t="s">
        <v>866</v>
      </c>
      <c r="E29" s="706"/>
      <c r="F29" s="706"/>
      <c r="G29" s="706"/>
      <c r="H29" s="707"/>
      <c r="I29" s="787">
        <v>40</v>
      </c>
      <c r="J29" s="708"/>
      <c r="K29" s="734"/>
      <c r="L29" s="604"/>
      <c r="M29" s="709"/>
    </row>
    <row r="30" spans="2:13">
      <c r="B30" s="723"/>
      <c r="C30" s="710"/>
      <c r="D30" s="623"/>
      <c r="E30" s="623"/>
      <c r="F30" s="623"/>
      <c r="G30" s="623"/>
      <c r="H30" s="626" t="s">
        <v>741</v>
      </c>
      <c r="I30" s="626">
        <f>-(I29/I28-1)</f>
        <v>-2.2374179915114478E-3</v>
      </c>
      <c r="J30" s="718"/>
      <c r="K30" s="604"/>
      <c r="L30" s="604"/>
      <c r="M30" s="709"/>
    </row>
    <row r="31" spans="2:13">
      <c r="C31" s="621" t="s">
        <v>744</v>
      </c>
      <c r="K31" s="604"/>
    </row>
    <row r="32" spans="2:13">
      <c r="C32" s="621"/>
    </row>
    <row r="33" spans="2:23">
      <c r="B33" s="762" t="s">
        <v>711</v>
      </c>
      <c r="C33" s="621" t="s">
        <v>628</v>
      </c>
      <c r="D33" s="762" t="s">
        <v>647</v>
      </c>
      <c r="E33" s="762" t="s">
        <v>650</v>
      </c>
    </row>
    <row r="34" spans="2:23">
      <c r="B34" s="603">
        <v>1</v>
      </c>
      <c r="C34" s="621" t="s">
        <v>890</v>
      </c>
      <c r="D34" s="762" t="s">
        <v>658</v>
      </c>
      <c r="E34" s="762" t="s">
        <v>766</v>
      </c>
    </row>
    <row r="35" spans="2:23">
      <c r="B35" s="603">
        <v>2</v>
      </c>
      <c r="C35" s="762" t="s">
        <v>891</v>
      </c>
      <c r="D35" s="762" t="s">
        <v>658</v>
      </c>
      <c r="E35" s="762" t="s">
        <v>766</v>
      </c>
      <c r="M35" s="898" t="s">
        <v>898</v>
      </c>
      <c r="N35" s="898"/>
      <c r="O35" s="898"/>
      <c r="P35" s="898"/>
      <c r="Q35" s="898"/>
      <c r="R35" s="898"/>
      <c r="S35" s="898"/>
      <c r="T35" s="898"/>
      <c r="U35" s="898"/>
      <c r="V35" s="898"/>
      <c r="W35" s="898"/>
    </row>
    <row r="36" spans="2:23">
      <c r="B36" s="603">
        <v>3</v>
      </c>
      <c r="C36" s="762" t="s">
        <v>892</v>
      </c>
      <c r="D36" s="762" t="s">
        <v>658</v>
      </c>
      <c r="E36" s="762" t="s">
        <v>766</v>
      </c>
      <c r="L36" s="719" t="s">
        <v>674</v>
      </c>
      <c r="M36" s="700" t="s">
        <v>648</v>
      </c>
      <c r="N36" s="701" t="s">
        <v>178</v>
      </c>
      <c r="O36" s="701" t="s">
        <v>669</v>
      </c>
      <c r="P36" s="701" t="s">
        <v>670</v>
      </c>
      <c r="Q36" s="701" t="s">
        <v>646</v>
      </c>
      <c r="R36" s="701" t="s">
        <v>645</v>
      </c>
      <c r="S36" s="701" t="s">
        <v>671</v>
      </c>
      <c r="T36" s="701" t="s">
        <v>742</v>
      </c>
      <c r="U36" s="701" t="s">
        <v>666</v>
      </c>
      <c r="V36" s="701" t="s">
        <v>922</v>
      </c>
      <c r="W36" s="825" t="s">
        <v>710</v>
      </c>
    </row>
    <row r="37" spans="2:23" ht="51" customHeight="1">
      <c r="B37" s="603">
        <v>5</v>
      </c>
      <c r="C37" s="762" t="s">
        <v>893</v>
      </c>
      <c r="D37" s="762" t="s">
        <v>658</v>
      </c>
      <c r="E37" s="762" t="s">
        <v>766</v>
      </c>
      <c r="L37" s="793">
        <v>1</v>
      </c>
      <c r="M37" s="803" t="s">
        <v>920</v>
      </c>
      <c r="N37" s="804"/>
      <c r="O37" s="804">
        <v>1965</v>
      </c>
      <c r="P37" s="805">
        <v>64644</v>
      </c>
      <c r="Q37" s="806" t="s">
        <v>901</v>
      </c>
      <c r="R37" s="807">
        <v>47000000</v>
      </c>
      <c r="S37" s="807">
        <f t="shared" ref="S37:S46" si="0">R37/P37</f>
        <v>727.05896912319781</v>
      </c>
      <c r="T37" s="808">
        <v>0.54800000000000004</v>
      </c>
      <c r="U37" s="824">
        <f>1200000/R37</f>
        <v>2.553191489361702E-2</v>
      </c>
      <c r="V37" s="824" t="s">
        <v>923</v>
      </c>
      <c r="W37" s="809" t="s">
        <v>938</v>
      </c>
    </row>
    <row r="38" spans="2:23" ht="51" customHeight="1">
      <c r="C38" s="762"/>
      <c r="D38" s="762"/>
      <c r="E38" s="762"/>
      <c r="L38" s="793">
        <v>2</v>
      </c>
      <c r="M38" s="803" t="s">
        <v>939</v>
      </c>
      <c r="N38" s="804"/>
      <c r="O38" s="804">
        <v>1970</v>
      </c>
      <c r="P38" s="805">
        <v>190254</v>
      </c>
      <c r="Q38" s="806" t="s">
        <v>901</v>
      </c>
      <c r="R38" s="807">
        <v>80000000</v>
      </c>
      <c r="S38" s="807">
        <f t="shared" ref="S38:S39" si="1">R38/P38</f>
        <v>420.49050217078224</v>
      </c>
      <c r="T38" s="808">
        <v>0.71</v>
      </c>
      <c r="U38" s="824">
        <v>3.7499999999999999E-2</v>
      </c>
      <c r="V38" s="808" t="s">
        <v>427</v>
      </c>
      <c r="W38" s="809" t="s">
        <v>940</v>
      </c>
    </row>
    <row r="39" spans="2:23" ht="51" customHeight="1">
      <c r="C39" s="762"/>
      <c r="D39" s="762"/>
      <c r="E39" s="762"/>
      <c r="L39" s="793">
        <f>+L38+1</f>
        <v>3</v>
      </c>
      <c r="M39" s="803" t="s">
        <v>899</v>
      </c>
      <c r="N39" s="804"/>
      <c r="O39" s="804" t="s">
        <v>900</v>
      </c>
      <c r="P39" s="805">
        <v>507624</v>
      </c>
      <c r="Q39" s="806">
        <v>44562</v>
      </c>
      <c r="R39" s="807">
        <v>288000000</v>
      </c>
      <c r="S39" s="807">
        <f t="shared" si="1"/>
        <v>567.34906151009409</v>
      </c>
      <c r="T39" s="808">
        <v>0.76</v>
      </c>
      <c r="U39" s="824">
        <v>4.4999999999999998E-2</v>
      </c>
      <c r="V39" s="808" t="s">
        <v>923</v>
      </c>
      <c r="W39" s="809" t="s">
        <v>935</v>
      </c>
    </row>
    <row r="40" spans="2:23" ht="51" customHeight="1">
      <c r="B40" s="603">
        <v>6</v>
      </c>
      <c r="C40" s="762" t="s">
        <v>894</v>
      </c>
      <c r="D40" s="762" t="s">
        <v>658</v>
      </c>
      <c r="E40" s="762" t="s">
        <v>766</v>
      </c>
      <c r="L40" s="793">
        <f>+L39+1</f>
        <v>4</v>
      </c>
      <c r="M40" s="810" t="s">
        <v>907</v>
      </c>
      <c r="N40" s="811"/>
      <c r="O40" s="811" t="s">
        <v>908</v>
      </c>
      <c r="P40" s="812">
        <v>434801</v>
      </c>
      <c r="Q40" s="813">
        <v>44575</v>
      </c>
      <c r="R40" s="814">
        <v>175000000</v>
      </c>
      <c r="S40" s="814">
        <f t="shared" si="0"/>
        <v>402.48297497015875</v>
      </c>
      <c r="T40" s="815">
        <v>0.76</v>
      </c>
      <c r="U40" s="816">
        <f>22/Q40</f>
        <v>4.9355019629837354E-4</v>
      </c>
      <c r="V40" s="834" t="s">
        <v>427</v>
      </c>
      <c r="W40" s="817" t="s">
        <v>909</v>
      </c>
    </row>
    <row r="41" spans="2:23" ht="27.75" customHeight="1">
      <c r="B41" s="603">
        <v>7</v>
      </c>
      <c r="C41" s="762" t="s">
        <v>895</v>
      </c>
      <c r="D41" s="762" t="s">
        <v>658</v>
      </c>
      <c r="E41" s="762" t="s">
        <v>766</v>
      </c>
      <c r="L41" s="793">
        <f t="shared" ref="L41:L49" si="2">L40+1</f>
        <v>5</v>
      </c>
      <c r="M41" s="810" t="s">
        <v>902</v>
      </c>
      <c r="N41" s="811"/>
      <c r="O41" s="811" t="s">
        <v>903</v>
      </c>
      <c r="P41" s="812">
        <v>50244</v>
      </c>
      <c r="Q41" s="813">
        <v>44470</v>
      </c>
      <c r="R41" s="814">
        <v>38650000</v>
      </c>
      <c r="S41" s="814">
        <f t="shared" ref="S41:S42" si="3">R41/P41</f>
        <v>769.24607913382692</v>
      </c>
      <c r="T41" s="815">
        <v>1</v>
      </c>
      <c r="U41" s="816">
        <v>5.1999999999999998E-2</v>
      </c>
      <c r="V41" s="815" t="s">
        <v>923</v>
      </c>
      <c r="W41" s="817" t="s">
        <v>910</v>
      </c>
    </row>
    <row r="42" spans="2:23" ht="39" customHeight="1">
      <c r="B42" s="603">
        <v>8</v>
      </c>
      <c r="C42" s="762" t="s">
        <v>895</v>
      </c>
      <c r="D42" s="762" t="s">
        <v>658</v>
      </c>
      <c r="E42" s="762" t="s">
        <v>766</v>
      </c>
      <c r="L42" s="793">
        <f t="shared" si="2"/>
        <v>6</v>
      </c>
      <c r="M42" s="810" t="s">
        <v>745</v>
      </c>
      <c r="N42" s="811"/>
      <c r="O42" s="811">
        <v>2020</v>
      </c>
      <c r="P42" s="812">
        <v>177395</v>
      </c>
      <c r="Q42" s="813">
        <v>44378</v>
      </c>
      <c r="R42" s="814">
        <v>99341200</v>
      </c>
      <c r="S42" s="814">
        <f t="shared" si="3"/>
        <v>560</v>
      </c>
      <c r="T42" s="815">
        <v>0</v>
      </c>
      <c r="U42" s="816">
        <v>0</v>
      </c>
      <c r="V42" s="815" t="s">
        <v>923</v>
      </c>
      <c r="W42" s="817" t="s">
        <v>911</v>
      </c>
    </row>
    <row r="43" spans="2:23" ht="36" customHeight="1">
      <c r="B43" s="603">
        <v>9</v>
      </c>
      <c r="C43" s="762" t="s">
        <v>896</v>
      </c>
      <c r="D43" s="762" t="s">
        <v>658</v>
      </c>
      <c r="E43" s="762" t="s">
        <v>766</v>
      </c>
      <c r="L43" s="793">
        <f t="shared" si="2"/>
        <v>7</v>
      </c>
      <c r="M43" s="810" t="s">
        <v>904</v>
      </c>
      <c r="N43" s="811"/>
      <c r="O43" s="811">
        <v>2021</v>
      </c>
      <c r="P43" s="812">
        <v>730000</v>
      </c>
      <c r="Q43" s="813">
        <v>44348</v>
      </c>
      <c r="R43" s="814">
        <v>580000000</v>
      </c>
      <c r="S43" s="814">
        <f t="shared" si="0"/>
        <v>794.52054794520552</v>
      </c>
      <c r="T43" s="815">
        <v>0.56999999999999995</v>
      </c>
      <c r="U43" s="816" t="s">
        <v>635</v>
      </c>
      <c r="V43" s="834" t="s">
        <v>427</v>
      </c>
      <c r="W43" s="817" t="s">
        <v>912</v>
      </c>
    </row>
    <row r="44" spans="2:23" ht="36.75" customHeight="1">
      <c r="B44" s="603">
        <v>10</v>
      </c>
      <c r="C44" s="762" t="s">
        <v>897</v>
      </c>
      <c r="D44" s="762" t="s">
        <v>658</v>
      </c>
      <c r="E44" s="762" t="s">
        <v>766</v>
      </c>
      <c r="L44" s="793">
        <f t="shared" si="2"/>
        <v>8</v>
      </c>
      <c r="M44" s="810" t="s">
        <v>905</v>
      </c>
      <c r="N44" s="811"/>
      <c r="O44" s="811">
        <v>1987</v>
      </c>
      <c r="P44" s="812">
        <v>411536</v>
      </c>
      <c r="Q44" s="813">
        <v>44317</v>
      </c>
      <c r="R44" s="814">
        <v>313000000</v>
      </c>
      <c r="S44" s="814">
        <f t="shared" si="0"/>
        <v>760.56529683915869</v>
      </c>
      <c r="T44" s="815">
        <v>0.94</v>
      </c>
      <c r="U44" s="816">
        <v>0.05</v>
      </c>
      <c r="V44" s="816" t="s">
        <v>923</v>
      </c>
      <c r="W44" s="817" t="s">
        <v>921</v>
      </c>
    </row>
    <row r="45" spans="2:23" ht="41.25" customHeight="1" outlineLevel="1">
      <c r="L45" s="793">
        <f t="shared" si="2"/>
        <v>9</v>
      </c>
      <c r="M45" s="810" t="s">
        <v>746</v>
      </c>
      <c r="N45" s="811"/>
      <c r="O45" s="811">
        <v>2021</v>
      </c>
      <c r="P45" s="812">
        <v>240000</v>
      </c>
      <c r="Q45" s="813">
        <v>44228</v>
      </c>
      <c r="R45" s="814">
        <v>147600000</v>
      </c>
      <c r="S45" s="814">
        <f t="shared" si="0"/>
        <v>615</v>
      </c>
      <c r="T45" s="815">
        <v>0.3</v>
      </c>
      <c r="U45" s="816">
        <v>0</v>
      </c>
      <c r="V45" s="816" t="s">
        <v>923</v>
      </c>
      <c r="W45" s="817" t="s">
        <v>913</v>
      </c>
    </row>
    <row r="46" spans="2:23" ht="33" customHeight="1" outlineLevel="1">
      <c r="L46" s="793">
        <f t="shared" si="2"/>
        <v>10</v>
      </c>
      <c r="M46" s="810" t="s">
        <v>747</v>
      </c>
      <c r="N46" s="811"/>
      <c r="O46" s="818" t="s">
        <v>748</v>
      </c>
      <c r="P46" s="819">
        <v>81660</v>
      </c>
      <c r="Q46" s="820">
        <v>43525</v>
      </c>
      <c r="R46" s="821">
        <v>49250000</v>
      </c>
      <c r="S46" s="814">
        <f t="shared" si="0"/>
        <v>603.1104579965712</v>
      </c>
      <c r="T46" s="822">
        <v>1</v>
      </c>
      <c r="U46" s="816">
        <v>5.5E-2</v>
      </c>
      <c r="V46" s="816" t="s">
        <v>923</v>
      </c>
      <c r="W46" s="817" t="s">
        <v>914</v>
      </c>
    </row>
    <row r="47" spans="2:23" ht="42.75" customHeight="1" outlineLevel="1">
      <c r="L47" s="793">
        <f t="shared" si="2"/>
        <v>11</v>
      </c>
      <c r="M47" s="810" t="s">
        <v>675</v>
      </c>
      <c r="N47" s="811"/>
      <c r="O47" s="811">
        <v>2018</v>
      </c>
      <c r="P47" s="812">
        <v>90500</v>
      </c>
      <c r="Q47" s="813">
        <v>43556</v>
      </c>
      <c r="R47" s="814">
        <v>57000000</v>
      </c>
      <c r="S47" s="814">
        <f t="shared" ref="S47:S49" si="4">R47/P47</f>
        <v>629.83425414364638</v>
      </c>
      <c r="T47" s="815">
        <v>1</v>
      </c>
      <c r="U47" s="815">
        <v>6.08E-2</v>
      </c>
      <c r="V47" s="815" t="s">
        <v>923</v>
      </c>
      <c r="W47" s="823" t="s">
        <v>915</v>
      </c>
    </row>
    <row r="48" spans="2:23" ht="28.5" customHeight="1" outlineLevel="1">
      <c r="L48" s="793">
        <f t="shared" si="2"/>
        <v>12</v>
      </c>
      <c r="M48" s="810" t="s">
        <v>764</v>
      </c>
      <c r="N48" s="811"/>
      <c r="O48" s="811">
        <v>2019</v>
      </c>
      <c r="P48" s="812">
        <v>134368</v>
      </c>
      <c r="Q48" s="813">
        <v>43678</v>
      </c>
      <c r="R48" s="814">
        <v>106500000</v>
      </c>
      <c r="S48" s="814">
        <f t="shared" si="4"/>
        <v>792.59942843534179</v>
      </c>
      <c r="T48" s="815">
        <v>1</v>
      </c>
      <c r="U48" s="815">
        <v>0.05</v>
      </c>
      <c r="V48" s="815" t="s">
        <v>923</v>
      </c>
      <c r="W48" s="817" t="s">
        <v>916</v>
      </c>
    </row>
    <row r="49" spans="12:23" ht="36" customHeight="1">
      <c r="L49" s="793">
        <f t="shared" si="2"/>
        <v>13</v>
      </c>
      <c r="M49" s="794" t="s">
        <v>765</v>
      </c>
      <c r="N49" s="795"/>
      <c r="O49" s="798">
        <v>2019</v>
      </c>
      <c r="P49" s="799">
        <v>129444</v>
      </c>
      <c r="Q49" s="800">
        <v>43709</v>
      </c>
      <c r="R49" s="801">
        <v>112750000</v>
      </c>
      <c r="S49" s="796">
        <f t="shared" si="4"/>
        <v>871.03303358981486</v>
      </c>
      <c r="T49" s="802">
        <v>1</v>
      </c>
      <c r="U49" s="797">
        <v>5.2499999999999998E-2</v>
      </c>
      <c r="V49" s="797" t="s">
        <v>923</v>
      </c>
      <c r="W49" s="792" t="s">
        <v>917</v>
      </c>
    </row>
    <row r="50" spans="12:23">
      <c r="L50" s="721"/>
      <c r="M50" s="887" t="s">
        <v>668</v>
      </c>
      <c r="N50" s="888"/>
      <c r="O50" s="888"/>
      <c r="P50" s="889"/>
      <c r="Q50" s="890"/>
      <c r="R50" s="713">
        <f>AVERAGE(R37:R49)</f>
        <v>161083938.46153846</v>
      </c>
      <c r="S50" s="713">
        <f>SUM(R37:R49,R37:R49)/ SUM(P37:P49,P37:P49)</f>
        <v>645.83209713582551</v>
      </c>
      <c r="T50" s="713"/>
      <c r="U50" s="713"/>
      <c r="V50" s="713"/>
      <c r="W50" s="714"/>
    </row>
    <row r="51" spans="12:23">
      <c r="L51" s="730"/>
      <c r="M51" s="724" t="s">
        <v>852</v>
      </c>
      <c r="N51" s="754" t="str">
        <f>+D29</f>
        <v>CBD</v>
      </c>
      <c r="O51" s="725"/>
      <c r="P51" s="726">
        <f>Assumptions!F7</f>
        <v>100166</v>
      </c>
      <c r="Q51" s="727"/>
      <c r="R51" s="728">
        <f>+Assumptions!C12*1000</f>
        <v>58250000</v>
      </c>
      <c r="S51" s="729">
        <f>R51/P51</f>
        <v>581.53465247688837</v>
      </c>
      <c r="T51" s="715"/>
      <c r="U51" s="715"/>
      <c r="V51" s="715"/>
      <c r="W51" s="716"/>
    </row>
    <row r="52" spans="12:23">
      <c r="L52" s="731"/>
      <c r="M52" s="710"/>
      <c r="N52" s="623"/>
      <c r="O52" s="623"/>
      <c r="P52" s="624"/>
      <c r="Q52" s="625"/>
      <c r="R52" s="626" t="s">
        <v>741</v>
      </c>
      <c r="S52" s="711">
        <f>S51/S$50-1</f>
        <v>-9.9557524229729744E-2</v>
      </c>
      <c r="T52" s="715"/>
      <c r="U52" s="717"/>
      <c r="V52" s="717"/>
      <c r="W52" s="716"/>
    </row>
    <row r="53" spans="12:23">
      <c r="L53" s="730"/>
      <c r="M53" s="724" t="s">
        <v>853</v>
      </c>
      <c r="N53" s="754">
        <f>+D31</f>
        <v>0</v>
      </c>
      <c r="O53" s="725"/>
      <c r="P53" s="726">
        <f>P51</f>
        <v>100166</v>
      </c>
      <c r="Q53" s="727"/>
      <c r="R53" s="728">
        <f ca="1">+Assumptions!E27*1000</f>
        <v>60696359</v>
      </c>
      <c r="S53" s="729">
        <f ca="1">R53/P53</f>
        <v>605.95770021763872</v>
      </c>
    </row>
    <row r="54" spans="12:23">
      <c r="L54" s="731"/>
      <c r="M54" s="710"/>
      <c r="N54" s="623"/>
      <c r="O54" s="623"/>
      <c r="P54" s="624"/>
      <c r="Q54" s="625"/>
      <c r="R54" s="626" t="s">
        <v>741</v>
      </c>
      <c r="S54" s="711">
        <f ca="1">S53/S$50-1</f>
        <v>-6.174111985920816E-2</v>
      </c>
    </row>
    <row r="56" spans="12:23">
      <c r="S56" s="761"/>
    </row>
    <row r="58" spans="12:23">
      <c r="Q58" s="762" t="s">
        <v>711</v>
      </c>
      <c r="R58" s="621" t="s">
        <v>628</v>
      </c>
      <c r="S58" s="762" t="s">
        <v>647</v>
      </c>
      <c r="T58" s="762" t="s">
        <v>650</v>
      </c>
    </row>
    <row r="59" spans="12:23">
      <c r="Q59" s="603">
        <f>+L37</f>
        <v>1</v>
      </c>
      <c r="R59" s="603" t="str">
        <f>+M37</f>
        <v>900 Congress Avenue</v>
      </c>
      <c r="S59" s="762" t="s">
        <v>658</v>
      </c>
      <c r="T59" s="762" t="s">
        <v>766</v>
      </c>
    </row>
    <row r="60" spans="12:23">
      <c r="Q60" s="603">
        <v>2</v>
      </c>
      <c r="R60" s="603" t="str">
        <f>+M38</f>
        <v>823 Congress Avenue</v>
      </c>
      <c r="S60" s="762" t="s">
        <v>658</v>
      </c>
      <c r="T60" s="762" t="s">
        <v>766</v>
      </c>
    </row>
    <row r="61" spans="12:23">
      <c r="Q61" s="603">
        <f t="shared" ref="Q61:Q71" si="5">+L39</f>
        <v>3</v>
      </c>
      <c r="R61" s="603" t="str">
        <f>+M39</f>
        <v>600 Congress Avenue</v>
      </c>
      <c r="S61" s="762" t="s">
        <v>658</v>
      </c>
      <c r="T61" s="762" t="s">
        <v>766</v>
      </c>
    </row>
    <row r="62" spans="12:23">
      <c r="Q62" s="603">
        <f t="shared" si="5"/>
        <v>4</v>
      </c>
      <c r="R62" s="603" t="str">
        <f>+M40</f>
        <v>816 Congress Avenue</v>
      </c>
      <c r="S62" s="762" t="s">
        <v>658</v>
      </c>
      <c r="T62" s="762" t="s">
        <v>766</v>
      </c>
    </row>
    <row r="63" spans="12:23">
      <c r="Q63" s="603">
        <f t="shared" si="5"/>
        <v>5</v>
      </c>
      <c r="R63" s="762" t="s">
        <v>941</v>
      </c>
      <c r="S63" s="762" t="s">
        <v>658</v>
      </c>
      <c r="T63" s="762" t="s">
        <v>766</v>
      </c>
    </row>
    <row r="64" spans="12:23">
      <c r="Q64" s="603">
        <f t="shared" si="5"/>
        <v>6</v>
      </c>
      <c r="R64" s="762" t="s">
        <v>767</v>
      </c>
      <c r="S64" s="762" t="s">
        <v>658</v>
      </c>
      <c r="T64" s="762" t="s">
        <v>766</v>
      </c>
    </row>
    <row r="65" spans="2:20">
      <c r="Q65" s="603">
        <f t="shared" si="5"/>
        <v>7</v>
      </c>
      <c r="R65" s="762" t="s">
        <v>906</v>
      </c>
      <c r="S65" s="762" t="s">
        <v>658</v>
      </c>
      <c r="T65" s="762" t="s">
        <v>766</v>
      </c>
    </row>
    <row r="66" spans="2:20">
      <c r="Q66" s="603">
        <f t="shared" si="5"/>
        <v>8</v>
      </c>
      <c r="R66" s="603" t="str">
        <f>+M44</f>
        <v>100 Congress Avenue</v>
      </c>
      <c r="S66" s="762" t="s">
        <v>658</v>
      </c>
      <c r="T66" s="762" t="s">
        <v>766</v>
      </c>
    </row>
    <row r="67" spans="2:20">
      <c r="B67" s="897" t="s">
        <v>855</v>
      </c>
      <c r="C67" s="897"/>
      <c r="D67" s="897"/>
      <c r="E67" s="897"/>
      <c r="F67" s="897"/>
      <c r="G67" s="897"/>
      <c r="H67" s="897"/>
      <c r="I67" s="897"/>
      <c r="J67" s="897"/>
      <c r="Q67" s="603">
        <f t="shared" si="5"/>
        <v>9</v>
      </c>
      <c r="R67" s="762" t="s">
        <v>768</v>
      </c>
      <c r="S67" s="762" t="s">
        <v>658</v>
      </c>
      <c r="T67" s="762" t="s">
        <v>766</v>
      </c>
    </row>
    <row r="68" spans="2:20">
      <c r="B68" s="719" t="s">
        <v>674</v>
      </c>
      <c r="C68" s="700" t="s">
        <v>648</v>
      </c>
      <c r="D68" s="701" t="s">
        <v>178</v>
      </c>
      <c r="E68" s="701" t="s">
        <v>743</v>
      </c>
      <c r="F68" s="701" t="s">
        <v>649</v>
      </c>
      <c r="G68" s="701" t="s">
        <v>740</v>
      </c>
      <c r="H68" s="701" t="s">
        <v>644</v>
      </c>
      <c r="I68" s="701" t="s">
        <v>667</v>
      </c>
      <c r="J68" s="702" t="s">
        <v>371</v>
      </c>
      <c r="Q68" s="603">
        <f t="shared" si="5"/>
        <v>10</v>
      </c>
      <c r="R68" s="762" t="s">
        <v>769</v>
      </c>
      <c r="S68" s="762" t="s">
        <v>658</v>
      </c>
      <c r="T68" s="762" t="s">
        <v>766</v>
      </c>
    </row>
    <row r="69" spans="2:20">
      <c r="B69" s="712"/>
      <c r="C69" s="605"/>
      <c r="D69" s="606"/>
      <c r="E69" s="732"/>
      <c r="F69" s="606"/>
      <c r="G69" s="606"/>
      <c r="H69" s="607"/>
      <c r="I69" s="607"/>
      <c r="J69" s="608"/>
      <c r="Q69" s="603">
        <f t="shared" si="5"/>
        <v>11</v>
      </c>
      <c r="R69" s="603" t="str">
        <f>+M47</f>
        <v>801 Barton Springs Road</v>
      </c>
      <c r="S69" s="762" t="s">
        <v>658</v>
      </c>
      <c r="T69" s="762" t="s">
        <v>766</v>
      </c>
    </row>
    <row r="70" spans="2:20">
      <c r="B70" s="720">
        <v>1</v>
      </c>
      <c r="C70" s="609" t="s">
        <v>918</v>
      </c>
      <c r="D70" s="610" t="s">
        <v>866</v>
      </c>
      <c r="E70" s="622">
        <v>44682</v>
      </c>
      <c r="F70" s="610" t="s">
        <v>919</v>
      </c>
      <c r="G70" s="610">
        <v>84</v>
      </c>
      <c r="H70" s="611">
        <v>72530</v>
      </c>
      <c r="I70" s="784">
        <v>45</v>
      </c>
      <c r="J70" s="612">
        <v>45</v>
      </c>
      <c r="Q70" s="603">
        <f t="shared" si="5"/>
        <v>12</v>
      </c>
      <c r="R70" s="603" t="str">
        <f>+M48</f>
        <v>1801 E 6th Street</v>
      </c>
      <c r="S70" s="762" t="s">
        <v>658</v>
      </c>
      <c r="T70" s="762" t="s">
        <v>766</v>
      </c>
    </row>
    <row r="71" spans="2:20">
      <c r="B71" s="720">
        <v>2</v>
      </c>
      <c r="C71" s="609" t="s">
        <v>745</v>
      </c>
      <c r="D71" s="610" t="s">
        <v>924</v>
      </c>
      <c r="E71" s="622"/>
      <c r="F71" s="610" t="s">
        <v>925</v>
      </c>
      <c r="G71" s="610">
        <v>120</v>
      </c>
      <c r="H71" s="611">
        <v>50000</v>
      </c>
      <c r="I71" s="784">
        <v>45</v>
      </c>
      <c r="J71" s="612">
        <v>80</v>
      </c>
      <c r="Q71" s="603">
        <f t="shared" si="5"/>
        <v>13</v>
      </c>
      <c r="R71" s="603" t="str">
        <f>+M49</f>
        <v>901 E 6th Street</v>
      </c>
      <c r="S71" s="762" t="s">
        <v>658</v>
      </c>
      <c r="T71" s="762" t="s">
        <v>766</v>
      </c>
    </row>
    <row r="72" spans="2:20">
      <c r="B72" s="720">
        <v>3</v>
      </c>
      <c r="C72" s="609" t="s">
        <v>926</v>
      </c>
      <c r="D72" s="610" t="s">
        <v>924</v>
      </c>
      <c r="E72" s="622"/>
      <c r="F72" s="610" t="s">
        <v>927</v>
      </c>
      <c r="G72" s="610">
        <v>130</v>
      </c>
      <c r="H72" s="611">
        <v>15000</v>
      </c>
      <c r="I72" s="784">
        <v>46.5</v>
      </c>
      <c r="J72" s="612">
        <v>85</v>
      </c>
    </row>
    <row r="73" spans="2:20">
      <c r="B73" s="720"/>
      <c r="C73" s="609" t="s">
        <v>926</v>
      </c>
      <c r="D73" s="610" t="s">
        <v>924</v>
      </c>
      <c r="E73" s="622"/>
      <c r="F73" s="610" t="s">
        <v>931</v>
      </c>
      <c r="G73" s="610">
        <v>93</v>
      </c>
      <c r="H73" s="611">
        <v>70000</v>
      </c>
      <c r="I73" s="784">
        <v>45.5</v>
      </c>
      <c r="J73" s="612">
        <v>75</v>
      </c>
    </row>
    <row r="74" spans="2:20">
      <c r="B74" s="720"/>
      <c r="C74" s="609" t="s">
        <v>926</v>
      </c>
      <c r="D74" s="610" t="s">
        <v>924</v>
      </c>
      <c r="E74" s="622"/>
      <c r="F74" s="610" t="s">
        <v>932</v>
      </c>
      <c r="G74" s="610">
        <v>93</v>
      </c>
      <c r="H74" s="611">
        <v>22000</v>
      </c>
      <c r="I74" s="784">
        <v>45.5</v>
      </c>
      <c r="J74" s="612">
        <v>75</v>
      </c>
    </row>
    <row r="75" spans="2:20">
      <c r="B75" s="720"/>
      <c r="C75" s="609" t="s">
        <v>926</v>
      </c>
      <c r="D75" s="610" t="s">
        <v>924</v>
      </c>
      <c r="E75" s="622"/>
      <c r="F75" s="610" t="s">
        <v>933</v>
      </c>
      <c r="G75" s="610">
        <v>126</v>
      </c>
      <c r="H75" s="611">
        <v>11000</v>
      </c>
      <c r="I75" s="784">
        <v>45.5</v>
      </c>
      <c r="J75" s="612">
        <v>95</v>
      </c>
    </row>
    <row r="76" spans="2:20">
      <c r="B76" s="720">
        <v>4</v>
      </c>
      <c r="C76" s="609" t="s">
        <v>928</v>
      </c>
      <c r="D76" s="610" t="s">
        <v>866</v>
      </c>
      <c r="E76" s="826" t="s">
        <v>934</v>
      </c>
      <c r="F76" s="610" t="s">
        <v>929</v>
      </c>
      <c r="G76" s="610">
        <f>15*12</f>
        <v>180</v>
      </c>
      <c r="H76" s="611">
        <v>589000</v>
      </c>
      <c r="I76" s="784">
        <v>41.5</v>
      </c>
      <c r="J76" s="788" t="s">
        <v>930</v>
      </c>
    </row>
    <row r="77" spans="2:20">
      <c r="B77" s="720"/>
      <c r="C77" s="609"/>
      <c r="D77" s="610"/>
      <c r="E77" s="622"/>
      <c r="F77" s="610"/>
      <c r="G77" s="610"/>
      <c r="H77" s="611"/>
      <c r="I77" s="784"/>
      <c r="J77" s="612"/>
    </row>
    <row r="78" spans="2:20">
      <c r="B78" s="720"/>
      <c r="C78" s="609"/>
      <c r="D78" s="610"/>
      <c r="E78" s="622"/>
      <c r="F78" s="610"/>
      <c r="G78" s="610"/>
      <c r="H78" s="611"/>
      <c r="I78" s="784"/>
      <c r="J78" s="612"/>
    </row>
    <row r="79" spans="2:20">
      <c r="B79" s="720"/>
      <c r="C79" s="609"/>
      <c r="D79" s="610"/>
      <c r="E79" s="622"/>
      <c r="F79" s="610"/>
      <c r="G79" s="610"/>
      <c r="H79" s="611"/>
      <c r="I79" s="784"/>
      <c r="J79" s="612"/>
    </row>
    <row r="80" spans="2:20">
      <c r="B80" s="720"/>
      <c r="C80" s="609"/>
      <c r="D80" s="610"/>
      <c r="E80" s="622"/>
      <c r="F80" s="610"/>
      <c r="G80" s="610"/>
      <c r="H80" s="611"/>
      <c r="I80" s="784"/>
      <c r="J80" s="612"/>
    </row>
    <row r="81" spans="2:10">
      <c r="B81" s="720"/>
      <c r="C81" s="609"/>
      <c r="D81" s="610"/>
      <c r="E81" s="622"/>
      <c r="F81" s="610"/>
      <c r="G81" s="610"/>
      <c r="H81" s="611"/>
      <c r="I81" s="784"/>
      <c r="J81" s="612"/>
    </row>
    <row r="82" spans="2:10">
      <c r="B82" s="720"/>
      <c r="C82" s="609"/>
      <c r="D82" s="610"/>
      <c r="E82" s="622"/>
      <c r="F82" s="610"/>
      <c r="G82" s="610"/>
      <c r="H82" s="611"/>
      <c r="I82" s="784"/>
      <c r="J82" s="612"/>
    </row>
    <row r="83" spans="2:10">
      <c r="B83" s="720"/>
      <c r="C83" s="609"/>
      <c r="D83" s="610"/>
      <c r="E83" s="622"/>
      <c r="F83" s="610"/>
      <c r="G83" s="610"/>
      <c r="H83" s="611"/>
      <c r="I83" s="784"/>
      <c r="J83" s="612"/>
    </row>
    <row r="84" spans="2:10">
      <c r="B84" s="720"/>
      <c r="C84" s="609"/>
      <c r="D84" s="610"/>
      <c r="E84" s="622"/>
      <c r="F84" s="610"/>
      <c r="G84" s="610"/>
      <c r="H84" s="611"/>
      <c r="I84" s="784"/>
      <c r="J84" s="612"/>
    </row>
    <row r="85" spans="2:10">
      <c r="B85" s="720"/>
      <c r="C85" s="609"/>
      <c r="D85" s="610"/>
      <c r="E85" s="622"/>
      <c r="F85" s="610"/>
      <c r="G85" s="610"/>
      <c r="H85" s="611"/>
      <c r="I85" s="784"/>
      <c r="J85" s="612"/>
    </row>
    <row r="86" spans="2:10">
      <c r="B86" s="720"/>
      <c r="C86" s="609"/>
      <c r="D86" s="610"/>
      <c r="E86" s="622"/>
      <c r="F86" s="610"/>
      <c r="G86" s="610"/>
      <c r="H86" s="611"/>
      <c r="I86" s="784"/>
      <c r="J86" s="612"/>
    </row>
    <row r="87" spans="2:10">
      <c r="B87" s="720"/>
      <c r="C87" s="609"/>
      <c r="D87" s="610"/>
      <c r="E87" s="622"/>
      <c r="F87" s="610"/>
      <c r="G87" s="610"/>
      <c r="H87" s="611"/>
      <c r="I87" s="784"/>
      <c r="J87" s="612"/>
    </row>
    <row r="88" spans="2:10">
      <c r="B88" s="720"/>
      <c r="C88" s="609"/>
      <c r="D88" s="610"/>
      <c r="E88" s="622"/>
      <c r="F88" s="610"/>
      <c r="G88" s="610"/>
      <c r="H88" s="611"/>
      <c r="I88" s="784"/>
      <c r="J88" s="612"/>
    </row>
    <row r="89" spans="2:10">
      <c r="B89" s="720"/>
      <c r="C89" s="609"/>
      <c r="D89" s="610"/>
      <c r="E89" s="622"/>
      <c r="F89" s="610"/>
      <c r="G89" s="610"/>
      <c r="H89" s="611"/>
      <c r="I89" s="784"/>
      <c r="J89" s="612"/>
    </row>
    <row r="90" spans="2:10">
      <c r="B90" s="720"/>
      <c r="C90" s="609"/>
      <c r="D90" s="610"/>
      <c r="E90" s="622"/>
      <c r="F90" s="610"/>
      <c r="G90" s="610"/>
      <c r="H90" s="611"/>
      <c r="I90" s="784"/>
      <c r="J90" s="612"/>
    </row>
    <row r="91" spans="2:10">
      <c r="B91" s="720"/>
      <c r="C91" s="609"/>
      <c r="D91" s="610"/>
      <c r="E91" s="622"/>
      <c r="F91" s="610"/>
      <c r="G91" s="610"/>
      <c r="H91" s="611"/>
      <c r="I91" s="784"/>
      <c r="J91" s="612"/>
    </row>
    <row r="92" spans="2:10">
      <c r="B92" s="720"/>
      <c r="C92" s="609"/>
      <c r="D92" s="610"/>
      <c r="E92" s="622"/>
      <c r="F92" s="610"/>
      <c r="G92" s="610"/>
      <c r="H92" s="611"/>
      <c r="I92" s="784"/>
      <c r="J92" s="612"/>
    </row>
    <row r="93" spans="2:10">
      <c r="B93" s="720"/>
      <c r="C93" s="609"/>
      <c r="D93" s="610"/>
      <c r="E93" s="622"/>
      <c r="F93" s="610"/>
      <c r="G93" s="610"/>
      <c r="H93" s="611"/>
      <c r="I93" s="784"/>
      <c r="J93" s="612"/>
    </row>
    <row r="94" spans="2:10">
      <c r="B94" s="712"/>
      <c r="C94" s="613"/>
      <c r="D94" s="614"/>
      <c r="E94" s="704"/>
      <c r="F94" s="614"/>
      <c r="G94" s="614"/>
      <c r="H94" s="615"/>
      <c r="I94" s="785"/>
      <c r="J94" s="616"/>
    </row>
    <row r="95" spans="2:10">
      <c r="B95" s="721"/>
      <c r="C95" s="617" t="s">
        <v>668</v>
      </c>
      <c r="D95" s="618"/>
      <c r="E95" s="618"/>
      <c r="F95" s="618"/>
      <c r="G95" s="619"/>
      <c r="H95" s="619">
        <f>AVERAGE(H70:H93)</f>
        <v>118504.28571428571</v>
      </c>
      <c r="I95" s="786">
        <f>SUMPRODUCT(I70:I93, H70:H93)/SUM(H70:H93)</f>
        <v>42.604064952442947</v>
      </c>
      <c r="J95" s="620"/>
    </row>
    <row r="96" spans="2:10">
      <c r="B96" s="722"/>
      <c r="C96" s="705" t="s">
        <v>854</v>
      </c>
      <c r="D96" s="706" t="s">
        <v>866</v>
      </c>
      <c r="E96" s="706"/>
      <c r="F96" s="706"/>
      <c r="G96" s="706"/>
      <c r="H96" s="707"/>
      <c r="I96" s="787">
        <v>40</v>
      </c>
      <c r="J96" s="708"/>
    </row>
    <row r="97" spans="2:10">
      <c r="B97" s="723"/>
      <c r="C97" s="710"/>
      <c r="D97" s="623"/>
      <c r="E97" s="623"/>
      <c r="F97" s="623"/>
      <c r="G97" s="623"/>
      <c r="H97" s="626" t="s">
        <v>741</v>
      </c>
      <c r="I97" s="626">
        <f>-(I96/I95-1)</f>
        <v>6.1122452877436673E-2</v>
      </c>
      <c r="J97" s="718"/>
    </row>
  </sheetData>
  <sortState xmlns:xlrd2="http://schemas.microsoft.com/office/spreadsheetml/2017/richdata2" ref="M37:W49">
    <sortCondition descending="1" ref="Q37:Q49"/>
  </sortState>
  <mergeCells count="3">
    <mergeCell ref="B2:J2"/>
    <mergeCell ref="M35:W35"/>
    <mergeCell ref="B67:J67"/>
  </mergeCells>
  <pageMargins left="0.7" right="0.7" top="0.75" bottom="0.75" header="0.3" footer="0.3"/>
  <pageSetup orientation="portrait" r:id="rId1"/>
  <ignoredErrors>
    <ignoredError sqref="S52:S53 S50"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KA25"/>
  <sheetViews>
    <sheetView showGridLines="0" zoomScale="85" zoomScaleNormal="85" workbookViewId="0"/>
  </sheetViews>
  <sheetFormatPr baseColWidth="10" defaultColWidth="11.33203125" defaultRowHeight="27.75" customHeight="1"/>
  <cols>
    <col min="1" max="1" width="44.6640625" style="403" customWidth="1"/>
    <col min="2" max="2" width="11.33203125" style="489"/>
    <col min="3" max="16384" width="11.33203125" style="403"/>
  </cols>
  <sheetData>
    <row r="2" spans="1:287" ht="27.75" customHeight="1">
      <c r="A2" s="529" t="s">
        <v>463</v>
      </c>
      <c r="B2" s="530"/>
      <c r="C2" s="601">
        <v>44593</v>
      </c>
      <c r="D2" s="582">
        <f>EOMONTH(C2,1)</f>
        <v>44651</v>
      </c>
      <c r="E2" s="582">
        <f t="shared" ref="E2:BP2" si="0">EOMONTH(D2,1)</f>
        <v>44681</v>
      </c>
      <c r="F2" s="582">
        <f t="shared" si="0"/>
        <v>44712</v>
      </c>
      <c r="G2" s="582">
        <f t="shared" si="0"/>
        <v>44742</v>
      </c>
      <c r="H2" s="582">
        <f t="shared" si="0"/>
        <v>44773</v>
      </c>
      <c r="I2" s="582">
        <f t="shared" si="0"/>
        <v>44804</v>
      </c>
      <c r="J2" s="582">
        <f t="shared" si="0"/>
        <v>44834</v>
      </c>
      <c r="K2" s="582">
        <f t="shared" si="0"/>
        <v>44865</v>
      </c>
      <c r="L2" s="582">
        <f t="shared" si="0"/>
        <v>44895</v>
      </c>
      <c r="M2" s="582">
        <f t="shared" si="0"/>
        <v>44926</v>
      </c>
      <c r="N2" s="582">
        <f t="shared" si="0"/>
        <v>44957</v>
      </c>
      <c r="O2" s="582">
        <f t="shared" si="0"/>
        <v>44985</v>
      </c>
      <c r="P2" s="582">
        <f t="shared" si="0"/>
        <v>45016</v>
      </c>
      <c r="Q2" s="582">
        <f t="shared" si="0"/>
        <v>45046</v>
      </c>
      <c r="R2" s="582">
        <f t="shared" si="0"/>
        <v>45077</v>
      </c>
      <c r="S2" s="582">
        <f t="shared" si="0"/>
        <v>45107</v>
      </c>
      <c r="T2" s="582">
        <f t="shared" si="0"/>
        <v>45138</v>
      </c>
      <c r="U2" s="582">
        <f t="shared" si="0"/>
        <v>45169</v>
      </c>
      <c r="V2" s="582">
        <f t="shared" si="0"/>
        <v>45199</v>
      </c>
      <c r="W2" s="582">
        <f t="shared" si="0"/>
        <v>45230</v>
      </c>
      <c r="X2" s="582">
        <f t="shared" si="0"/>
        <v>45260</v>
      </c>
      <c r="Y2" s="582">
        <f t="shared" si="0"/>
        <v>45291</v>
      </c>
      <c r="Z2" s="582">
        <f t="shared" si="0"/>
        <v>45322</v>
      </c>
      <c r="AA2" s="582">
        <f t="shared" si="0"/>
        <v>45351</v>
      </c>
      <c r="AB2" s="582">
        <f t="shared" si="0"/>
        <v>45382</v>
      </c>
      <c r="AC2" s="582">
        <f t="shared" si="0"/>
        <v>45412</v>
      </c>
      <c r="AD2" s="582">
        <f t="shared" si="0"/>
        <v>45443</v>
      </c>
      <c r="AE2" s="582">
        <f t="shared" si="0"/>
        <v>45473</v>
      </c>
      <c r="AF2" s="582">
        <f t="shared" si="0"/>
        <v>45504</v>
      </c>
      <c r="AG2" s="582">
        <f t="shared" si="0"/>
        <v>45535</v>
      </c>
      <c r="AH2" s="582">
        <f t="shared" si="0"/>
        <v>45565</v>
      </c>
      <c r="AI2" s="582">
        <f t="shared" si="0"/>
        <v>45596</v>
      </c>
      <c r="AJ2" s="582">
        <f t="shared" si="0"/>
        <v>45626</v>
      </c>
      <c r="AK2" s="582">
        <f t="shared" si="0"/>
        <v>45657</v>
      </c>
      <c r="AL2" s="582">
        <f t="shared" si="0"/>
        <v>45688</v>
      </c>
      <c r="AM2" s="582">
        <f t="shared" si="0"/>
        <v>45716</v>
      </c>
      <c r="AN2" s="582">
        <f t="shared" si="0"/>
        <v>45747</v>
      </c>
      <c r="AO2" s="582">
        <f t="shared" si="0"/>
        <v>45777</v>
      </c>
      <c r="AP2" s="582">
        <f t="shared" si="0"/>
        <v>45808</v>
      </c>
      <c r="AQ2" s="582">
        <f t="shared" si="0"/>
        <v>45838</v>
      </c>
      <c r="AR2" s="582">
        <f t="shared" si="0"/>
        <v>45869</v>
      </c>
      <c r="AS2" s="582">
        <f t="shared" si="0"/>
        <v>45900</v>
      </c>
      <c r="AT2" s="582">
        <f t="shared" si="0"/>
        <v>45930</v>
      </c>
      <c r="AU2" s="582">
        <f t="shared" si="0"/>
        <v>45961</v>
      </c>
      <c r="AV2" s="582">
        <f t="shared" si="0"/>
        <v>45991</v>
      </c>
      <c r="AW2" s="582">
        <f t="shared" si="0"/>
        <v>46022</v>
      </c>
      <c r="AX2" s="582">
        <f t="shared" si="0"/>
        <v>46053</v>
      </c>
      <c r="AY2" s="582">
        <f t="shared" si="0"/>
        <v>46081</v>
      </c>
      <c r="AZ2" s="582">
        <f t="shared" si="0"/>
        <v>46112</v>
      </c>
      <c r="BA2" s="582">
        <f t="shared" si="0"/>
        <v>46142</v>
      </c>
      <c r="BB2" s="582">
        <f t="shared" si="0"/>
        <v>46173</v>
      </c>
      <c r="BC2" s="582">
        <f t="shared" si="0"/>
        <v>46203</v>
      </c>
      <c r="BD2" s="582">
        <f t="shared" si="0"/>
        <v>46234</v>
      </c>
      <c r="BE2" s="582">
        <f t="shared" si="0"/>
        <v>46265</v>
      </c>
      <c r="BF2" s="582">
        <f t="shared" si="0"/>
        <v>46295</v>
      </c>
      <c r="BG2" s="582">
        <f t="shared" si="0"/>
        <v>46326</v>
      </c>
      <c r="BH2" s="582">
        <f t="shared" si="0"/>
        <v>46356</v>
      </c>
      <c r="BI2" s="582">
        <f t="shared" si="0"/>
        <v>46387</v>
      </c>
      <c r="BJ2" s="582">
        <f t="shared" si="0"/>
        <v>46418</v>
      </c>
      <c r="BK2" s="582">
        <f t="shared" si="0"/>
        <v>46446</v>
      </c>
      <c r="BL2" s="582">
        <f t="shared" si="0"/>
        <v>46477</v>
      </c>
      <c r="BM2" s="582">
        <f t="shared" si="0"/>
        <v>46507</v>
      </c>
      <c r="BN2" s="582">
        <f t="shared" si="0"/>
        <v>46538</v>
      </c>
      <c r="BO2" s="582">
        <f t="shared" si="0"/>
        <v>46568</v>
      </c>
      <c r="BP2" s="582">
        <f t="shared" si="0"/>
        <v>46599</v>
      </c>
      <c r="BQ2" s="582">
        <f t="shared" ref="BQ2:EB2" si="1">EOMONTH(BP2,1)</f>
        <v>46630</v>
      </c>
      <c r="BR2" s="582">
        <f t="shared" si="1"/>
        <v>46660</v>
      </c>
      <c r="BS2" s="582">
        <f t="shared" si="1"/>
        <v>46691</v>
      </c>
      <c r="BT2" s="582">
        <f t="shared" si="1"/>
        <v>46721</v>
      </c>
      <c r="BU2" s="582">
        <f t="shared" si="1"/>
        <v>46752</v>
      </c>
      <c r="BV2" s="582">
        <f t="shared" si="1"/>
        <v>46783</v>
      </c>
      <c r="BW2" s="582">
        <f t="shared" si="1"/>
        <v>46812</v>
      </c>
      <c r="BX2" s="582">
        <f t="shared" si="1"/>
        <v>46843</v>
      </c>
      <c r="BY2" s="582">
        <f t="shared" si="1"/>
        <v>46873</v>
      </c>
      <c r="BZ2" s="582">
        <f t="shared" si="1"/>
        <v>46904</v>
      </c>
      <c r="CA2" s="582">
        <f t="shared" si="1"/>
        <v>46934</v>
      </c>
      <c r="CB2" s="582">
        <f t="shared" si="1"/>
        <v>46965</v>
      </c>
      <c r="CC2" s="582">
        <f t="shared" si="1"/>
        <v>46996</v>
      </c>
      <c r="CD2" s="582">
        <f t="shared" si="1"/>
        <v>47026</v>
      </c>
      <c r="CE2" s="582">
        <f t="shared" si="1"/>
        <v>47057</v>
      </c>
      <c r="CF2" s="582">
        <f t="shared" si="1"/>
        <v>47087</v>
      </c>
      <c r="CG2" s="582">
        <f t="shared" si="1"/>
        <v>47118</v>
      </c>
      <c r="CH2" s="582">
        <f t="shared" si="1"/>
        <v>47149</v>
      </c>
      <c r="CI2" s="582">
        <f t="shared" si="1"/>
        <v>47177</v>
      </c>
      <c r="CJ2" s="582">
        <f t="shared" si="1"/>
        <v>47208</v>
      </c>
      <c r="CK2" s="582">
        <f t="shared" si="1"/>
        <v>47238</v>
      </c>
      <c r="CL2" s="582">
        <f t="shared" si="1"/>
        <v>47269</v>
      </c>
      <c r="CM2" s="582">
        <f t="shared" si="1"/>
        <v>47299</v>
      </c>
      <c r="CN2" s="582">
        <f t="shared" si="1"/>
        <v>47330</v>
      </c>
      <c r="CO2" s="582">
        <f t="shared" si="1"/>
        <v>47361</v>
      </c>
      <c r="CP2" s="582">
        <f t="shared" si="1"/>
        <v>47391</v>
      </c>
      <c r="CQ2" s="582">
        <f t="shared" si="1"/>
        <v>47422</v>
      </c>
      <c r="CR2" s="582">
        <f t="shared" si="1"/>
        <v>47452</v>
      </c>
      <c r="CS2" s="582">
        <f t="shared" si="1"/>
        <v>47483</v>
      </c>
      <c r="CT2" s="582">
        <f t="shared" si="1"/>
        <v>47514</v>
      </c>
      <c r="CU2" s="582">
        <f t="shared" si="1"/>
        <v>47542</v>
      </c>
      <c r="CV2" s="582">
        <f t="shared" si="1"/>
        <v>47573</v>
      </c>
      <c r="CW2" s="582">
        <f t="shared" si="1"/>
        <v>47603</v>
      </c>
      <c r="CX2" s="582">
        <f t="shared" si="1"/>
        <v>47634</v>
      </c>
      <c r="CY2" s="582">
        <f t="shared" si="1"/>
        <v>47664</v>
      </c>
      <c r="CZ2" s="582">
        <f t="shared" si="1"/>
        <v>47695</v>
      </c>
      <c r="DA2" s="582">
        <f t="shared" si="1"/>
        <v>47726</v>
      </c>
      <c r="DB2" s="582">
        <f t="shared" si="1"/>
        <v>47756</v>
      </c>
      <c r="DC2" s="582">
        <f t="shared" si="1"/>
        <v>47787</v>
      </c>
      <c r="DD2" s="582">
        <f t="shared" si="1"/>
        <v>47817</v>
      </c>
      <c r="DE2" s="582">
        <f t="shared" si="1"/>
        <v>47848</v>
      </c>
      <c r="DF2" s="582">
        <f t="shared" si="1"/>
        <v>47879</v>
      </c>
      <c r="DG2" s="582">
        <f t="shared" si="1"/>
        <v>47907</v>
      </c>
      <c r="DH2" s="582">
        <f t="shared" si="1"/>
        <v>47938</v>
      </c>
      <c r="DI2" s="582">
        <f t="shared" si="1"/>
        <v>47968</v>
      </c>
      <c r="DJ2" s="582">
        <f t="shared" si="1"/>
        <v>47999</v>
      </c>
      <c r="DK2" s="582">
        <f t="shared" si="1"/>
        <v>48029</v>
      </c>
      <c r="DL2" s="582">
        <f t="shared" si="1"/>
        <v>48060</v>
      </c>
      <c r="DM2" s="582">
        <f t="shared" si="1"/>
        <v>48091</v>
      </c>
      <c r="DN2" s="582">
        <f t="shared" si="1"/>
        <v>48121</v>
      </c>
      <c r="DO2" s="582">
        <f t="shared" si="1"/>
        <v>48152</v>
      </c>
      <c r="DP2" s="582">
        <f t="shared" si="1"/>
        <v>48182</v>
      </c>
      <c r="DQ2" s="582">
        <f t="shared" si="1"/>
        <v>48213</v>
      </c>
      <c r="DR2" s="582">
        <f t="shared" si="1"/>
        <v>48244</v>
      </c>
      <c r="DS2" s="582">
        <f t="shared" si="1"/>
        <v>48273</v>
      </c>
      <c r="DT2" s="582">
        <f t="shared" si="1"/>
        <v>48304</v>
      </c>
      <c r="DU2" s="582">
        <f t="shared" si="1"/>
        <v>48334</v>
      </c>
      <c r="DV2" s="582">
        <f t="shared" si="1"/>
        <v>48365</v>
      </c>
      <c r="DW2" s="582">
        <f t="shared" si="1"/>
        <v>48395</v>
      </c>
      <c r="DX2" s="582">
        <f t="shared" si="1"/>
        <v>48426</v>
      </c>
      <c r="DY2" s="582">
        <f t="shared" si="1"/>
        <v>48457</v>
      </c>
      <c r="DZ2" s="582">
        <f t="shared" si="1"/>
        <v>48487</v>
      </c>
      <c r="EA2" s="582">
        <f t="shared" si="1"/>
        <v>48518</v>
      </c>
      <c r="EB2" s="582">
        <f t="shared" si="1"/>
        <v>48548</v>
      </c>
      <c r="EC2" s="582">
        <f t="shared" ref="EC2:GN2" si="2">EOMONTH(EB2,1)</f>
        <v>48579</v>
      </c>
      <c r="ED2" s="582">
        <f t="shared" si="2"/>
        <v>48610</v>
      </c>
      <c r="EE2" s="582">
        <f t="shared" si="2"/>
        <v>48638</v>
      </c>
      <c r="EF2" s="582">
        <f t="shared" si="2"/>
        <v>48669</v>
      </c>
      <c r="EG2" s="582">
        <f t="shared" si="2"/>
        <v>48699</v>
      </c>
      <c r="EH2" s="582">
        <f t="shared" si="2"/>
        <v>48730</v>
      </c>
      <c r="EI2" s="582">
        <f t="shared" si="2"/>
        <v>48760</v>
      </c>
      <c r="EJ2" s="582">
        <f t="shared" si="2"/>
        <v>48791</v>
      </c>
      <c r="EK2" s="582">
        <f t="shared" si="2"/>
        <v>48822</v>
      </c>
      <c r="EL2" s="582">
        <f t="shared" si="2"/>
        <v>48852</v>
      </c>
      <c r="EM2" s="582">
        <f t="shared" si="2"/>
        <v>48883</v>
      </c>
      <c r="EN2" s="582">
        <f t="shared" si="2"/>
        <v>48913</v>
      </c>
      <c r="EO2" s="582">
        <f t="shared" si="2"/>
        <v>48944</v>
      </c>
      <c r="EP2" s="582">
        <f t="shared" si="2"/>
        <v>48975</v>
      </c>
      <c r="EQ2" s="582">
        <f t="shared" si="2"/>
        <v>49003</v>
      </c>
      <c r="ER2" s="582">
        <f t="shared" si="2"/>
        <v>49034</v>
      </c>
      <c r="ES2" s="582">
        <f t="shared" si="2"/>
        <v>49064</v>
      </c>
      <c r="ET2" s="582">
        <f t="shared" si="2"/>
        <v>49095</v>
      </c>
      <c r="EU2" s="582">
        <f t="shared" si="2"/>
        <v>49125</v>
      </c>
      <c r="EV2" s="582">
        <f t="shared" si="2"/>
        <v>49156</v>
      </c>
      <c r="EW2" s="582">
        <f t="shared" si="2"/>
        <v>49187</v>
      </c>
      <c r="EX2" s="582">
        <f t="shared" si="2"/>
        <v>49217</v>
      </c>
      <c r="EY2" s="582">
        <f t="shared" si="2"/>
        <v>49248</v>
      </c>
      <c r="EZ2" s="582">
        <f t="shared" si="2"/>
        <v>49278</v>
      </c>
      <c r="FA2" s="582">
        <f t="shared" si="2"/>
        <v>49309</v>
      </c>
      <c r="FB2" s="582">
        <f t="shared" si="2"/>
        <v>49340</v>
      </c>
      <c r="FC2" s="582">
        <f t="shared" si="2"/>
        <v>49368</v>
      </c>
      <c r="FD2" s="582">
        <f t="shared" si="2"/>
        <v>49399</v>
      </c>
      <c r="FE2" s="582">
        <f t="shared" si="2"/>
        <v>49429</v>
      </c>
      <c r="FF2" s="582">
        <f t="shared" si="2"/>
        <v>49460</v>
      </c>
      <c r="FG2" s="582">
        <f t="shared" si="2"/>
        <v>49490</v>
      </c>
      <c r="FH2" s="582">
        <f t="shared" si="2"/>
        <v>49521</v>
      </c>
      <c r="FI2" s="582">
        <f t="shared" si="2"/>
        <v>49552</v>
      </c>
      <c r="FJ2" s="582">
        <f t="shared" si="2"/>
        <v>49582</v>
      </c>
      <c r="FK2" s="582">
        <f t="shared" si="2"/>
        <v>49613</v>
      </c>
      <c r="FL2" s="582">
        <f t="shared" si="2"/>
        <v>49643</v>
      </c>
      <c r="FM2" s="582">
        <f t="shared" si="2"/>
        <v>49674</v>
      </c>
      <c r="FN2" s="582">
        <f t="shared" si="2"/>
        <v>49705</v>
      </c>
      <c r="FO2" s="582">
        <f t="shared" si="2"/>
        <v>49734</v>
      </c>
      <c r="FP2" s="582">
        <f t="shared" si="2"/>
        <v>49765</v>
      </c>
      <c r="FQ2" s="582">
        <f t="shared" si="2"/>
        <v>49795</v>
      </c>
      <c r="FR2" s="582">
        <f t="shared" si="2"/>
        <v>49826</v>
      </c>
      <c r="FS2" s="582">
        <f t="shared" si="2"/>
        <v>49856</v>
      </c>
      <c r="FT2" s="582">
        <f t="shared" si="2"/>
        <v>49887</v>
      </c>
      <c r="FU2" s="582">
        <f t="shared" si="2"/>
        <v>49918</v>
      </c>
      <c r="FV2" s="582">
        <f t="shared" si="2"/>
        <v>49948</v>
      </c>
      <c r="FW2" s="582">
        <f t="shared" si="2"/>
        <v>49979</v>
      </c>
      <c r="FX2" s="582">
        <f t="shared" si="2"/>
        <v>50009</v>
      </c>
      <c r="FY2" s="582">
        <f t="shared" si="2"/>
        <v>50040</v>
      </c>
      <c r="FZ2" s="582">
        <f t="shared" si="2"/>
        <v>50071</v>
      </c>
      <c r="GA2" s="582">
        <f t="shared" si="2"/>
        <v>50099</v>
      </c>
      <c r="GB2" s="582">
        <f t="shared" si="2"/>
        <v>50130</v>
      </c>
      <c r="GC2" s="582">
        <f t="shared" si="2"/>
        <v>50160</v>
      </c>
      <c r="GD2" s="582">
        <f t="shared" si="2"/>
        <v>50191</v>
      </c>
      <c r="GE2" s="582">
        <f t="shared" si="2"/>
        <v>50221</v>
      </c>
      <c r="GF2" s="582">
        <f t="shared" si="2"/>
        <v>50252</v>
      </c>
      <c r="GG2" s="582">
        <f t="shared" si="2"/>
        <v>50283</v>
      </c>
      <c r="GH2" s="582">
        <f t="shared" si="2"/>
        <v>50313</v>
      </c>
      <c r="GI2" s="582">
        <f t="shared" si="2"/>
        <v>50344</v>
      </c>
      <c r="GJ2" s="582">
        <f t="shared" si="2"/>
        <v>50374</v>
      </c>
      <c r="GK2" s="582">
        <f t="shared" si="2"/>
        <v>50405</v>
      </c>
      <c r="GL2" s="582">
        <f t="shared" si="2"/>
        <v>50436</v>
      </c>
      <c r="GM2" s="582">
        <f t="shared" si="2"/>
        <v>50464</v>
      </c>
      <c r="GN2" s="582">
        <f t="shared" si="2"/>
        <v>50495</v>
      </c>
      <c r="GO2" s="582">
        <f t="shared" ref="GO2:IZ2" si="3">EOMONTH(GN2,1)</f>
        <v>50525</v>
      </c>
      <c r="GP2" s="582">
        <f t="shared" si="3"/>
        <v>50556</v>
      </c>
      <c r="GQ2" s="582">
        <f t="shared" si="3"/>
        <v>50586</v>
      </c>
      <c r="GR2" s="582">
        <f t="shared" si="3"/>
        <v>50617</v>
      </c>
      <c r="GS2" s="582">
        <f t="shared" si="3"/>
        <v>50648</v>
      </c>
      <c r="GT2" s="582">
        <f t="shared" si="3"/>
        <v>50678</v>
      </c>
      <c r="GU2" s="582">
        <f t="shared" si="3"/>
        <v>50709</v>
      </c>
      <c r="GV2" s="582">
        <f t="shared" si="3"/>
        <v>50739</v>
      </c>
      <c r="GW2" s="582">
        <f t="shared" si="3"/>
        <v>50770</v>
      </c>
      <c r="GX2" s="582">
        <f t="shared" si="3"/>
        <v>50801</v>
      </c>
      <c r="GY2" s="582">
        <f t="shared" si="3"/>
        <v>50829</v>
      </c>
      <c r="GZ2" s="582">
        <f t="shared" si="3"/>
        <v>50860</v>
      </c>
      <c r="HA2" s="582">
        <f t="shared" si="3"/>
        <v>50890</v>
      </c>
      <c r="HB2" s="582">
        <f t="shared" si="3"/>
        <v>50921</v>
      </c>
      <c r="HC2" s="582">
        <f t="shared" si="3"/>
        <v>50951</v>
      </c>
      <c r="HD2" s="582">
        <f t="shared" si="3"/>
        <v>50982</v>
      </c>
      <c r="HE2" s="582">
        <f t="shared" si="3"/>
        <v>51013</v>
      </c>
      <c r="HF2" s="582">
        <f t="shared" si="3"/>
        <v>51043</v>
      </c>
      <c r="HG2" s="582">
        <f t="shared" si="3"/>
        <v>51074</v>
      </c>
      <c r="HH2" s="582">
        <f t="shared" si="3"/>
        <v>51104</v>
      </c>
      <c r="HI2" s="582">
        <f t="shared" si="3"/>
        <v>51135</v>
      </c>
      <c r="HJ2" s="582">
        <f t="shared" si="3"/>
        <v>51166</v>
      </c>
      <c r="HK2" s="582">
        <f t="shared" si="3"/>
        <v>51195</v>
      </c>
      <c r="HL2" s="582">
        <f t="shared" si="3"/>
        <v>51226</v>
      </c>
      <c r="HM2" s="582">
        <f t="shared" si="3"/>
        <v>51256</v>
      </c>
      <c r="HN2" s="582">
        <f t="shared" si="3"/>
        <v>51287</v>
      </c>
      <c r="HO2" s="582">
        <f t="shared" si="3"/>
        <v>51317</v>
      </c>
      <c r="HP2" s="582">
        <f t="shared" si="3"/>
        <v>51348</v>
      </c>
      <c r="HQ2" s="582">
        <f t="shared" si="3"/>
        <v>51379</v>
      </c>
      <c r="HR2" s="582">
        <f t="shared" si="3"/>
        <v>51409</v>
      </c>
      <c r="HS2" s="582">
        <f t="shared" si="3"/>
        <v>51440</v>
      </c>
      <c r="HT2" s="582">
        <f t="shared" si="3"/>
        <v>51470</v>
      </c>
      <c r="HU2" s="582">
        <f t="shared" si="3"/>
        <v>51501</v>
      </c>
      <c r="HV2" s="582">
        <f t="shared" si="3"/>
        <v>51532</v>
      </c>
      <c r="HW2" s="582">
        <f t="shared" si="3"/>
        <v>51560</v>
      </c>
      <c r="HX2" s="582">
        <f t="shared" si="3"/>
        <v>51591</v>
      </c>
      <c r="HY2" s="582">
        <f t="shared" si="3"/>
        <v>51621</v>
      </c>
      <c r="HZ2" s="582">
        <f t="shared" si="3"/>
        <v>51652</v>
      </c>
      <c r="IA2" s="582">
        <f t="shared" si="3"/>
        <v>51682</v>
      </c>
      <c r="IB2" s="582">
        <f t="shared" si="3"/>
        <v>51713</v>
      </c>
      <c r="IC2" s="582">
        <f t="shared" si="3"/>
        <v>51744</v>
      </c>
      <c r="ID2" s="582">
        <f t="shared" si="3"/>
        <v>51774</v>
      </c>
      <c r="IE2" s="582">
        <f t="shared" si="3"/>
        <v>51805</v>
      </c>
      <c r="IF2" s="582">
        <f t="shared" si="3"/>
        <v>51835</v>
      </c>
      <c r="IG2" s="582">
        <f t="shared" si="3"/>
        <v>51866</v>
      </c>
      <c r="IH2" s="582">
        <f t="shared" si="3"/>
        <v>51897</v>
      </c>
      <c r="II2" s="582">
        <f t="shared" si="3"/>
        <v>51925</v>
      </c>
      <c r="IJ2" s="582">
        <f t="shared" si="3"/>
        <v>51956</v>
      </c>
      <c r="IK2" s="582">
        <f t="shared" si="3"/>
        <v>51986</v>
      </c>
      <c r="IL2" s="582">
        <f t="shared" si="3"/>
        <v>52017</v>
      </c>
      <c r="IM2" s="582">
        <f t="shared" si="3"/>
        <v>52047</v>
      </c>
      <c r="IN2" s="582">
        <f t="shared" si="3"/>
        <v>52078</v>
      </c>
      <c r="IO2" s="582">
        <f t="shared" si="3"/>
        <v>52109</v>
      </c>
      <c r="IP2" s="582">
        <f t="shared" si="3"/>
        <v>52139</v>
      </c>
      <c r="IQ2" s="582">
        <f t="shared" si="3"/>
        <v>52170</v>
      </c>
      <c r="IR2" s="582">
        <f t="shared" si="3"/>
        <v>52200</v>
      </c>
      <c r="IS2" s="582">
        <f t="shared" si="3"/>
        <v>52231</v>
      </c>
      <c r="IT2" s="582">
        <f t="shared" si="3"/>
        <v>52262</v>
      </c>
      <c r="IU2" s="582">
        <f t="shared" si="3"/>
        <v>52290</v>
      </c>
      <c r="IV2" s="582">
        <f t="shared" si="3"/>
        <v>52321</v>
      </c>
      <c r="IW2" s="582">
        <f t="shared" si="3"/>
        <v>52351</v>
      </c>
      <c r="IX2" s="582">
        <f t="shared" si="3"/>
        <v>52382</v>
      </c>
      <c r="IY2" s="582">
        <f t="shared" si="3"/>
        <v>52412</v>
      </c>
      <c r="IZ2" s="582">
        <f t="shared" si="3"/>
        <v>52443</v>
      </c>
      <c r="JA2" s="582">
        <f t="shared" ref="JA2:JZ2" si="4">EOMONTH(IZ2,1)</f>
        <v>52474</v>
      </c>
      <c r="JB2" s="582">
        <f t="shared" si="4"/>
        <v>52504</v>
      </c>
      <c r="JC2" s="582">
        <f t="shared" si="4"/>
        <v>52535</v>
      </c>
      <c r="JD2" s="582">
        <f t="shared" si="4"/>
        <v>52565</v>
      </c>
      <c r="JE2" s="582">
        <f t="shared" si="4"/>
        <v>52596</v>
      </c>
      <c r="JF2" s="582">
        <f t="shared" si="4"/>
        <v>52627</v>
      </c>
      <c r="JG2" s="582">
        <f t="shared" si="4"/>
        <v>52656</v>
      </c>
      <c r="JH2" s="582">
        <f t="shared" si="4"/>
        <v>52687</v>
      </c>
      <c r="JI2" s="582">
        <f t="shared" si="4"/>
        <v>52717</v>
      </c>
      <c r="JJ2" s="582">
        <f t="shared" si="4"/>
        <v>52748</v>
      </c>
      <c r="JK2" s="582">
        <f t="shared" si="4"/>
        <v>52778</v>
      </c>
      <c r="JL2" s="582">
        <f t="shared" si="4"/>
        <v>52809</v>
      </c>
      <c r="JM2" s="582">
        <f t="shared" si="4"/>
        <v>52840</v>
      </c>
      <c r="JN2" s="582">
        <f t="shared" si="4"/>
        <v>52870</v>
      </c>
      <c r="JO2" s="582">
        <f t="shared" si="4"/>
        <v>52901</v>
      </c>
      <c r="JP2" s="582">
        <f t="shared" si="4"/>
        <v>52931</v>
      </c>
      <c r="JQ2" s="582">
        <f t="shared" si="4"/>
        <v>52962</v>
      </c>
      <c r="JR2" s="582">
        <f t="shared" si="4"/>
        <v>52993</v>
      </c>
      <c r="JS2" s="582">
        <f t="shared" si="4"/>
        <v>53021</v>
      </c>
      <c r="JT2" s="582">
        <f t="shared" si="4"/>
        <v>53052</v>
      </c>
      <c r="JU2" s="582">
        <f t="shared" si="4"/>
        <v>53082</v>
      </c>
      <c r="JV2" s="582">
        <f t="shared" si="4"/>
        <v>53113</v>
      </c>
      <c r="JW2" s="582">
        <f t="shared" si="4"/>
        <v>53143</v>
      </c>
      <c r="JX2" s="582">
        <f t="shared" si="4"/>
        <v>53174</v>
      </c>
      <c r="JY2" s="582">
        <f t="shared" si="4"/>
        <v>53205</v>
      </c>
      <c r="JZ2" s="582">
        <f t="shared" si="4"/>
        <v>53235</v>
      </c>
    </row>
    <row r="3" spans="1:287" ht="27.75" customHeight="1">
      <c r="A3"/>
      <c r="B3"/>
      <c r="C3" s="775" t="s">
        <v>222</v>
      </c>
      <c r="D3" s="775" t="s">
        <v>223</v>
      </c>
      <c r="E3" s="775" t="s">
        <v>224</v>
      </c>
      <c r="F3" s="775" t="s">
        <v>225</v>
      </c>
      <c r="G3" s="775" t="s">
        <v>226</v>
      </c>
      <c r="H3" s="775" t="s">
        <v>227</v>
      </c>
      <c r="I3" s="775" t="s">
        <v>228</v>
      </c>
      <c r="J3" s="775" t="s">
        <v>229</v>
      </c>
      <c r="K3" s="775" t="s">
        <v>230</v>
      </c>
      <c r="L3" s="775" t="s">
        <v>231</v>
      </c>
      <c r="M3" s="775" t="s">
        <v>232</v>
      </c>
      <c r="N3" s="775" t="s">
        <v>233</v>
      </c>
      <c r="O3" s="775" t="s">
        <v>234</v>
      </c>
      <c r="P3" s="775" t="s">
        <v>235</v>
      </c>
      <c r="Q3" s="775" t="s">
        <v>236</v>
      </c>
      <c r="R3" s="775" t="s">
        <v>237</v>
      </c>
      <c r="S3" s="775" t="s">
        <v>238</v>
      </c>
      <c r="T3" s="775" t="s">
        <v>239</v>
      </c>
      <c r="U3" s="775" t="s">
        <v>240</v>
      </c>
      <c r="V3" s="775" t="s">
        <v>241</v>
      </c>
      <c r="W3" s="775" t="s">
        <v>242</v>
      </c>
      <c r="X3" s="775" t="s">
        <v>243</v>
      </c>
      <c r="Y3" s="775" t="s">
        <v>244</v>
      </c>
      <c r="Z3" s="775" t="s">
        <v>245</v>
      </c>
      <c r="AA3" s="775" t="s">
        <v>246</v>
      </c>
      <c r="AB3" s="775" t="s">
        <v>247</v>
      </c>
      <c r="AC3" s="775" t="s">
        <v>248</v>
      </c>
      <c r="AD3" s="775" t="s">
        <v>249</v>
      </c>
      <c r="AE3" s="775" t="s">
        <v>250</v>
      </c>
      <c r="AF3" s="775" t="s">
        <v>251</v>
      </c>
      <c r="AG3" s="775" t="s">
        <v>252</v>
      </c>
      <c r="AH3" s="775" t="s">
        <v>253</v>
      </c>
      <c r="AI3" s="775" t="s">
        <v>254</v>
      </c>
      <c r="AJ3" s="775" t="s">
        <v>255</v>
      </c>
      <c r="AK3" s="775" t="s">
        <v>256</v>
      </c>
      <c r="AL3" s="775" t="s">
        <v>257</v>
      </c>
      <c r="AM3" s="775" t="s">
        <v>258</v>
      </c>
      <c r="AN3" s="775" t="s">
        <v>259</v>
      </c>
      <c r="AO3" s="775" t="s">
        <v>260</v>
      </c>
      <c r="AP3" s="775" t="s">
        <v>261</v>
      </c>
      <c r="AQ3" s="775" t="s">
        <v>262</v>
      </c>
      <c r="AR3" s="775" t="s">
        <v>263</v>
      </c>
      <c r="AS3" s="775" t="s">
        <v>264</v>
      </c>
      <c r="AT3" s="775" t="s">
        <v>265</v>
      </c>
      <c r="AU3" s="775" t="s">
        <v>266</v>
      </c>
      <c r="AV3" s="775" t="s">
        <v>267</v>
      </c>
      <c r="AW3" s="775" t="s">
        <v>268</v>
      </c>
      <c r="AX3" s="775" t="s">
        <v>269</v>
      </c>
      <c r="AY3" s="775" t="s">
        <v>270</v>
      </c>
      <c r="AZ3" s="775" t="s">
        <v>271</v>
      </c>
      <c r="BA3" s="775" t="s">
        <v>272</v>
      </c>
      <c r="BB3" s="775" t="s">
        <v>273</v>
      </c>
      <c r="BC3" s="775" t="s">
        <v>274</v>
      </c>
      <c r="BD3" s="775" t="s">
        <v>275</v>
      </c>
      <c r="BE3" s="775" t="s">
        <v>276</v>
      </c>
      <c r="BF3" s="775" t="s">
        <v>277</v>
      </c>
      <c r="BG3" s="775" t="s">
        <v>278</v>
      </c>
      <c r="BH3" s="775" t="s">
        <v>279</v>
      </c>
      <c r="BI3" s="775" t="s">
        <v>280</v>
      </c>
      <c r="BJ3" s="775" t="s">
        <v>281</v>
      </c>
      <c r="BK3" s="775" t="s">
        <v>282</v>
      </c>
      <c r="BL3" s="775" t="s">
        <v>283</v>
      </c>
      <c r="BM3" s="775" t="s">
        <v>284</v>
      </c>
      <c r="BN3" s="775" t="s">
        <v>285</v>
      </c>
      <c r="BO3" s="775" t="s">
        <v>286</v>
      </c>
      <c r="BP3" s="775" t="s">
        <v>287</v>
      </c>
      <c r="BQ3" s="775" t="s">
        <v>288</v>
      </c>
      <c r="BR3" s="775" t="s">
        <v>289</v>
      </c>
      <c r="BS3" s="775" t="s">
        <v>290</v>
      </c>
      <c r="BT3" s="775" t="s">
        <v>291</v>
      </c>
      <c r="BU3" s="775" t="s">
        <v>292</v>
      </c>
      <c r="BV3" s="775" t="s">
        <v>293</v>
      </c>
      <c r="BW3" s="775" t="s">
        <v>294</v>
      </c>
      <c r="BX3" s="775" t="s">
        <v>295</v>
      </c>
      <c r="BY3" s="775" t="s">
        <v>296</v>
      </c>
      <c r="BZ3" s="775" t="s">
        <v>297</v>
      </c>
      <c r="CA3" s="775" t="s">
        <v>298</v>
      </c>
      <c r="CB3" s="775" t="s">
        <v>299</v>
      </c>
      <c r="CC3" s="775" t="s">
        <v>300</v>
      </c>
      <c r="CD3" s="775" t="s">
        <v>301</v>
      </c>
      <c r="CE3" s="775" t="s">
        <v>302</v>
      </c>
      <c r="CF3" s="775" t="s">
        <v>303</v>
      </c>
      <c r="CG3" s="775" t="s">
        <v>304</v>
      </c>
      <c r="CH3" s="775" t="s">
        <v>305</v>
      </c>
      <c r="CI3" s="775" t="s">
        <v>306</v>
      </c>
      <c r="CJ3" s="775" t="s">
        <v>307</v>
      </c>
      <c r="CK3" s="775" t="s">
        <v>308</v>
      </c>
      <c r="CL3" s="775" t="s">
        <v>309</v>
      </c>
      <c r="CM3" s="775" t="s">
        <v>310</v>
      </c>
      <c r="CN3" s="775" t="s">
        <v>311</v>
      </c>
      <c r="CO3" s="775" t="s">
        <v>312</v>
      </c>
      <c r="CP3" s="775" t="s">
        <v>313</v>
      </c>
      <c r="CQ3" s="775" t="s">
        <v>314</v>
      </c>
      <c r="CR3" s="775" t="s">
        <v>315</v>
      </c>
      <c r="CS3" s="775" t="s">
        <v>316</v>
      </c>
      <c r="CT3" s="775" t="s">
        <v>317</v>
      </c>
      <c r="CU3" s="775" t="s">
        <v>318</v>
      </c>
      <c r="CV3" s="775" t="s">
        <v>319</v>
      </c>
      <c r="CW3" s="775" t="s">
        <v>320</v>
      </c>
      <c r="CX3" s="775" t="s">
        <v>321</v>
      </c>
      <c r="CY3" s="775" t="s">
        <v>322</v>
      </c>
      <c r="CZ3" s="775" t="s">
        <v>323</v>
      </c>
      <c r="DA3" s="775" t="s">
        <v>324</v>
      </c>
      <c r="DB3" s="775" t="s">
        <v>325</v>
      </c>
      <c r="DC3" s="775" t="s">
        <v>326</v>
      </c>
      <c r="DD3" s="775" t="s">
        <v>327</v>
      </c>
      <c r="DE3" s="775" t="s">
        <v>328</v>
      </c>
      <c r="DF3" s="775" t="s">
        <v>329</v>
      </c>
      <c r="DG3" s="775" t="s">
        <v>330</v>
      </c>
      <c r="DH3" s="775" t="s">
        <v>331</v>
      </c>
      <c r="DI3" s="775" t="s">
        <v>332</v>
      </c>
      <c r="DJ3" s="775" t="s">
        <v>333</v>
      </c>
      <c r="DK3" s="775" t="s">
        <v>334</v>
      </c>
      <c r="DL3" s="775" t="s">
        <v>335</v>
      </c>
      <c r="DM3" s="775" t="s">
        <v>336</v>
      </c>
      <c r="DN3" s="775" t="s">
        <v>337</v>
      </c>
      <c r="DO3" s="775" t="s">
        <v>338</v>
      </c>
      <c r="DP3" s="775" t="s">
        <v>339</v>
      </c>
      <c r="DQ3" s="775" t="s">
        <v>340</v>
      </c>
      <c r="DR3" s="775" t="s">
        <v>341</v>
      </c>
      <c r="DS3" s="775" t="s">
        <v>342</v>
      </c>
      <c r="DT3" s="775" t="s">
        <v>343</v>
      </c>
      <c r="DU3" s="775" t="s">
        <v>344</v>
      </c>
      <c r="DV3" s="775" t="s">
        <v>345</v>
      </c>
      <c r="DW3" s="775" t="s">
        <v>346</v>
      </c>
      <c r="DX3" s="775" t="s">
        <v>347</v>
      </c>
      <c r="DY3" s="775" t="s">
        <v>348</v>
      </c>
      <c r="DZ3" s="775" t="s">
        <v>349</v>
      </c>
      <c r="EA3" s="775" t="s">
        <v>350</v>
      </c>
      <c r="EB3" s="775" t="s">
        <v>351</v>
      </c>
      <c r="EC3" s="775" t="s">
        <v>352</v>
      </c>
      <c r="ED3" s="775" t="s">
        <v>353</v>
      </c>
      <c r="EE3" s="775" t="s">
        <v>422</v>
      </c>
      <c r="EF3" s="775" t="s">
        <v>380</v>
      </c>
      <c r="EG3" s="775" t="s">
        <v>381</v>
      </c>
      <c r="EH3" s="775" t="s">
        <v>382</v>
      </c>
      <c r="EI3" s="775" t="s">
        <v>383</v>
      </c>
      <c r="EJ3" s="775" t="s">
        <v>384</v>
      </c>
      <c r="EK3" s="775" t="s">
        <v>385</v>
      </c>
      <c r="EL3" s="775" t="s">
        <v>386</v>
      </c>
      <c r="EM3" s="775" t="s">
        <v>387</v>
      </c>
      <c r="EN3" s="775" t="s">
        <v>388</v>
      </c>
      <c r="EO3" s="775" t="s">
        <v>389</v>
      </c>
      <c r="EP3" s="775" t="s">
        <v>390</v>
      </c>
      <c r="EQ3" s="775" t="s">
        <v>391</v>
      </c>
      <c r="ER3" s="775" t="s">
        <v>392</v>
      </c>
      <c r="ES3" s="775" t="s">
        <v>393</v>
      </c>
      <c r="ET3" s="775" t="s">
        <v>394</v>
      </c>
      <c r="EU3" s="775" t="s">
        <v>395</v>
      </c>
      <c r="EV3" s="775" t="s">
        <v>396</v>
      </c>
      <c r="EW3" s="775" t="s">
        <v>397</v>
      </c>
      <c r="EX3" s="775" t="s">
        <v>398</v>
      </c>
      <c r="EY3" s="775" t="s">
        <v>399</v>
      </c>
      <c r="EZ3" s="775" t="s">
        <v>400</v>
      </c>
      <c r="FA3" s="775" t="s">
        <v>401</v>
      </c>
      <c r="FB3" s="775" t="s">
        <v>402</v>
      </c>
      <c r="FC3" s="405"/>
      <c r="FD3" s="405"/>
      <c r="FE3" s="405"/>
      <c r="FF3" s="405"/>
      <c r="FG3" s="405"/>
      <c r="FH3" s="405"/>
      <c r="FI3" s="405"/>
      <c r="FJ3" s="405"/>
      <c r="FK3" s="405"/>
      <c r="FL3" s="405"/>
      <c r="FM3" s="405"/>
      <c r="FN3" s="405"/>
      <c r="FO3" s="405"/>
      <c r="FP3" s="405"/>
      <c r="FQ3" s="405"/>
      <c r="FR3" s="405"/>
      <c r="FS3" s="405"/>
      <c r="FT3" s="405"/>
      <c r="FU3" s="405"/>
      <c r="FV3" s="405"/>
      <c r="FW3" s="405"/>
      <c r="FX3" s="405"/>
      <c r="FY3" s="405"/>
      <c r="FZ3" s="405"/>
      <c r="GA3" s="405"/>
      <c r="GB3" s="405"/>
      <c r="GC3" s="405"/>
      <c r="GD3" s="405"/>
      <c r="GE3" s="405"/>
      <c r="GF3" s="405"/>
      <c r="GG3" s="405"/>
      <c r="GH3" s="405"/>
      <c r="GI3" s="405"/>
      <c r="GJ3" s="405"/>
      <c r="GK3" s="405"/>
      <c r="GL3" s="405"/>
      <c r="GM3" s="405"/>
      <c r="GN3" s="405"/>
      <c r="GO3" s="405"/>
      <c r="GP3" s="405"/>
      <c r="GQ3" s="405"/>
      <c r="GR3" s="405"/>
      <c r="GS3" s="405"/>
      <c r="GT3" s="405"/>
      <c r="GU3" s="405"/>
      <c r="GV3" s="405"/>
      <c r="GW3" s="405"/>
      <c r="GX3" s="405"/>
      <c r="GY3" s="405"/>
      <c r="GZ3" s="405"/>
      <c r="HA3" s="405"/>
      <c r="HB3" s="405"/>
      <c r="HC3" s="405"/>
      <c r="HD3" s="405"/>
      <c r="HE3" s="405"/>
      <c r="HF3" s="405"/>
      <c r="HG3" s="405"/>
      <c r="HH3" s="405"/>
      <c r="HI3" s="405"/>
      <c r="HJ3" s="405"/>
      <c r="HK3" s="405"/>
      <c r="HL3" s="405"/>
      <c r="HM3" s="405"/>
      <c r="HN3" s="405"/>
      <c r="HO3" s="405"/>
      <c r="HP3" s="405"/>
      <c r="HQ3" s="405"/>
      <c r="HR3" s="405"/>
      <c r="HS3" s="405"/>
      <c r="HT3" s="405"/>
      <c r="HU3" s="405"/>
      <c r="HV3" s="405"/>
      <c r="HW3" s="405"/>
      <c r="HX3" s="405"/>
      <c r="HY3" s="405"/>
      <c r="HZ3" s="405"/>
      <c r="IA3" s="405"/>
      <c r="IB3" s="405"/>
      <c r="IC3" s="405"/>
      <c r="ID3" s="405"/>
      <c r="IE3" s="405"/>
      <c r="IF3" s="405"/>
      <c r="IG3" s="405"/>
      <c r="IH3" s="405"/>
      <c r="II3" s="405"/>
      <c r="IJ3" s="405"/>
      <c r="IK3" s="405"/>
      <c r="IL3" s="405"/>
      <c r="IM3" s="405"/>
      <c r="IN3" s="405"/>
      <c r="IO3" s="405"/>
      <c r="IP3" s="405"/>
      <c r="IQ3" s="405"/>
      <c r="IR3" s="405"/>
      <c r="IS3" s="405"/>
      <c r="IT3" s="405"/>
      <c r="IU3" s="405"/>
      <c r="IV3" s="405"/>
      <c r="IW3" s="405"/>
      <c r="IX3" s="405"/>
      <c r="IY3" s="405"/>
      <c r="IZ3" s="405"/>
      <c r="JA3" s="405"/>
      <c r="JB3" s="405"/>
      <c r="JC3" s="405"/>
      <c r="JD3" s="405"/>
      <c r="JE3" s="405"/>
      <c r="JF3" s="405"/>
      <c r="JG3" s="405"/>
      <c r="JH3" s="405"/>
      <c r="JI3" s="405"/>
      <c r="JJ3" s="405"/>
      <c r="JK3" s="405"/>
      <c r="JL3" s="405"/>
      <c r="JM3" s="405"/>
      <c r="JN3" s="405"/>
      <c r="JO3" s="405"/>
      <c r="JP3" s="405"/>
      <c r="JQ3" s="405"/>
      <c r="JR3" s="405"/>
      <c r="JS3" s="405"/>
      <c r="JT3" s="405"/>
      <c r="JU3" s="405"/>
      <c r="JV3" s="405"/>
      <c r="JW3" s="405"/>
      <c r="JX3" s="405"/>
      <c r="JY3" s="405"/>
      <c r="JZ3" s="405"/>
      <c r="KA3" s="405"/>
    </row>
    <row r="4" spans="1:287" ht="27.75" customHeight="1">
      <c r="A4" s="776" t="s">
        <v>354</v>
      </c>
      <c r="B4" s="783" t="s">
        <v>166</v>
      </c>
      <c r="C4" s="777" t="s">
        <v>469</v>
      </c>
      <c r="D4" s="777" t="s">
        <v>470</v>
      </c>
      <c r="E4" s="777" t="s">
        <v>471</v>
      </c>
      <c r="F4" s="777" t="s">
        <v>472</v>
      </c>
      <c r="G4" s="777" t="s">
        <v>473</v>
      </c>
      <c r="H4" s="777" t="s">
        <v>474</v>
      </c>
      <c r="I4" s="777" t="s">
        <v>475</v>
      </c>
      <c r="J4" s="777" t="s">
        <v>476</v>
      </c>
      <c r="K4" s="777" t="s">
        <v>477</v>
      </c>
      <c r="L4" s="777" t="s">
        <v>478</v>
      </c>
      <c r="M4" s="777" t="s">
        <v>479</v>
      </c>
      <c r="N4" s="777" t="s">
        <v>480</v>
      </c>
      <c r="O4" s="777" t="s">
        <v>481</v>
      </c>
      <c r="P4" s="777" t="s">
        <v>482</v>
      </c>
      <c r="Q4" s="777" t="s">
        <v>483</v>
      </c>
      <c r="R4" s="777" t="s">
        <v>484</v>
      </c>
      <c r="S4" s="777" t="s">
        <v>485</v>
      </c>
      <c r="T4" s="777" t="s">
        <v>486</v>
      </c>
      <c r="U4" s="777" t="s">
        <v>487</v>
      </c>
      <c r="V4" s="777" t="s">
        <v>488</v>
      </c>
      <c r="W4" s="777" t="s">
        <v>489</v>
      </c>
      <c r="X4" s="777" t="s">
        <v>490</v>
      </c>
      <c r="Y4" s="777" t="s">
        <v>491</v>
      </c>
      <c r="Z4" s="777" t="s">
        <v>492</v>
      </c>
      <c r="AA4" s="777" t="s">
        <v>493</v>
      </c>
      <c r="AB4" s="777" t="s">
        <v>494</v>
      </c>
      <c r="AC4" s="777" t="s">
        <v>495</v>
      </c>
      <c r="AD4" s="777" t="s">
        <v>496</v>
      </c>
      <c r="AE4" s="777" t="s">
        <v>497</v>
      </c>
      <c r="AF4" s="777" t="s">
        <v>498</v>
      </c>
      <c r="AG4" s="777" t="s">
        <v>499</v>
      </c>
      <c r="AH4" s="777" t="s">
        <v>500</v>
      </c>
      <c r="AI4" s="777" t="s">
        <v>501</v>
      </c>
      <c r="AJ4" s="777" t="s">
        <v>502</v>
      </c>
      <c r="AK4" s="777" t="s">
        <v>503</v>
      </c>
      <c r="AL4" s="777" t="s">
        <v>504</v>
      </c>
      <c r="AM4" s="777" t="s">
        <v>505</v>
      </c>
      <c r="AN4" s="777" t="s">
        <v>506</v>
      </c>
      <c r="AO4" s="777" t="s">
        <v>507</v>
      </c>
      <c r="AP4" s="777" t="s">
        <v>508</v>
      </c>
      <c r="AQ4" s="777" t="s">
        <v>509</v>
      </c>
      <c r="AR4" s="777" t="s">
        <v>510</v>
      </c>
      <c r="AS4" s="777" t="s">
        <v>511</v>
      </c>
      <c r="AT4" s="777" t="s">
        <v>512</v>
      </c>
      <c r="AU4" s="777" t="s">
        <v>513</v>
      </c>
      <c r="AV4" s="777" t="s">
        <v>514</v>
      </c>
      <c r="AW4" s="777" t="s">
        <v>515</v>
      </c>
      <c r="AX4" s="777" t="s">
        <v>516</v>
      </c>
      <c r="AY4" s="777" t="s">
        <v>517</v>
      </c>
      <c r="AZ4" s="777" t="s">
        <v>518</v>
      </c>
      <c r="BA4" s="777" t="s">
        <v>519</v>
      </c>
      <c r="BB4" s="777" t="s">
        <v>520</v>
      </c>
      <c r="BC4" s="777" t="s">
        <v>521</v>
      </c>
      <c r="BD4" s="777" t="s">
        <v>522</v>
      </c>
      <c r="BE4" s="777" t="s">
        <v>523</v>
      </c>
      <c r="BF4" s="777" t="s">
        <v>524</v>
      </c>
      <c r="BG4" s="777" t="s">
        <v>525</v>
      </c>
      <c r="BH4" s="777" t="s">
        <v>526</v>
      </c>
      <c r="BI4" s="777" t="s">
        <v>527</v>
      </c>
      <c r="BJ4" s="777" t="s">
        <v>528</v>
      </c>
      <c r="BK4" s="777" t="s">
        <v>529</v>
      </c>
      <c r="BL4" s="777" t="s">
        <v>530</v>
      </c>
      <c r="BM4" s="777" t="s">
        <v>531</v>
      </c>
      <c r="BN4" s="777" t="s">
        <v>532</v>
      </c>
      <c r="BO4" s="777" t="s">
        <v>533</v>
      </c>
      <c r="BP4" s="777" t="s">
        <v>534</v>
      </c>
      <c r="BQ4" s="777" t="s">
        <v>535</v>
      </c>
      <c r="BR4" s="777" t="s">
        <v>536</v>
      </c>
      <c r="BS4" s="777" t="s">
        <v>537</v>
      </c>
      <c r="BT4" s="777" t="s">
        <v>538</v>
      </c>
      <c r="BU4" s="777" t="s">
        <v>539</v>
      </c>
      <c r="BV4" s="777" t="s">
        <v>540</v>
      </c>
      <c r="BW4" s="777" t="s">
        <v>541</v>
      </c>
      <c r="BX4" s="777" t="s">
        <v>542</v>
      </c>
      <c r="BY4" s="777" t="s">
        <v>543</v>
      </c>
      <c r="BZ4" s="777" t="s">
        <v>544</v>
      </c>
      <c r="CA4" s="777" t="s">
        <v>545</v>
      </c>
      <c r="CB4" s="777" t="s">
        <v>546</v>
      </c>
      <c r="CC4" s="777" t="s">
        <v>547</v>
      </c>
      <c r="CD4" s="777" t="s">
        <v>548</v>
      </c>
      <c r="CE4" s="777" t="s">
        <v>549</v>
      </c>
      <c r="CF4" s="777" t="s">
        <v>550</v>
      </c>
      <c r="CG4" s="777" t="s">
        <v>551</v>
      </c>
      <c r="CH4" s="777" t="s">
        <v>653</v>
      </c>
      <c r="CI4" s="777" t="s">
        <v>654</v>
      </c>
      <c r="CJ4" s="777" t="s">
        <v>655</v>
      </c>
      <c r="CK4" s="777" t="s">
        <v>656</v>
      </c>
      <c r="CL4" s="777" t="s">
        <v>657</v>
      </c>
      <c r="CM4" s="777" t="s">
        <v>552</v>
      </c>
      <c r="CN4" s="777" t="s">
        <v>553</v>
      </c>
      <c r="CO4" s="777" t="s">
        <v>554</v>
      </c>
      <c r="CP4" s="777" t="s">
        <v>555</v>
      </c>
      <c r="CQ4" s="777" t="s">
        <v>556</v>
      </c>
      <c r="CR4" s="777" t="s">
        <v>557</v>
      </c>
      <c r="CS4" s="777" t="s">
        <v>558</v>
      </c>
      <c r="CT4" s="777" t="s">
        <v>559</v>
      </c>
      <c r="CU4" s="777" t="s">
        <v>560</v>
      </c>
      <c r="CV4" s="777" t="s">
        <v>561</v>
      </c>
      <c r="CW4" s="777" t="s">
        <v>562</v>
      </c>
      <c r="CX4" s="777" t="s">
        <v>563</v>
      </c>
      <c r="CY4" s="777" t="s">
        <v>564</v>
      </c>
      <c r="CZ4" s="777" t="s">
        <v>565</v>
      </c>
      <c r="DA4" s="777" t="s">
        <v>566</v>
      </c>
      <c r="DB4" s="777" t="s">
        <v>567</v>
      </c>
      <c r="DC4" s="777" t="s">
        <v>568</v>
      </c>
      <c r="DD4" s="777" t="s">
        <v>569</v>
      </c>
      <c r="DE4" s="777" t="s">
        <v>570</v>
      </c>
      <c r="DF4" s="777" t="s">
        <v>571</v>
      </c>
      <c r="DG4" s="777" t="s">
        <v>572</v>
      </c>
      <c r="DH4" s="777" t="s">
        <v>573</v>
      </c>
      <c r="DI4" s="777" t="s">
        <v>574</v>
      </c>
      <c r="DJ4" s="777" t="s">
        <v>575</v>
      </c>
      <c r="DK4" s="777" t="s">
        <v>576</v>
      </c>
      <c r="DL4" s="777" t="s">
        <v>577</v>
      </c>
      <c r="DM4" s="777" t="s">
        <v>578</v>
      </c>
      <c r="DN4" s="777" t="s">
        <v>579</v>
      </c>
      <c r="DO4" s="777" t="s">
        <v>580</v>
      </c>
      <c r="DP4" s="777" t="s">
        <v>581</v>
      </c>
      <c r="DQ4" s="777" t="s">
        <v>582</v>
      </c>
      <c r="DR4" s="777" t="s">
        <v>583</v>
      </c>
      <c r="DS4" s="777" t="s">
        <v>584</v>
      </c>
      <c r="DT4" s="777" t="s">
        <v>585</v>
      </c>
      <c r="DU4" s="777" t="s">
        <v>586</v>
      </c>
      <c r="DV4" s="777" t="s">
        <v>587</v>
      </c>
      <c r="DW4" s="777" t="s">
        <v>588</v>
      </c>
      <c r="DX4" s="777" t="s">
        <v>589</v>
      </c>
      <c r="DY4" s="777" t="s">
        <v>590</v>
      </c>
      <c r="DZ4" s="777" t="s">
        <v>591</v>
      </c>
      <c r="EA4" s="777" t="s">
        <v>592</v>
      </c>
      <c r="EB4" s="777" t="s">
        <v>593</v>
      </c>
      <c r="EC4" s="777" t="s">
        <v>594</v>
      </c>
      <c r="ED4" s="777" t="s">
        <v>595</v>
      </c>
      <c r="EE4" s="777" t="s">
        <v>596</v>
      </c>
      <c r="EF4" s="777" t="s">
        <v>597</v>
      </c>
      <c r="EG4" s="777" t="s">
        <v>598</v>
      </c>
      <c r="EH4" s="777" t="s">
        <v>599</v>
      </c>
      <c r="EI4" s="777" t="s">
        <v>600</v>
      </c>
      <c r="EJ4" s="777" t="s">
        <v>601</v>
      </c>
      <c r="EK4" s="777" t="s">
        <v>602</v>
      </c>
      <c r="EL4" s="777" t="s">
        <v>603</v>
      </c>
      <c r="EM4" s="777" t="s">
        <v>604</v>
      </c>
      <c r="EN4" s="777" t="s">
        <v>605</v>
      </c>
      <c r="EO4" s="777" t="s">
        <v>606</v>
      </c>
      <c r="EP4" s="777" t="s">
        <v>607</v>
      </c>
      <c r="EQ4" s="777" t="s">
        <v>608</v>
      </c>
      <c r="ER4" s="777" t="s">
        <v>609</v>
      </c>
      <c r="ES4" s="777" t="s">
        <v>610</v>
      </c>
      <c r="ET4" s="777" t="s">
        <v>611</v>
      </c>
      <c r="EU4" s="777" t="s">
        <v>612</v>
      </c>
      <c r="EV4" s="777" t="s">
        <v>613</v>
      </c>
      <c r="EW4" s="777" t="s">
        <v>614</v>
      </c>
      <c r="EX4" s="777" t="s">
        <v>615</v>
      </c>
      <c r="EY4" s="777" t="s">
        <v>616</v>
      </c>
      <c r="EZ4" s="777" t="s">
        <v>617</v>
      </c>
      <c r="FA4" s="777" t="s">
        <v>618</v>
      </c>
      <c r="FB4" s="777" t="s">
        <v>619</v>
      </c>
      <c r="FC4" s="537"/>
      <c r="FD4" s="537"/>
      <c r="FE4" s="537"/>
      <c r="FF4" s="537"/>
      <c r="FG4" s="537"/>
      <c r="FH4" s="537"/>
      <c r="FI4" s="537"/>
      <c r="FJ4" s="537"/>
      <c r="FK4" s="537"/>
      <c r="FL4" s="537"/>
      <c r="FM4" s="537"/>
      <c r="FN4" s="537"/>
      <c r="FO4" s="537"/>
      <c r="FP4" s="537"/>
      <c r="FQ4" s="537"/>
      <c r="FR4" s="537"/>
      <c r="FS4" s="537"/>
      <c r="FT4" s="537"/>
      <c r="FU4" s="537"/>
      <c r="FV4" s="537"/>
      <c r="FW4" s="537"/>
      <c r="FX4" s="537"/>
      <c r="FY4" s="537"/>
      <c r="FZ4" s="537"/>
      <c r="GA4" s="537"/>
      <c r="GB4" s="537"/>
      <c r="GC4" s="537"/>
      <c r="GD4" s="537"/>
      <c r="GE4" s="537"/>
      <c r="GF4" s="537"/>
      <c r="GG4" s="537"/>
      <c r="GH4" s="537"/>
      <c r="GI4" s="537"/>
      <c r="GJ4" s="537"/>
      <c r="GK4" s="537"/>
      <c r="GL4" s="537"/>
      <c r="GM4" s="537"/>
      <c r="GN4" s="537"/>
      <c r="GO4" s="537"/>
      <c r="GP4" s="537"/>
      <c r="GQ4" s="537"/>
      <c r="GR4" s="537"/>
      <c r="GS4" s="537"/>
      <c r="GT4" s="537"/>
      <c r="GU4" s="537"/>
      <c r="GV4" s="537"/>
      <c r="GW4" s="537"/>
      <c r="GX4" s="537"/>
      <c r="GY4" s="537"/>
      <c r="GZ4" s="537"/>
      <c r="HA4" s="537"/>
      <c r="HB4" s="537"/>
      <c r="HC4" s="537"/>
      <c r="HD4" s="537"/>
      <c r="HE4" s="537"/>
      <c r="HF4" s="537"/>
      <c r="HG4" s="537"/>
      <c r="HH4" s="537"/>
      <c r="HI4" s="537"/>
      <c r="HJ4" s="537"/>
      <c r="HK4" s="537"/>
      <c r="HL4" s="537"/>
      <c r="HM4" s="537"/>
      <c r="HN4" s="537"/>
      <c r="HO4" s="537"/>
      <c r="HP4" s="537"/>
      <c r="HQ4" s="537"/>
      <c r="HR4" s="537"/>
      <c r="HS4" s="537"/>
      <c r="HT4" s="537"/>
      <c r="HU4" s="537"/>
      <c r="HV4" s="537"/>
      <c r="HW4" s="537"/>
      <c r="HX4" s="537"/>
      <c r="HY4" s="537"/>
      <c r="HZ4" s="537"/>
      <c r="IA4" s="537"/>
      <c r="IB4" s="537"/>
      <c r="IC4" s="537"/>
      <c r="ID4" s="537"/>
      <c r="IE4" s="537"/>
      <c r="IF4" s="537"/>
      <c r="IG4" s="537"/>
      <c r="IH4" s="537"/>
      <c r="II4" s="537"/>
      <c r="IJ4" s="537"/>
      <c r="IK4" s="537"/>
      <c r="IL4" s="537"/>
      <c r="IM4" s="537"/>
      <c r="IN4" s="537"/>
      <c r="IO4" s="537"/>
      <c r="IP4" s="537"/>
      <c r="IQ4" s="537"/>
      <c r="IR4" s="537"/>
      <c r="IS4" s="537"/>
      <c r="IT4" s="537"/>
      <c r="IU4" s="537"/>
      <c r="IV4" s="537"/>
      <c r="IW4" s="537"/>
      <c r="IX4" s="537"/>
      <c r="IY4" s="537"/>
      <c r="IZ4" s="537"/>
      <c r="JA4" s="537"/>
      <c r="JB4" s="537"/>
      <c r="JC4" s="537"/>
      <c r="JD4" s="537"/>
      <c r="JE4" s="537"/>
      <c r="JF4" s="537"/>
      <c r="JG4" s="537"/>
      <c r="JH4" s="537"/>
      <c r="JI4" s="537"/>
      <c r="JJ4" s="537"/>
      <c r="JK4" s="537"/>
      <c r="JL4" s="537"/>
      <c r="JM4" s="537"/>
      <c r="JN4" s="537"/>
      <c r="JO4" s="537"/>
      <c r="JP4" s="537"/>
      <c r="JQ4" s="537"/>
      <c r="JR4" s="537"/>
      <c r="JS4" s="537"/>
      <c r="JT4" s="537"/>
      <c r="JU4" s="537"/>
      <c r="JV4" s="537"/>
      <c r="JW4" s="537"/>
      <c r="JX4" s="537"/>
      <c r="JY4" s="537"/>
      <c r="JZ4" s="537"/>
      <c r="KA4" s="537"/>
    </row>
    <row r="5" spans="1:287" ht="27.75" customHeight="1">
      <c r="A5" s="778" t="s">
        <v>403</v>
      </c>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row>
    <row r="6" spans="1:287" ht="27.75" customHeight="1">
      <c r="A6" s="779" t="s">
        <v>828</v>
      </c>
      <c r="B6" s="776" t="s">
        <v>829</v>
      </c>
      <c r="C6" s="780">
        <v>442</v>
      </c>
      <c r="D6" s="780">
        <v>442</v>
      </c>
      <c r="E6" s="780">
        <v>442</v>
      </c>
      <c r="F6" s="780">
        <v>442</v>
      </c>
      <c r="G6" s="780">
        <v>442</v>
      </c>
      <c r="H6" s="780">
        <v>442</v>
      </c>
      <c r="I6" s="780">
        <v>442</v>
      </c>
      <c r="J6" s="780">
        <v>442</v>
      </c>
      <c r="K6" s="780">
        <v>442</v>
      </c>
      <c r="L6" s="780">
        <v>442</v>
      </c>
      <c r="M6" s="780">
        <v>442</v>
      </c>
      <c r="N6" s="780">
        <v>442</v>
      </c>
      <c r="O6" s="780">
        <v>442</v>
      </c>
      <c r="P6" s="780">
        <v>442</v>
      </c>
      <c r="Q6" s="780">
        <v>442</v>
      </c>
      <c r="R6" s="780">
        <v>442</v>
      </c>
      <c r="S6" s="780">
        <v>442</v>
      </c>
      <c r="T6" s="780">
        <v>442</v>
      </c>
      <c r="U6" s="780">
        <v>442</v>
      </c>
      <c r="V6" s="780">
        <v>442</v>
      </c>
      <c r="W6" s="780">
        <v>442</v>
      </c>
      <c r="X6" s="780">
        <v>442</v>
      </c>
      <c r="Y6" s="780">
        <v>442</v>
      </c>
      <c r="Z6" s="780">
        <v>442</v>
      </c>
      <c r="AA6" s="780">
        <v>442</v>
      </c>
      <c r="AB6" s="780">
        <v>442</v>
      </c>
      <c r="AC6" s="780">
        <v>442</v>
      </c>
      <c r="AD6" s="780">
        <v>442</v>
      </c>
      <c r="AE6" s="780">
        <v>442</v>
      </c>
      <c r="AF6" s="780">
        <v>442</v>
      </c>
      <c r="AG6" s="780">
        <v>442</v>
      </c>
      <c r="AH6" s="780">
        <v>442</v>
      </c>
      <c r="AI6" s="780">
        <v>442</v>
      </c>
      <c r="AJ6" s="780">
        <v>442</v>
      </c>
      <c r="AK6" s="780">
        <v>442</v>
      </c>
      <c r="AL6" s="780">
        <v>442</v>
      </c>
      <c r="AM6" s="780">
        <v>442</v>
      </c>
      <c r="AN6" s="780">
        <v>442</v>
      </c>
      <c r="AO6" s="780">
        <v>442</v>
      </c>
      <c r="AP6" s="780">
        <v>442</v>
      </c>
      <c r="AQ6" s="780">
        <v>442</v>
      </c>
      <c r="AR6" s="780">
        <v>442</v>
      </c>
      <c r="AS6" s="780">
        <v>442</v>
      </c>
      <c r="AT6" s="780">
        <v>442</v>
      </c>
      <c r="AU6" s="780">
        <v>442</v>
      </c>
      <c r="AV6" s="780">
        <v>442</v>
      </c>
      <c r="AW6" s="780">
        <v>442</v>
      </c>
      <c r="AX6" s="780">
        <v>442</v>
      </c>
      <c r="AY6" s="780">
        <v>442</v>
      </c>
      <c r="AZ6" s="780">
        <v>442</v>
      </c>
      <c r="BA6" s="780">
        <v>442</v>
      </c>
      <c r="BB6" s="780">
        <v>442</v>
      </c>
      <c r="BC6" s="780">
        <v>442</v>
      </c>
      <c r="BD6" s="780">
        <v>442</v>
      </c>
      <c r="BE6" s="780">
        <v>442</v>
      </c>
      <c r="BF6" s="780">
        <v>442</v>
      </c>
      <c r="BG6" s="780">
        <v>442</v>
      </c>
      <c r="BH6" s="780">
        <v>442</v>
      </c>
      <c r="BI6" s="780">
        <v>442</v>
      </c>
      <c r="BJ6" s="780">
        <v>442</v>
      </c>
      <c r="BK6" s="780">
        <v>442</v>
      </c>
      <c r="BL6" s="780">
        <v>442</v>
      </c>
      <c r="BM6" s="780">
        <v>442</v>
      </c>
      <c r="BN6" s="780">
        <v>442</v>
      </c>
      <c r="BO6" s="780">
        <v>442</v>
      </c>
      <c r="BP6" s="780">
        <v>442</v>
      </c>
      <c r="BQ6" s="780">
        <v>442</v>
      </c>
      <c r="BR6" s="780">
        <v>442</v>
      </c>
      <c r="BS6" s="780">
        <v>442</v>
      </c>
      <c r="BT6" s="780">
        <v>442</v>
      </c>
      <c r="BU6" s="780">
        <v>442</v>
      </c>
      <c r="BV6" s="780">
        <v>442</v>
      </c>
      <c r="BW6" s="780">
        <v>442</v>
      </c>
      <c r="BX6" s="780">
        <v>442</v>
      </c>
      <c r="BY6" s="780">
        <v>442</v>
      </c>
      <c r="BZ6" s="780">
        <v>442</v>
      </c>
      <c r="CA6" s="780">
        <v>442</v>
      </c>
      <c r="CB6" s="780">
        <v>442</v>
      </c>
      <c r="CC6" s="780">
        <v>442</v>
      </c>
      <c r="CD6" s="780">
        <v>442</v>
      </c>
      <c r="CE6" s="780">
        <v>442</v>
      </c>
      <c r="CF6" s="780">
        <v>442</v>
      </c>
      <c r="CG6" s="780">
        <v>442</v>
      </c>
      <c r="CH6" s="780">
        <v>442</v>
      </c>
      <c r="CI6" s="780">
        <v>442</v>
      </c>
      <c r="CJ6" s="780">
        <v>442</v>
      </c>
      <c r="CK6" s="780">
        <v>442</v>
      </c>
      <c r="CL6" s="780">
        <v>442</v>
      </c>
      <c r="CM6" s="780">
        <v>442</v>
      </c>
      <c r="CN6" s="780">
        <v>442</v>
      </c>
      <c r="CO6" s="780">
        <v>442</v>
      </c>
      <c r="CP6" s="780">
        <v>442</v>
      </c>
      <c r="CQ6" s="780">
        <v>442</v>
      </c>
      <c r="CR6" s="780">
        <v>442</v>
      </c>
      <c r="CS6" s="780">
        <v>442</v>
      </c>
      <c r="CT6" s="780">
        <v>442</v>
      </c>
      <c r="CU6" s="780">
        <v>442</v>
      </c>
      <c r="CV6" s="780">
        <v>442</v>
      </c>
      <c r="CW6" s="780">
        <v>442</v>
      </c>
      <c r="CX6" s="780">
        <v>442</v>
      </c>
      <c r="CY6" s="780">
        <v>442</v>
      </c>
      <c r="CZ6" s="780">
        <v>442</v>
      </c>
      <c r="DA6" s="780">
        <v>442</v>
      </c>
      <c r="DB6" s="780">
        <v>442</v>
      </c>
      <c r="DC6" s="780">
        <v>442</v>
      </c>
      <c r="DD6" s="780">
        <v>442</v>
      </c>
      <c r="DE6" s="780">
        <v>442</v>
      </c>
      <c r="DF6" s="780">
        <v>442</v>
      </c>
      <c r="DG6" s="780">
        <v>442</v>
      </c>
      <c r="DH6" s="780">
        <v>442</v>
      </c>
      <c r="DI6" s="780">
        <v>442</v>
      </c>
      <c r="DJ6" s="780">
        <v>442</v>
      </c>
      <c r="DK6" s="780">
        <v>442</v>
      </c>
      <c r="DL6" s="780">
        <v>442</v>
      </c>
      <c r="DM6" s="780">
        <v>442</v>
      </c>
      <c r="DN6" s="780">
        <v>442</v>
      </c>
      <c r="DO6" s="780">
        <v>442</v>
      </c>
      <c r="DP6" s="780">
        <v>442</v>
      </c>
      <c r="DQ6" s="780">
        <v>442</v>
      </c>
      <c r="DR6" s="780">
        <v>442</v>
      </c>
      <c r="DS6" s="780">
        <v>442</v>
      </c>
      <c r="DT6" s="780">
        <v>442</v>
      </c>
      <c r="DU6" s="780">
        <v>442</v>
      </c>
      <c r="DV6" s="780">
        <v>442</v>
      </c>
      <c r="DW6" s="780">
        <v>442</v>
      </c>
      <c r="DX6" s="780">
        <v>442</v>
      </c>
      <c r="DY6" s="780">
        <v>442</v>
      </c>
      <c r="DZ6" s="780">
        <v>442</v>
      </c>
      <c r="EA6" s="780">
        <v>442</v>
      </c>
      <c r="EB6" s="780">
        <v>442</v>
      </c>
      <c r="EC6" s="780">
        <v>442</v>
      </c>
      <c r="ED6" s="780">
        <v>442</v>
      </c>
      <c r="EE6" s="780">
        <v>442</v>
      </c>
      <c r="EF6" s="780">
        <v>442</v>
      </c>
      <c r="EG6" s="780">
        <v>442</v>
      </c>
      <c r="EH6" s="780">
        <v>442</v>
      </c>
      <c r="EI6" s="780">
        <v>442</v>
      </c>
      <c r="EJ6" s="780">
        <v>442</v>
      </c>
      <c r="EK6" s="780">
        <v>442</v>
      </c>
      <c r="EL6" s="780">
        <v>442</v>
      </c>
      <c r="EM6" s="780">
        <v>442</v>
      </c>
      <c r="EN6" s="780">
        <v>442</v>
      </c>
      <c r="EO6" s="780">
        <v>442</v>
      </c>
      <c r="EP6" s="780">
        <v>442</v>
      </c>
      <c r="EQ6" s="780">
        <v>442</v>
      </c>
      <c r="ER6" s="780">
        <v>442</v>
      </c>
      <c r="ES6" s="780">
        <v>442</v>
      </c>
      <c r="ET6" s="780">
        <v>442</v>
      </c>
      <c r="EU6" s="780">
        <v>442</v>
      </c>
      <c r="EV6" s="780">
        <v>442</v>
      </c>
      <c r="EW6" s="780">
        <v>442</v>
      </c>
      <c r="EX6" s="780">
        <v>442</v>
      </c>
      <c r="EY6" s="780">
        <v>442</v>
      </c>
      <c r="EZ6" s="780">
        <v>442</v>
      </c>
      <c r="FA6" s="780">
        <v>442</v>
      </c>
      <c r="FB6" s="780">
        <v>442</v>
      </c>
      <c r="FC6" s="534"/>
      <c r="FD6" s="534"/>
      <c r="FE6" s="534"/>
      <c r="FF6" s="534"/>
      <c r="FG6" s="534"/>
      <c r="FH6" s="534"/>
      <c r="FI6" s="534"/>
      <c r="FJ6" s="534"/>
      <c r="FK6" s="534"/>
      <c r="FL6" s="534"/>
      <c r="FM6" s="534"/>
      <c r="FN6" s="534"/>
      <c r="FO6" s="534"/>
      <c r="FP6" s="534"/>
      <c r="FQ6" s="534"/>
      <c r="FR6" s="534"/>
      <c r="FS6" s="534"/>
      <c r="FT6" s="534"/>
      <c r="FU6" s="534"/>
      <c r="FV6" s="534"/>
      <c r="FW6" s="534"/>
      <c r="FX6" s="534"/>
      <c r="FY6" s="534"/>
      <c r="FZ6" s="534"/>
      <c r="GA6" s="534"/>
      <c r="GB6" s="534"/>
      <c r="GC6" s="534"/>
      <c r="GD6" s="534"/>
      <c r="GE6" s="534"/>
      <c r="GF6" s="534"/>
      <c r="GG6" s="534"/>
      <c r="GH6" s="534"/>
      <c r="GI6" s="534"/>
      <c r="GJ6" s="534"/>
      <c r="GK6" s="534"/>
      <c r="GL6" s="534"/>
      <c r="GM6" s="534"/>
      <c r="GN6" s="534"/>
      <c r="GO6" s="534"/>
      <c r="GP6" s="534"/>
      <c r="GQ6" s="534"/>
      <c r="GR6" s="534"/>
      <c r="GS6" s="534"/>
      <c r="GT6" s="534"/>
      <c r="GU6" s="534"/>
      <c r="GV6" s="534"/>
      <c r="GW6" s="534"/>
      <c r="GX6" s="534"/>
      <c r="GY6" s="534"/>
      <c r="GZ6" s="534"/>
      <c r="HA6" s="534"/>
      <c r="HB6" s="534"/>
      <c r="HC6" s="534"/>
      <c r="HD6" s="534"/>
      <c r="HE6" s="534"/>
      <c r="HF6" s="534"/>
      <c r="HG6" s="534"/>
      <c r="HH6" s="534"/>
      <c r="HI6" s="534"/>
      <c r="HJ6" s="534"/>
      <c r="HK6" s="534"/>
      <c r="HL6" s="534"/>
      <c r="HM6" s="534"/>
      <c r="HN6" s="534"/>
      <c r="HO6" s="534"/>
      <c r="HP6" s="534"/>
      <c r="HQ6" s="534"/>
      <c r="HR6" s="534"/>
      <c r="HS6" s="534"/>
      <c r="HT6" s="534"/>
      <c r="HU6" s="534"/>
      <c r="HV6" s="534"/>
      <c r="HW6" s="534"/>
      <c r="HX6" s="534"/>
      <c r="HY6" s="534"/>
      <c r="HZ6" s="534"/>
      <c r="IA6" s="534"/>
      <c r="IB6" s="534"/>
      <c r="IC6" s="534"/>
      <c r="ID6" s="534"/>
      <c r="IE6" s="534"/>
      <c r="IF6" s="534"/>
      <c r="IG6" s="534"/>
      <c r="IH6" s="534"/>
      <c r="II6" s="534"/>
      <c r="IJ6" s="534"/>
      <c r="IK6" s="534"/>
      <c r="IL6" s="534"/>
      <c r="IM6" s="534"/>
      <c r="IN6" s="534"/>
      <c r="IO6" s="534"/>
      <c r="IP6" s="534"/>
      <c r="IQ6" s="534"/>
      <c r="IR6" s="534"/>
      <c r="IS6" s="534"/>
      <c r="IT6" s="534"/>
      <c r="IU6" s="534"/>
      <c r="IV6" s="534"/>
      <c r="IW6" s="534"/>
      <c r="IX6" s="534"/>
      <c r="IY6" s="534"/>
      <c r="IZ6" s="534"/>
      <c r="JA6" s="534"/>
      <c r="JB6" s="534"/>
      <c r="JC6" s="534"/>
      <c r="JD6" s="534"/>
      <c r="JE6" s="534"/>
      <c r="JF6" s="534"/>
      <c r="JG6" s="534"/>
      <c r="JH6" s="534"/>
      <c r="JI6" s="534"/>
      <c r="JJ6" s="534"/>
      <c r="JK6" s="534"/>
      <c r="JL6" s="534"/>
      <c r="JM6" s="534"/>
      <c r="JN6" s="534"/>
      <c r="JO6" s="534"/>
      <c r="JP6" s="534"/>
      <c r="JQ6" s="534"/>
      <c r="JR6" s="534"/>
      <c r="JS6" s="534"/>
      <c r="JT6" s="534"/>
      <c r="JU6" s="534"/>
      <c r="JV6" s="534"/>
      <c r="JW6" s="534"/>
      <c r="JX6" s="534"/>
      <c r="JY6" s="534"/>
      <c r="JZ6" s="534"/>
      <c r="KA6" s="534"/>
    </row>
    <row r="7" spans="1:287" ht="27.75" customHeight="1" thickBot="1">
      <c r="A7" s="779" t="s">
        <v>830</v>
      </c>
      <c r="B7" s="776">
        <v>300</v>
      </c>
      <c r="C7" s="780">
        <v>15400</v>
      </c>
      <c r="D7" s="780">
        <v>15400</v>
      </c>
      <c r="E7" s="780">
        <v>15400</v>
      </c>
      <c r="F7" s="780">
        <v>15400</v>
      </c>
      <c r="G7" s="780">
        <v>15400</v>
      </c>
      <c r="H7" s="780">
        <v>15400</v>
      </c>
      <c r="I7" s="780">
        <v>15400</v>
      </c>
      <c r="J7" s="780">
        <v>15400</v>
      </c>
      <c r="K7" s="780">
        <v>15400</v>
      </c>
      <c r="L7" s="780">
        <v>15400</v>
      </c>
      <c r="M7" s="780">
        <v>15400</v>
      </c>
      <c r="N7" s="780">
        <v>15400</v>
      </c>
      <c r="O7" s="780">
        <v>15400</v>
      </c>
      <c r="P7" s="780">
        <v>15400</v>
      </c>
      <c r="Q7" s="780">
        <v>15400</v>
      </c>
      <c r="R7" s="780">
        <v>15400</v>
      </c>
      <c r="S7" s="780">
        <v>15400</v>
      </c>
      <c r="T7" s="780">
        <v>15400</v>
      </c>
      <c r="U7" s="780">
        <v>15400</v>
      </c>
      <c r="V7" s="780">
        <v>15400</v>
      </c>
      <c r="W7" s="780">
        <v>15400</v>
      </c>
      <c r="X7" s="780">
        <v>15400</v>
      </c>
      <c r="Y7" s="780">
        <v>15400</v>
      </c>
      <c r="Z7" s="780">
        <v>15400</v>
      </c>
      <c r="AA7" s="780">
        <v>15400</v>
      </c>
      <c r="AB7" s="780">
        <v>15400</v>
      </c>
      <c r="AC7" s="780">
        <v>15400</v>
      </c>
      <c r="AD7" s="780">
        <v>15400</v>
      </c>
      <c r="AE7" s="780">
        <v>15400</v>
      </c>
      <c r="AF7" s="780">
        <v>15400</v>
      </c>
      <c r="AG7" s="780">
        <v>15400</v>
      </c>
      <c r="AH7" s="780">
        <v>15400</v>
      </c>
      <c r="AI7" s="780">
        <v>15400</v>
      </c>
      <c r="AJ7" s="780">
        <v>15400</v>
      </c>
      <c r="AK7" s="780">
        <v>15400</v>
      </c>
      <c r="AL7" s="780">
        <v>15400</v>
      </c>
      <c r="AM7" s="780">
        <v>15400</v>
      </c>
      <c r="AN7" s="780">
        <v>15400</v>
      </c>
      <c r="AO7" s="780">
        <v>15400</v>
      </c>
      <c r="AP7" s="780">
        <v>15400</v>
      </c>
      <c r="AQ7" s="780">
        <v>15400</v>
      </c>
      <c r="AR7" s="780">
        <v>15400</v>
      </c>
      <c r="AS7" s="780">
        <v>15400</v>
      </c>
      <c r="AT7" s="780">
        <v>15400</v>
      </c>
      <c r="AU7" s="780">
        <v>15400</v>
      </c>
      <c r="AV7" s="780">
        <v>15400</v>
      </c>
      <c r="AW7" s="780">
        <v>15400</v>
      </c>
      <c r="AX7" s="780">
        <v>15400</v>
      </c>
      <c r="AY7" s="780">
        <v>15400</v>
      </c>
      <c r="AZ7" s="780">
        <v>15400</v>
      </c>
      <c r="BA7" s="780">
        <v>15400</v>
      </c>
      <c r="BB7" s="780">
        <v>15400</v>
      </c>
      <c r="BC7" s="780">
        <v>15400</v>
      </c>
      <c r="BD7" s="780">
        <v>15400</v>
      </c>
      <c r="BE7" s="780">
        <v>0</v>
      </c>
      <c r="BF7" s="780">
        <v>0</v>
      </c>
      <c r="BG7" s="780">
        <v>15400</v>
      </c>
      <c r="BH7" s="780">
        <v>15400</v>
      </c>
      <c r="BI7" s="780">
        <v>15400</v>
      </c>
      <c r="BJ7" s="780">
        <v>15400</v>
      </c>
      <c r="BK7" s="780">
        <v>15400</v>
      </c>
      <c r="BL7" s="780">
        <v>15400</v>
      </c>
      <c r="BM7" s="780">
        <v>15400</v>
      </c>
      <c r="BN7" s="780">
        <v>15400</v>
      </c>
      <c r="BO7" s="780">
        <v>15400</v>
      </c>
      <c r="BP7" s="780">
        <v>15400</v>
      </c>
      <c r="BQ7" s="780">
        <v>15400</v>
      </c>
      <c r="BR7" s="780">
        <v>15400</v>
      </c>
      <c r="BS7" s="780">
        <v>15400</v>
      </c>
      <c r="BT7" s="780">
        <v>15400</v>
      </c>
      <c r="BU7" s="780">
        <v>15400</v>
      </c>
      <c r="BV7" s="780">
        <v>15400</v>
      </c>
      <c r="BW7" s="780">
        <v>15400</v>
      </c>
      <c r="BX7" s="780">
        <v>15400</v>
      </c>
      <c r="BY7" s="780">
        <v>15400</v>
      </c>
      <c r="BZ7" s="780">
        <v>15400</v>
      </c>
      <c r="CA7" s="780">
        <v>15400</v>
      </c>
      <c r="CB7" s="780">
        <v>15400</v>
      </c>
      <c r="CC7" s="780">
        <v>15400</v>
      </c>
      <c r="CD7" s="780">
        <v>15400</v>
      </c>
      <c r="CE7" s="780">
        <v>15400</v>
      </c>
      <c r="CF7" s="780">
        <v>15400</v>
      </c>
      <c r="CG7" s="780">
        <v>15400</v>
      </c>
      <c r="CH7" s="780">
        <v>15400</v>
      </c>
      <c r="CI7" s="780">
        <v>15400</v>
      </c>
      <c r="CJ7" s="780">
        <v>15400</v>
      </c>
      <c r="CK7" s="780">
        <v>15400</v>
      </c>
      <c r="CL7" s="780">
        <v>15400</v>
      </c>
      <c r="CM7" s="780">
        <v>15400</v>
      </c>
      <c r="CN7" s="780">
        <v>15400</v>
      </c>
      <c r="CO7" s="780">
        <v>15400</v>
      </c>
      <c r="CP7" s="780">
        <v>15400</v>
      </c>
      <c r="CQ7" s="780">
        <v>15400</v>
      </c>
      <c r="CR7" s="780">
        <v>15400</v>
      </c>
      <c r="CS7" s="780">
        <v>15400</v>
      </c>
      <c r="CT7" s="780">
        <v>15400</v>
      </c>
      <c r="CU7" s="780">
        <v>15400</v>
      </c>
      <c r="CV7" s="780">
        <v>15400</v>
      </c>
      <c r="CW7" s="780">
        <v>15400</v>
      </c>
      <c r="CX7" s="780">
        <v>15400</v>
      </c>
      <c r="CY7" s="780">
        <v>15400</v>
      </c>
      <c r="CZ7" s="780">
        <v>15400</v>
      </c>
      <c r="DA7" s="780">
        <v>15400</v>
      </c>
      <c r="DB7" s="780">
        <v>15400</v>
      </c>
      <c r="DC7" s="780">
        <v>15400</v>
      </c>
      <c r="DD7" s="780">
        <v>15400</v>
      </c>
      <c r="DE7" s="780">
        <v>15400</v>
      </c>
      <c r="DF7" s="780">
        <v>15400</v>
      </c>
      <c r="DG7" s="780">
        <v>15400</v>
      </c>
      <c r="DH7" s="780">
        <v>15400</v>
      </c>
      <c r="DI7" s="780">
        <v>15400</v>
      </c>
      <c r="DJ7" s="780">
        <v>15400</v>
      </c>
      <c r="DK7" s="780">
        <v>15400</v>
      </c>
      <c r="DL7" s="780">
        <v>15400</v>
      </c>
      <c r="DM7" s="780">
        <v>15400</v>
      </c>
      <c r="DN7" s="780">
        <v>15400</v>
      </c>
      <c r="DO7" s="780">
        <v>0</v>
      </c>
      <c r="DP7" s="780">
        <v>0</v>
      </c>
      <c r="DQ7" s="780">
        <v>15400</v>
      </c>
      <c r="DR7" s="780">
        <v>15400</v>
      </c>
      <c r="DS7" s="780">
        <v>15400</v>
      </c>
      <c r="DT7" s="780">
        <v>15400</v>
      </c>
      <c r="DU7" s="780">
        <v>15400</v>
      </c>
      <c r="DV7" s="780">
        <v>15400</v>
      </c>
      <c r="DW7" s="780">
        <v>15400</v>
      </c>
      <c r="DX7" s="780">
        <v>15400</v>
      </c>
      <c r="DY7" s="780">
        <v>15400</v>
      </c>
      <c r="DZ7" s="780">
        <v>15400</v>
      </c>
      <c r="EA7" s="780">
        <v>15400</v>
      </c>
      <c r="EB7" s="780">
        <v>15400</v>
      </c>
      <c r="EC7" s="780">
        <v>15400</v>
      </c>
      <c r="ED7" s="780">
        <v>15400</v>
      </c>
      <c r="EE7" s="780">
        <v>15400</v>
      </c>
      <c r="EF7" s="780">
        <v>15400</v>
      </c>
      <c r="EG7" s="780">
        <v>15400</v>
      </c>
      <c r="EH7" s="780">
        <v>15400</v>
      </c>
      <c r="EI7" s="780">
        <v>15400</v>
      </c>
      <c r="EJ7" s="780">
        <v>15400</v>
      </c>
      <c r="EK7" s="780">
        <v>15400</v>
      </c>
      <c r="EL7" s="780">
        <v>15400</v>
      </c>
      <c r="EM7" s="780">
        <v>15400</v>
      </c>
      <c r="EN7" s="780">
        <v>15400</v>
      </c>
      <c r="EO7" s="780">
        <v>15400</v>
      </c>
      <c r="EP7" s="780">
        <v>15400</v>
      </c>
      <c r="EQ7" s="780">
        <v>15400</v>
      </c>
      <c r="ER7" s="780">
        <v>15400</v>
      </c>
      <c r="ES7" s="780">
        <v>15400</v>
      </c>
      <c r="ET7" s="780">
        <v>15400</v>
      </c>
      <c r="EU7" s="780">
        <v>15400</v>
      </c>
      <c r="EV7" s="780">
        <v>15400</v>
      </c>
      <c r="EW7" s="780">
        <v>15400</v>
      </c>
      <c r="EX7" s="780">
        <v>15400</v>
      </c>
      <c r="EY7" s="780">
        <v>15400</v>
      </c>
      <c r="EZ7" s="780">
        <v>15400</v>
      </c>
      <c r="FA7" s="780">
        <v>15400</v>
      </c>
      <c r="FB7" s="780">
        <v>15400</v>
      </c>
      <c r="FC7" s="534"/>
      <c r="FD7" s="534"/>
      <c r="FE7" s="534"/>
      <c r="FF7" s="534"/>
      <c r="FG7" s="534"/>
      <c r="FH7" s="534"/>
      <c r="FI7" s="534"/>
      <c r="FJ7" s="534"/>
      <c r="FK7" s="534"/>
      <c r="FL7" s="534"/>
      <c r="FM7" s="534"/>
      <c r="FN7" s="534"/>
      <c r="FO7" s="534"/>
      <c r="FP7" s="534"/>
      <c r="FQ7" s="534"/>
      <c r="FR7" s="534"/>
      <c r="FS7" s="534"/>
      <c r="FT7" s="534"/>
      <c r="FU7" s="534"/>
      <c r="FV7" s="534"/>
      <c r="FW7" s="534"/>
      <c r="FX7" s="534"/>
      <c r="FY7" s="534"/>
      <c r="FZ7" s="534"/>
      <c r="GA7" s="534"/>
      <c r="GB7" s="534"/>
      <c r="GC7" s="534"/>
      <c r="GD7" s="534"/>
      <c r="GE7" s="534"/>
      <c r="GF7" s="534"/>
      <c r="GG7" s="534"/>
      <c r="GH7" s="534"/>
      <c r="GI7" s="534"/>
      <c r="GJ7" s="534"/>
      <c r="GK7" s="534"/>
      <c r="GL7" s="534"/>
      <c r="GM7" s="534"/>
      <c r="GN7" s="534"/>
      <c r="GO7" s="534"/>
      <c r="GP7" s="534"/>
      <c r="GQ7" s="534"/>
      <c r="GR7" s="534"/>
      <c r="GS7" s="534"/>
      <c r="GT7" s="534"/>
      <c r="GU7" s="534"/>
      <c r="GV7" s="534"/>
      <c r="GW7" s="534"/>
      <c r="GX7" s="534"/>
      <c r="GY7" s="534"/>
      <c r="GZ7" s="534"/>
      <c r="HA7" s="534"/>
      <c r="HB7" s="534"/>
      <c r="HC7" s="534"/>
      <c r="HD7" s="534"/>
      <c r="HE7" s="534"/>
      <c r="HF7" s="534"/>
      <c r="HG7" s="534"/>
      <c r="HH7" s="534"/>
      <c r="HI7" s="534"/>
      <c r="HJ7" s="534"/>
      <c r="HK7" s="534"/>
      <c r="HL7" s="534"/>
      <c r="HM7" s="534"/>
      <c r="HN7" s="534"/>
      <c r="HO7" s="534"/>
      <c r="HP7" s="534"/>
      <c r="HQ7" s="534"/>
      <c r="HR7" s="534"/>
      <c r="HS7" s="534"/>
      <c r="HT7" s="534"/>
      <c r="HU7" s="534"/>
      <c r="HV7" s="534"/>
      <c r="HW7" s="534"/>
      <c r="HX7" s="534"/>
      <c r="HY7" s="534"/>
      <c r="HZ7" s="534"/>
      <c r="IA7" s="534"/>
      <c r="IB7" s="534"/>
      <c r="IC7" s="534"/>
      <c r="ID7" s="534"/>
      <c r="IE7" s="534"/>
      <c r="IF7" s="534"/>
      <c r="IG7" s="534"/>
      <c r="IH7" s="534"/>
      <c r="II7" s="534"/>
      <c r="IJ7" s="534"/>
      <c r="IK7" s="534"/>
      <c r="IL7" s="534"/>
      <c r="IM7" s="534"/>
      <c r="IN7" s="534"/>
      <c r="IO7" s="534"/>
      <c r="IP7" s="534"/>
      <c r="IQ7" s="534"/>
      <c r="IR7" s="534"/>
      <c r="IS7" s="534"/>
      <c r="IT7" s="534"/>
      <c r="IU7" s="534"/>
      <c r="IV7" s="534"/>
      <c r="IW7" s="534"/>
      <c r="IX7" s="534"/>
      <c r="IY7" s="534"/>
      <c r="IZ7" s="534"/>
      <c r="JA7" s="534"/>
      <c r="JB7" s="534"/>
      <c r="JC7" s="534"/>
      <c r="JD7" s="534"/>
      <c r="JE7" s="534"/>
      <c r="JF7" s="534"/>
      <c r="JG7" s="534"/>
      <c r="JH7" s="534"/>
      <c r="JI7" s="534"/>
      <c r="JJ7" s="534"/>
      <c r="JK7" s="534"/>
      <c r="JL7" s="534"/>
      <c r="JM7" s="534"/>
      <c r="JN7" s="534"/>
      <c r="JO7" s="534"/>
      <c r="JP7" s="534"/>
      <c r="JQ7" s="534"/>
      <c r="JR7" s="534"/>
      <c r="JS7" s="534"/>
      <c r="JT7" s="534"/>
      <c r="JU7" s="534"/>
      <c r="JV7" s="534"/>
      <c r="JW7" s="534"/>
      <c r="JX7" s="534"/>
      <c r="JY7" s="534"/>
      <c r="JZ7" s="534"/>
      <c r="KA7" s="534"/>
    </row>
    <row r="8" spans="1:287" ht="27.75" customHeight="1" thickBot="1">
      <c r="A8" s="779" t="s">
        <v>831</v>
      </c>
      <c r="B8" s="776" t="s">
        <v>832</v>
      </c>
      <c r="C8" s="780">
        <v>390</v>
      </c>
      <c r="D8" s="780">
        <v>390</v>
      </c>
      <c r="E8" s="780">
        <v>390</v>
      </c>
      <c r="F8" s="780">
        <v>390</v>
      </c>
      <c r="G8" s="780">
        <v>390</v>
      </c>
      <c r="H8" s="780">
        <v>390</v>
      </c>
      <c r="I8" s="780">
        <v>390</v>
      </c>
      <c r="J8" s="780">
        <v>390</v>
      </c>
      <c r="K8" s="780">
        <v>390</v>
      </c>
      <c r="L8" s="780">
        <v>390</v>
      </c>
      <c r="M8" s="780">
        <v>390</v>
      </c>
      <c r="N8" s="780">
        <v>390</v>
      </c>
      <c r="O8" s="780">
        <v>390</v>
      </c>
      <c r="P8" s="780">
        <v>390</v>
      </c>
      <c r="Q8" s="780">
        <v>390</v>
      </c>
      <c r="R8" s="780">
        <v>390</v>
      </c>
      <c r="S8" s="780">
        <v>390</v>
      </c>
      <c r="T8" s="780">
        <v>390</v>
      </c>
      <c r="U8" s="780">
        <v>390</v>
      </c>
      <c r="V8" s="780">
        <v>390</v>
      </c>
      <c r="W8" s="780">
        <v>390</v>
      </c>
      <c r="X8" s="780">
        <v>390</v>
      </c>
      <c r="Y8" s="780">
        <v>390</v>
      </c>
      <c r="Z8" s="780">
        <v>390</v>
      </c>
      <c r="AA8" s="780">
        <v>390</v>
      </c>
      <c r="AB8" s="780">
        <v>390</v>
      </c>
      <c r="AC8" s="780">
        <v>390</v>
      </c>
      <c r="AD8" s="780">
        <v>390</v>
      </c>
      <c r="AE8" s="780">
        <v>390</v>
      </c>
      <c r="AF8" s="780">
        <v>390</v>
      </c>
      <c r="AG8" s="780">
        <v>390</v>
      </c>
      <c r="AH8" s="780">
        <v>390</v>
      </c>
      <c r="AI8" s="780">
        <v>390</v>
      </c>
      <c r="AJ8" s="780">
        <v>390</v>
      </c>
      <c r="AK8" s="780">
        <v>390</v>
      </c>
      <c r="AL8" s="780">
        <v>390</v>
      </c>
      <c r="AM8" s="780">
        <v>390</v>
      </c>
      <c r="AN8" s="780">
        <v>390</v>
      </c>
      <c r="AO8" s="780">
        <v>390</v>
      </c>
      <c r="AP8" s="780">
        <v>390</v>
      </c>
      <c r="AQ8" s="780">
        <v>390</v>
      </c>
      <c r="AR8" s="780">
        <v>390</v>
      </c>
      <c r="AS8" s="780">
        <v>390</v>
      </c>
      <c r="AT8" s="780">
        <v>390</v>
      </c>
      <c r="AU8" s="780">
        <v>390</v>
      </c>
      <c r="AV8" s="780">
        <v>390</v>
      </c>
      <c r="AW8" s="780">
        <v>390</v>
      </c>
      <c r="AX8" s="780">
        <v>390</v>
      </c>
      <c r="AY8" s="780">
        <v>390</v>
      </c>
      <c r="AZ8" s="780">
        <v>390</v>
      </c>
      <c r="BA8" s="780">
        <v>390</v>
      </c>
      <c r="BB8" s="780">
        <v>390</v>
      </c>
      <c r="BC8" s="780">
        <v>390</v>
      </c>
      <c r="BD8" s="780">
        <v>390</v>
      </c>
      <c r="BE8" s="780">
        <v>390</v>
      </c>
      <c r="BF8" s="780">
        <v>390</v>
      </c>
      <c r="BG8" s="780">
        <v>390</v>
      </c>
      <c r="BH8" s="780">
        <v>390</v>
      </c>
      <c r="BI8" s="780">
        <v>390</v>
      </c>
      <c r="BJ8" s="780">
        <v>390</v>
      </c>
      <c r="BK8" s="780">
        <v>390</v>
      </c>
      <c r="BL8" s="780">
        <v>390</v>
      </c>
      <c r="BM8" s="780">
        <v>390</v>
      </c>
      <c r="BN8" s="780">
        <v>390</v>
      </c>
      <c r="BO8" s="780">
        <v>390</v>
      </c>
      <c r="BP8" s="780">
        <v>390</v>
      </c>
      <c r="BQ8" s="780">
        <v>390</v>
      </c>
      <c r="BR8" s="780">
        <v>390</v>
      </c>
      <c r="BS8" s="780">
        <v>390</v>
      </c>
      <c r="BT8" s="780">
        <v>390</v>
      </c>
      <c r="BU8" s="780">
        <v>390</v>
      </c>
      <c r="BV8" s="780">
        <v>390</v>
      </c>
      <c r="BW8" s="780">
        <v>390</v>
      </c>
      <c r="BX8" s="780">
        <v>390</v>
      </c>
      <c r="BY8" s="780">
        <v>390</v>
      </c>
      <c r="BZ8" s="780">
        <v>390</v>
      </c>
      <c r="CA8" s="780">
        <v>390</v>
      </c>
      <c r="CB8" s="780">
        <v>390</v>
      </c>
      <c r="CC8" s="780">
        <v>390</v>
      </c>
      <c r="CD8" s="780">
        <v>390</v>
      </c>
      <c r="CE8" s="780">
        <v>390</v>
      </c>
      <c r="CF8" s="780">
        <v>390</v>
      </c>
      <c r="CG8" s="780">
        <v>390</v>
      </c>
      <c r="CH8" s="780">
        <v>390</v>
      </c>
      <c r="CI8" s="780">
        <v>390</v>
      </c>
      <c r="CJ8" s="780">
        <v>390</v>
      </c>
      <c r="CK8" s="780">
        <v>390</v>
      </c>
      <c r="CL8" s="780">
        <v>390</v>
      </c>
      <c r="CM8" s="780">
        <v>390</v>
      </c>
      <c r="CN8" s="780">
        <v>390</v>
      </c>
      <c r="CO8" s="780">
        <v>390</v>
      </c>
      <c r="CP8" s="780">
        <v>390</v>
      </c>
      <c r="CQ8" s="780">
        <v>390</v>
      </c>
      <c r="CR8" s="780">
        <v>390</v>
      </c>
      <c r="CS8" s="780">
        <v>390</v>
      </c>
      <c r="CT8" s="780">
        <v>390</v>
      </c>
      <c r="CU8" s="780">
        <v>390</v>
      </c>
      <c r="CV8" s="780">
        <v>390</v>
      </c>
      <c r="CW8" s="780">
        <v>390</v>
      </c>
      <c r="CX8" s="780">
        <v>390</v>
      </c>
      <c r="CY8" s="780">
        <v>390</v>
      </c>
      <c r="CZ8" s="780">
        <v>390</v>
      </c>
      <c r="DA8" s="780">
        <v>390</v>
      </c>
      <c r="DB8" s="780">
        <v>390</v>
      </c>
      <c r="DC8" s="780">
        <v>390</v>
      </c>
      <c r="DD8" s="780">
        <v>390</v>
      </c>
      <c r="DE8" s="780">
        <v>390</v>
      </c>
      <c r="DF8" s="780">
        <v>390</v>
      </c>
      <c r="DG8" s="780">
        <v>390</v>
      </c>
      <c r="DH8" s="780">
        <v>390</v>
      </c>
      <c r="DI8" s="780">
        <v>390</v>
      </c>
      <c r="DJ8" s="780">
        <v>390</v>
      </c>
      <c r="DK8" s="780">
        <v>390</v>
      </c>
      <c r="DL8" s="780">
        <v>390</v>
      </c>
      <c r="DM8" s="780">
        <v>390</v>
      </c>
      <c r="DN8" s="780">
        <v>390</v>
      </c>
      <c r="DO8" s="780">
        <v>390</v>
      </c>
      <c r="DP8" s="780">
        <v>390</v>
      </c>
      <c r="DQ8" s="780">
        <v>390</v>
      </c>
      <c r="DR8" s="780">
        <v>390</v>
      </c>
      <c r="DS8" s="780">
        <v>390</v>
      </c>
      <c r="DT8" s="780">
        <v>390</v>
      </c>
      <c r="DU8" s="780">
        <v>390</v>
      </c>
      <c r="DV8" s="780">
        <v>390</v>
      </c>
      <c r="DW8" s="780">
        <v>390</v>
      </c>
      <c r="DX8" s="780">
        <v>390</v>
      </c>
      <c r="DY8" s="780">
        <v>390</v>
      </c>
      <c r="DZ8" s="780">
        <v>390</v>
      </c>
      <c r="EA8" s="780">
        <v>390</v>
      </c>
      <c r="EB8" s="780">
        <v>390</v>
      </c>
      <c r="EC8" s="780">
        <v>390</v>
      </c>
      <c r="ED8" s="780">
        <v>390</v>
      </c>
      <c r="EE8" s="780">
        <v>390</v>
      </c>
      <c r="EF8" s="780">
        <v>390</v>
      </c>
      <c r="EG8" s="780">
        <v>390</v>
      </c>
      <c r="EH8" s="780">
        <v>390</v>
      </c>
      <c r="EI8" s="780">
        <v>390</v>
      </c>
      <c r="EJ8" s="780">
        <v>390</v>
      </c>
      <c r="EK8" s="780">
        <v>390</v>
      </c>
      <c r="EL8" s="780">
        <v>390</v>
      </c>
      <c r="EM8" s="780">
        <v>390</v>
      </c>
      <c r="EN8" s="780">
        <v>390</v>
      </c>
      <c r="EO8" s="780">
        <v>390</v>
      </c>
      <c r="EP8" s="780">
        <v>390</v>
      </c>
      <c r="EQ8" s="780">
        <v>390</v>
      </c>
      <c r="ER8" s="780">
        <v>390</v>
      </c>
      <c r="ES8" s="780">
        <v>390</v>
      </c>
      <c r="ET8" s="780">
        <v>390</v>
      </c>
      <c r="EU8" s="780">
        <v>390</v>
      </c>
      <c r="EV8" s="780">
        <v>390</v>
      </c>
      <c r="EW8" s="780">
        <v>390</v>
      </c>
      <c r="EX8" s="780">
        <v>390</v>
      </c>
      <c r="EY8" s="780">
        <v>390</v>
      </c>
      <c r="EZ8" s="780">
        <v>390</v>
      </c>
      <c r="FA8" s="780">
        <v>390</v>
      </c>
      <c r="FB8" s="780">
        <v>390</v>
      </c>
      <c r="FC8" s="534"/>
      <c r="FD8" s="534"/>
      <c r="FE8" s="534"/>
      <c r="FF8" s="534"/>
      <c r="FG8" s="534"/>
      <c r="FH8" s="534"/>
      <c r="FI8" s="534"/>
      <c r="FJ8" s="534"/>
      <c r="FK8" s="534"/>
      <c r="FL8" s="534"/>
      <c r="FM8" s="534"/>
      <c r="FN8" s="534"/>
      <c r="FO8" s="534"/>
      <c r="FP8" s="534"/>
      <c r="FQ8" s="534"/>
      <c r="FR8" s="534"/>
      <c r="FS8" s="534"/>
      <c r="FT8" s="534"/>
      <c r="FU8" s="534"/>
      <c r="FV8" s="534"/>
      <c r="FW8" s="534"/>
      <c r="FX8" s="534"/>
      <c r="FY8" s="534"/>
      <c r="FZ8" s="534"/>
      <c r="GA8" s="534"/>
      <c r="GB8" s="534"/>
      <c r="GC8" s="534"/>
      <c r="GD8" s="534"/>
      <c r="GE8" s="534"/>
      <c r="GF8" s="534"/>
      <c r="GG8" s="534"/>
      <c r="GH8" s="534"/>
      <c r="GI8" s="534"/>
      <c r="GJ8" s="534"/>
      <c r="GK8" s="534"/>
      <c r="GL8" s="534"/>
      <c r="GM8" s="534"/>
      <c r="GN8" s="534"/>
      <c r="GO8" s="534"/>
      <c r="GP8" s="534"/>
      <c r="GQ8" s="534"/>
      <c r="GR8" s="534"/>
      <c r="GS8" s="534"/>
      <c r="GT8" s="534"/>
      <c r="GU8" s="534"/>
      <c r="GV8" s="534"/>
      <c r="GW8" s="534"/>
      <c r="GX8" s="534"/>
      <c r="GY8" s="534"/>
      <c r="GZ8" s="534"/>
      <c r="HA8" s="534"/>
      <c r="HB8" s="534"/>
      <c r="HC8" s="534"/>
      <c r="HD8" s="534"/>
      <c r="HE8" s="534"/>
      <c r="HF8" s="534"/>
      <c r="HG8" s="534"/>
      <c r="HH8" s="534"/>
      <c r="HI8" s="534"/>
      <c r="HJ8" s="534"/>
      <c r="HK8" s="534"/>
      <c r="HL8" s="534"/>
      <c r="HM8" s="534"/>
      <c r="HN8" s="534"/>
      <c r="HO8" s="534"/>
      <c r="HP8" s="534"/>
      <c r="HQ8" s="534"/>
      <c r="HR8" s="534"/>
      <c r="HS8" s="534"/>
      <c r="HT8" s="534"/>
      <c r="HU8" s="534"/>
      <c r="HV8" s="534"/>
      <c r="HW8" s="534"/>
      <c r="HX8" s="534"/>
      <c r="HY8" s="534"/>
      <c r="HZ8" s="534"/>
      <c r="IA8" s="534"/>
      <c r="IB8" s="534"/>
      <c r="IC8" s="534"/>
      <c r="ID8" s="534"/>
      <c r="IE8" s="534"/>
      <c r="IF8" s="534"/>
      <c r="IG8" s="534"/>
      <c r="IH8" s="534"/>
      <c r="II8" s="534"/>
      <c r="IJ8" s="534"/>
      <c r="IK8" s="534"/>
      <c r="IL8" s="534"/>
      <c r="IM8" s="534"/>
      <c r="IN8" s="534"/>
      <c r="IO8" s="534"/>
      <c r="IP8" s="534"/>
      <c r="IQ8" s="534"/>
      <c r="IR8" s="534"/>
      <c r="IS8" s="534"/>
      <c r="IT8" s="534"/>
      <c r="IU8" s="534"/>
      <c r="IV8" s="534"/>
      <c r="IW8" s="534"/>
      <c r="IX8" s="534"/>
      <c r="IY8" s="534"/>
      <c r="IZ8" s="534"/>
      <c r="JA8" s="534"/>
      <c r="JB8" s="534"/>
      <c r="JC8" s="534"/>
      <c r="JD8" s="534"/>
      <c r="JE8" s="534"/>
      <c r="JF8" s="534"/>
      <c r="JG8" s="899"/>
      <c r="JH8" s="899"/>
      <c r="JI8" s="899"/>
      <c r="JJ8" s="899"/>
      <c r="JK8" s="899"/>
      <c r="JL8" s="899"/>
      <c r="JM8" s="899"/>
      <c r="JN8" s="899"/>
      <c r="JO8" s="899"/>
      <c r="JP8" s="899"/>
      <c r="JQ8" s="899"/>
      <c r="JR8" s="899"/>
      <c r="JS8" s="899"/>
      <c r="JT8" s="899"/>
      <c r="JU8" s="899"/>
      <c r="JV8" s="899"/>
      <c r="JW8" s="899"/>
      <c r="JX8" s="899"/>
      <c r="JY8" s="899"/>
      <c r="JZ8" s="899"/>
      <c r="KA8" s="899"/>
    </row>
    <row r="9" spans="1:287" ht="27.75" customHeight="1" thickBot="1">
      <c r="A9" s="779" t="s">
        <v>833</v>
      </c>
      <c r="B9" s="776">
        <v>130</v>
      </c>
      <c r="C9" s="780">
        <v>5868</v>
      </c>
      <c r="D9" s="780">
        <v>5868</v>
      </c>
      <c r="E9" s="780">
        <v>5868</v>
      </c>
      <c r="F9" s="780">
        <v>5868</v>
      </c>
      <c r="G9" s="780">
        <v>5868</v>
      </c>
      <c r="H9" s="780">
        <v>5868</v>
      </c>
      <c r="I9" s="780">
        <v>5868</v>
      </c>
      <c r="J9" s="780">
        <v>5868</v>
      </c>
      <c r="K9" s="780">
        <v>2650</v>
      </c>
      <c r="L9" s="780">
        <v>0</v>
      </c>
      <c r="M9" s="780">
        <v>5868</v>
      </c>
      <c r="N9" s="780">
        <v>5868</v>
      </c>
      <c r="O9" s="780">
        <v>5868</v>
      </c>
      <c r="P9" s="780">
        <v>5868</v>
      </c>
      <c r="Q9" s="780">
        <v>5868</v>
      </c>
      <c r="R9" s="780">
        <v>5868</v>
      </c>
      <c r="S9" s="780">
        <v>5868</v>
      </c>
      <c r="T9" s="780">
        <v>5868</v>
      </c>
      <c r="U9" s="780">
        <v>5868</v>
      </c>
      <c r="V9" s="780">
        <v>5868</v>
      </c>
      <c r="W9" s="780">
        <v>5868</v>
      </c>
      <c r="X9" s="780">
        <v>5868</v>
      </c>
      <c r="Y9" s="780">
        <v>5868</v>
      </c>
      <c r="Z9" s="780">
        <v>5868</v>
      </c>
      <c r="AA9" s="780">
        <v>5868</v>
      </c>
      <c r="AB9" s="780">
        <v>5868</v>
      </c>
      <c r="AC9" s="780">
        <v>5868</v>
      </c>
      <c r="AD9" s="780">
        <v>5868</v>
      </c>
      <c r="AE9" s="780">
        <v>5868</v>
      </c>
      <c r="AF9" s="780">
        <v>5868</v>
      </c>
      <c r="AG9" s="780">
        <v>5868</v>
      </c>
      <c r="AH9" s="780">
        <v>5868</v>
      </c>
      <c r="AI9" s="780">
        <v>5868</v>
      </c>
      <c r="AJ9" s="780">
        <v>5868</v>
      </c>
      <c r="AK9" s="780">
        <v>5868</v>
      </c>
      <c r="AL9" s="780">
        <v>5868</v>
      </c>
      <c r="AM9" s="780">
        <v>5868</v>
      </c>
      <c r="AN9" s="780">
        <v>5868</v>
      </c>
      <c r="AO9" s="780">
        <v>5868</v>
      </c>
      <c r="AP9" s="780">
        <v>5868</v>
      </c>
      <c r="AQ9" s="780">
        <v>5868</v>
      </c>
      <c r="AR9" s="780">
        <v>5868</v>
      </c>
      <c r="AS9" s="780">
        <v>5868</v>
      </c>
      <c r="AT9" s="780">
        <v>5868</v>
      </c>
      <c r="AU9" s="780">
        <v>5868</v>
      </c>
      <c r="AV9" s="780">
        <v>5868</v>
      </c>
      <c r="AW9" s="780">
        <v>5868</v>
      </c>
      <c r="AX9" s="780">
        <v>5868</v>
      </c>
      <c r="AY9" s="780">
        <v>5868</v>
      </c>
      <c r="AZ9" s="780">
        <v>5868</v>
      </c>
      <c r="BA9" s="780">
        <v>5868</v>
      </c>
      <c r="BB9" s="780">
        <v>5868</v>
      </c>
      <c r="BC9" s="780">
        <v>5868</v>
      </c>
      <c r="BD9" s="780">
        <v>5868</v>
      </c>
      <c r="BE9" s="780">
        <v>5868</v>
      </c>
      <c r="BF9" s="780">
        <v>5868</v>
      </c>
      <c r="BG9" s="780">
        <v>5868</v>
      </c>
      <c r="BH9" s="780">
        <v>5868</v>
      </c>
      <c r="BI9" s="780">
        <v>5868</v>
      </c>
      <c r="BJ9" s="780">
        <v>5868</v>
      </c>
      <c r="BK9" s="780">
        <v>5868</v>
      </c>
      <c r="BL9" s="780">
        <v>5868</v>
      </c>
      <c r="BM9" s="780">
        <v>5868</v>
      </c>
      <c r="BN9" s="780">
        <v>5868</v>
      </c>
      <c r="BO9" s="780">
        <v>5868</v>
      </c>
      <c r="BP9" s="780">
        <v>5868</v>
      </c>
      <c r="BQ9" s="780">
        <v>5868</v>
      </c>
      <c r="BR9" s="780">
        <v>5868</v>
      </c>
      <c r="BS9" s="780">
        <v>5868</v>
      </c>
      <c r="BT9" s="780">
        <v>5868</v>
      </c>
      <c r="BU9" s="780">
        <v>0</v>
      </c>
      <c r="BV9" s="780">
        <v>0</v>
      </c>
      <c r="BW9" s="780">
        <v>5868</v>
      </c>
      <c r="BX9" s="780">
        <v>5868</v>
      </c>
      <c r="BY9" s="780">
        <v>5868</v>
      </c>
      <c r="BZ9" s="780">
        <v>5868</v>
      </c>
      <c r="CA9" s="780">
        <v>5868</v>
      </c>
      <c r="CB9" s="780">
        <v>5868</v>
      </c>
      <c r="CC9" s="780">
        <v>5868</v>
      </c>
      <c r="CD9" s="780">
        <v>5868</v>
      </c>
      <c r="CE9" s="780">
        <v>5868</v>
      </c>
      <c r="CF9" s="780">
        <v>5868</v>
      </c>
      <c r="CG9" s="780">
        <v>5868</v>
      </c>
      <c r="CH9" s="780">
        <v>5868</v>
      </c>
      <c r="CI9" s="780">
        <v>5868</v>
      </c>
      <c r="CJ9" s="780">
        <v>5868</v>
      </c>
      <c r="CK9" s="780">
        <v>5868</v>
      </c>
      <c r="CL9" s="780">
        <v>5868</v>
      </c>
      <c r="CM9" s="780">
        <v>5868</v>
      </c>
      <c r="CN9" s="780">
        <v>5868</v>
      </c>
      <c r="CO9" s="780">
        <v>5868</v>
      </c>
      <c r="CP9" s="780">
        <v>5868</v>
      </c>
      <c r="CQ9" s="780">
        <v>5868</v>
      </c>
      <c r="CR9" s="780">
        <v>5868</v>
      </c>
      <c r="CS9" s="780">
        <v>5868</v>
      </c>
      <c r="CT9" s="780">
        <v>5868</v>
      </c>
      <c r="CU9" s="780">
        <v>5868</v>
      </c>
      <c r="CV9" s="780">
        <v>5868</v>
      </c>
      <c r="CW9" s="780">
        <v>5868</v>
      </c>
      <c r="CX9" s="780">
        <v>5868</v>
      </c>
      <c r="CY9" s="780">
        <v>5868</v>
      </c>
      <c r="CZ9" s="780">
        <v>5868</v>
      </c>
      <c r="DA9" s="780">
        <v>5868</v>
      </c>
      <c r="DB9" s="780">
        <v>5868</v>
      </c>
      <c r="DC9" s="780">
        <v>5868</v>
      </c>
      <c r="DD9" s="780">
        <v>5868</v>
      </c>
      <c r="DE9" s="780">
        <v>5868</v>
      </c>
      <c r="DF9" s="780">
        <v>5868</v>
      </c>
      <c r="DG9" s="780">
        <v>5868</v>
      </c>
      <c r="DH9" s="780">
        <v>5868</v>
      </c>
      <c r="DI9" s="780">
        <v>5868</v>
      </c>
      <c r="DJ9" s="780">
        <v>5868</v>
      </c>
      <c r="DK9" s="780">
        <v>5868</v>
      </c>
      <c r="DL9" s="780">
        <v>5868</v>
      </c>
      <c r="DM9" s="780">
        <v>5868</v>
      </c>
      <c r="DN9" s="780">
        <v>5868</v>
      </c>
      <c r="DO9" s="780">
        <v>5868</v>
      </c>
      <c r="DP9" s="780">
        <v>5868</v>
      </c>
      <c r="DQ9" s="780">
        <v>5868</v>
      </c>
      <c r="DR9" s="780">
        <v>5868</v>
      </c>
      <c r="DS9" s="780">
        <v>5868</v>
      </c>
      <c r="DT9" s="780">
        <v>5868</v>
      </c>
      <c r="DU9" s="780">
        <v>5868</v>
      </c>
      <c r="DV9" s="780">
        <v>5868</v>
      </c>
      <c r="DW9" s="780">
        <v>5868</v>
      </c>
      <c r="DX9" s="780">
        <v>5868</v>
      </c>
      <c r="DY9" s="780">
        <v>5868</v>
      </c>
      <c r="DZ9" s="780">
        <v>5868</v>
      </c>
      <c r="EA9" s="780">
        <v>5868</v>
      </c>
      <c r="EB9" s="780">
        <v>5868</v>
      </c>
      <c r="EC9" s="780">
        <v>5868</v>
      </c>
      <c r="ED9" s="780">
        <v>5868</v>
      </c>
      <c r="EE9" s="780">
        <v>0</v>
      </c>
      <c r="EF9" s="780">
        <v>0</v>
      </c>
      <c r="EG9" s="780">
        <v>5868</v>
      </c>
      <c r="EH9" s="780">
        <v>5868</v>
      </c>
      <c r="EI9" s="780">
        <v>5868</v>
      </c>
      <c r="EJ9" s="780">
        <v>5868</v>
      </c>
      <c r="EK9" s="780">
        <v>5868</v>
      </c>
      <c r="EL9" s="780">
        <v>5868</v>
      </c>
      <c r="EM9" s="780">
        <v>5868</v>
      </c>
      <c r="EN9" s="780">
        <v>5868</v>
      </c>
      <c r="EO9" s="780">
        <v>5868</v>
      </c>
      <c r="EP9" s="780">
        <v>5868</v>
      </c>
      <c r="EQ9" s="780">
        <v>5868</v>
      </c>
      <c r="ER9" s="780">
        <v>5868</v>
      </c>
      <c r="ES9" s="780">
        <v>5868</v>
      </c>
      <c r="ET9" s="780">
        <v>5868</v>
      </c>
      <c r="EU9" s="780">
        <v>5868</v>
      </c>
      <c r="EV9" s="780">
        <v>5868</v>
      </c>
      <c r="EW9" s="780">
        <v>5868</v>
      </c>
      <c r="EX9" s="780">
        <v>5868</v>
      </c>
      <c r="EY9" s="780">
        <v>5868</v>
      </c>
      <c r="EZ9" s="780">
        <v>5868</v>
      </c>
      <c r="FA9" s="780">
        <v>5868</v>
      </c>
      <c r="FB9" s="780">
        <v>5868</v>
      </c>
      <c r="FC9" s="534"/>
      <c r="FD9" s="534"/>
      <c r="FE9" s="534"/>
      <c r="FF9" s="534"/>
      <c r="FG9" s="534"/>
      <c r="FH9" s="534"/>
      <c r="FI9" s="534"/>
      <c r="FJ9" s="534"/>
      <c r="FK9" s="534"/>
      <c r="FL9" s="534"/>
      <c r="FM9" s="534"/>
      <c r="FN9" s="534"/>
      <c r="FO9" s="534"/>
      <c r="FP9" s="534"/>
      <c r="FQ9" s="534"/>
      <c r="FR9" s="534"/>
      <c r="FS9" s="534"/>
      <c r="FT9" s="534"/>
      <c r="FU9" s="534"/>
      <c r="FV9" s="534"/>
      <c r="FW9" s="534"/>
      <c r="FX9" s="534"/>
      <c r="FY9" s="534"/>
      <c r="FZ9" s="534"/>
      <c r="GA9" s="534"/>
      <c r="GB9" s="534"/>
      <c r="GC9" s="534"/>
      <c r="GD9" s="534"/>
      <c r="GE9" s="534"/>
      <c r="GF9" s="534"/>
      <c r="GG9" s="534"/>
      <c r="GH9" s="534"/>
      <c r="GI9" s="534"/>
      <c r="GJ9" s="534"/>
      <c r="GK9" s="534"/>
      <c r="GL9" s="534"/>
      <c r="GM9" s="534"/>
      <c r="GN9" s="534"/>
      <c r="GO9" s="534"/>
      <c r="GP9" s="534"/>
      <c r="GQ9" s="534"/>
      <c r="GR9" s="534"/>
      <c r="GS9" s="534"/>
      <c r="GT9" s="534"/>
      <c r="GU9" s="534"/>
      <c r="GV9" s="534"/>
      <c r="GW9" s="534"/>
      <c r="GX9" s="534"/>
      <c r="GY9" s="534"/>
      <c r="GZ9" s="534"/>
      <c r="HA9" s="534"/>
      <c r="HB9" s="534"/>
      <c r="HC9" s="534"/>
      <c r="HD9" s="534"/>
      <c r="HE9" s="534"/>
      <c r="HF9" s="534"/>
      <c r="HG9" s="534"/>
      <c r="HH9" s="534"/>
      <c r="HI9" s="534"/>
      <c r="HJ9" s="534"/>
      <c r="HK9" s="534"/>
      <c r="HL9" s="534"/>
      <c r="HM9" s="534"/>
      <c r="HN9" s="534"/>
      <c r="HO9" s="534"/>
      <c r="HP9" s="534"/>
      <c r="HQ9" s="534"/>
      <c r="HR9" s="534"/>
      <c r="HS9" s="534"/>
      <c r="HT9" s="534"/>
      <c r="HU9" s="534"/>
      <c r="HV9" s="534"/>
      <c r="HW9" s="534"/>
      <c r="HX9" s="534"/>
      <c r="HY9" s="534"/>
      <c r="HZ9" s="534"/>
      <c r="IA9" s="534"/>
      <c r="IB9" s="534"/>
      <c r="IC9" s="534"/>
      <c r="ID9" s="534"/>
      <c r="IE9" s="534"/>
      <c r="IF9" s="534"/>
      <c r="IG9" s="534"/>
      <c r="IH9" s="534"/>
      <c r="II9" s="534"/>
      <c r="IJ9" s="534"/>
      <c r="IK9" s="534"/>
      <c r="IL9" s="534"/>
      <c r="IM9" s="534"/>
      <c r="IN9" s="534"/>
      <c r="IO9" s="534"/>
      <c r="IP9" s="534"/>
      <c r="IQ9" s="534"/>
      <c r="IR9" s="534"/>
      <c r="IS9" s="534"/>
      <c r="IT9" s="534"/>
      <c r="IU9" s="534"/>
      <c r="IV9" s="534"/>
      <c r="IW9" s="534"/>
      <c r="IX9" s="534"/>
      <c r="IY9" s="534"/>
      <c r="IZ9" s="534"/>
      <c r="JA9" s="534"/>
      <c r="JB9" s="534"/>
      <c r="JC9" s="534"/>
      <c r="JD9" s="534"/>
      <c r="JE9" s="534"/>
      <c r="JF9" s="534"/>
      <c r="JG9" s="899"/>
      <c r="JH9" s="899"/>
      <c r="JI9" s="899"/>
      <c r="JJ9" s="899"/>
      <c r="JK9" s="899"/>
      <c r="JL9" s="899"/>
      <c r="JM9" s="899"/>
      <c r="JN9" s="899"/>
      <c r="JO9" s="899"/>
      <c r="JP9" s="899"/>
      <c r="JQ9" s="899"/>
      <c r="JR9" s="899"/>
      <c r="JS9" s="899"/>
      <c r="JT9" s="899"/>
      <c r="JU9" s="899"/>
      <c r="JV9" s="899"/>
      <c r="JW9" s="899"/>
      <c r="JX9" s="899"/>
      <c r="JY9" s="899"/>
      <c r="JZ9" s="899"/>
      <c r="KA9" s="899"/>
    </row>
    <row r="10" spans="1:287" ht="27.75" customHeight="1">
      <c r="A10" s="779" t="s">
        <v>834</v>
      </c>
      <c r="B10" s="776" t="s">
        <v>835</v>
      </c>
      <c r="C10" s="780">
        <v>70</v>
      </c>
      <c r="D10" s="780">
        <v>70</v>
      </c>
      <c r="E10" s="780">
        <v>70</v>
      </c>
      <c r="F10" s="780">
        <v>70</v>
      </c>
      <c r="G10" s="780">
        <v>70</v>
      </c>
      <c r="H10" s="780">
        <v>70</v>
      </c>
      <c r="I10" s="780">
        <v>70</v>
      </c>
      <c r="J10" s="780">
        <v>70</v>
      </c>
      <c r="K10" s="780">
        <v>70</v>
      </c>
      <c r="L10" s="780">
        <v>70</v>
      </c>
      <c r="M10" s="780">
        <v>70</v>
      </c>
      <c r="N10" s="780">
        <v>70</v>
      </c>
      <c r="O10" s="780">
        <v>70</v>
      </c>
      <c r="P10" s="780">
        <v>70</v>
      </c>
      <c r="Q10" s="780">
        <v>70</v>
      </c>
      <c r="R10" s="780">
        <v>70</v>
      </c>
      <c r="S10" s="780">
        <v>70</v>
      </c>
      <c r="T10" s="780">
        <v>70</v>
      </c>
      <c r="U10" s="780">
        <v>70</v>
      </c>
      <c r="V10" s="780">
        <v>70</v>
      </c>
      <c r="W10" s="780">
        <v>70</v>
      </c>
      <c r="X10" s="780">
        <v>70</v>
      </c>
      <c r="Y10" s="780">
        <v>70</v>
      </c>
      <c r="Z10" s="780">
        <v>70</v>
      </c>
      <c r="AA10" s="780">
        <v>70</v>
      </c>
      <c r="AB10" s="780">
        <v>70</v>
      </c>
      <c r="AC10" s="780">
        <v>70</v>
      </c>
      <c r="AD10" s="780">
        <v>70</v>
      </c>
      <c r="AE10" s="780">
        <v>70</v>
      </c>
      <c r="AF10" s="780">
        <v>70</v>
      </c>
      <c r="AG10" s="780">
        <v>70</v>
      </c>
      <c r="AH10" s="780">
        <v>70</v>
      </c>
      <c r="AI10" s="780">
        <v>70</v>
      </c>
      <c r="AJ10" s="780">
        <v>70</v>
      </c>
      <c r="AK10" s="780">
        <v>70</v>
      </c>
      <c r="AL10" s="780">
        <v>70</v>
      </c>
      <c r="AM10" s="780">
        <v>70</v>
      </c>
      <c r="AN10" s="780">
        <v>70</v>
      </c>
      <c r="AO10" s="780">
        <v>70</v>
      </c>
      <c r="AP10" s="780">
        <v>70</v>
      </c>
      <c r="AQ10" s="780">
        <v>70</v>
      </c>
      <c r="AR10" s="780">
        <v>70</v>
      </c>
      <c r="AS10" s="780">
        <v>70</v>
      </c>
      <c r="AT10" s="780">
        <v>70</v>
      </c>
      <c r="AU10" s="780">
        <v>70</v>
      </c>
      <c r="AV10" s="780">
        <v>70</v>
      </c>
      <c r="AW10" s="780">
        <v>70</v>
      </c>
      <c r="AX10" s="780">
        <v>70</v>
      </c>
      <c r="AY10" s="780">
        <v>70</v>
      </c>
      <c r="AZ10" s="780">
        <v>70</v>
      </c>
      <c r="BA10" s="780">
        <v>70</v>
      </c>
      <c r="BB10" s="780">
        <v>70</v>
      </c>
      <c r="BC10" s="780">
        <v>70</v>
      </c>
      <c r="BD10" s="780">
        <v>70</v>
      </c>
      <c r="BE10" s="780">
        <v>70</v>
      </c>
      <c r="BF10" s="780">
        <v>70</v>
      </c>
      <c r="BG10" s="780">
        <v>70</v>
      </c>
      <c r="BH10" s="780">
        <v>70</v>
      </c>
      <c r="BI10" s="780">
        <v>70</v>
      </c>
      <c r="BJ10" s="780">
        <v>70</v>
      </c>
      <c r="BK10" s="780">
        <v>70</v>
      </c>
      <c r="BL10" s="780">
        <v>70</v>
      </c>
      <c r="BM10" s="780">
        <v>70</v>
      </c>
      <c r="BN10" s="780">
        <v>70</v>
      </c>
      <c r="BO10" s="780">
        <v>70</v>
      </c>
      <c r="BP10" s="780">
        <v>70</v>
      </c>
      <c r="BQ10" s="780">
        <v>70</v>
      </c>
      <c r="BR10" s="780">
        <v>70</v>
      </c>
      <c r="BS10" s="780">
        <v>70</v>
      </c>
      <c r="BT10" s="780">
        <v>70</v>
      </c>
      <c r="BU10" s="780">
        <v>70</v>
      </c>
      <c r="BV10" s="780">
        <v>70</v>
      </c>
      <c r="BW10" s="780">
        <v>70</v>
      </c>
      <c r="BX10" s="780">
        <v>70</v>
      </c>
      <c r="BY10" s="780">
        <v>70</v>
      </c>
      <c r="BZ10" s="780">
        <v>70</v>
      </c>
      <c r="CA10" s="780">
        <v>70</v>
      </c>
      <c r="CB10" s="780">
        <v>70</v>
      </c>
      <c r="CC10" s="780">
        <v>70</v>
      </c>
      <c r="CD10" s="780">
        <v>70</v>
      </c>
      <c r="CE10" s="780">
        <v>70</v>
      </c>
      <c r="CF10" s="780">
        <v>70</v>
      </c>
      <c r="CG10" s="780">
        <v>70</v>
      </c>
      <c r="CH10" s="780">
        <v>70</v>
      </c>
      <c r="CI10" s="780">
        <v>70</v>
      </c>
      <c r="CJ10" s="780">
        <v>70</v>
      </c>
      <c r="CK10" s="780">
        <v>70</v>
      </c>
      <c r="CL10" s="780">
        <v>70</v>
      </c>
      <c r="CM10" s="780">
        <v>70</v>
      </c>
      <c r="CN10" s="780">
        <v>70</v>
      </c>
      <c r="CO10" s="780">
        <v>70</v>
      </c>
      <c r="CP10" s="780">
        <v>70</v>
      </c>
      <c r="CQ10" s="780">
        <v>70</v>
      </c>
      <c r="CR10" s="780">
        <v>70</v>
      </c>
      <c r="CS10" s="780">
        <v>70</v>
      </c>
      <c r="CT10" s="780">
        <v>70</v>
      </c>
      <c r="CU10" s="780">
        <v>70</v>
      </c>
      <c r="CV10" s="780">
        <v>70</v>
      </c>
      <c r="CW10" s="780">
        <v>70</v>
      </c>
      <c r="CX10" s="780">
        <v>70</v>
      </c>
      <c r="CY10" s="780">
        <v>70</v>
      </c>
      <c r="CZ10" s="780">
        <v>70</v>
      </c>
      <c r="DA10" s="780">
        <v>70</v>
      </c>
      <c r="DB10" s="780">
        <v>70</v>
      </c>
      <c r="DC10" s="780">
        <v>70</v>
      </c>
      <c r="DD10" s="780">
        <v>70</v>
      </c>
      <c r="DE10" s="780">
        <v>70</v>
      </c>
      <c r="DF10" s="780">
        <v>70</v>
      </c>
      <c r="DG10" s="780">
        <v>70</v>
      </c>
      <c r="DH10" s="780">
        <v>70</v>
      </c>
      <c r="DI10" s="780">
        <v>70</v>
      </c>
      <c r="DJ10" s="780">
        <v>70</v>
      </c>
      <c r="DK10" s="780">
        <v>70</v>
      </c>
      <c r="DL10" s="780">
        <v>70</v>
      </c>
      <c r="DM10" s="780">
        <v>70</v>
      </c>
      <c r="DN10" s="780">
        <v>70</v>
      </c>
      <c r="DO10" s="780">
        <v>70</v>
      </c>
      <c r="DP10" s="780">
        <v>70</v>
      </c>
      <c r="DQ10" s="780">
        <v>70</v>
      </c>
      <c r="DR10" s="780">
        <v>70</v>
      </c>
      <c r="DS10" s="780">
        <v>70</v>
      </c>
      <c r="DT10" s="780">
        <v>70</v>
      </c>
      <c r="DU10" s="780">
        <v>70</v>
      </c>
      <c r="DV10" s="780">
        <v>70</v>
      </c>
      <c r="DW10" s="780">
        <v>70</v>
      </c>
      <c r="DX10" s="780">
        <v>70</v>
      </c>
      <c r="DY10" s="780">
        <v>70</v>
      </c>
      <c r="DZ10" s="780">
        <v>70</v>
      </c>
      <c r="EA10" s="780">
        <v>70</v>
      </c>
      <c r="EB10" s="780">
        <v>70</v>
      </c>
      <c r="EC10" s="780">
        <v>70</v>
      </c>
      <c r="ED10" s="780">
        <v>70</v>
      </c>
      <c r="EE10" s="780">
        <v>70</v>
      </c>
      <c r="EF10" s="780">
        <v>70</v>
      </c>
      <c r="EG10" s="780">
        <v>70</v>
      </c>
      <c r="EH10" s="780">
        <v>70</v>
      </c>
      <c r="EI10" s="780">
        <v>70</v>
      </c>
      <c r="EJ10" s="780">
        <v>70</v>
      </c>
      <c r="EK10" s="780">
        <v>70</v>
      </c>
      <c r="EL10" s="780">
        <v>70</v>
      </c>
      <c r="EM10" s="780">
        <v>70</v>
      </c>
      <c r="EN10" s="780">
        <v>70</v>
      </c>
      <c r="EO10" s="780">
        <v>70</v>
      </c>
      <c r="EP10" s="780">
        <v>70</v>
      </c>
      <c r="EQ10" s="780">
        <v>70</v>
      </c>
      <c r="ER10" s="780">
        <v>70</v>
      </c>
      <c r="ES10" s="780">
        <v>70</v>
      </c>
      <c r="ET10" s="780">
        <v>70</v>
      </c>
      <c r="EU10" s="780">
        <v>70</v>
      </c>
      <c r="EV10" s="780">
        <v>70</v>
      </c>
      <c r="EW10" s="780">
        <v>70</v>
      </c>
      <c r="EX10" s="780">
        <v>70</v>
      </c>
      <c r="EY10" s="780">
        <v>70</v>
      </c>
      <c r="EZ10" s="780">
        <v>70</v>
      </c>
      <c r="FA10" s="780">
        <v>70</v>
      </c>
      <c r="FB10" s="780">
        <v>70</v>
      </c>
      <c r="FC10" s="534"/>
      <c r="FD10" s="534"/>
      <c r="FE10" s="534"/>
      <c r="FF10" s="534"/>
      <c r="FG10" s="534"/>
      <c r="FH10" s="534"/>
      <c r="FI10" s="534"/>
      <c r="FJ10" s="534"/>
      <c r="FK10" s="534"/>
      <c r="FL10" s="534"/>
      <c r="FM10" s="534"/>
      <c r="FN10" s="534"/>
      <c r="FO10" s="534"/>
      <c r="FP10" s="534"/>
      <c r="FQ10" s="534"/>
      <c r="FR10" s="534"/>
      <c r="FS10" s="534"/>
      <c r="FT10" s="534"/>
      <c r="FU10" s="534"/>
      <c r="FV10" s="534"/>
      <c r="FW10" s="534"/>
      <c r="FX10" s="534"/>
      <c r="FY10" s="534"/>
      <c r="FZ10" s="534"/>
      <c r="GA10" s="534"/>
      <c r="GB10" s="534"/>
      <c r="GC10" s="534"/>
      <c r="GD10" s="534"/>
      <c r="GE10" s="534"/>
      <c r="GF10" s="534"/>
      <c r="GG10" s="534"/>
      <c r="GH10" s="534"/>
      <c r="GI10" s="534"/>
      <c r="GJ10" s="534"/>
      <c r="GK10" s="534"/>
      <c r="GL10" s="534"/>
      <c r="GM10" s="534"/>
      <c r="GN10" s="534"/>
      <c r="GO10" s="534"/>
      <c r="GP10" s="534"/>
      <c r="GQ10" s="534"/>
      <c r="GR10" s="534"/>
      <c r="GS10" s="534"/>
      <c r="GT10" s="534"/>
      <c r="GU10" s="534"/>
      <c r="GV10" s="534"/>
      <c r="GW10" s="534"/>
      <c r="GX10" s="534"/>
      <c r="GY10" s="534"/>
      <c r="GZ10" s="534"/>
      <c r="HA10" s="534"/>
      <c r="HB10" s="534"/>
      <c r="HC10" s="534"/>
      <c r="HD10" s="534"/>
      <c r="HE10" s="534"/>
      <c r="HF10" s="534"/>
      <c r="HG10" s="534"/>
      <c r="HH10" s="534"/>
      <c r="HI10" s="534"/>
      <c r="HJ10" s="534"/>
      <c r="HK10" s="534"/>
      <c r="HL10" s="534"/>
      <c r="HM10" s="534"/>
      <c r="HN10" s="534"/>
      <c r="HO10" s="534"/>
      <c r="HP10" s="534"/>
      <c r="HQ10" s="534"/>
      <c r="HR10" s="534"/>
      <c r="HS10" s="534"/>
      <c r="HT10" s="534"/>
      <c r="HU10" s="534"/>
      <c r="HV10" s="534"/>
      <c r="HW10" s="534"/>
      <c r="HX10" s="534"/>
      <c r="HY10" s="534"/>
      <c r="HZ10" s="534"/>
      <c r="IA10" s="534"/>
      <c r="IB10" s="534"/>
      <c r="IC10" s="534"/>
      <c r="ID10" s="534"/>
      <c r="IE10" s="534"/>
      <c r="IF10" s="534"/>
      <c r="IG10" s="534"/>
      <c r="IH10" s="534"/>
      <c r="II10" s="534"/>
      <c r="IJ10" s="534"/>
      <c r="IK10" s="534"/>
      <c r="IL10" s="534"/>
      <c r="IM10" s="534"/>
      <c r="IN10" s="534"/>
      <c r="IO10" s="534"/>
      <c r="IP10" s="534"/>
      <c r="IQ10" s="534"/>
      <c r="IR10" s="534"/>
      <c r="IS10" s="534"/>
      <c r="IT10" s="534"/>
      <c r="IU10" s="534"/>
      <c r="IV10" s="534"/>
      <c r="IW10" s="534"/>
      <c r="IX10" s="534"/>
      <c r="IY10" s="534"/>
      <c r="IZ10" s="534"/>
      <c r="JA10" s="534"/>
      <c r="JB10" s="534"/>
      <c r="JC10" s="534"/>
      <c r="JD10" s="534"/>
      <c r="JE10" s="534"/>
      <c r="JF10" s="534"/>
      <c r="JG10"/>
      <c r="JH10"/>
      <c r="JI10"/>
      <c r="JJ10"/>
      <c r="JK10"/>
      <c r="JL10"/>
      <c r="JM10"/>
      <c r="JN10"/>
      <c r="JO10"/>
      <c r="JP10"/>
      <c r="JQ10"/>
      <c r="JR10"/>
      <c r="JS10"/>
      <c r="JT10"/>
      <c r="JU10"/>
      <c r="JV10"/>
      <c r="JW10"/>
      <c r="JX10"/>
      <c r="JY10"/>
      <c r="JZ10"/>
      <c r="KA10"/>
    </row>
    <row r="11" spans="1:287" ht="27.75" customHeight="1">
      <c r="A11" s="779" t="s">
        <v>836</v>
      </c>
      <c r="B11" s="776" t="s">
        <v>837</v>
      </c>
      <c r="C11" s="780">
        <v>36</v>
      </c>
      <c r="D11" s="780">
        <v>36</v>
      </c>
      <c r="E11" s="780">
        <v>36</v>
      </c>
      <c r="F11" s="780">
        <v>36</v>
      </c>
      <c r="G11" s="780">
        <v>36</v>
      </c>
      <c r="H11" s="780">
        <v>36</v>
      </c>
      <c r="I11" s="780">
        <v>36</v>
      </c>
      <c r="J11" s="780">
        <v>36</v>
      </c>
      <c r="K11" s="780">
        <v>36</v>
      </c>
      <c r="L11" s="780">
        <v>36</v>
      </c>
      <c r="M11" s="780">
        <v>36</v>
      </c>
      <c r="N11" s="780">
        <v>36</v>
      </c>
      <c r="O11" s="780">
        <v>36</v>
      </c>
      <c r="P11" s="780">
        <v>36</v>
      </c>
      <c r="Q11" s="780">
        <v>36</v>
      </c>
      <c r="R11" s="780">
        <v>36</v>
      </c>
      <c r="S11" s="780">
        <v>36</v>
      </c>
      <c r="T11" s="780">
        <v>36</v>
      </c>
      <c r="U11" s="780">
        <v>36</v>
      </c>
      <c r="V11" s="780">
        <v>36</v>
      </c>
      <c r="W11" s="780">
        <v>36</v>
      </c>
      <c r="X11" s="780">
        <v>36</v>
      </c>
      <c r="Y11" s="780">
        <v>36</v>
      </c>
      <c r="Z11" s="780">
        <v>36</v>
      </c>
      <c r="AA11" s="780">
        <v>36</v>
      </c>
      <c r="AB11" s="780">
        <v>36</v>
      </c>
      <c r="AC11" s="780">
        <v>36</v>
      </c>
      <c r="AD11" s="780">
        <v>36</v>
      </c>
      <c r="AE11" s="780">
        <v>36</v>
      </c>
      <c r="AF11" s="780">
        <v>36</v>
      </c>
      <c r="AG11" s="780">
        <v>36</v>
      </c>
      <c r="AH11" s="780">
        <v>36</v>
      </c>
      <c r="AI11" s="780">
        <v>36</v>
      </c>
      <c r="AJ11" s="780">
        <v>36</v>
      </c>
      <c r="AK11" s="780">
        <v>36</v>
      </c>
      <c r="AL11" s="780">
        <v>36</v>
      </c>
      <c r="AM11" s="780">
        <v>36</v>
      </c>
      <c r="AN11" s="780">
        <v>36</v>
      </c>
      <c r="AO11" s="780">
        <v>36</v>
      </c>
      <c r="AP11" s="780">
        <v>36</v>
      </c>
      <c r="AQ11" s="780">
        <v>36</v>
      </c>
      <c r="AR11" s="780">
        <v>36</v>
      </c>
      <c r="AS11" s="780">
        <v>36</v>
      </c>
      <c r="AT11" s="780">
        <v>36</v>
      </c>
      <c r="AU11" s="780">
        <v>36</v>
      </c>
      <c r="AV11" s="780">
        <v>36</v>
      </c>
      <c r="AW11" s="780">
        <v>36</v>
      </c>
      <c r="AX11" s="780">
        <v>36</v>
      </c>
      <c r="AY11" s="780">
        <v>36</v>
      </c>
      <c r="AZ11" s="780">
        <v>36</v>
      </c>
      <c r="BA11" s="780">
        <v>36</v>
      </c>
      <c r="BB11" s="780">
        <v>36</v>
      </c>
      <c r="BC11" s="780">
        <v>36</v>
      </c>
      <c r="BD11" s="780">
        <v>36</v>
      </c>
      <c r="BE11" s="780">
        <v>36</v>
      </c>
      <c r="BF11" s="780">
        <v>36</v>
      </c>
      <c r="BG11" s="780">
        <v>36</v>
      </c>
      <c r="BH11" s="780">
        <v>36</v>
      </c>
      <c r="BI11" s="780">
        <v>36</v>
      </c>
      <c r="BJ11" s="780">
        <v>36</v>
      </c>
      <c r="BK11" s="780">
        <v>36</v>
      </c>
      <c r="BL11" s="780">
        <v>36</v>
      </c>
      <c r="BM11" s="780">
        <v>36</v>
      </c>
      <c r="BN11" s="780">
        <v>36</v>
      </c>
      <c r="BO11" s="780">
        <v>36</v>
      </c>
      <c r="BP11" s="780">
        <v>36</v>
      </c>
      <c r="BQ11" s="780">
        <v>36</v>
      </c>
      <c r="BR11" s="780">
        <v>36</v>
      </c>
      <c r="BS11" s="780">
        <v>36</v>
      </c>
      <c r="BT11" s="780">
        <v>36</v>
      </c>
      <c r="BU11" s="780">
        <v>36</v>
      </c>
      <c r="BV11" s="780">
        <v>36</v>
      </c>
      <c r="BW11" s="780">
        <v>36</v>
      </c>
      <c r="BX11" s="780">
        <v>36</v>
      </c>
      <c r="BY11" s="780">
        <v>36</v>
      </c>
      <c r="BZ11" s="780">
        <v>36</v>
      </c>
      <c r="CA11" s="780">
        <v>36</v>
      </c>
      <c r="CB11" s="780">
        <v>36</v>
      </c>
      <c r="CC11" s="780">
        <v>36</v>
      </c>
      <c r="CD11" s="780">
        <v>36</v>
      </c>
      <c r="CE11" s="780">
        <v>36</v>
      </c>
      <c r="CF11" s="780">
        <v>36</v>
      </c>
      <c r="CG11" s="780">
        <v>36</v>
      </c>
      <c r="CH11" s="780">
        <v>36</v>
      </c>
      <c r="CI11" s="780">
        <v>36</v>
      </c>
      <c r="CJ11" s="780">
        <v>36</v>
      </c>
      <c r="CK11" s="780">
        <v>36</v>
      </c>
      <c r="CL11" s="780">
        <v>36</v>
      </c>
      <c r="CM11" s="780">
        <v>36</v>
      </c>
      <c r="CN11" s="780">
        <v>36</v>
      </c>
      <c r="CO11" s="780">
        <v>36</v>
      </c>
      <c r="CP11" s="780">
        <v>36</v>
      </c>
      <c r="CQ11" s="780">
        <v>36</v>
      </c>
      <c r="CR11" s="780">
        <v>36</v>
      </c>
      <c r="CS11" s="780">
        <v>36</v>
      </c>
      <c r="CT11" s="780">
        <v>36</v>
      </c>
      <c r="CU11" s="780">
        <v>36</v>
      </c>
      <c r="CV11" s="780">
        <v>36</v>
      </c>
      <c r="CW11" s="780">
        <v>36</v>
      </c>
      <c r="CX11" s="780">
        <v>36</v>
      </c>
      <c r="CY11" s="780">
        <v>36</v>
      </c>
      <c r="CZ11" s="780">
        <v>36</v>
      </c>
      <c r="DA11" s="780">
        <v>36</v>
      </c>
      <c r="DB11" s="780">
        <v>36</v>
      </c>
      <c r="DC11" s="780">
        <v>36</v>
      </c>
      <c r="DD11" s="780">
        <v>36</v>
      </c>
      <c r="DE11" s="780">
        <v>36</v>
      </c>
      <c r="DF11" s="780">
        <v>36</v>
      </c>
      <c r="DG11" s="780">
        <v>36</v>
      </c>
      <c r="DH11" s="780">
        <v>36</v>
      </c>
      <c r="DI11" s="780">
        <v>36</v>
      </c>
      <c r="DJ11" s="780">
        <v>36</v>
      </c>
      <c r="DK11" s="780">
        <v>36</v>
      </c>
      <c r="DL11" s="780">
        <v>36</v>
      </c>
      <c r="DM11" s="780">
        <v>36</v>
      </c>
      <c r="DN11" s="780">
        <v>36</v>
      </c>
      <c r="DO11" s="780">
        <v>36</v>
      </c>
      <c r="DP11" s="780">
        <v>36</v>
      </c>
      <c r="DQ11" s="780">
        <v>36</v>
      </c>
      <c r="DR11" s="780">
        <v>36</v>
      </c>
      <c r="DS11" s="780">
        <v>36</v>
      </c>
      <c r="DT11" s="780">
        <v>36</v>
      </c>
      <c r="DU11" s="780">
        <v>36</v>
      </c>
      <c r="DV11" s="780">
        <v>36</v>
      </c>
      <c r="DW11" s="780">
        <v>36</v>
      </c>
      <c r="DX11" s="780">
        <v>36</v>
      </c>
      <c r="DY11" s="780">
        <v>36</v>
      </c>
      <c r="DZ11" s="780">
        <v>36</v>
      </c>
      <c r="EA11" s="780">
        <v>36</v>
      </c>
      <c r="EB11" s="780">
        <v>36</v>
      </c>
      <c r="EC11" s="780">
        <v>36</v>
      </c>
      <c r="ED11" s="780">
        <v>36</v>
      </c>
      <c r="EE11" s="780">
        <v>36</v>
      </c>
      <c r="EF11" s="780">
        <v>36</v>
      </c>
      <c r="EG11" s="780">
        <v>36</v>
      </c>
      <c r="EH11" s="780">
        <v>36</v>
      </c>
      <c r="EI11" s="780">
        <v>36</v>
      </c>
      <c r="EJ11" s="780">
        <v>36</v>
      </c>
      <c r="EK11" s="780">
        <v>36</v>
      </c>
      <c r="EL11" s="780">
        <v>36</v>
      </c>
      <c r="EM11" s="780">
        <v>36</v>
      </c>
      <c r="EN11" s="780">
        <v>36</v>
      </c>
      <c r="EO11" s="780">
        <v>36</v>
      </c>
      <c r="EP11" s="780">
        <v>36</v>
      </c>
      <c r="EQ11" s="780">
        <v>36</v>
      </c>
      <c r="ER11" s="780">
        <v>36</v>
      </c>
      <c r="ES11" s="780">
        <v>36</v>
      </c>
      <c r="ET11" s="780">
        <v>36</v>
      </c>
      <c r="EU11" s="780">
        <v>36</v>
      </c>
      <c r="EV11" s="780">
        <v>36</v>
      </c>
      <c r="EW11" s="780">
        <v>36</v>
      </c>
      <c r="EX11" s="780">
        <v>36</v>
      </c>
      <c r="EY11" s="780">
        <v>36</v>
      </c>
      <c r="EZ11" s="780">
        <v>36</v>
      </c>
      <c r="FA11" s="780">
        <v>36</v>
      </c>
      <c r="FB11" s="780">
        <v>36</v>
      </c>
      <c r="FC11" s="534"/>
      <c r="FD11" s="534"/>
      <c r="FE11" s="534"/>
      <c r="FF11" s="534"/>
      <c r="FG11" s="534"/>
      <c r="FH11" s="534"/>
      <c r="FI11" s="534"/>
      <c r="FJ11" s="534"/>
      <c r="FK11" s="534"/>
      <c r="FL11" s="534"/>
      <c r="FM11" s="534"/>
      <c r="FN11" s="534"/>
      <c r="FO11" s="534"/>
      <c r="FP11" s="534"/>
      <c r="FQ11" s="534"/>
      <c r="FR11" s="534"/>
      <c r="FS11" s="534"/>
      <c r="FT11" s="534"/>
      <c r="FU11" s="534"/>
      <c r="FV11" s="534"/>
      <c r="FW11" s="534"/>
      <c r="FX11" s="534"/>
      <c r="FY11" s="534"/>
      <c r="FZ11" s="534"/>
      <c r="GA11" s="534"/>
      <c r="GB11" s="534"/>
      <c r="GC11" s="534"/>
      <c r="GD11" s="534"/>
      <c r="GE11" s="534"/>
      <c r="GF11" s="534"/>
      <c r="GG11" s="534"/>
      <c r="GH11" s="534"/>
      <c r="GI11" s="534"/>
      <c r="GJ11" s="534"/>
      <c r="GK11" s="534"/>
      <c r="GL11" s="534"/>
      <c r="GM11" s="534"/>
      <c r="GN11" s="534"/>
      <c r="GO11" s="534"/>
      <c r="GP11" s="534"/>
      <c r="GQ11" s="534"/>
      <c r="GR11" s="534"/>
      <c r="GS11" s="534"/>
      <c r="GT11" s="534"/>
      <c r="GU11" s="534"/>
      <c r="GV11" s="534"/>
      <c r="GW11" s="534"/>
      <c r="GX11" s="534"/>
      <c r="GY11" s="534"/>
      <c r="GZ11" s="534"/>
      <c r="HA11" s="534"/>
      <c r="HB11" s="534"/>
      <c r="HC11" s="534"/>
      <c r="HD11" s="534"/>
      <c r="HE11" s="534"/>
      <c r="HF11" s="534"/>
      <c r="HG11" s="534"/>
      <c r="HH11" s="534"/>
      <c r="HI11" s="534"/>
      <c r="HJ11" s="534"/>
      <c r="HK11" s="534"/>
      <c r="HL11" s="534"/>
      <c r="HM11" s="534"/>
      <c r="HN11" s="534"/>
      <c r="HO11" s="534"/>
      <c r="HP11" s="534"/>
      <c r="HQ11" s="534"/>
      <c r="HR11" s="534"/>
      <c r="HS11" s="534"/>
      <c r="HT11" s="534"/>
      <c r="HU11" s="534"/>
      <c r="HV11" s="534"/>
      <c r="HW11" s="534"/>
      <c r="HX11" s="534"/>
      <c r="HY11" s="534"/>
      <c r="HZ11" s="534"/>
      <c r="IA11" s="534"/>
      <c r="IB11" s="534"/>
      <c r="IC11" s="534"/>
      <c r="ID11" s="534"/>
      <c r="IE11" s="534"/>
      <c r="IF11" s="534"/>
      <c r="IG11" s="534"/>
      <c r="IH11" s="534"/>
      <c r="II11" s="534"/>
      <c r="IJ11" s="534"/>
      <c r="IK11" s="534"/>
      <c r="IL11" s="534"/>
      <c r="IM11" s="534"/>
      <c r="IN11" s="534"/>
      <c r="IO11" s="534"/>
      <c r="IP11" s="534"/>
      <c r="IQ11" s="534"/>
      <c r="IR11" s="534"/>
      <c r="IS11" s="534"/>
      <c r="IT11" s="534"/>
      <c r="IU11" s="534"/>
      <c r="IV11" s="534"/>
      <c r="IW11" s="534"/>
      <c r="IX11" s="534"/>
      <c r="IY11" s="534"/>
      <c r="IZ11" s="534"/>
      <c r="JA11" s="534"/>
      <c r="JB11" s="534"/>
      <c r="JC11" s="534"/>
      <c r="JD11" s="534"/>
      <c r="JE11" s="534"/>
      <c r="JF11" s="534"/>
      <c r="JG11" s="535"/>
      <c r="JH11" s="535"/>
      <c r="JI11" s="535"/>
      <c r="JJ11" s="535"/>
      <c r="JK11" s="535"/>
      <c r="JL11" s="535"/>
      <c r="JM11" s="535"/>
      <c r="JN11" s="535"/>
      <c r="JO11" s="535"/>
      <c r="JP11" s="535"/>
      <c r="JQ11" s="535"/>
      <c r="JR11" s="535"/>
      <c r="JS11" s="535"/>
      <c r="JT11" s="535"/>
      <c r="JU11" s="535"/>
      <c r="JV11" s="535"/>
      <c r="JW11" s="535"/>
      <c r="JX11" s="535"/>
      <c r="JY11" s="535"/>
      <c r="JZ11" s="535"/>
      <c r="KA11" s="535"/>
    </row>
    <row r="12" spans="1:287" ht="27.75" customHeight="1">
      <c r="A12" s="779" t="s">
        <v>838</v>
      </c>
      <c r="B12" s="776">
        <v>100</v>
      </c>
      <c r="C12" s="780">
        <v>2052</v>
      </c>
      <c r="D12" s="780">
        <v>2052</v>
      </c>
      <c r="E12" s="780">
        <v>2052</v>
      </c>
      <c r="F12" s="780">
        <v>2052</v>
      </c>
      <c r="G12" s="780">
        <v>2052</v>
      </c>
      <c r="H12" s="780">
        <v>2052</v>
      </c>
      <c r="I12" s="780">
        <v>2052</v>
      </c>
      <c r="J12" s="780">
        <v>2052</v>
      </c>
      <c r="K12" s="780">
        <v>2052</v>
      </c>
      <c r="L12" s="780">
        <v>2052</v>
      </c>
      <c r="M12" s="780">
        <v>2052</v>
      </c>
      <c r="N12" s="780">
        <v>2052</v>
      </c>
      <c r="O12" s="780">
        <v>2052</v>
      </c>
      <c r="P12" s="780">
        <v>2052</v>
      </c>
      <c r="Q12" s="780">
        <v>2052</v>
      </c>
      <c r="R12" s="780">
        <v>2052</v>
      </c>
      <c r="S12" s="780">
        <v>2052</v>
      </c>
      <c r="T12" s="780">
        <v>2052</v>
      </c>
      <c r="U12" s="780">
        <v>2052</v>
      </c>
      <c r="V12" s="780">
        <v>2052</v>
      </c>
      <c r="W12" s="780">
        <v>2052</v>
      </c>
      <c r="X12" s="780">
        <v>2052</v>
      </c>
      <c r="Y12" s="780">
        <v>2052</v>
      </c>
      <c r="Z12" s="780">
        <v>2052</v>
      </c>
      <c r="AA12" s="780">
        <v>2052</v>
      </c>
      <c r="AB12" s="780">
        <v>2052</v>
      </c>
      <c r="AC12" s="780">
        <v>2052</v>
      </c>
      <c r="AD12" s="780">
        <v>2052</v>
      </c>
      <c r="AE12" s="780">
        <v>2052</v>
      </c>
      <c r="AF12" s="780">
        <v>2052</v>
      </c>
      <c r="AG12" s="780">
        <v>2052</v>
      </c>
      <c r="AH12" s="780">
        <v>2052</v>
      </c>
      <c r="AI12" s="780">
        <v>2052</v>
      </c>
      <c r="AJ12" s="780">
        <v>2052</v>
      </c>
      <c r="AK12" s="780">
        <v>2052</v>
      </c>
      <c r="AL12" s="780">
        <v>2052</v>
      </c>
      <c r="AM12" s="780">
        <v>2052</v>
      </c>
      <c r="AN12" s="780">
        <v>2052</v>
      </c>
      <c r="AO12" s="780">
        <v>2052</v>
      </c>
      <c r="AP12" s="780">
        <v>2052</v>
      </c>
      <c r="AQ12" s="780">
        <v>2052</v>
      </c>
      <c r="AR12" s="780">
        <v>2052</v>
      </c>
      <c r="AS12" s="780">
        <v>2052</v>
      </c>
      <c r="AT12" s="780">
        <v>2052</v>
      </c>
      <c r="AU12" s="780">
        <v>2052</v>
      </c>
      <c r="AV12" s="780">
        <v>2052</v>
      </c>
      <c r="AW12" s="780">
        <v>2052</v>
      </c>
      <c r="AX12" s="780">
        <v>2052</v>
      </c>
      <c r="AY12" s="780">
        <v>2052</v>
      </c>
      <c r="AZ12" s="780">
        <v>2052</v>
      </c>
      <c r="BA12" s="780">
        <v>2052</v>
      </c>
      <c r="BB12" s="780">
        <v>2052</v>
      </c>
      <c r="BC12" s="780">
        <v>2052</v>
      </c>
      <c r="BD12" s="780">
        <v>2052</v>
      </c>
      <c r="BE12" s="780">
        <v>2052</v>
      </c>
      <c r="BF12" s="780">
        <v>2052</v>
      </c>
      <c r="BG12" s="780">
        <v>2052</v>
      </c>
      <c r="BH12" s="780">
        <v>2052</v>
      </c>
      <c r="BI12" s="780">
        <v>2052</v>
      </c>
      <c r="BJ12" s="780">
        <v>2052</v>
      </c>
      <c r="BK12" s="780">
        <v>2052</v>
      </c>
      <c r="BL12" s="780">
        <v>2052</v>
      </c>
      <c r="BM12" s="780">
        <v>2052</v>
      </c>
      <c r="BN12" s="780">
        <v>2052</v>
      </c>
      <c r="BO12" s="780">
        <v>2052</v>
      </c>
      <c r="BP12" s="780">
        <v>2052</v>
      </c>
      <c r="BQ12" s="780">
        <v>2052</v>
      </c>
      <c r="BR12" s="780">
        <v>2052</v>
      </c>
      <c r="BS12" s="780">
        <v>2052</v>
      </c>
      <c r="BT12" s="780">
        <v>2052</v>
      </c>
      <c r="BU12" s="780">
        <v>2052</v>
      </c>
      <c r="BV12" s="780">
        <v>2052</v>
      </c>
      <c r="BW12" s="780">
        <v>2052</v>
      </c>
      <c r="BX12" s="780">
        <v>2052</v>
      </c>
      <c r="BY12" s="780">
        <v>2052</v>
      </c>
      <c r="BZ12" s="780">
        <v>2052</v>
      </c>
      <c r="CA12" s="780">
        <v>2052</v>
      </c>
      <c r="CB12" s="780">
        <v>2052</v>
      </c>
      <c r="CC12" s="780">
        <v>2052</v>
      </c>
      <c r="CD12" s="780">
        <v>2052</v>
      </c>
      <c r="CE12" s="780">
        <v>2052</v>
      </c>
      <c r="CF12" s="780">
        <v>2052</v>
      </c>
      <c r="CG12" s="780">
        <v>2052</v>
      </c>
      <c r="CH12" s="780">
        <v>2052</v>
      </c>
      <c r="CI12" s="780">
        <v>2052</v>
      </c>
      <c r="CJ12" s="780">
        <v>2052</v>
      </c>
      <c r="CK12" s="780">
        <v>2052</v>
      </c>
      <c r="CL12" s="780">
        <v>2052</v>
      </c>
      <c r="CM12" s="780">
        <v>2052</v>
      </c>
      <c r="CN12" s="780">
        <v>2052</v>
      </c>
      <c r="CO12" s="780">
        <v>2052</v>
      </c>
      <c r="CP12" s="780">
        <v>2052</v>
      </c>
      <c r="CQ12" s="780">
        <v>2052</v>
      </c>
      <c r="CR12" s="780">
        <v>2052</v>
      </c>
      <c r="CS12" s="780">
        <v>2052</v>
      </c>
      <c r="CT12" s="780">
        <v>2052</v>
      </c>
      <c r="CU12" s="780">
        <v>2052</v>
      </c>
      <c r="CV12" s="780">
        <v>2052</v>
      </c>
      <c r="CW12" s="780">
        <v>2052</v>
      </c>
      <c r="CX12" s="780">
        <v>2052</v>
      </c>
      <c r="CY12" s="780">
        <v>2052</v>
      </c>
      <c r="CZ12" s="780">
        <v>2052</v>
      </c>
      <c r="DA12" s="780">
        <v>2052</v>
      </c>
      <c r="DB12" s="780">
        <v>2052</v>
      </c>
      <c r="DC12" s="780">
        <v>2052</v>
      </c>
      <c r="DD12" s="780">
        <v>0</v>
      </c>
      <c r="DE12" s="780">
        <v>0</v>
      </c>
      <c r="DF12" s="780">
        <v>2052</v>
      </c>
      <c r="DG12" s="780">
        <v>2052</v>
      </c>
      <c r="DH12" s="780">
        <v>2052</v>
      </c>
      <c r="DI12" s="780">
        <v>2052</v>
      </c>
      <c r="DJ12" s="780">
        <v>2052</v>
      </c>
      <c r="DK12" s="780">
        <v>2052</v>
      </c>
      <c r="DL12" s="780">
        <v>2052</v>
      </c>
      <c r="DM12" s="780">
        <v>2052</v>
      </c>
      <c r="DN12" s="780">
        <v>2052</v>
      </c>
      <c r="DO12" s="780">
        <v>2052</v>
      </c>
      <c r="DP12" s="780">
        <v>2052</v>
      </c>
      <c r="DQ12" s="780">
        <v>2052</v>
      </c>
      <c r="DR12" s="780">
        <v>2052</v>
      </c>
      <c r="DS12" s="780">
        <v>2052</v>
      </c>
      <c r="DT12" s="780">
        <v>2052</v>
      </c>
      <c r="DU12" s="780">
        <v>2052</v>
      </c>
      <c r="DV12" s="780">
        <v>2052</v>
      </c>
      <c r="DW12" s="780">
        <v>2052</v>
      </c>
      <c r="DX12" s="780">
        <v>2052</v>
      </c>
      <c r="DY12" s="780">
        <v>2052</v>
      </c>
      <c r="DZ12" s="780">
        <v>2052</v>
      </c>
      <c r="EA12" s="780">
        <v>2052</v>
      </c>
      <c r="EB12" s="780">
        <v>2052</v>
      </c>
      <c r="EC12" s="780">
        <v>2052</v>
      </c>
      <c r="ED12" s="780">
        <v>2052</v>
      </c>
      <c r="EE12" s="780">
        <v>2052</v>
      </c>
      <c r="EF12" s="780">
        <v>2052</v>
      </c>
      <c r="EG12" s="780">
        <v>2052</v>
      </c>
      <c r="EH12" s="780">
        <v>2052</v>
      </c>
      <c r="EI12" s="780">
        <v>2052</v>
      </c>
      <c r="EJ12" s="780">
        <v>2052</v>
      </c>
      <c r="EK12" s="780">
        <v>2052</v>
      </c>
      <c r="EL12" s="780">
        <v>2052</v>
      </c>
      <c r="EM12" s="780">
        <v>2052</v>
      </c>
      <c r="EN12" s="780">
        <v>2052</v>
      </c>
      <c r="EO12" s="780">
        <v>2052</v>
      </c>
      <c r="EP12" s="780">
        <v>2052</v>
      </c>
      <c r="EQ12" s="780">
        <v>2052</v>
      </c>
      <c r="ER12" s="780">
        <v>2052</v>
      </c>
      <c r="ES12" s="780">
        <v>2052</v>
      </c>
      <c r="ET12" s="780">
        <v>2052</v>
      </c>
      <c r="EU12" s="780">
        <v>2052</v>
      </c>
      <c r="EV12" s="780">
        <v>2052</v>
      </c>
      <c r="EW12" s="780">
        <v>2052</v>
      </c>
      <c r="EX12" s="780">
        <v>2052</v>
      </c>
      <c r="EY12" s="780">
        <v>2052</v>
      </c>
      <c r="EZ12" s="780">
        <v>2052</v>
      </c>
      <c r="FA12" s="780">
        <v>2052</v>
      </c>
      <c r="FB12" s="780">
        <v>2052</v>
      </c>
      <c r="FC12" s="534"/>
      <c r="FD12" s="534"/>
      <c r="FE12" s="534"/>
      <c r="FF12" s="534"/>
      <c r="FG12" s="534"/>
      <c r="FH12" s="534"/>
      <c r="FI12" s="534"/>
      <c r="FJ12" s="534"/>
      <c r="FK12" s="534"/>
      <c r="FL12" s="534"/>
      <c r="FM12" s="534"/>
      <c r="FN12" s="534"/>
      <c r="FO12" s="534"/>
      <c r="FP12" s="534"/>
      <c r="FQ12" s="534"/>
      <c r="FR12" s="534"/>
      <c r="FS12" s="534"/>
      <c r="FT12" s="534"/>
      <c r="FU12" s="534"/>
      <c r="FV12" s="534"/>
      <c r="FW12" s="534"/>
      <c r="FX12" s="534"/>
      <c r="FY12" s="534"/>
      <c r="FZ12" s="534"/>
      <c r="GA12" s="534"/>
      <c r="GB12" s="534"/>
      <c r="GC12" s="534"/>
      <c r="GD12" s="534"/>
      <c r="GE12" s="534"/>
      <c r="GF12" s="534"/>
      <c r="GG12" s="534"/>
      <c r="GH12" s="534"/>
      <c r="GI12" s="534"/>
      <c r="GJ12" s="534"/>
      <c r="GK12" s="534"/>
      <c r="GL12" s="534"/>
      <c r="GM12" s="534"/>
      <c r="GN12" s="534"/>
      <c r="GO12" s="534"/>
      <c r="GP12" s="534"/>
      <c r="GQ12" s="534"/>
      <c r="GR12" s="534"/>
      <c r="GS12" s="534"/>
      <c r="GT12" s="534"/>
      <c r="GU12" s="534"/>
      <c r="GV12" s="534"/>
      <c r="GW12" s="534"/>
      <c r="GX12" s="534"/>
      <c r="GY12" s="534"/>
      <c r="GZ12" s="534"/>
      <c r="HA12" s="534"/>
      <c r="HB12" s="534"/>
      <c r="HC12" s="534"/>
      <c r="HD12" s="534"/>
      <c r="HE12" s="534"/>
      <c r="HF12" s="534"/>
      <c r="HG12" s="534"/>
      <c r="HH12" s="534"/>
      <c r="HI12" s="534"/>
      <c r="HJ12" s="534"/>
      <c r="HK12" s="534"/>
      <c r="HL12" s="534"/>
      <c r="HM12" s="534"/>
      <c r="HN12" s="534"/>
      <c r="HO12" s="534"/>
      <c r="HP12" s="534"/>
      <c r="HQ12" s="534"/>
      <c r="HR12" s="534"/>
      <c r="HS12" s="534"/>
      <c r="HT12" s="534"/>
      <c r="HU12" s="534"/>
      <c r="HV12" s="534"/>
      <c r="HW12" s="534"/>
      <c r="HX12" s="534"/>
      <c r="HY12" s="534"/>
      <c r="HZ12" s="534"/>
      <c r="IA12" s="534"/>
      <c r="IB12" s="534"/>
      <c r="IC12" s="534"/>
      <c r="ID12" s="534"/>
      <c r="IE12" s="534"/>
      <c r="IF12" s="534"/>
      <c r="IG12" s="534"/>
      <c r="IH12" s="534"/>
      <c r="II12" s="534"/>
      <c r="IJ12" s="534"/>
      <c r="IK12" s="534"/>
      <c r="IL12" s="534"/>
      <c r="IM12" s="534"/>
      <c r="IN12" s="534"/>
      <c r="IO12" s="534"/>
      <c r="IP12" s="534"/>
      <c r="IQ12" s="534"/>
      <c r="IR12" s="534"/>
      <c r="IS12" s="534"/>
      <c r="IT12" s="534"/>
      <c r="IU12" s="534"/>
      <c r="IV12" s="534"/>
      <c r="IW12" s="534"/>
      <c r="IX12" s="534"/>
      <c r="IY12" s="534"/>
      <c r="IZ12" s="534"/>
      <c r="JA12" s="534"/>
      <c r="JB12" s="534"/>
      <c r="JC12" s="534"/>
      <c r="JD12" s="534"/>
      <c r="JE12" s="534"/>
      <c r="JF12" s="534"/>
    </row>
    <row r="13" spans="1:287" ht="27.75" customHeight="1">
      <c r="A13" s="779" t="s">
        <v>839</v>
      </c>
      <c r="B13" s="776">
        <v>200</v>
      </c>
      <c r="C13" s="780">
        <v>9690</v>
      </c>
      <c r="D13" s="780">
        <v>9690</v>
      </c>
      <c r="E13" s="780">
        <v>9690</v>
      </c>
      <c r="F13" s="780">
        <v>9690</v>
      </c>
      <c r="G13" s="780">
        <v>9690</v>
      </c>
      <c r="H13" s="780">
        <v>9690</v>
      </c>
      <c r="I13" s="780">
        <v>9690</v>
      </c>
      <c r="J13" s="780">
        <v>9690</v>
      </c>
      <c r="K13" s="780">
        <v>9690</v>
      </c>
      <c r="L13" s="780">
        <v>9690</v>
      </c>
      <c r="M13" s="780">
        <v>9690</v>
      </c>
      <c r="N13" s="780">
        <v>9690</v>
      </c>
      <c r="O13" s="780">
        <v>9690</v>
      </c>
      <c r="P13" s="780">
        <v>9690</v>
      </c>
      <c r="Q13" s="780">
        <v>9690</v>
      </c>
      <c r="R13" s="780">
        <v>9690</v>
      </c>
      <c r="S13" s="780">
        <v>9690</v>
      </c>
      <c r="T13" s="780">
        <v>9690</v>
      </c>
      <c r="U13" s="780">
        <v>9690</v>
      </c>
      <c r="V13" s="780">
        <v>9690</v>
      </c>
      <c r="W13" s="780">
        <v>9690</v>
      </c>
      <c r="X13" s="780">
        <v>9690</v>
      </c>
      <c r="Y13" s="780">
        <v>9690</v>
      </c>
      <c r="Z13" s="780">
        <v>9690</v>
      </c>
      <c r="AA13" s="780">
        <v>9690</v>
      </c>
      <c r="AB13" s="780">
        <v>9690</v>
      </c>
      <c r="AC13" s="780">
        <v>9690</v>
      </c>
      <c r="AD13" s="780">
        <v>9690</v>
      </c>
      <c r="AE13" s="780">
        <v>9690</v>
      </c>
      <c r="AF13" s="780">
        <v>9690</v>
      </c>
      <c r="AG13" s="780">
        <v>9690</v>
      </c>
      <c r="AH13" s="780">
        <v>9690</v>
      </c>
      <c r="AI13" s="780">
        <v>9690</v>
      </c>
      <c r="AJ13" s="780">
        <v>9690</v>
      </c>
      <c r="AK13" s="780">
        <v>9690</v>
      </c>
      <c r="AL13" s="780">
        <v>9690</v>
      </c>
      <c r="AM13" s="780">
        <v>9690</v>
      </c>
      <c r="AN13" s="780">
        <v>9690</v>
      </c>
      <c r="AO13" s="780">
        <v>9690</v>
      </c>
      <c r="AP13" s="780">
        <v>9690</v>
      </c>
      <c r="AQ13" s="780">
        <v>9690</v>
      </c>
      <c r="AR13" s="780">
        <v>9690</v>
      </c>
      <c r="AS13" s="780">
        <v>9690</v>
      </c>
      <c r="AT13" s="780">
        <v>9690</v>
      </c>
      <c r="AU13" s="780">
        <v>9690</v>
      </c>
      <c r="AV13" s="780">
        <v>9690</v>
      </c>
      <c r="AW13" s="780">
        <v>9690</v>
      </c>
      <c r="AX13" s="780">
        <v>9690</v>
      </c>
      <c r="AY13" s="780">
        <v>9690</v>
      </c>
      <c r="AZ13" s="780">
        <v>9690</v>
      </c>
      <c r="BA13" s="780">
        <v>9690</v>
      </c>
      <c r="BB13" s="780">
        <v>9690</v>
      </c>
      <c r="BC13" s="780">
        <v>9690</v>
      </c>
      <c r="BD13" s="780">
        <v>9690</v>
      </c>
      <c r="BE13" s="780">
        <v>9690</v>
      </c>
      <c r="BF13" s="780">
        <v>9690</v>
      </c>
      <c r="BG13" s="780">
        <v>9690</v>
      </c>
      <c r="BH13" s="780">
        <v>9690</v>
      </c>
      <c r="BI13" s="780">
        <v>9690</v>
      </c>
      <c r="BJ13" s="780">
        <v>9690</v>
      </c>
      <c r="BK13" s="780">
        <v>9690</v>
      </c>
      <c r="BL13" s="780">
        <v>9690</v>
      </c>
      <c r="BM13" s="780">
        <v>9690</v>
      </c>
      <c r="BN13" s="780">
        <v>9690</v>
      </c>
      <c r="BO13" s="780">
        <v>9690</v>
      </c>
      <c r="BP13" s="780">
        <v>9690</v>
      </c>
      <c r="BQ13" s="780">
        <v>9690</v>
      </c>
      <c r="BR13" s="780">
        <v>9690</v>
      </c>
      <c r="BS13" s="780">
        <v>9690</v>
      </c>
      <c r="BT13" s="780">
        <v>9690</v>
      </c>
      <c r="BU13" s="780">
        <v>9690</v>
      </c>
      <c r="BV13" s="780">
        <v>9690</v>
      </c>
      <c r="BW13" s="780">
        <v>9690</v>
      </c>
      <c r="BX13" s="780">
        <v>9690</v>
      </c>
      <c r="BY13" s="780">
        <v>9690</v>
      </c>
      <c r="BZ13" s="780">
        <v>9690</v>
      </c>
      <c r="CA13" s="780">
        <v>9690</v>
      </c>
      <c r="CB13" s="780">
        <v>9690</v>
      </c>
      <c r="CC13" s="780">
        <v>9690</v>
      </c>
      <c r="CD13" s="780">
        <v>9690</v>
      </c>
      <c r="CE13" s="780">
        <v>9690</v>
      </c>
      <c r="CF13" s="780">
        <v>9690</v>
      </c>
      <c r="CG13" s="780">
        <v>9690</v>
      </c>
      <c r="CH13" s="780">
        <v>9690</v>
      </c>
      <c r="CI13" s="780">
        <v>9690</v>
      </c>
      <c r="CJ13" s="780">
        <v>9690</v>
      </c>
      <c r="CK13" s="780">
        <v>9690</v>
      </c>
      <c r="CL13" s="780">
        <v>9690</v>
      </c>
      <c r="CM13" s="780">
        <v>9690</v>
      </c>
      <c r="CN13" s="780">
        <v>9690</v>
      </c>
      <c r="CO13" s="780">
        <v>9690</v>
      </c>
      <c r="CP13" s="780">
        <v>9690</v>
      </c>
      <c r="CQ13" s="780">
        <v>9690</v>
      </c>
      <c r="CR13" s="780">
        <v>9690</v>
      </c>
      <c r="CS13" s="780">
        <v>9690</v>
      </c>
      <c r="CT13" s="780">
        <v>9690</v>
      </c>
      <c r="CU13" s="780">
        <v>9690</v>
      </c>
      <c r="CV13" s="780">
        <v>9690</v>
      </c>
      <c r="CW13" s="780">
        <v>9690</v>
      </c>
      <c r="CX13" s="780">
        <v>9690</v>
      </c>
      <c r="CY13" s="780">
        <v>9690</v>
      </c>
      <c r="CZ13" s="780">
        <v>9690</v>
      </c>
      <c r="DA13" s="780">
        <v>9690</v>
      </c>
      <c r="DB13" s="780">
        <v>9690</v>
      </c>
      <c r="DC13" s="780">
        <v>9690</v>
      </c>
      <c r="DD13" s="780">
        <v>9690</v>
      </c>
      <c r="DE13" s="780">
        <v>9690</v>
      </c>
      <c r="DF13" s="780">
        <v>9690</v>
      </c>
      <c r="DG13" s="780">
        <v>9690</v>
      </c>
      <c r="DH13" s="780">
        <v>9690</v>
      </c>
      <c r="DI13" s="780">
        <v>9690</v>
      </c>
      <c r="DJ13" s="780">
        <v>0</v>
      </c>
      <c r="DK13" s="780">
        <v>0</v>
      </c>
      <c r="DL13" s="780">
        <v>9690</v>
      </c>
      <c r="DM13" s="780">
        <v>9690</v>
      </c>
      <c r="DN13" s="780">
        <v>9690</v>
      </c>
      <c r="DO13" s="780">
        <v>9690</v>
      </c>
      <c r="DP13" s="780">
        <v>9690</v>
      </c>
      <c r="DQ13" s="780">
        <v>9690</v>
      </c>
      <c r="DR13" s="780">
        <v>9690</v>
      </c>
      <c r="DS13" s="780">
        <v>9690</v>
      </c>
      <c r="DT13" s="780">
        <v>9690</v>
      </c>
      <c r="DU13" s="780">
        <v>9690</v>
      </c>
      <c r="DV13" s="780">
        <v>9690</v>
      </c>
      <c r="DW13" s="780">
        <v>9690</v>
      </c>
      <c r="DX13" s="780">
        <v>9690</v>
      </c>
      <c r="DY13" s="780">
        <v>9690</v>
      </c>
      <c r="DZ13" s="780">
        <v>9690</v>
      </c>
      <c r="EA13" s="780">
        <v>9690</v>
      </c>
      <c r="EB13" s="780">
        <v>9690</v>
      </c>
      <c r="EC13" s="780">
        <v>9690</v>
      </c>
      <c r="ED13" s="780">
        <v>9690</v>
      </c>
      <c r="EE13" s="780">
        <v>9690</v>
      </c>
      <c r="EF13" s="780">
        <v>9690</v>
      </c>
      <c r="EG13" s="780">
        <v>9690</v>
      </c>
      <c r="EH13" s="780">
        <v>9690</v>
      </c>
      <c r="EI13" s="780">
        <v>9690</v>
      </c>
      <c r="EJ13" s="780">
        <v>9690</v>
      </c>
      <c r="EK13" s="780">
        <v>9690</v>
      </c>
      <c r="EL13" s="780">
        <v>9690</v>
      </c>
      <c r="EM13" s="780">
        <v>9690</v>
      </c>
      <c r="EN13" s="780">
        <v>9690</v>
      </c>
      <c r="EO13" s="780">
        <v>9690</v>
      </c>
      <c r="EP13" s="780">
        <v>9690</v>
      </c>
      <c r="EQ13" s="780">
        <v>9690</v>
      </c>
      <c r="ER13" s="780">
        <v>9690</v>
      </c>
      <c r="ES13" s="780">
        <v>9690</v>
      </c>
      <c r="ET13" s="780">
        <v>9690</v>
      </c>
      <c r="EU13" s="780">
        <v>9690</v>
      </c>
      <c r="EV13" s="780">
        <v>9690</v>
      </c>
      <c r="EW13" s="780">
        <v>9690</v>
      </c>
      <c r="EX13" s="780">
        <v>9690</v>
      </c>
      <c r="EY13" s="780">
        <v>9690</v>
      </c>
      <c r="EZ13" s="780">
        <v>9690</v>
      </c>
      <c r="FA13" s="780">
        <v>9690</v>
      </c>
      <c r="FB13" s="780">
        <v>9690</v>
      </c>
      <c r="FC13" s="534"/>
      <c r="FD13" s="534"/>
      <c r="FE13" s="534"/>
      <c r="FF13" s="534"/>
      <c r="FG13" s="534"/>
      <c r="FH13" s="534"/>
      <c r="FI13" s="534"/>
      <c r="FJ13" s="534"/>
      <c r="FK13" s="534"/>
      <c r="FL13" s="534"/>
      <c r="FM13" s="534"/>
      <c r="FN13" s="534"/>
      <c r="FO13" s="534"/>
      <c r="FP13" s="534"/>
      <c r="FQ13" s="534"/>
      <c r="FR13" s="534"/>
      <c r="FS13" s="534"/>
      <c r="FT13" s="534"/>
      <c r="FU13" s="534"/>
      <c r="FV13" s="534"/>
      <c r="FW13" s="534"/>
      <c r="FX13" s="534"/>
      <c r="FY13" s="534"/>
      <c r="FZ13" s="534"/>
      <c r="GA13" s="534"/>
      <c r="GB13" s="534"/>
      <c r="GC13" s="534"/>
      <c r="GD13" s="534"/>
      <c r="GE13" s="534"/>
      <c r="GF13" s="534"/>
      <c r="GG13" s="534"/>
      <c r="GH13" s="534"/>
      <c r="GI13" s="534"/>
      <c r="GJ13" s="534"/>
      <c r="GK13" s="534"/>
      <c r="GL13" s="534"/>
      <c r="GM13" s="534"/>
      <c r="GN13" s="534"/>
      <c r="GO13" s="534"/>
      <c r="GP13" s="534"/>
      <c r="GQ13" s="534"/>
      <c r="GR13" s="534"/>
      <c r="GS13" s="534"/>
      <c r="GT13" s="534"/>
      <c r="GU13" s="534"/>
      <c r="GV13" s="534"/>
      <c r="GW13" s="534"/>
      <c r="GX13" s="534"/>
      <c r="GY13" s="534"/>
      <c r="GZ13" s="534"/>
      <c r="HA13" s="534"/>
      <c r="HB13" s="534"/>
      <c r="HC13" s="534"/>
      <c r="HD13" s="534"/>
      <c r="HE13" s="534"/>
      <c r="HF13" s="534"/>
      <c r="HG13" s="534"/>
      <c r="HH13" s="534"/>
      <c r="HI13" s="534"/>
      <c r="HJ13" s="534"/>
      <c r="HK13" s="534"/>
      <c r="HL13" s="534"/>
      <c r="HM13" s="534"/>
      <c r="HN13" s="534"/>
      <c r="HO13" s="534"/>
      <c r="HP13" s="534"/>
      <c r="HQ13" s="534"/>
      <c r="HR13" s="534"/>
      <c r="HS13" s="534"/>
      <c r="HT13" s="534"/>
      <c r="HU13" s="534"/>
      <c r="HV13" s="534"/>
      <c r="HW13" s="534"/>
      <c r="HX13" s="534"/>
      <c r="HY13" s="534"/>
      <c r="HZ13" s="534"/>
      <c r="IA13" s="534"/>
      <c r="IB13" s="534"/>
      <c r="IC13" s="534"/>
      <c r="ID13" s="534"/>
      <c r="IE13" s="534"/>
      <c r="IF13" s="534"/>
      <c r="IG13" s="534"/>
      <c r="IH13" s="534"/>
      <c r="II13" s="534"/>
      <c r="IJ13" s="534"/>
      <c r="IK13" s="534"/>
      <c r="IL13" s="534"/>
      <c r="IM13" s="534"/>
      <c r="IN13" s="534"/>
      <c r="IO13" s="534"/>
      <c r="IP13" s="534"/>
      <c r="IQ13" s="534"/>
      <c r="IR13" s="534"/>
      <c r="IS13" s="534"/>
      <c r="IT13" s="534"/>
      <c r="IU13" s="534"/>
      <c r="IV13" s="534"/>
      <c r="IW13" s="534"/>
      <c r="IX13" s="534"/>
      <c r="IY13" s="534"/>
      <c r="IZ13" s="534"/>
      <c r="JA13" s="534"/>
      <c r="JB13" s="534"/>
      <c r="JC13" s="534"/>
      <c r="JD13" s="534"/>
      <c r="JE13" s="534"/>
      <c r="JF13" s="534"/>
    </row>
    <row r="14" spans="1:287" ht="27.75" customHeight="1">
      <c r="A14" s="779" t="s">
        <v>840</v>
      </c>
      <c r="B14" s="776">
        <v>120</v>
      </c>
      <c r="C14" s="780">
        <v>1763</v>
      </c>
      <c r="D14" s="780">
        <v>1763</v>
      </c>
      <c r="E14" s="780">
        <v>1763</v>
      </c>
      <c r="F14" s="780">
        <v>1763</v>
      </c>
      <c r="G14" s="780">
        <v>1763</v>
      </c>
      <c r="H14" s="780">
        <v>1763</v>
      </c>
      <c r="I14" s="780">
        <v>1763</v>
      </c>
      <c r="J14" s="780">
        <v>1763</v>
      </c>
      <c r="K14" s="780">
        <v>1763</v>
      </c>
      <c r="L14" s="780">
        <v>1763</v>
      </c>
      <c r="M14" s="780">
        <v>1763</v>
      </c>
      <c r="N14" s="780">
        <v>1763</v>
      </c>
      <c r="O14" s="780">
        <v>1763</v>
      </c>
      <c r="P14" s="780">
        <v>1763</v>
      </c>
      <c r="Q14" s="780">
        <v>1763</v>
      </c>
      <c r="R14" s="780">
        <v>1763</v>
      </c>
      <c r="S14" s="780">
        <v>1763</v>
      </c>
      <c r="T14" s="780">
        <v>1763</v>
      </c>
      <c r="U14" s="780">
        <v>1763</v>
      </c>
      <c r="V14" s="780">
        <v>1763</v>
      </c>
      <c r="W14" s="780">
        <v>1763</v>
      </c>
      <c r="X14" s="780">
        <v>1763</v>
      </c>
      <c r="Y14" s="780">
        <v>1763</v>
      </c>
      <c r="Z14" s="780">
        <v>1763</v>
      </c>
      <c r="AA14" s="780">
        <v>1763</v>
      </c>
      <c r="AB14" s="780">
        <v>1763</v>
      </c>
      <c r="AC14" s="780">
        <v>1763</v>
      </c>
      <c r="AD14" s="780">
        <v>1763</v>
      </c>
      <c r="AE14" s="780">
        <v>1763</v>
      </c>
      <c r="AF14" s="780">
        <v>1763</v>
      </c>
      <c r="AG14" s="780">
        <v>0</v>
      </c>
      <c r="AH14" s="780">
        <v>0</v>
      </c>
      <c r="AI14" s="780">
        <v>1763</v>
      </c>
      <c r="AJ14" s="780">
        <v>1763</v>
      </c>
      <c r="AK14" s="780">
        <v>1763</v>
      </c>
      <c r="AL14" s="780">
        <v>1763</v>
      </c>
      <c r="AM14" s="780">
        <v>1763</v>
      </c>
      <c r="AN14" s="780">
        <v>1763</v>
      </c>
      <c r="AO14" s="780">
        <v>1763</v>
      </c>
      <c r="AP14" s="780">
        <v>1763</v>
      </c>
      <c r="AQ14" s="780">
        <v>1763</v>
      </c>
      <c r="AR14" s="780">
        <v>1763</v>
      </c>
      <c r="AS14" s="780">
        <v>1763</v>
      </c>
      <c r="AT14" s="780">
        <v>1763</v>
      </c>
      <c r="AU14" s="780">
        <v>1763</v>
      </c>
      <c r="AV14" s="780">
        <v>1763</v>
      </c>
      <c r="AW14" s="780">
        <v>1763</v>
      </c>
      <c r="AX14" s="780">
        <v>1763</v>
      </c>
      <c r="AY14" s="780">
        <v>1763</v>
      </c>
      <c r="AZ14" s="780">
        <v>1763</v>
      </c>
      <c r="BA14" s="780">
        <v>1763</v>
      </c>
      <c r="BB14" s="780">
        <v>1763</v>
      </c>
      <c r="BC14" s="780">
        <v>1763</v>
      </c>
      <c r="BD14" s="780">
        <v>1763</v>
      </c>
      <c r="BE14" s="780">
        <v>1763</v>
      </c>
      <c r="BF14" s="780">
        <v>1763</v>
      </c>
      <c r="BG14" s="780">
        <v>1763</v>
      </c>
      <c r="BH14" s="780">
        <v>1763</v>
      </c>
      <c r="BI14" s="780">
        <v>1763</v>
      </c>
      <c r="BJ14" s="780">
        <v>1763</v>
      </c>
      <c r="BK14" s="780">
        <v>1763</v>
      </c>
      <c r="BL14" s="780">
        <v>1763</v>
      </c>
      <c r="BM14" s="780">
        <v>1763</v>
      </c>
      <c r="BN14" s="780">
        <v>1763</v>
      </c>
      <c r="BO14" s="780">
        <v>1763</v>
      </c>
      <c r="BP14" s="780">
        <v>1763</v>
      </c>
      <c r="BQ14" s="780">
        <v>1763</v>
      </c>
      <c r="BR14" s="780">
        <v>1763</v>
      </c>
      <c r="BS14" s="780">
        <v>1763</v>
      </c>
      <c r="BT14" s="780">
        <v>1763</v>
      </c>
      <c r="BU14" s="780">
        <v>1763</v>
      </c>
      <c r="BV14" s="780">
        <v>1763</v>
      </c>
      <c r="BW14" s="780">
        <v>1763</v>
      </c>
      <c r="BX14" s="780">
        <v>1763</v>
      </c>
      <c r="BY14" s="780">
        <v>1763</v>
      </c>
      <c r="BZ14" s="780">
        <v>1763</v>
      </c>
      <c r="CA14" s="780">
        <v>1763</v>
      </c>
      <c r="CB14" s="780">
        <v>1763</v>
      </c>
      <c r="CC14" s="780">
        <v>1763</v>
      </c>
      <c r="CD14" s="780">
        <v>1763</v>
      </c>
      <c r="CE14" s="780">
        <v>1763</v>
      </c>
      <c r="CF14" s="780">
        <v>1763</v>
      </c>
      <c r="CG14" s="780">
        <v>1763</v>
      </c>
      <c r="CH14" s="780">
        <v>1763</v>
      </c>
      <c r="CI14" s="780">
        <v>1763</v>
      </c>
      <c r="CJ14" s="780">
        <v>1763</v>
      </c>
      <c r="CK14" s="780">
        <v>1763</v>
      </c>
      <c r="CL14" s="780">
        <v>1763</v>
      </c>
      <c r="CM14" s="780">
        <v>1763</v>
      </c>
      <c r="CN14" s="780">
        <v>1763</v>
      </c>
      <c r="CO14" s="780">
        <v>1763</v>
      </c>
      <c r="CP14" s="780">
        <v>1763</v>
      </c>
      <c r="CQ14" s="780">
        <v>0</v>
      </c>
      <c r="CR14" s="780">
        <v>0</v>
      </c>
      <c r="CS14" s="780">
        <v>1763</v>
      </c>
      <c r="CT14" s="780">
        <v>1763</v>
      </c>
      <c r="CU14" s="780">
        <v>1763</v>
      </c>
      <c r="CV14" s="780">
        <v>1763</v>
      </c>
      <c r="CW14" s="780">
        <v>1763</v>
      </c>
      <c r="CX14" s="780">
        <v>1763</v>
      </c>
      <c r="CY14" s="780">
        <v>1763</v>
      </c>
      <c r="CZ14" s="780">
        <v>1763</v>
      </c>
      <c r="DA14" s="780">
        <v>1763</v>
      </c>
      <c r="DB14" s="780">
        <v>1763</v>
      </c>
      <c r="DC14" s="780">
        <v>1763</v>
      </c>
      <c r="DD14" s="780">
        <v>1763</v>
      </c>
      <c r="DE14" s="780">
        <v>1763</v>
      </c>
      <c r="DF14" s="780">
        <v>1763</v>
      </c>
      <c r="DG14" s="780">
        <v>1763</v>
      </c>
      <c r="DH14" s="780">
        <v>1763</v>
      </c>
      <c r="DI14" s="780">
        <v>1763</v>
      </c>
      <c r="DJ14" s="780">
        <v>1763</v>
      </c>
      <c r="DK14" s="780">
        <v>1763</v>
      </c>
      <c r="DL14" s="780">
        <v>1763</v>
      </c>
      <c r="DM14" s="780">
        <v>1763</v>
      </c>
      <c r="DN14" s="780">
        <v>1763</v>
      </c>
      <c r="DO14" s="780">
        <v>1763</v>
      </c>
      <c r="DP14" s="780">
        <v>1763</v>
      </c>
      <c r="DQ14" s="780">
        <v>1763</v>
      </c>
      <c r="DR14" s="780">
        <v>1763</v>
      </c>
      <c r="DS14" s="780">
        <v>1763</v>
      </c>
      <c r="DT14" s="780">
        <v>1763</v>
      </c>
      <c r="DU14" s="780">
        <v>1763</v>
      </c>
      <c r="DV14" s="780">
        <v>1763</v>
      </c>
      <c r="DW14" s="780">
        <v>1763</v>
      </c>
      <c r="DX14" s="780">
        <v>1763</v>
      </c>
      <c r="DY14" s="780">
        <v>1763</v>
      </c>
      <c r="DZ14" s="780">
        <v>1763</v>
      </c>
      <c r="EA14" s="780">
        <v>1763</v>
      </c>
      <c r="EB14" s="780">
        <v>1763</v>
      </c>
      <c r="EC14" s="780">
        <v>1763</v>
      </c>
      <c r="ED14" s="780">
        <v>1763</v>
      </c>
      <c r="EE14" s="780">
        <v>1763</v>
      </c>
      <c r="EF14" s="780">
        <v>1763</v>
      </c>
      <c r="EG14" s="780">
        <v>1763</v>
      </c>
      <c r="EH14" s="780">
        <v>1763</v>
      </c>
      <c r="EI14" s="780">
        <v>1763</v>
      </c>
      <c r="EJ14" s="780">
        <v>1763</v>
      </c>
      <c r="EK14" s="780">
        <v>1763</v>
      </c>
      <c r="EL14" s="780">
        <v>1763</v>
      </c>
      <c r="EM14" s="780">
        <v>1763</v>
      </c>
      <c r="EN14" s="780">
        <v>1763</v>
      </c>
      <c r="EO14" s="780">
        <v>1763</v>
      </c>
      <c r="EP14" s="780">
        <v>1763</v>
      </c>
      <c r="EQ14" s="780">
        <v>1763</v>
      </c>
      <c r="ER14" s="780">
        <v>1763</v>
      </c>
      <c r="ES14" s="780">
        <v>1763</v>
      </c>
      <c r="ET14" s="780">
        <v>1763</v>
      </c>
      <c r="EU14" s="780">
        <v>1763</v>
      </c>
      <c r="EV14" s="780">
        <v>1763</v>
      </c>
      <c r="EW14" s="780">
        <v>1763</v>
      </c>
      <c r="EX14" s="780">
        <v>1763</v>
      </c>
      <c r="EY14" s="780">
        <v>1763</v>
      </c>
      <c r="EZ14" s="780">
        <v>1763</v>
      </c>
      <c r="FA14" s="780">
        <v>0</v>
      </c>
      <c r="FB14" s="780">
        <v>0</v>
      </c>
      <c r="FC14" s="534"/>
      <c r="FD14" s="534"/>
      <c r="FE14" s="534"/>
      <c r="FF14" s="534"/>
      <c r="FG14" s="534"/>
      <c r="FH14" s="534"/>
      <c r="FI14" s="534"/>
      <c r="FJ14" s="534"/>
      <c r="FK14" s="534"/>
      <c r="FL14" s="534"/>
      <c r="FM14" s="534"/>
      <c r="FN14" s="534"/>
      <c r="FO14" s="534"/>
      <c r="FP14" s="534"/>
      <c r="FQ14" s="534"/>
      <c r="FR14" s="534"/>
      <c r="FS14" s="534"/>
      <c r="FT14" s="534"/>
      <c r="FU14" s="534"/>
      <c r="FV14" s="534"/>
      <c r="FW14" s="534"/>
      <c r="FX14" s="534"/>
      <c r="FY14" s="534"/>
      <c r="FZ14" s="534"/>
      <c r="GA14" s="534"/>
      <c r="GB14" s="534"/>
      <c r="GC14" s="534"/>
      <c r="GD14" s="534"/>
      <c r="GE14" s="534"/>
      <c r="GF14" s="534"/>
      <c r="GG14" s="534"/>
      <c r="GH14" s="534"/>
      <c r="GI14" s="534"/>
      <c r="GJ14" s="534"/>
      <c r="GK14" s="534"/>
      <c r="GL14" s="534"/>
      <c r="GM14" s="534"/>
      <c r="GN14" s="534"/>
      <c r="GO14" s="534"/>
      <c r="GP14" s="534"/>
      <c r="GQ14" s="534"/>
      <c r="GR14" s="534"/>
      <c r="GS14" s="534"/>
      <c r="GT14" s="534"/>
      <c r="GU14" s="534"/>
      <c r="GV14" s="534"/>
      <c r="GW14" s="534"/>
      <c r="GX14" s="534"/>
      <c r="GY14" s="534"/>
      <c r="GZ14" s="534"/>
      <c r="HA14" s="534"/>
      <c r="HB14" s="534"/>
      <c r="HC14" s="534"/>
      <c r="HD14" s="534"/>
      <c r="HE14" s="534"/>
      <c r="HF14" s="534"/>
      <c r="HG14" s="534"/>
      <c r="HH14" s="534"/>
      <c r="HI14" s="534"/>
      <c r="HJ14" s="534"/>
      <c r="HK14" s="534"/>
      <c r="HL14" s="534"/>
      <c r="HM14" s="534"/>
      <c r="HN14" s="534"/>
      <c r="HO14" s="534"/>
      <c r="HP14" s="534"/>
      <c r="HQ14" s="534"/>
      <c r="HR14" s="534"/>
      <c r="HS14" s="534"/>
      <c r="HT14" s="534"/>
      <c r="HU14" s="534"/>
      <c r="HV14" s="534"/>
      <c r="HW14" s="534"/>
      <c r="HX14" s="534"/>
      <c r="HY14" s="534"/>
      <c r="HZ14" s="534"/>
      <c r="IA14" s="534"/>
      <c r="IB14" s="534"/>
      <c r="IC14" s="534"/>
      <c r="ID14" s="534"/>
      <c r="IE14" s="534"/>
      <c r="IF14" s="534"/>
      <c r="IG14" s="534"/>
      <c r="IH14" s="534"/>
      <c r="II14" s="534"/>
      <c r="IJ14" s="534"/>
      <c r="IK14" s="534"/>
      <c r="IL14" s="534"/>
      <c r="IM14" s="534"/>
      <c r="IN14" s="534"/>
      <c r="IO14" s="534"/>
      <c r="IP14" s="534"/>
      <c r="IQ14" s="534"/>
      <c r="IR14" s="534"/>
      <c r="IS14" s="534"/>
      <c r="IT14" s="534"/>
      <c r="IU14" s="534"/>
      <c r="IV14" s="534"/>
      <c r="IW14" s="534"/>
      <c r="IX14" s="534"/>
      <c r="IY14" s="534"/>
      <c r="IZ14" s="534"/>
      <c r="JA14" s="534"/>
      <c r="JB14" s="534"/>
      <c r="JC14" s="534"/>
      <c r="JD14" s="534"/>
      <c r="JE14" s="534"/>
      <c r="JF14" s="534"/>
    </row>
    <row r="15" spans="1:287" ht="27.75" customHeight="1">
      <c r="A15" s="779" t="s">
        <v>841</v>
      </c>
      <c r="B15" s="776" t="s">
        <v>842</v>
      </c>
      <c r="C15" s="780">
        <v>0</v>
      </c>
      <c r="D15" s="780">
        <v>0</v>
      </c>
      <c r="E15" s="780">
        <v>0</v>
      </c>
      <c r="F15" s="780">
        <v>0</v>
      </c>
      <c r="G15" s="780">
        <v>0</v>
      </c>
      <c r="H15" s="780">
        <v>0</v>
      </c>
      <c r="I15" s="780">
        <v>0</v>
      </c>
      <c r="J15" s="780">
        <v>0</v>
      </c>
      <c r="K15" s="780">
        <v>0</v>
      </c>
      <c r="L15" s="780">
        <v>0</v>
      </c>
      <c r="M15" s="780">
        <v>0</v>
      </c>
      <c r="N15" s="780">
        <v>0</v>
      </c>
      <c r="O15" s="780">
        <v>0</v>
      </c>
      <c r="P15" s="780">
        <v>0</v>
      </c>
      <c r="Q15" s="780">
        <v>0</v>
      </c>
      <c r="R15" s="780">
        <v>5200</v>
      </c>
      <c r="S15" s="780">
        <v>5200</v>
      </c>
      <c r="T15" s="780">
        <v>5200</v>
      </c>
      <c r="U15" s="780">
        <v>5200</v>
      </c>
      <c r="V15" s="780">
        <v>5200</v>
      </c>
      <c r="W15" s="780">
        <v>5200</v>
      </c>
      <c r="X15" s="780">
        <v>5200</v>
      </c>
      <c r="Y15" s="780">
        <v>5200</v>
      </c>
      <c r="Z15" s="780">
        <v>5200</v>
      </c>
      <c r="AA15" s="780">
        <v>5200</v>
      </c>
      <c r="AB15" s="780">
        <v>5200</v>
      </c>
      <c r="AC15" s="780">
        <v>5200</v>
      </c>
      <c r="AD15" s="780">
        <v>5200</v>
      </c>
      <c r="AE15" s="780">
        <v>5200</v>
      </c>
      <c r="AF15" s="780">
        <v>5200</v>
      </c>
      <c r="AG15" s="780">
        <v>5200</v>
      </c>
      <c r="AH15" s="780">
        <v>5200</v>
      </c>
      <c r="AI15" s="780">
        <v>5200</v>
      </c>
      <c r="AJ15" s="780">
        <v>5200</v>
      </c>
      <c r="AK15" s="780">
        <v>5200</v>
      </c>
      <c r="AL15" s="780">
        <v>5200</v>
      </c>
      <c r="AM15" s="780">
        <v>5200</v>
      </c>
      <c r="AN15" s="780">
        <v>5200</v>
      </c>
      <c r="AO15" s="780">
        <v>5200</v>
      </c>
      <c r="AP15" s="780">
        <v>5200</v>
      </c>
      <c r="AQ15" s="780">
        <v>5200</v>
      </c>
      <c r="AR15" s="780">
        <v>5200</v>
      </c>
      <c r="AS15" s="780">
        <v>5200</v>
      </c>
      <c r="AT15" s="780">
        <v>5200</v>
      </c>
      <c r="AU15" s="780">
        <v>5200</v>
      </c>
      <c r="AV15" s="780">
        <v>5200</v>
      </c>
      <c r="AW15" s="780">
        <v>5200</v>
      </c>
      <c r="AX15" s="780">
        <v>5200</v>
      </c>
      <c r="AY15" s="780">
        <v>5200</v>
      </c>
      <c r="AZ15" s="780">
        <v>5200</v>
      </c>
      <c r="BA15" s="780">
        <v>5200</v>
      </c>
      <c r="BB15" s="780">
        <v>5200</v>
      </c>
      <c r="BC15" s="780">
        <v>5200</v>
      </c>
      <c r="BD15" s="780">
        <v>5200</v>
      </c>
      <c r="BE15" s="780">
        <v>5200</v>
      </c>
      <c r="BF15" s="780">
        <v>5200</v>
      </c>
      <c r="BG15" s="780">
        <v>5200</v>
      </c>
      <c r="BH15" s="780">
        <v>5200</v>
      </c>
      <c r="BI15" s="780">
        <v>5200</v>
      </c>
      <c r="BJ15" s="780">
        <v>5200</v>
      </c>
      <c r="BK15" s="780">
        <v>5200</v>
      </c>
      <c r="BL15" s="780">
        <v>5200</v>
      </c>
      <c r="BM15" s="780">
        <v>5200</v>
      </c>
      <c r="BN15" s="780">
        <v>5200</v>
      </c>
      <c r="BO15" s="780">
        <v>5200</v>
      </c>
      <c r="BP15" s="780">
        <v>5200</v>
      </c>
      <c r="BQ15" s="780">
        <v>5200</v>
      </c>
      <c r="BR15" s="780">
        <v>5200</v>
      </c>
      <c r="BS15" s="780">
        <v>5200</v>
      </c>
      <c r="BT15" s="780">
        <v>5200</v>
      </c>
      <c r="BU15" s="780">
        <v>5200</v>
      </c>
      <c r="BV15" s="780">
        <v>5200</v>
      </c>
      <c r="BW15" s="780">
        <v>5200</v>
      </c>
      <c r="BX15" s="780">
        <v>5200</v>
      </c>
      <c r="BY15" s="780">
        <v>5200</v>
      </c>
      <c r="BZ15" s="780">
        <v>5200</v>
      </c>
      <c r="CA15" s="780">
        <v>5200</v>
      </c>
      <c r="CB15" s="780">
        <v>5200</v>
      </c>
      <c r="CC15" s="780">
        <v>5200</v>
      </c>
      <c r="CD15" s="780">
        <v>5200</v>
      </c>
      <c r="CE15" s="780">
        <v>5200</v>
      </c>
      <c r="CF15" s="780">
        <v>5200</v>
      </c>
      <c r="CG15" s="780">
        <v>5200</v>
      </c>
      <c r="CH15" s="780">
        <v>5200</v>
      </c>
      <c r="CI15" s="780">
        <v>5200</v>
      </c>
      <c r="CJ15" s="780">
        <v>5200</v>
      </c>
      <c r="CK15" s="780">
        <v>5200</v>
      </c>
      <c r="CL15" s="780">
        <v>5200</v>
      </c>
      <c r="CM15" s="780">
        <v>5200</v>
      </c>
      <c r="CN15" s="780">
        <v>5200</v>
      </c>
      <c r="CO15" s="780">
        <v>5200</v>
      </c>
      <c r="CP15" s="780">
        <v>5200</v>
      </c>
      <c r="CQ15" s="780">
        <v>5200</v>
      </c>
      <c r="CR15" s="780">
        <v>5200</v>
      </c>
      <c r="CS15" s="780">
        <v>5200</v>
      </c>
      <c r="CT15" s="780">
        <v>5200</v>
      </c>
      <c r="CU15" s="780">
        <v>5200</v>
      </c>
      <c r="CV15" s="780">
        <v>5200</v>
      </c>
      <c r="CW15" s="780">
        <v>5200</v>
      </c>
      <c r="CX15" s="780">
        <v>5200</v>
      </c>
      <c r="CY15" s="780">
        <v>5200</v>
      </c>
      <c r="CZ15" s="780">
        <v>0</v>
      </c>
      <c r="DA15" s="780">
        <v>0</v>
      </c>
      <c r="DB15" s="780">
        <v>5200</v>
      </c>
      <c r="DC15" s="780">
        <v>5200</v>
      </c>
      <c r="DD15" s="780">
        <v>5200</v>
      </c>
      <c r="DE15" s="780">
        <v>5200</v>
      </c>
      <c r="DF15" s="780">
        <v>5200</v>
      </c>
      <c r="DG15" s="780">
        <v>5200</v>
      </c>
      <c r="DH15" s="780">
        <v>5200</v>
      </c>
      <c r="DI15" s="780">
        <v>5200</v>
      </c>
      <c r="DJ15" s="780">
        <v>5200</v>
      </c>
      <c r="DK15" s="780">
        <v>5200</v>
      </c>
      <c r="DL15" s="780">
        <v>5200</v>
      </c>
      <c r="DM15" s="780">
        <v>5200</v>
      </c>
      <c r="DN15" s="780">
        <v>5200</v>
      </c>
      <c r="DO15" s="780">
        <v>5200</v>
      </c>
      <c r="DP15" s="780">
        <v>5200</v>
      </c>
      <c r="DQ15" s="780">
        <v>5200</v>
      </c>
      <c r="DR15" s="780">
        <v>5200</v>
      </c>
      <c r="DS15" s="780">
        <v>5200</v>
      </c>
      <c r="DT15" s="780">
        <v>5200</v>
      </c>
      <c r="DU15" s="780">
        <v>5200</v>
      </c>
      <c r="DV15" s="780">
        <v>5200</v>
      </c>
      <c r="DW15" s="780">
        <v>5200</v>
      </c>
      <c r="DX15" s="780">
        <v>5200</v>
      </c>
      <c r="DY15" s="780">
        <v>5200</v>
      </c>
      <c r="DZ15" s="780">
        <v>5200</v>
      </c>
      <c r="EA15" s="780">
        <v>5200</v>
      </c>
      <c r="EB15" s="780">
        <v>5200</v>
      </c>
      <c r="EC15" s="780">
        <v>5200</v>
      </c>
      <c r="ED15" s="780">
        <v>5200</v>
      </c>
      <c r="EE15" s="780">
        <v>5200</v>
      </c>
      <c r="EF15" s="780">
        <v>5200</v>
      </c>
      <c r="EG15" s="780">
        <v>5200</v>
      </c>
      <c r="EH15" s="780">
        <v>5200</v>
      </c>
      <c r="EI15" s="780">
        <v>5200</v>
      </c>
      <c r="EJ15" s="780">
        <v>5200</v>
      </c>
      <c r="EK15" s="780">
        <v>5200</v>
      </c>
      <c r="EL15" s="780">
        <v>5200</v>
      </c>
      <c r="EM15" s="780">
        <v>5200</v>
      </c>
      <c r="EN15" s="780">
        <v>5200</v>
      </c>
      <c r="EO15" s="780">
        <v>5200</v>
      </c>
      <c r="EP15" s="780">
        <v>5200</v>
      </c>
      <c r="EQ15" s="780">
        <v>5200</v>
      </c>
      <c r="ER15" s="780">
        <v>5200</v>
      </c>
      <c r="ES15" s="780">
        <v>5200</v>
      </c>
      <c r="ET15" s="780">
        <v>5200</v>
      </c>
      <c r="EU15" s="780">
        <v>5200</v>
      </c>
      <c r="EV15" s="780">
        <v>5200</v>
      </c>
      <c r="EW15" s="780">
        <v>5200</v>
      </c>
      <c r="EX15" s="780">
        <v>5200</v>
      </c>
      <c r="EY15" s="780">
        <v>5200</v>
      </c>
      <c r="EZ15" s="780">
        <v>5200</v>
      </c>
      <c r="FA15" s="780">
        <v>5200</v>
      </c>
      <c r="FB15" s="780">
        <v>5200</v>
      </c>
      <c r="FC15" s="534"/>
      <c r="FD15" s="534"/>
      <c r="FE15" s="534"/>
      <c r="FF15" s="534"/>
      <c r="FG15" s="534"/>
      <c r="FH15" s="534"/>
      <c r="FI15" s="534"/>
      <c r="FJ15" s="534"/>
      <c r="FK15" s="534"/>
      <c r="FL15" s="534"/>
      <c r="FM15" s="534"/>
      <c r="FN15" s="534"/>
      <c r="FO15" s="534"/>
      <c r="FP15" s="534"/>
      <c r="FQ15" s="534"/>
      <c r="FR15" s="534"/>
      <c r="FS15" s="534"/>
      <c r="FT15" s="534"/>
      <c r="FU15" s="534"/>
      <c r="FV15" s="534"/>
      <c r="FW15" s="534"/>
      <c r="FX15" s="534"/>
      <c r="FY15" s="534"/>
      <c r="FZ15" s="534"/>
      <c r="GA15" s="534"/>
      <c r="GB15" s="534"/>
      <c r="GC15" s="534"/>
      <c r="GD15" s="534"/>
      <c r="GE15" s="534"/>
      <c r="GF15" s="534"/>
      <c r="GG15" s="534"/>
      <c r="GH15" s="534"/>
      <c r="GI15" s="534"/>
      <c r="GJ15" s="534"/>
      <c r="GK15" s="534"/>
      <c r="GL15" s="534"/>
      <c r="GM15" s="534"/>
      <c r="GN15" s="534"/>
      <c r="GO15" s="534"/>
      <c r="GP15" s="534"/>
      <c r="GQ15" s="534"/>
      <c r="GR15" s="534"/>
      <c r="GS15" s="534"/>
      <c r="GT15" s="534"/>
      <c r="GU15" s="534"/>
      <c r="GV15" s="534"/>
      <c r="GW15" s="534"/>
      <c r="GX15" s="534"/>
      <c r="GY15" s="534"/>
      <c r="GZ15" s="534"/>
      <c r="HA15" s="534"/>
      <c r="HB15" s="534"/>
      <c r="HC15" s="534"/>
      <c r="HD15" s="534"/>
      <c r="HE15" s="534"/>
      <c r="HF15" s="534"/>
      <c r="HG15" s="534"/>
      <c r="HH15" s="534"/>
      <c r="HI15" s="534"/>
      <c r="HJ15" s="534"/>
      <c r="HK15" s="534"/>
      <c r="HL15" s="534"/>
      <c r="HM15" s="534"/>
      <c r="HN15" s="534"/>
      <c r="HO15" s="534"/>
      <c r="HP15" s="534"/>
      <c r="HQ15" s="534"/>
      <c r="HR15" s="534"/>
      <c r="HS15" s="534"/>
      <c r="HT15" s="534"/>
      <c r="HU15" s="534"/>
      <c r="HV15" s="534"/>
      <c r="HW15" s="534"/>
      <c r="HX15" s="534"/>
      <c r="HY15" s="534"/>
      <c r="HZ15" s="534"/>
      <c r="IA15" s="534"/>
      <c r="IB15" s="534"/>
      <c r="IC15" s="534"/>
      <c r="ID15" s="534"/>
      <c r="IE15" s="534"/>
      <c r="IF15" s="534"/>
      <c r="IG15" s="534"/>
      <c r="IH15" s="534"/>
      <c r="II15" s="534"/>
      <c r="IJ15" s="534"/>
      <c r="IK15" s="534"/>
      <c r="IL15" s="534"/>
      <c r="IM15" s="534"/>
      <c r="IN15" s="534"/>
      <c r="IO15" s="534"/>
      <c r="IP15" s="534"/>
      <c r="IQ15" s="534"/>
      <c r="IR15" s="534"/>
      <c r="IS15" s="534"/>
      <c r="IT15" s="534"/>
      <c r="IU15" s="534"/>
      <c r="IV15" s="534"/>
      <c r="IW15" s="534"/>
      <c r="IX15" s="534"/>
      <c r="IY15" s="534"/>
      <c r="IZ15" s="534"/>
      <c r="JA15" s="534"/>
      <c r="JB15" s="534"/>
      <c r="JC15" s="534"/>
      <c r="JD15" s="534"/>
      <c r="JE15" s="534"/>
      <c r="JF15" s="534"/>
    </row>
    <row r="16" spans="1:287" ht="27.75" customHeight="1">
      <c r="A16" s="779" t="s">
        <v>843</v>
      </c>
      <c r="B16" s="776" t="s">
        <v>844</v>
      </c>
      <c r="C16" s="780">
        <v>0</v>
      </c>
      <c r="D16" s="780">
        <v>0</v>
      </c>
      <c r="E16" s="780">
        <v>0</v>
      </c>
      <c r="F16" s="780">
        <v>0</v>
      </c>
      <c r="G16" s="780">
        <v>0</v>
      </c>
      <c r="H16" s="780">
        <v>0</v>
      </c>
      <c r="I16" s="780">
        <v>1480</v>
      </c>
      <c r="J16" s="780">
        <v>1480</v>
      </c>
      <c r="K16" s="780">
        <v>1480</v>
      </c>
      <c r="L16" s="780">
        <v>1480</v>
      </c>
      <c r="M16" s="780">
        <v>1480</v>
      </c>
      <c r="N16" s="780">
        <v>1480</v>
      </c>
      <c r="O16" s="780">
        <v>1480</v>
      </c>
      <c r="P16" s="780">
        <v>1480</v>
      </c>
      <c r="Q16" s="780">
        <v>1480</v>
      </c>
      <c r="R16" s="780">
        <v>1480</v>
      </c>
      <c r="S16" s="780">
        <v>1480</v>
      </c>
      <c r="T16" s="780">
        <v>1480</v>
      </c>
      <c r="U16" s="780">
        <v>1480</v>
      </c>
      <c r="V16" s="780">
        <v>1480</v>
      </c>
      <c r="W16" s="780">
        <v>1480</v>
      </c>
      <c r="X16" s="780">
        <v>1480</v>
      </c>
      <c r="Y16" s="780">
        <v>1480</v>
      </c>
      <c r="Z16" s="780">
        <v>1480</v>
      </c>
      <c r="AA16" s="780">
        <v>1480</v>
      </c>
      <c r="AB16" s="780">
        <v>1480</v>
      </c>
      <c r="AC16" s="780">
        <v>1480</v>
      </c>
      <c r="AD16" s="780">
        <v>1480</v>
      </c>
      <c r="AE16" s="780">
        <v>1480</v>
      </c>
      <c r="AF16" s="780">
        <v>1480</v>
      </c>
      <c r="AG16" s="780">
        <v>1480</v>
      </c>
      <c r="AH16" s="780">
        <v>1480</v>
      </c>
      <c r="AI16" s="780">
        <v>1480</v>
      </c>
      <c r="AJ16" s="780">
        <v>1480</v>
      </c>
      <c r="AK16" s="780">
        <v>1480</v>
      </c>
      <c r="AL16" s="780">
        <v>1480</v>
      </c>
      <c r="AM16" s="780">
        <v>1480</v>
      </c>
      <c r="AN16" s="780">
        <v>1480</v>
      </c>
      <c r="AO16" s="780">
        <v>1480</v>
      </c>
      <c r="AP16" s="780">
        <v>1480</v>
      </c>
      <c r="AQ16" s="780">
        <v>1480</v>
      </c>
      <c r="AR16" s="780">
        <v>1480</v>
      </c>
      <c r="AS16" s="780">
        <v>1480</v>
      </c>
      <c r="AT16" s="780">
        <v>1480</v>
      </c>
      <c r="AU16" s="780">
        <v>1480</v>
      </c>
      <c r="AV16" s="780">
        <v>1480</v>
      </c>
      <c r="AW16" s="780">
        <v>1480</v>
      </c>
      <c r="AX16" s="780">
        <v>1480</v>
      </c>
      <c r="AY16" s="780">
        <v>1480</v>
      </c>
      <c r="AZ16" s="780">
        <v>1480</v>
      </c>
      <c r="BA16" s="780">
        <v>1480</v>
      </c>
      <c r="BB16" s="780">
        <v>1480</v>
      </c>
      <c r="BC16" s="780">
        <v>1480</v>
      </c>
      <c r="BD16" s="780">
        <v>1480</v>
      </c>
      <c r="BE16" s="780">
        <v>1480</v>
      </c>
      <c r="BF16" s="780">
        <v>1480</v>
      </c>
      <c r="BG16" s="780">
        <v>1480</v>
      </c>
      <c r="BH16" s="780">
        <v>1480</v>
      </c>
      <c r="BI16" s="780">
        <v>1480</v>
      </c>
      <c r="BJ16" s="780">
        <v>1480</v>
      </c>
      <c r="BK16" s="780">
        <v>1480</v>
      </c>
      <c r="BL16" s="780">
        <v>1480</v>
      </c>
      <c r="BM16" s="780">
        <v>1480</v>
      </c>
      <c r="BN16" s="780">
        <v>1480</v>
      </c>
      <c r="BO16" s="780">
        <v>1480</v>
      </c>
      <c r="BP16" s="780">
        <v>1480</v>
      </c>
      <c r="BQ16" s="780">
        <v>1480</v>
      </c>
      <c r="BR16" s="780">
        <v>1480</v>
      </c>
      <c r="BS16" s="780">
        <v>0</v>
      </c>
      <c r="BT16" s="780">
        <v>0</v>
      </c>
      <c r="BU16" s="780">
        <v>1480</v>
      </c>
      <c r="BV16" s="780">
        <v>1480</v>
      </c>
      <c r="BW16" s="780">
        <v>1480</v>
      </c>
      <c r="BX16" s="780">
        <v>1480</v>
      </c>
      <c r="BY16" s="780">
        <v>1480</v>
      </c>
      <c r="BZ16" s="780">
        <v>1480</v>
      </c>
      <c r="CA16" s="780">
        <v>1480</v>
      </c>
      <c r="CB16" s="780">
        <v>1480</v>
      </c>
      <c r="CC16" s="780">
        <v>1480</v>
      </c>
      <c r="CD16" s="780">
        <v>1480</v>
      </c>
      <c r="CE16" s="780">
        <v>1480</v>
      </c>
      <c r="CF16" s="780">
        <v>1480</v>
      </c>
      <c r="CG16" s="780">
        <v>1480</v>
      </c>
      <c r="CH16" s="780">
        <v>1480</v>
      </c>
      <c r="CI16" s="780">
        <v>1480</v>
      </c>
      <c r="CJ16" s="780">
        <v>1480</v>
      </c>
      <c r="CK16" s="780">
        <v>1480</v>
      </c>
      <c r="CL16" s="780">
        <v>1480</v>
      </c>
      <c r="CM16" s="780">
        <v>1480</v>
      </c>
      <c r="CN16" s="780">
        <v>1480</v>
      </c>
      <c r="CO16" s="780">
        <v>1480</v>
      </c>
      <c r="CP16" s="780">
        <v>1480</v>
      </c>
      <c r="CQ16" s="780">
        <v>1480</v>
      </c>
      <c r="CR16" s="780">
        <v>1480</v>
      </c>
      <c r="CS16" s="780">
        <v>1480</v>
      </c>
      <c r="CT16" s="780">
        <v>1480</v>
      </c>
      <c r="CU16" s="780">
        <v>1480</v>
      </c>
      <c r="CV16" s="780">
        <v>1480</v>
      </c>
      <c r="CW16" s="780">
        <v>1480</v>
      </c>
      <c r="CX16" s="780">
        <v>1480</v>
      </c>
      <c r="CY16" s="780">
        <v>1480</v>
      </c>
      <c r="CZ16" s="780">
        <v>1480</v>
      </c>
      <c r="DA16" s="780">
        <v>1480</v>
      </c>
      <c r="DB16" s="780">
        <v>1480</v>
      </c>
      <c r="DC16" s="780">
        <v>1480</v>
      </c>
      <c r="DD16" s="780">
        <v>1480</v>
      </c>
      <c r="DE16" s="780">
        <v>1480</v>
      </c>
      <c r="DF16" s="780">
        <v>1480</v>
      </c>
      <c r="DG16" s="780">
        <v>1480</v>
      </c>
      <c r="DH16" s="780">
        <v>1480</v>
      </c>
      <c r="DI16" s="780">
        <v>1480</v>
      </c>
      <c r="DJ16" s="780">
        <v>1480</v>
      </c>
      <c r="DK16" s="780">
        <v>1480</v>
      </c>
      <c r="DL16" s="780">
        <v>1480</v>
      </c>
      <c r="DM16" s="780">
        <v>1480</v>
      </c>
      <c r="DN16" s="780">
        <v>1480</v>
      </c>
      <c r="DO16" s="780">
        <v>1480</v>
      </c>
      <c r="DP16" s="780">
        <v>1480</v>
      </c>
      <c r="DQ16" s="780">
        <v>1480</v>
      </c>
      <c r="DR16" s="780">
        <v>1480</v>
      </c>
      <c r="DS16" s="780">
        <v>1480</v>
      </c>
      <c r="DT16" s="780">
        <v>1480</v>
      </c>
      <c r="DU16" s="780">
        <v>1480</v>
      </c>
      <c r="DV16" s="780">
        <v>1480</v>
      </c>
      <c r="DW16" s="780">
        <v>1480</v>
      </c>
      <c r="DX16" s="780">
        <v>1480</v>
      </c>
      <c r="DY16" s="780">
        <v>1480</v>
      </c>
      <c r="DZ16" s="780">
        <v>1480</v>
      </c>
      <c r="EA16" s="780">
        <v>1480</v>
      </c>
      <c r="EB16" s="780">
        <v>1480</v>
      </c>
      <c r="EC16" s="780">
        <v>0</v>
      </c>
      <c r="ED16" s="780">
        <v>0</v>
      </c>
      <c r="EE16" s="780">
        <v>1480</v>
      </c>
      <c r="EF16" s="780">
        <v>1480</v>
      </c>
      <c r="EG16" s="780">
        <v>1480</v>
      </c>
      <c r="EH16" s="780">
        <v>1480</v>
      </c>
      <c r="EI16" s="780">
        <v>1480</v>
      </c>
      <c r="EJ16" s="780">
        <v>1480</v>
      </c>
      <c r="EK16" s="780">
        <v>1480</v>
      </c>
      <c r="EL16" s="780">
        <v>1480</v>
      </c>
      <c r="EM16" s="780">
        <v>1480</v>
      </c>
      <c r="EN16" s="780">
        <v>1480</v>
      </c>
      <c r="EO16" s="780">
        <v>1480</v>
      </c>
      <c r="EP16" s="780">
        <v>1480</v>
      </c>
      <c r="EQ16" s="780">
        <v>1480</v>
      </c>
      <c r="ER16" s="780">
        <v>1480</v>
      </c>
      <c r="ES16" s="780">
        <v>1480</v>
      </c>
      <c r="ET16" s="780">
        <v>1480</v>
      </c>
      <c r="EU16" s="780">
        <v>1480</v>
      </c>
      <c r="EV16" s="780">
        <v>1480</v>
      </c>
      <c r="EW16" s="780">
        <v>1480</v>
      </c>
      <c r="EX16" s="780">
        <v>1480</v>
      </c>
      <c r="EY16" s="780">
        <v>1480</v>
      </c>
      <c r="EZ16" s="780">
        <v>1480</v>
      </c>
      <c r="FA16" s="780">
        <v>1480</v>
      </c>
      <c r="FB16" s="780">
        <v>1480</v>
      </c>
      <c r="FC16" s="534"/>
      <c r="FD16" s="534"/>
      <c r="FE16" s="534"/>
      <c r="FF16" s="534"/>
      <c r="FG16" s="534"/>
      <c r="FH16" s="534"/>
      <c r="FI16" s="534"/>
      <c r="FJ16" s="534"/>
      <c r="FK16" s="534"/>
      <c r="FL16" s="534"/>
      <c r="FM16" s="534"/>
      <c r="FN16" s="534"/>
      <c r="FO16" s="534"/>
      <c r="FP16" s="534"/>
      <c r="FQ16" s="534"/>
      <c r="FR16" s="534"/>
      <c r="FS16" s="534"/>
      <c r="FT16" s="534"/>
      <c r="FU16" s="534"/>
      <c r="FV16" s="534"/>
      <c r="FW16" s="534"/>
      <c r="FX16" s="534"/>
      <c r="FY16" s="534"/>
      <c r="FZ16" s="534"/>
      <c r="GA16" s="534"/>
      <c r="GB16" s="534"/>
      <c r="GC16" s="534"/>
      <c r="GD16" s="534"/>
      <c r="GE16" s="534"/>
      <c r="GF16" s="534"/>
      <c r="GG16" s="534"/>
      <c r="GH16" s="534"/>
      <c r="GI16" s="534"/>
      <c r="GJ16" s="534"/>
      <c r="GK16" s="534"/>
      <c r="GL16" s="534"/>
      <c r="GM16" s="534"/>
      <c r="GN16" s="534"/>
      <c r="GO16" s="534"/>
      <c r="GP16" s="534"/>
      <c r="GQ16" s="534"/>
      <c r="GR16" s="534"/>
      <c r="GS16" s="534"/>
      <c r="GT16" s="534"/>
      <c r="GU16" s="534"/>
      <c r="GV16" s="534"/>
      <c r="GW16" s="534"/>
      <c r="GX16" s="534"/>
      <c r="GY16" s="534"/>
      <c r="GZ16" s="534"/>
      <c r="HA16" s="534"/>
      <c r="HB16" s="534"/>
      <c r="HC16" s="534"/>
      <c r="HD16" s="534"/>
      <c r="HE16" s="534"/>
      <c r="HF16" s="534"/>
      <c r="HG16" s="534"/>
      <c r="HH16" s="534"/>
      <c r="HI16" s="534"/>
      <c r="HJ16" s="534"/>
      <c r="HK16" s="534"/>
      <c r="HL16" s="534"/>
      <c r="HM16" s="534"/>
      <c r="HN16" s="534"/>
      <c r="HO16" s="534"/>
      <c r="HP16" s="534"/>
      <c r="HQ16" s="534"/>
      <c r="HR16" s="534"/>
      <c r="HS16" s="534"/>
      <c r="HT16" s="534"/>
      <c r="HU16" s="534"/>
      <c r="HV16" s="534"/>
      <c r="HW16" s="534"/>
      <c r="HX16" s="534"/>
      <c r="HY16" s="534"/>
      <c r="HZ16" s="534"/>
      <c r="IA16" s="534"/>
      <c r="IB16" s="534"/>
      <c r="IC16" s="534"/>
      <c r="ID16" s="534"/>
      <c r="IE16" s="534"/>
      <c r="IF16" s="534"/>
      <c r="IG16" s="534"/>
      <c r="IH16" s="534"/>
      <c r="II16" s="534"/>
      <c r="IJ16" s="534"/>
      <c r="IK16" s="534"/>
      <c r="IL16" s="534"/>
      <c r="IM16" s="534"/>
      <c r="IN16" s="534"/>
      <c r="IO16" s="534"/>
      <c r="IP16" s="534"/>
      <c r="IQ16" s="534"/>
      <c r="IR16" s="534"/>
      <c r="IS16" s="534"/>
      <c r="IT16" s="534"/>
      <c r="IU16" s="534"/>
      <c r="IV16" s="534"/>
      <c r="IW16" s="534"/>
      <c r="IX16" s="534"/>
      <c r="IY16" s="534"/>
      <c r="IZ16" s="534"/>
      <c r="JA16" s="534"/>
      <c r="JB16" s="534"/>
      <c r="JC16" s="534"/>
      <c r="JD16" s="534"/>
      <c r="JE16" s="534"/>
      <c r="JF16" s="534"/>
    </row>
    <row r="17" spans="1:266" ht="27.75" customHeight="1">
      <c r="A17" s="779" t="s">
        <v>845</v>
      </c>
      <c r="B17" s="776">
        <v>110</v>
      </c>
      <c r="C17" s="780">
        <v>3170</v>
      </c>
      <c r="D17" s="780">
        <v>3170</v>
      </c>
      <c r="E17" s="780">
        <v>3170</v>
      </c>
      <c r="F17" s="780">
        <v>3170</v>
      </c>
      <c r="G17" s="780">
        <v>3170</v>
      </c>
      <c r="H17" s="780">
        <v>3170</v>
      </c>
      <c r="I17" s="780">
        <v>3170</v>
      </c>
      <c r="J17" s="780">
        <v>3170</v>
      </c>
      <c r="K17" s="780">
        <v>3170</v>
      </c>
      <c r="L17" s="780">
        <v>3170</v>
      </c>
      <c r="M17" s="780">
        <v>3170</v>
      </c>
      <c r="N17" s="780">
        <v>3170</v>
      </c>
      <c r="O17" s="780">
        <v>3170</v>
      </c>
      <c r="P17" s="780">
        <v>3170</v>
      </c>
      <c r="Q17" s="780">
        <v>3170</v>
      </c>
      <c r="R17" s="780">
        <v>3170</v>
      </c>
      <c r="S17" s="780">
        <v>3170</v>
      </c>
      <c r="T17" s="780">
        <v>3170</v>
      </c>
      <c r="U17" s="780">
        <v>3170</v>
      </c>
      <c r="V17" s="780">
        <v>3170</v>
      </c>
      <c r="W17" s="780">
        <v>3170</v>
      </c>
      <c r="X17" s="780">
        <v>3170</v>
      </c>
      <c r="Y17" s="780">
        <v>3170</v>
      </c>
      <c r="Z17" s="780">
        <v>3170</v>
      </c>
      <c r="AA17" s="780">
        <v>3170</v>
      </c>
      <c r="AB17" s="780">
        <v>3170</v>
      </c>
      <c r="AC17" s="780">
        <v>3170</v>
      </c>
      <c r="AD17" s="780">
        <v>3170</v>
      </c>
      <c r="AE17" s="780">
        <v>3170</v>
      </c>
      <c r="AF17" s="780">
        <v>3170</v>
      </c>
      <c r="AG17" s="780">
        <v>3170</v>
      </c>
      <c r="AH17" s="780">
        <v>3170</v>
      </c>
      <c r="AI17" s="780">
        <v>3170</v>
      </c>
      <c r="AJ17" s="780">
        <v>3170</v>
      </c>
      <c r="AK17" s="780">
        <v>3170</v>
      </c>
      <c r="AL17" s="780">
        <v>3170</v>
      </c>
      <c r="AM17" s="780">
        <v>3170</v>
      </c>
      <c r="AN17" s="780">
        <v>3170</v>
      </c>
      <c r="AO17" s="780">
        <v>3170</v>
      </c>
      <c r="AP17" s="780">
        <v>3170</v>
      </c>
      <c r="AQ17" s="780">
        <v>3170</v>
      </c>
      <c r="AR17" s="780">
        <v>3170</v>
      </c>
      <c r="AS17" s="780">
        <v>3170</v>
      </c>
      <c r="AT17" s="780">
        <v>3170</v>
      </c>
      <c r="AU17" s="780">
        <v>3170</v>
      </c>
      <c r="AV17" s="780">
        <v>3170</v>
      </c>
      <c r="AW17" s="780">
        <v>3170</v>
      </c>
      <c r="AX17" s="780">
        <v>3170</v>
      </c>
      <c r="AY17" s="780">
        <v>3170</v>
      </c>
      <c r="AZ17" s="780">
        <v>3170</v>
      </c>
      <c r="BA17" s="780">
        <v>3170</v>
      </c>
      <c r="BB17" s="780">
        <v>3170</v>
      </c>
      <c r="BC17" s="780">
        <v>3170</v>
      </c>
      <c r="BD17" s="780">
        <v>3170</v>
      </c>
      <c r="BE17" s="780">
        <v>3170</v>
      </c>
      <c r="BF17" s="780">
        <v>3170</v>
      </c>
      <c r="BG17" s="780">
        <v>3170</v>
      </c>
      <c r="BH17" s="780">
        <v>3170</v>
      </c>
      <c r="BI17" s="780">
        <v>3170</v>
      </c>
      <c r="BJ17" s="780">
        <v>3170</v>
      </c>
      <c r="BK17" s="780">
        <v>3170</v>
      </c>
      <c r="BL17" s="780">
        <v>3170</v>
      </c>
      <c r="BM17" s="780">
        <v>3170</v>
      </c>
      <c r="BN17" s="780">
        <v>3170</v>
      </c>
      <c r="BO17" s="780">
        <v>3170</v>
      </c>
      <c r="BP17" s="780">
        <v>3170</v>
      </c>
      <c r="BQ17" s="780">
        <v>3170</v>
      </c>
      <c r="BR17" s="780">
        <v>3170</v>
      </c>
      <c r="BS17" s="780">
        <v>3170</v>
      </c>
      <c r="BT17" s="780">
        <v>3170</v>
      </c>
      <c r="BU17" s="780">
        <v>3170</v>
      </c>
      <c r="BV17" s="780">
        <v>3170</v>
      </c>
      <c r="BW17" s="780">
        <v>3170</v>
      </c>
      <c r="BX17" s="780">
        <v>3170</v>
      </c>
      <c r="BY17" s="780">
        <v>3170</v>
      </c>
      <c r="BZ17" s="780">
        <v>3170</v>
      </c>
      <c r="CA17" s="780">
        <v>3170</v>
      </c>
      <c r="CB17" s="780">
        <v>3170</v>
      </c>
      <c r="CC17" s="780">
        <v>3170</v>
      </c>
      <c r="CD17" s="780">
        <v>3170</v>
      </c>
      <c r="CE17" s="780">
        <v>3170</v>
      </c>
      <c r="CF17" s="780">
        <v>3170</v>
      </c>
      <c r="CG17" s="780">
        <v>3170</v>
      </c>
      <c r="CH17" s="780">
        <v>3170</v>
      </c>
      <c r="CI17" s="780">
        <v>3170</v>
      </c>
      <c r="CJ17" s="780">
        <v>3170</v>
      </c>
      <c r="CK17" s="780">
        <v>3170</v>
      </c>
      <c r="CL17" s="780">
        <v>3170</v>
      </c>
      <c r="CM17" s="780">
        <v>3170</v>
      </c>
      <c r="CN17" s="780">
        <v>3170</v>
      </c>
      <c r="CO17" s="780">
        <v>3170</v>
      </c>
      <c r="CP17" s="780">
        <v>3170</v>
      </c>
      <c r="CQ17" s="780">
        <v>3170</v>
      </c>
      <c r="CR17" s="780">
        <v>3170</v>
      </c>
      <c r="CS17" s="780">
        <v>0</v>
      </c>
      <c r="CT17" s="780">
        <v>0</v>
      </c>
      <c r="CU17" s="780">
        <v>3170</v>
      </c>
      <c r="CV17" s="780">
        <v>3170</v>
      </c>
      <c r="CW17" s="780">
        <v>3170</v>
      </c>
      <c r="CX17" s="780">
        <v>3170</v>
      </c>
      <c r="CY17" s="780">
        <v>3170</v>
      </c>
      <c r="CZ17" s="780">
        <v>3170</v>
      </c>
      <c r="DA17" s="780">
        <v>3170</v>
      </c>
      <c r="DB17" s="780">
        <v>3170</v>
      </c>
      <c r="DC17" s="780">
        <v>3170</v>
      </c>
      <c r="DD17" s="780">
        <v>3170</v>
      </c>
      <c r="DE17" s="780">
        <v>3170</v>
      </c>
      <c r="DF17" s="780">
        <v>3170</v>
      </c>
      <c r="DG17" s="780">
        <v>3170</v>
      </c>
      <c r="DH17" s="780">
        <v>3170</v>
      </c>
      <c r="DI17" s="780">
        <v>3170</v>
      </c>
      <c r="DJ17" s="780">
        <v>3170</v>
      </c>
      <c r="DK17" s="780">
        <v>3170</v>
      </c>
      <c r="DL17" s="780">
        <v>3170</v>
      </c>
      <c r="DM17" s="780">
        <v>3170</v>
      </c>
      <c r="DN17" s="780">
        <v>3170</v>
      </c>
      <c r="DO17" s="780">
        <v>3170</v>
      </c>
      <c r="DP17" s="780">
        <v>3170</v>
      </c>
      <c r="DQ17" s="780">
        <v>3170</v>
      </c>
      <c r="DR17" s="780">
        <v>3170</v>
      </c>
      <c r="DS17" s="780">
        <v>3170</v>
      </c>
      <c r="DT17" s="780">
        <v>3170</v>
      </c>
      <c r="DU17" s="780">
        <v>3170</v>
      </c>
      <c r="DV17" s="780">
        <v>3170</v>
      </c>
      <c r="DW17" s="780">
        <v>3170</v>
      </c>
      <c r="DX17" s="780">
        <v>3170</v>
      </c>
      <c r="DY17" s="780">
        <v>3170</v>
      </c>
      <c r="DZ17" s="780">
        <v>3170</v>
      </c>
      <c r="EA17" s="780">
        <v>3170</v>
      </c>
      <c r="EB17" s="780">
        <v>3170</v>
      </c>
      <c r="EC17" s="780">
        <v>3170</v>
      </c>
      <c r="ED17" s="780">
        <v>3170</v>
      </c>
      <c r="EE17" s="780">
        <v>3170</v>
      </c>
      <c r="EF17" s="780">
        <v>3170</v>
      </c>
      <c r="EG17" s="780">
        <v>3170</v>
      </c>
      <c r="EH17" s="780">
        <v>3170</v>
      </c>
      <c r="EI17" s="780">
        <v>3170</v>
      </c>
      <c r="EJ17" s="780">
        <v>3170</v>
      </c>
      <c r="EK17" s="780">
        <v>3170</v>
      </c>
      <c r="EL17" s="780">
        <v>3170</v>
      </c>
      <c r="EM17" s="780">
        <v>3170</v>
      </c>
      <c r="EN17" s="780">
        <v>3170</v>
      </c>
      <c r="EO17" s="780">
        <v>3170</v>
      </c>
      <c r="EP17" s="780">
        <v>3170</v>
      </c>
      <c r="EQ17" s="780">
        <v>3170</v>
      </c>
      <c r="ER17" s="780">
        <v>3170</v>
      </c>
      <c r="ES17" s="780">
        <v>3170</v>
      </c>
      <c r="ET17" s="780">
        <v>3170</v>
      </c>
      <c r="EU17" s="780">
        <v>3170</v>
      </c>
      <c r="EV17" s="780">
        <v>3170</v>
      </c>
      <c r="EW17" s="780">
        <v>3170</v>
      </c>
      <c r="EX17" s="780">
        <v>3170</v>
      </c>
      <c r="EY17" s="780">
        <v>3170</v>
      </c>
      <c r="EZ17" s="780">
        <v>3170</v>
      </c>
      <c r="FA17" s="780">
        <v>3170</v>
      </c>
      <c r="FB17" s="780">
        <v>3170</v>
      </c>
      <c r="FC17" s="534"/>
      <c r="FD17" s="534"/>
      <c r="FE17" s="534"/>
      <c r="FF17" s="534"/>
      <c r="FG17" s="534"/>
      <c r="FH17" s="534"/>
      <c r="FI17" s="534"/>
      <c r="FJ17" s="534"/>
      <c r="FK17" s="534"/>
      <c r="FL17" s="534"/>
      <c r="FM17" s="534"/>
      <c r="FN17" s="534"/>
      <c r="FO17" s="534"/>
      <c r="FP17" s="534"/>
      <c r="FQ17" s="534"/>
      <c r="FR17" s="534"/>
      <c r="FS17" s="534"/>
      <c r="FT17" s="534"/>
      <c r="FU17" s="534"/>
      <c r="FV17" s="534"/>
      <c r="FW17" s="534"/>
      <c r="FX17" s="534"/>
      <c r="FY17" s="534"/>
      <c r="FZ17" s="534"/>
      <c r="GA17" s="534"/>
      <c r="GB17" s="534"/>
      <c r="GC17" s="534"/>
      <c r="GD17" s="534"/>
      <c r="GE17" s="534"/>
      <c r="GF17" s="534"/>
      <c r="GG17" s="534"/>
      <c r="GH17" s="534"/>
      <c r="GI17" s="534"/>
      <c r="GJ17" s="534"/>
      <c r="GK17" s="534"/>
      <c r="GL17" s="534"/>
      <c r="GM17" s="534"/>
      <c r="GN17" s="534"/>
      <c r="GO17" s="534"/>
      <c r="GP17" s="534"/>
      <c r="GQ17" s="534"/>
      <c r="GR17" s="534"/>
      <c r="GS17" s="534"/>
      <c r="GT17" s="534"/>
      <c r="GU17" s="534"/>
      <c r="GV17" s="534"/>
      <c r="GW17" s="534"/>
      <c r="GX17" s="534"/>
      <c r="GY17" s="534"/>
      <c r="GZ17" s="534"/>
      <c r="HA17" s="534"/>
      <c r="HB17" s="534"/>
      <c r="HC17" s="534"/>
      <c r="HD17" s="534"/>
      <c r="HE17" s="534"/>
      <c r="HF17" s="534"/>
      <c r="HG17" s="534"/>
      <c r="HH17" s="534"/>
      <c r="HI17" s="534"/>
      <c r="HJ17" s="534"/>
      <c r="HK17" s="534"/>
      <c r="HL17" s="534"/>
      <c r="HM17" s="534"/>
      <c r="HN17" s="534"/>
      <c r="HO17" s="534"/>
      <c r="HP17" s="534"/>
      <c r="HQ17" s="534"/>
      <c r="HR17" s="534"/>
      <c r="HS17" s="534"/>
      <c r="HT17" s="534"/>
      <c r="HU17" s="534"/>
      <c r="HV17" s="534"/>
      <c r="HW17" s="534"/>
      <c r="HX17" s="534"/>
      <c r="HY17" s="534"/>
      <c r="HZ17" s="534"/>
      <c r="IA17" s="534"/>
      <c r="IB17" s="534"/>
      <c r="IC17" s="534"/>
      <c r="ID17" s="534"/>
      <c r="IE17" s="534"/>
      <c r="IF17" s="534"/>
      <c r="IG17" s="534"/>
      <c r="IH17" s="534"/>
      <c r="II17" s="534"/>
      <c r="IJ17" s="534"/>
      <c r="IK17" s="534"/>
      <c r="IL17" s="534"/>
      <c r="IM17" s="534"/>
      <c r="IN17" s="534"/>
      <c r="IO17" s="534"/>
      <c r="IP17" s="534"/>
      <c r="IQ17" s="534"/>
      <c r="IR17" s="534"/>
      <c r="IS17" s="534"/>
      <c r="IT17" s="534"/>
      <c r="IU17" s="534"/>
      <c r="IV17" s="534"/>
      <c r="IW17" s="534"/>
      <c r="IX17" s="534"/>
      <c r="IY17" s="534"/>
      <c r="IZ17" s="534"/>
      <c r="JA17" s="534"/>
      <c r="JB17" s="534"/>
      <c r="JC17" s="534"/>
      <c r="JD17" s="534"/>
      <c r="JE17" s="534"/>
      <c r="JF17" s="534"/>
    </row>
    <row r="18" spans="1:266" ht="27.75" customHeight="1">
      <c r="A18" s="779" t="s">
        <v>846</v>
      </c>
      <c r="B18" s="776">
        <v>500</v>
      </c>
      <c r="C18" s="780">
        <v>15470</v>
      </c>
      <c r="D18" s="780">
        <v>15470</v>
      </c>
      <c r="E18" s="780">
        <v>15470</v>
      </c>
      <c r="F18" s="780">
        <v>15470</v>
      </c>
      <c r="G18" s="780">
        <v>15470</v>
      </c>
      <c r="H18" s="780">
        <v>15470</v>
      </c>
      <c r="I18" s="780">
        <v>15470</v>
      </c>
      <c r="J18" s="780">
        <v>15470</v>
      </c>
      <c r="K18" s="780">
        <v>15470</v>
      </c>
      <c r="L18" s="780">
        <v>15470</v>
      </c>
      <c r="M18" s="780">
        <v>15470</v>
      </c>
      <c r="N18" s="780">
        <v>15470</v>
      </c>
      <c r="O18" s="780">
        <v>15470</v>
      </c>
      <c r="P18" s="780">
        <v>15470</v>
      </c>
      <c r="Q18" s="780">
        <v>15470</v>
      </c>
      <c r="R18" s="780">
        <v>15470</v>
      </c>
      <c r="S18" s="780">
        <v>15470</v>
      </c>
      <c r="T18" s="780">
        <v>15470</v>
      </c>
      <c r="U18" s="780">
        <v>15470</v>
      </c>
      <c r="V18" s="780">
        <v>15470</v>
      </c>
      <c r="W18" s="780">
        <v>15470</v>
      </c>
      <c r="X18" s="780">
        <v>15470</v>
      </c>
      <c r="Y18" s="780">
        <v>15470</v>
      </c>
      <c r="Z18" s="780">
        <v>15470</v>
      </c>
      <c r="AA18" s="780">
        <v>15470</v>
      </c>
      <c r="AB18" s="780">
        <v>15470</v>
      </c>
      <c r="AC18" s="780">
        <v>15470</v>
      </c>
      <c r="AD18" s="780">
        <v>15470</v>
      </c>
      <c r="AE18" s="780">
        <v>15470</v>
      </c>
      <c r="AF18" s="780">
        <v>15470</v>
      </c>
      <c r="AG18" s="780">
        <v>15470</v>
      </c>
      <c r="AH18" s="780">
        <v>15470</v>
      </c>
      <c r="AI18" s="780">
        <v>15470</v>
      </c>
      <c r="AJ18" s="780">
        <v>15470</v>
      </c>
      <c r="AK18" s="780">
        <v>15470</v>
      </c>
      <c r="AL18" s="780">
        <v>15470</v>
      </c>
      <c r="AM18" s="780">
        <v>15470</v>
      </c>
      <c r="AN18" s="780">
        <v>15470</v>
      </c>
      <c r="AO18" s="780">
        <v>15470</v>
      </c>
      <c r="AP18" s="780">
        <v>15470</v>
      </c>
      <c r="AQ18" s="780">
        <v>15470</v>
      </c>
      <c r="AR18" s="780">
        <v>15470</v>
      </c>
      <c r="AS18" s="780">
        <v>15470</v>
      </c>
      <c r="AT18" s="780">
        <v>15470</v>
      </c>
      <c r="AU18" s="780">
        <v>15470</v>
      </c>
      <c r="AV18" s="780">
        <v>15470</v>
      </c>
      <c r="AW18" s="780">
        <v>15470</v>
      </c>
      <c r="AX18" s="780">
        <v>15470</v>
      </c>
      <c r="AY18" s="780">
        <v>15470</v>
      </c>
      <c r="AZ18" s="780">
        <v>15470</v>
      </c>
      <c r="BA18" s="780">
        <v>15470</v>
      </c>
      <c r="BB18" s="780">
        <v>15470</v>
      </c>
      <c r="BC18" s="780">
        <v>15470</v>
      </c>
      <c r="BD18" s="780">
        <v>15470</v>
      </c>
      <c r="BE18" s="780">
        <v>15470</v>
      </c>
      <c r="BF18" s="780">
        <v>15470</v>
      </c>
      <c r="BG18" s="780">
        <v>15470</v>
      </c>
      <c r="BH18" s="780">
        <v>15470</v>
      </c>
      <c r="BI18" s="780">
        <v>15470</v>
      </c>
      <c r="BJ18" s="780">
        <v>15470</v>
      </c>
      <c r="BK18" s="780">
        <v>15470</v>
      </c>
      <c r="BL18" s="780">
        <v>15470</v>
      </c>
      <c r="BM18" s="780">
        <v>15470</v>
      </c>
      <c r="BN18" s="780">
        <v>15470</v>
      </c>
      <c r="BO18" s="780">
        <v>15470</v>
      </c>
      <c r="BP18" s="780">
        <v>15470</v>
      </c>
      <c r="BQ18" s="780">
        <v>15470</v>
      </c>
      <c r="BR18" s="780">
        <v>15470</v>
      </c>
      <c r="BS18" s="780">
        <v>15470</v>
      </c>
      <c r="BT18" s="780">
        <v>15470</v>
      </c>
      <c r="BU18" s="780">
        <v>15470</v>
      </c>
      <c r="BV18" s="780">
        <v>15470</v>
      </c>
      <c r="BW18" s="780">
        <v>15470</v>
      </c>
      <c r="BX18" s="780">
        <v>15470</v>
      </c>
      <c r="BY18" s="780">
        <v>15470</v>
      </c>
      <c r="BZ18" s="780">
        <v>15470</v>
      </c>
      <c r="CA18" s="780">
        <v>15470</v>
      </c>
      <c r="CB18" s="780">
        <v>15470</v>
      </c>
      <c r="CC18" s="780">
        <v>15470</v>
      </c>
      <c r="CD18" s="780">
        <v>15470</v>
      </c>
      <c r="CE18" s="780">
        <v>15470</v>
      </c>
      <c r="CF18" s="780">
        <v>15470</v>
      </c>
      <c r="CG18" s="780">
        <v>15470</v>
      </c>
      <c r="CH18" s="780">
        <v>15470</v>
      </c>
      <c r="CI18" s="780">
        <v>15470</v>
      </c>
      <c r="CJ18" s="780">
        <v>15470</v>
      </c>
      <c r="CK18" s="780">
        <v>15470</v>
      </c>
      <c r="CL18" s="780">
        <v>15470</v>
      </c>
      <c r="CM18" s="780">
        <v>15470</v>
      </c>
      <c r="CN18" s="780">
        <v>15470</v>
      </c>
      <c r="CO18" s="780">
        <v>15470</v>
      </c>
      <c r="CP18" s="780">
        <v>15470</v>
      </c>
      <c r="CQ18" s="780">
        <v>15470</v>
      </c>
      <c r="CR18" s="780">
        <v>15470</v>
      </c>
      <c r="CS18" s="780">
        <v>15470</v>
      </c>
      <c r="CT18" s="780">
        <v>15470</v>
      </c>
      <c r="CU18" s="780">
        <v>15470</v>
      </c>
      <c r="CV18" s="780">
        <v>15470</v>
      </c>
      <c r="CW18" s="780">
        <v>15470</v>
      </c>
      <c r="CX18" s="780">
        <v>15470</v>
      </c>
      <c r="CY18" s="780">
        <v>15470</v>
      </c>
      <c r="CZ18" s="780">
        <v>15470</v>
      </c>
      <c r="DA18" s="780">
        <v>15470</v>
      </c>
      <c r="DB18" s="780">
        <v>15470</v>
      </c>
      <c r="DC18" s="780">
        <v>15470</v>
      </c>
      <c r="DD18" s="780">
        <v>15470</v>
      </c>
      <c r="DE18" s="780">
        <v>15470</v>
      </c>
      <c r="DF18" s="780">
        <v>15470</v>
      </c>
      <c r="DG18" s="780">
        <v>15470</v>
      </c>
      <c r="DH18" s="780">
        <v>15470</v>
      </c>
      <c r="DI18" s="780">
        <v>15470</v>
      </c>
      <c r="DJ18" s="780">
        <v>15470</v>
      </c>
      <c r="DK18" s="780">
        <v>15470</v>
      </c>
      <c r="DL18" s="780">
        <v>15470</v>
      </c>
      <c r="DM18" s="780">
        <v>15470</v>
      </c>
      <c r="DN18" s="780">
        <v>15470</v>
      </c>
      <c r="DO18" s="780">
        <v>15470</v>
      </c>
      <c r="DP18" s="780">
        <v>15470</v>
      </c>
      <c r="DQ18" s="780">
        <v>15470</v>
      </c>
      <c r="DR18" s="780">
        <v>15470</v>
      </c>
      <c r="DS18" s="780">
        <v>0</v>
      </c>
      <c r="DT18" s="780">
        <v>0</v>
      </c>
      <c r="DU18" s="780">
        <v>15470</v>
      </c>
      <c r="DV18" s="780">
        <v>15470</v>
      </c>
      <c r="DW18" s="780">
        <v>15470</v>
      </c>
      <c r="DX18" s="780">
        <v>15470</v>
      </c>
      <c r="DY18" s="780">
        <v>15470</v>
      </c>
      <c r="DZ18" s="780">
        <v>15470</v>
      </c>
      <c r="EA18" s="780">
        <v>15470</v>
      </c>
      <c r="EB18" s="780">
        <v>15470</v>
      </c>
      <c r="EC18" s="780">
        <v>15470</v>
      </c>
      <c r="ED18" s="780">
        <v>15470</v>
      </c>
      <c r="EE18" s="780">
        <v>15470</v>
      </c>
      <c r="EF18" s="780">
        <v>15470</v>
      </c>
      <c r="EG18" s="780">
        <v>15470</v>
      </c>
      <c r="EH18" s="780">
        <v>15470</v>
      </c>
      <c r="EI18" s="780">
        <v>15470</v>
      </c>
      <c r="EJ18" s="780">
        <v>15470</v>
      </c>
      <c r="EK18" s="780">
        <v>15470</v>
      </c>
      <c r="EL18" s="780">
        <v>15470</v>
      </c>
      <c r="EM18" s="780">
        <v>15470</v>
      </c>
      <c r="EN18" s="780">
        <v>15470</v>
      </c>
      <c r="EO18" s="780">
        <v>15470</v>
      </c>
      <c r="EP18" s="780">
        <v>15470</v>
      </c>
      <c r="EQ18" s="780">
        <v>15470</v>
      </c>
      <c r="ER18" s="780">
        <v>15470</v>
      </c>
      <c r="ES18" s="780">
        <v>15470</v>
      </c>
      <c r="ET18" s="780">
        <v>15470</v>
      </c>
      <c r="EU18" s="780">
        <v>15470</v>
      </c>
      <c r="EV18" s="780">
        <v>15470</v>
      </c>
      <c r="EW18" s="780">
        <v>15470</v>
      </c>
      <c r="EX18" s="780">
        <v>15470</v>
      </c>
      <c r="EY18" s="780">
        <v>15470</v>
      </c>
      <c r="EZ18" s="780">
        <v>15470</v>
      </c>
      <c r="FA18" s="780">
        <v>15470</v>
      </c>
      <c r="FB18" s="780">
        <v>15470</v>
      </c>
      <c r="FC18" s="534"/>
      <c r="FD18" s="534"/>
      <c r="FE18" s="534"/>
      <c r="FF18" s="534"/>
      <c r="FG18" s="534"/>
      <c r="FH18" s="534"/>
      <c r="FI18" s="534"/>
      <c r="FJ18" s="534"/>
      <c r="FK18" s="534"/>
      <c r="FL18" s="534"/>
      <c r="FM18" s="534"/>
      <c r="FN18" s="534"/>
      <c r="FO18" s="534"/>
      <c r="FP18" s="534"/>
      <c r="FQ18" s="534"/>
      <c r="FR18" s="534"/>
      <c r="FS18" s="534"/>
      <c r="FT18" s="534"/>
      <c r="FU18" s="534"/>
      <c r="FV18" s="534"/>
      <c r="FW18" s="534"/>
      <c r="FX18" s="534"/>
      <c r="FY18" s="534"/>
      <c r="FZ18" s="534"/>
      <c r="GA18" s="534"/>
      <c r="GB18" s="534"/>
      <c r="GC18" s="534"/>
      <c r="GD18" s="534"/>
      <c r="GE18" s="534"/>
      <c r="GF18" s="534"/>
      <c r="GG18" s="534"/>
      <c r="GH18" s="534"/>
      <c r="GI18" s="534"/>
      <c r="GJ18" s="534"/>
      <c r="GK18" s="534"/>
      <c r="GL18" s="534"/>
      <c r="GM18" s="534"/>
      <c r="GN18" s="534"/>
      <c r="GO18" s="534"/>
      <c r="GP18" s="534"/>
      <c r="GQ18" s="534"/>
      <c r="GR18" s="534"/>
      <c r="GS18" s="534"/>
      <c r="GT18" s="534"/>
      <c r="GU18" s="534"/>
      <c r="GV18" s="534"/>
      <c r="GW18" s="534"/>
      <c r="GX18" s="534"/>
      <c r="GY18" s="534"/>
      <c r="GZ18" s="534"/>
      <c r="HA18" s="534"/>
      <c r="HB18" s="534"/>
      <c r="HC18" s="534"/>
      <c r="HD18" s="534"/>
      <c r="HE18" s="534"/>
      <c r="HF18" s="534"/>
      <c r="HG18" s="534"/>
      <c r="HH18" s="534"/>
      <c r="HI18" s="534"/>
      <c r="HJ18" s="534"/>
      <c r="HK18" s="534"/>
      <c r="HL18" s="534"/>
      <c r="HM18" s="534"/>
      <c r="HN18" s="534"/>
      <c r="HO18" s="534"/>
      <c r="HP18" s="534"/>
      <c r="HQ18" s="534"/>
      <c r="HR18" s="534"/>
      <c r="HS18" s="534"/>
      <c r="HT18" s="534"/>
      <c r="HU18" s="534"/>
      <c r="HV18" s="534"/>
      <c r="HW18" s="534"/>
      <c r="HX18" s="534"/>
      <c r="HY18" s="534"/>
      <c r="HZ18" s="534"/>
      <c r="IA18" s="534"/>
      <c r="IB18" s="534"/>
      <c r="IC18" s="534"/>
      <c r="ID18" s="534"/>
      <c r="IE18" s="534"/>
      <c r="IF18" s="534"/>
      <c r="IG18" s="534"/>
      <c r="IH18" s="534"/>
      <c r="II18" s="534"/>
      <c r="IJ18" s="534"/>
      <c r="IK18" s="534"/>
      <c r="IL18" s="534"/>
      <c r="IM18" s="534"/>
      <c r="IN18" s="534"/>
      <c r="IO18" s="534"/>
      <c r="IP18" s="534"/>
      <c r="IQ18" s="534"/>
      <c r="IR18" s="534"/>
      <c r="IS18" s="534"/>
      <c r="IT18" s="534"/>
      <c r="IU18" s="534"/>
      <c r="IV18" s="534"/>
      <c r="IW18" s="534"/>
      <c r="IX18" s="534"/>
      <c r="IY18" s="534"/>
      <c r="IZ18" s="534"/>
      <c r="JA18" s="534"/>
      <c r="JB18" s="534"/>
      <c r="JC18" s="534"/>
      <c r="JD18" s="534"/>
      <c r="JE18" s="534"/>
      <c r="JF18" s="534"/>
    </row>
    <row r="19" spans="1:266" ht="27.75" customHeight="1">
      <c r="A19" s="779" t="s">
        <v>847</v>
      </c>
      <c r="B19" s="776">
        <v>600</v>
      </c>
      <c r="C19" s="780">
        <v>15470</v>
      </c>
      <c r="D19" s="780">
        <v>15470</v>
      </c>
      <c r="E19" s="780">
        <v>15470</v>
      </c>
      <c r="F19" s="780">
        <v>15470</v>
      </c>
      <c r="G19" s="780">
        <v>15470</v>
      </c>
      <c r="H19" s="780">
        <v>15470</v>
      </c>
      <c r="I19" s="780">
        <v>15470</v>
      </c>
      <c r="J19" s="780">
        <v>15470</v>
      </c>
      <c r="K19" s="780">
        <v>15470</v>
      </c>
      <c r="L19" s="780">
        <v>15470</v>
      </c>
      <c r="M19" s="780">
        <v>15470</v>
      </c>
      <c r="N19" s="780">
        <v>15470</v>
      </c>
      <c r="O19" s="780">
        <v>15470</v>
      </c>
      <c r="P19" s="780">
        <v>15470</v>
      </c>
      <c r="Q19" s="780">
        <v>15470</v>
      </c>
      <c r="R19" s="780">
        <v>15470</v>
      </c>
      <c r="S19" s="780">
        <v>15470</v>
      </c>
      <c r="T19" s="780">
        <v>15470</v>
      </c>
      <c r="U19" s="780">
        <v>15470</v>
      </c>
      <c r="V19" s="780">
        <v>15470</v>
      </c>
      <c r="W19" s="780">
        <v>15470</v>
      </c>
      <c r="X19" s="780">
        <v>15470</v>
      </c>
      <c r="Y19" s="780">
        <v>15470</v>
      </c>
      <c r="Z19" s="780">
        <v>15470</v>
      </c>
      <c r="AA19" s="780">
        <v>15470</v>
      </c>
      <c r="AB19" s="780">
        <v>15470</v>
      </c>
      <c r="AC19" s="780">
        <v>15470</v>
      </c>
      <c r="AD19" s="780">
        <v>15470</v>
      </c>
      <c r="AE19" s="780">
        <v>15470</v>
      </c>
      <c r="AF19" s="780">
        <v>15470</v>
      </c>
      <c r="AG19" s="780">
        <v>15470</v>
      </c>
      <c r="AH19" s="780">
        <v>15470</v>
      </c>
      <c r="AI19" s="780">
        <v>15470</v>
      </c>
      <c r="AJ19" s="780">
        <v>15470</v>
      </c>
      <c r="AK19" s="780">
        <v>15470</v>
      </c>
      <c r="AL19" s="780">
        <v>15470</v>
      </c>
      <c r="AM19" s="780">
        <v>15470</v>
      </c>
      <c r="AN19" s="780">
        <v>15470</v>
      </c>
      <c r="AO19" s="780">
        <v>15470</v>
      </c>
      <c r="AP19" s="780">
        <v>15470</v>
      </c>
      <c r="AQ19" s="780">
        <v>15470</v>
      </c>
      <c r="AR19" s="780">
        <v>15470</v>
      </c>
      <c r="AS19" s="780">
        <v>15470</v>
      </c>
      <c r="AT19" s="780">
        <v>15470</v>
      </c>
      <c r="AU19" s="780">
        <v>15470</v>
      </c>
      <c r="AV19" s="780">
        <v>15470</v>
      </c>
      <c r="AW19" s="780">
        <v>15470</v>
      </c>
      <c r="AX19" s="780">
        <v>15470</v>
      </c>
      <c r="AY19" s="780">
        <v>15470</v>
      </c>
      <c r="AZ19" s="780">
        <v>15470</v>
      </c>
      <c r="BA19" s="780">
        <v>15470</v>
      </c>
      <c r="BB19" s="780">
        <v>15470</v>
      </c>
      <c r="BC19" s="780">
        <v>15470</v>
      </c>
      <c r="BD19" s="780">
        <v>15470</v>
      </c>
      <c r="BE19" s="780">
        <v>15470</v>
      </c>
      <c r="BF19" s="780">
        <v>15470</v>
      </c>
      <c r="BG19" s="780">
        <v>15470</v>
      </c>
      <c r="BH19" s="780">
        <v>15470</v>
      </c>
      <c r="BI19" s="780">
        <v>15470</v>
      </c>
      <c r="BJ19" s="780">
        <v>15470</v>
      </c>
      <c r="BK19" s="780">
        <v>15470</v>
      </c>
      <c r="BL19" s="780">
        <v>15470</v>
      </c>
      <c r="BM19" s="780">
        <v>15470</v>
      </c>
      <c r="BN19" s="780">
        <v>15470</v>
      </c>
      <c r="BO19" s="780">
        <v>15470</v>
      </c>
      <c r="BP19" s="780">
        <v>15470</v>
      </c>
      <c r="BQ19" s="780">
        <v>15470</v>
      </c>
      <c r="BR19" s="780">
        <v>15470</v>
      </c>
      <c r="BS19" s="780">
        <v>15470</v>
      </c>
      <c r="BT19" s="780">
        <v>15470</v>
      </c>
      <c r="BU19" s="780">
        <v>15470</v>
      </c>
      <c r="BV19" s="780">
        <v>15470</v>
      </c>
      <c r="BW19" s="780">
        <v>15470</v>
      </c>
      <c r="BX19" s="780">
        <v>15470</v>
      </c>
      <c r="BY19" s="780">
        <v>15470</v>
      </c>
      <c r="BZ19" s="780">
        <v>15470</v>
      </c>
      <c r="CA19" s="780">
        <v>15470</v>
      </c>
      <c r="CB19" s="780">
        <v>15470</v>
      </c>
      <c r="CC19" s="780">
        <v>15470</v>
      </c>
      <c r="CD19" s="780">
        <v>15470</v>
      </c>
      <c r="CE19" s="780">
        <v>15470</v>
      </c>
      <c r="CF19" s="780">
        <v>15470</v>
      </c>
      <c r="CG19" s="780">
        <v>15470</v>
      </c>
      <c r="CH19" s="780">
        <v>15470</v>
      </c>
      <c r="CI19" s="780">
        <v>15470</v>
      </c>
      <c r="CJ19" s="780">
        <v>15470</v>
      </c>
      <c r="CK19" s="780">
        <v>15470</v>
      </c>
      <c r="CL19" s="780">
        <v>15470</v>
      </c>
      <c r="CM19" s="780">
        <v>15470</v>
      </c>
      <c r="CN19" s="780">
        <v>15470</v>
      </c>
      <c r="CO19" s="780">
        <v>15470</v>
      </c>
      <c r="CP19" s="780">
        <v>15470</v>
      </c>
      <c r="CQ19" s="780">
        <v>15470</v>
      </c>
      <c r="CR19" s="780">
        <v>15470</v>
      </c>
      <c r="CS19" s="780">
        <v>15470</v>
      </c>
      <c r="CT19" s="780">
        <v>15470</v>
      </c>
      <c r="CU19" s="780">
        <v>15470</v>
      </c>
      <c r="CV19" s="780">
        <v>15470</v>
      </c>
      <c r="CW19" s="780">
        <v>15470</v>
      </c>
      <c r="CX19" s="780">
        <v>15470</v>
      </c>
      <c r="CY19" s="780">
        <v>15470</v>
      </c>
      <c r="CZ19" s="780">
        <v>15470</v>
      </c>
      <c r="DA19" s="780">
        <v>15470</v>
      </c>
      <c r="DB19" s="780">
        <v>15470</v>
      </c>
      <c r="DC19" s="780">
        <v>15470</v>
      </c>
      <c r="DD19" s="780">
        <v>15470</v>
      </c>
      <c r="DE19" s="780">
        <v>15470</v>
      </c>
      <c r="DF19" s="780">
        <v>15470</v>
      </c>
      <c r="DG19" s="780">
        <v>15470</v>
      </c>
      <c r="DH19" s="780">
        <v>15470</v>
      </c>
      <c r="DI19" s="780">
        <v>15470</v>
      </c>
      <c r="DJ19" s="780">
        <v>15470</v>
      </c>
      <c r="DK19" s="780">
        <v>15470</v>
      </c>
      <c r="DL19" s="780">
        <v>15470</v>
      </c>
      <c r="DM19" s="780">
        <v>15470</v>
      </c>
      <c r="DN19" s="780">
        <v>15470</v>
      </c>
      <c r="DO19" s="780">
        <v>15470</v>
      </c>
      <c r="DP19" s="780">
        <v>15470</v>
      </c>
      <c r="DQ19" s="780">
        <v>15470</v>
      </c>
      <c r="DR19" s="780">
        <v>15470</v>
      </c>
      <c r="DS19" s="780">
        <v>0</v>
      </c>
      <c r="DT19" s="780">
        <v>0</v>
      </c>
      <c r="DU19" s="780">
        <v>15470</v>
      </c>
      <c r="DV19" s="780">
        <v>15470</v>
      </c>
      <c r="DW19" s="780">
        <v>15470</v>
      </c>
      <c r="DX19" s="780">
        <v>15470</v>
      </c>
      <c r="DY19" s="780">
        <v>15470</v>
      </c>
      <c r="DZ19" s="780">
        <v>15470</v>
      </c>
      <c r="EA19" s="780">
        <v>15470</v>
      </c>
      <c r="EB19" s="780">
        <v>15470</v>
      </c>
      <c r="EC19" s="780">
        <v>15470</v>
      </c>
      <c r="ED19" s="780">
        <v>15470</v>
      </c>
      <c r="EE19" s="780">
        <v>15470</v>
      </c>
      <c r="EF19" s="780">
        <v>15470</v>
      </c>
      <c r="EG19" s="780">
        <v>15470</v>
      </c>
      <c r="EH19" s="780">
        <v>15470</v>
      </c>
      <c r="EI19" s="780">
        <v>15470</v>
      </c>
      <c r="EJ19" s="780">
        <v>15470</v>
      </c>
      <c r="EK19" s="780">
        <v>15470</v>
      </c>
      <c r="EL19" s="780">
        <v>15470</v>
      </c>
      <c r="EM19" s="780">
        <v>15470</v>
      </c>
      <c r="EN19" s="780">
        <v>15470</v>
      </c>
      <c r="EO19" s="780">
        <v>15470</v>
      </c>
      <c r="EP19" s="780">
        <v>15470</v>
      </c>
      <c r="EQ19" s="780">
        <v>15470</v>
      </c>
      <c r="ER19" s="780">
        <v>15470</v>
      </c>
      <c r="ES19" s="780">
        <v>15470</v>
      </c>
      <c r="ET19" s="780">
        <v>15470</v>
      </c>
      <c r="EU19" s="780">
        <v>15470</v>
      </c>
      <c r="EV19" s="780">
        <v>15470</v>
      </c>
      <c r="EW19" s="780">
        <v>15470</v>
      </c>
      <c r="EX19" s="780">
        <v>15470</v>
      </c>
      <c r="EY19" s="780">
        <v>15470</v>
      </c>
      <c r="EZ19" s="780">
        <v>15470</v>
      </c>
      <c r="FA19" s="780">
        <v>15470</v>
      </c>
      <c r="FB19" s="780">
        <v>15470</v>
      </c>
      <c r="FC19" s="534"/>
      <c r="FD19" s="534"/>
      <c r="FE19" s="534"/>
      <c r="FF19" s="534"/>
      <c r="FG19" s="534"/>
      <c r="FH19" s="534"/>
      <c r="FI19" s="534"/>
      <c r="FJ19" s="534"/>
      <c r="FK19" s="534"/>
      <c r="FL19" s="534"/>
      <c r="FM19" s="534"/>
      <c r="FN19" s="534"/>
      <c r="FO19" s="534"/>
      <c r="FP19" s="534"/>
      <c r="FQ19" s="534"/>
      <c r="FR19" s="534"/>
      <c r="FS19" s="534"/>
      <c r="FT19" s="534"/>
      <c r="FU19" s="534"/>
      <c r="FV19" s="534"/>
      <c r="FW19" s="534"/>
      <c r="FX19" s="534"/>
      <c r="FY19" s="534"/>
      <c r="FZ19" s="534"/>
      <c r="GA19" s="534"/>
      <c r="GB19" s="534"/>
      <c r="GC19" s="534"/>
      <c r="GD19" s="534"/>
      <c r="GE19" s="534"/>
      <c r="GF19" s="534"/>
      <c r="GG19" s="534"/>
      <c r="GH19" s="534"/>
      <c r="GI19" s="534"/>
      <c r="GJ19" s="534"/>
      <c r="GK19" s="534"/>
      <c r="GL19" s="534"/>
      <c r="GM19" s="534"/>
      <c r="GN19" s="534"/>
      <c r="GO19" s="534"/>
      <c r="GP19" s="534"/>
      <c r="GQ19" s="534"/>
      <c r="GR19" s="534"/>
      <c r="GS19" s="534"/>
      <c r="GT19" s="534"/>
      <c r="GU19" s="534"/>
      <c r="GV19" s="534"/>
      <c r="GW19" s="534"/>
      <c r="GX19" s="534"/>
      <c r="GY19" s="534"/>
      <c r="GZ19" s="534"/>
      <c r="HA19" s="534"/>
      <c r="HB19" s="534"/>
      <c r="HC19" s="534"/>
      <c r="HD19" s="534"/>
      <c r="HE19" s="534"/>
      <c r="HF19" s="534"/>
      <c r="HG19" s="534"/>
      <c r="HH19" s="534"/>
      <c r="HI19" s="534"/>
      <c r="HJ19" s="534"/>
      <c r="HK19" s="534"/>
      <c r="HL19" s="534"/>
      <c r="HM19" s="534"/>
      <c r="HN19" s="534"/>
      <c r="HO19" s="534"/>
      <c r="HP19" s="534"/>
      <c r="HQ19" s="534"/>
      <c r="HR19" s="534"/>
      <c r="HS19" s="534"/>
      <c r="HT19" s="534"/>
      <c r="HU19" s="534"/>
      <c r="HV19" s="534"/>
      <c r="HW19" s="534"/>
      <c r="HX19" s="534"/>
      <c r="HY19" s="534"/>
      <c r="HZ19" s="534"/>
      <c r="IA19" s="534"/>
      <c r="IB19" s="534"/>
      <c r="IC19" s="534"/>
      <c r="ID19" s="534"/>
      <c r="IE19" s="534"/>
      <c r="IF19" s="534"/>
      <c r="IG19" s="534"/>
      <c r="IH19" s="534"/>
      <c r="II19" s="534"/>
      <c r="IJ19" s="534"/>
      <c r="IK19" s="534"/>
      <c r="IL19" s="534"/>
      <c r="IM19" s="534"/>
      <c r="IN19" s="534"/>
      <c r="IO19" s="534"/>
      <c r="IP19" s="534"/>
      <c r="IQ19" s="534"/>
      <c r="IR19" s="534"/>
      <c r="IS19" s="534"/>
      <c r="IT19" s="534"/>
      <c r="IU19" s="534"/>
      <c r="IV19" s="534"/>
      <c r="IW19" s="534"/>
      <c r="IX19" s="534"/>
      <c r="IY19" s="534"/>
      <c r="IZ19" s="534"/>
      <c r="JA19" s="534"/>
      <c r="JB19" s="534"/>
      <c r="JC19" s="534"/>
      <c r="JD19" s="534"/>
      <c r="JE19" s="534"/>
      <c r="JF19" s="534"/>
    </row>
    <row r="20" spans="1:266" ht="27.75" customHeight="1">
      <c r="A20" s="779" t="s">
        <v>848</v>
      </c>
      <c r="B20" s="776">
        <v>400</v>
      </c>
      <c r="C20" s="780">
        <v>15470</v>
      </c>
      <c r="D20" s="780">
        <v>15470</v>
      </c>
      <c r="E20" s="780">
        <v>15470</v>
      </c>
      <c r="F20" s="780">
        <v>15470</v>
      </c>
      <c r="G20" s="780">
        <v>15470</v>
      </c>
      <c r="H20" s="780">
        <v>15470</v>
      </c>
      <c r="I20" s="780">
        <v>15470</v>
      </c>
      <c r="J20" s="780">
        <v>15470</v>
      </c>
      <c r="K20" s="780">
        <v>15470</v>
      </c>
      <c r="L20" s="780">
        <v>15470</v>
      </c>
      <c r="M20" s="780">
        <v>15470</v>
      </c>
      <c r="N20" s="780">
        <v>15470</v>
      </c>
      <c r="O20" s="780">
        <v>15470</v>
      </c>
      <c r="P20" s="780">
        <v>15470</v>
      </c>
      <c r="Q20" s="780">
        <v>15470</v>
      </c>
      <c r="R20" s="780">
        <v>15470</v>
      </c>
      <c r="S20" s="780">
        <v>15470</v>
      </c>
      <c r="T20" s="780">
        <v>15470</v>
      </c>
      <c r="U20" s="780">
        <v>15470</v>
      </c>
      <c r="V20" s="780">
        <v>15470</v>
      </c>
      <c r="W20" s="780">
        <v>15470</v>
      </c>
      <c r="X20" s="780">
        <v>15470</v>
      </c>
      <c r="Y20" s="780">
        <v>15470</v>
      </c>
      <c r="Z20" s="780">
        <v>15470</v>
      </c>
      <c r="AA20" s="780">
        <v>15470</v>
      </c>
      <c r="AB20" s="780">
        <v>15470</v>
      </c>
      <c r="AC20" s="780">
        <v>15470</v>
      </c>
      <c r="AD20" s="780">
        <v>15470</v>
      </c>
      <c r="AE20" s="780">
        <v>15470</v>
      </c>
      <c r="AF20" s="780">
        <v>15470</v>
      </c>
      <c r="AG20" s="780">
        <v>15470</v>
      </c>
      <c r="AH20" s="780">
        <v>15470</v>
      </c>
      <c r="AI20" s="780">
        <v>15470</v>
      </c>
      <c r="AJ20" s="780">
        <v>15470</v>
      </c>
      <c r="AK20" s="780">
        <v>15470</v>
      </c>
      <c r="AL20" s="780">
        <v>15470</v>
      </c>
      <c r="AM20" s="780">
        <v>15470</v>
      </c>
      <c r="AN20" s="780">
        <v>15470</v>
      </c>
      <c r="AO20" s="780">
        <v>15470</v>
      </c>
      <c r="AP20" s="780">
        <v>15470</v>
      </c>
      <c r="AQ20" s="780">
        <v>15470</v>
      </c>
      <c r="AR20" s="780">
        <v>15470</v>
      </c>
      <c r="AS20" s="780">
        <v>15470</v>
      </c>
      <c r="AT20" s="780">
        <v>15470</v>
      </c>
      <c r="AU20" s="780">
        <v>15470</v>
      </c>
      <c r="AV20" s="780">
        <v>15470</v>
      </c>
      <c r="AW20" s="780">
        <v>15470</v>
      </c>
      <c r="AX20" s="780">
        <v>15470</v>
      </c>
      <c r="AY20" s="780">
        <v>15470</v>
      </c>
      <c r="AZ20" s="780">
        <v>15470</v>
      </c>
      <c r="BA20" s="780">
        <v>15470</v>
      </c>
      <c r="BB20" s="780">
        <v>15470</v>
      </c>
      <c r="BC20" s="780">
        <v>15470</v>
      </c>
      <c r="BD20" s="780">
        <v>15470</v>
      </c>
      <c r="BE20" s="780">
        <v>15470</v>
      </c>
      <c r="BF20" s="780">
        <v>15470</v>
      </c>
      <c r="BG20" s="780">
        <v>15470</v>
      </c>
      <c r="BH20" s="780">
        <v>15470</v>
      </c>
      <c r="BI20" s="780">
        <v>15470</v>
      </c>
      <c r="BJ20" s="780">
        <v>15470</v>
      </c>
      <c r="BK20" s="780">
        <v>15470</v>
      </c>
      <c r="BL20" s="780">
        <v>15470</v>
      </c>
      <c r="BM20" s="780">
        <v>15470</v>
      </c>
      <c r="BN20" s="780">
        <v>15470</v>
      </c>
      <c r="BO20" s="780">
        <v>15470</v>
      </c>
      <c r="BP20" s="780">
        <v>15470</v>
      </c>
      <c r="BQ20" s="780">
        <v>15470</v>
      </c>
      <c r="BR20" s="780">
        <v>15470</v>
      </c>
      <c r="BS20" s="780">
        <v>15470</v>
      </c>
      <c r="BT20" s="780">
        <v>15470</v>
      </c>
      <c r="BU20" s="780">
        <v>15470</v>
      </c>
      <c r="BV20" s="780">
        <v>15470</v>
      </c>
      <c r="BW20" s="780">
        <v>15470</v>
      </c>
      <c r="BX20" s="780">
        <v>15470</v>
      </c>
      <c r="BY20" s="780">
        <v>15470</v>
      </c>
      <c r="BZ20" s="780">
        <v>15470</v>
      </c>
      <c r="CA20" s="780">
        <v>15470</v>
      </c>
      <c r="CB20" s="780">
        <v>15470</v>
      </c>
      <c r="CC20" s="780">
        <v>15470</v>
      </c>
      <c r="CD20" s="780">
        <v>15470</v>
      </c>
      <c r="CE20" s="780">
        <v>15470</v>
      </c>
      <c r="CF20" s="780">
        <v>15470</v>
      </c>
      <c r="CG20" s="780">
        <v>15470</v>
      </c>
      <c r="CH20" s="780">
        <v>15470</v>
      </c>
      <c r="CI20" s="780">
        <v>15470</v>
      </c>
      <c r="CJ20" s="780">
        <v>15470</v>
      </c>
      <c r="CK20" s="780">
        <v>15470</v>
      </c>
      <c r="CL20" s="780">
        <v>15470</v>
      </c>
      <c r="CM20" s="780">
        <v>15470</v>
      </c>
      <c r="CN20" s="780">
        <v>15470</v>
      </c>
      <c r="CO20" s="780">
        <v>15470</v>
      </c>
      <c r="CP20" s="780">
        <v>15470</v>
      </c>
      <c r="CQ20" s="780">
        <v>15470</v>
      </c>
      <c r="CR20" s="780">
        <v>15470</v>
      </c>
      <c r="CS20" s="780">
        <v>15470</v>
      </c>
      <c r="CT20" s="780">
        <v>15470</v>
      </c>
      <c r="CU20" s="780">
        <v>15470</v>
      </c>
      <c r="CV20" s="780">
        <v>15470</v>
      </c>
      <c r="CW20" s="780">
        <v>15470</v>
      </c>
      <c r="CX20" s="780">
        <v>15470</v>
      </c>
      <c r="CY20" s="780">
        <v>15470</v>
      </c>
      <c r="CZ20" s="780">
        <v>15470</v>
      </c>
      <c r="DA20" s="780">
        <v>15470</v>
      </c>
      <c r="DB20" s="780">
        <v>15470</v>
      </c>
      <c r="DC20" s="780">
        <v>15470</v>
      </c>
      <c r="DD20" s="780">
        <v>15470</v>
      </c>
      <c r="DE20" s="780">
        <v>15470</v>
      </c>
      <c r="DF20" s="780">
        <v>15470</v>
      </c>
      <c r="DG20" s="780">
        <v>15470</v>
      </c>
      <c r="DH20" s="780">
        <v>15470</v>
      </c>
      <c r="DI20" s="780">
        <v>15470</v>
      </c>
      <c r="DJ20" s="780">
        <v>15470</v>
      </c>
      <c r="DK20" s="780">
        <v>15470</v>
      </c>
      <c r="DL20" s="780">
        <v>15470</v>
      </c>
      <c r="DM20" s="780">
        <v>15470</v>
      </c>
      <c r="DN20" s="780">
        <v>15470</v>
      </c>
      <c r="DO20" s="780">
        <v>15470</v>
      </c>
      <c r="DP20" s="780">
        <v>15470</v>
      </c>
      <c r="DQ20" s="780">
        <v>15470</v>
      </c>
      <c r="DR20" s="780">
        <v>15470</v>
      </c>
      <c r="DS20" s="780">
        <v>0</v>
      </c>
      <c r="DT20" s="780">
        <v>0</v>
      </c>
      <c r="DU20" s="780">
        <v>15470</v>
      </c>
      <c r="DV20" s="780">
        <v>15470</v>
      </c>
      <c r="DW20" s="780">
        <v>15470</v>
      </c>
      <c r="DX20" s="780">
        <v>15470</v>
      </c>
      <c r="DY20" s="780">
        <v>15470</v>
      </c>
      <c r="DZ20" s="780">
        <v>15470</v>
      </c>
      <c r="EA20" s="780">
        <v>15470</v>
      </c>
      <c r="EB20" s="780">
        <v>15470</v>
      </c>
      <c r="EC20" s="780">
        <v>15470</v>
      </c>
      <c r="ED20" s="780">
        <v>15470</v>
      </c>
      <c r="EE20" s="780">
        <v>15470</v>
      </c>
      <c r="EF20" s="780">
        <v>15470</v>
      </c>
      <c r="EG20" s="780">
        <v>15470</v>
      </c>
      <c r="EH20" s="780">
        <v>15470</v>
      </c>
      <c r="EI20" s="780">
        <v>15470</v>
      </c>
      <c r="EJ20" s="780">
        <v>15470</v>
      </c>
      <c r="EK20" s="780">
        <v>15470</v>
      </c>
      <c r="EL20" s="780">
        <v>15470</v>
      </c>
      <c r="EM20" s="780">
        <v>15470</v>
      </c>
      <c r="EN20" s="780">
        <v>15470</v>
      </c>
      <c r="EO20" s="780">
        <v>15470</v>
      </c>
      <c r="EP20" s="780">
        <v>15470</v>
      </c>
      <c r="EQ20" s="780">
        <v>15470</v>
      </c>
      <c r="ER20" s="780">
        <v>15470</v>
      </c>
      <c r="ES20" s="780">
        <v>15470</v>
      </c>
      <c r="ET20" s="780">
        <v>15470</v>
      </c>
      <c r="EU20" s="780">
        <v>15470</v>
      </c>
      <c r="EV20" s="780">
        <v>15470</v>
      </c>
      <c r="EW20" s="780">
        <v>15470</v>
      </c>
      <c r="EX20" s="780">
        <v>15470</v>
      </c>
      <c r="EY20" s="780">
        <v>15470</v>
      </c>
      <c r="EZ20" s="780">
        <v>15470</v>
      </c>
      <c r="FA20" s="780">
        <v>15470</v>
      </c>
      <c r="FB20" s="780">
        <v>15470</v>
      </c>
      <c r="FC20" s="534"/>
      <c r="FD20" s="534"/>
      <c r="FE20" s="534"/>
      <c r="FF20" s="534"/>
      <c r="FG20" s="534"/>
      <c r="FH20" s="534"/>
      <c r="FI20" s="534"/>
      <c r="FJ20" s="534"/>
      <c r="FK20" s="534"/>
      <c r="FL20" s="534"/>
      <c r="FM20" s="534"/>
      <c r="FN20" s="534"/>
      <c r="FO20" s="534"/>
      <c r="FP20" s="534"/>
      <c r="FQ20" s="534"/>
      <c r="FR20" s="534"/>
      <c r="FS20" s="534"/>
      <c r="FT20" s="534"/>
      <c r="FU20" s="534"/>
      <c r="FV20" s="534"/>
      <c r="FW20" s="534"/>
      <c r="FX20" s="534"/>
      <c r="FY20" s="534"/>
      <c r="FZ20" s="534"/>
      <c r="GA20" s="534"/>
      <c r="GB20" s="534"/>
      <c r="GC20" s="534"/>
      <c r="GD20" s="534"/>
      <c r="GE20" s="534"/>
      <c r="GF20" s="534"/>
      <c r="GG20" s="534"/>
      <c r="GH20" s="534"/>
      <c r="GI20" s="534"/>
      <c r="GJ20" s="534"/>
      <c r="GK20" s="534"/>
      <c r="GL20" s="534"/>
      <c r="GM20" s="534"/>
      <c r="GN20" s="534"/>
      <c r="GO20" s="534"/>
      <c r="GP20" s="534"/>
      <c r="GQ20" s="534"/>
      <c r="GR20" s="534"/>
      <c r="GS20" s="534"/>
      <c r="GT20" s="534"/>
      <c r="GU20" s="534"/>
      <c r="GV20" s="534"/>
      <c r="GW20" s="534"/>
      <c r="GX20" s="534"/>
      <c r="GY20" s="534"/>
      <c r="GZ20" s="534"/>
      <c r="HA20" s="534"/>
      <c r="HB20" s="534"/>
      <c r="HC20" s="534"/>
      <c r="HD20" s="534"/>
      <c r="HE20" s="534"/>
      <c r="HF20" s="534"/>
      <c r="HG20" s="534"/>
      <c r="HH20" s="534"/>
      <c r="HI20" s="534"/>
      <c r="HJ20" s="534"/>
      <c r="HK20" s="534"/>
      <c r="HL20" s="534"/>
      <c r="HM20" s="534"/>
      <c r="HN20" s="534"/>
      <c r="HO20" s="534"/>
      <c r="HP20" s="534"/>
      <c r="HQ20" s="534"/>
      <c r="HR20" s="534"/>
      <c r="HS20" s="534"/>
      <c r="HT20" s="534"/>
      <c r="HU20" s="534"/>
      <c r="HV20" s="534"/>
      <c r="HW20" s="534"/>
      <c r="HX20" s="534"/>
      <c r="HY20" s="534"/>
      <c r="HZ20" s="534"/>
      <c r="IA20" s="534"/>
      <c r="IB20" s="534"/>
      <c r="IC20" s="534"/>
      <c r="ID20" s="534"/>
      <c r="IE20" s="534"/>
      <c r="IF20" s="534"/>
      <c r="IG20" s="534"/>
      <c r="IH20" s="534"/>
      <c r="II20" s="534"/>
      <c r="IJ20" s="534"/>
      <c r="IK20" s="534"/>
      <c r="IL20" s="534"/>
      <c r="IM20" s="534"/>
      <c r="IN20" s="534"/>
      <c r="IO20" s="534"/>
      <c r="IP20" s="534"/>
      <c r="IQ20" s="534"/>
      <c r="IR20" s="534"/>
      <c r="IS20" s="534"/>
      <c r="IT20" s="534"/>
      <c r="IU20" s="534"/>
      <c r="IV20" s="534"/>
      <c r="IW20" s="534"/>
      <c r="IX20" s="534"/>
      <c r="IY20" s="534"/>
      <c r="IZ20" s="534"/>
      <c r="JA20" s="534"/>
      <c r="JB20" s="534"/>
      <c r="JC20" s="534"/>
      <c r="JD20" s="534"/>
      <c r="JE20" s="534"/>
      <c r="JF20" s="534"/>
    </row>
    <row r="21" spans="1:266" ht="27.75" customHeight="1">
      <c r="A21" s="779" t="s">
        <v>849</v>
      </c>
      <c r="B21" s="776" t="s">
        <v>850</v>
      </c>
      <c r="C21" s="780">
        <v>1083</v>
      </c>
      <c r="D21" s="780">
        <v>1083</v>
      </c>
      <c r="E21" s="780">
        <v>1083</v>
      </c>
      <c r="F21" s="780">
        <v>1083</v>
      </c>
      <c r="G21" s="780">
        <v>1083</v>
      </c>
      <c r="H21" s="780">
        <v>1083</v>
      </c>
      <c r="I21" s="780">
        <v>1083</v>
      </c>
      <c r="J21" s="780">
        <v>1083</v>
      </c>
      <c r="K21" s="780">
        <v>1083</v>
      </c>
      <c r="L21" s="780">
        <v>1083</v>
      </c>
      <c r="M21" s="780">
        <v>1083</v>
      </c>
      <c r="N21" s="780">
        <v>1083</v>
      </c>
      <c r="O21" s="780">
        <v>1083</v>
      </c>
      <c r="P21" s="780">
        <v>1083</v>
      </c>
      <c r="Q21" s="780">
        <v>1083</v>
      </c>
      <c r="R21" s="780">
        <v>1083</v>
      </c>
      <c r="S21" s="780">
        <v>1083</v>
      </c>
      <c r="T21" s="780">
        <v>1083</v>
      </c>
      <c r="U21" s="780">
        <v>1083</v>
      </c>
      <c r="V21" s="780">
        <v>1083</v>
      </c>
      <c r="W21" s="780">
        <v>1083</v>
      </c>
      <c r="X21" s="780">
        <v>1083</v>
      </c>
      <c r="Y21" s="780">
        <v>1083</v>
      </c>
      <c r="Z21" s="780">
        <v>1083</v>
      </c>
      <c r="AA21" s="780">
        <v>1083</v>
      </c>
      <c r="AB21" s="780">
        <v>1083</v>
      </c>
      <c r="AC21" s="780">
        <v>1083</v>
      </c>
      <c r="AD21" s="780">
        <v>1083</v>
      </c>
      <c r="AE21" s="780">
        <v>1083</v>
      </c>
      <c r="AF21" s="780">
        <v>1083</v>
      </c>
      <c r="AG21" s="780">
        <v>1083</v>
      </c>
      <c r="AH21" s="780">
        <v>1083</v>
      </c>
      <c r="AI21" s="780">
        <v>1083</v>
      </c>
      <c r="AJ21" s="780">
        <v>1083</v>
      </c>
      <c r="AK21" s="780">
        <v>1083</v>
      </c>
      <c r="AL21" s="780">
        <v>1083</v>
      </c>
      <c r="AM21" s="780">
        <v>1083</v>
      </c>
      <c r="AN21" s="780">
        <v>1083</v>
      </c>
      <c r="AO21" s="780">
        <v>1083</v>
      </c>
      <c r="AP21" s="780">
        <v>1083</v>
      </c>
      <c r="AQ21" s="780">
        <v>1083</v>
      </c>
      <c r="AR21" s="780">
        <v>1083</v>
      </c>
      <c r="AS21" s="780">
        <v>1083</v>
      </c>
      <c r="AT21" s="780">
        <v>1083</v>
      </c>
      <c r="AU21" s="780">
        <v>1083</v>
      </c>
      <c r="AV21" s="780">
        <v>1083</v>
      </c>
      <c r="AW21" s="780">
        <v>1083</v>
      </c>
      <c r="AX21" s="780">
        <v>1083</v>
      </c>
      <c r="AY21" s="780">
        <v>1083</v>
      </c>
      <c r="AZ21" s="780">
        <v>1083</v>
      </c>
      <c r="BA21" s="780">
        <v>1083</v>
      </c>
      <c r="BB21" s="780">
        <v>1083</v>
      </c>
      <c r="BC21" s="780">
        <v>1083</v>
      </c>
      <c r="BD21" s="780">
        <v>1083</v>
      </c>
      <c r="BE21" s="780">
        <v>1083</v>
      </c>
      <c r="BF21" s="780">
        <v>1083</v>
      </c>
      <c r="BG21" s="780">
        <v>1083</v>
      </c>
      <c r="BH21" s="780">
        <v>1083</v>
      </c>
      <c r="BI21" s="780">
        <v>1083</v>
      </c>
      <c r="BJ21" s="780">
        <v>1083</v>
      </c>
      <c r="BK21" s="780">
        <v>1083</v>
      </c>
      <c r="BL21" s="780">
        <v>1083</v>
      </c>
      <c r="BM21" s="780">
        <v>1083</v>
      </c>
      <c r="BN21" s="780">
        <v>1083</v>
      </c>
      <c r="BO21" s="780">
        <v>1083</v>
      </c>
      <c r="BP21" s="780">
        <v>1083</v>
      </c>
      <c r="BQ21" s="780">
        <v>1083</v>
      </c>
      <c r="BR21" s="780">
        <v>1083</v>
      </c>
      <c r="BS21" s="780">
        <v>1083</v>
      </c>
      <c r="BT21" s="780">
        <v>1083</v>
      </c>
      <c r="BU21" s="780">
        <v>1083</v>
      </c>
      <c r="BV21" s="780">
        <v>1083</v>
      </c>
      <c r="BW21" s="780">
        <v>1083</v>
      </c>
      <c r="BX21" s="780">
        <v>1083</v>
      </c>
      <c r="BY21" s="780">
        <v>1083</v>
      </c>
      <c r="BZ21" s="780">
        <v>1083</v>
      </c>
      <c r="CA21" s="780">
        <v>1083</v>
      </c>
      <c r="CB21" s="780">
        <v>1083</v>
      </c>
      <c r="CC21" s="780">
        <v>1083</v>
      </c>
      <c r="CD21" s="780">
        <v>1083</v>
      </c>
      <c r="CE21" s="780">
        <v>1083</v>
      </c>
      <c r="CF21" s="780">
        <v>1083</v>
      </c>
      <c r="CG21" s="780">
        <v>1083</v>
      </c>
      <c r="CH21" s="780">
        <v>1083</v>
      </c>
      <c r="CI21" s="780">
        <v>1083</v>
      </c>
      <c r="CJ21" s="780">
        <v>1083</v>
      </c>
      <c r="CK21" s="780">
        <v>1083</v>
      </c>
      <c r="CL21" s="780">
        <v>1083</v>
      </c>
      <c r="CM21" s="780">
        <v>1083</v>
      </c>
      <c r="CN21" s="780">
        <v>1083</v>
      </c>
      <c r="CO21" s="780">
        <v>1083</v>
      </c>
      <c r="CP21" s="780">
        <v>1083</v>
      </c>
      <c r="CQ21" s="780">
        <v>1083</v>
      </c>
      <c r="CR21" s="780">
        <v>1083</v>
      </c>
      <c r="CS21" s="780">
        <v>1083</v>
      </c>
      <c r="CT21" s="780">
        <v>1083</v>
      </c>
      <c r="CU21" s="780">
        <v>1083</v>
      </c>
      <c r="CV21" s="780">
        <v>1083</v>
      </c>
      <c r="CW21" s="780">
        <v>1083</v>
      </c>
      <c r="CX21" s="780">
        <v>1083</v>
      </c>
      <c r="CY21" s="780">
        <v>1083</v>
      </c>
      <c r="CZ21" s="780">
        <v>1083</v>
      </c>
      <c r="DA21" s="780">
        <v>1083</v>
      </c>
      <c r="DB21" s="780">
        <v>1083</v>
      </c>
      <c r="DC21" s="780">
        <v>1083</v>
      </c>
      <c r="DD21" s="780">
        <v>1083</v>
      </c>
      <c r="DE21" s="780">
        <v>1083</v>
      </c>
      <c r="DF21" s="780">
        <v>1083</v>
      </c>
      <c r="DG21" s="780">
        <v>1083</v>
      </c>
      <c r="DH21" s="780">
        <v>1083</v>
      </c>
      <c r="DI21" s="780">
        <v>1083</v>
      </c>
      <c r="DJ21" s="780">
        <v>1083</v>
      </c>
      <c r="DK21" s="780">
        <v>1083</v>
      </c>
      <c r="DL21" s="780">
        <v>1083</v>
      </c>
      <c r="DM21" s="780">
        <v>1083</v>
      </c>
      <c r="DN21" s="780">
        <v>1083</v>
      </c>
      <c r="DO21" s="780">
        <v>1083</v>
      </c>
      <c r="DP21" s="780">
        <v>1083</v>
      </c>
      <c r="DQ21" s="780">
        <v>1083</v>
      </c>
      <c r="DR21" s="780">
        <v>1083</v>
      </c>
      <c r="DS21" s="780">
        <v>0</v>
      </c>
      <c r="DT21" s="780">
        <v>0</v>
      </c>
      <c r="DU21" s="780">
        <v>1083</v>
      </c>
      <c r="DV21" s="780">
        <v>1083</v>
      </c>
      <c r="DW21" s="780">
        <v>1083</v>
      </c>
      <c r="DX21" s="780">
        <v>1083</v>
      </c>
      <c r="DY21" s="780">
        <v>1083</v>
      </c>
      <c r="DZ21" s="780">
        <v>1083</v>
      </c>
      <c r="EA21" s="780">
        <v>1083</v>
      </c>
      <c r="EB21" s="780">
        <v>1083</v>
      </c>
      <c r="EC21" s="780">
        <v>1083</v>
      </c>
      <c r="ED21" s="780">
        <v>1083</v>
      </c>
      <c r="EE21" s="780">
        <v>1083</v>
      </c>
      <c r="EF21" s="780">
        <v>1083</v>
      </c>
      <c r="EG21" s="780">
        <v>1083</v>
      </c>
      <c r="EH21" s="780">
        <v>1083</v>
      </c>
      <c r="EI21" s="780">
        <v>1083</v>
      </c>
      <c r="EJ21" s="780">
        <v>1083</v>
      </c>
      <c r="EK21" s="780">
        <v>1083</v>
      </c>
      <c r="EL21" s="780">
        <v>1083</v>
      </c>
      <c r="EM21" s="780">
        <v>1083</v>
      </c>
      <c r="EN21" s="780">
        <v>1083</v>
      </c>
      <c r="EO21" s="780">
        <v>1083</v>
      </c>
      <c r="EP21" s="780">
        <v>1083</v>
      </c>
      <c r="EQ21" s="780">
        <v>1083</v>
      </c>
      <c r="ER21" s="780">
        <v>1083</v>
      </c>
      <c r="ES21" s="780">
        <v>1083</v>
      </c>
      <c r="ET21" s="780">
        <v>1083</v>
      </c>
      <c r="EU21" s="780">
        <v>1083</v>
      </c>
      <c r="EV21" s="780">
        <v>1083</v>
      </c>
      <c r="EW21" s="780">
        <v>1083</v>
      </c>
      <c r="EX21" s="780">
        <v>1083</v>
      </c>
      <c r="EY21" s="780">
        <v>1083</v>
      </c>
      <c r="EZ21" s="780">
        <v>1083</v>
      </c>
      <c r="FA21" s="780">
        <v>1083</v>
      </c>
      <c r="FB21" s="780">
        <v>1083</v>
      </c>
      <c r="FC21" s="534"/>
      <c r="FD21" s="534"/>
      <c r="FE21" s="534"/>
      <c r="FF21" s="534"/>
      <c r="FG21" s="534"/>
      <c r="FH21" s="534"/>
      <c r="FI21" s="534"/>
      <c r="FJ21" s="534"/>
      <c r="FK21" s="534"/>
      <c r="FL21" s="534"/>
      <c r="FM21" s="534"/>
      <c r="FN21" s="534"/>
      <c r="FO21" s="534"/>
      <c r="FP21" s="534"/>
      <c r="FQ21" s="534"/>
      <c r="FR21" s="534"/>
      <c r="FS21" s="534"/>
      <c r="FT21" s="534"/>
      <c r="FU21" s="534"/>
      <c r="FV21" s="534"/>
      <c r="FW21" s="534"/>
      <c r="FX21" s="534"/>
      <c r="FY21" s="534"/>
      <c r="FZ21" s="534"/>
      <c r="GA21" s="534"/>
      <c r="GB21" s="534"/>
      <c r="GC21" s="534"/>
      <c r="GD21" s="534"/>
      <c r="GE21" s="534"/>
      <c r="GF21" s="534"/>
      <c r="GG21" s="534"/>
      <c r="GH21" s="534"/>
      <c r="GI21" s="534"/>
      <c r="GJ21" s="534"/>
      <c r="GK21" s="534"/>
      <c r="GL21" s="534"/>
      <c r="GM21" s="534"/>
      <c r="GN21" s="534"/>
      <c r="GO21" s="534"/>
      <c r="GP21" s="534"/>
      <c r="GQ21" s="534"/>
      <c r="GR21" s="534"/>
      <c r="GS21" s="534"/>
      <c r="GT21" s="534"/>
      <c r="GU21" s="534"/>
      <c r="GV21" s="534"/>
      <c r="GW21" s="534"/>
      <c r="GX21" s="534"/>
      <c r="GY21" s="534"/>
      <c r="GZ21" s="534"/>
      <c r="HA21" s="534"/>
      <c r="HB21" s="534"/>
      <c r="HC21" s="534"/>
      <c r="HD21" s="534"/>
      <c r="HE21" s="534"/>
      <c r="HF21" s="534"/>
      <c r="HG21" s="534"/>
      <c r="HH21" s="534"/>
      <c r="HI21" s="534"/>
      <c r="HJ21" s="534"/>
      <c r="HK21" s="534"/>
      <c r="HL21" s="534"/>
      <c r="HM21" s="534"/>
      <c r="HN21" s="534"/>
      <c r="HO21" s="534"/>
      <c r="HP21" s="534"/>
      <c r="HQ21" s="534"/>
      <c r="HR21" s="534"/>
      <c r="HS21" s="534"/>
      <c r="HT21" s="534"/>
      <c r="HU21" s="534"/>
      <c r="HV21" s="534"/>
      <c r="HW21" s="534"/>
      <c r="HX21" s="534"/>
      <c r="HY21" s="534"/>
      <c r="HZ21" s="534"/>
      <c r="IA21" s="534"/>
      <c r="IB21" s="534"/>
      <c r="IC21" s="534"/>
      <c r="ID21" s="534"/>
      <c r="IE21" s="534"/>
      <c r="IF21" s="534"/>
      <c r="IG21" s="534"/>
      <c r="IH21" s="534"/>
      <c r="II21" s="534"/>
      <c r="IJ21" s="534"/>
      <c r="IK21" s="534"/>
      <c r="IL21" s="534"/>
      <c r="IM21" s="534"/>
      <c r="IN21" s="534"/>
      <c r="IO21" s="534"/>
      <c r="IP21" s="534"/>
      <c r="IQ21" s="534"/>
      <c r="IR21" s="534"/>
      <c r="IS21" s="534"/>
      <c r="IT21" s="534"/>
      <c r="IU21" s="534"/>
      <c r="IV21" s="534"/>
      <c r="IW21" s="534"/>
      <c r="IX21" s="534"/>
      <c r="IY21" s="534"/>
      <c r="IZ21" s="534"/>
      <c r="JA21" s="534"/>
      <c r="JB21" s="534"/>
      <c r="JC21" s="534"/>
      <c r="JD21" s="534"/>
      <c r="JE21" s="534"/>
      <c r="JF21" s="534"/>
    </row>
    <row r="22" spans="1:266" ht="27.75" customHeight="1">
      <c r="A22" s="779" t="s">
        <v>851</v>
      </c>
      <c r="B22" s="776">
        <v>210</v>
      </c>
      <c r="C22" s="780">
        <v>7112</v>
      </c>
      <c r="D22" s="780">
        <v>7112</v>
      </c>
      <c r="E22" s="780">
        <v>7112</v>
      </c>
      <c r="F22" s="780">
        <v>7112</v>
      </c>
      <c r="G22" s="780">
        <v>7112</v>
      </c>
      <c r="H22" s="780">
        <v>7112</v>
      </c>
      <c r="I22" s="780">
        <v>7112</v>
      </c>
      <c r="J22" s="780">
        <v>7112</v>
      </c>
      <c r="K22" s="780">
        <v>7112</v>
      </c>
      <c r="L22" s="780">
        <v>7112</v>
      </c>
      <c r="M22" s="780">
        <v>7112</v>
      </c>
      <c r="N22" s="780">
        <v>7112</v>
      </c>
      <c r="O22" s="780">
        <v>7112</v>
      </c>
      <c r="P22" s="780">
        <v>0</v>
      </c>
      <c r="Q22" s="780">
        <v>0</v>
      </c>
      <c r="R22" s="780">
        <v>7112</v>
      </c>
      <c r="S22" s="780">
        <v>7112</v>
      </c>
      <c r="T22" s="780">
        <v>7112</v>
      </c>
      <c r="U22" s="780">
        <v>7112</v>
      </c>
      <c r="V22" s="780">
        <v>7112</v>
      </c>
      <c r="W22" s="780">
        <v>7112</v>
      </c>
      <c r="X22" s="780">
        <v>7112</v>
      </c>
      <c r="Y22" s="780">
        <v>7112</v>
      </c>
      <c r="Z22" s="780">
        <v>7112</v>
      </c>
      <c r="AA22" s="780">
        <v>7112</v>
      </c>
      <c r="AB22" s="780">
        <v>7112</v>
      </c>
      <c r="AC22" s="780">
        <v>7112</v>
      </c>
      <c r="AD22" s="780">
        <v>7112</v>
      </c>
      <c r="AE22" s="780">
        <v>7112</v>
      </c>
      <c r="AF22" s="780">
        <v>7112</v>
      </c>
      <c r="AG22" s="780">
        <v>7112</v>
      </c>
      <c r="AH22" s="780">
        <v>7112</v>
      </c>
      <c r="AI22" s="780">
        <v>7112</v>
      </c>
      <c r="AJ22" s="780">
        <v>7112</v>
      </c>
      <c r="AK22" s="780">
        <v>7112</v>
      </c>
      <c r="AL22" s="780">
        <v>7112</v>
      </c>
      <c r="AM22" s="780">
        <v>7112</v>
      </c>
      <c r="AN22" s="780">
        <v>7112</v>
      </c>
      <c r="AO22" s="780">
        <v>7112</v>
      </c>
      <c r="AP22" s="780">
        <v>7112</v>
      </c>
      <c r="AQ22" s="780">
        <v>7112</v>
      </c>
      <c r="AR22" s="780">
        <v>7112</v>
      </c>
      <c r="AS22" s="780">
        <v>7112</v>
      </c>
      <c r="AT22" s="780">
        <v>7112</v>
      </c>
      <c r="AU22" s="780">
        <v>7112</v>
      </c>
      <c r="AV22" s="780">
        <v>7112</v>
      </c>
      <c r="AW22" s="780">
        <v>7112</v>
      </c>
      <c r="AX22" s="780">
        <v>7112</v>
      </c>
      <c r="AY22" s="780">
        <v>7112</v>
      </c>
      <c r="AZ22" s="780">
        <v>7112</v>
      </c>
      <c r="BA22" s="780">
        <v>7112</v>
      </c>
      <c r="BB22" s="780">
        <v>7112</v>
      </c>
      <c r="BC22" s="780">
        <v>7112</v>
      </c>
      <c r="BD22" s="780">
        <v>7112</v>
      </c>
      <c r="BE22" s="780">
        <v>7112</v>
      </c>
      <c r="BF22" s="780">
        <v>7112</v>
      </c>
      <c r="BG22" s="780">
        <v>7112</v>
      </c>
      <c r="BH22" s="780">
        <v>7112</v>
      </c>
      <c r="BI22" s="780">
        <v>7112</v>
      </c>
      <c r="BJ22" s="780">
        <v>7112</v>
      </c>
      <c r="BK22" s="780">
        <v>7112</v>
      </c>
      <c r="BL22" s="780">
        <v>7112</v>
      </c>
      <c r="BM22" s="780">
        <v>7112</v>
      </c>
      <c r="BN22" s="780">
        <v>7112</v>
      </c>
      <c r="BO22" s="780">
        <v>7112</v>
      </c>
      <c r="BP22" s="780">
        <v>7112</v>
      </c>
      <c r="BQ22" s="780">
        <v>7112</v>
      </c>
      <c r="BR22" s="780">
        <v>7112</v>
      </c>
      <c r="BS22" s="780">
        <v>7112</v>
      </c>
      <c r="BT22" s="780">
        <v>7112</v>
      </c>
      <c r="BU22" s="780">
        <v>7112</v>
      </c>
      <c r="BV22" s="780">
        <v>7112</v>
      </c>
      <c r="BW22" s="780">
        <v>7112</v>
      </c>
      <c r="BX22" s="780">
        <v>7112</v>
      </c>
      <c r="BY22" s="780">
        <v>7112</v>
      </c>
      <c r="BZ22" s="780">
        <v>0</v>
      </c>
      <c r="CA22" s="780">
        <v>0</v>
      </c>
      <c r="CB22" s="780">
        <v>7112</v>
      </c>
      <c r="CC22" s="780">
        <v>7112</v>
      </c>
      <c r="CD22" s="780">
        <v>7112</v>
      </c>
      <c r="CE22" s="780">
        <v>7112</v>
      </c>
      <c r="CF22" s="780">
        <v>7112</v>
      </c>
      <c r="CG22" s="780">
        <v>7112</v>
      </c>
      <c r="CH22" s="780">
        <v>7112</v>
      </c>
      <c r="CI22" s="780">
        <v>7112</v>
      </c>
      <c r="CJ22" s="780">
        <v>7112</v>
      </c>
      <c r="CK22" s="780">
        <v>7112</v>
      </c>
      <c r="CL22" s="780">
        <v>7112</v>
      </c>
      <c r="CM22" s="780">
        <v>7112</v>
      </c>
      <c r="CN22" s="780">
        <v>7112</v>
      </c>
      <c r="CO22" s="780">
        <v>7112</v>
      </c>
      <c r="CP22" s="780">
        <v>7112</v>
      </c>
      <c r="CQ22" s="780">
        <v>7112</v>
      </c>
      <c r="CR22" s="780">
        <v>7112</v>
      </c>
      <c r="CS22" s="780">
        <v>7112</v>
      </c>
      <c r="CT22" s="780">
        <v>7112</v>
      </c>
      <c r="CU22" s="780">
        <v>7112</v>
      </c>
      <c r="CV22" s="780">
        <v>7112</v>
      </c>
      <c r="CW22" s="780">
        <v>7112</v>
      </c>
      <c r="CX22" s="780">
        <v>7112</v>
      </c>
      <c r="CY22" s="780">
        <v>7112</v>
      </c>
      <c r="CZ22" s="780">
        <v>7112</v>
      </c>
      <c r="DA22" s="780">
        <v>7112</v>
      </c>
      <c r="DB22" s="780">
        <v>7112</v>
      </c>
      <c r="DC22" s="780">
        <v>7112</v>
      </c>
      <c r="DD22" s="780">
        <v>7112</v>
      </c>
      <c r="DE22" s="780">
        <v>7112</v>
      </c>
      <c r="DF22" s="780">
        <v>7112</v>
      </c>
      <c r="DG22" s="780">
        <v>7112</v>
      </c>
      <c r="DH22" s="780">
        <v>7112</v>
      </c>
      <c r="DI22" s="780">
        <v>7112</v>
      </c>
      <c r="DJ22" s="780">
        <v>7112</v>
      </c>
      <c r="DK22" s="780">
        <v>7112</v>
      </c>
      <c r="DL22" s="780">
        <v>7112</v>
      </c>
      <c r="DM22" s="780">
        <v>7112</v>
      </c>
      <c r="DN22" s="780">
        <v>7112</v>
      </c>
      <c r="DO22" s="780">
        <v>7112</v>
      </c>
      <c r="DP22" s="780">
        <v>7112</v>
      </c>
      <c r="DQ22" s="780">
        <v>7112</v>
      </c>
      <c r="DR22" s="780">
        <v>7112</v>
      </c>
      <c r="DS22" s="780">
        <v>7112</v>
      </c>
      <c r="DT22" s="780">
        <v>7112</v>
      </c>
      <c r="DU22" s="780">
        <v>7112</v>
      </c>
      <c r="DV22" s="780">
        <v>7112</v>
      </c>
      <c r="DW22" s="780">
        <v>7112</v>
      </c>
      <c r="DX22" s="780">
        <v>7112</v>
      </c>
      <c r="DY22" s="780">
        <v>7112</v>
      </c>
      <c r="DZ22" s="780">
        <v>7112</v>
      </c>
      <c r="EA22" s="780">
        <v>7112</v>
      </c>
      <c r="EB22" s="780">
        <v>7112</v>
      </c>
      <c r="EC22" s="780">
        <v>7112</v>
      </c>
      <c r="ED22" s="780">
        <v>7112</v>
      </c>
      <c r="EE22" s="780">
        <v>7112</v>
      </c>
      <c r="EF22" s="780">
        <v>7112</v>
      </c>
      <c r="EG22" s="780">
        <v>7112</v>
      </c>
      <c r="EH22" s="780">
        <v>7112</v>
      </c>
      <c r="EI22" s="780">
        <v>7112</v>
      </c>
      <c r="EJ22" s="780">
        <v>0</v>
      </c>
      <c r="EK22" s="780">
        <v>0</v>
      </c>
      <c r="EL22" s="780">
        <v>7112</v>
      </c>
      <c r="EM22" s="780">
        <v>7112</v>
      </c>
      <c r="EN22" s="780">
        <v>7112</v>
      </c>
      <c r="EO22" s="780">
        <v>7112</v>
      </c>
      <c r="EP22" s="780">
        <v>7112</v>
      </c>
      <c r="EQ22" s="780">
        <v>7112</v>
      </c>
      <c r="ER22" s="780">
        <v>7112</v>
      </c>
      <c r="ES22" s="780">
        <v>7112</v>
      </c>
      <c r="ET22" s="780">
        <v>7112</v>
      </c>
      <c r="EU22" s="780">
        <v>7112</v>
      </c>
      <c r="EV22" s="780">
        <v>7112</v>
      </c>
      <c r="EW22" s="780">
        <v>7112</v>
      </c>
      <c r="EX22" s="780">
        <v>7112</v>
      </c>
      <c r="EY22" s="780">
        <v>7112</v>
      </c>
      <c r="EZ22" s="780">
        <v>7112</v>
      </c>
      <c r="FA22" s="780">
        <v>7112</v>
      </c>
      <c r="FB22" s="780">
        <v>7112</v>
      </c>
      <c r="FC22" s="534"/>
      <c r="FD22" s="534"/>
      <c r="FE22" s="534"/>
      <c r="FF22" s="534"/>
      <c r="FG22" s="534"/>
      <c r="FH22" s="534"/>
      <c r="FI22" s="534"/>
      <c r="FJ22" s="534"/>
      <c r="FK22" s="534"/>
      <c r="FL22" s="534"/>
      <c r="FM22" s="534"/>
      <c r="FN22" s="534"/>
      <c r="FO22" s="534"/>
      <c r="FP22" s="534"/>
      <c r="FQ22" s="534"/>
      <c r="FR22" s="534"/>
      <c r="FS22" s="534"/>
      <c r="FT22" s="534"/>
      <c r="FU22" s="534"/>
      <c r="FV22" s="534"/>
      <c r="FW22" s="534"/>
      <c r="FX22" s="534"/>
      <c r="FY22" s="534"/>
      <c r="FZ22" s="534"/>
      <c r="GA22" s="534"/>
      <c r="GB22" s="534"/>
      <c r="GC22" s="534"/>
      <c r="GD22" s="534"/>
      <c r="GE22" s="534"/>
      <c r="GF22" s="534"/>
      <c r="GG22" s="534"/>
      <c r="GH22" s="534"/>
      <c r="GI22" s="534"/>
      <c r="GJ22" s="534"/>
      <c r="GK22" s="534"/>
      <c r="GL22" s="534"/>
      <c r="GM22" s="534"/>
      <c r="GN22" s="534"/>
      <c r="GO22" s="534"/>
      <c r="GP22" s="534"/>
      <c r="GQ22" s="534"/>
      <c r="GR22" s="534"/>
      <c r="GS22" s="534"/>
      <c r="GT22" s="534"/>
      <c r="GU22" s="534"/>
      <c r="GV22" s="534"/>
      <c r="GW22" s="534"/>
      <c r="GX22" s="534"/>
      <c r="GY22" s="534"/>
      <c r="GZ22" s="534"/>
      <c r="HA22" s="534"/>
      <c r="HB22" s="534"/>
      <c r="HC22" s="534"/>
      <c r="HD22" s="534"/>
      <c r="HE22" s="534"/>
      <c r="HF22" s="534"/>
      <c r="HG22" s="534"/>
      <c r="HH22" s="534"/>
      <c r="HI22" s="534"/>
      <c r="HJ22" s="534"/>
      <c r="HK22" s="534"/>
      <c r="HL22" s="534"/>
      <c r="HM22" s="534"/>
      <c r="HN22" s="534"/>
      <c r="HO22" s="534"/>
      <c r="HP22" s="534"/>
      <c r="HQ22" s="534"/>
      <c r="HR22" s="534"/>
      <c r="HS22" s="534"/>
      <c r="HT22" s="534"/>
      <c r="HU22" s="534"/>
      <c r="HV22" s="534"/>
      <c r="HW22" s="534"/>
      <c r="HX22" s="534"/>
      <c r="HY22" s="534"/>
      <c r="HZ22" s="534"/>
      <c r="IA22" s="534"/>
      <c r="IB22" s="534"/>
      <c r="IC22" s="534"/>
      <c r="ID22" s="534"/>
      <c r="IE22" s="534"/>
      <c r="IF22" s="534"/>
      <c r="IG22" s="534"/>
      <c r="IH22" s="534"/>
      <c r="II22" s="534"/>
      <c r="IJ22" s="534"/>
      <c r="IK22" s="534"/>
      <c r="IL22" s="534"/>
      <c r="IM22" s="534"/>
      <c r="IN22" s="534"/>
      <c r="IO22" s="534"/>
      <c r="IP22" s="534"/>
      <c r="IQ22" s="534"/>
      <c r="IR22" s="534"/>
      <c r="IS22" s="534"/>
      <c r="IT22" s="534"/>
      <c r="IU22" s="534"/>
      <c r="IV22" s="534"/>
      <c r="IW22" s="534"/>
      <c r="IX22" s="534"/>
      <c r="IY22" s="534"/>
      <c r="IZ22" s="534"/>
      <c r="JA22" s="534"/>
      <c r="JB22" s="534"/>
      <c r="JC22" s="534"/>
      <c r="JD22" s="534"/>
      <c r="JE22" s="534"/>
      <c r="JF22" s="534"/>
    </row>
    <row r="23" spans="1:266" ht="27.75" customHeight="1">
      <c r="A23" s="776" t="s">
        <v>404</v>
      </c>
      <c r="B23"/>
      <c r="C23" s="781">
        <v>93486</v>
      </c>
      <c r="D23" s="781">
        <v>93486</v>
      </c>
      <c r="E23" s="781">
        <v>93486</v>
      </c>
      <c r="F23" s="781">
        <v>93486</v>
      </c>
      <c r="G23" s="781">
        <v>93486</v>
      </c>
      <c r="H23" s="781">
        <v>93486</v>
      </c>
      <c r="I23" s="781">
        <v>94966</v>
      </c>
      <c r="J23" s="781">
        <v>94966</v>
      </c>
      <c r="K23" s="781">
        <v>91748</v>
      </c>
      <c r="L23" s="781">
        <v>89098</v>
      </c>
      <c r="M23" s="781">
        <v>94966</v>
      </c>
      <c r="N23" s="781">
        <v>94966</v>
      </c>
      <c r="O23" s="781">
        <v>94966</v>
      </c>
      <c r="P23" s="781">
        <v>87854</v>
      </c>
      <c r="Q23" s="781">
        <v>87854</v>
      </c>
      <c r="R23" s="781">
        <v>100166</v>
      </c>
      <c r="S23" s="781">
        <v>100166</v>
      </c>
      <c r="T23" s="781">
        <v>100166</v>
      </c>
      <c r="U23" s="781">
        <v>100166</v>
      </c>
      <c r="V23" s="781">
        <v>100166</v>
      </c>
      <c r="W23" s="781">
        <v>100166</v>
      </c>
      <c r="X23" s="781">
        <v>100166</v>
      </c>
      <c r="Y23" s="781">
        <v>100166</v>
      </c>
      <c r="Z23" s="781">
        <v>100166</v>
      </c>
      <c r="AA23" s="781">
        <v>100166</v>
      </c>
      <c r="AB23" s="781">
        <v>100166</v>
      </c>
      <c r="AC23" s="781">
        <v>100166</v>
      </c>
      <c r="AD23" s="781">
        <v>100166</v>
      </c>
      <c r="AE23" s="781">
        <v>100166</v>
      </c>
      <c r="AF23" s="781">
        <v>100166</v>
      </c>
      <c r="AG23" s="781">
        <v>98403</v>
      </c>
      <c r="AH23" s="781">
        <v>98403</v>
      </c>
      <c r="AI23" s="781">
        <v>100166</v>
      </c>
      <c r="AJ23" s="781">
        <v>100166</v>
      </c>
      <c r="AK23" s="781">
        <v>100166</v>
      </c>
      <c r="AL23" s="781">
        <v>100166</v>
      </c>
      <c r="AM23" s="781">
        <v>100166</v>
      </c>
      <c r="AN23" s="781">
        <v>100166</v>
      </c>
      <c r="AO23" s="781">
        <v>100166</v>
      </c>
      <c r="AP23" s="781">
        <v>100166</v>
      </c>
      <c r="AQ23" s="781">
        <v>100166</v>
      </c>
      <c r="AR23" s="781">
        <v>100166</v>
      </c>
      <c r="AS23" s="781">
        <v>100166</v>
      </c>
      <c r="AT23" s="781">
        <v>100166</v>
      </c>
      <c r="AU23" s="781">
        <v>100166</v>
      </c>
      <c r="AV23" s="781">
        <v>100166</v>
      </c>
      <c r="AW23" s="781">
        <v>100166</v>
      </c>
      <c r="AX23" s="781">
        <v>100166</v>
      </c>
      <c r="AY23" s="781">
        <v>100166</v>
      </c>
      <c r="AZ23" s="781">
        <v>100166</v>
      </c>
      <c r="BA23" s="781">
        <v>100166</v>
      </c>
      <c r="BB23" s="781">
        <v>100166</v>
      </c>
      <c r="BC23" s="781">
        <v>100166</v>
      </c>
      <c r="BD23" s="781">
        <v>100166</v>
      </c>
      <c r="BE23" s="781">
        <v>84766</v>
      </c>
      <c r="BF23" s="781">
        <v>84766</v>
      </c>
      <c r="BG23" s="781">
        <v>100166</v>
      </c>
      <c r="BH23" s="781">
        <v>100166</v>
      </c>
      <c r="BI23" s="781">
        <v>100166</v>
      </c>
      <c r="BJ23" s="781">
        <v>100166</v>
      </c>
      <c r="BK23" s="781">
        <v>100166</v>
      </c>
      <c r="BL23" s="781">
        <v>100166</v>
      </c>
      <c r="BM23" s="781">
        <v>100166</v>
      </c>
      <c r="BN23" s="781">
        <v>100166</v>
      </c>
      <c r="BO23" s="781">
        <v>100166</v>
      </c>
      <c r="BP23" s="781">
        <v>100166</v>
      </c>
      <c r="BQ23" s="781">
        <v>100166</v>
      </c>
      <c r="BR23" s="781">
        <v>100166</v>
      </c>
      <c r="BS23" s="781">
        <v>98686</v>
      </c>
      <c r="BT23" s="781">
        <v>98686</v>
      </c>
      <c r="BU23" s="781">
        <v>94298</v>
      </c>
      <c r="BV23" s="781">
        <v>94298</v>
      </c>
      <c r="BW23" s="781">
        <v>100166</v>
      </c>
      <c r="BX23" s="781">
        <v>100166</v>
      </c>
      <c r="BY23" s="781">
        <v>100166</v>
      </c>
      <c r="BZ23" s="781">
        <v>93054</v>
      </c>
      <c r="CA23" s="781">
        <v>93054</v>
      </c>
      <c r="CB23" s="781">
        <v>100166</v>
      </c>
      <c r="CC23" s="781">
        <v>100166</v>
      </c>
      <c r="CD23" s="781">
        <v>100166</v>
      </c>
      <c r="CE23" s="781">
        <v>100166</v>
      </c>
      <c r="CF23" s="781">
        <v>100166</v>
      </c>
      <c r="CG23" s="781">
        <v>100166</v>
      </c>
      <c r="CH23" s="781">
        <v>100166</v>
      </c>
      <c r="CI23" s="781">
        <v>100166</v>
      </c>
      <c r="CJ23" s="781">
        <v>100166</v>
      </c>
      <c r="CK23" s="781">
        <v>100166</v>
      </c>
      <c r="CL23" s="781">
        <v>100166</v>
      </c>
      <c r="CM23" s="781">
        <v>100166</v>
      </c>
      <c r="CN23" s="781">
        <v>100166</v>
      </c>
      <c r="CO23" s="781">
        <v>100166</v>
      </c>
      <c r="CP23" s="781">
        <v>100166</v>
      </c>
      <c r="CQ23" s="781">
        <v>98403</v>
      </c>
      <c r="CR23" s="781">
        <v>98403</v>
      </c>
      <c r="CS23" s="781">
        <v>96996</v>
      </c>
      <c r="CT23" s="781">
        <v>96996</v>
      </c>
      <c r="CU23" s="781">
        <v>100166</v>
      </c>
      <c r="CV23" s="781">
        <v>100166</v>
      </c>
      <c r="CW23" s="781">
        <v>100166</v>
      </c>
      <c r="CX23" s="781">
        <v>100166</v>
      </c>
      <c r="CY23" s="781">
        <v>100166</v>
      </c>
      <c r="CZ23" s="781">
        <v>94966</v>
      </c>
      <c r="DA23" s="781">
        <v>94966</v>
      </c>
      <c r="DB23" s="781">
        <v>100166</v>
      </c>
      <c r="DC23" s="781">
        <v>100166</v>
      </c>
      <c r="DD23" s="781">
        <v>98114</v>
      </c>
      <c r="DE23" s="781">
        <v>98114</v>
      </c>
      <c r="DF23" s="781">
        <v>100166</v>
      </c>
      <c r="DG23" s="781">
        <v>100166</v>
      </c>
      <c r="DH23" s="781">
        <v>100166</v>
      </c>
      <c r="DI23" s="781">
        <v>100166</v>
      </c>
      <c r="DJ23" s="781">
        <v>90476</v>
      </c>
      <c r="DK23" s="781">
        <v>90476</v>
      </c>
      <c r="DL23" s="781">
        <v>100166</v>
      </c>
      <c r="DM23" s="781">
        <v>100166</v>
      </c>
      <c r="DN23" s="781">
        <v>100166</v>
      </c>
      <c r="DO23" s="781">
        <v>84766</v>
      </c>
      <c r="DP23" s="781">
        <v>84766</v>
      </c>
      <c r="DQ23" s="781">
        <v>100166</v>
      </c>
      <c r="DR23" s="781">
        <v>100166</v>
      </c>
      <c r="DS23" s="781">
        <v>52673</v>
      </c>
      <c r="DT23" s="781">
        <v>52673</v>
      </c>
      <c r="DU23" s="781">
        <v>100166</v>
      </c>
      <c r="DV23" s="781">
        <v>100166</v>
      </c>
      <c r="DW23" s="781">
        <v>100166</v>
      </c>
      <c r="DX23" s="781">
        <v>100166</v>
      </c>
      <c r="DY23" s="781">
        <v>100166</v>
      </c>
      <c r="DZ23" s="781">
        <v>100166</v>
      </c>
      <c r="EA23" s="781">
        <v>100166</v>
      </c>
      <c r="EB23" s="781">
        <v>100166</v>
      </c>
      <c r="EC23" s="781">
        <v>98686</v>
      </c>
      <c r="ED23" s="781">
        <v>98686</v>
      </c>
      <c r="EE23" s="781">
        <v>94298</v>
      </c>
      <c r="EF23" s="781">
        <v>94298</v>
      </c>
      <c r="EG23" s="781">
        <v>100166</v>
      </c>
      <c r="EH23" s="781">
        <v>100166</v>
      </c>
      <c r="EI23" s="781">
        <v>100166</v>
      </c>
      <c r="EJ23" s="781">
        <v>93054</v>
      </c>
      <c r="EK23" s="781">
        <v>93054</v>
      </c>
      <c r="EL23" s="781">
        <v>100166</v>
      </c>
      <c r="EM23" s="781">
        <v>100166</v>
      </c>
      <c r="EN23" s="781">
        <v>100166</v>
      </c>
      <c r="EO23" s="781">
        <v>100166</v>
      </c>
      <c r="EP23" s="781">
        <v>100166</v>
      </c>
      <c r="EQ23" s="781">
        <v>100166</v>
      </c>
      <c r="ER23" s="781">
        <v>100166</v>
      </c>
      <c r="ES23" s="781">
        <v>100166</v>
      </c>
      <c r="ET23" s="781">
        <v>100166</v>
      </c>
      <c r="EU23" s="781">
        <v>100166</v>
      </c>
      <c r="EV23" s="781">
        <v>100166</v>
      </c>
      <c r="EW23" s="781">
        <v>100166</v>
      </c>
      <c r="EX23" s="781">
        <v>100166</v>
      </c>
      <c r="EY23" s="781">
        <v>100166</v>
      </c>
      <c r="EZ23" s="781">
        <v>100166</v>
      </c>
      <c r="FA23" s="781">
        <v>98403</v>
      </c>
      <c r="FB23" s="781">
        <v>98403</v>
      </c>
      <c r="FC23" s="534"/>
      <c r="FD23" s="534"/>
      <c r="FE23" s="534"/>
      <c r="FF23" s="534"/>
      <c r="FG23" s="534"/>
      <c r="FH23" s="534"/>
      <c r="FI23" s="534"/>
      <c r="FJ23" s="534"/>
      <c r="FK23" s="534"/>
      <c r="FL23" s="534"/>
      <c r="FM23" s="534"/>
      <c r="FN23" s="534"/>
      <c r="FO23" s="534"/>
      <c r="FP23" s="534"/>
      <c r="FQ23" s="534"/>
      <c r="FR23" s="534"/>
      <c r="FS23" s="534"/>
      <c r="FT23" s="534"/>
      <c r="FU23" s="534"/>
      <c r="FV23" s="534"/>
      <c r="FW23" s="534"/>
      <c r="FX23" s="534"/>
      <c r="FY23" s="534"/>
      <c r="FZ23" s="534"/>
      <c r="GA23" s="534"/>
      <c r="GB23" s="534"/>
      <c r="GC23" s="534"/>
      <c r="GD23" s="534"/>
      <c r="GE23" s="534"/>
      <c r="GF23" s="534"/>
      <c r="GG23" s="534"/>
      <c r="GH23" s="534"/>
      <c r="GI23" s="534"/>
      <c r="GJ23" s="534"/>
      <c r="GK23" s="534"/>
      <c r="GL23" s="534"/>
      <c r="GM23" s="534"/>
      <c r="GN23" s="534"/>
      <c r="GO23" s="534"/>
      <c r="GP23" s="534"/>
      <c r="GQ23" s="534"/>
      <c r="GR23" s="534"/>
      <c r="GS23" s="534"/>
      <c r="GT23" s="534"/>
      <c r="GU23" s="534"/>
      <c r="GV23" s="534"/>
      <c r="GW23" s="534"/>
      <c r="GX23" s="534"/>
      <c r="GY23" s="534"/>
      <c r="GZ23" s="534"/>
      <c r="HA23" s="534"/>
      <c r="HB23" s="534"/>
      <c r="HC23" s="534"/>
      <c r="HD23" s="534"/>
      <c r="HE23" s="534"/>
      <c r="HF23" s="534"/>
      <c r="HG23" s="534"/>
      <c r="HH23" s="534"/>
      <c r="HI23" s="534"/>
      <c r="HJ23" s="534"/>
      <c r="HK23" s="534"/>
      <c r="HL23" s="534"/>
      <c r="HM23" s="534"/>
      <c r="HN23" s="534"/>
      <c r="HO23" s="534"/>
      <c r="HP23" s="534"/>
      <c r="HQ23" s="534"/>
      <c r="HR23" s="534"/>
      <c r="HS23" s="534"/>
      <c r="HT23" s="534"/>
      <c r="HU23" s="534"/>
      <c r="HV23" s="534"/>
      <c r="HW23" s="534"/>
      <c r="HX23" s="534"/>
      <c r="HY23" s="534"/>
      <c r="HZ23" s="534"/>
      <c r="IA23" s="534"/>
      <c r="IB23" s="534"/>
      <c r="IC23" s="534"/>
      <c r="ID23" s="534"/>
      <c r="IE23" s="534"/>
      <c r="IF23" s="534"/>
      <c r="IG23" s="534"/>
      <c r="IH23" s="534"/>
      <c r="II23" s="534"/>
      <c r="IJ23" s="534"/>
      <c r="IK23" s="534"/>
      <c r="IL23" s="534"/>
      <c r="IM23" s="534"/>
      <c r="IN23" s="534"/>
      <c r="IO23" s="534"/>
      <c r="IP23" s="534"/>
      <c r="IQ23" s="534"/>
      <c r="IR23" s="534"/>
      <c r="IS23" s="534"/>
      <c r="IT23" s="534"/>
      <c r="IU23" s="534"/>
      <c r="IV23" s="534"/>
      <c r="IW23" s="534"/>
      <c r="IX23" s="534"/>
      <c r="IY23" s="534"/>
      <c r="IZ23" s="534"/>
      <c r="JA23" s="534"/>
      <c r="JB23" s="534"/>
      <c r="JC23" s="534"/>
      <c r="JD23" s="534"/>
      <c r="JE23" s="534"/>
      <c r="JF23" s="534"/>
    </row>
    <row r="24" spans="1:266" ht="27.75" customHeight="1">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s="534"/>
      <c r="FD24" s="534"/>
      <c r="FE24" s="534"/>
      <c r="FF24" s="534"/>
      <c r="FG24" s="534"/>
      <c r="FH24" s="534"/>
      <c r="FI24" s="534"/>
      <c r="FJ24" s="534"/>
      <c r="FK24" s="534"/>
      <c r="FL24" s="534"/>
      <c r="FM24" s="534"/>
      <c r="FN24" s="534"/>
      <c r="FO24" s="534"/>
      <c r="FP24" s="534"/>
      <c r="FQ24" s="534"/>
      <c r="FR24" s="534"/>
      <c r="FS24" s="534"/>
      <c r="FT24" s="534"/>
      <c r="FU24" s="534"/>
      <c r="FV24" s="534"/>
      <c r="FW24" s="534"/>
      <c r="FX24" s="534"/>
      <c r="FY24" s="534"/>
      <c r="FZ24" s="534"/>
      <c r="GA24" s="534"/>
      <c r="GB24" s="534"/>
      <c r="GC24" s="534"/>
      <c r="GD24" s="534"/>
      <c r="GE24" s="534"/>
      <c r="GF24" s="534"/>
      <c r="GG24" s="534"/>
      <c r="GH24" s="534"/>
      <c r="GI24" s="534"/>
      <c r="GJ24" s="534"/>
      <c r="GK24" s="534"/>
      <c r="GL24" s="534"/>
      <c r="GM24" s="534"/>
      <c r="GN24" s="534"/>
      <c r="GO24" s="534"/>
      <c r="GP24" s="534"/>
      <c r="GQ24" s="534"/>
      <c r="GR24" s="534"/>
      <c r="GS24" s="534"/>
      <c r="GT24" s="534"/>
      <c r="GU24" s="534"/>
      <c r="GV24" s="534"/>
      <c r="GW24" s="534"/>
      <c r="GX24" s="534"/>
      <c r="GY24" s="534"/>
      <c r="GZ24" s="534"/>
      <c r="HA24" s="534"/>
      <c r="HB24" s="534"/>
      <c r="HC24" s="534"/>
      <c r="HD24" s="534"/>
      <c r="HE24" s="534"/>
      <c r="HF24" s="534"/>
      <c r="HG24" s="534"/>
      <c r="HH24" s="534"/>
      <c r="HI24" s="534"/>
      <c r="HJ24" s="534"/>
      <c r="HK24" s="534"/>
      <c r="HL24" s="534"/>
      <c r="HM24" s="534"/>
      <c r="HN24" s="534"/>
      <c r="HO24" s="534"/>
      <c r="HP24" s="534"/>
      <c r="HQ24" s="534"/>
      <c r="HR24" s="534"/>
      <c r="HS24" s="534"/>
      <c r="HT24" s="534"/>
      <c r="HU24" s="534"/>
      <c r="HV24" s="534"/>
      <c r="HW24" s="534"/>
      <c r="HX24" s="534"/>
      <c r="HY24" s="534"/>
      <c r="HZ24" s="534"/>
      <c r="IA24" s="534"/>
      <c r="IB24" s="534"/>
      <c r="IC24" s="534"/>
      <c r="ID24" s="534"/>
      <c r="IE24" s="534"/>
      <c r="IF24" s="534"/>
      <c r="IG24" s="534"/>
      <c r="IH24" s="534"/>
      <c r="II24" s="534"/>
      <c r="IJ24" s="534"/>
      <c r="IK24" s="534"/>
      <c r="IL24" s="534"/>
      <c r="IM24" s="534"/>
      <c r="IN24" s="534"/>
      <c r="IO24" s="534"/>
      <c r="IP24" s="534"/>
      <c r="IQ24" s="534"/>
      <c r="IR24" s="534"/>
      <c r="IS24" s="534"/>
      <c r="IT24" s="534"/>
      <c r="IU24" s="534"/>
      <c r="IV24" s="534"/>
      <c r="IW24" s="534"/>
      <c r="IX24" s="534"/>
      <c r="IY24" s="534"/>
      <c r="IZ24" s="534"/>
      <c r="JA24" s="534"/>
      <c r="JB24" s="534"/>
      <c r="JC24" s="534"/>
      <c r="JD24" s="534"/>
      <c r="JE24" s="534"/>
      <c r="JF24" s="534"/>
    </row>
    <row r="25" spans="1:266" ht="27.75" customHeight="1">
      <c r="A25" s="776" t="s">
        <v>405</v>
      </c>
      <c r="B25"/>
      <c r="C25" s="782">
        <v>0.93331070423097695</v>
      </c>
      <c r="D25" s="782">
        <v>0.93331070423097695</v>
      </c>
      <c r="E25" s="782">
        <v>0.93331070423097695</v>
      </c>
      <c r="F25" s="782">
        <v>0.93331070423097695</v>
      </c>
      <c r="G25" s="782">
        <v>0.93331070423097695</v>
      </c>
      <c r="H25" s="782">
        <v>0.93331070423097695</v>
      </c>
      <c r="I25" s="782">
        <v>0.94808617694626895</v>
      </c>
      <c r="J25" s="782">
        <v>0.94808617694626895</v>
      </c>
      <c r="K25" s="782">
        <v>0.91596015131011599</v>
      </c>
      <c r="L25" s="782">
        <v>0.889503424315636</v>
      </c>
      <c r="M25" s="782">
        <v>0.94808617694626895</v>
      </c>
      <c r="N25" s="782">
        <v>0.94808617694626895</v>
      </c>
      <c r="O25" s="782">
        <v>0.94808617694626895</v>
      </c>
      <c r="P25" s="782">
        <v>0.87708404049278199</v>
      </c>
      <c r="Q25" s="782">
        <v>0.87708404049278199</v>
      </c>
      <c r="R25" s="782">
        <v>1</v>
      </c>
      <c r="S25" s="782">
        <v>1</v>
      </c>
      <c r="T25" s="782">
        <v>1</v>
      </c>
      <c r="U25" s="782">
        <v>1</v>
      </c>
      <c r="V25" s="782">
        <v>1</v>
      </c>
      <c r="W25" s="782">
        <v>1</v>
      </c>
      <c r="X25" s="782">
        <v>1</v>
      </c>
      <c r="Y25" s="782">
        <v>1</v>
      </c>
      <c r="Z25" s="782">
        <v>1</v>
      </c>
      <c r="AA25" s="782">
        <v>1</v>
      </c>
      <c r="AB25" s="782">
        <v>1</v>
      </c>
      <c r="AC25" s="782">
        <v>1</v>
      </c>
      <c r="AD25" s="782">
        <v>1</v>
      </c>
      <c r="AE25" s="782">
        <v>1</v>
      </c>
      <c r="AF25" s="782">
        <v>1</v>
      </c>
      <c r="AG25" s="782">
        <v>0.98239921729928303</v>
      </c>
      <c r="AH25" s="782">
        <v>0.98239921729928303</v>
      </c>
      <c r="AI25" s="782">
        <v>1</v>
      </c>
      <c r="AJ25" s="782">
        <v>1</v>
      </c>
      <c r="AK25" s="782">
        <v>1</v>
      </c>
      <c r="AL25" s="782">
        <v>1</v>
      </c>
      <c r="AM25" s="782">
        <v>1</v>
      </c>
      <c r="AN25" s="782">
        <v>1</v>
      </c>
      <c r="AO25" s="782">
        <v>1</v>
      </c>
      <c r="AP25" s="782">
        <v>1</v>
      </c>
      <c r="AQ25" s="782">
        <v>1</v>
      </c>
      <c r="AR25" s="782">
        <v>1</v>
      </c>
      <c r="AS25" s="782">
        <v>1</v>
      </c>
      <c r="AT25" s="782">
        <v>1</v>
      </c>
      <c r="AU25" s="782">
        <v>1</v>
      </c>
      <c r="AV25" s="782">
        <v>1</v>
      </c>
      <c r="AW25" s="782">
        <v>1</v>
      </c>
      <c r="AX25" s="782">
        <v>1</v>
      </c>
      <c r="AY25" s="782">
        <v>1</v>
      </c>
      <c r="AZ25" s="782">
        <v>1</v>
      </c>
      <c r="BA25" s="782">
        <v>1</v>
      </c>
      <c r="BB25" s="782">
        <v>1</v>
      </c>
      <c r="BC25" s="782">
        <v>1</v>
      </c>
      <c r="BD25" s="782">
        <v>1</v>
      </c>
      <c r="BE25" s="782">
        <v>0.84625521634087397</v>
      </c>
      <c r="BF25" s="782">
        <v>0.84625521634087397</v>
      </c>
      <c r="BG25" s="782">
        <v>1</v>
      </c>
      <c r="BH25" s="782">
        <v>1</v>
      </c>
      <c r="BI25" s="782">
        <v>1</v>
      </c>
      <c r="BJ25" s="782">
        <v>1</v>
      </c>
      <c r="BK25" s="782">
        <v>1</v>
      </c>
      <c r="BL25" s="782">
        <v>1</v>
      </c>
      <c r="BM25" s="782">
        <v>1</v>
      </c>
      <c r="BN25" s="782">
        <v>1</v>
      </c>
      <c r="BO25" s="782">
        <v>1</v>
      </c>
      <c r="BP25" s="782">
        <v>1</v>
      </c>
      <c r="BQ25" s="782">
        <v>1</v>
      </c>
      <c r="BR25" s="782">
        <v>1</v>
      </c>
      <c r="BS25" s="782">
        <v>0.985224527284707</v>
      </c>
      <c r="BT25" s="782">
        <v>0.985224527284707</v>
      </c>
      <c r="BU25" s="782">
        <v>0.94141724736936705</v>
      </c>
      <c r="BV25" s="782">
        <v>0.94141724736936705</v>
      </c>
      <c r="BW25" s="782">
        <v>1</v>
      </c>
      <c r="BX25" s="782">
        <v>1</v>
      </c>
      <c r="BY25" s="782">
        <v>1</v>
      </c>
      <c r="BZ25" s="782">
        <v>0.92899786354651304</v>
      </c>
      <c r="CA25" s="782">
        <v>0.92899786354651304</v>
      </c>
      <c r="CB25" s="782">
        <v>1</v>
      </c>
      <c r="CC25" s="782">
        <v>1</v>
      </c>
      <c r="CD25" s="782">
        <v>1</v>
      </c>
      <c r="CE25" s="782">
        <v>1</v>
      </c>
      <c r="CF25" s="782">
        <v>1</v>
      </c>
      <c r="CG25" s="782">
        <v>1</v>
      </c>
      <c r="CH25" s="782">
        <v>1</v>
      </c>
      <c r="CI25" s="782">
        <v>1</v>
      </c>
      <c r="CJ25" s="782">
        <v>1</v>
      </c>
      <c r="CK25" s="782">
        <v>1</v>
      </c>
      <c r="CL25" s="782">
        <v>1</v>
      </c>
      <c r="CM25" s="782">
        <v>1</v>
      </c>
      <c r="CN25" s="782">
        <v>1</v>
      </c>
      <c r="CO25" s="782">
        <v>1</v>
      </c>
      <c r="CP25" s="782">
        <v>1</v>
      </c>
      <c r="CQ25" s="782">
        <v>0.98239921729928303</v>
      </c>
      <c r="CR25" s="782">
        <v>0.98239921729928303</v>
      </c>
      <c r="CS25" s="782">
        <v>0.96835253479224503</v>
      </c>
      <c r="CT25" s="782">
        <v>0.96835253479224503</v>
      </c>
      <c r="CU25" s="782">
        <v>1</v>
      </c>
      <c r="CV25" s="782">
        <v>1</v>
      </c>
      <c r="CW25" s="782">
        <v>1</v>
      </c>
      <c r="CX25" s="782">
        <v>1</v>
      </c>
      <c r="CY25" s="782">
        <v>1</v>
      </c>
      <c r="CZ25" s="782">
        <v>0.94808617694626895</v>
      </c>
      <c r="DA25" s="782">
        <v>0.94808617694626895</v>
      </c>
      <c r="DB25" s="782">
        <v>1</v>
      </c>
      <c r="DC25" s="782">
        <v>1</v>
      </c>
      <c r="DD25" s="782">
        <v>0.97951400674879696</v>
      </c>
      <c r="DE25" s="782">
        <v>0.97951400674879696</v>
      </c>
      <c r="DF25" s="782">
        <v>1</v>
      </c>
      <c r="DG25" s="782">
        <v>1</v>
      </c>
      <c r="DH25" s="782">
        <v>1</v>
      </c>
      <c r="DI25" s="782">
        <v>1</v>
      </c>
      <c r="DJ25" s="782">
        <v>0.90326058742487503</v>
      </c>
      <c r="DK25" s="782">
        <v>0.90326058742487503</v>
      </c>
      <c r="DL25" s="782">
        <v>1</v>
      </c>
      <c r="DM25" s="782">
        <v>1</v>
      </c>
      <c r="DN25" s="782">
        <v>1</v>
      </c>
      <c r="DO25" s="782">
        <v>0.84625521634087397</v>
      </c>
      <c r="DP25" s="782">
        <v>0.84625521634087397</v>
      </c>
      <c r="DQ25" s="782">
        <v>1</v>
      </c>
      <c r="DR25" s="782">
        <v>1</v>
      </c>
      <c r="DS25" s="782">
        <v>0.52585707725176201</v>
      </c>
      <c r="DT25" s="782">
        <v>0.52585707725176201</v>
      </c>
      <c r="DU25" s="782">
        <v>1</v>
      </c>
      <c r="DV25" s="782">
        <v>1</v>
      </c>
      <c r="DW25" s="782">
        <v>1</v>
      </c>
      <c r="DX25" s="782">
        <v>1</v>
      </c>
      <c r="DY25" s="782">
        <v>1</v>
      </c>
      <c r="DZ25" s="782">
        <v>1</v>
      </c>
      <c r="EA25" s="782">
        <v>1</v>
      </c>
      <c r="EB25" s="782">
        <v>1</v>
      </c>
      <c r="EC25" s="782">
        <v>0.985224527284707</v>
      </c>
      <c r="ED25" s="782">
        <v>0.985224527284707</v>
      </c>
      <c r="EE25" s="782">
        <v>0.94141724736936705</v>
      </c>
      <c r="EF25" s="782">
        <v>0.94141724736936705</v>
      </c>
      <c r="EG25" s="782">
        <v>1</v>
      </c>
      <c r="EH25" s="782">
        <v>1</v>
      </c>
      <c r="EI25" s="782">
        <v>1</v>
      </c>
      <c r="EJ25" s="782">
        <v>0.92899786354651304</v>
      </c>
      <c r="EK25" s="782">
        <v>0.92899786354651304</v>
      </c>
      <c r="EL25" s="782">
        <v>1</v>
      </c>
      <c r="EM25" s="782">
        <v>1</v>
      </c>
      <c r="EN25" s="782">
        <v>1</v>
      </c>
      <c r="EO25" s="782">
        <v>1</v>
      </c>
      <c r="EP25" s="782">
        <v>1</v>
      </c>
      <c r="EQ25" s="782">
        <v>1</v>
      </c>
      <c r="ER25" s="782">
        <v>1</v>
      </c>
      <c r="ES25" s="782">
        <v>1</v>
      </c>
      <c r="ET25" s="782">
        <v>1</v>
      </c>
      <c r="EU25" s="782">
        <v>1</v>
      </c>
      <c r="EV25" s="782">
        <v>1</v>
      </c>
      <c r="EW25" s="782">
        <v>1</v>
      </c>
      <c r="EX25" s="782">
        <v>1</v>
      </c>
      <c r="EY25" s="782">
        <v>1</v>
      </c>
      <c r="EZ25" s="782">
        <v>1</v>
      </c>
      <c r="FA25" s="782">
        <v>0.98239921729928303</v>
      </c>
      <c r="FB25" s="782">
        <v>0.98239921729928303</v>
      </c>
      <c r="FC25" s="534"/>
      <c r="FD25" s="534"/>
      <c r="FE25" s="534"/>
      <c r="FF25" s="534"/>
      <c r="FG25" s="534"/>
      <c r="FH25" s="534"/>
      <c r="FI25" s="534"/>
      <c r="FJ25" s="534"/>
      <c r="FK25" s="534"/>
      <c r="FL25" s="534"/>
      <c r="FM25" s="534"/>
      <c r="FN25" s="534"/>
      <c r="FO25" s="534"/>
      <c r="FP25" s="534"/>
      <c r="FQ25" s="534"/>
      <c r="FR25" s="534"/>
      <c r="FS25" s="534"/>
      <c r="FT25" s="534"/>
      <c r="FU25" s="534"/>
      <c r="FV25" s="534"/>
      <c r="FW25" s="534"/>
      <c r="FX25" s="534"/>
      <c r="FY25" s="534"/>
      <c r="FZ25" s="534"/>
      <c r="GA25" s="534"/>
      <c r="GB25" s="534"/>
      <c r="GC25" s="534"/>
      <c r="GD25" s="534"/>
      <c r="GE25" s="534"/>
      <c r="GF25" s="534"/>
      <c r="GG25" s="534"/>
      <c r="GH25" s="534"/>
      <c r="GI25" s="534"/>
      <c r="GJ25" s="534"/>
      <c r="GK25" s="534"/>
      <c r="GL25" s="534"/>
      <c r="GM25" s="534"/>
      <c r="GN25" s="534"/>
      <c r="GO25" s="534"/>
      <c r="GP25" s="534"/>
      <c r="GQ25" s="534"/>
      <c r="GR25" s="534"/>
      <c r="GS25" s="534"/>
      <c r="GT25" s="534"/>
      <c r="GU25" s="534"/>
      <c r="GV25" s="534"/>
      <c r="GW25" s="534"/>
      <c r="GX25" s="534"/>
      <c r="GY25" s="534"/>
      <c r="GZ25" s="534"/>
      <c r="HA25" s="534"/>
      <c r="HB25" s="534"/>
      <c r="HC25" s="534"/>
      <c r="HD25" s="534"/>
      <c r="HE25" s="534"/>
      <c r="HF25" s="534"/>
      <c r="HG25" s="534"/>
      <c r="HH25" s="534"/>
      <c r="HI25" s="534"/>
      <c r="HJ25" s="534"/>
      <c r="HK25" s="534"/>
      <c r="HL25" s="534"/>
      <c r="HM25" s="534"/>
      <c r="HN25" s="534"/>
      <c r="HO25" s="534"/>
      <c r="HP25" s="534"/>
      <c r="HQ25" s="534"/>
      <c r="HR25" s="534"/>
      <c r="HS25" s="534"/>
      <c r="HT25" s="534"/>
      <c r="HU25" s="534"/>
      <c r="HV25" s="534"/>
      <c r="HW25" s="534"/>
      <c r="HX25" s="534"/>
      <c r="HY25" s="534"/>
      <c r="HZ25" s="534"/>
      <c r="IA25" s="534"/>
      <c r="IB25" s="534"/>
      <c r="IC25" s="534"/>
      <c r="ID25" s="534"/>
      <c r="IE25" s="534"/>
      <c r="IF25" s="534"/>
      <c r="IG25" s="534"/>
      <c r="IH25" s="534"/>
      <c r="II25" s="534"/>
      <c r="IJ25" s="534"/>
      <c r="IK25" s="534"/>
      <c r="IL25" s="534"/>
      <c r="IM25" s="534"/>
      <c r="IN25" s="534"/>
      <c r="IO25" s="534"/>
      <c r="IP25" s="534"/>
      <c r="IQ25" s="534"/>
      <c r="IR25" s="534"/>
      <c r="IS25" s="534"/>
      <c r="IT25" s="534"/>
      <c r="IU25" s="534"/>
      <c r="IV25" s="534"/>
      <c r="IW25" s="534"/>
      <c r="IX25" s="534"/>
      <c r="IY25" s="534"/>
      <c r="IZ25" s="534"/>
      <c r="JA25" s="534"/>
      <c r="JB25" s="534"/>
      <c r="JC25" s="534"/>
      <c r="JD25" s="534"/>
      <c r="JE25" s="534"/>
      <c r="JF25" s="534"/>
    </row>
  </sheetData>
  <mergeCells count="21">
    <mergeCell ref="JY8:JY9"/>
    <mergeCell ref="JZ8:JZ9"/>
    <mergeCell ref="KA8:KA9"/>
    <mergeCell ref="JS8:JS9"/>
    <mergeCell ref="JT8:JT9"/>
    <mergeCell ref="JU8:JU9"/>
    <mergeCell ref="JV8:JV9"/>
    <mergeCell ref="JW8:JW9"/>
    <mergeCell ref="JX8:JX9"/>
    <mergeCell ref="JR8:JR9"/>
    <mergeCell ref="JG8:JG9"/>
    <mergeCell ref="JH8:JH9"/>
    <mergeCell ref="JI8:JI9"/>
    <mergeCell ref="JJ8:JJ9"/>
    <mergeCell ref="JK8:JK9"/>
    <mergeCell ref="JL8:JL9"/>
    <mergeCell ref="JM8:JM9"/>
    <mergeCell ref="JN8:JN9"/>
    <mergeCell ref="JO8:JO9"/>
    <mergeCell ref="JP8:JP9"/>
    <mergeCell ref="JQ8:JQ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40"/>
  <sheetViews>
    <sheetView showGridLines="0" zoomScale="70" zoomScaleNormal="70" workbookViewId="0">
      <selection activeCell="O5" sqref="O5"/>
    </sheetView>
  </sheetViews>
  <sheetFormatPr baseColWidth="10" defaultColWidth="8.6640625" defaultRowHeight="14"/>
  <cols>
    <col min="1" max="1" width="25" style="256" customWidth="1"/>
    <col min="2" max="2" width="19.6640625" style="256" customWidth="1"/>
    <col min="3" max="4" width="8.6640625" style="256"/>
    <col min="5" max="5" width="9" style="256" customWidth="1"/>
    <col min="6" max="10" width="8.6640625" style="256"/>
    <col min="11" max="11" width="13.6640625" style="256" customWidth="1"/>
    <col min="12" max="12" width="14.33203125" style="257" bestFit="1" customWidth="1"/>
    <col min="13" max="13" width="11.33203125" style="258" customWidth="1"/>
    <col min="14" max="14" width="14.6640625" style="256" bestFit="1" customWidth="1"/>
    <col min="15" max="256" width="8.6640625" style="256"/>
    <col min="257" max="257" width="25" style="256" customWidth="1"/>
    <col min="258" max="258" width="19.6640625" style="256" customWidth="1"/>
    <col min="259" max="260" width="8.6640625" style="256"/>
    <col min="261" max="261" width="9" style="256" customWidth="1"/>
    <col min="262" max="266" width="8.6640625" style="256"/>
    <col min="267" max="267" width="13.6640625" style="256" customWidth="1"/>
    <col min="268" max="268" width="14.33203125" style="256" bestFit="1" customWidth="1"/>
    <col min="269" max="269" width="11.33203125" style="256" customWidth="1"/>
    <col min="270" max="512" width="8.6640625" style="256"/>
    <col min="513" max="513" width="25" style="256" customWidth="1"/>
    <col min="514" max="514" width="19.6640625" style="256" customWidth="1"/>
    <col min="515" max="516" width="8.6640625" style="256"/>
    <col min="517" max="517" width="9" style="256" customWidth="1"/>
    <col min="518" max="522" width="8.6640625" style="256"/>
    <col min="523" max="523" width="13.6640625" style="256" customWidth="1"/>
    <col min="524" max="524" width="14.33203125" style="256" bestFit="1" customWidth="1"/>
    <col min="525" max="525" width="11.33203125" style="256" customWidth="1"/>
    <col min="526" max="768" width="8.6640625" style="256"/>
    <col min="769" max="769" width="25" style="256" customWidth="1"/>
    <col min="770" max="770" width="19.6640625" style="256" customWidth="1"/>
    <col min="771" max="772" width="8.6640625" style="256"/>
    <col min="773" max="773" width="9" style="256" customWidth="1"/>
    <col min="774" max="778" width="8.6640625" style="256"/>
    <col min="779" max="779" width="13.6640625" style="256" customWidth="1"/>
    <col min="780" max="780" width="14.33203125" style="256" bestFit="1" customWidth="1"/>
    <col min="781" max="781" width="11.33203125" style="256" customWidth="1"/>
    <col min="782" max="1024" width="8.6640625" style="256"/>
    <col min="1025" max="1025" width="25" style="256" customWidth="1"/>
    <col min="1026" max="1026" width="19.6640625" style="256" customWidth="1"/>
    <col min="1027" max="1028" width="8.6640625" style="256"/>
    <col min="1029" max="1029" width="9" style="256" customWidth="1"/>
    <col min="1030" max="1034" width="8.6640625" style="256"/>
    <col min="1035" max="1035" width="13.6640625" style="256" customWidth="1"/>
    <col min="1036" max="1036" width="14.33203125" style="256" bestFit="1" customWidth="1"/>
    <col min="1037" max="1037" width="11.33203125" style="256" customWidth="1"/>
    <col min="1038" max="1280" width="8.6640625" style="256"/>
    <col min="1281" max="1281" width="25" style="256" customWidth="1"/>
    <col min="1282" max="1282" width="19.6640625" style="256" customWidth="1"/>
    <col min="1283" max="1284" width="8.6640625" style="256"/>
    <col min="1285" max="1285" width="9" style="256" customWidth="1"/>
    <col min="1286" max="1290" width="8.6640625" style="256"/>
    <col min="1291" max="1291" width="13.6640625" style="256" customWidth="1"/>
    <col min="1292" max="1292" width="14.33203125" style="256" bestFit="1" customWidth="1"/>
    <col min="1293" max="1293" width="11.33203125" style="256" customWidth="1"/>
    <col min="1294" max="1536" width="8.6640625" style="256"/>
    <col min="1537" max="1537" width="25" style="256" customWidth="1"/>
    <col min="1538" max="1538" width="19.6640625" style="256" customWidth="1"/>
    <col min="1539" max="1540" width="8.6640625" style="256"/>
    <col min="1541" max="1541" width="9" style="256" customWidth="1"/>
    <col min="1542" max="1546" width="8.6640625" style="256"/>
    <col min="1547" max="1547" width="13.6640625" style="256" customWidth="1"/>
    <col min="1548" max="1548" width="14.33203125" style="256" bestFit="1" customWidth="1"/>
    <col min="1549" max="1549" width="11.33203125" style="256" customWidth="1"/>
    <col min="1550" max="1792" width="8.6640625" style="256"/>
    <col min="1793" max="1793" width="25" style="256" customWidth="1"/>
    <col min="1794" max="1794" width="19.6640625" style="256" customWidth="1"/>
    <col min="1795" max="1796" width="8.6640625" style="256"/>
    <col min="1797" max="1797" width="9" style="256" customWidth="1"/>
    <col min="1798" max="1802" width="8.6640625" style="256"/>
    <col min="1803" max="1803" width="13.6640625" style="256" customWidth="1"/>
    <col min="1804" max="1804" width="14.33203125" style="256" bestFit="1" customWidth="1"/>
    <col min="1805" max="1805" width="11.33203125" style="256" customWidth="1"/>
    <col min="1806" max="2048" width="8.6640625" style="256"/>
    <col min="2049" max="2049" width="25" style="256" customWidth="1"/>
    <col min="2050" max="2050" width="19.6640625" style="256" customWidth="1"/>
    <col min="2051" max="2052" width="8.6640625" style="256"/>
    <col min="2053" max="2053" width="9" style="256" customWidth="1"/>
    <col min="2054" max="2058" width="8.6640625" style="256"/>
    <col min="2059" max="2059" width="13.6640625" style="256" customWidth="1"/>
    <col min="2060" max="2060" width="14.33203125" style="256" bestFit="1" customWidth="1"/>
    <col min="2061" max="2061" width="11.33203125" style="256" customWidth="1"/>
    <col min="2062" max="2304" width="8.6640625" style="256"/>
    <col min="2305" max="2305" width="25" style="256" customWidth="1"/>
    <col min="2306" max="2306" width="19.6640625" style="256" customWidth="1"/>
    <col min="2307" max="2308" width="8.6640625" style="256"/>
    <col min="2309" max="2309" width="9" style="256" customWidth="1"/>
    <col min="2310" max="2314" width="8.6640625" style="256"/>
    <col min="2315" max="2315" width="13.6640625" style="256" customWidth="1"/>
    <col min="2316" max="2316" width="14.33203125" style="256" bestFit="1" customWidth="1"/>
    <col min="2317" max="2317" width="11.33203125" style="256" customWidth="1"/>
    <col min="2318" max="2560" width="8.6640625" style="256"/>
    <col min="2561" max="2561" width="25" style="256" customWidth="1"/>
    <col min="2562" max="2562" width="19.6640625" style="256" customWidth="1"/>
    <col min="2563" max="2564" width="8.6640625" style="256"/>
    <col min="2565" max="2565" width="9" style="256" customWidth="1"/>
    <col min="2566" max="2570" width="8.6640625" style="256"/>
    <col min="2571" max="2571" width="13.6640625" style="256" customWidth="1"/>
    <col min="2572" max="2572" width="14.33203125" style="256" bestFit="1" customWidth="1"/>
    <col min="2573" max="2573" width="11.33203125" style="256" customWidth="1"/>
    <col min="2574" max="2816" width="8.6640625" style="256"/>
    <col min="2817" max="2817" width="25" style="256" customWidth="1"/>
    <col min="2818" max="2818" width="19.6640625" style="256" customWidth="1"/>
    <col min="2819" max="2820" width="8.6640625" style="256"/>
    <col min="2821" max="2821" width="9" style="256" customWidth="1"/>
    <col min="2822" max="2826" width="8.6640625" style="256"/>
    <col min="2827" max="2827" width="13.6640625" style="256" customWidth="1"/>
    <col min="2828" max="2828" width="14.33203125" style="256" bestFit="1" customWidth="1"/>
    <col min="2829" max="2829" width="11.33203125" style="256" customWidth="1"/>
    <col min="2830" max="3072" width="8.6640625" style="256"/>
    <col min="3073" max="3073" width="25" style="256" customWidth="1"/>
    <col min="3074" max="3074" width="19.6640625" style="256" customWidth="1"/>
    <col min="3075" max="3076" width="8.6640625" style="256"/>
    <col min="3077" max="3077" width="9" style="256" customWidth="1"/>
    <col min="3078" max="3082" width="8.6640625" style="256"/>
    <col min="3083" max="3083" width="13.6640625" style="256" customWidth="1"/>
    <col min="3084" max="3084" width="14.33203125" style="256" bestFit="1" customWidth="1"/>
    <col min="3085" max="3085" width="11.33203125" style="256" customWidth="1"/>
    <col min="3086" max="3328" width="8.6640625" style="256"/>
    <col min="3329" max="3329" width="25" style="256" customWidth="1"/>
    <col min="3330" max="3330" width="19.6640625" style="256" customWidth="1"/>
    <col min="3331" max="3332" width="8.6640625" style="256"/>
    <col min="3333" max="3333" width="9" style="256" customWidth="1"/>
    <col min="3334" max="3338" width="8.6640625" style="256"/>
    <col min="3339" max="3339" width="13.6640625" style="256" customWidth="1"/>
    <col min="3340" max="3340" width="14.33203125" style="256" bestFit="1" customWidth="1"/>
    <col min="3341" max="3341" width="11.33203125" style="256" customWidth="1"/>
    <col min="3342" max="3584" width="8.6640625" style="256"/>
    <col min="3585" max="3585" width="25" style="256" customWidth="1"/>
    <col min="3586" max="3586" width="19.6640625" style="256" customWidth="1"/>
    <col min="3587" max="3588" width="8.6640625" style="256"/>
    <col min="3589" max="3589" width="9" style="256" customWidth="1"/>
    <col min="3590" max="3594" width="8.6640625" style="256"/>
    <col min="3595" max="3595" width="13.6640625" style="256" customWidth="1"/>
    <col min="3596" max="3596" width="14.33203125" style="256" bestFit="1" customWidth="1"/>
    <col min="3597" max="3597" width="11.33203125" style="256" customWidth="1"/>
    <col min="3598" max="3840" width="8.6640625" style="256"/>
    <col min="3841" max="3841" width="25" style="256" customWidth="1"/>
    <col min="3842" max="3842" width="19.6640625" style="256" customWidth="1"/>
    <col min="3843" max="3844" width="8.6640625" style="256"/>
    <col min="3845" max="3845" width="9" style="256" customWidth="1"/>
    <col min="3846" max="3850" width="8.6640625" style="256"/>
    <col min="3851" max="3851" width="13.6640625" style="256" customWidth="1"/>
    <col min="3852" max="3852" width="14.33203125" style="256" bestFit="1" customWidth="1"/>
    <col min="3853" max="3853" width="11.33203125" style="256" customWidth="1"/>
    <col min="3854" max="4096" width="8.6640625" style="256"/>
    <col min="4097" max="4097" width="25" style="256" customWidth="1"/>
    <col min="4098" max="4098" width="19.6640625" style="256" customWidth="1"/>
    <col min="4099" max="4100" width="8.6640625" style="256"/>
    <col min="4101" max="4101" width="9" style="256" customWidth="1"/>
    <col min="4102" max="4106" width="8.6640625" style="256"/>
    <col min="4107" max="4107" width="13.6640625" style="256" customWidth="1"/>
    <col min="4108" max="4108" width="14.33203125" style="256" bestFit="1" customWidth="1"/>
    <col min="4109" max="4109" width="11.33203125" style="256" customWidth="1"/>
    <col min="4110" max="4352" width="8.6640625" style="256"/>
    <col min="4353" max="4353" width="25" style="256" customWidth="1"/>
    <col min="4354" max="4354" width="19.6640625" style="256" customWidth="1"/>
    <col min="4355" max="4356" width="8.6640625" style="256"/>
    <col min="4357" max="4357" width="9" style="256" customWidth="1"/>
    <col min="4358" max="4362" width="8.6640625" style="256"/>
    <col min="4363" max="4363" width="13.6640625" style="256" customWidth="1"/>
    <col min="4364" max="4364" width="14.33203125" style="256" bestFit="1" customWidth="1"/>
    <col min="4365" max="4365" width="11.33203125" style="256" customWidth="1"/>
    <col min="4366" max="4608" width="8.6640625" style="256"/>
    <col min="4609" max="4609" width="25" style="256" customWidth="1"/>
    <col min="4610" max="4610" width="19.6640625" style="256" customWidth="1"/>
    <col min="4611" max="4612" width="8.6640625" style="256"/>
    <col min="4613" max="4613" width="9" style="256" customWidth="1"/>
    <col min="4614" max="4618" width="8.6640625" style="256"/>
    <col min="4619" max="4619" width="13.6640625" style="256" customWidth="1"/>
    <col min="4620" max="4620" width="14.33203125" style="256" bestFit="1" customWidth="1"/>
    <col min="4621" max="4621" width="11.33203125" style="256" customWidth="1"/>
    <col min="4622" max="4864" width="8.6640625" style="256"/>
    <col min="4865" max="4865" width="25" style="256" customWidth="1"/>
    <col min="4866" max="4866" width="19.6640625" style="256" customWidth="1"/>
    <col min="4867" max="4868" width="8.6640625" style="256"/>
    <col min="4869" max="4869" width="9" style="256" customWidth="1"/>
    <col min="4870" max="4874" width="8.6640625" style="256"/>
    <col min="4875" max="4875" width="13.6640625" style="256" customWidth="1"/>
    <col min="4876" max="4876" width="14.33203125" style="256" bestFit="1" customWidth="1"/>
    <col min="4877" max="4877" width="11.33203125" style="256" customWidth="1"/>
    <col min="4878" max="5120" width="8.6640625" style="256"/>
    <col min="5121" max="5121" width="25" style="256" customWidth="1"/>
    <col min="5122" max="5122" width="19.6640625" style="256" customWidth="1"/>
    <col min="5123" max="5124" width="8.6640625" style="256"/>
    <col min="5125" max="5125" width="9" style="256" customWidth="1"/>
    <col min="5126" max="5130" width="8.6640625" style="256"/>
    <col min="5131" max="5131" width="13.6640625" style="256" customWidth="1"/>
    <col min="5132" max="5132" width="14.33203125" style="256" bestFit="1" customWidth="1"/>
    <col min="5133" max="5133" width="11.33203125" style="256" customWidth="1"/>
    <col min="5134" max="5376" width="8.6640625" style="256"/>
    <col min="5377" max="5377" width="25" style="256" customWidth="1"/>
    <col min="5378" max="5378" width="19.6640625" style="256" customWidth="1"/>
    <col min="5379" max="5380" width="8.6640625" style="256"/>
    <col min="5381" max="5381" width="9" style="256" customWidth="1"/>
    <col min="5382" max="5386" width="8.6640625" style="256"/>
    <col min="5387" max="5387" width="13.6640625" style="256" customWidth="1"/>
    <col min="5388" max="5388" width="14.33203125" style="256" bestFit="1" customWidth="1"/>
    <col min="5389" max="5389" width="11.33203125" style="256" customWidth="1"/>
    <col min="5390" max="5632" width="8.6640625" style="256"/>
    <col min="5633" max="5633" width="25" style="256" customWidth="1"/>
    <col min="5634" max="5634" width="19.6640625" style="256" customWidth="1"/>
    <col min="5635" max="5636" width="8.6640625" style="256"/>
    <col min="5637" max="5637" width="9" style="256" customWidth="1"/>
    <col min="5638" max="5642" width="8.6640625" style="256"/>
    <col min="5643" max="5643" width="13.6640625" style="256" customWidth="1"/>
    <col min="5644" max="5644" width="14.33203125" style="256" bestFit="1" customWidth="1"/>
    <col min="5645" max="5645" width="11.33203125" style="256" customWidth="1"/>
    <col min="5646" max="5888" width="8.6640625" style="256"/>
    <col min="5889" max="5889" width="25" style="256" customWidth="1"/>
    <col min="5890" max="5890" width="19.6640625" style="256" customWidth="1"/>
    <col min="5891" max="5892" width="8.6640625" style="256"/>
    <col min="5893" max="5893" width="9" style="256" customWidth="1"/>
    <col min="5894" max="5898" width="8.6640625" style="256"/>
    <col min="5899" max="5899" width="13.6640625" style="256" customWidth="1"/>
    <col min="5900" max="5900" width="14.33203125" style="256" bestFit="1" customWidth="1"/>
    <col min="5901" max="5901" width="11.33203125" style="256" customWidth="1"/>
    <col min="5902" max="6144" width="8.6640625" style="256"/>
    <col min="6145" max="6145" width="25" style="256" customWidth="1"/>
    <col min="6146" max="6146" width="19.6640625" style="256" customWidth="1"/>
    <col min="6147" max="6148" width="8.6640625" style="256"/>
    <col min="6149" max="6149" width="9" style="256" customWidth="1"/>
    <col min="6150" max="6154" width="8.6640625" style="256"/>
    <col min="6155" max="6155" width="13.6640625" style="256" customWidth="1"/>
    <col min="6156" max="6156" width="14.33203125" style="256" bestFit="1" customWidth="1"/>
    <col min="6157" max="6157" width="11.33203125" style="256" customWidth="1"/>
    <col min="6158" max="6400" width="8.6640625" style="256"/>
    <col min="6401" max="6401" width="25" style="256" customWidth="1"/>
    <col min="6402" max="6402" width="19.6640625" style="256" customWidth="1"/>
    <col min="6403" max="6404" width="8.6640625" style="256"/>
    <col min="6405" max="6405" width="9" style="256" customWidth="1"/>
    <col min="6406" max="6410" width="8.6640625" style="256"/>
    <col min="6411" max="6411" width="13.6640625" style="256" customWidth="1"/>
    <col min="6412" max="6412" width="14.33203125" style="256" bestFit="1" customWidth="1"/>
    <col min="6413" max="6413" width="11.33203125" style="256" customWidth="1"/>
    <col min="6414" max="6656" width="8.6640625" style="256"/>
    <col min="6657" max="6657" width="25" style="256" customWidth="1"/>
    <col min="6658" max="6658" width="19.6640625" style="256" customWidth="1"/>
    <col min="6659" max="6660" width="8.6640625" style="256"/>
    <col min="6661" max="6661" width="9" style="256" customWidth="1"/>
    <col min="6662" max="6666" width="8.6640625" style="256"/>
    <col min="6667" max="6667" width="13.6640625" style="256" customWidth="1"/>
    <col min="6668" max="6668" width="14.33203125" style="256" bestFit="1" customWidth="1"/>
    <col min="6669" max="6669" width="11.33203125" style="256" customWidth="1"/>
    <col min="6670" max="6912" width="8.6640625" style="256"/>
    <col min="6913" max="6913" width="25" style="256" customWidth="1"/>
    <col min="6914" max="6914" width="19.6640625" style="256" customWidth="1"/>
    <col min="6915" max="6916" width="8.6640625" style="256"/>
    <col min="6917" max="6917" width="9" style="256" customWidth="1"/>
    <col min="6918" max="6922" width="8.6640625" style="256"/>
    <col min="6923" max="6923" width="13.6640625" style="256" customWidth="1"/>
    <col min="6924" max="6924" width="14.33203125" style="256" bestFit="1" customWidth="1"/>
    <col min="6925" max="6925" width="11.33203125" style="256" customWidth="1"/>
    <col min="6926" max="7168" width="8.6640625" style="256"/>
    <col min="7169" max="7169" width="25" style="256" customWidth="1"/>
    <col min="7170" max="7170" width="19.6640625" style="256" customWidth="1"/>
    <col min="7171" max="7172" width="8.6640625" style="256"/>
    <col min="7173" max="7173" width="9" style="256" customWidth="1"/>
    <col min="7174" max="7178" width="8.6640625" style="256"/>
    <col min="7179" max="7179" width="13.6640625" style="256" customWidth="1"/>
    <col min="7180" max="7180" width="14.33203125" style="256" bestFit="1" customWidth="1"/>
    <col min="7181" max="7181" width="11.33203125" style="256" customWidth="1"/>
    <col min="7182" max="7424" width="8.6640625" style="256"/>
    <col min="7425" max="7425" width="25" style="256" customWidth="1"/>
    <col min="7426" max="7426" width="19.6640625" style="256" customWidth="1"/>
    <col min="7427" max="7428" width="8.6640625" style="256"/>
    <col min="7429" max="7429" width="9" style="256" customWidth="1"/>
    <col min="7430" max="7434" width="8.6640625" style="256"/>
    <col min="7435" max="7435" width="13.6640625" style="256" customWidth="1"/>
    <col min="7436" max="7436" width="14.33203125" style="256" bestFit="1" customWidth="1"/>
    <col min="7437" max="7437" width="11.33203125" style="256" customWidth="1"/>
    <col min="7438" max="7680" width="8.6640625" style="256"/>
    <col min="7681" max="7681" width="25" style="256" customWidth="1"/>
    <col min="7682" max="7682" width="19.6640625" style="256" customWidth="1"/>
    <col min="7683" max="7684" width="8.6640625" style="256"/>
    <col min="7685" max="7685" width="9" style="256" customWidth="1"/>
    <col min="7686" max="7690" width="8.6640625" style="256"/>
    <col min="7691" max="7691" width="13.6640625" style="256" customWidth="1"/>
    <col min="7692" max="7692" width="14.33203125" style="256" bestFit="1" customWidth="1"/>
    <col min="7693" max="7693" width="11.33203125" style="256" customWidth="1"/>
    <col min="7694" max="7936" width="8.6640625" style="256"/>
    <col min="7937" max="7937" width="25" style="256" customWidth="1"/>
    <col min="7938" max="7938" width="19.6640625" style="256" customWidth="1"/>
    <col min="7939" max="7940" width="8.6640625" style="256"/>
    <col min="7941" max="7941" width="9" style="256" customWidth="1"/>
    <col min="7942" max="7946" width="8.6640625" style="256"/>
    <col min="7947" max="7947" width="13.6640625" style="256" customWidth="1"/>
    <col min="7948" max="7948" width="14.33203125" style="256" bestFit="1" customWidth="1"/>
    <col min="7949" max="7949" width="11.33203125" style="256" customWidth="1"/>
    <col min="7950" max="8192" width="8.6640625" style="256"/>
    <col min="8193" max="8193" width="25" style="256" customWidth="1"/>
    <col min="8194" max="8194" width="19.6640625" style="256" customWidth="1"/>
    <col min="8195" max="8196" width="8.6640625" style="256"/>
    <col min="8197" max="8197" width="9" style="256" customWidth="1"/>
    <col min="8198" max="8202" width="8.6640625" style="256"/>
    <col min="8203" max="8203" width="13.6640625" style="256" customWidth="1"/>
    <col min="8204" max="8204" width="14.33203125" style="256" bestFit="1" customWidth="1"/>
    <col min="8205" max="8205" width="11.33203125" style="256" customWidth="1"/>
    <col min="8206" max="8448" width="8.6640625" style="256"/>
    <col min="8449" max="8449" width="25" style="256" customWidth="1"/>
    <col min="8450" max="8450" width="19.6640625" style="256" customWidth="1"/>
    <col min="8451" max="8452" width="8.6640625" style="256"/>
    <col min="8453" max="8453" width="9" style="256" customWidth="1"/>
    <col min="8454" max="8458" width="8.6640625" style="256"/>
    <col min="8459" max="8459" width="13.6640625" style="256" customWidth="1"/>
    <col min="8460" max="8460" width="14.33203125" style="256" bestFit="1" customWidth="1"/>
    <col min="8461" max="8461" width="11.33203125" style="256" customWidth="1"/>
    <col min="8462" max="8704" width="8.6640625" style="256"/>
    <col min="8705" max="8705" width="25" style="256" customWidth="1"/>
    <col min="8706" max="8706" width="19.6640625" style="256" customWidth="1"/>
    <col min="8707" max="8708" width="8.6640625" style="256"/>
    <col min="8709" max="8709" width="9" style="256" customWidth="1"/>
    <col min="8710" max="8714" width="8.6640625" style="256"/>
    <col min="8715" max="8715" width="13.6640625" style="256" customWidth="1"/>
    <col min="8716" max="8716" width="14.33203125" style="256" bestFit="1" customWidth="1"/>
    <col min="8717" max="8717" width="11.33203125" style="256" customWidth="1"/>
    <col min="8718" max="8960" width="8.6640625" style="256"/>
    <col min="8961" max="8961" width="25" style="256" customWidth="1"/>
    <col min="8962" max="8962" width="19.6640625" style="256" customWidth="1"/>
    <col min="8963" max="8964" width="8.6640625" style="256"/>
    <col min="8965" max="8965" width="9" style="256" customWidth="1"/>
    <col min="8966" max="8970" width="8.6640625" style="256"/>
    <col min="8971" max="8971" width="13.6640625" style="256" customWidth="1"/>
    <col min="8972" max="8972" width="14.33203125" style="256" bestFit="1" customWidth="1"/>
    <col min="8973" max="8973" width="11.33203125" style="256" customWidth="1"/>
    <col min="8974" max="9216" width="8.6640625" style="256"/>
    <col min="9217" max="9217" width="25" style="256" customWidth="1"/>
    <col min="9218" max="9218" width="19.6640625" style="256" customWidth="1"/>
    <col min="9219" max="9220" width="8.6640625" style="256"/>
    <col min="9221" max="9221" width="9" style="256" customWidth="1"/>
    <col min="9222" max="9226" width="8.6640625" style="256"/>
    <col min="9227" max="9227" width="13.6640625" style="256" customWidth="1"/>
    <col min="9228" max="9228" width="14.33203125" style="256" bestFit="1" customWidth="1"/>
    <col min="9229" max="9229" width="11.33203125" style="256" customWidth="1"/>
    <col min="9230" max="9472" width="8.6640625" style="256"/>
    <col min="9473" max="9473" width="25" style="256" customWidth="1"/>
    <col min="9474" max="9474" width="19.6640625" style="256" customWidth="1"/>
    <col min="9475" max="9476" width="8.6640625" style="256"/>
    <col min="9477" max="9477" width="9" style="256" customWidth="1"/>
    <col min="9478" max="9482" width="8.6640625" style="256"/>
    <col min="9483" max="9483" width="13.6640625" style="256" customWidth="1"/>
    <col min="9484" max="9484" width="14.33203125" style="256" bestFit="1" customWidth="1"/>
    <col min="9485" max="9485" width="11.33203125" style="256" customWidth="1"/>
    <col min="9486" max="9728" width="8.6640625" style="256"/>
    <col min="9729" max="9729" width="25" style="256" customWidth="1"/>
    <col min="9730" max="9730" width="19.6640625" style="256" customWidth="1"/>
    <col min="9731" max="9732" width="8.6640625" style="256"/>
    <col min="9733" max="9733" width="9" style="256" customWidth="1"/>
    <col min="9734" max="9738" width="8.6640625" style="256"/>
    <col min="9739" max="9739" width="13.6640625" style="256" customWidth="1"/>
    <col min="9740" max="9740" width="14.33203125" style="256" bestFit="1" customWidth="1"/>
    <col min="9741" max="9741" width="11.33203125" style="256" customWidth="1"/>
    <col min="9742" max="9984" width="8.6640625" style="256"/>
    <col min="9985" max="9985" width="25" style="256" customWidth="1"/>
    <col min="9986" max="9986" width="19.6640625" style="256" customWidth="1"/>
    <col min="9987" max="9988" width="8.6640625" style="256"/>
    <col min="9989" max="9989" width="9" style="256" customWidth="1"/>
    <col min="9990" max="9994" width="8.6640625" style="256"/>
    <col min="9995" max="9995" width="13.6640625" style="256" customWidth="1"/>
    <col min="9996" max="9996" width="14.33203125" style="256" bestFit="1" customWidth="1"/>
    <col min="9997" max="9997" width="11.33203125" style="256" customWidth="1"/>
    <col min="9998" max="10240" width="8.6640625" style="256"/>
    <col min="10241" max="10241" width="25" style="256" customWidth="1"/>
    <col min="10242" max="10242" width="19.6640625" style="256" customWidth="1"/>
    <col min="10243" max="10244" width="8.6640625" style="256"/>
    <col min="10245" max="10245" width="9" style="256" customWidth="1"/>
    <col min="10246" max="10250" width="8.6640625" style="256"/>
    <col min="10251" max="10251" width="13.6640625" style="256" customWidth="1"/>
    <col min="10252" max="10252" width="14.33203125" style="256" bestFit="1" customWidth="1"/>
    <col min="10253" max="10253" width="11.33203125" style="256" customWidth="1"/>
    <col min="10254" max="10496" width="8.6640625" style="256"/>
    <col min="10497" max="10497" width="25" style="256" customWidth="1"/>
    <col min="10498" max="10498" width="19.6640625" style="256" customWidth="1"/>
    <col min="10499" max="10500" width="8.6640625" style="256"/>
    <col min="10501" max="10501" width="9" style="256" customWidth="1"/>
    <col min="10502" max="10506" width="8.6640625" style="256"/>
    <col min="10507" max="10507" width="13.6640625" style="256" customWidth="1"/>
    <col min="10508" max="10508" width="14.33203125" style="256" bestFit="1" customWidth="1"/>
    <col min="10509" max="10509" width="11.33203125" style="256" customWidth="1"/>
    <col min="10510" max="10752" width="8.6640625" style="256"/>
    <col min="10753" max="10753" width="25" style="256" customWidth="1"/>
    <col min="10754" max="10754" width="19.6640625" style="256" customWidth="1"/>
    <col min="10755" max="10756" width="8.6640625" style="256"/>
    <col min="10757" max="10757" width="9" style="256" customWidth="1"/>
    <col min="10758" max="10762" width="8.6640625" style="256"/>
    <col min="10763" max="10763" width="13.6640625" style="256" customWidth="1"/>
    <col min="10764" max="10764" width="14.33203125" style="256" bestFit="1" customWidth="1"/>
    <col min="10765" max="10765" width="11.33203125" style="256" customWidth="1"/>
    <col min="10766" max="11008" width="8.6640625" style="256"/>
    <col min="11009" max="11009" width="25" style="256" customWidth="1"/>
    <col min="11010" max="11010" width="19.6640625" style="256" customWidth="1"/>
    <col min="11011" max="11012" width="8.6640625" style="256"/>
    <col min="11013" max="11013" width="9" style="256" customWidth="1"/>
    <col min="11014" max="11018" width="8.6640625" style="256"/>
    <col min="11019" max="11019" width="13.6640625" style="256" customWidth="1"/>
    <col min="11020" max="11020" width="14.33203125" style="256" bestFit="1" customWidth="1"/>
    <col min="11021" max="11021" width="11.33203125" style="256" customWidth="1"/>
    <col min="11022" max="11264" width="8.6640625" style="256"/>
    <col min="11265" max="11265" width="25" style="256" customWidth="1"/>
    <col min="11266" max="11266" width="19.6640625" style="256" customWidth="1"/>
    <col min="11267" max="11268" width="8.6640625" style="256"/>
    <col min="11269" max="11269" width="9" style="256" customWidth="1"/>
    <col min="11270" max="11274" width="8.6640625" style="256"/>
    <col min="11275" max="11275" width="13.6640625" style="256" customWidth="1"/>
    <col min="11276" max="11276" width="14.33203125" style="256" bestFit="1" customWidth="1"/>
    <col min="11277" max="11277" width="11.33203125" style="256" customWidth="1"/>
    <col min="11278" max="11520" width="8.6640625" style="256"/>
    <col min="11521" max="11521" width="25" style="256" customWidth="1"/>
    <col min="11522" max="11522" width="19.6640625" style="256" customWidth="1"/>
    <col min="11523" max="11524" width="8.6640625" style="256"/>
    <col min="11525" max="11525" width="9" style="256" customWidth="1"/>
    <col min="11526" max="11530" width="8.6640625" style="256"/>
    <col min="11531" max="11531" width="13.6640625" style="256" customWidth="1"/>
    <col min="11532" max="11532" width="14.33203125" style="256" bestFit="1" customWidth="1"/>
    <col min="11533" max="11533" width="11.33203125" style="256" customWidth="1"/>
    <col min="11534" max="11776" width="8.6640625" style="256"/>
    <col min="11777" max="11777" width="25" style="256" customWidth="1"/>
    <col min="11778" max="11778" width="19.6640625" style="256" customWidth="1"/>
    <col min="11779" max="11780" width="8.6640625" style="256"/>
    <col min="11781" max="11781" width="9" style="256" customWidth="1"/>
    <col min="11782" max="11786" width="8.6640625" style="256"/>
    <col min="11787" max="11787" width="13.6640625" style="256" customWidth="1"/>
    <col min="11788" max="11788" width="14.33203125" style="256" bestFit="1" customWidth="1"/>
    <col min="11789" max="11789" width="11.33203125" style="256" customWidth="1"/>
    <col min="11790" max="12032" width="8.6640625" style="256"/>
    <col min="12033" max="12033" width="25" style="256" customWidth="1"/>
    <col min="12034" max="12034" width="19.6640625" style="256" customWidth="1"/>
    <col min="12035" max="12036" width="8.6640625" style="256"/>
    <col min="12037" max="12037" width="9" style="256" customWidth="1"/>
    <col min="12038" max="12042" width="8.6640625" style="256"/>
    <col min="12043" max="12043" width="13.6640625" style="256" customWidth="1"/>
    <col min="12044" max="12044" width="14.33203125" style="256" bestFit="1" customWidth="1"/>
    <col min="12045" max="12045" width="11.33203125" style="256" customWidth="1"/>
    <col min="12046" max="12288" width="8.6640625" style="256"/>
    <col min="12289" max="12289" width="25" style="256" customWidth="1"/>
    <col min="12290" max="12290" width="19.6640625" style="256" customWidth="1"/>
    <col min="12291" max="12292" width="8.6640625" style="256"/>
    <col min="12293" max="12293" width="9" style="256" customWidth="1"/>
    <col min="12294" max="12298" width="8.6640625" style="256"/>
    <col min="12299" max="12299" width="13.6640625" style="256" customWidth="1"/>
    <col min="12300" max="12300" width="14.33203125" style="256" bestFit="1" customWidth="1"/>
    <col min="12301" max="12301" width="11.33203125" style="256" customWidth="1"/>
    <col min="12302" max="12544" width="8.6640625" style="256"/>
    <col min="12545" max="12545" width="25" style="256" customWidth="1"/>
    <col min="12546" max="12546" width="19.6640625" style="256" customWidth="1"/>
    <col min="12547" max="12548" width="8.6640625" style="256"/>
    <col min="12549" max="12549" width="9" style="256" customWidth="1"/>
    <col min="12550" max="12554" width="8.6640625" style="256"/>
    <col min="12555" max="12555" width="13.6640625" style="256" customWidth="1"/>
    <col min="12556" max="12556" width="14.33203125" style="256" bestFit="1" customWidth="1"/>
    <col min="12557" max="12557" width="11.33203125" style="256" customWidth="1"/>
    <col min="12558" max="12800" width="8.6640625" style="256"/>
    <col min="12801" max="12801" width="25" style="256" customWidth="1"/>
    <col min="12802" max="12802" width="19.6640625" style="256" customWidth="1"/>
    <col min="12803" max="12804" width="8.6640625" style="256"/>
    <col min="12805" max="12805" width="9" style="256" customWidth="1"/>
    <col min="12806" max="12810" width="8.6640625" style="256"/>
    <col min="12811" max="12811" width="13.6640625" style="256" customWidth="1"/>
    <col min="12812" max="12812" width="14.33203125" style="256" bestFit="1" customWidth="1"/>
    <col min="12813" max="12813" width="11.33203125" style="256" customWidth="1"/>
    <col min="12814" max="13056" width="8.6640625" style="256"/>
    <col min="13057" max="13057" width="25" style="256" customWidth="1"/>
    <col min="13058" max="13058" width="19.6640625" style="256" customWidth="1"/>
    <col min="13059" max="13060" width="8.6640625" style="256"/>
    <col min="13061" max="13061" width="9" style="256" customWidth="1"/>
    <col min="13062" max="13066" width="8.6640625" style="256"/>
    <col min="13067" max="13067" width="13.6640625" style="256" customWidth="1"/>
    <col min="13068" max="13068" width="14.33203125" style="256" bestFit="1" customWidth="1"/>
    <col min="13069" max="13069" width="11.33203125" style="256" customWidth="1"/>
    <col min="13070" max="13312" width="8.6640625" style="256"/>
    <col min="13313" max="13313" width="25" style="256" customWidth="1"/>
    <col min="13314" max="13314" width="19.6640625" style="256" customWidth="1"/>
    <col min="13315" max="13316" width="8.6640625" style="256"/>
    <col min="13317" max="13317" width="9" style="256" customWidth="1"/>
    <col min="13318" max="13322" width="8.6640625" style="256"/>
    <col min="13323" max="13323" width="13.6640625" style="256" customWidth="1"/>
    <col min="13324" max="13324" width="14.33203125" style="256" bestFit="1" customWidth="1"/>
    <col min="13325" max="13325" width="11.33203125" style="256" customWidth="1"/>
    <col min="13326" max="13568" width="8.6640625" style="256"/>
    <col min="13569" max="13569" width="25" style="256" customWidth="1"/>
    <col min="13570" max="13570" width="19.6640625" style="256" customWidth="1"/>
    <col min="13571" max="13572" width="8.6640625" style="256"/>
    <col min="13573" max="13573" width="9" style="256" customWidth="1"/>
    <col min="13574" max="13578" width="8.6640625" style="256"/>
    <col min="13579" max="13579" width="13.6640625" style="256" customWidth="1"/>
    <col min="13580" max="13580" width="14.33203125" style="256" bestFit="1" customWidth="1"/>
    <col min="13581" max="13581" width="11.33203125" style="256" customWidth="1"/>
    <col min="13582" max="13824" width="8.6640625" style="256"/>
    <col min="13825" max="13825" width="25" style="256" customWidth="1"/>
    <col min="13826" max="13826" width="19.6640625" style="256" customWidth="1"/>
    <col min="13827" max="13828" width="8.6640625" style="256"/>
    <col min="13829" max="13829" width="9" style="256" customWidth="1"/>
    <col min="13830" max="13834" width="8.6640625" style="256"/>
    <col min="13835" max="13835" width="13.6640625" style="256" customWidth="1"/>
    <col min="13836" max="13836" width="14.33203125" style="256" bestFit="1" customWidth="1"/>
    <col min="13837" max="13837" width="11.33203125" style="256" customWidth="1"/>
    <col min="13838" max="14080" width="8.6640625" style="256"/>
    <col min="14081" max="14081" width="25" style="256" customWidth="1"/>
    <col min="14082" max="14082" width="19.6640625" style="256" customWidth="1"/>
    <col min="14083" max="14084" width="8.6640625" style="256"/>
    <col min="14085" max="14085" width="9" style="256" customWidth="1"/>
    <col min="14086" max="14090" width="8.6640625" style="256"/>
    <col min="14091" max="14091" width="13.6640625" style="256" customWidth="1"/>
    <col min="14092" max="14092" width="14.33203125" style="256" bestFit="1" customWidth="1"/>
    <col min="14093" max="14093" width="11.33203125" style="256" customWidth="1"/>
    <col min="14094" max="14336" width="8.6640625" style="256"/>
    <col min="14337" max="14337" width="25" style="256" customWidth="1"/>
    <col min="14338" max="14338" width="19.6640625" style="256" customWidth="1"/>
    <col min="14339" max="14340" width="8.6640625" style="256"/>
    <col min="14341" max="14341" width="9" style="256" customWidth="1"/>
    <col min="14342" max="14346" width="8.6640625" style="256"/>
    <col min="14347" max="14347" width="13.6640625" style="256" customWidth="1"/>
    <col min="14348" max="14348" width="14.33203125" style="256" bestFit="1" customWidth="1"/>
    <col min="14349" max="14349" width="11.33203125" style="256" customWidth="1"/>
    <col min="14350" max="14592" width="8.6640625" style="256"/>
    <col min="14593" max="14593" width="25" style="256" customWidth="1"/>
    <col min="14594" max="14594" width="19.6640625" style="256" customWidth="1"/>
    <col min="14595" max="14596" width="8.6640625" style="256"/>
    <col min="14597" max="14597" width="9" style="256" customWidth="1"/>
    <col min="14598" max="14602" width="8.6640625" style="256"/>
    <col min="14603" max="14603" width="13.6640625" style="256" customWidth="1"/>
    <col min="14604" max="14604" width="14.33203125" style="256" bestFit="1" customWidth="1"/>
    <col min="14605" max="14605" width="11.33203125" style="256" customWidth="1"/>
    <col min="14606" max="14848" width="8.6640625" style="256"/>
    <col min="14849" max="14849" width="25" style="256" customWidth="1"/>
    <col min="14850" max="14850" width="19.6640625" style="256" customWidth="1"/>
    <col min="14851" max="14852" width="8.6640625" style="256"/>
    <col min="14853" max="14853" width="9" style="256" customWidth="1"/>
    <col min="14854" max="14858" width="8.6640625" style="256"/>
    <col min="14859" max="14859" width="13.6640625" style="256" customWidth="1"/>
    <col min="14860" max="14860" width="14.33203125" style="256" bestFit="1" customWidth="1"/>
    <col min="14861" max="14861" width="11.33203125" style="256" customWidth="1"/>
    <col min="14862" max="15104" width="8.6640625" style="256"/>
    <col min="15105" max="15105" width="25" style="256" customWidth="1"/>
    <col min="15106" max="15106" width="19.6640625" style="256" customWidth="1"/>
    <col min="15107" max="15108" width="8.6640625" style="256"/>
    <col min="15109" max="15109" width="9" style="256" customWidth="1"/>
    <col min="15110" max="15114" width="8.6640625" style="256"/>
    <col min="15115" max="15115" width="13.6640625" style="256" customWidth="1"/>
    <col min="15116" max="15116" width="14.33203125" style="256" bestFit="1" customWidth="1"/>
    <col min="15117" max="15117" width="11.33203125" style="256" customWidth="1"/>
    <col min="15118" max="15360" width="8.6640625" style="256"/>
    <col min="15361" max="15361" width="25" style="256" customWidth="1"/>
    <col min="15362" max="15362" width="19.6640625" style="256" customWidth="1"/>
    <col min="15363" max="15364" width="8.6640625" style="256"/>
    <col min="15365" max="15365" width="9" style="256" customWidth="1"/>
    <col min="15366" max="15370" width="8.6640625" style="256"/>
    <col min="15371" max="15371" width="13.6640625" style="256" customWidth="1"/>
    <col min="15372" max="15372" width="14.33203125" style="256" bestFit="1" customWidth="1"/>
    <col min="15373" max="15373" width="11.33203125" style="256" customWidth="1"/>
    <col min="15374" max="15616" width="8.6640625" style="256"/>
    <col min="15617" max="15617" width="25" style="256" customWidth="1"/>
    <col min="15618" max="15618" width="19.6640625" style="256" customWidth="1"/>
    <col min="15619" max="15620" width="8.6640625" style="256"/>
    <col min="15621" max="15621" width="9" style="256" customWidth="1"/>
    <col min="15622" max="15626" width="8.6640625" style="256"/>
    <col min="15627" max="15627" width="13.6640625" style="256" customWidth="1"/>
    <col min="15628" max="15628" width="14.33203125" style="256" bestFit="1" customWidth="1"/>
    <col min="15629" max="15629" width="11.33203125" style="256" customWidth="1"/>
    <col min="15630" max="15872" width="8.6640625" style="256"/>
    <col min="15873" max="15873" width="25" style="256" customWidth="1"/>
    <col min="15874" max="15874" width="19.6640625" style="256" customWidth="1"/>
    <col min="15875" max="15876" width="8.6640625" style="256"/>
    <col min="15877" max="15877" width="9" style="256" customWidth="1"/>
    <col min="15878" max="15882" width="8.6640625" style="256"/>
    <col min="15883" max="15883" width="13.6640625" style="256" customWidth="1"/>
    <col min="15884" max="15884" width="14.33203125" style="256" bestFit="1" customWidth="1"/>
    <col min="15885" max="15885" width="11.33203125" style="256" customWidth="1"/>
    <col min="15886" max="16128" width="8.6640625" style="256"/>
    <col min="16129" max="16129" width="25" style="256" customWidth="1"/>
    <col min="16130" max="16130" width="19.6640625" style="256" customWidth="1"/>
    <col min="16131" max="16132" width="8.6640625" style="256"/>
    <col min="16133" max="16133" width="9" style="256" customWidth="1"/>
    <col min="16134" max="16138" width="8.6640625" style="256"/>
    <col min="16139" max="16139" width="13.6640625" style="256" customWidth="1"/>
    <col min="16140" max="16140" width="14.33203125" style="256" bestFit="1" customWidth="1"/>
    <col min="16141" max="16141" width="11.33203125" style="256" customWidth="1"/>
    <col min="16142" max="16384" width="8.6640625" style="256"/>
  </cols>
  <sheetData>
    <row r="1" spans="1:16" ht="15" thickBot="1"/>
    <row r="2" spans="1:16" ht="13">
      <c r="A2" s="256">
        <v>0</v>
      </c>
      <c r="L2" s="259" t="s">
        <v>154</v>
      </c>
      <c r="M2" s="260" t="s">
        <v>82</v>
      </c>
      <c r="N2" s="327" t="s">
        <v>155</v>
      </c>
    </row>
    <row r="3" spans="1:16" ht="28">
      <c r="L3" s="885">
        <v>44608</v>
      </c>
      <c r="M3" s="883">
        <v>5.5329999999999995E-4</v>
      </c>
      <c r="N3" s="326">
        <f>EOMONTH(L3,0)</f>
        <v>44620</v>
      </c>
      <c r="O3" s="594" t="s">
        <v>976</v>
      </c>
      <c r="P3" s="261"/>
    </row>
    <row r="4" spans="1:16" ht="15">
      <c r="L4" s="885">
        <v>44636</v>
      </c>
      <c r="M4" s="883">
        <v>1.8921999999999999E-3</v>
      </c>
      <c r="N4" s="326">
        <f t="shared" ref="N4:N67" si="0">EOMONTH(L4,0)</f>
        <v>44651</v>
      </c>
      <c r="O4" s="261"/>
      <c r="P4" s="261"/>
    </row>
    <row r="5" spans="1:16" ht="15">
      <c r="A5" s="256">
        <v>7</v>
      </c>
      <c r="L5" s="885">
        <v>44669</v>
      </c>
      <c r="M5" s="883">
        <v>4.4406999999999997E-3</v>
      </c>
      <c r="N5" s="326">
        <f t="shared" si="0"/>
        <v>44681</v>
      </c>
      <c r="O5" s="261"/>
      <c r="P5" s="261"/>
    </row>
    <row r="6" spans="1:16" ht="15">
      <c r="L6" s="885">
        <v>44697</v>
      </c>
      <c r="M6" s="883">
        <v>7.6525999999999999E-3</v>
      </c>
      <c r="N6" s="326">
        <f t="shared" si="0"/>
        <v>44712</v>
      </c>
      <c r="O6" s="261"/>
      <c r="P6" s="261"/>
    </row>
    <row r="7" spans="1:16" ht="15" customHeight="1">
      <c r="A7" s="262" t="s">
        <v>156</v>
      </c>
      <c r="B7" s="263"/>
      <c r="C7" s="264"/>
      <c r="J7" s="256" t="s">
        <v>157</v>
      </c>
      <c r="L7" s="885">
        <v>44728</v>
      </c>
      <c r="M7" s="883">
        <v>9.6968000000000002E-3</v>
      </c>
      <c r="N7" s="326">
        <f t="shared" si="0"/>
        <v>44742</v>
      </c>
      <c r="O7" s="261"/>
      <c r="P7" s="261"/>
    </row>
    <row r="8" spans="1:16" ht="15">
      <c r="A8" s="265">
        <v>42989</v>
      </c>
      <c r="C8" s="266"/>
      <c r="L8" s="885">
        <v>44760</v>
      </c>
      <c r="M8" s="883">
        <v>1.0672600000000001E-2</v>
      </c>
      <c r="N8" s="326">
        <f t="shared" si="0"/>
        <v>44773</v>
      </c>
      <c r="O8" s="261"/>
      <c r="P8" s="261"/>
    </row>
    <row r="9" spans="1:16" ht="15">
      <c r="L9" s="885">
        <v>44789</v>
      </c>
      <c r="M9" s="883">
        <v>1.26868E-2</v>
      </c>
      <c r="N9" s="326">
        <f t="shared" si="0"/>
        <v>44804</v>
      </c>
      <c r="O9" s="261"/>
      <c r="P9" s="261"/>
    </row>
    <row r="10" spans="1:16" ht="12.75" customHeight="1">
      <c r="A10" s="900" t="s">
        <v>158</v>
      </c>
      <c r="B10" s="900"/>
      <c r="C10" s="900"/>
      <c r="D10" s="900"/>
      <c r="E10" s="900"/>
      <c r="F10" s="900"/>
      <c r="G10" s="900"/>
      <c r="H10" s="900"/>
      <c r="I10" s="900"/>
      <c r="J10" s="267"/>
      <c r="K10" s="267"/>
      <c r="L10" s="885">
        <v>44820</v>
      </c>
      <c r="M10" s="883">
        <v>1.2687199999999999E-2</v>
      </c>
      <c r="N10" s="326">
        <f t="shared" si="0"/>
        <v>44834</v>
      </c>
      <c r="O10" s="261"/>
      <c r="P10" s="261"/>
    </row>
    <row r="11" spans="1:16" ht="15">
      <c r="A11" s="901" t="s">
        <v>159</v>
      </c>
      <c r="B11" s="901"/>
      <c r="C11" s="901"/>
      <c r="D11" s="901"/>
      <c r="E11" s="901"/>
      <c r="F11" s="901"/>
      <c r="G11" s="901"/>
      <c r="H11" s="901"/>
      <c r="I11" s="901"/>
      <c r="L11" s="885">
        <v>44851</v>
      </c>
      <c r="M11" s="883">
        <v>1.5294200000000001E-2</v>
      </c>
      <c r="N11" s="326">
        <f t="shared" si="0"/>
        <v>44865</v>
      </c>
      <c r="O11" s="261"/>
      <c r="P11" s="261"/>
    </row>
    <row r="12" spans="1:16" ht="15">
      <c r="L12" s="885">
        <v>44881</v>
      </c>
      <c r="M12" s="883">
        <v>1.5294200000000001E-2</v>
      </c>
      <c r="N12" s="326">
        <f t="shared" si="0"/>
        <v>44895</v>
      </c>
      <c r="O12" s="261"/>
      <c r="P12" s="261"/>
    </row>
    <row r="13" spans="1:16" ht="15">
      <c r="L13" s="885">
        <v>44911</v>
      </c>
      <c r="M13" s="883">
        <v>1.5294800000000001E-2</v>
      </c>
      <c r="N13" s="326">
        <f t="shared" si="0"/>
        <v>44926</v>
      </c>
      <c r="O13" s="261"/>
      <c r="P13" s="261"/>
    </row>
    <row r="14" spans="1:16" ht="15">
      <c r="L14" s="885">
        <v>44942</v>
      </c>
      <c r="M14" s="883">
        <v>1.75078E-2</v>
      </c>
      <c r="N14" s="326">
        <f t="shared" si="0"/>
        <v>44957</v>
      </c>
      <c r="O14" s="261"/>
      <c r="P14" s="261"/>
    </row>
    <row r="15" spans="1:16" ht="15">
      <c r="L15" s="885">
        <v>44973</v>
      </c>
      <c r="M15" s="883">
        <v>1.7507499999999999E-2</v>
      </c>
      <c r="N15" s="326">
        <f t="shared" si="0"/>
        <v>44985</v>
      </c>
      <c r="O15" s="261"/>
      <c r="P15" s="261"/>
    </row>
    <row r="16" spans="1:16" ht="15">
      <c r="L16" s="885">
        <v>45001</v>
      </c>
      <c r="M16" s="883">
        <v>1.9487299999999999E-2</v>
      </c>
      <c r="N16" s="326">
        <f t="shared" si="0"/>
        <v>45016</v>
      </c>
      <c r="O16" s="261"/>
      <c r="P16" s="261"/>
    </row>
    <row r="17" spans="12:16" ht="15">
      <c r="L17" s="885">
        <v>45033</v>
      </c>
      <c r="M17" s="883">
        <v>1.9487299999999999E-2</v>
      </c>
      <c r="N17" s="326">
        <f t="shared" si="0"/>
        <v>45046</v>
      </c>
      <c r="O17" s="261"/>
      <c r="P17" s="261"/>
    </row>
    <row r="18" spans="12:16" ht="15">
      <c r="L18" s="885">
        <v>45062</v>
      </c>
      <c r="M18" s="883">
        <v>1.9487299999999999E-2</v>
      </c>
      <c r="N18" s="326">
        <f t="shared" si="0"/>
        <v>45077</v>
      </c>
      <c r="O18" s="261"/>
      <c r="P18" s="261"/>
    </row>
    <row r="19" spans="12:16" ht="15">
      <c r="L19" s="885">
        <v>45093</v>
      </c>
      <c r="M19" s="883">
        <v>1.94889E-2</v>
      </c>
      <c r="N19" s="326">
        <f t="shared" si="0"/>
        <v>45107</v>
      </c>
      <c r="O19" s="261"/>
      <c r="P19" s="261"/>
    </row>
    <row r="20" spans="12:16" ht="15">
      <c r="L20" s="885">
        <v>45124</v>
      </c>
      <c r="M20" s="883">
        <v>2.0421499999999999E-2</v>
      </c>
      <c r="N20" s="326">
        <f t="shared" si="0"/>
        <v>45138</v>
      </c>
      <c r="O20" s="261"/>
      <c r="P20" s="261"/>
    </row>
    <row r="21" spans="12:16" ht="15">
      <c r="L21" s="885">
        <v>45154</v>
      </c>
      <c r="M21" s="883">
        <v>2.06216E-2</v>
      </c>
      <c r="N21" s="326">
        <f t="shared" si="0"/>
        <v>45169</v>
      </c>
      <c r="O21" s="261"/>
      <c r="P21" s="261"/>
    </row>
    <row r="22" spans="12:16" ht="15">
      <c r="L22" s="885">
        <v>45187</v>
      </c>
      <c r="M22" s="883">
        <v>2.0776099999999999E-2</v>
      </c>
      <c r="N22" s="326">
        <f t="shared" si="0"/>
        <v>45199</v>
      </c>
      <c r="O22" s="261"/>
      <c r="P22" s="261"/>
    </row>
    <row r="23" spans="12:16" ht="15">
      <c r="L23" s="885">
        <v>45215</v>
      </c>
      <c r="M23" s="883">
        <v>2.0853099999999999E-2</v>
      </c>
      <c r="N23" s="326">
        <f t="shared" si="0"/>
        <v>45230</v>
      </c>
      <c r="O23" s="261"/>
      <c r="P23" s="261"/>
    </row>
    <row r="24" spans="12:16" ht="15">
      <c r="L24" s="885">
        <v>45246</v>
      </c>
      <c r="M24" s="883">
        <v>2.0880699999999999E-2</v>
      </c>
      <c r="N24" s="326">
        <f t="shared" si="0"/>
        <v>45260</v>
      </c>
      <c r="O24" s="261"/>
      <c r="P24" s="261"/>
    </row>
    <row r="25" spans="12:16" ht="15">
      <c r="L25" s="885">
        <v>45278</v>
      </c>
      <c r="M25" s="883">
        <v>2.0845499999999999E-2</v>
      </c>
      <c r="N25" s="326">
        <f t="shared" si="0"/>
        <v>45291</v>
      </c>
      <c r="O25" s="261"/>
      <c r="P25" s="261"/>
    </row>
    <row r="26" spans="12:16" ht="15">
      <c r="L26" s="885">
        <v>45307</v>
      </c>
      <c r="M26" s="883">
        <v>2.07577E-2</v>
      </c>
      <c r="N26" s="326">
        <f t="shared" si="0"/>
        <v>45322</v>
      </c>
      <c r="O26" s="261"/>
      <c r="P26" s="261"/>
    </row>
    <row r="27" spans="12:16" ht="15">
      <c r="L27" s="885">
        <v>45338</v>
      </c>
      <c r="M27" s="883">
        <v>2.0600500000000001E-2</v>
      </c>
      <c r="N27" s="326">
        <f t="shared" si="0"/>
        <v>45351</v>
      </c>
      <c r="O27" s="261"/>
      <c r="P27" s="261"/>
    </row>
    <row r="28" spans="12:16" ht="15">
      <c r="L28" s="885">
        <v>45369</v>
      </c>
      <c r="M28" s="883">
        <v>2.0426300000000001E-2</v>
      </c>
      <c r="N28" s="326">
        <f t="shared" si="0"/>
        <v>45382</v>
      </c>
      <c r="O28" s="261"/>
      <c r="P28" s="261"/>
    </row>
    <row r="29" spans="12:16" ht="15">
      <c r="L29" s="885">
        <v>45398</v>
      </c>
      <c r="M29" s="883">
        <v>2.0264399999999998E-2</v>
      </c>
      <c r="N29" s="326">
        <f t="shared" si="0"/>
        <v>45412</v>
      </c>
      <c r="O29" s="261"/>
      <c r="P29" s="261"/>
    </row>
    <row r="30" spans="12:16" ht="15">
      <c r="L30" s="885">
        <v>45428</v>
      </c>
      <c r="M30" s="883">
        <v>2.0102499999999999E-2</v>
      </c>
      <c r="N30" s="326">
        <f t="shared" si="0"/>
        <v>45443</v>
      </c>
      <c r="O30" s="261"/>
      <c r="P30" s="261"/>
    </row>
    <row r="31" spans="12:16" ht="15">
      <c r="L31" s="885">
        <v>45460</v>
      </c>
      <c r="M31" s="883">
        <v>1.9935899999999999E-2</v>
      </c>
      <c r="N31" s="326">
        <f t="shared" si="0"/>
        <v>45473</v>
      </c>
      <c r="O31" s="261"/>
      <c r="P31" s="261"/>
    </row>
    <row r="32" spans="12:16" ht="15">
      <c r="L32" s="885">
        <v>45489</v>
      </c>
      <c r="M32" s="883">
        <v>1.9790499999999999E-2</v>
      </c>
      <c r="N32" s="326">
        <f t="shared" si="0"/>
        <v>45504</v>
      </c>
      <c r="O32" s="261"/>
      <c r="P32" s="261"/>
    </row>
    <row r="33" spans="12:16" ht="15">
      <c r="L33" s="885">
        <v>45520</v>
      </c>
      <c r="M33" s="883">
        <v>1.96372E-2</v>
      </c>
      <c r="N33" s="326">
        <f t="shared" si="0"/>
        <v>45535</v>
      </c>
      <c r="O33" s="261"/>
      <c r="P33" s="261"/>
    </row>
    <row r="34" spans="12:16" ht="15">
      <c r="L34" s="885">
        <v>45551</v>
      </c>
      <c r="M34" s="883">
        <v>1.9497199999999999E-2</v>
      </c>
      <c r="N34" s="326">
        <f t="shared" si="0"/>
        <v>45565</v>
      </c>
      <c r="O34" s="261"/>
      <c r="P34" s="261"/>
    </row>
    <row r="35" spans="12:16" ht="15">
      <c r="L35" s="885">
        <v>45581</v>
      </c>
      <c r="M35" s="883">
        <v>1.93639E-2</v>
      </c>
      <c r="N35" s="326">
        <f t="shared" si="0"/>
        <v>45596</v>
      </c>
      <c r="O35" s="261"/>
      <c r="P35" s="261"/>
    </row>
    <row r="36" spans="12:16" ht="15">
      <c r="L36" s="885">
        <v>45614</v>
      </c>
      <c r="M36" s="883">
        <v>1.92237E-2</v>
      </c>
      <c r="N36" s="326">
        <f t="shared" si="0"/>
        <v>45626</v>
      </c>
      <c r="O36" s="261"/>
      <c r="P36" s="261"/>
    </row>
    <row r="37" spans="12:16" ht="15">
      <c r="L37" s="885">
        <v>45642</v>
      </c>
      <c r="M37" s="883">
        <v>1.9110100000000001E-2</v>
      </c>
      <c r="N37" s="326">
        <f t="shared" si="0"/>
        <v>45657</v>
      </c>
      <c r="O37" s="261"/>
      <c r="P37" s="261"/>
    </row>
    <row r="38" spans="12:16" ht="15">
      <c r="L38" s="885">
        <v>45673</v>
      </c>
      <c r="M38" s="883">
        <v>1.8990099999999999E-2</v>
      </c>
      <c r="N38" s="326">
        <f t="shared" si="0"/>
        <v>45688</v>
      </c>
      <c r="O38" s="261"/>
      <c r="P38" s="261"/>
    </row>
    <row r="39" spans="12:16" ht="15">
      <c r="L39" s="885">
        <v>45705</v>
      </c>
      <c r="M39" s="883">
        <v>1.8872400000000001E-2</v>
      </c>
      <c r="N39" s="326">
        <f t="shared" si="0"/>
        <v>45716</v>
      </c>
      <c r="O39" s="261"/>
      <c r="P39" s="261"/>
    </row>
    <row r="40" spans="12:16" ht="15">
      <c r="L40" s="885">
        <v>45733</v>
      </c>
      <c r="M40" s="883">
        <v>1.8774699999999998E-2</v>
      </c>
      <c r="N40" s="326">
        <f t="shared" si="0"/>
        <v>45747</v>
      </c>
      <c r="O40" s="261"/>
      <c r="P40" s="261"/>
    </row>
    <row r="41" spans="12:16" ht="15">
      <c r="L41" s="885">
        <v>45763</v>
      </c>
      <c r="M41" s="883">
        <v>1.8675500000000001E-2</v>
      </c>
      <c r="N41" s="326">
        <f t="shared" si="0"/>
        <v>45777</v>
      </c>
      <c r="O41" s="261"/>
      <c r="P41" s="261"/>
    </row>
    <row r="42" spans="12:16" ht="15">
      <c r="L42" s="885">
        <v>45793</v>
      </c>
      <c r="M42" s="883">
        <v>1.85798E-2</v>
      </c>
      <c r="N42" s="326">
        <f t="shared" si="0"/>
        <v>45808</v>
      </c>
      <c r="O42" s="261"/>
      <c r="P42" s="261"/>
    </row>
    <row r="43" spans="12:16" ht="15">
      <c r="L43" s="885">
        <v>45824</v>
      </c>
      <c r="M43" s="883">
        <v>1.8491E-2</v>
      </c>
      <c r="N43" s="326">
        <f t="shared" si="0"/>
        <v>45838</v>
      </c>
      <c r="O43" s="261"/>
      <c r="P43" s="261"/>
    </row>
    <row r="44" spans="12:16" ht="15">
      <c r="L44" s="885">
        <v>45854</v>
      </c>
      <c r="M44" s="883">
        <v>1.8408799999999999E-2</v>
      </c>
      <c r="N44" s="326">
        <f t="shared" si="0"/>
        <v>45869</v>
      </c>
      <c r="O44" s="261"/>
      <c r="P44" s="261"/>
    </row>
    <row r="45" spans="12:16" ht="15">
      <c r="L45" s="885">
        <v>45887</v>
      </c>
      <c r="M45" s="883">
        <v>1.8324799999999999E-2</v>
      </c>
      <c r="N45" s="326">
        <f t="shared" si="0"/>
        <v>45900</v>
      </c>
      <c r="O45" s="261"/>
      <c r="P45" s="261"/>
    </row>
    <row r="46" spans="12:16" ht="15">
      <c r="L46" s="885">
        <v>45916</v>
      </c>
      <c r="M46" s="883">
        <v>1.8256700000000001E-2</v>
      </c>
      <c r="N46" s="326">
        <f t="shared" si="0"/>
        <v>45930</v>
      </c>
      <c r="O46" s="261"/>
      <c r="P46" s="261"/>
    </row>
    <row r="47" spans="12:16" ht="15">
      <c r="L47" s="885">
        <v>45946</v>
      </c>
      <c r="M47" s="883">
        <v>1.8191700000000002E-2</v>
      </c>
      <c r="N47" s="326">
        <f t="shared" si="0"/>
        <v>45961</v>
      </c>
      <c r="O47" s="261"/>
      <c r="P47" s="261"/>
    </row>
    <row r="48" spans="12:16" ht="15">
      <c r="L48" s="885">
        <v>45978</v>
      </c>
      <c r="M48" s="883">
        <v>1.8128499999999999E-2</v>
      </c>
      <c r="N48" s="326">
        <f t="shared" si="0"/>
        <v>45991</v>
      </c>
      <c r="O48" s="261"/>
      <c r="P48" s="261"/>
    </row>
    <row r="49" spans="12:16" ht="15">
      <c r="L49" s="885">
        <v>46007</v>
      </c>
      <c r="M49" s="883">
        <v>1.8076800000000001E-2</v>
      </c>
      <c r="N49" s="326">
        <f t="shared" si="0"/>
        <v>46022</v>
      </c>
      <c r="O49" s="261"/>
      <c r="P49" s="261"/>
    </row>
    <row r="50" spans="12:16" ht="15">
      <c r="L50" s="885">
        <v>46038</v>
      </c>
      <c r="M50" s="883">
        <v>1.8026799999999999E-2</v>
      </c>
      <c r="N50" s="326">
        <f t="shared" si="0"/>
        <v>46053</v>
      </c>
      <c r="O50" s="261"/>
      <c r="P50" s="261"/>
    </row>
    <row r="51" spans="12:16" ht="15">
      <c r="L51" s="885">
        <v>46069</v>
      </c>
      <c r="M51" s="883">
        <v>1.7983900000000001E-2</v>
      </c>
      <c r="N51" s="326">
        <f t="shared" si="0"/>
        <v>46081</v>
      </c>
      <c r="O51" s="261"/>
      <c r="P51" s="261"/>
    </row>
    <row r="52" spans="12:16" ht="15">
      <c r="L52" s="885">
        <v>46097</v>
      </c>
      <c r="M52" s="883">
        <v>1.7949799999999998E-2</v>
      </c>
      <c r="N52" s="326">
        <f t="shared" si="0"/>
        <v>46112</v>
      </c>
      <c r="O52" s="261"/>
      <c r="P52" s="261"/>
    </row>
    <row r="53" spans="12:16" ht="15">
      <c r="L53" s="885">
        <v>46128</v>
      </c>
      <c r="M53" s="883">
        <v>1.7917700000000002E-2</v>
      </c>
      <c r="N53" s="326">
        <f t="shared" si="0"/>
        <v>46142</v>
      </c>
      <c r="O53" s="261"/>
      <c r="P53" s="261"/>
    </row>
    <row r="54" spans="12:16" ht="15">
      <c r="L54" s="885">
        <v>46160</v>
      </c>
      <c r="M54" s="883">
        <v>1.7890900000000001E-2</v>
      </c>
      <c r="N54" s="326">
        <f t="shared" si="0"/>
        <v>46173</v>
      </c>
      <c r="O54" s="261"/>
      <c r="P54" s="261"/>
    </row>
    <row r="55" spans="12:16" ht="15">
      <c r="L55" s="885">
        <v>46189</v>
      </c>
      <c r="M55" s="883">
        <v>1.7872200000000001E-2</v>
      </c>
      <c r="N55" s="326">
        <f t="shared" si="0"/>
        <v>46203</v>
      </c>
      <c r="O55" s="261"/>
      <c r="P55" s="261"/>
    </row>
    <row r="56" spans="12:16" ht="15">
      <c r="L56" s="885">
        <v>46219</v>
      </c>
      <c r="M56" s="883">
        <v>1.7858300000000001E-2</v>
      </c>
      <c r="N56" s="326">
        <f t="shared" si="0"/>
        <v>46234</v>
      </c>
      <c r="O56" s="261"/>
      <c r="P56" s="261"/>
    </row>
    <row r="57" spans="12:16" ht="15">
      <c r="L57" s="885">
        <v>46251</v>
      </c>
      <c r="M57" s="883">
        <v>1.78496E-2</v>
      </c>
      <c r="N57" s="326">
        <f t="shared" si="0"/>
        <v>46265</v>
      </c>
      <c r="O57" s="261"/>
      <c r="P57" s="261"/>
    </row>
    <row r="58" spans="12:16" ht="15">
      <c r="L58" s="885">
        <v>46281</v>
      </c>
      <c r="M58" s="883">
        <v>1.78473E-2</v>
      </c>
      <c r="N58" s="326">
        <f t="shared" si="0"/>
        <v>46295</v>
      </c>
      <c r="O58" s="261"/>
      <c r="P58" s="261"/>
    </row>
    <row r="59" spans="12:16" ht="15">
      <c r="L59" s="885">
        <v>46311</v>
      </c>
      <c r="M59" s="883">
        <v>1.7851700000000002E-2</v>
      </c>
      <c r="N59" s="326">
        <f t="shared" si="0"/>
        <v>46326</v>
      </c>
      <c r="O59" s="261"/>
      <c r="P59" s="261"/>
    </row>
    <row r="60" spans="12:16" ht="15">
      <c r="L60" s="885">
        <v>46342</v>
      </c>
      <c r="M60" s="883">
        <v>1.7860000000000001E-2</v>
      </c>
      <c r="N60" s="326">
        <f t="shared" si="0"/>
        <v>46356</v>
      </c>
      <c r="O60" s="261"/>
      <c r="P60" s="261"/>
    </row>
    <row r="61" spans="12:16" ht="15">
      <c r="L61" s="885">
        <v>46372</v>
      </c>
      <c r="M61" s="883">
        <v>1.78747E-2</v>
      </c>
      <c r="N61" s="326">
        <f t="shared" si="0"/>
        <v>46387</v>
      </c>
      <c r="O61" s="261"/>
      <c r="P61" s="261"/>
    </row>
    <row r="62" spans="12:16" ht="15">
      <c r="L62" s="885">
        <v>46405</v>
      </c>
      <c r="M62" s="883">
        <v>1.7897400000000001E-2</v>
      </c>
      <c r="N62" s="326">
        <f t="shared" si="0"/>
        <v>46418</v>
      </c>
      <c r="O62" s="261"/>
      <c r="P62" s="261"/>
    </row>
    <row r="63" spans="12:16" ht="15">
      <c r="L63" s="885">
        <v>46434</v>
      </c>
      <c r="M63" s="883">
        <v>1.7923000000000001E-2</v>
      </c>
      <c r="N63" s="326">
        <f t="shared" si="0"/>
        <v>46446</v>
      </c>
      <c r="O63" s="261"/>
      <c r="P63" s="261"/>
    </row>
    <row r="64" spans="12:16" ht="15">
      <c r="L64" s="885">
        <v>46462</v>
      </c>
      <c r="M64" s="883">
        <v>1.7950000000000001E-2</v>
      </c>
      <c r="N64" s="326">
        <f t="shared" si="0"/>
        <v>46477</v>
      </c>
      <c r="O64" s="261"/>
      <c r="P64" s="261"/>
    </row>
    <row r="65" spans="12:16" ht="15">
      <c r="L65" s="885">
        <v>46493</v>
      </c>
      <c r="M65" s="883">
        <v>1.79817E-2</v>
      </c>
      <c r="N65" s="326">
        <f t="shared" si="0"/>
        <v>46507</v>
      </c>
      <c r="O65" s="261"/>
      <c r="P65" s="261"/>
    </row>
    <row r="66" spans="12:16" ht="15">
      <c r="L66" s="885">
        <v>46524</v>
      </c>
      <c r="M66" s="883">
        <v>1.8009600000000001E-2</v>
      </c>
      <c r="N66" s="326">
        <f t="shared" si="0"/>
        <v>46538</v>
      </c>
      <c r="O66" s="261"/>
      <c r="P66" s="261"/>
    </row>
    <row r="67" spans="12:16" ht="15">
      <c r="L67" s="885">
        <v>46554</v>
      </c>
      <c r="M67" s="883">
        <v>1.8038200000000001E-2</v>
      </c>
      <c r="N67" s="326">
        <f t="shared" si="0"/>
        <v>46568</v>
      </c>
      <c r="O67" s="261"/>
      <c r="P67" s="261"/>
    </row>
    <row r="68" spans="12:16" ht="15">
      <c r="L68" s="885">
        <v>46584</v>
      </c>
      <c r="M68" s="883">
        <v>1.8068500000000001E-2</v>
      </c>
      <c r="N68" s="326">
        <f t="shared" ref="N68:N131" si="1">EOMONTH(L68,0)</f>
        <v>46599</v>
      </c>
      <c r="O68" s="261"/>
      <c r="P68" s="261"/>
    </row>
    <row r="69" spans="12:16" ht="15">
      <c r="L69" s="885">
        <v>46615</v>
      </c>
      <c r="M69" s="883">
        <v>1.8096000000000001E-2</v>
      </c>
      <c r="N69" s="326">
        <f t="shared" si="1"/>
        <v>46630</v>
      </c>
      <c r="O69" s="261"/>
      <c r="P69" s="261"/>
    </row>
    <row r="70" spans="12:16" ht="15">
      <c r="L70" s="885">
        <v>46646</v>
      </c>
      <c r="M70" s="883">
        <v>1.8125100000000002E-2</v>
      </c>
      <c r="N70" s="326">
        <f t="shared" si="1"/>
        <v>46660</v>
      </c>
      <c r="O70" s="261"/>
      <c r="P70" s="261"/>
    </row>
    <row r="71" spans="12:16" ht="15">
      <c r="L71" s="885">
        <v>46678</v>
      </c>
      <c r="M71" s="883">
        <v>1.81551E-2</v>
      </c>
      <c r="N71" s="326">
        <f t="shared" si="1"/>
        <v>46691</v>
      </c>
      <c r="O71" s="261"/>
      <c r="P71" s="261"/>
    </row>
    <row r="72" spans="12:16" ht="15">
      <c r="L72" s="885">
        <v>46707</v>
      </c>
      <c r="M72" s="883">
        <v>1.81821E-2</v>
      </c>
      <c r="N72" s="326">
        <f t="shared" si="1"/>
        <v>46721</v>
      </c>
      <c r="O72" s="261"/>
      <c r="P72" s="261"/>
    </row>
    <row r="73" spans="12:16" ht="15">
      <c r="L73" s="885">
        <v>46737</v>
      </c>
      <c r="M73" s="883">
        <v>1.8209900000000001E-2</v>
      </c>
      <c r="N73" s="326">
        <f t="shared" si="1"/>
        <v>46752</v>
      </c>
      <c r="O73" s="261"/>
      <c r="P73" s="261"/>
    </row>
    <row r="74" spans="12:16" ht="15">
      <c r="L74" s="885">
        <v>46769</v>
      </c>
      <c r="M74" s="883">
        <v>1.8239499999999999E-2</v>
      </c>
      <c r="N74" s="326">
        <f t="shared" si="1"/>
        <v>46783</v>
      </c>
      <c r="O74" s="261"/>
      <c r="P74" s="261"/>
    </row>
    <row r="75" spans="12:16" ht="15">
      <c r="L75" s="885">
        <v>46799</v>
      </c>
      <c r="M75" s="883">
        <v>1.8266999999999999E-2</v>
      </c>
      <c r="N75" s="326">
        <f t="shared" si="1"/>
        <v>46812</v>
      </c>
      <c r="O75" s="261"/>
      <c r="P75" s="261"/>
    </row>
    <row r="76" spans="12:16" ht="15">
      <c r="L76" s="885">
        <v>46828</v>
      </c>
      <c r="M76" s="883">
        <v>1.82936E-2</v>
      </c>
      <c r="N76" s="326">
        <f t="shared" si="1"/>
        <v>46843</v>
      </c>
      <c r="O76" s="261"/>
      <c r="P76" s="261"/>
    </row>
    <row r="77" spans="12:16" ht="15">
      <c r="L77" s="885">
        <v>46860</v>
      </c>
      <c r="M77" s="883">
        <v>1.8322700000000001E-2</v>
      </c>
      <c r="N77" s="326">
        <f t="shared" si="1"/>
        <v>46873</v>
      </c>
      <c r="O77" s="261"/>
      <c r="P77" s="261"/>
    </row>
    <row r="78" spans="12:16" ht="15">
      <c r="L78" s="885">
        <v>46889</v>
      </c>
      <c r="M78" s="883">
        <v>1.8349000000000001E-2</v>
      </c>
      <c r="N78" s="326">
        <f t="shared" si="1"/>
        <v>46904</v>
      </c>
      <c r="O78" s="261"/>
      <c r="P78" s="261"/>
    </row>
    <row r="79" spans="12:16" ht="15">
      <c r="L79" s="885">
        <v>46920</v>
      </c>
      <c r="M79" s="883">
        <v>1.8378800000000001E-2</v>
      </c>
      <c r="N79" s="326">
        <f t="shared" si="1"/>
        <v>46934</v>
      </c>
      <c r="O79" s="261"/>
      <c r="P79" s="261"/>
    </row>
    <row r="80" spans="12:16" ht="15">
      <c r="L80" s="885">
        <v>46951</v>
      </c>
      <c r="M80" s="883">
        <v>1.8404799999999999E-2</v>
      </c>
      <c r="N80" s="326">
        <f t="shared" si="1"/>
        <v>46965</v>
      </c>
      <c r="O80" s="261"/>
      <c r="P80" s="261"/>
    </row>
    <row r="81" spans="12:16" ht="15">
      <c r="L81" s="885">
        <v>46981</v>
      </c>
      <c r="M81" s="883">
        <v>1.84315E-2</v>
      </c>
      <c r="N81" s="326">
        <f t="shared" si="1"/>
        <v>46996</v>
      </c>
      <c r="O81" s="261"/>
      <c r="P81" s="261"/>
    </row>
    <row r="82" spans="12:16" ht="15">
      <c r="L82" s="885">
        <v>47014</v>
      </c>
      <c r="M82" s="883">
        <v>1.8460899999999999E-2</v>
      </c>
      <c r="N82" s="326">
        <f t="shared" si="1"/>
        <v>47026</v>
      </c>
      <c r="O82" s="261"/>
      <c r="P82" s="261"/>
    </row>
    <row r="83" spans="12:16" ht="15">
      <c r="L83" s="885">
        <v>47042</v>
      </c>
      <c r="M83" s="883">
        <v>1.8485600000000001E-2</v>
      </c>
      <c r="N83" s="326">
        <f t="shared" si="1"/>
        <v>47057</v>
      </c>
      <c r="O83" s="261"/>
      <c r="P83" s="261"/>
    </row>
    <row r="84" spans="12:16" ht="15">
      <c r="L84" s="885">
        <v>47073</v>
      </c>
      <c r="M84" s="883">
        <v>1.8512899999999999E-2</v>
      </c>
      <c r="N84" s="326">
        <f t="shared" si="1"/>
        <v>47087</v>
      </c>
      <c r="O84" s="261"/>
      <c r="P84" s="261"/>
    </row>
    <row r="85" spans="12:16" ht="15">
      <c r="L85" s="885">
        <v>47105</v>
      </c>
      <c r="M85" s="883">
        <v>1.8540899999999999E-2</v>
      </c>
      <c r="N85" s="326">
        <f t="shared" si="1"/>
        <v>47118</v>
      </c>
      <c r="O85" s="261"/>
      <c r="P85" s="261"/>
    </row>
    <row r="86" spans="12:16" ht="15">
      <c r="L86" s="885">
        <v>47134</v>
      </c>
      <c r="M86" s="883">
        <v>1.8566200000000001E-2</v>
      </c>
      <c r="N86" s="326">
        <f t="shared" si="1"/>
        <v>47149</v>
      </c>
      <c r="O86" s="261"/>
      <c r="P86" s="261"/>
    </row>
    <row r="87" spans="12:16" ht="15">
      <c r="L87" s="885">
        <v>47165</v>
      </c>
      <c r="M87" s="883">
        <v>1.8594900000000001E-2</v>
      </c>
      <c r="N87" s="326">
        <f t="shared" si="1"/>
        <v>47177</v>
      </c>
      <c r="O87" s="261"/>
      <c r="P87" s="261"/>
    </row>
    <row r="88" spans="12:16" ht="15">
      <c r="L88" s="885">
        <v>47193</v>
      </c>
      <c r="M88" s="883">
        <v>1.86191E-2</v>
      </c>
      <c r="N88" s="326">
        <f t="shared" si="1"/>
        <v>47208</v>
      </c>
      <c r="O88" s="261"/>
      <c r="P88" s="261"/>
    </row>
    <row r="89" spans="12:16" ht="15">
      <c r="L89" s="885">
        <v>47224</v>
      </c>
      <c r="M89" s="883">
        <v>1.8643900000000001E-2</v>
      </c>
      <c r="N89" s="326">
        <f t="shared" si="1"/>
        <v>47238</v>
      </c>
      <c r="O89" s="261"/>
      <c r="P89" s="261"/>
    </row>
    <row r="90" spans="12:16" ht="15">
      <c r="L90" s="885">
        <v>47254</v>
      </c>
      <c r="M90" s="883">
        <v>1.8669499999999999E-2</v>
      </c>
      <c r="N90" s="326">
        <f t="shared" si="1"/>
        <v>47269</v>
      </c>
      <c r="O90" s="261"/>
      <c r="P90" s="261"/>
    </row>
    <row r="91" spans="12:16" ht="15">
      <c r="L91" s="885">
        <v>47287</v>
      </c>
      <c r="M91" s="883">
        <v>1.8697499999999999E-2</v>
      </c>
      <c r="N91" s="326">
        <f t="shared" si="1"/>
        <v>47299</v>
      </c>
      <c r="O91" s="261"/>
      <c r="P91" s="261"/>
    </row>
    <row r="92" spans="12:16" ht="15">
      <c r="L92" s="885">
        <v>47315</v>
      </c>
      <c r="M92" s="883">
        <v>1.87212E-2</v>
      </c>
      <c r="N92" s="326">
        <f t="shared" si="1"/>
        <v>47330</v>
      </c>
      <c r="O92" s="261"/>
      <c r="P92" s="261"/>
    </row>
    <row r="93" spans="12:16" ht="15">
      <c r="L93" s="885">
        <v>47346</v>
      </c>
      <c r="M93" s="883">
        <v>1.8747300000000001E-2</v>
      </c>
      <c r="N93" s="326">
        <f t="shared" si="1"/>
        <v>47361</v>
      </c>
      <c r="O93" s="261"/>
      <c r="P93" s="261"/>
    </row>
    <row r="94" spans="12:16" ht="15">
      <c r="L94" s="885">
        <v>47378</v>
      </c>
      <c r="M94" s="883">
        <v>1.8774099999999998E-2</v>
      </c>
      <c r="N94" s="326">
        <f t="shared" si="1"/>
        <v>47391</v>
      </c>
      <c r="O94" s="261"/>
      <c r="P94" s="261"/>
    </row>
    <row r="95" spans="12:16" ht="15">
      <c r="L95" s="885">
        <v>47407</v>
      </c>
      <c r="M95" s="883">
        <v>1.8798200000000001E-2</v>
      </c>
      <c r="N95" s="326">
        <f t="shared" si="1"/>
        <v>47422</v>
      </c>
      <c r="O95" s="261"/>
      <c r="P95" s="261"/>
    </row>
    <row r="96" spans="12:16" ht="15">
      <c r="L96" s="885">
        <v>47438</v>
      </c>
      <c r="M96" s="883">
        <v>1.8825700000000001E-2</v>
      </c>
      <c r="N96" s="326">
        <f t="shared" si="1"/>
        <v>47452</v>
      </c>
      <c r="O96" s="261"/>
      <c r="P96" s="261"/>
    </row>
    <row r="97" spans="12:16" ht="15">
      <c r="L97" s="885">
        <v>47469</v>
      </c>
      <c r="M97" s="883">
        <v>1.8849500000000002E-2</v>
      </c>
      <c r="N97" s="326">
        <f t="shared" si="1"/>
        <v>47483</v>
      </c>
      <c r="O97" s="261"/>
      <c r="P97" s="261"/>
    </row>
    <row r="98" spans="12:16" ht="15">
      <c r="L98" s="885">
        <v>47499</v>
      </c>
      <c r="M98" s="883">
        <v>1.8874100000000001E-2</v>
      </c>
      <c r="N98" s="326">
        <f t="shared" si="1"/>
        <v>47514</v>
      </c>
      <c r="O98" s="261"/>
      <c r="P98" s="261"/>
    </row>
    <row r="99" spans="12:16" ht="15">
      <c r="L99" s="885">
        <v>47532</v>
      </c>
      <c r="M99" s="883">
        <v>1.8901000000000001E-2</v>
      </c>
      <c r="N99" s="326">
        <f t="shared" si="1"/>
        <v>47542</v>
      </c>
      <c r="O99" s="261"/>
      <c r="P99" s="261"/>
    </row>
    <row r="100" spans="12:16" ht="15">
      <c r="L100" s="885">
        <v>47560</v>
      </c>
      <c r="M100" s="883">
        <v>1.8923700000000002E-2</v>
      </c>
      <c r="N100" s="326">
        <f t="shared" si="1"/>
        <v>47573</v>
      </c>
      <c r="O100" s="261"/>
      <c r="P100" s="261"/>
    </row>
    <row r="101" spans="12:16" ht="15">
      <c r="L101" s="885">
        <v>47589</v>
      </c>
      <c r="M101" s="883">
        <v>1.8947100000000001E-2</v>
      </c>
      <c r="N101" s="326">
        <f t="shared" si="1"/>
        <v>47603</v>
      </c>
      <c r="O101" s="261"/>
      <c r="P101" s="261"/>
    </row>
    <row r="102" spans="12:16" ht="15">
      <c r="L102" s="885">
        <v>47619</v>
      </c>
      <c r="M102" s="883">
        <v>1.8971100000000001E-2</v>
      </c>
      <c r="N102" s="326">
        <f t="shared" si="1"/>
        <v>47634</v>
      </c>
      <c r="O102" s="261"/>
      <c r="P102" s="261"/>
    </row>
    <row r="103" spans="12:16" ht="15">
      <c r="L103" s="885">
        <v>47651</v>
      </c>
      <c r="M103" s="883">
        <v>1.8996699999999998E-2</v>
      </c>
      <c r="N103" s="326">
        <f t="shared" si="1"/>
        <v>47664</v>
      </c>
      <c r="O103" s="261"/>
      <c r="P103" s="261"/>
    </row>
    <row r="104" spans="12:16" ht="15">
      <c r="L104" s="885">
        <v>47680</v>
      </c>
      <c r="M104" s="883">
        <v>1.90197E-2</v>
      </c>
      <c r="N104" s="326">
        <f t="shared" si="1"/>
        <v>47695</v>
      </c>
      <c r="O104" s="261"/>
      <c r="P104" s="261"/>
    </row>
    <row r="105" spans="12:16" ht="15">
      <c r="L105" s="885">
        <v>47711</v>
      </c>
      <c r="M105" s="883">
        <v>1.9046E-2</v>
      </c>
      <c r="N105" s="326">
        <f t="shared" si="1"/>
        <v>47726</v>
      </c>
      <c r="O105" s="261"/>
      <c r="P105" s="261"/>
    </row>
    <row r="106" spans="12:16" ht="15">
      <c r="L106" s="885">
        <v>47742</v>
      </c>
      <c r="M106" s="883">
        <v>1.9068499999999999E-2</v>
      </c>
      <c r="N106" s="326">
        <f t="shared" si="1"/>
        <v>47756</v>
      </c>
      <c r="O106" s="261"/>
      <c r="P106" s="261"/>
    </row>
    <row r="107" spans="12:16" ht="15">
      <c r="L107" s="885">
        <v>47772</v>
      </c>
      <c r="M107" s="883">
        <v>1.9092000000000001E-2</v>
      </c>
      <c r="N107" s="326">
        <f t="shared" si="1"/>
        <v>47787</v>
      </c>
      <c r="O107" s="261"/>
      <c r="P107" s="261"/>
    </row>
    <row r="108" spans="12:16" ht="15">
      <c r="L108" s="885">
        <v>47805</v>
      </c>
      <c r="M108" s="883">
        <v>1.9117599999999998E-2</v>
      </c>
      <c r="N108" s="326">
        <f t="shared" si="1"/>
        <v>47817</v>
      </c>
      <c r="O108" s="261"/>
      <c r="P108" s="261"/>
    </row>
    <row r="109" spans="12:16" ht="15">
      <c r="L109" s="885">
        <v>47833</v>
      </c>
      <c r="M109" s="883">
        <v>1.9139199999999999E-2</v>
      </c>
      <c r="N109" s="326">
        <f t="shared" si="1"/>
        <v>47848</v>
      </c>
      <c r="O109" s="261"/>
      <c r="P109" s="261"/>
    </row>
    <row r="110" spans="12:16" ht="15">
      <c r="L110" s="885">
        <v>47864</v>
      </c>
      <c r="M110" s="883">
        <v>1.9162999999999999E-2</v>
      </c>
      <c r="N110" s="326">
        <f t="shared" si="1"/>
        <v>47879</v>
      </c>
      <c r="O110" s="261"/>
      <c r="P110" s="261"/>
    </row>
    <row r="111" spans="12:16" ht="15">
      <c r="L111" s="885">
        <v>47896</v>
      </c>
      <c r="M111" s="883">
        <v>1.91875E-2</v>
      </c>
      <c r="N111" s="326">
        <f t="shared" si="1"/>
        <v>47907</v>
      </c>
      <c r="O111" s="261"/>
      <c r="P111" s="261"/>
    </row>
    <row r="112" spans="12:16" ht="15">
      <c r="L112" s="885">
        <v>47924</v>
      </c>
      <c r="M112" s="883">
        <v>1.9208699999999999E-2</v>
      </c>
      <c r="N112" s="326">
        <f t="shared" si="1"/>
        <v>47938</v>
      </c>
      <c r="O112" s="261"/>
      <c r="P112" s="261"/>
    </row>
    <row r="113" spans="12:16" ht="15">
      <c r="L113" s="885">
        <v>47954</v>
      </c>
      <c r="M113" s="883">
        <v>1.9231399999999999E-2</v>
      </c>
      <c r="N113" s="326">
        <f t="shared" si="1"/>
        <v>47968</v>
      </c>
      <c r="O113" s="261"/>
      <c r="P113" s="261"/>
    </row>
    <row r="114" spans="12:16" ht="15">
      <c r="L114" s="885">
        <v>47984</v>
      </c>
      <c r="M114" s="883">
        <v>1.9255700000000001E-2</v>
      </c>
      <c r="N114" s="326">
        <f t="shared" si="1"/>
        <v>47999</v>
      </c>
      <c r="O114" s="261"/>
      <c r="P114" s="261"/>
    </row>
    <row r="115" spans="12:16" ht="15">
      <c r="L115" s="885">
        <v>48015</v>
      </c>
      <c r="M115" s="883">
        <v>1.9276999999999999E-2</v>
      </c>
      <c r="N115" s="326">
        <f t="shared" si="1"/>
        <v>48029</v>
      </c>
      <c r="O115" s="261"/>
      <c r="P115" s="261"/>
    </row>
    <row r="116" spans="12:16" ht="15">
      <c r="L116" s="885">
        <v>48045</v>
      </c>
      <c r="M116" s="883">
        <v>1.9299299999999998E-2</v>
      </c>
      <c r="N116" s="326">
        <f t="shared" si="1"/>
        <v>48060</v>
      </c>
      <c r="O116" s="261"/>
      <c r="P116" s="261"/>
    </row>
    <row r="117" spans="12:16" ht="15">
      <c r="L117" s="885">
        <v>48078</v>
      </c>
      <c r="M117" s="883">
        <v>1.9323699999999999E-2</v>
      </c>
      <c r="N117" s="326">
        <f t="shared" si="1"/>
        <v>48091</v>
      </c>
      <c r="O117" s="261"/>
      <c r="P117" s="261"/>
    </row>
    <row r="118" spans="12:16" ht="15">
      <c r="L118" s="885">
        <v>48107</v>
      </c>
      <c r="M118" s="883">
        <v>1.9344900000000002E-2</v>
      </c>
      <c r="N118" s="326">
        <f t="shared" si="1"/>
        <v>48121</v>
      </c>
      <c r="O118" s="261"/>
      <c r="P118" s="261"/>
    </row>
    <row r="119" spans="12:16" ht="15">
      <c r="L119" s="885">
        <v>48137</v>
      </c>
      <c r="M119" s="883">
        <v>1.93668E-2</v>
      </c>
      <c r="N119" s="326">
        <f t="shared" si="1"/>
        <v>48152</v>
      </c>
      <c r="O119" s="261"/>
      <c r="P119" s="261"/>
    </row>
    <row r="120" spans="12:16" ht="15">
      <c r="L120" s="885">
        <v>48169</v>
      </c>
      <c r="M120" s="883">
        <v>1.9390000000000001E-2</v>
      </c>
      <c r="N120" s="326">
        <f t="shared" si="1"/>
        <v>48182</v>
      </c>
      <c r="O120" s="261"/>
      <c r="P120" s="261"/>
    </row>
    <row r="121" spans="12:16" ht="15">
      <c r="L121" s="885">
        <v>48198</v>
      </c>
      <c r="M121" s="883">
        <v>1.9410899999999998E-2</v>
      </c>
      <c r="N121" s="326">
        <f t="shared" si="1"/>
        <v>48213</v>
      </c>
      <c r="O121" s="261"/>
      <c r="P121" s="261"/>
    </row>
    <row r="122" spans="12:16" ht="15">
      <c r="L122" s="885">
        <v>48229</v>
      </c>
      <c r="M122" s="883">
        <v>1.9434900000000001E-2</v>
      </c>
      <c r="N122" s="326">
        <f t="shared" si="1"/>
        <v>48244</v>
      </c>
      <c r="O122" s="261"/>
      <c r="P122" s="261"/>
    </row>
    <row r="123" spans="12:16" ht="16" thickBot="1">
      <c r="L123" s="886">
        <v>48260</v>
      </c>
      <c r="M123" s="884">
        <v>1.9455199999999999E-2</v>
      </c>
      <c r="N123" s="326">
        <f t="shared" si="1"/>
        <v>48273</v>
      </c>
      <c r="O123"/>
    </row>
    <row r="124" spans="12:16" ht="15">
      <c r="L124" s="643">
        <v>46891</v>
      </c>
      <c r="M124" s="641">
        <v>1.9E-2</v>
      </c>
      <c r="N124" s="326">
        <f t="shared" si="1"/>
        <v>46904</v>
      </c>
      <c r="O124"/>
    </row>
    <row r="125" spans="12:16" ht="15">
      <c r="L125" s="643">
        <v>46923</v>
      </c>
      <c r="M125" s="641">
        <v>1.9099999999999999E-2</v>
      </c>
      <c r="N125" s="326">
        <f t="shared" si="1"/>
        <v>46934</v>
      </c>
      <c r="O125"/>
    </row>
    <row r="126" spans="12:16" ht="13">
      <c r="L126" s="643">
        <v>46952</v>
      </c>
      <c r="M126" s="641">
        <v>1.9099999999999999E-2</v>
      </c>
      <c r="N126" s="326">
        <f t="shared" si="1"/>
        <v>46965</v>
      </c>
    </row>
    <row r="127" spans="12:16" ht="13">
      <c r="L127" s="643">
        <v>46983</v>
      </c>
      <c r="M127" s="641">
        <v>1.9199999999999998E-2</v>
      </c>
      <c r="N127" s="326">
        <f t="shared" si="1"/>
        <v>46996</v>
      </c>
    </row>
    <row r="128" spans="12:16" ht="13">
      <c r="L128" s="643">
        <v>47014</v>
      </c>
      <c r="M128" s="641">
        <v>1.9300000000000001E-2</v>
      </c>
      <c r="N128" s="326">
        <f t="shared" si="1"/>
        <v>47026</v>
      </c>
    </row>
    <row r="129" spans="12:14" ht="13">
      <c r="L129" s="643">
        <v>47044</v>
      </c>
      <c r="M129" s="641">
        <v>1.9300000000000001E-2</v>
      </c>
      <c r="N129" s="326">
        <f t="shared" si="1"/>
        <v>47057</v>
      </c>
    </row>
    <row r="130" spans="12:14" ht="13">
      <c r="L130" s="643">
        <v>47077</v>
      </c>
      <c r="M130" s="641">
        <v>1.9400000000000001E-2</v>
      </c>
      <c r="N130" s="326">
        <f t="shared" si="1"/>
        <v>47087</v>
      </c>
    </row>
    <row r="131" spans="12:14" ht="13">
      <c r="L131" s="643">
        <v>47105</v>
      </c>
      <c r="M131" s="641">
        <v>1.95E-2</v>
      </c>
      <c r="N131" s="326">
        <f t="shared" si="1"/>
        <v>47118</v>
      </c>
    </row>
    <row r="132" spans="12:14" ht="13">
      <c r="L132" s="643">
        <v>47136</v>
      </c>
      <c r="M132" s="641">
        <v>1.9599999999999999E-2</v>
      </c>
      <c r="N132" s="326">
        <f t="shared" ref="N132:N139" si="2">EOMONTH(L132,0)</f>
        <v>47149</v>
      </c>
    </row>
    <row r="133" spans="12:14" ht="13">
      <c r="L133" s="643">
        <v>47168</v>
      </c>
      <c r="M133" s="641">
        <v>1.9599999999999999E-2</v>
      </c>
      <c r="N133" s="326">
        <f t="shared" si="2"/>
        <v>47177</v>
      </c>
    </row>
    <row r="134" spans="12:14" ht="13">
      <c r="L134" s="643">
        <v>47196</v>
      </c>
      <c r="M134" s="641">
        <v>1.9699999999999999E-2</v>
      </c>
      <c r="N134" s="326">
        <f t="shared" si="2"/>
        <v>47208</v>
      </c>
    </row>
    <row r="135" spans="12:14" ht="13">
      <c r="L135" s="643">
        <v>47226</v>
      </c>
      <c r="M135" s="641">
        <v>1.9699999999999999E-2</v>
      </c>
      <c r="N135" s="326">
        <f t="shared" si="2"/>
        <v>47238</v>
      </c>
    </row>
    <row r="136" spans="12:14" ht="13">
      <c r="L136" s="643">
        <v>47256</v>
      </c>
      <c r="M136" s="641">
        <v>1.9800000000000002E-2</v>
      </c>
      <c r="N136" s="326">
        <f t="shared" si="2"/>
        <v>47269</v>
      </c>
    </row>
    <row r="137" spans="12:14" ht="13">
      <c r="L137" s="643">
        <v>47287</v>
      </c>
      <c r="M137" s="641">
        <v>1.9800000000000002E-2</v>
      </c>
      <c r="N137" s="326">
        <f t="shared" si="2"/>
        <v>47299</v>
      </c>
    </row>
    <row r="138" spans="12:14" ht="13">
      <c r="L138" s="643">
        <v>47317</v>
      </c>
      <c r="M138" s="641">
        <v>1.9800000000000002E-2</v>
      </c>
      <c r="N138" s="326">
        <f t="shared" si="2"/>
        <v>47330</v>
      </c>
    </row>
    <row r="139" spans="12:14" thickBot="1">
      <c r="L139" s="644">
        <v>47350</v>
      </c>
      <c r="M139" s="642">
        <v>1.9900000000000001E-2</v>
      </c>
      <c r="N139" s="326">
        <f t="shared" si="2"/>
        <v>47361</v>
      </c>
    </row>
    <row r="140" spans="12:14">
      <c r="N140" s="326"/>
    </row>
  </sheetData>
  <mergeCells count="2">
    <mergeCell ref="A10:I10"/>
    <mergeCell ref="A11:I1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V1067"/>
  <sheetViews>
    <sheetView showGridLines="0" workbookViewId="0">
      <pane xSplit="2" ySplit="8" topLeftCell="C9" activePane="bottomRight" state="frozen"/>
      <selection pane="topRight" activeCell="C1" sqref="C1"/>
      <selection pane="bottomLeft" activeCell="A8" sqref="A8"/>
      <selection pane="bottomRight" activeCell="C9" sqref="C9"/>
    </sheetView>
  </sheetViews>
  <sheetFormatPr baseColWidth="10" defaultColWidth="8.6640625" defaultRowHeight="14" outlineLevelCol="1"/>
  <cols>
    <col min="1" max="1" width="8.6640625" style="1"/>
    <col min="2" max="11" width="11.33203125" style="1" bestFit="1" customWidth="1"/>
    <col min="12" max="20" width="11.33203125" style="1" hidden="1" customWidth="1" outlineLevel="1"/>
    <col min="21" max="21" width="8.6640625" style="1" collapsed="1"/>
    <col min="22" max="16384" width="8.6640625" style="1"/>
  </cols>
  <sheetData>
    <row r="1" spans="2:22" ht="15" thickBot="1"/>
    <row r="2" spans="2:22" ht="15" thickBot="1">
      <c r="B2" s="1" t="s">
        <v>201</v>
      </c>
      <c r="E2" s="357">
        <f>+Assumptions!E41</f>
        <v>30</v>
      </c>
      <c r="I2" s="358">
        <f>+Assumptions!F45</f>
        <v>1</v>
      </c>
      <c r="J2" s="20"/>
      <c r="K2" s="20"/>
      <c r="L2" s="1" t="s">
        <v>201</v>
      </c>
      <c r="O2" s="357">
        <f>+Assumptions!E76</f>
        <v>30</v>
      </c>
      <c r="S2" s="358">
        <f>+Assumptions!F77</f>
        <v>0</v>
      </c>
      <c r="T2" s="20"/>
    </row>
    <row r="3" spans="2:22">
      <c r="I3" s="211" t="s">
        <v>202</v>
      </c>
      <c r="J3" s="359">
        <f>+Assumptions!D33</f>
        <v>0</v>
      </c>
      <c r="K3" s="20"/>
      <c r="S3" s="211" t="s">
        <v>202</v>
      </c>
      <c r="T3" s="359">
        <f>+Assumptions!D71</f>
        <v>0.04</v>
      </c>
    </row>
    <row r="4" spans="2:22">
      <c r="I4" s="211" t="s">
        <v>203</v>
      </c>
      <c r="J4" s="360">
        <f>+Assumptions!D32</f>
        <v>0</v>
      </c>
      <c r="S4" s="211" t="s">
        <v>203</v>
      </c>
      <c r="T4" s="360">
        <f>+Assumptions!D70</f>
        <v>225</v>
      </c>
    </row>
    <row r="5" spans="2:22">
      <c r="I5" s="211" t="s">
        <v>660</v>
      </c>
      <c r="J5" s="359">
        <f>+Assumptions!D34</f>
        <v>4.3549999999999998E-2</v>
      </c>
      <c r="S5" s="211"/>
      <c r="T5" s="360"/>
    </row>
    <row r="7" spans="2:22">
      <c r="B7" s="361" t="s">
        <v>209</v>
      </c>
      <c r="C7" s="361"/>
      <c r="D7" s="361"/>
      <c r="E7" s="361"/>
      <c r="F7" s="361"/>
      <c r="G7" s="361"/>
      <c r="H7" s="361"/>
      <c r="I7" s="361"/>
      <c r="J7" s="361"/>
      <c r="L7" s="361" t="s">
        <v>208</v>
      </c>
      <c r="M7" s="361"/>
      <c r="N7" s="361"/>
      <c r="O7" s="361"/>
      <c r="P7" s="361"/>
      <c r="Q7" s="361"/>
      <c r="R7" s="361"/>
      <c r="S7" s="361"/>
      <c r="T7" s="361"/>
    </row>
    <row r="8" spans="2:22">
      <c r="B8" s="20" t="s">
        <v>204</v>
      </c>
      <c r="C8" s="20" t="s">
        <v>88</v>
      </c>
      <c r="D8" s="20" t="s">
        <v>205</v>
      </c>
      <c r="E8" s="20" t="s">
        <v>89</v>
      </c>
      <c r="F8" s="20" t="s">
        <v>90</v>
      </c>
      <c r="G8" s="20" t="s">
        <v>86</v>
      </c>
      <c r="H8" s="362" t="s">
        <v>206</v>
      </c>
      <c r="I8" s="20" t="s">
        <v>207</v>
      </c>
      <c r="J8" s="20" t="s">
        <v>41</v>
      </c>
      <c r="L8" s="20" t="s">
        <v>204</v>
      </c>
      <c r="M8" s="20" t="s">
        <v>88</v>
      </c>
      <c r="N8" s="20" t="s">
        <v>205</v>
      </c>
      <c r="O8" s="20" t="s">
        <v>89</v>
      </c>
      <c r="P8" s="20" t="s">
        <v>90</v>
      </c>
      <c r="Q8" s="20" t="s">
        <v>86</v>
      </c>
      <c r="R8" s="362" t="s">
        <v>206</v>
      </c>
      <c r="S8" s="20" t="s">
        <v>207</v>
      </c>
      <c r="T8" s="20" t="s">
        <v>41</v>
      </c>
    </row>
    <row r="9" spans="2:22">
      <c r="B9" s="363">
        <f>INDEX('Monthly Cash Flow'!$K$14:$EM$14,MATCH(C9,'Monthly Cash Flow'!$K$12:$EM$12))</f>
        <v>46507</v>
      </c>
      <c r="C9" s="375">
        <f>+Assumptions!F40+1</f>
        <v>61</v>
      </c>
      <c r="D9" s="329">
        <f ca="1">INDEX('Monthly Cash Flow'!$L$132:$EM$132, MATCH(C9, 'Monthly Cash Flow'!$L$12:$EM$12, 0))</f>
        <v>0</v>
      </c>
      <c r="E9" s="19">
        <f t="shared" ref="E9:E72" ca="1" si="0">-PMT(J9/12,$E$2*12,$D$9,)</f>
        <v>0</v>
      </c>
      <c r="F9" s="19">
        <f ca="1">D9*J9/12</f>
        <v>0</v>
      </c>
      <c r="G9" s="19">
        <f t="shared" ref="G9:G68" ca="1" si="1">+E9-F9</f>
        <v>0</v>
      </c>
      <c r="H9" s="364">
        <f ca="1">+D9-G9</f>
        <v>0</v>
      </c>
      <c r="I9" s="359">
        <f>MAX($J$5, INDEX('1 mos LIBOR'!$M$3:$M$122,MATCH(B9,'1 mos LIBOR'!$N$3:$N$122)))</f>
        <v>4.3549999999999998E-2</v>
      </c>
      <c r="J9" s="365">
        <f>IF($I$2=1,I9+$J$4/10000,$J$3)</f>
        <v>4.3549999999999998E-2</v>
      </c>
      <c r="L9" s="363">
        <f>INDEX('Monthly Cash Flow'!$K$14:$EM$14,MATCH(M9,'Monthly Cash Flow'!$K$12:$EM$12))</f>
        <v>46507</v>
      </c>
      <c r="M9" s="375">
        <f>+Assumptions!F75+1</f>
        <v>61</v>
      </c>
      <c r="N9" s="329">
        <f ca="1">+Assumptions!F84</f>
        <v>45522.269249999998</v>
      </c>
      <c r="O9" s="19">
        <f t="shared" ref="O9:O72" ca="1" si="2">-PMT(T9/12,$O$2*12,$N$9,)</f>
        <v>217.33027624246949</v>
      </c>
      <c r="P9" s="19">
        <f ca="1">N9*T9/12</f>
        <v>151.74089749999999</v>
      </c>
      <c r="Q9" s="19">
        <f t="shared" ref="Q9:Q72" ca="1" si="3">+O9-P9</f>
        <v>65.589378742469506</v>
      </c>
      <c r="R9" s="364">
        <f ca="1">+N9-Q9</f>
        <v>45456.679871257526</v>
      </c>
      <c r="S9" s="359">
        <f>INDEX('1 mos LIBOR'!$M$3:$M$122,MATCH(L9,'1 mos LIBOR'!$N$3:$N$122))</f>
        <v>1.79817E-2</v>
      </c>
      <c r="T9" s="365">
        <f>IF($S$2=1,S9+$T$4/10000,$T$3)</f>
        <v>0.04</v>
      </c>
      <c r="V9" s="1">
        <f ca="1">INDEX('Monthly Cash Flow'!$L$132:$EM$132, MATCH(C9, 'Monthly Cash Flow'!$L$12:$EM$12, 0))</f>
        <v>0</v>
      </c>
    </row>
    <row r="10" spans="2:22">
      <c r="B10" s="363">
        <f>EOMONTH(B9,1)</f>
        <v>46538</v>
      </c>
      <c r="C10" s="310">
        <f>+C9+1</f>
        <v>62</v>
      </c>
      <c r="D10" s="19">
        <f ca="1">INDEX('Monthly Cash Flow'!$L$132:$EM$132, MATCH(C10, 'Monthly Cash Flow'!$L$12:$EM$12, 0))</f>
        <v>0</v>
      </c>
      <c r="E10" s="19">
        <f t="shared" ca="1" si="0"/>
        <v>0</v>
      </c>
      <c r="F10" s="19">
        <f t="shared" ref="F10:F68" ca="1" si="4">D10*J10/12</f>
        <v>0</v>
      </c>
      <c r="G10" s="19">
        <f t="shared" ca="1" si="1"/>
        <v>0</v>
      </c>
      <c r="H10" s="364">
        <f t="shared" ref="H10:H68" ca="1" si="5">+D10-G10</f>
        <v>0</v>
      </c>
      <c r="I10" s="359">
        <f>MAX($J$5, INDEX('1 mos LIBOR'!$M$3:$M$122,MATCH(B10,'1 mos LIBOR'!$N$3:$N$122)))</f>
        <v>4.3549999999999998E-2</v>
      </c>
      <c r="J10" s="365">
        <f t="shared" ref="J10:J68" si="6">IF($I$2=1,I10+$J$4/10000,$J$3)</f>
        <v>4.3549999999999998E-2</v>
      </c>
      <c r="L10" s="363">
        <f>EOMONTH(L9,1)</f>
        <v>46538</v>
      </c>
      <c r="M10" s="310">
        <f>+M9+1</f>
        <v>62</v>
      </c>
      <c r="N10" s="19">
        <v>7661.1380409741769</v>
      </c>
      <c r="O10" s="19">
        <f t="shared" ca="1" si="2"/>
        <v>217.33027624246949</v>
      </c>
      <c r="P10" s="19">
        <f t="shared" ref="P10:P73" si="7">N10*T10/12</f>
        <v>25.537126803247258</v>
      </c>
      <c r="Q10" s="19">
        <f t="shared" ca="1" si="3"/>
        <v>191.79314943922225</v>
      </c>
      <c r="R10" s="364">
        <f t="shared" ref="R10:R73" ca="1" si="8">+N10-Q10</f>
        <v>7469.3448915349545</v>
      </c>
      <c r="S10" s="359">
        <f>INDEX('1 mos LIBOR'!$M$3:$M$122,MATCH(L10,'1 mos LIBOR'!$N$3:$N$122))</f>
        <v>1.8009600000000001E-2</v>
      </c>
      <c r="T10" s="365">
        <f t="shared" ref="T10:T73" si="9">IF($S$2=1,S10+$T$4/10000,$T$3)</f>
        <v>0.04</v>
      </c>
    </row>
    <row r="11" spans="2:22">
      <c r="B11" s="363">
        <f t="shared" ref="B11:B74" si="10">EOMONTH(B10,1)</f>
        <v>46568</v>
      </c>
      <c r="C11" s="310">
        <f t="shared" ref="C11:C74" si="11">+C10+1</f>
        <v>63</v>
      </c>
      <c r="D11" s="19">
        <f ca="1">INDEX('Monthly Cash Flow'!$L$132:$EM$132, MATCH(C11, 'Monthly Cash Flow'!$L$12:$EM$12, 0))</f>
        <v>0</v>
      </c>
      <c r="E11" s="19">
        <f t="shared" ca="1" si="0"/>
        <v>0</v>
      </c>
      <c r="F11" s="19">
        <f t="shared" ca="1" si="4"/>
        <v>0</v>
      </c>
      <c r="G11" s="19">
        <f t="shared" ca="1" si="1"/>
        <v>0</v>
      </c>
      <c r="H11" s="364">
        <f t="shared" ca="1" si="5"/>
        <v>0</v>
      </c>
      <c r="I11" s="359">
        <f>MAX($J$5, INDEX('1 mos LIBOR'!$M$3:$M$122,MATCH(B11,'1 mos LIBOR'!$N$3:$N$122)))</f>
        <v>4.3549999999999998E-2</v>
      </c>
      <c r="J11" s="365">
        <f t="shared" si="6"/>
        <v>4.3549999999999998E-2</v>
      </c>
      <c r="L11" s="363">
        <f t="shared" ref="L11:L74" si="12">EOMONTH(L10,1)</f>
        <v>46568</v>
      </c>
      <c r="M11" s="310">
        <f t="shared" ref="M11:M74" si="13">+M10+1</f>
        <v>63</v>
      </c>
      <c r="N11" s="19">
        <v>7652.028319931057</v>
      </c>
      <c r="O11" s="19">
        <f t="shared" ca="1" si="2"/>
        <v>217.33027624246949</v>
      </c>
      <c r="P11" s="19">
        <f t="shared" si="7"/>
        <v>25.506761066436855</v>
      </c>
      <c r="Q11" s="19">
        <f t="shared" ca="1" si="3"/>
        <v>191.82351517603263</v>
      </c>
      <c r="R11" s="364">
        <f t="shared" ca="1" si="8"/>
        <v>7460.2048047550243</v>
      </c>
      <c r="S11" s="359">
        <f>INDEX('1 mos LIBOR'!$M$3:$M$122,MATCH(L11,'1 mos LIBOR'!$N$3:$N$122))</f>
        <v>1.8038200000000001E-2</v>
      </c>
      <c r="T11" s="365">
        <f t="shared" si="9"/>
        <v>0.04</v>
      </c>
    </row>
    <row r="12" spans="2:22">
      <c r="B12" s="363">
        <f t="shared" si="10"/>
        <v>46599</v>
      </c>
      <c r="C12" s="310">
        <f t="shared" si="11"/>
        <v>64</v>
      </c>
      <c r="D12" s="19">
        <f ca="1">INDEX('Monthly Cash Flow'!$L$132:$EM$132, MATCH(C12, 'Monthly Cash Flow'!$L$12:$EM$12, 0))</f>
        <v>0</v>
      </c>
      <c r="E12" s="19">
        <f t="shared" ca="1" si="0"/>
        <v>0</v>
      </c>
      <c r="F12" s="19">
        <f t="shared" ca="1" si="4"/>
        <v>0</v>
      </c>
      <c r="G12" s="19">
        <f t="shared" ca="1" si="1"/>
        <v>0</v>
      </c>
      <c r="H12" s="364">
        <f t="shared" ca="1" si="5"/>
        <v>0</v>
      </c>
      <c r="I12" s="359">
        <f>MAX($J$5, INDEX('1 mos LIBOR'!$M$3:$M$122,MATCH(B12,'1 mos LIBOR'!$N$3:$N$122)))</f>
        <v>4.3549999999999998E-2</v>
      </c>
      <c r="J12" s="365">
        <f t="shared" si="6"/>
        <v>4.3549999999999998E-2</v>
      </c>
      <c r="L12" s="363">
        <f t="shared" si="12"/>
        <v>46599</v>
      </c>
      <c r="M12" s="310">
        <f t="shared" si="13"/>
        <v>64</v>
      </c>
      <c r="N12" s="19">
        <v>7642.8992979301565</v>
      </c>
      <c r="O12" s="19">
        <f t="shared" ca="1" si="2"/>
        <v>217.33027624246949</v>
      </c>
      <c r="P12" s="19">
        <f t="shared" si="7"/>
        <v>25.476330993100522</v>
      </c>
      <c r="Q12" s="19">
        <f t="shared" ca="1" si="3"/>
        <v>191.85394524936896</v>
      </c>
      <c r="R12" s="364">
        <f t="shared" ca="1" si="8"/>
        <v>7451.0453526807878</v>
      </c>
      <c r="S12" s="359">
        <f>INDEX('1 mos LIBOR'!$M$3:$M$122,MATCH(L12,'1 mos LIBOR'!$N$3:$N$122))</f>
        <v>1.8068500000000001E-2</v>
      </c>
      <c r="T12" s="365">
        <f t="shared" si="9"/>
        <v>0.04</v>
      </c>
    </row>
    <row r="13" spans="2:22">
      <c r="B13" s="363">
        <f t="shared" si="10"/>
        <v>46630</v>
      </c>
      <c r="C13" s="310">
        <f t="shared" si="11"/>
        <v>65</v>
      </c>
      <c r="D13" s="19">
        <f ca="1">INDEX('Monthly Cash Flow'!$L$132:$EM$132, MATCH(C13, 'Monthly Cash Flow'!$L$12:$EM$12, 0))</f>
        <v>0</v>
      </c>
      <c r="E13" s="19">
        <f t="shared" ca="1" si="0"/>
        <v>0</v>
      </c>
      <c r="F13" s="19">
        <f t="shared" ca="1" si="4"/>
        <v>0</v>
      </c>
      <c r="G13" s="19">
        <f t="shared" ca="1" si="1"/>
        <v>0</v>
      </c>
      <c r="H13" s="364">
        <f t="shared" ca="1" si="5"/>
        <v>0</v>
      </c>
      <c r="I13" s="359">
        <f>MAX($J$5, INDEX('1 mos LIBOR'!$M$3:$M$122,MATCH(B13,'1 mos LIBOR'!$N$3:$N$122)))</f>
        <v>4.3549999999999998E-2</v>
      </c>
      <c r="J13" s="365">
        <f t="shared" si="6"/>
        <v>4.3549999999999998E-2</v>
      </c>
      <c r="L13" s="363">
        <f t="shared" si="12"/>
        <v>46630</v>
      </c>
      <c r="M13" s="310">
        <f t="shared" si="13"/>
        <v>65</v>
      </c>
      <c r="N13" s="19">
        <v>7633.750682866249</v>
      </c>
      <c r="O13" s="19">
        <f t="shared" ca="1" si="2"/>
        <v>217.33027624246949</v>
      </c>
      <c r="P13" s="19">
        <f t="shared" si="7"/>
        <v>25.445835609554166</v>
      </c>
      <c r="Q13" s="19">
        <f t="shared" ca="1" si="3"/>
        <v>191.88444063291533</v>
      </c>
      <c r="R13" s="364">
        <f t="shared" ca="1" si="8"/>
        <v>7441.8662422333337</v>
      </c>
      <c r="S13" s="359">
        <f>INDEX('1 mos LIBOR'!$M$3:$M$122,MATCH(L13,'1 mos LIBOR'!$N$3:$N$122))</f>
        <v>1.8096000000000001E-2</v>
      </c>
      <c r="T13" s="365">
        <f t="shared" si="9"/>
        <v>0.04</v>
      </c>
    </row>
    <row r="14" spans="2:22">
      <c r="B14" s="363">
        <f t="shared" si="10"/>
        <v>46660</v>
      </c>
      <c r="C14" s="310">
        <f t="shared" si="11"/>
        <v>66</v>
      </c>
      <c r="D14" s="19">
        <f ca="1">INDEX('Monthly Cash Flow'!$L$132:$EM$132, MATCH(C14, 'Monthly Cash Flow'!$L$12:$EM$12, 0))</f>
        <v>0</v>
      </c>
      <c r="E14" s="19">
        <f t="shared" ca="1" si="0"/>
        <v>0</v>
      </c>
      <c r="F14" s="19">
        <f t="shared" ca="1" si="4"/>
        <v>0</v>
      </c>
      <c r="G14" s="19">
        <f t="shared" ca="1" si="1"/>
        <v>0</v>
      </c>
      <c r="H14" s="364">
        <f t="shared" ca="1" si="5"/>
        <v>0</v>
      </c>
      <c r="I14" s="359">
        <f>MAX($J$5, INDEX('1 mos LIBOR'!$M$3:$M$122,MATCH(B14,'1 mos LIBOR'!$N$3:$N$122)))</f>
        <v>4.3549999999999998E-2</v>
      </c>
      <c r="J14" s="365">
        <f t="shared" si="6"/>
        <v>4.3549999999999998E-2</v>
      </c>
      <c r="L14" s="363">
        <f t="shared" si="12"/>
        <v>46660</v>
      </c>
      <c r="M14" s="310">
        <f t="shared" si="13"/>
        <v>66</v>
      </c>
      <c r="N14" s="19">
        <v>7624.5819015150082</v>
      </c>
      <c r="O14" s="19">
        <f t="shared" ca="1" si="2"/>
        <v>217.33027624246949</v>
      </c>
      <c r="P14" s="19">
        <f t="shared" si="7"/>
        <v>25.415273005050029</v>
      </c>
      <c r="Q14" s="19">
        <f t="shared" ca="1" si="3"/>
        <v>191.91500323741946</v>
      </c>
      <c r="R14" s="364">
        <f t="shared" ca="1" si="8"/>
        <v>7432.6668982775891</v>
      </c>
      <c r="S14" s="359">
        <f>INDEX('1 mos LIBOR'!$M$3:$M$122,MATCH(L14,'1 mos LIBOR'!$N$3:$N$122))</f>
        <v>1.8125100000000002E-2</v>
      </c>
      <c r="T14" s="365">
        <f t="shared" si="9"/>
        <v>0.04</v>
      </c>
    </row>
    <row r="15" spans="2:22">
      <c r="B15" s="363">
        <f t="shared" si="10"/>
        <v>46691</v>
      </c>
      <c r="C15" s="310">
        <f t="shared" si="11"/>
        <v>67</v>
      </c>
      <c r="D15" s="19">
        <f ca="1">INDEX('Monthly Cash Flow'!$L$132:$EM$132, MATCH(C15, 'Monthly Cash Flow'!$L$12:$EM$12, 0))</f>
        <v>0</v>
      </c>
      <c r="E15" s="19">
        <f t="shared" ca="1" si="0"/>
        <v>0</v>
      </c>
      <c r="F15" s="19">
        <f t="shared" ca="1" si="4"/>
        <v>0</v>
      </c>
      <c r="G15" s="19">
        <f t="shared" ca="1" si="1"/>
        <v>0</v>
      </c>
      <c r="H15" s="364">
        <f t="shared" ca="1" si="5"/>
        <v>0</v>
      </c>
      <c r="I15" s="359">
        <f>MAX($J$5, INDEX('1 mos LIBOR'!$M$3:$M$122,MATCH(B15,'1 mos LIBOR'!$N$3:$N$122)))</f>
        <v>4.3549999999999998E-2</v>
      </c>
      <c r="J15" s="365">
        <f t="shared" si="6"/>
        <v>4.3549999999999998E-2</v>
      </c>
      <c r="L15" s="363">
        <f t="shared" si="12"/>
        <v>46691</v>
      </c>
      <c r="M15" s="310">
        <f t="shared" si="13"/>
        <v>67</v>
      </c>
      <c r="N15" s="19">
        <v>7615.392676927816</v>
      </c>
      <c r="O15" s="19">
        <f t="shared" ca="1" si="2"/>
        <v>217.33027624246949</v>
      </c>
      <c r="P15" s="19">
        <f t="shared" si="7"/>
        <v>25.384642256426051</v>
      </c>
      <c r="Q15" s="19">
        <f t="shared" ca="1" si="3"/>
        <v>191.94563398604345</v>
      </c>
      <c r="R15" s="364">
        <f t="shared" ca="1" si="8"/>
        <v>7423.4470429417725</v>
      </c>
      <c r="S15" s="359">
        <f>INDEX('1 mos LIBOR'!$M$3:$M$122,MATCH(L15,'1 mos LIBOR'!$N$3:$N$122))</f>
        <v>1.81551E-2</v>
      </c>
      <c r="T15" s="365">
        <f t="shared" si="9"/>
        <v>0.04</v>
      </c>
    </row>
    <row r="16" spans="2:22">
      <c r="B16" s="363">
        <f t="shared" si="10"/>
        <v>46721</v>
      </c>
      <c r="C16" s="310">
        <f t="shared" si="11"/>
        <v>68</v>
      </c>
      <c r="D16" s="19">
        <f ca="1">INDEX('Monthly Cash Flow'!$L$132:$EM$132, MATCH(C16, 'Monthly Cash Flow'!$L$12:$EM$12, 0))</f>
        <v>0</v>
      </c>
      <c r="E16" s="19">
        <f t="shared" ca="1" si="0"/>
        <v>0</v>
      </c>
      <c r="F16" s="19">
        <f t="shared" ca="1" si="4"/>
        <v>0</v>
      </c>
      <c r="G16" s="19">
        <f t="shared" ca="1" si="1"/>
        <v>0</v>
      </c>
      <c r="H16" s="364">
        <f t="shared" ca="1" si="5"/>
        <v>0</v>
      </c>
      <c r="I16" s="359">
        <f>MAX($J$5, INDEX('1 mos LIBOR'!$M$3:$M$122,MATCH(B16,'1 mos LIBOR'!$N$3:$N$122)))</f>
        <v>4.3549999999999998E-2</v>
      </c>
      <c r="J16" s="365">
        <f t="shared" si="6"/>
        <v>4.3549999999999998E-2</v>
      </c>
      <c r="L16" s="363">
        <f t="shared" si="12"/>
        <v>46721</v>
      </c>
      <c r="M16" s="310">
        <f t="shared" si="13"/>
        <v>68</v>
      </c>
      <c r="N16" s="19">
        <v>7606.1822921119256</v>
      </c>
      <c r="O16" s="19">
        <f t="shared" ca="1" si="2"/>
        <v>217.33027624246949</v>
      </c>
      <c r="P16" s="19">
        <f t="shared" si="7"/>
        <v>25.353940973706418</v>
      </c>
      <c r="Q16" s="19">
        <f t="shared" ca="1" si="3"/>
        <v>191.97633526876308</v>
      </c>
      <c r="R16" s="364">
        <f t="shared" ca="1" si="8"/>
        <v>7414.2059568431623</v>
      </c>
      <c r="S16" s="359">
        <f>INDEX('1 mos LIBOR'!$M$3:$M$122,MATCH(L16,'1 mos LIBOR'!$N$3:$N$122))</f>
        <v>1.81821E-2</v>
      </c>
      <c r="T16" s="365">
        <f t="shared" si="9"/>
        <v>0.04</v>
      </c>
    </row>
    <row r="17" spans="2:20">
      <c r="B17" s="363">
        <f t="shared" si="10"/>
        <v>46752</v>
      </c>
      <c r="C17" s="310">
        <f t="shared" si="11"/>
        <v>69</v>
      </c>
      <c r="D17" s="19">
        <f ca="1">INDEX('Monthly Cash Flow'!$L$132:$EM$132, MATCH(C17, 'Monthly Cash Flow'!$L$12:$EM$12, 0))</f>
        <v>0</v>
      </c>
      <c r="E17" s="19">
        <f t="shared" ca="1" si="0"/>
        <v>0</v>
      </c>
      <c r="F17" s="19">
        <f t="shared" ca="1" si="4"/>
        <v>0</v>
      </c>
      <c r="G17" s="19">
        <f t="shared" ca="1" si="1"/>
        <v>0</v>
      </c>
      <c r="H17" s="364">
        <f t="shared" ca="1" si="5"/>
        <v>0</v>
      </c>
      <c r="I17" s="359">
        <f>MAX($J$5, INDEX('1 mos LIBOR'!$M$3:$M$122,MATCH(B17,'1 mos LIBOR'!$N$3:$N$122)))</f>
        <v>4.3549999999999998E-2</v>
      </c>
      <c r="J17" s="365">
        <f t="shared" si="6"/>
        <v>4.3549999999999998E-2</v>
      </c>
      <c r="L17" s="363">
        <f t="shared" si="12"/>
        <v>46752</v>
      </c>
      <c r="M17" s="310">
        <f t="shared" si="13"/>
        <v>69</v>
      </c>
      <c r="N17" s="19">
        <v>7596.9522587098927</v>
      </c>
      <c r="O17" s="19">
        <f t="shared" ca="1" si="2"/>
        <v>217.33027624246949</v>
      </c>
      <c r="P17" s="19">
        <f t="shared" si="7"/>
        <v>25.323174195699639</v>
      </c>
      <c r="Q17" s="19">
        <f t="shared" ca="1" si="3"/>
        <v>192.00710204676986</v>
      </c>
      <c r="R17" s="364">
        <f t="shared" ca="1" si="8"/>
        <v>7404.9451566631233</v>
      </c>
      <c r="S17" s="359">
        <f>INDEX('1 mos LIBOR'!$M$3:$M$122,MATCH(L17,'1 mos LIBOR'!$N$3:$N$122))</f>
        <v>1.8209900000000001E-2</v>
      </c>
      <c r="T17" s="365">
        <f t="shared" si="9"/>
        <v>0.04</v>
      </c>
    </row>
    <row r="18" spans="2:20">
      <c r="B18" s="363">
        <f t="shared" si="10"/>
        <v>46783</v>
      </c>
      <c r="C18" s="310">
        <f t="shared" si="11"/>
        <v>70</v>
      </c>
      <c r="D18" s="19">
        <f ca="1">INDEX('Monthly Cash Flow'!$L$132:$EM$132, MATCH(C18, 'Monthly Cash Flow'!$L$12:$EM$12, 0))</f>
        <v>0</v>
      </c>
      <c r="E18" s="19">
        <f t="shared" ca="1" si="0"/>
        <v>0</v>
      </c>
      <c r="F18" s="19">
        <f t="shared" ca="1" si="4"/>
        <v>0</v>
      </c>
      <c r="G18" s="19">
        <f t="shared" ca="1" si="1"/>
        <v>0</v>
      </c>
      <c r="H18" s="364">
        <f t="shared" ca="1" si="5"/>
        <v>0</v>
      </c>
      <c r="I18" s="359">
        <f>MAX($J$5, INDEX('1 mos LIBOR'!$M$3:$M$122,MATCH(B18,'1 mos LIBOR'!$N$3:$N$122)))</f>
        <v>4.3549999999999998E-2</v>
      </c>
      <c r="J18" s="365">
        <f t="shared" si="6"/>
        <v>4.3549999999999998E-2</v>
      </c>
      <c r="L18" s="363">
        <f t="shared" si="12"/>
        <v>46783</v>
      </c>
      <c r="M18" s="310">
        <f t="shared" si="13"/>
        <v>70</v>
      </c>
      <c r="N18" s="19">
        <v>7587.7019933339188</v>
      </c>
      <c r="O18" s="19">
        <f t="shared" ca="1" si="2"/>
        <v>217.33027624246949</v>
      </c>
      <c r="P18" s="19">
        <f t="shared" si="7"/>
        <v>25.292339977779729</v>
      </c>
      <c r="Q18" s="19">
        <f t="shared" ca="1" si="3"/>
        <v>192.03793626468976</v>
      </c>
      <c r="R18" s="364">
        <f t="shared" ca="1" si="8"/>
        <v>7395.6640570692289</v>
      </c>
      <c r="S18" s="359">
        <f>INDEX('1 mos LIBOR'!$M$3:$M$122,MATCH(L18,'1 mos LIBOR'!$N$3:$N$122))</f>
        <v>1.8239499999999999E-2</v>
      </c>
      <c r="T18" s="365">
        <f t="shared" si="9"/>
        <v>0.04</v>
      </c>
    </row>
    <row r="19" spans="2:20">
      <c r="B19" s="363">
        <f t="shared" si="10"/>
        <v>46812</v>
      </c>
      <c r="C19" s="310">
        <f t="shared" si="11"/>
        <v>71</v>
      </c>
      <c r="D19" s="19">
        <f ca="1">INDEX('Monthly Cash Flow'!$L$132:$EM$132, MATCH(C19, 'Monthly Cash Flow'!$L$12:$EM$12, 0))</f>
        <v>0</v>
      </c>
      <c r="E19" s="19">
        <f t="shared" ca="1" si="0"/>
        <v>0</v>
      </c>
      <c r="F19" s="19">
        <f t="shared" ca="1" si="4"/>
        <v>0</v>
      </c>
      <c r="G19" s="19">
        <f t="shared" ca="1" si="1"/>
        <v>0</v>
      </c>
      <c r="H19" s="364">
        <f t="shared" ca="1" si="5"/>
        <v>0</v>
      </c>
      <c r="I19" s="359">
        <f>MAX($J$5, INDEX('1 mos LIBOR'!$M$3:$M$122,MATCH(B19,'1 mos LIBOR'!$N$3:$N$122)))</f>
        <v>4.3549999999999998E-2</v>
      </c>
      <c r="J19" s="365">
        <f t="shared" si="6"/>
        <v>4.3549999999999998E-2</v>
      </c>
      <c r="L19" s="363">
        <f t="shared" si="12"/>
        <v>46812</v>
      </c>
      <c r="M19" s="310">
        <f t="shared" si="13"/>
        <v>71</v>
      </c>
      <c r="N19" s="19">
        <v>7578.4305015824966</v>
      </c>
      <c r="O19" s="19">
        <f t="shared" ca="1" si="2"/>
        <v>217.33027624246949</v>
      </c>
      <c r="P19" s="19">
        <f t="shared" si="7"/>
        <v>25.26143500527499</v>
      </c>
      <c r="Q19" s="19">
        <f t="shared" ca="1" si="3"/>
        <v>192.0688412371945</v>
      </c>
      <c r="R19" s="364">
        <f t="shared" ca="1" si="8"/>
        <v>7386.361660345302</v>
      </c>
      <c r="S19" s="359">
        <f>INDEX('1 mos LIBOR'!$M$3:$M$122,MATCH(L19,'1 mos LIBOR'!$N$3:$N$122))</f>
        <v>1.8266999999999999E-2</v>
      </c>
      <c r="T19" s="365">
        <f t="shared" si="9"/>
        <v>0.04</v>
      </c>
    </row>
    <row r="20" spans="2:20">
      <c r="B20" s="363">
        <f t="shared" si="10"/>
        <v>46843</v>
      </c>
      <c r="C20" s="310">
        <f t="shared" si="11"/>
        <v>72</v>
      </c>
      <c r="D20" s="19">
        <f ca="1">INDEX('Monthly Cash Flow'!$L$132:$EM$132, MATCH(C20, 'Monthly Cash Flow'!$L$12:$EM$12, 0))</f>
        <v>0</v>
      </c>
      <c r="E20" s="19">
        <f t="shared" ca="1" si="0"/>
        <v>0</v>
      </c>
      <c r="F20" s="19">
        <f t="shared" ca="1" si="4"/>
        <v>0</v>
      </c>
      <c r="G20" s="19">
        <f t="shared" ca="1" si="1"/>
        <v>0</v>
      </c>
      <c r="H20" s="364">
        <f t="shared" ca="1" si="5"/>
        <v>0</v>
      </c>
      <c r="I20" s="359">
        <f>MAX($J$5, INDEX('1 mos LIBOR'!$M$3:$M$122,MATCH(B20,'1 mos LIBOR'!$N$3:$N$122)))</f>
        <v>4.3549999999999998E-2</v>
      </c>
      <c r="J20" s="365">
        <f t="shared" si="6"/>
        <v>4.3549999999999998E-2</v>
      </c>
      <c r="L20" s="363">
        <f t="shared" si="12"/>
        <v>46843</v>
      </c>
      <c r="M20" s="310">
        <f t="shared" si="13"/>
        <v>72</v>
      </c>
      <c r="N20" s="19">
        <v>7569.1368927018284</v>
      </c>
      <c r="O20" s="19">
        <f t="shared" ca="1" si="2"/>
        <v>217.33027624246949</v>
      </c>
      <c r="P20" s="19">
        <f t="shared" si="7"/>
        <v>25.230456309006097</v>
      </c>
      <c r="Q20" s="19">
        <f t="shared" ca="1" si="3"/>
        <v>192.09981993346341</v>
      </c>
      <c r="R20" s="364">
        <f t="shared" ca="1" si="8"/>
        <v>7377.0370727683649</v>
      </c>
      <c r="S20" s="359">
        <f>INDEX('1 mos LIBOR'!$M$3:$M$122,MATCH(L20,'1 mos LIBOR'!$N$3:$N$122))</f>
        <v>1.82936E-2</v>
      </c>
      <c r="T20" s="365">
        <f t="shared" si="9"/>
        <v>0.04</v>
      </c>
    </row>
    <row r="21" spans="2:20">
      <c r="B21" s="363">
        <f t="shared" si="10"/>
        <v>46873</v>
      </c>
      <c r="C21" s="310">
        <f t="shared" si="11"/>
        <v>73</v>
      </c>
      <c r="D21" s="19">
        <f ca="1">INDEX('Monthly Cash Flow'!$L$132:$EM$132, MATCH(C21, 'Monthly Cash Flow'!$L$12:$EM$12, 0))</f>
        <v>0</v>
      </c>
      <c r="E21" s="19">
        <f t="shared" ca="1" si="0"/>
        <v>0</v>
      </c>
      <c r="F21" s="19">
        <f t="shared" ca="1" si="4"/>
        <v>0</v>
      </c>
      <c r="G21" s="19">
        <f t="shared" ca="1" si="1"/>
        <v>0</v>
      </c>
      <c r="H21" s="364">
        <f t="shared" ca="1" si="5"/>
        <v>0</v>
      </c>
      <c r="I21" s="359">
        <f>MAX($J$5, INDEX('1 mos LIBOR'!$M$3:$M$122,MATCH(B21,'1 mos LIBOR'!$N$3:$N$122)))</f>
        <v>4.3549999999999998E-2</v>
      </c>
      <c r="J21" s="365">
        <f t="shared" si="6"/>
        <v>4.3549999999999998E-2</v>
      </c>
      <c r="L21" s="363">
        <f t="shared" si="12"/>
        <v>46873</v>
      </c>
      <c r="M21" s="310">
        <f t="shared" si="13"/>
        <v>73</v>
      </c>
      <c r="N21" s="19">
        <v>7559.8218207809205</v>
      </c>
      <c r="O21" s="19">
        <f t="shared" ca="1" si="2"/>
        <v>217.33027624246949</v>
      </c>
      <c r="P21" s="19">
        <f t="shared" si="7"/>
        <v>25.199406069269738</v>
      </c>
      <c r="Q21" s="19">
        <f t="shared" ca="1" si="3"/>
        <v>192.13087017319975</v>
      </c>
      <c r="R21" s="364">
        <f t="shared" ca="1" si="8"/>
        <v>7367.6909506077209</v>
      </c>
      <c r="S21" s="359">
        <f>INDEX('1 mos LIBOR'!$M$3:$M$122,MATCH(L21,'1 mos LIBOR'!$N$3:$N$122))</f>
        <v>1.8322700000000001E-2</v>
      </c>
      <c r="T21" s="365">
        <f t="shared" si="9"/>
        <v>0.04</v>
      </c>
    </row>
    <row r="22" spans="2:20">
      <c r="B22" s="363">
        <f t="shared" si="10"/>
        <v>46904</v>
      </c>
      <c r="C22" s="310">
        <f t="shared" si="11"/>
        <v>74</v>
      </c>
      <c r="D22" s="19">
        <f ca="1">INDEX('Monthly Cash Flow'!$L$132:$EM$132, MATCH(C22, 'Monthly Cash Flow'!$L$12:$EM$12, 0))</f>
        <v>0</v>
      </c>
      <c r="E22" s="19">
        <f t="shared" ca="1" si="0"/>
        <v>0</v>
      </c>
      <c r="F22" s="19">
        <f t="shared" ca="1" si="4"/>
        <v>0</v>
      </c>
      <c r="G22" s="19">
        <f t="shared" ca="1" si="1"/>
        <v>0</v>
      </c>
      <c r="H22" s="364">
        <f t="shared" ca="1" si="5"/>
        <v>0</v>
      </c>
      <c r="I22" s="359">
        <f>MAX($J$5, INDEX('1 mos LIBOR'!$M$3:$M$122,MATCH(B22,'1 mos LIBOR'!$N$3:$N$122)))</f>
        <v>4.3549999999999998E-2</v>
      </c>
      <c r="J22" s="365">
        <f t="shared" si="6"/>
        <v>4.3549999999999998E-2</v>
      </c>
      <c r="L22" s="363">
        <f t="shared" si="12"/>
        <v>46904</v>
      </c>
      <c r="M22" s="310">
        <f t="shared" si="13"/>
        <v>74</v>
      </c>
      <c r="N22" s="19">
        <v>7550.4831646165812</v>
      </c>
      <c r="O22" s="19">
        <f t="shared" ca="1" si="2"/>
        <v>217.33027624246949</v>
      </c>
      <c r="P22" s="19">
        <f t="shared" si="7"/>
        <v>25.168277215388603</v>
      </c>
      <c r="Q22" s="19">
        <f t="shared" ca="1" si="3"/>
        <v>192.1619990270809</v>
      </c>
      <c r="R22" s="364">
        <f t="shared" ca="1" si="8"/>
        <v>7358.3211655895002</v>
      </c>
      <c r="S22" s="359">
        <f>INDEX('1 mos LIBOR'!$M$3:$M$122,MATCH(L22,'1 mos LIBOR'!$N$3:$N$122))</f>
        <v>1.8349000000000001E-2</v>
      </c>
      <c r="T22" s="365">
        <f t="shared" si="9"/>
        <v>0.04</v>
      </c>
    </row>
    <row r="23" spans="2:20">
      <c r="B23" s="363">
        <f t="shared" si="10"/>
        <v>46934</v>
      </c>
      <c r="C23" s="310">
        <f t="shared" si="11"/>
        <v>75</v>
      </c>
      <c r="D23" s="19">
        <f ca="1">INDEX('Monthly Cash Flow'!$L$132:$EM$132, MATCH(C23, 'Monthly Cash Flow'!$L$12:$EM$12, 0))</f>
        <v>0</v>
      </c>
      <c r="E23" s="19">
        <f t="shared" ca="1" si="0"/>
        <v>0</v>
      </c>
      <c r="F23" s="19">
        <f t="shared" ca="1" si="4"/>
        <v>0</v>
      </c>
      <c r="G23" s="19">
        <f t="shared" ca="1" si="1"/>
        <v>0</v>
      </c>
      <c r="H23" s="364">
        <f t="shared" ca="1" si="5"/>
        <v>0</v>
      </c>
      <c r="I23" s="359">
        <f>MAX($J$5, INDEX('1 mos LIBOR'!$M$3:$M$122,MATCH(B23,'1 mos LIBOR'!$N$3:$N$122)))</f>
        <v>4.3549999999999998E-2</v>
      </c>
      <c r="J23" s="365">
        <f t="shared" si="6"/>
        <v>4.3549999999999998E-2</v>
      </c>
      <c r="L23" s="363">
        <f t="shared" si="12"/>
        <v>46934</v>
      </c>
      <c r="M23" s="310">
        <f t="shared" si="13"/>
        <v>75</v>
      </c>
      <c r="N23" s="19">
        <v>7541.1184580581703</v>
      </c>
      <c r="O23" s="19">
        <f t="shared" ca="1" si="2"/>
        <v>217.33027624246949</v>
      </c>
      <c r="P23" s="19">
        <f t="shared" si="7"/>
        <v>25.137061526860567</v>
      </c>
      <c r="Q23" s="19">
        <f t="shared" ca="1" si="3"/>
        <v>192.19321471560892</v>
      </c>
      <c r="R23" s="364">
        <f t="shared" ca="1" si="8"/>
        <v>7348.9252433425618</v>
      </c>
      <c r="S23" s="359">
        <f>INDEX('1 mos LIBOR'!$M$3:$M$122,MATCH(L23,'1 mos LIBOR'!$N$3:$N$122))</f>
        <v>1.8378800000000001E-2</v>
      </c>
      <c r="T23" s="365">
        <f t="shared" si="9"/>
        <v>0.04</v>
      </c>
    </row>
    <row r="24" spans="2:20">
      <c r="B24" s="363">
        <f t="shared" si="10"/>
        <v>46965</v>
      </c>
      <c r="C24" s="310">
        <f t="shared" si="11"/>
        <v>76</v>
      </c>
      <c r="D24" s="19">
        <f ca="1">INDEX('Monthly Cash Flow'!$L$132:$EM$132, MATCH(C24, 'Monthly Cash Flow'!$L$12:$EM$12, 0))</f>
        <v>0</v>
      </c>
      <c r="E24" s="19">
        <f t="shared" ca="1" si="0"/>
        <v>0</v>
      </c>
      <c r="F24" s="19">
        <f t="shared" ca="1" si="4"/>
        <v>0</v>
      </c>
      <c r="G24" s="19">
        <f t="shared" ca="1" si="1"/>
        <v>0</v>
      </c>
      <c r="H24" s="364">
        <f t="shared" ca="1" si="5"/>
        <v>0</v>
      </c>
      <c r="I24" s="359">
        <f>MAX($J$5, INDEX('1 mos LIBOR'!$M$3:$M$122,MATCH(B24,'1 mos LIBOR'!$N$3:$N$122)))</f>
        <v>4.3549999999999998E-2</v>
      </c>
      <c r="J24" s="365">
        <f t="shared" si="6"/>
        <v>4.3549999999999998E-2</v>
      </c>
      <c r="K24" s="26"/>
      <c r="L24" s="363">
        <f t="shared" si="12"/>
        <v>46965</v>
      </c>
      <c r="M24" s="310">
        <f t="shared" si="13"/>
        <v>76</v>
      </c>
      <c r="N24" s="19">
        <v>7531.7282502622129</v>
      </c>
      <c r="O24" s="19">
        <f t="shared" ca="1" si="2"/>
        <v>217.33027624246949</v>
      </c>
      <c r="P24" s="19">
        <f t="shared" si="7"/>
        <v>25.105760834207377</v>
      </c>
      <c r="Q24" s="19">
        <f t="shared" ca="1" si="3"/>
        <v>192.22451540826211</v>
      </c>
      <c r="R24" s="364">
        <f t="shared" ca="1" si="8"/>
        <v>7339.5037348539508</v>
      </c>
      <c r="S24" s="359">
        <f>INDEX('1 mos LIBOR'!$M$3:$M$122,MATCH(L24,'1 mos LIBOR'!$N$3:$N$122))</f>
        <v>1.8404799999999999E-2</v>
      </c>
      <c r="T24" s="365">
        <f t="shared" si="9"/>
        <v>0.04</v>
      </c>
    </row>
    <row r="25" spans="2:20">
      <c r="B25" s="363">
        <f t="shared" si="10"/>
        <v>46996</v>
      </c>
      <c r="C25" s="310">
        <f t="shared" si="11"/>
        <v>77</v>
      </c>
      <c r="D25" s="19">
        <f ca="1">INDEX('Monthly Cash Flow'!$L$132:$EM$132, MATCH(C25, 'Monthly Cash Flow'!$L$12:$EM$12, 0))</f>
        <v>0</v>
      </c>
      <c r="E25" s="19">
        <f t="shared" ca="1" si="0"/>
        <v>0</v>
      </c>
      <c r="F25" s="19">
        <f t="shared" ca="1" si="4"/>
        <v>0</v>
      </c>
      <c r="G25" s="19">
        <f t="shared" ca="1" si="1"/>
        <v>0</v>
      </c>
      <c r="H25" s="364">
        <f t="shared" ca="1" si="5"/>
        <v>0</v>
      </c>
      <c r="I25" s="359">
        <f>MAX($J$5, INDEX('1 mos LIBOR'!$M$3:$M$122,MATCH(B25,'1 mos LIBOR'!$N$3:$N$122)))</f>
        <v>4.3549999999999998E-2</v>
      </c>
      <c r="J25" s="365">
        <f t="shared" si="6"/>
        <v>4.3549999999999998E-2</v>
      </c>
      <c r="L25" s="363">
        <f t="shared" si="12"/>
        <v>46996</v>
      </c>
      <c r="M25" s="310">
        <f t="shared" si="13"/>
        <v>77</v>
      </c>
      <c r="N25" s="19">
        <v>7522.309210136772</v>
      </c>
      <c r="O25" s="19">
        <f t="shared" ca="1" si="2"/>
        <v>217.33027624246949</v>
      </c>
      <c r="P25" s="19">
        <f t="shared" si="7"/>
        <v>25.074364033789241</v>
      </c>
      <c r="Q25" s="19">
        <f t="shared" ca="1" si="3"/>
        <v>192.25591220868026</v>
      </c>
      <c r="R25" s="364">
        <f t="shared" ca="1" si="8"/>
        <v>7330.0532979280915</v>
      </c>
      <c r="S25" s="359">
        <f>INDEX('1 mos LIBOR'!$M$3:$M$122,MATCH(L25,'1 mos LIBOR'!$N$3:$N$122))</f>
        <v>1.84315E-2</v>
      </c>
      <c r="T25" s="365">
        <f t="shared" si="9"/>
        <v>0.04</v>
      </c>
    </row>
    <row r="26" spans="2:20">
      <c r="B26" s="363">
        <f t="shared" si="10"/>
        <v>47026</v>
      </c>
      <c r="C26" s="310">
        <f t="shared" si="11"/>
        <v>78</v>
      </c>
      <c r="D26" s="19">
        <f ca="1">INDEX('Monthly Cash Flow'!$L$132:$EM$132, MATCH(C26, 'Monthly Cash Flow'!$L$12:$EM$12, 0))</f>
        <v>0</v>
      </c>
      <c r="E26" s="19">
        <f t="shared" ca="1" si="0"/>
        <v>0</v>
      </c>
      <c r="F26" s="19">
        <f t="shared" ca="1" si="4"/>
        <v>0</v>
      </c>
      <c r="G26" s="19">
        <f t="shared" ca="1" si="1"/>
        <v>0</v>
      </c>
      <c r="H26" s="364">
        <f t="shared" ca="1" si="5"/>
        <v>0</v>
      </c>
      <c r="I26" s="359">
        <f>MAX($J$5, INDEX('1 mos LIBOR'!$M$3:$M$122,MATCH(B26,'1 mos LIBOR'!$N$3:$N$122)))</f>
        <v>4.3549999999999998E-2</v>
      </c>
      <c r="J26" s="365">
        <f t="shared" si="6"/>
        <v>4.3549999999999998E-2</v>
      </c>
      <c r="L26" s="363">
        <f t="shared" si="12"/>
        <v>47026</v>
      </c>
      <c r="M26" s="310">
        <f t="shared" si="13"/>
        <v>78</v>
      </c>
      <c r="N26" s="19">
        <v>7512.859705403077</v>
      </c>
      <c r="O26" s="19">
        <f t="shared" ca="1" si="2"/>
        <v>217.33027624246949</v>
      </c>
      <c r="P26" s="19">
        <f t="shared" si="7"/>
        <v>25.042865684676926</v>
      </c>
      <c r="Q26" s="19">
        <f t="shared" ca="1" si="3"/>
        <v>192.28741055779255</v>
      </c>
      <c r="R26" s="364">
        <f t="shared" ca="1" si="8"/>
        <v>7320.572294845284</v>
      </c>
      <c r="S26" s="359">
        <f>INDEX('1 mos LIBOR'!$M$3:$M$122,MATCH(L26,'1 mos LIBOR'!$N$3:$N$122))</f>
        <v>1.8460899999999999E-2</v>
      </c>
      <c r="T26" s="365">
        <f t="shared" si="9"/>
        <v>0.04</v>
      </c>
    </row>
    <row r="27" spans="2:20">
      <c r="B27" s="363">
        <f t="shared" si="10"/>
        <v>47057</v>
      </c>
      <c r="C27" s="310">
        <f t="shared" si="11"/>
        <v>79</v>
      </c>
      <c r="D27" s="19">
        <f ca="1">INDEX('Monthly Cash Flow'!$L$132:$EM$132, MATCH(C27, 'Monthly Cash Flow'!$L$12:$EM$12, 0))</f>
        <v>0</v>
      </c>
      <c r="E27" s="19">
        <f t="shared" ca="1" si="0"/>
        <v>0</v>
      </c>
      <c r="F27" s="19">
        <f t="shared" ca="1" si="4"/>
        <v>0</v>
      </c>
      <c r="G27" s="19">
        <f t="shared" ca="1" si="1"/>
        <v>0</v>
      </c>
      <c r="H27" s="364">
        <f t="shared" ca="1" si="5"/>
        <v>0</v>
      </c>
      <c r="I27" s="359">
        <f>MAX($J$5, INDEX('1 mos LIBOR'!$M$3:$M$122,MATCH(B27,'1 mos LIBOR'!$N$3:$N$122)))</f>
        <v>4.3549999999999998E-2</v>
      </c>
      <c r="J27" s="365">
        <f t="shared" si="6"/>
        <v>4.3549999999999998E-2</v>
      </c>
      <c r="L27" s="363">
        <f t="shared" si="12"/>
        <v>47057</v>
      </c>
      <c r="M27" s="310">
        <f t="shared" si="13"/>
        <v>79</v>
      </c>
      <c r="N27" s="19">
        <v>7503.3792840161386</v>
      </c>
      <c r="O27" s="19">
        <f t="shared" ca="1" si="2"/>
        <v>217.33027624246949</v>
      </c>
      <c r="P27" s="19">
        <f t="shared" si="7"/>
        <v>25.011264280053794</v>
      </c>
      <c r="Q27" s="19">
        <f t="shared" ca="1" si="3"/>
        <v>192.31901196241569</v>
      </c>
      <c r="R27" s="364">
        <f t="shared" ca="1" si="8"/>
        <v>7311.0602720537227</v>
      </c>
      <c r="S27" s="359">
        <f>INDEX('1 mos LIBOR'!$M$3:$M$122,MATCH(L27,'1 mos LIBOR'!$N$3:$N$122))</f>
        <v>1.8485600000000001E-2</v>
      </c>
      <c r="T27" s="365">
        <f t="shared" si="9"/>
        <v>0.04</v>
      </c>
    </row>
    <row r="28" spans="2:20">
      <c r="B28" s="363">
        <f t="shared" si="10"/>
        <v>47087</v>
      </c>
      <c r="C28" s="310">
        <f t="shared" si="11"/>
        <v>80</v>
      </c>
      <c r="D28" s="19">
        <f ca="1">INDEX('Monthly Cash Flow'!$L$132:$EM$132, MATCH(C28, 'Monthly Cash Flow'!$L$12:$EM$12, 0))</f>
        <v>0</v>
      </c>
      <c r="E28" s="19">
        <f t="shared" ca="1" si="0"/>
        <v>0</v>
      </c>
      <c r="F28" s="19">
        <f t="shared" ca="1" si="4"/>
        <v>0</v>
      </c>
      <c r="G28" s="19">
        <f t="shared" ca="1" si="1"/>
        <v>0</v>
      </c>
      <c r="H28" s="364">
        <f t="shared" ca="1" si="5"/>
        <v>0</v>
      </c>
      <c r="I28" s="359">
        <f>MAX($J$5, INDEX('1 mos LIBOR'!$M$3:$M$122,MATCH(B28,'1 mos LIBOR'!$N$3:$N$122)))</f>
        <v>4.3549999999999998E-2</v>
      </c>
      <c r="J28" s="365">
        <f t="shared" si="6"/>
        <v>4.3549999999999998E-2</v>
      </c>
      <c r="L28" s="363">
        <f t="shared" si="12"/>
        <v>47087</v>
      </c>
      <c r="M28" s="310">
        <f t="shared" si="13"/>
        <v>80</v>
      </c>
      <c r="N28" s="19">
        <v>7493.8645859638755</v>
      </c>
      <c r="O28" s="19">
        <f t="shared" ca="1" si="2"/>
        <v>217.33027624246949</v>
      </c>
      <c r="P28" s="19">
        <f t="shared" si="7"/>
        <v>24.979548619879584</v>
      </c>
      <c r="Q28" s="19">
        <f t="shared" ca="1" si="3"/>
        <v>192.35072762258991</v>
      </c>
      <c r="R28" s="364">
        <f t="shared" ca="1" si="8"/>
        <v>7301.5138583412854</v>
      </c>
      <c r="S28" s="359">
        <f>INDEX('1 mos LIBOR'!$M$3:$M$122,MATCH(L28,'1 mos LIBOR'!$N$3:$N$122))</f>
        <v>1.8512899999999999E-2</v>
      </c>
      <c r="T28" s="365">
        <f t="shared" si="9"/>
        <v>0.04</v>
      </c>
    </row>
    <row r="29" spans="2:20">
      <c r="B29" s="363">
        <f t="shared" si="10"/>
        <v>47118</v>
      </c>
      <c r="C29" s="310">
        <f t="shared" si="11"/>
        <v>81</v>
      </c>
      <c r="D29" s="19">
        <f ca="1">INDEX('Monthly Cash Flow'!$L$132:$EM$132, MATCH(C29, 'Monthly Cash Flow'!$L$12:$EM$12, 0))</f>
        <v>0</v>
      </c>
      <c r="E29" s="19">
        <f t="shared" ca="1" si="0"/>
        <v>0</v>
      </c>
      <c r="F29" s="19">
        <f t="shared" ca="1" si="4"/>
        <v>0</v>
      </c>
      <c r="G29" s="19">
        <f t="shared" ca="1" si="1"/>
        <v>0</v>
      </c>
      <c r="H29" s="364">
        <f t="shared" ca="1" si="5"/>
        <v>0</v>
      </c>
      <c r="I29" s="359">
        <f>MAX($J$5, INDEX('1 mos LIBOR'!$M$3:$M$122,MATCH(B29,'1 mos LIBOR'!$N$3:$N$122)))</f>
        <v>4.3549999999999998E-2</v>
      </c>
      <c r="J29" s="365">
        <f t="shared" si="6"/>
        <v>4.3549999999999998E-2</v>
      </c>
      <c r="L29" s="363">
        <f t="shared" si="12"/>
        <v>47118</v>
      </c>
      <c r="M29" s="310">
        <f t="shared" si="13"/>
        <v>81</v>
      </c>
      <c r="N29" s="19">
        <v>7484.3141266665771</v>
      </c>
      <c r="O29" s="19">
        <f t="shared" ca="1" si="2"/>
        <v>217.33027624246949</v>
      </c>
      <c r="P29" s="19">
        <f t="shared" si="7"/>
        <v>24.947713755555256</v>
      </c>
      <c r="Q29" s="19">
        <f t="shared" ca="1" si="3"/>
        <v>192.38256248691425</v>
      </c>
      <c r="R29" s="364">
        <f t="shared" ca="1" si="8"/>
        <v>7291.9315641796629</v>
      </c>
      <c r="S29" s="359">
        <f>INDEX('1 mos LIBOR'!$M$3:$M$122,MATCH(L29,'1 mos LIBOR'!$N$3:$N$122))</f>
        <v>1.8540899999999999E-2</v>
      </c>
      <c r="T29" s="365">
        <f t="shared" si="9"/>
        <v>0.04</v>
      </c>
    </row>
    <row r="30" spans="2:20">
      <c r="B30" s="363">
        <f t="shared" si="10"/>
        <v>47149</v>
      </c>
      <c r="C30" s="310">
        <f t="shared" si="11"/>
        <v>82</v>
      </c>
      <c r="D30" s="19">
        <f ca="1">INDEX('Monthly Cash Flow'!$L$132:$EM$132, MATCH(C30, 'Monthly Cash Flow'!$L$12:$EM$12, 0))</f>
        <v>0</v>
      </c>
      <c r="E30" s="19">
        <f t="shared" ca="1" si="0"/>
        <v>0</v>
      </c>
      <c r="F30" s="19">
        <f t="shared" ca="1" si="4"/>
        <v>0</v>
      </c>
      <c r="G30" s="19">
        <f t="shared" ca="1" si="1"/>
        <v>0</v>
      </c>
      <c r="H30" s="364">
        <f t="shared" ca="1" si="5"/>
        <v>0</v>
      </c>
      <c r="I30" s="359">
        <f>MAX($J$5, INDEX('1 mos LIBOR'!$M$3:$M$122,MATCH(B30,'1 mos LIBOR'!$N$3:$N$122)))</f>
        <v>4.3549999999999998E-2</v>
      </c>
      <c r="J30" s="365">
        <f t="shared" si="6"/>
        <v>4.3549999999999998E-2</v>
      </c>
      <c r="L30" s="363">
        <f t="shared" si="12"/>
        <v>47149</v>
      </c>
      <c r="M30" s="310">
        <f t="shared" si="13"/>
        <v>82</v>
      </c>
      <c r="N30" s="19">
        <v>7474.7278895797162</v>
      </c>
      <c r="O30" s="19">
        <f t="shared" ca="1" si="2"/>
        <v>217.33027624246949</v>
      </c>
      <c r="P30" s="19">
        <f t="shared" si="7"/>
        <v>24.915759631932389</v>
      </c>
      <c r="Q30" s="19">
        <f t="shared" ca="1" si="3"/>
        <v>192.41451661053711</v>
      </c>
      <c r="R30" s="364">
        <f t="shared" ca="1" si="8"/>
        <v>7282.313372969179</v>
      </c>
      <c r="S30" s="359">
        <f>INDEX('1 mos LIBOR'!$M$3:$M$122,MATCH(L30,'1 mos LIBOR'!$N$3:$N$122))</f>
        <v>1.8566200000000001E-2</v>
      </c>
      <c r="T30" s="365">
        <f t="shared" si="9"/>
        <v>0.04</v>
      </c>
    </row>
    <row r="31" spans="2:20">
      <c r="B31" s="363">
        <f t="shared" si="10"/>
        <v>47177</v>
      </c>
      <c r="C31" s="310">
        <f t="shared" si="11"/>
        <v>83</v>
      </c>
      <c r="D31" s="19">
        <f ca="1">INDEX('Monthly Cash Flow'!$L$132:$EM$132, MATCH(C31, 'Monthly Cash Flow'!$L$12:$EM$12, 0))</f>
        <v>0</v>
      </c>
      <c r="E31" s="19">
        <f t="shared" ca="1" si="0"/>
        <v>0</v>
      </c>
      <c r="F31" s="19">
        <f t="shared" ca="1" si="4"/>
        <v>0</v>
      </c>
      <c r="G31" s="19">
        <f t="shared" ca="1" si="1"/>
        <v>0</v>
      </c>
      <c r="H31" s="364">
        <f t="shared" ca="1" si="5"/>
        <v>0</v>
      </c>
      <c r="I31" s="359">
        <f>MAX($J$5, INDEX('1 mos LIBOR'!$M$3:$M$122,MATCH(B31,'1 mos LIBOR'!$N$3:$N$122)))</f>
        <v>4.3549999999999998E-2</v>
      </c>
      <c r="J31" s="365">
        <f t="shared" si="6"/>
        <v>4.3549999999999998E-2</v>
      </c>
      <c r="L31" s="363">
        <f t="shared" si="12"/>
        <v>47177</v>
      </c>
      <c r="M31" s="310">
        <f t="shared" si="13"/>
        <v>83</v>
      </c>
      <c r="N31" s="19">
        <v>7465.1029224226149</v>
      </c>
      <c r="O31" s="19">
        <f t="shared" ca="1" si="2"/>
        <v>217.33027624246949</v>
      </c>
      <c r="P31" s="19">
        <f t="shared" si="7"/>
        <v>24.883676408075385</v>
      </c>
      <c r="Q31" s="19">
        <f t="shared" ca="1" si="3"/>
        <v>192.44659983439411</v>
      </c>
      <c r="R31" s="364">
        <f t="shared" ca="1" si="8"/>
        <v>7272.656322588221</v>
      </c>
      <c r="S31" s="359">
        <f>INDEX('1 mos LIBOR'!$M$3:$M$122,MATCH(L31,'1 mos LIBOR'!$N$3:$N$122))</f>
        <v>1.8594900000000001E-2</v>
      </c>
      <c r="T31" s="365">
        <f t="shared" si="9"/>
        <v>0.04</v>
      </c>
    </row>
    <row r="32" spans="2:20">
      <c r="B32" s="363">
        <f t="shared" si="10"/>
        <v>47208</v>
      </c>
      <c r="C32" s="310">
        <f t="shared" si="11"/>
        <v>84</v>
      </c>
      <c r="D32" s="19">
        <f ca="1">INDEX('Monthly Cash Flow'!$L$132:$EM$132, MATCH(C32, 'Monthly Cash Flow'!$L$12:$EM$12, 0))</f>
        <v>0</v>
      </c>
      <c r="E32" s="19">
        <f t="shared" ca="1" si="0"/>
        <v>0</v>
      </c>
      <c r="F32" s="19">
        <f t="shared" ca="1" si="4"/>
        <v>0</v>
      </c>
      <c r="G32" s="19">
        <f t="shared" ca="1" si="1"/>
        <v>0</v>
      </c>
      <c r="H32" s="364">
        <f t="shared" ca="1" si="5"/>
        <v>0</v>
      </c>
      <c r="I32" s="359">
        <f>MAX($J$5, INDEX('1 mos LIBOR'!$M$3:$M$122,MATCH(B32,'1 mos LIBOR'!$N$3:$N$122)))</f>
        <v>4.3549999999999998E-2</v>
      </c>
      <c r="J32" s="365">
        <f t="shared" si="6"/>
        <v>4.3549999999999998E-2</v>
      </c>
      <c r="L32" s="363">
        <f t="shared" si="12"/>
        <v>47208</v>
      </c>
      <c r="M32" s="310">
        <f t="shared" si="13"/>
        <v>84</v>
      </c>
      <c r="N32" s="19">
        <v>7455.4393690486286</v>
      </c>
      <c r="O32" s="19">
        <f t="shared" ca="1" si="2"/>
        <v>217.33027624246949</v>
      </c>
      <c r="P32" s="19">
        <f t="shared" si="7"/>
        <v>24.85146456349543</v>
      </c>
      <c r="Q32" s="19">
        <f t="shared" ca="1" si="3"/>
        <v>192.47881167897407</v>
      </c>
      <c r="R32" s="364">
        <f t="shared" ca="1" si="8"/>
        <v>7262.9605573696545</v>
      </c>
      <c r="S32" s="359">
        <f>INDEX('1 mos LIBOR'!$M$3:$M$122,MATCH(L32,'1 mos LIBOR'!$N$3:$N$122))</f>
        <v>1.86191E-2</v>
      </c>
      <c r="T32" s="365">
        <f t="shared" si="9"/>
        <v>0.04</v>
      </c>
    </row>
    <row r="33" spans="2:20">
      <c r="B33" s="363">
        <f t="shared" si="10"/>
        <v>47238</v>
      </c>
      <c r="C33" s="310">
        <f t="shared" si="11"/>
        <v>85</v>
      </c>
      <c r="D33" s="19">
        <f ca="1">INDEX('Monthly Cash Flow'!$L$132:$EM$132, MATCH(C33, 'Monthly Cash Flow'!$L$12:$EM$12, 0))</f>
        <v>0</v>
      </c>
      <c r="E33" s="19">
        <f t="shared" ca="1" si="0"/>
        <v>0</v>
      </c>
      <c r="F33" s="19">
        <f t="shared" ca="1" si="4"/>
        <v>0</v>
      </c>
      <c r="G33" s="19">
        <f t="shared" ca="1" si="1"/>
        <v>0</v>
      </c>
      <c r="H33" s="364">
        <f t="shared" ca="1" si="5"/>
        <v>0</v>
      </c>
      <c r="I33" s="359">
        <f>MAX($J$5, INDEX('1 mos LIBOR'!$M$3:$M$122,MATCH(B33,'1 mos LIBOR'!$N$3:$N$122)))</f>
        <v>4.3549999999999998E-2</v>
      </c>
      <c r="J33" s="365">
        <f t="shared" si="6"/>
        <v>4.3549999999999998E-2</v>
      </c>
      <c r="L33" s="363">
        <f t="shared" si="12"/>
        <v>47238</v>
      </c>
      <c r="M33" s="310">
        <f t="shared" si="13"/>
        <v>85</v>
      </c>
      <c r="N33" s="19">
        <v>7445.738517631773</v>
      </c>
      <c r="O33" s="19">
        <f t="shared" ca="1" si="2"/>
        <v>217.33027624246949</v>
      </c>
      <c r="P33" s="19">
        <f t="shared" si="7"/>
        <v>24.81912839210591</v>
      </c>
      <c r="Q33" s="19">
        <f t="shared" ca="1" si="3"/>
        <v>192.51114785036359</v>
      </c>
      <c r="R33" s="364">
        <f t="shared" ca="1" si="8"/>
        <v>7253.2273697814098</v>
      </c>
      <c r="S33" s="359">
        <f>INDEX('1 mos LIBOR'!$M$3:$M$122,MATCH(L33,'1 mos LIBOR'!$N$3:$N$122))</f>
        <v>1.8643900000000001E-2</v>
      </c>
      <c r="T33" s="365">
        <f t="shared" si="9"/>
        <v>0.04</v>
      </c>
    </row>
    <row r="34" spans="2:20">
      <c r="B34" s="363">
        <f t="shared" si="10"/>
        <v>47269</v>
      </c>
      <c r="C34" s="310">
        <f t="shared" si="11"/>
        <v>86</v>
      </c>
      <c r="D34" s="19">
        <f ca="1">INDEX('Monthly Cash Flow'!$L$132:$EM$132, MATCH(C34, 'Monthly Cash Flow'!$L$12:$EM$12, 0))</f>
        <v>0</v>
      </c>
      <c r="E34" s="19">
        <f t="shared" ca="1" si="0"/>
        <v>0</v>
      </c>
      <c r="F34" s="19">
        <f t="shared" ca="1" si="4"/>
        <v>0</v>
      </c>
      <c r="G34" s="19">
        <f t="shared" ca="1" si="1"/>
        <v>0</v>
      </c>
      <c r="H34" s="364">
        <f t="shared" ca="1" si="5"/>
        <v>0</v>
      </c>
      <c r="I34" s="359">
        <f>MAX($J$5, INDEX('1 mos LIBOR'!$M$3:$M$122,MATCH(B34,'1 mos LIBOR'!$N$3:$N$122)))</f>
        <v>4.3549999999999998E-2</v>
      </c>
      <c r="J34" s="365">
        <f t="shared" si="6"/>
        <v>4.3549999999999998E-2</v>
      </c>
      <c r="L34" s="363">
        <f t="shared" si="12"/>
        <v>47269</v>
      </c>
      <c r="M34" s="310">
        <f t="shared" si="13"/>
        <v>86</v>
      </c>
      <c r="N34" s="19">
        <v>7435.9989285387119</v>
      </c>
      <c r="O34" s="19">
        <f t="shared" ca="1" si="2"/>
        <v>217.33027624246949</v>
      </c>
      <c r="P34" s="19">
        <f t="shared" si="7"/>
        <v>24.78666309512904</v>
      </c>
      <c r="Q34" s="19">
        <f t="shared" ca="1" si="3"/>
        <v>192.54361314734047</v>
      </c>
      <c r="R34" s="364">
        <f t="shared" ca="1" si="8"/>
        <v>7243.4553153913712</v>
      </c>
      <c r="S34" s="359">
        <f>INDEX('1 mos LIBOR'!$M$3:$M$122,MATCH(L34,'1 mos LIBOR'!$N$3:$N$122))</f>
        <v>1.8669499999999999E-2</v>
      </c>
      <c r="T34" s="365">
        <f t="shared" si="9"/>
        <v>0.04</v>
      </c>
    </row>
    <row r="35" spans="2:20">
      <c r="B35" s="363">
        <f t="shared" si="10"/>
        <v>47299</v>
      </c>
      <c r="C35" s="310">
        <f t="shared" si="11"/>
        <v>87</v>
      </c>
      <c r="D35" s="19">
        <f ca="1">INDEX('Monthly Cash Flow'!$L$132:$EM$132, MATCH(C35, 'Monthly Cash Flow'!$L$12:$EM$12, 0))</f>
        <v>0</v>
      </c>
      <c r="E35" s="19">
        <f t="shared" ca="1" si="0"/>
        <v>0</v>
      </c>
      <c r="F35" s="19">
        <f t="shared" ca="1" si="4"/>
        <v>0</v>
      </c>
      <c r="G35" s="19">
        <f t="shared" ca="1" si="1"/>
        <v>0</v>
      </c>
      <c r="H35" s="364">
        <f t="shared" ca="1" si="5"/>
        <v>0</v>
      </c>
      <c r="I35" s="359">
        <f>MAX($J$5, INDEX('1 mos LIBOR'!$M$3:$M$122,MATCH(B35,'1 mos LIBOR'!$N$3:$N$122)))</f>
        <v>4.3549999999999998E-2</v>
      </c>
      <c r="J35" s="365">
        <f t="shared" si="6"/>
        <v>4.3549999999999998E-2</v>
      </c>
      <c r="L35" s="363">
        <f t="shared" si="12"/>
        <v>47299</v>
      </c>
      <c r="M35" s="310">
        <f t="shared" si="13"/>
        <v>87</v>
      </c>
      <c r="N35" s="19">
        <v>7426.2221115570837</v>
      </c>
      <c r="O35" s="19">
        <f t="shared" ca="1" si="2"/>
        <v>217.33027624246949</v>
      </c>
      <c r="P35" s="19">
        <f t="shared" si="7"/>
        <v>24.754073705190279</v>
      </c>
      <c r="Q35" s="19">
        <f t="shared" ca="1" si="3"/>
        <v>192.57620253727922</v>
      </c>
      <c r="R35" s="364">
        <f t="shared" ca="1" si="8"/>
        <v>7233.6459090198041</v>
      </c>
      <c r="S35" s="359">
        <f>INDEX('1 mos LIBOR'!$M$3:$M$122,MATCH(L35,'1 mos LIBOR'!$N$3:$N$122))</f>
        <v>1.8697499999999999E-2</v>
      </c>
      <c r="T35" s="365">
        <f t="shared" si="9"/>
        <v>0.04</v>
      </c>
    </row>
    <row r="36" spans="2:20">
      <c r="B36" s="363">
        <f t="shared" si="10"/>
        <v>47330</v>
      </c>
      <c r="C36" s="310">
        <f t="shared" si="11"/>
        <v>88</v>
      </c>
      <c r="D36" s="19">
        <f ca="1">INDEX('Monthly Cash Flow'!$L$132:$EM$132, MATCH(C36, 'Monthly Cash Flow'!$L$12:$EM$12, 0))</f>
        <v>0</v>
      </c>
      <c r="E36" s="19">
        <f t="shared" ca="1" si="0"/>
        <v>0</v>
      </c>
      <c r="F36" s="19">
        <f t="shared" ca="1" si="4"/>
        <v>0</v>
      </c>
      <c r="G36" s="19">
        <f t="shared" ca="1" si="1"/>
        <v>0</v>
      </c>
      <c r="H36" s="364">
        <f t="shared" ca="1" si="5"/>
        <v>0</v>
      </c>
      <c r="I36" s="359">
        <f>MAX($J$5, INDEX('1 mos LIBOR'!$M$3:$M$122,MATCH(B36,'1 mos LIBOR'!$N$3:$N$122)))</f>
        <v>4.3549999999999998E-2</v>
      </c>
      <c r="J36" s="365">
        <f t="shared" si="6"/>
        <v>4.3549999999999998E-2</v>
      </c>
      <c r="L36" s="363">
        <f t="shared" si="12"/>
        <v>47330</v>
      </c>
      <c r="M36" s="310">
        <f t="shared" si="13"/>
        <v>88</v>
      </c>
      <c r="N36" s="19">
        <v>7416.4106356561997</v>
      </c>
      <c r="O36" s="19">
        <f t="shared" ca="1" si="2"/>
        <v>217.33027624246949</v>
      </c>
      <c r="P36" s="19">
        <f t="shared" si="7"/>
        <v>24.721368785520667</v>
      </c>
      <c r="Q36" s="19">
        <f t="shared" ca="1" si="3"/>
        <v>192.60890745694883</v>
      </c>
      <c r="R36" s="364">
        <f t="shared" ca="1" si="8"/>
        <v>7223.8017281992506</v>
      </c>
      <c r="S36" s="359">
        <f>INDEX('1 mos LIBOR'!$M$3:$M$122,MATCH(L36,'1 mos LIBOR'!$N$3:$N$122))</f>
        <v>1.87212E-2</v>
      </c>
      <c r="T36" s="365">
        <f t="shared" si="9"/>
        <v>0.04</v>
      </c>
    </row>
    <row r="37" spans="2:20">
      <c r="B37" s="363">
        <f t="shared" si="10"/>
        <v>47361</v>
      </c>
      <c r="C37" s="310">
        <f t="shared" si="11"/>
        <v>89</v>
      </c>
      <c r="D37" s="19">
        <f ca="1">INDEX('Monthly Cash Flow'!$L$132:$EM$132, MATCH(C37, 'Monthly Cash Flow'!$L$12:$EM$12, 0))</f>
        <v>0</v>
      </c>
      <c r="E37" s="19">
        <f t="shared" ca="1" si="0"/>
        <v>0</v>
      </c>
      <c r="F37" s="19">
        <f t="shared" ca="1" si="4"/>
        <v>0</v>
      </c>
      <c r="G37" s="19">
        <f t="shared" ca="1" si="1"/>
        <v>0</v>
      </c>
      <c r="H37" s="364">
        <f t="shared" ca="1" si="5"/>
        <v>0</v>
      </c>
      <c r="I37" s="359">
        <f>MAX($J$5, INDEX('1 mos LIBOR'!$M$3:$M$122,MATCH(B37,'1 mos LIBOR'!$N$3:$N$122)))</f>
        <v>4.3549999999999998E-2</v>
      </c>
      <c r="J37" s="365">
        <f t="shared" si="6"/>
        <v>4.3549999999999998E-2</v>
      </c>
      <c r="L37" s="363">
        <f t="shared" si="12"/>
        <v>47361</v>
      </c>
      <c r="M37" s="310">
        <f t="shared" si="13"/>
        <v>89</v>
      </c>
      <c r="N37" s="19">
        <v>7406.5626973734197</v>
      </c>
      <c r="O37" s="19">
        <f t="shared" ca="1" si="2"/>
        <v>217.33027624246949</v>
      </c>
      <c r="P37" s="19">
        <f t="shared" si="7"/>
        <v>24.688542324578066</v>
      </c>
      <c r="Q37" s="19">
        <f t="shared" ca="1" si="3"/>
        <v>192.64173391789143</v>
      </c>
      <c r="R37" s="364">
        <f t="shared" ca="1" si="8"/>
        <v>7213.9209634555282</v>
      </c>
      <c r="S37" s="359">
        <f>INDEX('1 mos LIBOR'!$M$3:$M$122,MATCH(L37,'1 mos LIBOR'!$N$3:$N$122))</f>
        <v>1.8747300000000001E-2</v>
      </c>
      <c r="T37" s="365">
        <f t="shared" si="9"/>
        <v>0.04</v>
      </c>
    </row>
    <row r="38" spans="2:20">
      <c r="B38" s="363">
        <f t="shared" si="10"/>
        <v>47391</v>
      </c>
      <c r="C38" s="310">
        <f t="shared" si="11"/>
        <v>90</v>
      </c>
      <c r="D38" s="19">
        <f ca="1">INDEX('Monthly Cash Flow'!$L$132:$EM$132, MATCH(C38, 'Monthly Cash Flow'!$L$12:$EM$12, 0))</f>
        <v>0</v>
      </c>
      <c r="E38" s="19">
        <f t="shared" ca="1" si="0"/>
        <v>0</v>
      </c>
      <c r="F38" s="19">
        <f t="shared" ca="1" si="4"/>
        <v>0</v>
      </c>
      <c r="G38" s="19">
        <f t="shared" ca="1" si="1"/>
        <v>0</v>
      </c>
      <c r="H38" s="364">
        <f t="shared" ca="1" si="5"/>
        <v>0</v>
      </c>
      <c r="I38" s="359">
        <f>MAX($J$5, INDEX('1 mos LIBOR'!$M$3:$M$122,MATCH(B38,'1 mos LIBOR'!$N$3:$N$122)))</f>
        <v>4.3549999999999998E-2</v>
      </c>
      <c r="J38" s="365">
        <f t="shared" si="6"/>
        <v>4.3549999999999998E-2</v>
      </c>
      <c r="L38" s="363">
        <f t="shared" si="12"/>
        <v>47391</v>
      </c>
      <c r="M38" s="310">
        <f t="shared" si="13"/>
        <v>90</v>
      </c>
      <c r="N38" s="19">
        <v>7396.6806171483568</v>
      </c>
      <c r="O38" s="19">
        <f t="shared" ca="1" si="2"/>
        <v>217.33027624246949</v>
      </c>
      <c r="P38" s="19">
        <f t="shared" si="7"/>
        <v>24.65560205716119</v>
      </c>
      <c r="Q38" s="19">
        <f t="shared" ca="1" si="3"/>
        <v>192.67467418530831</v>
      </c>
      <c r="R38" s="364">
        <f t="shared" ca="1" si="8"/>
        <v>7204.0059429630483</v>
      </c>
      <c r="S38" s="359">
        <f>INDEX('1 mos LIBOR'!$M$3:$M$122,MATCH(L38,'1 mos LIBOR'!$N$3:$N$122))</f>
        <v>1.8774099999999998E-2</v>
      </c>
      <c r="T38" s="365">
        <f t="shared" si="9"/>
        <v>0.04</v>
      </c>
    </row>
    <row r="39" spans="2:20">
      <c r="B39" s="363">
        <f t="shared" si="10"/>
        <v>47422</v>
      </c>
      <c r="C39" s="310">
        <f t="shared" si="11"/>
        <v>91</v>
      </c>
      <c r="D39" s="19">
        <f ca="1">INDEX('Monthly Cash Flow'!$L$132:$EM$132, MATCH(C39, 'Monthly Cash Flow'!$L$12:$EM$12, 0))</f>
        <v>0</v>
      </c>
      <c r="E39" s="19">
        <f t="shared" ca="1" si="0"/>
        <v>0</v>
      </c>
      <c r="F39" s="19">
        <f t="shared" ca="1" si="4"/>
        <v>0</v>
      </c>
      <c r="G39" s="19">
        <f t="shared" ca="1" si="1"/>
        <v>0</v>
      </c>
      <c r="H39" s="364">
        <f t="shared" ca="1" si="5"/>
        <v>0</v>
      </c>
      <c r="I39" s="359">
        <f>MAX($J$5, INDEX('1 mos LIBOR'!$M$3:$M$122,MATCH(B39,'1 mos LIBOR'!$N$3:$N$122)))</f>
        <v>4.3549999999999998E-2</v>
      </c>
      <c r="J39" s="365">
        <f t="shared" si="6"/>
        <v>4.3549999999999998E-2</v>
      </c>
      <c r="L39" s="363">
        <f t="shared" si="12"/>
        <v>47422</v>
      </c>
      <c r="M39" s="310">
        <f t="shared" si="13"/>
        <v>91</v>
      </c>
      <c r="N39" s="19">
        <v>7386.7666433690965</v>
      </c>
      <c r="O39" s="19">
        <f t="shared" ca="1" si="2"/>
        <v>217.33027624246949</v>
      </c>
      <c r="P39" s="19">
        <f t="shared" si="7"/>
        <v>24.622555477896992</v>
      </c>
      <c r="Q39" s="19">
        <f t="shared" ca="1" si="3"/>
        <v>192.70772076457251</v>
      </c>
      <c r="R39" s="364">
        <f t="shared" ca="1" si="8"/>
        <v>7194.058922604524</v>
      </c>
      <c r="S39" s="359">
        <f>INDEX('1 mos LIBOR'!$M$3:$M$122,MATCH(L39,'1 mos LIBOR'!$N$3:$N$122))</f>
        <v>1.8798200000000001E-2</v>
      </c>
      <c r="T39" s="365">
        <f t="shared" si="9"/>
        <v>0.04</v>
      </c>
    </row>
    <row r="40" spans="2:20">
      <c r="B40" s="363">
        <f t="shared" si="10"/>
        <v>47452</v>
      </c>
      <c r="C40" s="310">
        <f t="shared" si="11"/>
        <v>92</v>
      </c>
      <c r="D40" s="19">
        <f ca="1">INDEX('Monthly Cash Flow'!$L$132:$EM$132, MATCH(C40, 'Monthly Cash Flow'!$L$12:$EM$12, 0))</f>
        <v>0</v>
      </c>
      <c r="E40" s="19">
        <f t="shared" ca="1" si="0"/>
        <v>0</v>
      </c>
      <c r="F40" s="19">
        <f t="shared" ca="1" si="4"/>
        <v>0</v>
      </c>
      <c r="G40" s="19">
        <f t="shared" ca="1" si="1"/>
        <v>0</v>
      </c>
      <c r="H40" s="364">
        <f t="shared" ca="1" si="5"/>
        <v>0</v>
      </c>
      <c r="I40" s="359">
        <f>MAX($J$5, INDEX('1 mos LIBOR'!$M$3:$M$122,MATCH(B40,'1 mos LIBOR'!$N$3:$N$122)))</f>
        <v>4.3549999999999998E-2</v>
      </c>
      <c r="J40" s="365">
        <f t="shared" si="6"/>
        <v>4.3549999999999998E-2</v>
      </c>
      <c r="L40" s="363">
        <f t="shared" si="12"/>
        <v>47452</v>
      </c>
      <c r="M40" s="310">
        <f t="shared" si="13"/>
        <v>92</v>
      </c>
      <c r="N40" s="19">
        <v>7376.8194098953736</v>
      </c>
      <c r="O40" s="19">
        <f t="shared" ca="1" si="2"/>
        <v>217.33027624246949</v>
      </c>
      <c r="P40" s="19">
        <f t="shared" si="7"/>
        <v>24.58939803298458</v>
      </c>
      <c r="Q40" s="19">
        <f t="shared" ca="1" si="3"/>
        <v>192.74087820948492</v>
      </c>
      <c r="R40" s="364">
        <f t="shared" ca="1" si="8"/>
        <v>7184.0785316858883</v>
      </c>
      <c r="S40" s="359">
        <f>INDEX('1 mos LIBOR'!$M$3:$M$122,MATCH(L40,'1 mos LIBOR'!$N$3:$N$122))</f>
        <v>1.8825700000000001E-2</v>
      </c>
      <c r="T40" s="365">
        <f t="shared" si="9"/>
        <v>0.04</v>
      </c>
    </row>
    <row r="41" spans="2:20">
      <c r="B41" s="363">
        <f t="shared" si="10"/>
        <v>47483</v>
      </c>
      <c r="C41" s="310">
        <f t="shared" si="11"/>
        <v>93</v>
      </c>
      <c r="D41" s="19">
        <f ca="1">INDEX('Monthly Cash Flow'!$L$132:$EM$132, MATCH(C41, 'Monthly Cash Flow'!$L$12:$EM$12, 0))</f>
        <v>0</v>
      </c>
      <c r="E41" s="19">
        <f t="shared" ca="1" si="0"/>
        <v>0</v>
      </c>
      <c r="F41" s="19">
        <f t="shared" ca="1" si="4"/>
        <v>0</v>
      </c>
      <c r="G41" s="19">
        <f t="shared" ca="1" si="1"/>
        <v>0</v>
      </c>
      <c r="H41" s="364">
        <f t="shared" ca="1" si="5"/>
        <v>0</v>
      </c>
      <c r="I41" s="359">
        <f>MAX($J$5, INDEX('1 mos LIBOR'!$M$3:$M$122,MATCH(B41,'1 mos LIBOR'!$N$3:$N$122)))</f>
        <v>4.3549999999999998E-2</v>
      </c>
      <c r="J41" s="365">
        <f t="shared" si="6"/>
        <v>4.3549999999999998E-2</v>
      </c>
      <c r="L41" s="363">
        <f t="shared" si="12"/>
        <v>47483</v>
      </c>
      <c r="M41" s="310">
        <f t="shared" si="13"/>
        <v>93</v>
      </c>
      <c r="N41" s="19">
        <v>7366.8401175293211</v>
      </c>
      <c r="O41" s="19">
        <f t="shared" ca="1" si="2"/>
        <v>217.33027624246949</v>
      </c>
      <c r="P41" s="19">
        <f t="shared" si="7"/>
        <v>24.556133725097737</v>
      </c>
      <c r="Q41" s="19">
        <f t="shared" ca="1" si="3"/>
        <v>192.77414251737176</v>
      </c>
      <c r="R41" s="364">
        <f t="shared" ca="1" si="8"/>
        <v>7174.0659750119494</v>
      </c>
      <c r="S41" s="359">
        <f>INDEX('1 mos LIBOR'!$M$3:$M$122,MATCH(L41,'1 mos LIBOR'!$N$3:$N$122))</f>
        <v>1.8849500000000002E-2</v>
      </c>
      <c r="T41" s="365">
        <f t="shared" si="9"/>
        <v>0.04</v>
      </c>
    </row>
    <row r="42" spans="2:20">
      <c r="B42" s="363">
        <f t="shared" si="10"/>
        <v>47514</v>
      </c>
      <c r="C42" s="310">
        <f t="shared" si="11"/>
        <v>94</v>
      </c>
      <c r="D42" s="19">
        <f ca="1">INDEX('Monthly Cash Flow'!$L$132:$EM$132, MATCH(C42, 'Monthly Cash Flow'!$L$12:$EM$12, 0))</f>
        <v>0</v>
      </c>
      <c r="E42" s="19">
        <f t="shared" ca="1" si="0"/>
        <v>0</v>
      </c>
      <c r="F42" s="19">
        <f t="shared" ca="1" si="4"/>
        <v>0</v>
      </c>
      <c r="G42" s="19">
        <f t="shared" ca="1" si="1"/>
        <v>0</v>
      </c>
      <c r="H42" s="364">
        <f t="shared" ca="1" si="5"/>
        <v>0</v>
      </c>
      <c r="I42" s="359">
        <f>MAX($J$5, INDEX('1 mos LIBOR'!$M$3:$M$122,MATCH(B42,'1 mos LIBOR'!$N$3:$N$122)))</f>
        <v>4.3549999999999998E-2</v>
      </c>
      <c r="J42" s="365">
        <f t="shared" si="6"/>
        <v>4.3549999999999998E-2</v>
      </c>
      <c r="L42" s="363">
        <f t="shared" si="12"/>
        <v>47514</v>
      </c>
      <c r="M42" s="310">
        <f t="shared" si="13"/>
        <v>94</v>
      </c>
      <c r="N42" s="19">
        <v>7356.8310454459861</v>
      </c>
      <c r="O42" s="19">
        <f t="shared" ca="1" si="2"/>
        <v>217.33027624246949</v>
      </c>
      <c r="P42" s="19">
        <f t="shared" si="7"/>
        <v>24.522770151486622</v>
      </c>
      <c r="Q42" s="19">
        <f t="shared" ca="1" si="3"/>
        <v>192.80750609098288</v>
      </c>
      <c r="R42" s="364">
        <f t="shared" ca="1" si="8"/>
        <v>7164.0235393550029</v>
      </c>
      <c r="S42" s="359">
        <f>INDEX('1 mos LIBOR'!$M$3:$M$122,MATCH(L42,'1 mos LIBOR'!$N$3:$N$122))</f>
        <v>1.8874100000000001E-2</v>
      </c>
      <c r="T42" s="365">
        <f t="shared" si="9"/>
        <v>0.04</v>
      </c>
    </row>
    <row r="43" spans="2:20">
      <c r="B43" s="363">
        <f t="shared" si="10"/>
        <v>47542</v>
      </c>
      <c r="C43" s="310">
        <f t="shared" si="11"/>
        <v>95</v>
      </c>
      <c r="D43" s="19">
        <f ca="1">INDEX('Monthly Cash Flow'!$L$132:$EM$132, MATCH(C43, 'Monthly Cash Flow'!$L$12:$EM$12, 0))</f>
        <v>0</v>
      </c>
      <c r="E43" s="19">
        <f t="shared" ca="1" si="0"/>
        <v>0</v>
      </c>
      <c r="F43" s="19">
        <f t="shared" ca="1" si="4"/>
        <v>0</v>
      </c>
      <c r="G43" s="19">
        <f t="shared" ca="1" si="1"/>
        <v>0</v>
      </c>
      <c r="H43" s="364">
        <f t="shared" ca="1" si="5"/>
        <v>0</v>
      </c>
      <c r="I43" s="359">
        <f>MAX($J$5, INDEX('1 mos LIBOR'!$M$3:$M$122,MATCH(B43,'1 mos LIBOR'!$N$3:$N$122)))</f>
        <v>4.3549999999999998E-2</v>
      </c>
      <c r="J43" s="365">
        <f t="shared" si="6"/>
        <v>4.3549999999999998E-2</v>
      </c>
      <c r="L43" s="363">
        <f t="shared" si="12"/>
        <v>47542</v>
      </c>
      <c r="M43" s="310">
        <f t="shared" si="13"/>
        <v>95</v>
      </c>
      <c r="N43" s="19">
        <v>7346.7898359047776</v>
      </c>
      <c r="O43" s="19">
        <f t="shared" ca="1" si="2"/>
        <v>217.33027624246949</v>
      </c>
      <c r="P43" s="19">
        <f t="shared" si="7"/>
        <v>24.489299453015928</v>
      </c>
      <c r="Q43" s="19">
        <f t="shared" ca="1" si="3"/>
        <v>192.84097678945358</v>
      </c>
      <c r="R43" s="364">
        <f t="shared" ca="1" si="8"/>
        <v>7153.948859115324</v>
      </c>
      <c r="S43" s="359">
        <f>INDEX('1 mos LIBOR'!$M$3:$M$122,MATCH(L43,'1 mos LIBOR'!$N$3:$N$122))</f>
        <v>1.8901000000000001E-2</v>
      </c>
      <c r="T43" s="365">
        <f t="shared" si="9"/>
        <v>0.04</v>
      </c>
    </row>
    <row r="44" spans="2:20">
      <c r="B44" s="363">
        <f t="shared" si="10"/>
        <v>47573</v>
      </c>
      <c r="C44" s="310">
        <f t="shared" si="11"/>
        <v>96</v>
      </c>
      <c r="D44" s="19">
        <f ca="1">INDEX('Monthly Cash Flow'!$L$132:$EM$132, MATCH(C44, 'Monthly Cash Flow'!$L$12:$EM$12, 0))</f>
        <v>0</v>
      </c>
      <c r="E44" s="19">
        <f t="shared" ca="1" si="0"/>
        <v>0</v>
      </c>
      <c r="F44" s="19">
        <f t="shared" ca="1" si="4"/>
        <v>0</v>
      </c>
      <c r="G44" s="19">
        <f t="shared" ca="1" si="1"/>
        <v>0</v>
      </c>
      <c r="H44" s="364">
        <f t="shared" ca="1" si="5"/>
        <v>0</v>
      </c>
      <c r="I44" s="359">
        <f>MAX($J$5, INDEX('1 mos LIBOR'!$M$3:$M$122,MATCH(B44,'1 mos LIBOR'!$N$3:$N$122)))</f>
        <v>4.3549999999999998E-2</v>
      </c>
      <c r="J44" s="365">
        <f t="shared" si="6"/>
        <v>4.3549999999999998E-2</v>
      </c>
      <c r="L44" s="363">
        <f t="shared" si="12"/>
        <v>47573</v>
      </c>
      <c r="M44" s="310">
        <f t="shared" si="13"/>
        <v>96</v>
      </c>
      <c r="N44" s="19">
        <v>7336.7178153115146</v>
      </c>
      <c r="O44" s="19">
        <f t="shared" ca="1" si="2"/>
        <v>217.33027624246949</v>
      </c>
      <c r="P44" s="19">
        <f t="shared" si="7"/>
        <v>24.455726051038383</v>
      </c>
      <c r="Q44" s="19">
        <f t="shared" ca="1" si="3"/>
        <v>192.87455019143113</v>
      </c>
      <c r="R44" s="364">
        <f t="shared" ca="1" si="8"/>
        <v>7143.8432651200837</v>
      </c>
      <c r="S44" s="359">
        <f>INDEX('1 mos LIBOR'!$M$3:$M$122,MATCH(L44,'1 mos LIBOR'!$N$3:$N$122))</f>
        <v>1.8923700000000002E-2</v>
      </c>
      <c r="T44" s="365">
        <f t="shared" si="9"/>
        <v>0.04</v>
      </c>
    </row>
    <row r="45" spans="2:20">
      <c r="B45" s="363">
        <f t="shared" si="10"/>
        <v>47603</v>
      </c>
      <c r="C45" s="310">
        <f t="shared" si="11"/>
        <v>97</v>
      </c>
      <c r="D45" s="19">
        <f ca="1">INDEX('Monthly Cash Flow'!$L$132:$EM$132, MATCH(C45, 'Monthly Cash Flow'!$L$12:$EM$12, 0))</f>
        <v>0</v>
      </c>
      <c r="E45" s="19">
        <f t="shared" ca="1" si="0"/>
        <v>0</v>
      </c>
      <c r="F45" s="19">
        <f t="shared" ca="1" si="4"/>
        <v>0</v>
      </c>
      <c r="G45" s="19">
        <f t="shared" ca="1" si="1"/>
        <v>0</v>
      </c>
      <c r="H45" s="364">
        <f t="shared" ca="1" si="5"/>
        <v>0</v>
      </c>
      <c r="I45" s="359">
        <f>MAX($J$5, INDEX('1 mos LIBOR'!$M$3:$M$122,MATCH(B45,'1 mos LIBOR'!$N$3:$N$122)))</f>
        <v>4.3549999999999998E-2</v>
      </c>
      <c r="J45" s="365">
        <f t="shared" si="6"/>
        <v>4.3549999999999998E-2</v>
      </c>
      <c r="L45" s="363">
        <f t="shared" si="12"/>
        <v>47603</v>
      </c>
      <c r="M45" s="310">
        <f t="shared" si="13"/>
        <v>97</v>
      </c>
      <c r="N45" s="19">
        <v>7326.6165021056959</v>
      </c>
      <c r="O45" s="19">
        <f t="shared" ca="1" si="2"/>
        <v>217.33027624246949</v>
      </c>
      <c r="P45" s="19">
        <f t="shared" si="7"/>
        <v>24.422055007018987</v>
      </c>
      <c r="Q45" s="19">
        <f t="shared" ca="1" si="3"/>
        <v>192.9082212354505</v>
      </c>
      <c r="R45" s="364">
        <f t="shared" ca="1" si="8"/>
        <v>7133.7082808702453</v>
      </c>
      <c r="S45" s="359">
        <f>INDEX('1 mos LIBOR'!$M$3:$M$122,MATCH(L45,'1 mos LIBOR'!$N$3:$N$122))</f>
        <v>1.8947100000000001E-2</v>
      </c>
      <c r="T45" s="365">
        <f t="shared" si="9"/>
        <v>0.04</v>
      </c>
    </row>
    <row r="46" spans="2:20">
      <c r="B46" s="363">
        <f t="shared" si="10"/>
        <v>47634</v>
      </c>
      <c r="C46" s="310">
        <f t="shared" si="11"/>
        <v>98</v>
      </c>
      <c r="D46" s="19">
        <f ca="1">INDEX('Monthly Cash Flow'!$L$132:$EM$132, MATCH(C46, 'Monthly Cash Flow'!$L$12:$EM$12, 0))</f>
        <v>0</v>
      </c>
      <c r="E46" s="19">
        <f t="shared" ca="1" si="0"/>
        <v>0</v>
      </c>
      <c r="F46" s="19">
        <f t="shared" ca="1" si="4"/>
        <v>0</v>
      </c>
      <c r="G46" s="19">
        <f t="shared" ca="1" si="1"/>
        <v>0</v>
      </c>
      <c r="H46" s="364">
        <f t="shared" ca="1" si="5"/>
        <v>0</v>
      </c>
      <c r="I46" s="359">
        <f>MAX($J$5, INDEX('1 mos LIBOR'!$M$3:$M$122,MATCH(B46,'1 mos LIBOR'!$N$3:$N$122)))</f>
        <v>4.3549999999999998E-2</v>
      </c>
      <c r="J46" s="365">
        <f t="shared" si="6"/>
        <v>4.3549999999999998E-2</v>
      </c>
      <c r="L46" s="363">
        <f t="shared" si="12"/>
        <v>47634</v>
      </c>
      <c r="M46" s="310">
        <f t="shared" si="13"/>
        <v>98</v>
      </c>
      <c r="N46" s="19">
        <v>7316.4812991441468</v>
      </c>
      <c r="O46" s="19">
        <f t="shared" ca="1" si="2"/>
        <v>217.33027624246949</v>
      </c>
      <c r="P46" s="19">
        <f t="shared" si="7"/>
        <v>24.388270997147156</v>
      </c>
      <c r="Q46" s="19">
        <f t="shared" ca="1" si="3"/>
        <v>192.94200524532235</v>
      </c>
      <c r="R46" s="364">
        <f t="shared" ca="1" si="8"/>
        <v>7123.5392938988243</v>
      </c>
      <c r="S46" s="359">
        <f>INDEX('1 mos LIBOR'!$M$3:$M$122,MATCH(L46,'1 mos LIBOR'!$N$3:$N$122))</f>
        <v>1.8971100000000001E-2</v>
      </c>
      <c r="T46" s="365">
        <f t="shared" si="9"/>
        <v>0.04</v>
      </c>
    </row>
    <row r="47" spans="2:20">
      <c r="B47" s="363">
        <f t="shared" si="10"/>
        <v>47664</v>
      </c>
      <c r="C47" s="310">
        <f t="shared" si="11"/>
        <v>99</v>
      </c>
      <c r="D47" s="19">
        <f ca="1">INDEX('Monthly Cash Flow'!$L$132:$EM$132, MATCH(C47, 'Monthly Cash Flow'!$L$12:$EM$12, 0))</f>
        <v>0</v>
      </c>
      <c r="E47" s="19">
        <f t="shared" ca="1" si="0"/>
        <v>0</v>
      </c>
      <c r="F47" s="19">
        <f t="shared" ca="1" si="4"/>
        <v>0</v>
      </c>
      <c r="G47" s="19">
        <f t="shared" ca="1" si="1"/>
        <v>0</v>
      </c>
      <c r="H47" s="364">
        <f t="shared" ca="1" si="5"/>
        <v>0</v>
      </c>
      <c r="I47" s="359">
        <f>MAX($J$5, INDEX('1 mos LIBOR'!$M$3:$M$122,MATCH(B47,'1 mos LIBOR'!$N$3:$N$122)))</f>
        <v>4.3549999999999998E-2</v>
      </c>
      <c r="J47" s="365">
        <f t="shared" si="6"/>
        <v>4.3549999999999998E-2</v>
      </c>
      <c r="L47" s="363">
        <f t="shared" si="12"/>
        <v>47664</v>
      </c>
      <c r="M47" s="310">
        <f t="shared" si="13"/>
        <v>99</v>
      </c>
      <c r="N47" s="19">
        <v>7306.3124843091427</v>
      </c>
      <c r="O47" s="19">
        <f t="shared" ca="1" si="2"/>
        <v>217.33027624246949</v>
      </c>
      <c r="P47" s="19">
        <f t="shared" si="7"/>
        <v>24.354374947697142</v>
      </c>
      <c r="Q47" s="19">
        <f t="shared" ca="1" si="3"/>
        <v>192.97590129477234</v>
      </c>
      <c r="R47" s="364">
        <f t="shared" ca="1" si="8"/>
        <v>7113.3365830143703</v>
      </c>
      <c r="S47" s="359">
        <f>INDEX('1 mos LIBOR'!$M$3:$M$122,MATCH(L47,'1 mos LIBOR'!$N$3:$N$122))</f>
        <v>1.8996699999999998E-2</v>
      </c>
      <c r="T47" s="365">
        <f t="shared" si="9"/>
        <v>0.04</v>
      </c>
    </row>
    <row r="48" spans="2:20">
      <c r="B48" s="363">
        <f t="shared" si="10"/>
        <v>47695</v>
      </c>
      <c r="C48" s="310">
        <f t="shared" si="11"/>
        <v>100</v>
      </c>
      <c r="D48" s="19">
        <f ca="1">INDEX('Monthly Cash Flow'!$L$132:$EM$132, MATCH(C48, 'Monthly Cash Flow'!$L$12:$EM$12, 0))</f>
        <v>0</v>
      </c>
      <c r="E48" s="19">
        <f t="shared" ca="1" si="0"/>
        <v>0</v>
      </c>
      <c r="F48" s="19">
        <f t="shared" ca="1" si="4"/>
        <v>0</v>
      </c>
      <c r="G48" s="19">
        <f t="shared" ca="1" si="1"/>
        <v>0</v>
      </c>
      <c r="H48" s="364">
        <f t="shared" ca="1" si="5"/>
        <v>0</v>
      </c>
      <c r="I48" s="359">
        <f>MAX($J$5, INDEX('1 mos LIBOR'!$M$3:$M$122,MATCH(B48,'1 mos LIBOR'!$N$3:$N$122)))</f>
        <v>4.3549999999999998E-2</v>
      </c>
      <c r="J48" s="365">
        <f t="shared" si="6"/>
        <v>4.3549999999999998E-2</v>
      </c>
      <c r="L48" s="363">
        <f t="shared" si="12"/>
        <v>47695</v>
      </c>
      <c r="M48" s="310">
        <f t="shared" si="13"/>
        <v>100</v>
      </c>
      <c r="N48" s="19">
        <v>7296.1103216055826</v>
      </c>
      <c r="O48" s="19">
        <f t="shared" ca="1" si="2"/>
        <v>217.33027624246949</v>
      </c>
      <c r="P48" s="19">
        <f t="shared" si="7"/>
        <v>24.320367738685277</v>
      </c>
      <c r="Q48" s="19">
        <f t="shared" ca="1" si="3"/>
        <v>193.00990850378423</v>
      </c>
      <c r="R48" s="364">
        <f t="shared" ca="1" si="8"/>
        <v>7103.100413101798</v>
      </c>
      <c r="S48" s="359">
        <f>INDEX('1 mos LIBOR'!$M$3:$M$122,MATCH(L48,'1 mos LIBOR'!$N$3:$N$122))</f>
        <v>1.90197E-2</v>
      </c>
      <c r="T48" s="365">
        <f t="shared" si="9"/>
        <v>0.04</v>
      </c>
    </row>
    <row r="49" spans="2:20">
      <c r="B49" s="363">
        <f t="shared" si="10"/>
        <v>47726</v>
      </c>
      <c r="C49" s="310">
        <f t="shared" si="11"/>
        <v>101</v>
      </c>
      <c r="D49" s="19">
        <f ca="1">INDEX('Monthly Cash Flow'!$L$132:$EM$132, MATCH(C49, 'Monthly Cash Flow'!$L$12:$EM$12, 0))</f>
        <v>0</v>
      </c>
      <c r="E49" s="19">
        <f t="shared" ca="1" si="0"/>
        <v>0</v>
      </c>
      <c r="F49" s="19">
        <f t="shared" ca="1" si="4"/>
        <v>0</v>
      </c>
      <c r="G49" s="19">
        <f t="shared" ca="1" si="1"/>
        <v>0</v>
      </c>
      <c r="H49" s="364">
        <f t="shared" ca="1" si="5"/>
        <v>0</v>
      </c>
      <c r="I49" s="359">
        <f>MAX($J$5, INDEX('1 mos LIBOR'!$M$3:$M$122,MATCH(B49,'1 mos LIBOR'!$N$3:$N$122)))</f>
        <v>4.3549999999999998E-2</v>
      </c>
      <c r="J49" s="365">
        <f t="shared" si="6"/>
        <v>4.3549999999999998E-2</v>
      </c>
      <c r="L49" s="363">
        <f t="shared" si="12"/>
        <v>47726</v>
      </c>
      <c r="M49" s="310">
        <f t="shared" si="13"/>
        <v>101</v>
      </c>
      <c r="N49" s="19">
        <v>7285.8710428044697</v>
      </c>
      <c r="O49" s="19">
        <f t="shared" ca="1" si="2"/>
        <v>217.33027624246949</v>
      </c>
      <c r="P49" s="19">
        <f t="shared" si="7"/>
        <v>24.286236809348235</v>
      </c>
      <c r="Q49" s="19">
        <f t="shared" ca="1" si="3"/>
        <v>193.04403943312127</v>
      </c>
      <c r="R49" s="364">
        <f t="shared" ca="1" si="8"/>
        <v>7092.8270033713488</v>
      </c>
      <c r="S49" s="359">
        <f>INDEX('1 mos LIBOR'!$M$3:$M$122,MATCH(L49,'1 mos LIBOR'!$N$3:$N$122))</f>
        <v>1.9046E-2</v>
      </c>
      <c r="T49" s="365">
        <f t="shared" si="9"/>
        <v>0.04</v>
      </c>
    </row>
    <row r="50" spans="2:20">
      <c r="B50" s="363">
        <f t="shared" si="10"/>
        <v>47756</v>
      </c>
      <c r="C50" s="310">
        <f t="shared" si="11"/>
        <v>102</v>
      </c>
      <c r="D50" s="19">
        <f ca="1">INDEX('Monthly Cash Flow'!$L$132:$EM$132, MATCH(C50, 'Monthly Cash Flow'!$L$12:$EM$12, 0))</f>
        <v>0</v>
      </c>
      <c r="E50" s="19">
        <f t="shared" ca="1" si="0"/>
        <v>0</v>
      </c>
      <c r="F50" s="19">
        <f t="shared" ca="1" si="4"/>
        <v>0</v>
      </c>
      <c r="G50" s="19">
        <f t="shared" ca="1" si="1"/>
        <v>0</v>
      </c>
      <c r="H50" s="364">
        <f t="shared" ca="1" si="5"/>
        <v>0</v>
      </c>
      <c r="I50" s="359">
        <f>MAX($J$5, INDEX('1 mos LIBOR'!$M$3:$M$122,MATCH(B50,'1 mos LIBOR'!$N$3:$N$122)))</f>
        <v>4.3549999999999998E-2</v>
      </c>
      <c r="J50" s="365">
        <f t="shared" si="6"/>
        <v>4.3549999999999998E-2</v>
      </c>
      <c r="L50" s="363">
        <f t="shared" si="12"/>
        <v>47756</v>
      </c>
      <c r="M50" s="310">
        <f t="shared" si="13"/>
        <v>102</v>
      </c>
      <c r="N50" s="19">
        <v>7275.5942777865375</v>
      </c>
      <c r="O50" s="19">
        <f t="shared" ca="1" si="2"/>
        <v>217.33027624246949</v>
      </c>
      <c r="P50" s="19">
        <f t="shared" si="7"/>
        <v>24.251980925955124</v>
      </c>
      <c r="Q50" s="19">
        <f t="shared" ca="1" si="3"/>
        <v>193.07829531651436</v>
      </c>
      <c r="R50" s="364">
        <f t="shared" ca="1" si="8"/>
        <v>7082.5159824700231</v>
      </c>
      <c r="S50" s="359">
        <f>INDEX('1 mos LIBOR'!$M$3:$M$122,MATCH(L50,'1 mos LIBOR'!$N$3:$N$122))</f>
        <v>1.9068499999999999E-2</v>
      </c>
      <c r="T50" s="365">
        <f t="shared" si="9"/>
        <v>0.04</v>
      </c>
    </row>
    <row r="51" spans="2:20">
      <c r="B51" s="363">
        <f t="shared" si="10"/>
        <v>47787</v>
      </c>
      <c r="C51" s="310">
        <f t="shared" si="11"/>
        <v>103</v>
      </c>
      <c r="D51" s="19">
        <f ca="1">INDEX('Monthly Cash Flow'!$L$132:$EM$132, MATCH(C51, 'Monthly Cash Flow'!$L$12:$EM$12, 0))</f>
        <v>0</v>
      </c>
      <c r="E51" s="19">
        <f t="shared" ca="1" si="0"/>
        <v>0</v>
      </c>
      <c r="F51" s="19">
        <f t="shared" ca="1" si="4"/>
        <v>0</v>
      </c>
      <c r="G51" s="19">
        <f t="shared" ca="1" si="1"/>
        <v>0</v>
      </c>
      <c r="H51" s="364">
        <f t="shared" ca="1" si="5"/>
        <v>0</v>
      </c>
      <c r="I51" s="359">
        <f>MAX($J$5, INDEX('1 mos LIBOR'!$M$3:$M$122,MATCH(B51,'1 mos LIBOR'!$N$3:$N$122)))</f>
        <v>4.3549999999999998E-2</v>
      </c>
      <c r="J51" s="365">
        <f t="shared" si="6"/>
        <v>4.3549999999999998E-2</v>
      </c>
      <c r="L51" s="363">
        <f t="shared" si="12"/>
        <v>47787</v>
      </c>
      <c r="M51" s="310">
        <f t="shared" si="13"/>
        <v>103</v>
      </c>
      <c r="N51" s="19">
        <v>7265.2798213390679</v>
      </c>
      <c r="O51" s="19">
        <f t="shared" ca="1" si="2"/>
        <v>217.33027624246949</v>
      </c>
      <c r="P51" s="19">
        <f t="shared" si="7"/>
        <v>24.217599404463559</v>
      </c>
      <c r="Q51" s="19">
        <f t="shared" ca="1" si="3"/>
        <v>193.11267683800594</v>
      </c>
      <c r="R51" s="364">
        <f t="shared" ca="1" si="8"/>
        <v>7072.1671445010616</v>
      </c>
      <c r="S51" s="359">
        <f>INDEX('1 mos LIBOR'!$M$3:$M$122,MATCH(L51,'1 mos LIBOR'!$N$3:$N$122))</f>
        <v>1.9092000000000001E-2</v>
      </c>
      <c r="T51" s="365">
        <f t="shared" si="9"/>
        <v>0.04</v>
      </c>
    </row>
    <row r="52" spans="2:20">
      <c r="B52" s="363">
        <f t="shared" si="10"/>
        <v>47817</v>
      </c>
      <c r="C52" s="310">
        <f t="shared" si="11"/>
        <v>104</v>
      </c>
      <c r="D52" s="19">
        <f ca="1">INDEX('Monthly Cash Flow'!$L$132:$EM$132, MATCH(C52, 'Monthly Cash Flow'!$L$12:$EM$12, 0))</f>
        <v>0</v>
      </c>
      <c r="E52" s="19">
        <f t="shared" ca="1" si="0"/>
        <v>0</v>
      </c>
      <c r="F52" s="19">
        <f t="shared" ca="1" si="4"/>
        <v>0</v>
      </c>
      <c r="G52" s="19">
        <f t="shared" ca="1" si="1"/>
        <v>0</v>
      </c>
      <c r="H52" s="364">
        <f t="shared" ca="1" si="5"/>
        <v>0</v>
      </c>
      <c r="I52" s="359">
        <f>MAX($J$5, INDEX('1 mos LIBOR'!$M$3:$M$122,MATCH(B52,'1 mos LIBOR'!$N$3:$N$122)))</f>
        <v>4.3549999999999998E-2</v>
      </c>
      <c r="J52" s="365">
        <f t="shared" si="6"/>
        <v>4.3549999999999998E-2</v>
      </c>
      <c r="L52" s="363">
        <f t="shared" si="12"/>
        <v>47817</v>
      </c>
      <c r="M52" s="310">
        <f t="shared" si="13"/>
        <v>104</v>
      </c>
      <c r="N52" s="19">
        <v>7254.9239308427377</v>
      </c>
      <c r="O52" s="19">
        <f t="shared" ca="1" si="2"/>
        <v>217.33027624246949</v>
      </c>
      <c r="P52" s="19">
        <f t="shared" si="7"/>
        <v>24.183079769475793</v>
      </c>
      <c r="Q52" s="19">
        <f t="shared" ca="1" si="3"/>
        <v>193.1471964729937</v>
      </c>
      <c r="R52" s="364">
        <f t="shared" ca="1" si="8"/>
        <v>7061.7767343697442</v>
      </c>
      <c r="S52" s="359">
        <f>INDEX('1 mos LIBOR'!$M$3:$M$122,MATCH(L52,'1 mos LIBOR'!$N$3:$N$122))</f>
        <v>1.9117599999999998E-2</v>
      </c>
      <c r="T52" s="365">
        <f t="shared" si="9"/>
        <v>0.04</v>
      </c>
    </row>
    <row r="53" spans="2:20">
      <c r="B53" s="363">
        <f t="shared" si="10"/>
        <v>47848</v>
      </c>
      <c r="C53" s="310">
        <f t="shared" si="11"/>
        <v>105</v>
      </c>
      <c r="D53" s="19">
        <f ca="1">INDEX('Monthly Cash Flow'!$L$132:$EM$132, MATCH(C53, 'Monthly Cash Flow'!$L$12:$EM$12, 0))</f>
        <v>0</v>
      </c>
      <c r="E53" s="19">
        <f t="shared" ca="1" si="0"/>
        <v>0</v>
      </c>
      <c r="F53" s="19">
        <f t="shared" ca="1" si="4"/>
        <v>0</v>
      </c>
      <c r="G53" s="19">
        <f t="shared" ca="1" si="1"/>
        <v>0</v>
      </c>
      <c r="H53" s="364">
        <f t="shared" ca="1" si="5"/>
        <v>0</v>
      </c>
      <c r="I53" s="359">
        <f>MAX($J$5, INDEX('1 mos LIBOR'!$M$3:$M$122,MATCH(B53,'1 mos LIBOR'!$N$3:$N$122)))</f>
        <v>4.3549999999999998E-2</v>
      </c>
      <c r="J53" s="365">
        <f t="shared" si="6"/>
        <v>4.3549999999999998E-2</v>
      </c>
      <c r="L53" s="363">
        <f t="shared" si="12"/>
        <v>47848</v>
      </c>
      <c r="M53" s="310">
        <f t="shared" si="13"/>
        <v>105</v>
      </c>
      <c r="N53" s="19">
        <v>7244.5266840998793</v>
      </c>
      <c r="O53" s="19">
        <f t="shared" ca="1" si="2"/>
        <v>217.33027624246949</v>
      </c>
      <c r="P53" s="19">
        <f t="shared" si="7"/>
        <v>24.148422280332934</v>
      </c>
      <c r="Q53" s="19">
        <f t="shared" ca="1" si="3"/>
        <v>193.18185396213656</v>
      </c>
      <c r="R53" s="364">
        <f t="shared" ca="1" si="8"/>
        <v>7051.344830137743</v>
      </c>
      <c r="S53" s="359">
        <f>INDEX('1 mos LIBOR'!$M$3:$M$122,MATCH(L53,'1 mos LIBOR'!$N$3:$N$122))</f>
        <v>1.9139199999999999E-2</v>
      </c>
      <c r="T53" s="365">
        <f t="shared" si="9"/>
        <v>0.04</v>
      </c>
    </row>
    <row r="54" spans="2:20">
      <c r="B54" s="363">
        <f t="shared" si="10"/>
        <v>47879</v>
      </c>
      <c r="C54" s="310">
        <f t="shared" si="11"/>
        <v>106</v>
      </c>
      <c r="D54" s="19">
        <f ca="1">INDEX('Monthly Cash Flow'!$L$132:$EM$132, MATCH(C54, 'Monthly Cash Flow'!$L$12:$EM$12, 0))</f>
        <v>0</v>
      </c>
      <c r="E54" s="19">
        <f t="shared" ca="1" si="0"/>
        <v>0</v>
      </c>
      <c r="F54" s="19">
        <f t="shared" ca="1" si="4"/>
        <v>0</v>
      </c>
      <c r="G54" s="19">
        <f t="shared" ca="1" si="1"/>
        <v>0</v>
      </c>
      <c r="H54" s="364">
        <f t="shared" ca="1" si="5"/>
        <v>0</v>
      </c>
      <c r="I54" s="359">
        <f>MAX($J$5, INDEX('1 mos LIBOR'!$M$3:$M$122,MATCH(B54,'1 mos LIBOR'!$N$3:$N$122)))</f>
        <v>4.3549999999999998E-2</v>
      </c>
      <c r="J54" s="365">
        <f t="shared" si="6"/>
        <v>4.3549999999999998E-2</v>
      </c>
      <c r="L54" s="363">
        <f t="shared" si="12"/>
        <v>47879</v>
      </c>
      <c r="M54" s="310">
        <f t="shared" si="13"/>
        <v>106</v>
      </c>
      <c r="N54" s="19">
        <v>7234.0879521068082</v>
      </c>
      <c r="O54" s="19">
        <f t="shared" ca="1" si="2"/>
        <v>217.33027624246949</v>
      </c>
      <c r="P54" s="19">
        <f t="shared" si="7"/>
        <v>24.113626507022698</v>
      </c>
      <c r="Q54" s="19">
        <f t="shared" ca="1" si="3"/>
        <v>193.21664973544679</v>
      </c>
      <c r="R54" s="364">
        <f t="shared" ca="1" si="8"/>
        <v>7040.8713023713617</v>
      </c>
      <c r="S54" s="359">
        <f>INDEX('1 mos LIBOR'!$M$3:$M$122,MATCH(L54,'1 mos LIBOR'!$N$3:$N$122))</f>
        <v>1.9162999999999999E-2</v>
      </c>
      <c r="T54" s="365">
        <f t="shared" si="9"/>
        <v>0.04</v>
      </c>
    </row>
    <row r="55" spans="2:20">
      <c r="B55" s="363">
        <f t="shared" si="10"/>
        <v>47907</v>
      </c>
      <c r="C55" s="310">
        <f t="shared" si="11"/>
        <v>107</v>
      </c>
      <c r="D55" s="19">
        <f ca="1">INDEX('Monthly Cash Flow'!$L$132:$EM$132, MATCH(C55, 'Monthly Cash Flow'!$L$12:$EM$12, 0))</f>
        <v>0</v>
      </c>
      <c r="E55" s="19">
        <f t="shared" ca="1" si="0"/>
        <v>0</v>
      </c>
      <c r="F55" s="19">
        <f t="shared" ca="1" si="4"/>
        <v>0</v>
      </c>
      <c r="G55" s="19">
        <f t="shared" ca="1" si="1"/>
        <v>0</v>
      </c>
      <c r="H55" s="364">
        <f t="shared" ca="1" si="5"/>
        <v>0</v>
      </c>
      <c r="I55" s="359">
        <f>MAX($J$5, INDEX('1 mos LIBOR'!$M$3:$M$122,MATCH(B55,'1 mos LIBOR'!$N$3:$N$122)))</f>
        <v>4.3549999999999998E-2</v>
      </c>
      <c r="J55" s="365">
        <f t="shared" si="6"/>
        <v>4.3549999999999998E-2</v>
      </c>
      <c r="L55" s="363">
        <f t="shared" si="12"/>
        <v>47907</v>
      </c>
      <c r="M55" s="310">
        <f t="shared" si="13"/>
        <v>107</v>
      </c>
      <c r="N55" s="19">
        <v>7223.6047894062367</v>
      </c>
      <c r="O55" s="19">
        <f t="shared" ca="1" si="2"/>
        <v>217.33027624246949</v>
      </c>
      <c r="P55" s="19">
        <f t="shared" si="7"/>
        <v>24.078682631354123</v>
      </c>
      <c r="Q55" s="19">
        <f t="shared" ca="1" si="3"/>
        <v>193.25159361111537</v>
      </c>
      <c r="R55" s="364">
        <f t="shared" ca="1" si="8"/>
        <v>7030.3531957951218</v>
      </c>
      <c r="S55" s="359">
        <f>INDEX('1 mos LIBOR'!$M$3:$M$122,MATCH(L55,'1 mos LIBOR'!$N$3:$N$122))</f>
        <v>1.91875E-2</v>
      </c>
      <c r="T55" s="365">
        <f t="shared" si="9"/>
        <v>0.04</v>
      </c>
    </row>
    <row r="56" spans="2:20">
      <c r="B56" s="363">
        <f t="shared" si="10"/>
        <v>47938</v>
      </c>
      <c r="C56" s="310">
        <f t="shared" si="11"/>
        <v>108</v>
      </c>
      <c r="D56" s="19">
        <f ca="1">INDEX('Monthly Cash Flow'!$L$132:$EM$132, MATCH(C56, 'Monthly Cash Flow'!$L$12:$EM$12, 0))</f>
        <v>0</v>
      </c>
      <c r="E56" s="19">
        <f t="shared" ca="1" si="0"/>
        <v>0</v>
      </c>
      <c r="F56" s="19">
        <f t="shared" ca="1" si="4"/>
        <v>0</v>
      </c>
      <c r="G56" s="19">
        <f t="shared" ca="1" si="1"/>
        <v>0</v>
      </c>
      <c r="H56" s="364">
        <f t="shared" ca="1" si="5"/>
        <v>0</v>
      </c>
      <c r="I56" s="359">
        <f>MAX($J$5, INDEX('1 mos LIBOR'!$M$3:$M$122,MATCH(B56,'1 mos LIBOR'!$N$3:$N$122)))</f>
        <v>4.3549999999999998E-2</v>
      </c>
      <c r="J56" s="365">
        <f t="shared" si="6"/>
        <v>4.3549999999999998E-2</v>
      </c>
      <c r="L56" s="363">
        <f t="shared" si="12"/>
        <v>47938</v>
      </c>
      <c r="M56" s="310">
        <f t="shared" si="13"/>
        <v>108</v>
      </c>
      <c r="N56" s="19">
        <v>7213.0776648725996</v>
      </c>
      <c r="O56" s="19">
        <f t="shared" ca="1" si="2"/>
        <v>217.33027624246949</v>
      </c>
      <c r="P56" s="19">
        <f t="shared" si="7"/>
        <v>24.043592216242001</v>
      </c>
      <c r="Q56" s="19">
        <f t="shared" ca="1" si="3"/>
        <v>193.2866840262275</v>
      </c>
      <c r="R56" s="364">
        <f t="shared" ca="1" si="8"/>
        <v>7019.7909808463719</v>
      </c>
      <c r="S56" s="359">
        <f>INDEX('1 mos LIBOR'!$M$3:$M$122,MATCH(L56,'1 mos LIBOR'!$N$3:$N$122))</f>
        <v>1.9208699999999999E-2</v>
      </c>
      <c r="T56" s="365">
        <f t="shared" si="9"/>
        <v>0.04</v>
      </c>
    </row>
    <row r="57" spans="2:20">
      <c r="B57" s="363">
        <f t="shared" si="10"/>
        <v>47968</v>
      </c>
      <c r="C57" s="310">
        <f t="shared" si="11"/>
        <v>109</v>
      </c>
      <c r="D57" s="19">
        <f ca="1">INDEX('Monthly Cash Flow'!$L$132:$EM$132, MATCH(C57, 'Monthly Cash Flow'!$L$12:$EM$12, 0))</f>
        <v>0</v>
      </c>
      <c r="E57" s="19">
        <f t="shared" ca="1" si="0"/>
        <v>0</v>
      </c>
      <c r="F57" s="19">
        <f t="shared" ca="1" si="4"/>
        <v>0</v>
      </c>
      <c r="G57" s="19">
        <f t="shared" ca="1" si="1"/>
        <v>0</v>
      </c>
      <c r="H57" s="364">
        <f t="shared" ca="1" si="5"/>
        <v>0</v>
      </c>
      <c r="I57" s="359">
        <f>MAX($J$5, INDEX('1 mos LIBOR'!$M$3:$M$122,MATCH(B57,'1 mos LIBOR'!$N$3:$N$122)))</f>
        <v>4.3549999999999998E-2</v>
      </c>
      <c r="J57" s="365">
        <f t="shared" si="6"/>
        <v>4.3549999999999998E-2</v>
      </c>
      <c r="L57" s="363">
        <f t="shared" si="12"/>
        <v>47968</v>
      </c>
      <c r="M57" s="310">
        <f t="shared" si="13"/>
        <v>109</v>
      </c>
      <c r="N57" s="19">
        <v>7202.5067169649501</v>
      </c>
      <c r="O57" s="19">
        <f t="shared" ca="1" si="2"/>
        <v>217.33027624246949</v>
      </c>
      <c r="P57" s="19">
        <f t="shared" si="7"/>
        <v>24.0083557232165</v>
      </c>
      <c r="Q57" s="19">
        <f t="shared" ca="1" si="3"/>
        <v>193.32192051925298</v>
      </c>
      <c r="R57" s="364">
        <f t="shared" ca="1" si="8"/>
        <v>7009.1847964456974</v>
      </c>
      <c r="S57" s="359">
        <f>INDEX('1 mos LIBOR'!$M$3:$M$122,MATCH(L57,'1 mos LIBOR'!$N$3:$N$122))</f>
        <v>1.9231399999999999E-2</v>
      </c>
      <c r="T57" s="365">
        <f t="shared" si="9"/>
        <v>0.04</v>
      </c>
    </row>
    <row r="58" spans="2:20">
      <c r="B58" s="363">
        <f t="shared" si="10"/>
        <v>47999</v>
      </c>
      <c r="C58" s="310">
        <f t="shared" si="11"/>
        <v>110</v>
      </c>
      <c r="D58" s="19">
        <f ca="1">INDEX('Monthly Cash Flow'!$L$132:$EM$132, MATCH(C58, 'Monthly Cash Flow'!$L$12:$EM$12, 0))</f>
        <v>0</v>
      </c>
      <c r="E58" s="19">
        <f t="shared" ca="1" si="0"/>
        <v>0</v>
      </c>
      <c r="F58" s="19">
        <f t="shared" ca="1" si="4"/>
        <v>0</v>
      </c>
      <c r="G58" s="19">
        <f t="shared" ca="1" si="1"/>
        <v>0</v>
      </c>
      <c r="H58" s="364">
        <f t="shared" ca="1" si="5"/>
        <v>0</v>
      </c>
      <c r="I58" s="359">
        <f>MAX($J$5, INDEX('1 mos LIBOR'!$M$3:$M$122,MATCH(B58,'1 mos LIBOR'!$N$3:$N$122)))</f>
        <v>4.3549999999999998E-2</v>
      </c>
      <c r="J58" s="365">
        <f t="shared" si="6"/>
        <v>4.3549999999999998E-2</v>
      </c>
      <c r="L58" s="363">
        <f t="shared" si="12"/>
        <v>47999</v>
      </c>
      <c r="M58" s="310">
        <f t="shared" si="13"/>
        <v>110</v>
      </c>
      <c r="N58" s="19">
        <v>7191.8902312163063</v>
      </c>
      <c r="O58" s="19">
        <f t="shared" ca="1" si="2"/>
        <v>217.33027624246949</v>
      </c>
      <c r="P58" s="19">
        <f t="shared" si="7"/>
        <v>23.972967437387691</v>
      </c>
      <c r="Q58" s="19">
        <f t="shared" ca="1" si="3"/>
        <v>193.3573088050818</v>
      </c>
      <c r="R58" s="364">
        <f t="shared" ca="1" si="8"/>
        <v>6998.5329224112247</v>
      </c>
      <c r="S58" s="359">
        <f>INDEX('1 mos LIBOR'!$M$3:$M$122,MATCH(L58,'1 mos LIBOR'!$N$3:$N$122))</f>
        <v>1.9255700000000001E-2</v>
      </c>
      <c r="T58" s="365">
        <f t="shared" si="9"/>
        <v>0.04</v>
      </c>
    </row>
    <row r="59" spans="2:20">
      <c r="B59" s="363">
        <f t="shared" si="10"/>
        <v>48029</v>
      </c>
      <c r="C59" s="310">
        <f t="shared" si="11"/>
        <v>111</v>
      </c>
      <c r="D59" s="19">
        <f ca="1">INDEX('Monthly Cash Flow'!$L$132:$EM$132, MATCH(C59, 'Monthly Cash Flow'!$L$12:$EM$12, 0))</f>
        <v>0</v>
      </c>
      <c r="E59" s="19">
        <f t="shared" ca="1" si="0"/>
        <v>0</v>
      </c>
      <c r="F59" s="19">
        <f t="shared" ca="1" si="4"/>
        <v>0</v>
      </c>
      <c r="G59" s="19">
        <f t="shared" ca="1" si="1"/>
        <v>0</v>
      </c>
      <c r="H59" s="364">
        <f t="shared" ca="1" si="5"/>
        <v>0</v>
      </c>
      <c r="I59" s="359">
        <f>MAX($J$5, INDEX('1 mos LIBOR'!$M$3:$M$122,MATCH(B59,'1 mos LIBOR'!$N$3:$N$122)))</f>
        <v>4.3549999999999998E-2</v>
      </c>
      <c r="J59" s="365">
        <f t="shared" si="6"/>
        <v>4.3549999999999998E-2</v>
      </c>
      <c r="L59" s="363">
        <f t="shared" si="12"/>
        <v>48029</v>
      </c>
      <c r="M59" s="310">
        <f t="shared" si="13"/>
        <v>111</v>
      </c>
      <c r="N59" s="19">
        <v>7181.2285165629955</v>
      </c>
      <c r="O59" s="19">
        <f t="shared" ca="1" si="2"/>
        <v>217.33027624246949</v>
      </c>
      <c r="P59" s="19">
        <f t="shared" si="7"/>
        <v>23.937428388543321</v>
      </c>
      <c r="Q59" s="19">
        <f t="shared" ca="1" si="3"/>
        <v>193.39284785392618</v>
      </c>
      <c r="R59" s="364">
        <f t="shared" ca="1" si="8"/>
        <v>6987.8356687090691</v>
      </c>
      <c r="S59" s="359">
        <f>INDEX('1 mos LIBOR'!$M$3:$M$122,MATCH(L59,'1 mos LIBOR'!$N$3:$N$122))</f>
        <v>1.9276999999999999E-2</v>
      </c>
      <c r="T59" s="365">
        <f t="shared" si="9"/>
        <v>0.04</v>
      </c>
    </row>
    <row r="60" spans="2:20">
      <c r="B60" s="363">
        <f t="shared" si="10"/>
        <v>48060</v>
      </c>
      <c r="C60" s="310">
        <f t="shared" si="11"/>
        <v>112</v>
      </c>
      <c r="D60" s="19">
        <f ca="1">INDEX('Monthly Cash Flow'!$L$132:$EM$132, MATCH(C60, 'Monthly Cash Flow'!$L$12:$EM$12, 0))</f>
        <v>0</v>
      </c>
      <c r="E60" s="19">
        <f t="shared" ca="1" si="0"/>
        <v>0</v>
      </c>
      <c r="F60" s="19">
        <f t="shared" ca="1" si="4"/>
        <v>0</v>
      </c>
      <c r="G60" s="19">
        <f t="shared" ca="1" si="1"/>
        <v>0</v>
      </c>
      <c r="H60" s="364">
        <f t="shared" ca="1" si="5"/>
        <v>0</v>
      </c>
      <c r="I60" s="359">
        <f>MAX($J$5, INDEX('1 mos LIBOR'!$M$3:$M$122,MATCH(B60,'1 mos LIBOR'!$N$3:$N$122)))</f>
        <v>4.3549999999999998E-2</v>
      </c>
      <c r="J60" s="365">
        <f t="shared" si="6"/>
        <v>4.3549999999999998E-2</v>
      </c>
      <c r="L60" s="363">
        <f t="shared" si="12"/>
        <v>48060</v>
      </c>
      <c r="M60" s="310">
        <f t="shared" si="13"/>
        <v>112</v>
      </c>
      <c r="N60" s="19">
        <v>7170.522320879063</v>
      </c>
      <c r="O60" s="19">
        <f t="shared" ca="1" si="2"/>
        <v>217.33027624246949</v>
      </c>
      <c r="P60" s="19">
        <f t="shared" si="7"/>
        <v>23.901741069596877</v>
      </c>
      <c r="Q60" s="19">
        <f t="shared" ca="1" si="3"/>
        <v>193.42853517287261</v>
      </c>
      <c r="R60" s="364">
        <f t="shared" ca="1" si="8"/>
        <v>6977.0937857061908</v>
      </c>
      <c r="S60" s="359">
        <f>INDEX('1 mos LIBOR'!$M$3:$M$122,MATCH(L60,'1 mos LIBOR'!$N$3:$N$122))</f>
        <v>1.9299299999999998E-2</v>
      </c>
      <c r="T60" s="365">
        <f t="shared" si="9"/>
        <v>0.04</v>
      </c>
    </row>
    <row r="61" spans="2:20">
      <c r="B61" s="363">
        <f t="shared" si="10"/>
        <v>48091</v>
      </c>
      <c r="C61" s="310">
        <f t="shared" si="11"/>
        <v>113</v>
      </c>
      <c r="D61" s="19">
        <f ca="1">INDEX('Monthly Cash Flow'!$L$132:$EM$132, MATCH(C61, 'Monthly Cash Flow'!$L$12:$EM$12, 0))</f>
        <v>0</v>
      </c>
      <c r="E61" s="19">
        <f t="shared" ca="1" si="0"/>
        <v>0</v>
      </c>
      <c r="F61" s="19">
        <f t="shared" ca="1" si="4"/>
        <v>0</v>
      </c>
      <c r="G61" s="19">
        <f t="shared" ca="1" si="1"/>
        <v>0</v>
      </c>
      <c r="H61" s="364">
        <f t="shared" ca="1" si="5"/>
        <v>0</v>
      </c>
      <c r="I61" s="359">
        <f>MAX($J$5, INDEX('1 mos LIBOR'!$M$3:$M$122,MATCH(B61,'1 mos LIBOR'!$N$3:$N$122)))</f>
        <v>4.3549999999999998E-2</v>
      </c>
      <c r="J61" s="365">
        <f t="shared" si="6"/>
        <v>4.3549999999999998E-2</v>
      </c>
      <c r="L61" s="363">
        <f t="shared" si="12"/>
        <v>48091</v>
      </c>
      <c r="M61" s="310">
        <f t="shared" si="13"/>
        <v>113</v>
      </c>
      <c r="N61" s="19">
        <v>7159.7702762687304</v>
      </c>
      <c r="O61" s="19">
        <f t="shared" ca="1" si="2"/>
        <v>217.33027624246949</v>
      </c>
      <c r="P61" s="19">
        <f t="shared" si="7"/>
        <v>23.865900920895768</v>
      </c>
      <c r="Q61" s="19">
        <f t="shared" ca="1" si="3"/>
        <v>193.46437532157373</v>
      </c>
      <c r="R61" s="364">
        <f t="shared" ca="1" si="8"/>
        <v>6966.3059009471563</v>
      </c>
      <c r="S61" s="359">
        <f>INDEX('1 mos LIBOR'!$M$3:$M$122,MATCH(L61,'1 mos LIBOR'!$N$3:$N$122))</f>
        <v>1.9323699999999999E-2</v>
      </c>
      <c r="T61" s="365">
        <f t="shared" si="9"/>
        <v>0.04</v>
      </c>
    </row>
    <row r="62" spans="2:20">
      <c r="B62" s="363">
        <f t="shared" si="10"/>
        <v>48121</v>
      </c>
      <c r="C62" s="310">
        <f t="shared" si="11"/>
        <v>114</v>
      </c>
      <c r="D62" s="19">
        <f ca="1">INDEX('Monthly Cash Flow'!$L$132:$EM$132, MATCH(C62, 'Monthly Cash Flow'!$L$12:$EM$12, 0))</f>
        <v>0</v>
      </c>
      <c r="E62" s="19">
        <f t="shared" ca="1" si="0"/>
        <v>0</v>
      </c>
      <c r="F62" s="19">
        <f t="shared" ca="1" si="4"/>
        <v>0</v>
      </c>
      <c r="G62" s="19">
        <f t="shared" ca="1" si="1"/>
        <v>0</v>
      </c>
      <c r="H62" s="364">
        <f t="shared" ca="1" si="5"/>
        <v>0</v>
      </c>
      <c r="I62" s="359">
        <f>MAX($J$5, INDEX('1 mos LIBOR'!$M$3:$M$122,MATCH(B62,'1 mos LIBOR'!$N$3:$N$122)))</f>
        <v>4.3549999999999998E-2</v>
      </c>
      <c r="J62" s="365">
        <f t="shared" si="6"/>
        <v>4.3549999999999998E-2</v>
      </c>
      <c r="L62" s="363">
        <f t="shared" si="12"/>
        <v>48121</v>
      </c>
      <c r="M62" s="310">
        <f t="shared" si="13"/>
        <v>114</v>
      </c>
      <c r="N62" s="19">
        <v>7148.9730312947004</v>
      </c>
      <c r="O62" s="19">
        <f t="shared" ca="1" si="2"/>
        <v>217.33027624246949</v>
      </c>
      <c r="P62" s="19">
        <f t="shared" si="7"/>
        <v>23.829910104315669</v>
      </c>
      <c r="Q62" s="19">
        <f t="shared" ca="1" si="3"/>
        <v>193.50036613815382</v>
      </c>
      <c r="R62" s="364">
        <f t="shared" ca="1" si="8"/>
        <v>6955.472665156547</v>
      </c>
      <c r="S62" s="359">
        <f>INDEX('1 mos LIBOR'!$M$3:$M$122,MATCH(L62,'1 mos LIBOR'!$N$3:$N$122))</f>
        <v>1.9344900000000002E-2</v>
      </c>
      <c r="T62" s="365">
        <f t="shared" si="9"/>
        <v>0.04</v>
      </c>
    </row>
    <row r="63" spans="2:20">
      <c r="B63" s="363">
        <f t="shared" si="10"/>
        <v>48152</v>
      </c>
      <c r="C63" s="310">
        <f t="shared" si="11"/>
        <v>115</v>
      </c>
      <c r="D63" s="19">
        <f ca="1">INDEX('Monthly Cash Flow'!$L$132:$EM$132, MATCH(C63, 'Monthly Cash Flow'!$L$12:$EM$12, 0))</f>
        <v>0</v>
      </c>
      <c r="E63" s="19">
        <f t="shared" ca="1" si="0"/>
        <v>0</v>
      </c>
      <c r="F63" s="19">
        <f t="shared" ca="1" si="4"/>
        <v>0</v>
      </c>
      <c r="G63" s="19">
        <f t="shared" ca="1" si="1"/>
        <v>0</v>
      </c>
      <c r="H63" s="364">
        <f t="shared" ca="1" si="5"/>
        <v>0</v>
      </c>
      <c r="I63" s="359">
        <f>MAX($J$5, INDEX('1 mos LIBOR'!$M$3:$M$122,MATCH(B63,'1 mos LIBOR'!$N$3:$N$122)))</f>
        <v>4.3549999999999998E-2</v>
      </c>
      <c r="J63" s="365">
        <f t="shared" si="6"/>
        <v>4.3549999999999998E-2</v>
      </c>
      <c r="L63" s="363">
        <f t="shared" si="12"/>
        <v>48152</v>
      </c>
      <c r="M63" s="310">
        <f t="shared" si="13"/>
        <v>115</v>
      </c>
      <c r="N63" s="19">
        <v>7138.1313766932362</v>
      </c>
      <c r="O63" s="19">
        <f t="shared" ca="1" si="2"/>
        <v>217.33027624246949</v>
      </c>
      <c r="P63" s="19">
        <f t="shared" si="7"/>
        <v>23.793771255644121</v>
      </c>
      <c r="Q63" s="19">
        <f t="shared" ca="1" si="3"/>
        <v>193.53650498682538</v>
      </c>
      <c r="R63" s="364">
        <f t="shared" ca="1" si="8"/>
        <v>6944.5948717064111</v>
      </c>
      <c r="S63" s="359">
        <f>INDEX('1 mos LIBOR'!$M$3:$M$122,MATCH(L63,'1 mos LIBOR'!$N$3:$N$122))</f>
        <v>1.93668E-2</v>
      </c>
      <c r="T63" s="365">
        <f t="shared" si="9"/>
        <v>0.04</v>
      </c>
    </row>
    <row r="64" spans="2:20">
      <c r="B64" s="363">
        <f t="shared" si="10"/>
        <v>48182</v>
      </c>
      <c r="C64" s="310">
        <f t="shared" si="11"/>
        <v>116</v>
      </c>
      <c r="D64" s="19">
        <f ca="1">INDEX('Monthly Cash Flow'!$L$132:$EM$132, MATCH(C64, 'Monthly Cash Flow'!$L$12:$EM$12, 0))</f>
        <v>0</v>
      </c>
      <c r="E64" s="19">
        <f t="shared" ca="1" si="0"/>
        <v>0</v>
      </c>
      <c r="F64" s="19">
        <f t="shared" ca="1" si="4"/>
        <v>0</v>
      </c>
      <c r="G64" s="19">
        <f t="shared" ca="1" si="1"/>
        <v>0</v>
      </c>
      <c r="H64" s="364">
        <f t="shared" ca="1" si="5"/>
        <v>0</v>
      </c>
      <c r="I64" s="359">
        <f>MAX($J$5, INDEX('1 mos LIBOR'!$M$3:$M$122,MATCH(B64,'1 mos LIBOR'!$N$3:$N$122)))</f>
        <v>4.3549999999999998E-2</v>
      </c>
      <c r="J64" s="365">
        <f t="shared" si="6"/>
        <v>4.3549999999999998E-2</v>
      </c>
      <c r="L64" s="363">
        <f t="shared" si="12"/>
        <v>48182</v>
      </c>
      <c r="M64" s="310">
        <f t="shared" si="13"/>
        <v>116</v>
      </c>
      <c r="N64" s="19">
        <v>7127.243658528063</v>
      </c>
      <c r="O64" s="19">
        <f t="shared" ca="1" si="2"/>
        <v>217.33027624246949</v>
      </c>
      <c r="P64" s="19">
        <f t="shared" si="7"/>
        <v>23.757478861760209</v>
      </c>
      <c r="Q64" s="19">
        <f t="shared" ca="1" si="3"/>
        <v>193.57279738070929</v>
      </c>
      <c r="R64" s="364">
        <f t="shared" ca="1" si="8"/>
        <v>6933.6708611473532</v>
      </c>
      <c r="S64" s="359">
        <f>INDEX('1 mos LIBOR'!$M$3:$M$122,MATCH(L64,'1 mos LIBOR'!$N$3:$N$122))</f>
        <v>1.9390000000000001E-2</v>
      </c>
      <c r="T64" s="365">
        <f t="shared" si="9"/>
        <v>0.04</v>
      </c>
    </row>
    <row r="65" spans="2:20">
      <c r="B65" s="363">
        <f t="shared" si="10"/>
        <v>48213</v>
      </c>
      <c r="C65" s="310">
        <f t="shared" si="11"/>
        <v>117</v>
      </c>
      <c r="D65" s="19">
        <f ca="1">INDEX('Monthly Cash Flow'!$L$132:$EM$132, MATCH(C65, 'Monthly Cash Flow'!$L$12:$EM$12, 0))</f>
        <v>0</v>
      </c>
      <c r="E65" s="19">
        <f t="shared" ca="1" si="0"/>
        <v>0</v>
      </c>
      <c r="F65" s="19">
        <f t="shared" ca="1" si="4"/>
        <v>0</v>
      </c>
      <c r="G65" s="19">
        <f t="shared" ca="1" si="1"/>
        <v>0</v>
      </c>
      <c r="H65" s="364">
        <f t="shared" ca="1" si="5"/>
        <v>0</v>
      </c>
      <c r="I65" s="359">
        <f>MAX($J$5, INDEX('1 mos LIBOR'!$M$3:$M$122,MATCH(B65,'1 mos LIBOR'!$N$3:$N$122)))</f>
        <v>4.3549999999999998E-2</v>
      </c>
      <c r="J65" s="365">
        <f t="shared" si="6"/>
        <v>4.3549999999999998E-2</v>
      </c>
      <c r="L65" s="363">
        <f t="shared" si="12"/>
        <v>48213</v>
      </c>
      <c r="M65" s="310">
        <f t="shared" si="13"/>
        <v>117</v>
      </c>
      <c r="N65" s="19">
        <v>7116.3110373837926</v>
      </c>
      <c r="O65" s="19">
        <f t="shared" ca="1" si="2"/>
        <v>217.33027624246949</v>
      </c>
      <c r="P65" s="19">
        <f t="shared" si="7"/>
        <v>23.721036791279307</v>
      </c>
      <c r="Q65" s="19">
        <f t="shared" ca="1" si="3"/>
        <v>193.60923945119018</v>
      </c>
      <c r="R65" s="364">
        <f t="shared" ca="1" si="8"/>
        <v>6922.7017979326029</v>
      </c>
      <c r="S65" s="359">
        <f>INDEX('1 mos LIBOR'!$M$3:$M$122,MATCH(L65,'1 mos LIBOR'!$N$3:$N$122))</f>
        <v>1.9410899999999998E-2</v>
      </c>
      <c r="T65" s="365">
        <f t="shared" si="9"/>
        <v>0.04</v>
      </c>
    </row>
    <row r="66" spans="2:20">
      <c r="B66" s="363">
        <f t="shared" si="10"/>
        <v>48244</v>
      </c>
      <c r="C66" s="310">
        <f t="shared" si="11"/>
        <v>118</v>
      </c>
      <c r="D66" s="19">
        <f ca="1">INDEX('Monthly Cash Flow'!$L$132:$EM$132, MATCH(C66, 'Monthly Cash Flow'!$L$12:$EM$12, 0))</f>
        <v>0</v>
      </c>
      <c r="E66" s="19">
        <f t="shared" ca="1" si="0"/>
        <v>0</v>
      </c>
      <c r="F66" s="19">
        <f t="shared" ca="1" si="4"/>
        <v>0</v>
      </c>
      <c r="G66" s="19">
        <f t="shared" ca="1" si="1"/>
        <v>0</v>
      </c>
      <c r="H66" s="364">
        <f t="shared" ca="1" si="5"/>
        <v>0</v>
      </c>
      <c r="I66" s="359">
        <f>MAX($J$5, INDEX('1 mos LIBOR'!$M$3:$M$122,MATCH(B66,'1 mos LIBOR'!$N$3:$N$122)))</f>
        <v>4.3549999999999998E-2</v>
      </c>
      <c r="J66" s="365">
        <f t="shared" si="6"/>
        <v>4.3549999999999998E-2</v>
      </c>
      <c r="L66" s="363">
        <f t="shared" si="12"/>
        <v>48244</v>
      </c>
      <c r="M66" s="310">
        <f t="shared" si="13"/>
        <v>118</v>
      </c>
      <c r="N66" s="19">
        <v>7105.3340661484071</v>
      </c>
      <c r="O66" s="19">
        <f t="shared" ca="1" si="2"/>
        <v>217.33027624246949</v>
      </c>
      <c r="P66" s="19">
        <f t="shared" si="7"/>
        <v>23.684446887161357</v>
      </c>
      <c r="Q66" s="19">
        <f t="shared" ca="1" si="3"/>
        <v>193.64582935530814</v>
      </c>
      <c r="R66" s="364">
        <f t="shared" ca="1" si="8"/>
        <v>6911.6882367930993</v>
      </c>
      <c r="S66" s="359">
        <f>INDEX('1 mos LIBOR'!$M$3:$M$122,MATCH(L66,'1 mos LIBOR'!$N$3:$N$122))</f>
        <v>1.9434900000000001E-2</v>
      </c>
      <c r="T66" s="365">
        <f t="shared" si="9"/>
        <v>0.04</v>
      </c>
    </row>
    <row r="67" spans="2:20">
      <c r="B67" s="363">
        <f t="shared" si="10"/>
        <v>48273</v>
      </c>
      <c r="C67" s="310">
        <f t="shared" si="11"/>
        <v>119</v>
      </c>
      <c r="D67" s="19">
        <f ca="1">INDEX('Monthly Cash Flow'!$L$132:$EM$132, MATCH(C67, 'Monthly Cash Flow'!$L$12:$EM$12, 0))</f>
        <v>0</v>
      </c>
      <c r="E67" s="19">
        <f t="shared" ca="1" si="0"/>
        <v>0</v>
      </c>
      <c r="F67" s="19">
        <f t="shared" ca="1" si="4"/>
        <v>0</v>
      </c>
      <c r="G67" s="19">
        <f t="shared" ca="1" si="1"/>
        <v>0</v>
      </c>
      <c r="H67" s="364">
        <f t="shared" ca="1" si="5"/>
        <v>0</v>
      </c>
      <c r="I67" s="359">
        <f>MAX($J$5, INDEX('1 mos LIBOR'!$M$3:$M$122,MATCH(B67,'1 mos LIBOR'!$N$3:$N$122)))</f>
        <v>4.3549999999999998E-2</v>
      </c>
      <c r="J67" s="365">
        <f t="shared" si="6"/>
        <v>4.3549999999999998E-2</v>
      </c>
      <c r="L67" s="363">
        <f t="shared" si="12"/>
        <v>48273</v>
      </c>
      <c r="M67" s="310">
        <f t="shared" si="13"/>
        <v>119</v>
      </c>
      <c r="N67" s="19">
        <v>7094.3113335646121</v>
      </c>
      <c r="O67" s="19">
        <f t="shared" ca="1" si="2"/>
        <v>217.33027624246949</v>
      </c>
      <c r="P67" s="19">
        <f t="shared" si="7"/>
        <v>23.647704445215371</v>
      </c>
      <c r="Q67" s="19">
        <f t="shared" ca="1" si="3"/>
        <v>193.68257179725413</v>
      </c>
      <c r="R67" s="364">
        <f t="shared" ca="1" si="8"/>
        <v>6900.6287617673579</v>
      </c>
      <c r="S67" s="359">
        <f>INDEX('1 mos LIBOR'!$M$3:$M$122,MATCH(L67,'1 mos LIBOR'!$N$3:$N$122))</f>
        <v>1.9434900000000001E-2</v>
      </c>
      <c r="T67" s="365">
        <f t="shared" si="9"/>
        <v>0.04</v>
      </c>
    </row>
    <row r="68" spans="2:20">
      <c r="B68" s="363">
        <f t="shared" si="10"/>
        <v>48304</v>
      </c>
      <c r="C68" s="310">
        <f t="shared" si="11"/>
        <v>120</v>
      </c>
      <c r="D68" s="19">
        <f ca="1">INDEX('Monthly Cash Flow'!$L$132:$EM$132, MATCH(C68, 'Monthly Cash Flow'!$L$12:$EM$12, 0))</f>
        <v>0</v>
      </c>
      <c r="E68" s="19">
        <f t="shared" ca="1" si="0"/>
        <v>0</v>
      </c>
      <c r="F68" s="19">
        <f t="shared" ca="1" si="4"/>
        <v>0</v>
      </c>
      <c r="G68" s="19">
        <f t="shared" ca="1" si="1"/>
        <v>0</v>
      </c>
      <c r="H68" s="364">
        <f t="shared" ca="1" si="5"/>
        <v>0</v>
      </c>
      <c r="I68" s="359">
        <f>MAX($J$5, INDEX('1 mos LIBOR'!$M$3:$M$122,MATCH(B68,'1 mos LIBOR'!$N$3:$N$122)))</f>
        <v>4.3549999999999998E-2</v>
      </c>
      <c r="J68" s="365">
        <f t="shared" si="6"/>
        <v>4.3549999999999998E-2</v>
      </c>
      <c r="L68" s="363">
        <f t="shared" si="12"/>
        <v>48304</v>
      </c>
      <c r="M68" s="310">
        <f t="shared" si="13"/>
        <v>120</v>
      </c>
      <c r="N68" s="19">
        <v>7083.238394914013</v>
      </c>
      <c r="O68" s="19">
        <f t="shared" ca="1" si="2"/>
        <v>217.33027624246949</v>
      </c>
      <c r="P68" s="19">
        <f t="shared" si="7"/>
        <v>23.61079464971338</v>
      </c>
      <c r="Q68" s="19">
        <f t="shared" ca="1" si="3"/>
        <v>193.71948159275613</v>
      </c>
      <c r="R68" s="364">
        <f t="shared" ca="1" si="8"/>
        <v>6889.5189133212571</v>
      </c>
      <c r="S68" s="359">
        <f>INDEX('1 mos LIBOR'!$M$3:$M$122,MATCH(L68,'1 mos LIBOR'!$N$3:$N$122))</f>
        <v>1.9434900000000001E-2</v>
      </c>
      <c r="T68" s="365">
        <f t="shared" si="9"/>
        <v>0.04</v>
      </c>
    </row>
    <row r="69" spans="2:20">
      <c r="B69" s="363">
        <f t="shared" si="10"/>
        <v>48334</v>
      </c>
      <c r="C69" s="310">
        <f t="shared" si="11"/>
        <v>121</v>
      </c>
      <c r="D69" s="19">
        <f ca="1">INDEX('Monthly Cash Flow'!$L$132:$EM$132, MATCH(C69, 'Monthly Cash Flow'!$L$12:$EM$12, 0))</f>
        <v>0</v>
      </c>
      <c r="E69" s="19">
        <f t="shared" ca="1" si="0"/>
        <v>0</v>
      </c>
      <c r="F69" s="19">
        <f t="shared" ref="F69:F132" ca="1" si="14">D69*J69/12</f>
        <v>0</v>
      </c>
      <c r="G69" s="19">
        <f t="shared" ref="G69:G132" ca="1" si="15">+E69-F69</f>
        <v>0</v>
      </c>
      <c r="H69" s="364">
        <f t="shared" ref="H69:H132" ca="1" si="16">+D69-G69</f>
        <v>0</v>
      </c>
      <c r="I69" s="359">
        <f>MAX($J$5, INDEX('1 mos LIBOR'!$M$3:$M$122,MATCH(B69,'1 mos LIBOR'!$N$3:$N$122)))</f>
        <v>4.3549999999999998E-2</v>
      </c>
      <c r="J69" s="365">
        <f t="shared" ref="J69:J132" si="17">IF($I$2=1,I69+$J$4/10000,$J$3)</f>
        <v>4.3549999999999998E-2</v>
      </c>
      <c r="L69" s="363">
        <f t="shared" si="12"/>
        <v>48334</v>
      </c>
      <c r="M69" s="310">
        <f t="shared" si="13"/>
        <v>121</v>
      </c>
      <c r="N69" s="19">
        <v>7072.115021519272</v>
      </c>
      <c r="O69" s="19">
        <f t="shared" ca="1" si="2"/>
        <v>217.33027624246949</v>
      </c>
      <c r="P69" s="19">
        <f t="shared" si="7"/>
        <v>23.573716738397575</v>
      </c>
      <c r="Q69" s="19">
        <f t="shared" ca="1" si="3"/>
        <v>193.75655950407193</v>
      </c>
      <c r="R69" s="364">
        <f t="shared" ca="1" si="8"/>
        <v>6878.3584620151996</v>
      </c>
      <c r="S69" s="359">
        <f>INDEX('1 mos LIBOR'!$M$3:$M$122,MATCH(L69,'1 mos LIBOR'!$N$3:$N$122))</f>
        <v>1.9434900000000001E-2</v>
      </c>
      <c r="T69" s="365">
        <f t="shared" si="9"/>
        <v>0.04</v>
      </c>
    </row>
    <row r="70" spans="2:20">
      <c r="B70" s="363">
        <f t="shared" si="10"/>
        <v>48365</v>
      </c>
      <c r="C70" s="310">
        <f t="shared" si="11"/>
        <v>122</v>
      </c>
      <c r="D70" s="19">
        <f ca="1">INDEX('Monthly Cash Flow'!$L$132:$EM$132, MATCH(C70, 'Monthly Cash Flow'!$L$12:$EM$12, 0))</f>
        <v>0</v>
      </c>
      <c r="E70" s="19">
        <f t="shared" ca="1" si="0"/>
        <v>0</v>
      </c>
      <c r="F70" s="19">
        <f t="shared" ca="1" si="14"/>
        <v>0</v>
      </c>
      <c r="G70" s="19">
        <f t="shared" ca="1" si="15"/>
        <v>0</v>
      </c>
      <c r="H70" s="364">
        <f t="shared" ca="1" si="16"/>
        <v>0</v>
      </c>
      <c r="I70" s="359">
        <f>MAX($J$5, INDEX('1 mos LIBOR'!$M$3:$M$122,MATCH(B70,'1 mos LIBOR'!$N$3:$N$122)))</f>
        <v>4.3549999999999998E-2</v>
      </c>
      <c r="J70" s="365">
        <f t="shared" si="17"/>
        <v>4.3549999999999998E-2</v>
      </c>
      <c r="L70" s="363">
        <f t="shared" si="12"/>
        <v>48365</v>
      </c>
      <c r="M70" s="310">
        <f t="shared" si="13"/>
        <v>122</v>
      </c>
      <c r="N70" s="19">
        <v>7060.9409836614768</v>
      </c>
      <c r="O70" s="19">
        <f t="shared" ca="1" si="2"/>
        <v>217.33027624246949</v>
      </c>
      <c r="P70" s="19">
        <f t="shared" si="7"/>
        <v>23.536469945538258</v>
      </c>
      <c r="Q70" s="19">
        <f t="shared" ca="1" si="3"/>
        <v>193.79380629693122</v>
      </c>
      <c r="R70" s="364">
        <f t="shared" ca="1" si="8"/>
        <v>6867.1471773645453</v>
      </c>
      <c r="S70" s="359">
        <f>INDEX('1 mos LIBOR'!$M$3:$M$122,MATCH(L70,'1 mos LIBOR'!$N$3:$N$122))</f>
        <v>1.9434900000000001E-2</v>
      </c>
      <c r="T70" s="365">
        <f t="shared" si="9"/>
        <v>0.04</v>
      </c>
    </row>
    <row r="71" spans="2:20">
      <c r="B71" s="363">
        <f t="shared" si="10"/>
        <v>48395</v>
      </c>
      <c r="C71" s="310">
        <f t="shared" si="11"/>
        <v>123</v>
      </c>
      <c r="D71" s="19">
        <f ca="1">INDEX('Monthly Cash Flow'!$L$132:$EM$132, MATCH(C71, 'Monthly Cash Flow'!$L$12:$EM$12, 0))</f>
        <v>0</v>
      </c>
      <c r="E71" s="19">
        <f t="shared" ca="1" si="0"/>
        <v>0</v>
      </c>
      <c r="F71" s="19">
        <f t="shared" ca="1" si="14"/>
        <v>0</v>
      </c>
      <c r="G71" s="19">
        <f t="shared" ca="1" si="15"/>
        <v>0</v>
      </c>
      <c r="H71" s="364">
        <f t="shared" ca="1" si="16"/>
        <v>0</v>
      </c>
      <c r="I71" s="359">
        <f>MAX($J$5, INDEX('1 mos LIBOR'!$M$3:$M$122,MATCH(B71,'1 mos LIBOR'!$N$3:$N$122)))</f>
        <v>4.3549999999999998E-2</v>
      </c>
      <c r="J71" s="365">
        <f t="shared" si="17"/>
        <v>4.3549999999999998E-2</v>
      </c>
      <c r="L71" s="363">
        <f t="shared" si="12"/>
        <v>48395</v>
      </c>
      <c r="M71" s="310">
        <f t="shared" si="13"/>
        <v>123</v>
      </c>
      <c r="N71" s="19">
        <v>7049.7160505753973</v>
      </c>
      <c r="O71" s="19">
        <f t="shared" ca="1" si="2"/>
        <v>217.33027624246949</v>
      </c>
      <c r="P71" s="19">
        <f t="shared" si="7"/>
        <v>23.499053501917988</v>
      </c>
      <c r="Q71" s="19">
        <f t="shared" ca="1" si="3"/>
        <v>193.83122274055151</v>
      </c>
      <c r="R71" s="364">
        <f t="shared" ca="1" si="8"/>
        <v>6855.884827834846</v>
      </c>
      <c r="S71" s="359">
        <f>INDEX('1 mos LIBOR'!$M$3:$M$122,MATCH(L71,'1 mos LIBOR'!$N$3:$N$122))</f>
        <v>1.9434900000000001E-2</v>
      </c>
      <c r="T71" s="365">
        <f t="shared" si="9"/>
        <v>0.04</v>
      </c>
    </row>
    <row r="72" spans="2:20">
      <c r="B72" s="363">
        <f t="shared" si="10"/>
        <v>48426</v>
      </c>
      <c r="C72" s="310">
        <f t="shared" si="11"/>
        <v>124</v>
      </c>
      <c r="D72" s="19">
        <f ca="1">INDEX('Monthly Cash Flow'!$L$132:$EM$132, MATCH(C72, 'Monthly Cash Flow'!$L$12:$EM$12, 0))</f>
        <v>0</v>
      </c>
      <c r="E72" s="19">
        <f t="shared" ca="1" si="0"/>
        <v>0</v>
      </c>
      <c r="F72" s="19">
        <f t="shared" ca="1" si="14"/>
        <v>0</v>
      </c>
      <c r="G72" s="19">
        <f t="shared" ca="1" si="15"/>
        <v>0</v>
      </c>
      <c r="H72" s="364">
        <f t="shared" ca="1" si="16"/>
        <v>0</v>
      </c>
      <c r="I72" s="359">
        <f>MAX($J$5, INDEX('1 mos LIBOR'!$M$3:$M$122,MATCH(B72,'1 mos LIBOR'!$N$3:$N$122)))</f>
        <v>4.3549999999999998E-2</v>
      </c>
      <c r="J72" s="365">
        <f t="shared" si="17"/>
        <v>4.3549999999999998E-2</v>
      </c>
      <c r="L72" s="363">
        <f t="shared" si="12"/>
        <v>48426</v>
      </c>
      <c r="M72" s="310">
        <f t="shared" si="13"/>
        <v>124</v>
      </c>
      <c r="N72" s="19">
        <v>7038.4399904447209</v>
      </c>
      <c r="O72" s="19">
        <f t="shared" ca="1" si="2"/>
        <v>217.33027624246949</v>
      </c>
      <c r="P72" s="19">
        <f t="shared" si="7"/>
        <v>23.461466634815736</v>
      </c>
      <c r="Q72" s="19">
        <f t="shared" ca="1" si="3"/>
        <v>193.86880960765376</v>
      </c>
      <c r="R72" s="364">
        <f t="shared" ca="1" si="8"/>
        <v>6844.571180837067</v>
      </c>
      <c r="S72" s="359">
        <f>INDEX('1 mos LIBOR'!$M$3:$M$122,MATCH(L72,'1 mos LIBOR'!$N$3:$N$122))</f>
        <v>1.9434900000000001E-2</v>
      </c>
      <c r="T72" s="365">
        <f t="shared" si="9"/>
        <v>0.04</v>
      </c>
    </row>
    <row r="73" spans="2:20">
      <c r="B73" s="363">
        <f t="shared" si="10"/>
        <v>48457</v>
      </c>
      <c r="C73" s="310">
        <f t="shared" si="11"/>
        <v>125</v>
      </c>
      <c r="D73" s="19">
        <f ca="1">INDEX('Monthly Cash Flow'!$L$132:$EM$132, MATCH(C73, 'Monthly Cash Flow'!$L$12:$EM$12, 0))</f>
        <v>0</v>
      </c>
      <c r="E73" s="19">
        <f t="shared" ref="E73:E136" ca="1" si="18">-PMT(J73/12,$E$2*12,$D$9,)</f>
        <v>0</v>
      </c>
      <c r="F73" s="19">
        <f t="shared" ca="1" si="14"/>
        <v>0</v>
      </c>
      <c r="G73" s="19">
        <f t="shared" ca="1" si="15"/>
        <v>0</v>
      </c>
      <c r="H73" s="364">
        <f t="shared" ca="1" si="16"/>
        <v>0</v>
      </c>
      <c r="I73" s="359">
        <f>MAX($J$5, INDEX('1 mos LIBOR'!$M$3:$M$122,MATCH(B73,'1 mos LIBOR'!$N$3:$N$122)))</f>
        <v>4.3549999999999998E-2</v>
      </c>
      <c r="J73" s="365">
        <f t="shared" si="17"/>
        <v>4.3549999999999998E-2</v>
      </c>
      <c r="L73" s="363">
        <f t="shared" si="12"/>
        <v>48457</v>
      </c>
      <c r="M73" s="310">
        <f t="shared" si="13"/>
        <v>125</v>
      </c>
      <c r="N73" s="19">
        <v>7027.112570397263</v>
      </c>
      <c r="O73" s="19">
        <f t="shared" ref="O73:O136" ca="1" si="19">-PMT(T73/12,$O$2*12,$N$9,)</f>
        <v>217.33027624246949</v>
      </c>
      <c r="P73" s="19">
        <f t="shared" si="7"/>
        <v>23.423708567990875</v>
      </c>
      <c r="Q73" s="19">
        <f t="shared" ref="Q73:Q136" ca="1" si="20">+O73-P73</f>
        <v>193.90656767447862</v>
      </c>
      <c r="R73" s="364">
        <f t="shared" ca="1" si="8"/>
        <v>6833.2060027227844</v>
      </c>
      <c r="S73" s="359">
        <f>INDEX('1 mos LIBOR'!$M$3:$M$122,MATCH(L73,'1 mos LIBOR'!$N$3:$N$122))</f>
        <v>1.9434900000000001E-2</v>
      </c>
      <c r="T73" s="365">
        <f t="shared" si="9"/>
        <v>0.04</v>
      </c>
    </row>
    <row r="74" spans="2:20">
      <c r="B74" s="363">
        <f t="shared" si="10"/>
        <v>48487</v>
      </c>
      <c r="C74" s="310">
        <f t="shared" si="11"/>
        <v>126</v>
      </c>
      <c r="D74" s="19">
        <f ca="1">INDEX('Monthly Cash Flow'!$L$132:$EM$132, MATCH(C74, 'Monthly Cash Flow'!$L$12:$EM$12, 0))</f>
        <v>0</v>
      </c>
      <c r="E74" s="19">
        <f t="shared" ca="1" si="18"/>
        <v>0</v>
      </c>
      <c r="F74" s="19">
        <f t="shared" ca="1" si="14"/>
        <v>0</v>
      </c>
      <c r="G74" s="19">
        <f t="shared" ca="1" si="15"/>
        <v>0</v>
      </c>
      <c r="H74" s="364">
        <f t="shared" ca="1" si="16"/>
        <v>0</v>
      </c>
      <c r="I74" s="359">
        <f>MAX($J$5, INDEX('1 mos LIBOR'!$M$3:$M$122,MATCH(B74,'1 mos LIBOR'!$N$3:$N$122)))</f>
        <v>4.3549999999999998E-2</v>
      </c>
      <c r="J74" s="365">
        <f t="shared" si="17"/>
        <v>4.3549999999999998E-2</v>
      </c>
      <c r="L74" s="363">
        <f t="shared" si="12"/>
        <v>48487</v>
      </c>
      <c r="M74" s="310">
        <f t="shared" si="13"/>
        <v>126</v>
      </c>
      <c r="N74" s="19">
        <v>7015.7335565001586</v>
      </c>
      <c r="O74" s="19">
        <f t="shared" ca="1" si="19"/>
        <v>217.33027624246949</v>
      </c>
      <c r="P74" s="19">
        <f t="shared" ref="P74:P137" si="21">N74*T74/12</f>
        <v>23.385778521667195</v>
      </c>
      <c r="Q74" s="19">
        <f t="shared" ca="1" si="20"/>
        <v>193.9444977208023</v>
      </c>
      <c r="R74" s="364">
        <f t="shared" ref="R74:R137" ca="1" si="22">+N74-Q74</f>
        <v>6821.7890587793563</v>
      </c>
      <c r="S74" s="359">
        <f>INDEX('1 mos LIBOR'!$M$3:$M$122,MATCH(L74,'1 mos LIBOR'!$N$3:$N$122))</f>
        <v>1.9434900000000001E-2</v>
      </c>
      <c r="T74" s="365">
        <f t="shared" ref="T74:T137" si="23">IF($S$2=1,S74+$T$4/10000,$T$3)</f>
        <v>0.04</v>
      </c>
    </row>
    <row r="75" spans="2:20">
      <c r="B75" s="363">
        <f t="shared" ref="B75:B138" si="24">EOMONTH(B74,1)</f>
        <v>48518</v>
      </c>
      <c r="C75" s="310">
        <f t="shared" ref="C75:C138" si="25">+C74+1</f>
        <v>127</v>
      </c>
      <c r="D75" s="19">
        <f ca="1">INDEX('Monthly Cash Flow'!$L$132:$EM$132, MATCH(C75, 'Monthly Cash Flow'!$L$12:$EM$12, 0))</f>
        <v>0</v>
      </c>
      <c r="E75" s="19">
        <f t="shared" ca="1" si="18"/>
        <v>0</v>
      </c>
      <c r="F75" s="19">
        <f t="shared" ca="1" si="14"/>
        <v>0</v>
      </c>
      <c r="G75" s="19">
        <f t="shared" ca="1" si="15"/>
        <v>0</v>
      </c>
      <c r="H75" s="364">
        <f t="shared" ca="1" si="16"/>
        <v>0</v>
      </c>
      <c r="I75" s="359">
        <f>MAX($J$5, INDEX('1 mos LIBOR'!$M$3:$M$122,MATCH(B75,'1 mos LIBOR'!$N$3:$N$122)))</f>
        <v>4.3549999999999998E-2</v>
      </c>
      <c r="J75" s="365">
        <f t="shared" si="17"/>
        <v>4.3549999999999998E-2</v>
      </c>
      <c r="L75" s="363">
        <f t="shared" ref="L75:L138" si="26">EOMONTH(L74,1)</f>
        <v>48518</v>
      </c>
      <c r="M75" s="310">
        <f t="shared" ref="M75:M138" si="27">+M74+1</f>
        <v>127</v>
      </c>
      <c r="N75" s="19">
        <v>7004.3027137550307</v>
      </c>
      <c r="O75" s="19">
        <f t="shared" ca="1" si="19"/>
        <v>217.33027624246949</v>
      </c>
      <c r="P75" s="19">
        <f t="shared" si="21"/>
        <v>23.347675712516772</v>
      </c>
      <c r="Q75" s="19">
        <f t="shared" ca="1" si="20"/>
        <v>193.98260052995272</v>
      </c>
      <c r="R75" s="364">
        <f t="shared" ca="1" si="22"/>
        <v>6810.3201132250779</v>
      </c>
      <c r="S75" s="359">
        <f>INDEX('1 mos LIBOR'!$M$3:$M$122,MATCH(L75,'1 mos LIBOR'!$N$3:$N$122))</f>
        <v>1.9434900000000001E-2</v>
      </c>
      <c r="T75" s="365">
        <f t="shared" si="23"/>
        <v>0.04</v>
      </c>
    </row>
    <row r="76" spans="2:20">
      <c r="B76" s="363">
        <f t="shared" si="24"/>
        <v>48548</v>
      </c>
      <c r="C76" s="310">
        <f t="shared" si="25"/>
        <v>128</v>
      </c>
      <c r="D76" s="19">
        <f ca="1">INDEX('Monthly Cash Flow'!$L$132:$EM$132, MATCH(C76, 'Monthly Cash Flow'!$L$12:$EM$12, 0))</f>
        <v>0</v>
      </c>
      <c r="E76" s="19">
        <f t="shared" ca="1" si="18"/>
        <v>0</v>
      </c>
      <c r="F76" s="19">
        <f t="shared" ca="1" si="14"/>
        <v>0</v>
      </c>
      <c r="G76" s="19">
        <f t="shared" ca="1" si="15"/>
        <v>0</v>
      </c>
      <c r="H76" s="364">
        <f t="shared" ca="1" si="16"/>
        <v>0</v>
      </c>
      <c r="I76" s="359">
        <f>MAX($J$5, INDEX('1 mos LIBOR'!$M$3:$M$122,MATCH(B76,'1 mos LIBOR'!$N$3:$N$122)))</f>
        <v>4.3549999999999998E-2</v>
      </c>
      <c r="J76" s="365">
        <f t="shared" si="17"/>
        <v>4.3549999999999998E-2</v>
      </c>
      <c r="L76" s="363">
        <f t="shared" si="26"/>
        <v>48548</v>
      </c>
      <c r="M76" s="310">
        <f t="shared" si="27"/>
        <v>128</v>
      </c>
      <c r="N76" s="19">
        <v>6992.8198060931381</v>
      </c>
      <c r="O76" s="19">
        <f t="shared" ca="1" si="19"/>
        <v>217.33027624246949</v>
      </c>
      <c r="P76" s="19">
        <f t="shared" si="21"/>
        <v>23.309399353643794</v>
      </c>
      <c r="Q76" s="19">
        <f t="shared" ca="1" si="20"/>
        <v>194.02087688882571</v>
      </c>
      <c r="R76" s="364">
        <f t="shared" ca="1" si="22"/>
        <v>6798.7989292043121</v>
      </c>
      <c r="S76" s="359">
        <f>INDEX('1 mos LIBOR'!$M$3:$M$122,MATCH(L76,'1 mos LIBOR'!$N$3:$N$122))</f>
        <v>1.9434900000000001E-2</v>
      </c>
      <c r="T76" s="365">
        <f t="shared" si="23"/>
        <v>0.04</v>
      </c>
    </row>
    <row r="77" spans="2:20">
      <c r="B77" s="363">
        <f t="shared" si="24"/>
        <v>48579</v>
      </c>
      <c r="C77" s="310">
        <f t="shared" si="25"/>
        <v>129</v>
      </c>
      <c r="D77" s="19">
        <f ca="1">INDEX('Monthly Cash Flow'!$L$132:$EM$132, MATCH(C77, 'Monthly Cash Flow'!$L$12:$EM$12, 0))</f>
        <v>0</v>
      </c>
      <c r="E77" s="19">
        <f t="shared" ca="1" si="18"/>
        <v>0</v>
      </c>
      <c r="F77" s="19">
        <f t="shared" ca="1" si="14"/>
        <v>0</v>
      </c>
      <c r="G77" s="19">
        <f t="shared" ca="1" si="15"/>
        <v>0</v>
      </c>
      <c r="H77" s="364">
        <f t="shared" ca="1" si="16"/>
        <v>0</v>
      </c>
      <c r="I77" s="359">
        <f>MAX($J$5, INDEX('1 mos LIBOR'!$M$3:$M$122,MATCH(B77,'1 mos LIBOR'!$N$3:$N$122)))</f>
        <v>4.3549999999999998E-2</v>
      </c>
      <c r="J77" s="365">
        <f t="shared" si="17"/>
        <v>4.3549999999999998E-2</v>
      </c>
      <c r="L77" s="363">
        <f t="shared" si="26"/>
        <v>48579</v>
      </c>
      <c r="M77" s="310">
        <f t="shared" si="27"/>
        <v>129</v>
      </c>
      <c r="N77" s="19">
        <v>6981.2845963705004</v>
      </c>
      <c r="O77" s="19">
        <f t="shared" ca="1" si="19"/>
        <v>217.33027624246949</v>
      </c>
      <c r="P77" s="19">
        <f t="shared" si="21"/>
        <v>23.270948654568333</v>
      </c>
      <c r="Q77" s="19">
        <f t="shared" ca="1" si="20"/>
        <v>194.05932758790115</v>
      </c>
      <c r="R77" s="364">
        <f t="shared" ca="1" si="22"/>
        <v>6787.2252687825994</v>
      </c>
      <c r="S77" s="359">
        <f>INDEX('1 mos LIBOR'!$M$3:$M$122,MATCH(L77,'1 mos LIBOR'!$N$3:$N$122))</f>
        <v>1.9434900000000001E-2</v>
      </c>
      <c r="T77" s="365">
        <f t="shared" si="23"/>
        <v>0.04</v>
      </c>
    </row>
    <row r="78" spans="2:20">
      <c r="B78" s="363">
        <f t="shared" si="24"/>
        <v>48610</v>
      </c>
      <c r="C78" s="310">
        <f t="shared" si="25"/>
        <v>130</v>
      </c>
      <c r="D78" s="19">
        <f ca="1">INDEX('Monthly Cash Flow'!$L$132:$EM$132, MATCH(C78, 'Monthly Cash Flow'!$L$12:$EM$12, 0))</f>
        <v>0</v>
      </c>
      <c r="E78" s="19">
        <f t="shared" ca="1" si="18"/>
        <v>0</v>
      </c>
      <c r="F78" s="19">
        <f t="shared" ca="1" si="14"/>
        <v>0</v>
      </c>
      <c r="G78" s="19">
        <f t="shared" ca="1" si="15"/>
        <v>0</v>
      </c>
      <c r="H78" s="364">
        <f t="shared" ca="1" si="16"/>
        <v>0</v>
      </c>
      <c r="I78" s="359">
        <f>MAX($J$5, INDEX('1 mos LIBOR'!$M$3:$M$122,MATCH(B78,'1 mos LIBOR'!$N$3:$N$122)))</f>
        <v>4.3549999999999998E-2</v>
      </c>
      <c r="J78" s="365">
        <f t="shared" si="17"/>
        <v>4.3549999999999998E-2</v>
      </c>
      <c r="L78" s="363">
        <f t="shared" si="26"/>
        <v>48610</v>
      </c>
      <c r="M78" s="310">
        <f t="shared" si="27"/>
        <v>130</v>
      </c>
      <c r="N78" s="19">
        <v>6969.6968463629983</v>
      </c>
      <c r="O78" s="19">
        <f t="shared" ca="1" si="19"/>
        <v>217.33027624246949</v>
      </c>
      <c r="P78" s="19">
        <f t="shared" si="21"/>
        <v>23.232322821209994</v>
      </c>
      <c r="Q78" s="19">
        <f t="shared" ca="1" si="20"/>
        <v>194.09795342125949</v>
      </c>
      <c r="R78" s="364">
        <f t="shared" ca="1" si="22"/>
        <v>6775.598892941739</v>
      </c>
      <c r="S78" s="359">
        <f>INDEX('1 mos LIBOR'!$M$3:$M$122,MATCH(L78,'1 mos LIBOR'!$N$3:$N$122))</f>
        <v>1.9434900000000001E-2</v>
      </c>
      <c r="T78" s="365">
        <f t="shared" si="23"/>
        <v>0.04</v>
      </c>
    </row>
    <row r="79" spans="2:20">
      <c r="B79" s="363">
        <f t="shared" si="24"/>
        <v>48638</v>
      </c>
      <c r="C79" s="310">
        <f t="shared" si="25"/>
        <v>131</v>
      </c>
      <c r="D79" s="19">
        <f ca="1">INDEX('Monthly Cash Flow'!$L$132:$EM$132, MATCH(C79, 'Monthly Cash Flow'!$L$12:$EM$12, 0))</f>
        <v>0</v>
      </c>
      <c r="E79" s="19">
        <f t="shared" ca="1" si="18"/>
        <v>0</v>
      </c>
      <c r="F79" s="19">
        <f t="shared" ca="1" si="14"/>
        <v>0</v>
      </c>
      <c r="G79" s="19">
        <f t="shared" ca="1" si="15"/>
        <v>0</v>
      </c>
      <c r="H79" s="364">
        <f t="shared" ca="1" si="16"/>
        <v>0</v>
      </c>
      <c r="I79" s="359">
        <f>MAX($J$5, INDEX('1 mos LIBOR'!$M$3:$M$122,MATCH(B79,'1 mos LIBOR'!$N$3:$N$122)))</f>
        <v>4.3549999999999998E-2</v>
      </c>
      <c r="J79" s="365">
        <f t="shared" si="17"/>
        <v>4.3549999999999998E-2</v>
      </c>
      <c r="L79" s="363">
        <f t="shared" si="26"/>
        <v>48638</v>
      </c>
      <c r="M79" s="310">
        <f t="shared" si="27"/>
        <v>131</v>
      </c>
      <c r="N79" s="19">
        <v>6958.0563167614555</v>
      </c>
      <c r="O79" s="19">
        <f t="shared" ca="1" si="19"/>
        <v>217.33027624246949</v>
      </c>
      <c r="P79" s="19">
        <f t="shared" si="21"/>
        <v>23.193521055871518</v>
      </c>
      <c r="Q79" s="19">
        <f t="shared" ca="1" si="20"/>
        <v>194.13675518659798</v>
      </c>
      <c r="R79" s="364">
        <f t="shared" ca="1" si="22"/>
        <v>6763.9195615748577</v>
      </c>
      <c r="S79" s="359">
        <f>INDEX('1 mos LIBOR'!$M$3:$M$122,MATCH(L79,'1 mos LIBOR'!$N$3:$N$122))</f>
        <v>1.9434900000000001E-2</v>
      </c>
      <c r="T79" s="365">
        <f t="shared" si="23"/>
        <v>0.04</v>
      </c>
    </row>
    <row r="80" spans="2:20">
      <c r="B80" s="363">
        <f t="shared" si="24"/>
        <v>48669</v>
      </c>
      <c r="C80" s="310">
        <f t="shared" si="25"/>
        <v>132</v>
      </c>
      <c r="D80" s="19">
        <f ca="1">INDEX('Monthly Cash Flow'!$L$132:$EM$132, MATCH(C80, 'Monthly Cash Flow'!$L$12:$EM$12, 0))</f>
        <v>0</v>
      </c>
      <c r="E80" s="19">
        <f t="shared" ca="1" si="18"/>
        <v>0</v>
      </c>
      <c r="F80" s="19">
        <f t="shared" ca="1" si="14"/>
        <v>0</v>
      </c>
      <c r="G80" s="19">
        <f t="shared" ca="1" si="15"/>
        <v>0</v>
      </c>
      <c r="H80" s="364">
        <f t="shared" ca="1" si="16"/>
        <v>0</v>
      </c>
      <c r="I80" s="359">
        <f>MAX($J$5, INDEX('1 mos LIBOR'!$M$3:$M$122,MATCH(B80,'1 mos LIBOR'!$N$3:$N$122)))</f>
        <v>4.3549999999999998E-2</v>
      </c>
      <c r="J80" s="365">
        <f t="shared" si="17"/>
        <v>4.3549999999999998E-2</v>
      </c>
      <c r="L80" s="363">
        <f t="shared" si="26"/>
        <v>48669</v>
      </c>
      <c r="M80" s="310">
        <f t="shared" si="27"/>
        <v>132</v>
      </c>
      <c r="N80" s="19">
        <v>6946.3627671666973</v>
      </c>
      <c r="O80" s="19">
        <f t="shared" ca="1" si="19"/>
        <v>217.33027624246949</v>
      </c>
      <c r="P80" s="19">
        <f t="shared" si="21"/>
        <v>23.154542557222324</v>
      </c>
      <c r="Q80" s="19">
        <f t="shared" ca="1" si="20"/>
        <v>194.17573368524717</v>
      </c>
      <c r="R80" s="364">
        <f t="shared" ca="1" si="22"/>
        <v>6752.1870334814503</v>
      </c>
      <c r="S80" s="359">
        <f>INDEX('1 mos LIBOR'!$M$3:$M$122,MATCH(L80,'1 mos LIBOR'!$N$3:$N$122))</f>
        <v>1.9434900000000001E-2</v>
      </c>
      <c r="T80" s="365">
        <f t="shared" si="23"/>
        <v>0.04</v>
      </c>
    </row>
    <row r="81" spans="2:20">
      <c r="B81" s="367">
        <f t="shared" si="24"/>
        <v>48699</v>
      </c>
      <c r="C81" s="323">
        <f t="shared" si="25"/>
        <v>133</v>
      </c>
      <c r="D81" s="368" t="e">
        <f>INDEX('Monthly Cash Flow'!$L$132:$EM$132, MATCH(C81, 'Monthly Cash Flow'!$L$12:$EM$12, 0))</f>
        <v>#N/A</v>
      </c>
      <c r="E81" s="368">
        <f t="shared" ca="1" si="18"/>
        <v>0</v>
      </c>
      <c r="F81" s="368" t="e">
        <f t="shared" si="14"/>
        <v>#N/A</v>
      </c>
      <c r="G81" s="368" t="e">
        <f t="shared" ca="1" si="15"/>
        <v>#N/A</v>
      </c>
      <c r="H81" s="369" t="e">
        <f t="shared" ca="1" si="16"/>
        <v>#N/A</v>
      </c>
      <c r="I81" s="370">
        <f>MAX($J$5, INDEX('1 mos LIBOR'!$M$3:$M$122,MATCH(B81,'1 mos LIBOR'!$N$3:$N$122)))</f>
        <v>4.3549999999999998E-2</v>
      </c>
      <c r="J81" s="371">
        <f t="shared" si="17"/>
        <v>4.3549999999999998E-2</v>
      </c>
      <c r="L81" s="363">
        <f t="shared" si="26"/>
        <v>48699</v>
      </c>
      <c r="M81" s="323">
        <f t="shared" si="27"/>
        <v>133</v>
      </c>
      <c r="N81" s="368">
        <v>6934.6159560845836</v>
      </c>
      <c r="O81" s="368">
        <f t="shared" ca="1" si="19"/>
        <v>217.33027624246949</v>
      </c>
      <c r="P81" s="368">
        <f t="shared" si="21"/>
        <v>23.115386520281945</v>
      </c>
      <c r="Q81" s="368">
        <f t="shared" ca="1" si="20"/>
        <v>194.21488972218754</v>
      </c>
      <c r="R81" s="369">
        <f t="shared" ca="1" si="22"/>
        <v>6740.4010663623958</v>
      </c>
      <c r="S81" s="370">
        <f>INDEX('1 mos LIBOR'!$M$3:$M$122,MATCH(L81,'1 mos LIBOR'!$N$3:$N$122))</f>
        <v>1.9434900000000001E-2</v>
      </c>
      <c r="T81" s="371">
        <f t="shared" si="23"/>
        <v>0.04</v>
      </c>
    </row>
    <row r="82" spans="2:20">
      <c r="B82" s="367">
        <f t="shared" si="24"/>
        <v>48730</v>
      </c>
      <c r="C82" s="323">
        <f t="shared" si="25"/>
        <v>134</v>
      </c>
      <c r="D82" s="368" t="e">
        <f>INDEX('Monthly Cash Flow'!$L$132:$EM$132, MATCH(C82, 'Monthly Cash Flow'!$L$12:$EM$12, 0))</f>
        <v>#N/A</v>
      </c>
      <c r="E82" s="368">
        <f t="shared" ca="1" si="18"/>
        <v>0</v>
      </c>
      <c r="F82" s="368" t="e">
        <f t="shared" si="14"/>
        <v>#N/A</v>
      </c>
      <c r="G82" s="368" t="e">
        <f t="shared" ca="1" si="15"/>
        <v>#N/A</v>
      </c>
      <c r="H82" s="369" t="e">
        <f t="shared" ca="1" si="16"/>
        <v>#N/A</v>
      </c>
      <c r="I82" s="370">
        <f>MAX($J$5, INDEX('1 mos LIBOR'!$M$3:$M$122,MATCH(B82,'1 mos LIBOR'!$N$3:$N$122)))</f>
        <v>4.3549999999999998E-2</v>
      </c>
      <c r="J82" s="371">
        <f t="shared" si="17"/>
        <v>4.3549999999999998E-2</v>
      </c>
      <c r="L82" s="363">
        <f t="shared" si="26"/>
        <v>48730</v>
      </c>
      <c r="M82" s="323">
        <f t="shared" si="27"/>
        <v>134</v>
      </c>
      <c r="N82" s="368">
        <v>6922.8156409210233</v>
      </c>
      <c r="O82" s="368">
        <f t="shared" ca="1" si="19"/>
        <v>217.33027624246949</v>
      </c>
      <c r="P82" s="368">
        <f t="shared" si="21"/>
        <v>23.076052136403408</v>
      </c>
      <c r="Q82" s="368">
        <f t="shared" ca="1" si="20"/>
        <v>194.25422410606609</v>
      </c>
      <c r="R82" s="369">
        <f t="shared" ca="1" si="22"/>
        <v>6728.5614168149568</v>
      </c>
      <c r="S82" s="370">
        <f>INDEX('1 mos LIBOR'!$M$3:$M$122,MATCH(L82,'1 mos LIBOR'!$N$3:$N$122))</f>
        <v>1.9434900000000001E-2</v>
      </c>
      <c r="T82" s="371">
        <f t="shared" si="23"/>
        <v>0.04</v>
      </c>
    </row>
    <row r="83" spans="2:20">
      <c r="B83" s="367">
        <f t="shared" si="24"/>
        <v>48760</v>
      </c>
      <c r="C83" s="323">
        <f t="shared" si="25"/>
        <v>135</v>
      </c>
      <c r="D83" s="368" t="e">
        <f>INDEX('Monthly Cash Flow'!$L$132:$EM$132, MATCH(C83, 'Monthly Cash Flow'!$L$12:$EM$12, 0))</f>
        <v>#N/A</v>
      </c>
      <c r="E83" s="368">
        <f t="shared" ca="1" si="18"/>
        <v>0</v>
      </c>
      <c r="F83" s="368" t="e">
        <f t="shared" si="14"/>
        <v>#N/A</v>
      </c>
      <c r="G83" s="368" t="e">
        <f t="shared" ca="1" si="15"/>
        <v>#N/A</v>
      </c>
      <c r="H83" s="369" t="e">
        <f t="shared" ca="1" si="16"/>
        <v>#N/A</v>
      </c>
      <c r="I83" s="370">
        <f>MAX($J$5, INDEX('1 mos LIBOR'!$M$3:$M$122,MATCH(B83,'1 mos LIBOR'!$N$3:$N$122)))</f>
        <v>4.3549999999999998E-2</v>
      </c>
      <c r="J83" s="371">
        <f t="shared" si="17"/>
        <v>4.3549999999999998E-2</v>
      </c>
      <c r="L83" s="363">
        <f t="shared" si="26"/>
        <v>48760</v>
      </c>
      <c r="M83" s="323">
        <f t="shared" si="27"/>
        <v>135</v>
      </c>
      <c r="N83" s="368">
        <v>6910.9615779769638</v>
      </c>
      <c r="O83" s="368">
        <f t="shared" ca="1" si="19"/>
        <v>217.33027624246949</v>
      </c>
      <c r="P83" s="368">
        <f t="shared" si="21"/>
        <v>23.036538593256548</v>
      </c>
      <c r="Q83" s="368">
        <f t="shared" ca="1" si="20"/>
        <v>194.29373764921294</v>
      </c>
      <c r="R83" s="369">
        <f t="shared" ca="1" si="22"/>
        <v>6716.667840327751</v>
      </c>
      <c r="S83" s="370">
        <f>INDEX('1 mos LIBOR'!$M$3:$M$122,MATCH(L83,'1 mos LIBOR'!$N$3:$N$122))</f>
        <v>1.9434900000000001E-2</v>
      </c>
      <c r="T83" s="371">
        <f t="shared" si="23"/>
        <v>0.04</v>
      </c>
    </row>
    <row r="84" spans="2:20">
      <c r="B84" s="367">
        <f t="shared" si="24"/>
        <v>48791</v>
      </c>
      <c r="C84" s="323">
        <f t="shared" si="25"/>
        <v>136</v>
      </c>
      <c r="D84" s="368" t="e">
        <f>INDEX('Monthly Cash Flow'!$L$132:$EM$132, MATCH(C84, 'Monthly Cash Flow'!$L$12:$EM$12, 0))</f>
        <v>#N/A</v>
      </c>
      <c r="E84" s="368">
        <f t="shared" ca="1" si="18"/>
        <v>0</v>
      </c>
      <c r="F84" s="368" t="e">
        <f t="shared" si="14"/>
        <v>#N/A</v>
      </c>
      <c r="G84" s="368" t="e">
        <f t="shared" ca="1" si="15"/>
        <v>#N/A</v>
      </c>
      <c r="H84" s="369" t="e">
        <f t="shared" ca="1" si="16"/>
        <v>#N/A</v>
      </c>
      <c r="I84" s="370">
        <f>MAX($J$5, INDEX('1 mos LIBOR'!$M$3:$M$122,MATCH(B84,'1 mos LIBOR'!$N$3:$N$122)))</f>
        <v>4.3549999999999998E-2</v>
      </c>
      <c r="J84" s="371">
        <f t="shared" si="17"/>
        <v>4.3549999999999998E-2</v>
      </c>
      <c r="L84" s="363">
        <f t="shared" si="26"/>
        <v>48791</v>
      </c>
      <c r="M84" s="323">
        <f t="shared" si="27"/>
        <v>136</v>
      </c>
      <c r="N84" s="368">
        <v>6899.0535224433579</v>
      </c>
      <c r="O84" s="368">
        <f t="shared" ca="1" si="19"/>
        <v>217.33027624246949</v>
      </c>
      <c r="P84" s="368">
        <f t="shared" si="21"/>
        <v>22.996845074811194</v>
      </c>
      <c r="Q84" s="368">
        <f t="shared" ca="1" si="20"/>
        <v>194.33343116765829</v>
      </c>
      <c r="R84" s="369">
        <f t="shared" ca="1" si="22"/>
        <v>6704.7200912756998</v>
      </c>
      <c r="S84" s="370">
        <f>INDEX('1 mos LIBOR'!$M$3:$M$122,MATCH(L84,'1 mos LIBOR'!$N$3:$N$122))</f>
        <v>1.9434900000000001E-2</v>
      </c>
      <c r="T84" s="371">
        <f t="shared" si="23"/>
        <v>0.04</v>
      </c>
    </row>
    <row r="85" spans="2:20">
      <c r="B85" s="367">
        <f t="shared" si="24"/>
        <v>48822</v>
      </c>
      <c r="C85" s="323">
        <f t="shared" si="25"/>
        <v>137</v>
      </c>
      <c r="D85" s="368" t="e">
        <f>INDEX('Monthly Cash Flow'!$L$132:$EM$132, MATCH(C85, 'Monthly Cash Flow'!$L$12:$EM$12, 0))</f>
        <v>#N/A</v>
      </c>
      <c r="E85" s="368">
        <f t="shared" ca="1" si="18"/>
        <v>0</v>
      </c>
      <c r="F85" s="368" t="e">
        <f t="shared" si="14"/>
        <v>#N/A</v>
      </c>
      <c r="G85" s="368" t="e">
        <f t="shared" ca="1" si="15"/>
        <v>#N/A</v>
      </c>
      <c r="H85" s="369" t="e">
        <f t="shared" ca="1" si="16"/>
        <v>#N/A</v>
      </c>
      <c r="I85" s="370">
        <f>MAX($J$5, INDEX('1 mos LIBOR'!$M$3:$M$122,MATCH(B85,'1 mos LIBOR'!$N$3:$N$122)))</f>
        <v>4.3549999999999998E-2</v>
      </c>
      <c r="J85" s="371">
        <f t="shared" si="17"/>
        <v>4.3549999999999998E-2</v>
      </c>
      <c r="L85" s="363">
        <f t="shared" si="26"/>
        <v>48822</v>
      </c>
      <c r="M85" s="323">
        <f t="shared" si="27"/>
        <v>137</v>
      </c>
      <c r="N85" s="368">
        <v>6887.0912283961088</v>
      </c>
      <c r="O85" s="368">
        <f t="shared" ca="1" si="19"/>
        <v>217.33027624246949</v>
      </c>
      <c r="P85" s="368">
        <f t="shared" si="21"/>
        <v>22.956970761320363</v>
      </c>
      <c r="Q85" s="368">
        <f t="shared" ca="1" si="20"/>
        <v>194.37330548114915</v>
      </c>
      <c r="R85" s="369">
        <f t="shared" ca="1" si="22"/>
        <v>6692.7179229149597</v>
      </c>
      <c r="S85" s="370">
        <f>INDEX('1 mos LIBOR'!$M$3:$M$122,MATCH(L85,'1 mos LIBOR'!$N$3:$N$122))</f>
        <v>1.9434900000000001E-2</v>
      </c>
      <c r="T85" s="371">
        <f t="shared" si="23"/>
        <v>0.04</v>
      </c>
    </row>
    <row r="86" spans="2:20">
      <c r="B86" s="367">
        <f t="shared" si="24"/>
        <v>48852</v>
      </c>
      <c r="C86" s="323">
        <f t="shared" si="25"/>
        <v>138</v>
      </c>
      <c r="D86" s="368" t="e">
        <f>INDEX('Monthly Cash Flow'!$L$132:$EM$132, MATCH(C86, 'Monthly Cash Flow'!$L$12:$EM$12, 0))</f>
        <v>#N/A</v>
      </c>
      <c r="E86" s="368">
        <f t="shared" ca="1" si="18"/>
        <v>0</v>
      </c>
      <c r="F86" s="368" t="e">
        <f t="shared" si="14"/>
        <v>#N/A</v>
      </c>
      <c r="G86" s="368" t="e">
        <f t="shared" ca="1" si="15"/>
        <v>#N/A</v>
      </c>
      <c r="H86" s="369" t="e">
        <f t="shared" ca="1" si="16"/>
        <v>#N/A</v>
      </c>
      <c r="I86" s="370">
        <f>MAX($J$5, INDEX('1 mos LIBOR'!$M$3:$M$122,MATCH(B86,'1 mos LIBOR'!$N$3:$N$122)))</f>
        <v>4.3549999999999998E-2</v>
      </c>
      <c r="J86" s="371">
        <f t="shared" si="17"/>
        <v>4.3549999999999998E-2</v>
      </c>
      <c r="L86" s="363">
        <f t="shared" si="26"/>
        <v>48852</v>
      </c>
      <c r="M86" s="323">
        <f t="shared" si="27"/>
        <v>138</v>
      </c>
      <c r="N86" s="368">
        <v>6875.0744487909906</v>
      </c>
      <c r="O86" s="368">
        <f t="shared" ca="1" si="19"/>
        <v>217.33027624246949</v>
      </c>
      <c r="P86" s="368">
        <f t="shared" si="21"/>
        <v>22.916914829303305</v>
      </c>
      <c r="Q86" s="368">
        <f t="shared" ca="1" si="20"/>
        <v>194.4133614131662</v>
      </c>
      <c r="R86" s="369">
        <f t="shared" ca="1" si="22"/>
        <v>6680.6610873778245</v>
      </c>
      <c r="S86" s="370">
        <f>INDEX('1 mos LIBOR'!$M$3:$M$122,MATCH(L86,'1 mos LIBOR'!$N$3:$N$122))</f>
        <v>1.9434900000000001E-2</v>
      </c>
      <c r="T86" s="371">
        <f t="shared" si="23"/>
        <v>0.04</v>
      </c>
    </row>
    <row r="87" spans="2:20">
      <c r="B87" s="367">
        <f t="shared" si="24"/>
        <v>48883</v>
      </c>
      <c r="C87" s="323">
        <f t="shared" si="25"/>
        <v>139</v>
      </c>
      <c r="D87" s="368" t="e">
        <f>INDEX('Monthly Cash Flow'!$L$132:$EM$132, MATCH(C87, 'Monthly Cash Flow'!$L$12:$EM$12, 0))</f>
        <v>#N/A</v>
      </c>
      <c r="E87" s="368">
        <f t="shared" ca="1" si="18"/>
        <v>0</v>
      </c>
      <c r="F87" s="368" t="e">
        <f t="shared" si="14"/>
        <v>#N/A</v>
      </c>
      <c r="G87" s="368" t="e">
        <f t="shared" ca="1" si="15"/>
        <v>#N/A</v>
      </c>
      <c r="H87" s="369" t="e">
        <f t="shared" ca="1" si="16"/>
        <v>#N/A</v>
      </c>
      <c r="I87" s="370">
        <f>MAX($J$5, INDEX('1 mos LIBOR'!$M$3:$M$122,MATCH(B87,'1 mos LIBOR'!$N$3:$N$122)))</f>
        <v>4.3549999999999998E-2</v>
      </c>
      <c r="J87" s="371">
        <f t="shared" si="17"/>
        <v>4.3549999999999998E-2</v>
      </c>
      <c r="L87" s="363">
        <f t="shared" si="26"/>
        <v>48883</v>
      </c>
      <c r="M87" s="323">
        <f t="shared" si="27"/>
        <v>139</v>
      </c>
      <c r="N87" s="368">
        <v>6863.0029354585467</v>
      </c>
      <c r="O87" s="368">
        <f t="shared" ca="1" si="19"/>
        <v>217.33027624246949</v>
      </c>
      <c r="P87" s="368">
        <f t="shared" si="21"/>
        <v>22.876676451528493</v>
      </c>
      <c r="Q87" s="368">
        <f t="shared" ca="1" si="20"/>
        <v>194.45359979094101</v>
      </c>
      <c r="R87" s="369">
        <f t="shared" ca="1" si="22"/>
        <v>6668.5493356676061</v>
      </c>
      <c r="S87" s="370">
        <f>INDEX('1 mos LIBOR'!$M$3:$M$122,MATCH(L87,'1 mos LIBOR'!$N$3:$N$122))</f>
        <v>1.9434900000000001E-2</v>
      </c>
      <c r="T87" s="371">
        <f t="shared" si="23"/>
        <v>0.04</v>
      </c>
    </row>
    <row r="88" spans="2:20">
      <c r="B88" s="367">
        <f t="shared" si="24"/>
        <v>48913</v>
      </c>
      <c r="C88" s="323">
        <f t="shared" si="25"/>
        <v>140</v>
      </c>
      <c r="D88" s="368" t="e">
        <f>INDEX('Monthly Cash Flow'!$L$132:$EM$132, MATCH(C88, 'Monthly Cash Flow'!$L$12:$EM$12, 0))</f>
        <v>#N/A</v>
      </c>
      <c r="E88" s="368">
        <f t="shared" ca="1" si="18"/>
        <v>0</v>
      </c>
      <c r="F88" s="368" t="e">
        <f t="shared" si="14"/>
        <v>#N/A</v>
      </c>
      <c r="G88" s="368" t="e">
        <f t="shared" ca="1" si="15"/>
        <v>#N/A</v>
      </c>
      <c r="H88" s="369" t="e">
        <f t="shared" ca="1" si="16"/>
        <v>#N/A</v>
      </c>
      <c r="I88" s="370">
        <f>MAX($J$5, INDEX('1 mos LIBOR'!$M$3:$M$122,MATCH(B88,'1 mos LIBOR'!$N$3:$N$122)))</f>
        <v>4.3549999999999998E-2</v>
      </c>
      <c r="J88" s="371">
        <f t="shared" si="17"/>
        <v>4.3549999999999998E-2</v>
      </c>
      <c r="L88" s="363">
        <f t="shared" si="26"/>
        <v>48913</v>
      </c>
      <c r="M88" s="323">
        <f t="shared" si="27"/>
        <v>140</v>
      </c>
      <c r="N88" s="368">
        <v>6850.8764390989645</v>
      </c>
      <c r="O88" s="368">
        <f t="shared" ca="1" si="19"/>
        <v>217.33027624246949</v>
      </c>
      <c r="P88" s="368">
        <f t="shared" si="21"/>
        <v>22.836254796996545</v>
      </c>
      <c r="Q88" s="368">
        <f t="shared" ca="1" si="20"/>
        <v>194.49402144547295</v>
      </c>
      <c r="R88" s="369">
        <f t="shared" ca="1" si="22"/>
        <v>6656.3824176534918</v>
      </c>
      <c r="S88" s="370">
        <f>INDEX('1 mos LIBOR'!$M$3:$M$122,MATCH(L88,'1 mos LIBOR'!$N$3:$N$122))</f>
        <v>1.9434900000000001E-2</v>
      </c>
      <c r="T88" s="371">
        <f t="shared" si="23"/>
        <v>0.04</v>
      </c>
    </row>
    <row r="89" spans="2:20">
      <c r="B89" s="367">
        <f t="shared" si="24"/>
        <v>48944</v>
      </c>
      <c r="C89" s="323">
        <f t="shared" si="25"/>
        <v>141</v>
      </c>
      <c r="D89" s="368" t="e">
        <f>INDEX('Monthly Cash Flow'!$L$132:$EM$132, MATCH(C89, 'Monthly Cash Flow'!$L$12:$EM$12, 0))</f>
        <v>#N/A</v>
      </c>
      <c r="E89" s="368">
        <f t="shared" ca="1" si="18"/>
        <v>0</v>
      </c>
      <c r="F89" s="368" t="e">
        <f t="shared" si="14"/>
        <v>#N/A</v>
      </c>
      <c r="G89" s="368" t="e">
        <f t="shared" ca="1" si="15"/>
        <v>#N/A</v>
      </c>
      <c r="H89" s="369" t="e">
        <f t="shared" ca="1" si="16"/>
        <v>#N/A</v>
      </c>
      <c r="I89" s="370">
        <f>MAX($J$5, INDEX('1 mos LIBOR'!$M$3:$M$122,MATCH(B89,'1 mos LIBOR'!$N$3:$N$122)))</f>
        <v>4.3549999999999998E-2</v>
      </c>
      <c r="J89" s="371">
        <f t="shared" si="17"/>
        <v>4.3549999999999998E-2</v>
      </c>
      <c r="L89" s="363">
        <f t="shared" si="26"/>
        <v>48944</v>
      </c>
      <c r="M89" s="323">
        <f t="shared" si="27"/>
        <v>141</v>
      </c>
      <c r="N89" s="368">
        <v>6838.694709276926</v>
      </c>
      <c r="O89" s="368">
        <f t="shared" ca="1" si="19"/>
        <v>217.33027624246949</v>
      </c>
      <c r="P89" s="368">
        <f t="shared" si="21"/>
        <v>22.795649030923087</v>
      </c>
      <c r="Q89" s="368">
        <f t="shared" ca="1" si="20"/>
        <v>194.53462721154642</v>
      </c>
      <c r="R89" s="369">
        <f t="shared" ca="1" si="22"/>
        <v>6644.1600820653794</v>
      </c>
      <c r="S89" s="370">
        <f>INDEX('1 mos LIBOR'!$M$3:$M$122,MATCH(L89,'1 mos LIBOR'!$N$3:$N$122))</f>
        <v>1.9434900000000001E-2</v>
      </c>
      <c r="T89" s="371">
        <f t="shared" si="23"/>
        <v>0.04</v>
      </c>
    </row>
    <row r="90" spans="2:20">
      <c r="B90" s="367">
        <f t="shared" si="24"/>
        <v>48975</v>
      </c>
      <c r="C90" s="323">
        <f t="shared" si="25"/>
        <v>142</v>
      </c>
      <c r="D90" s="368" t="e">
        <f>INDEX('Monthly Cash Flow'!$L$132:$EM$132, MATCH(C90, 'Monthly Cash Flow'!$L$12:$EM$12, 0))</f>
        <v>#N/A</v>
      </c>
      <c r="E90" s="368">
        <f t="shared" ca="1" si="18"/>
        <v>0</v>
      </c>
      <c r="F90" s="368" t="e">
        <f t="shared" si="14"/>
        <v>#N/A</v>
      </c>
      <c r="G90" s="368" t="e">
        <f t="shared" ca="1" si="15"/>
        <v>#N/A</v>
      </c>
      <c r="H90" s="369" t="e">
        <f t="shared" ca="1" si="16"/>
        <v>#N/A</v>
      </c>
      <c r="I90" s="370">
        <f>MAX($J$5, INDEX('1 mos LIBOR'!$M$3:$M$122,MATCH(B90,'1 mos LIBOR'!$N$3:$N$122)))</f>
        <v>4.3549999999999998E-2</v>
      </c>
      <c r="J90" s="371">
        <f t="shared" si="17"/>
        <v>4.3549999999999998E-2</v>
      </c>
      <c r="L90" s="363">
        <f t="shared" si="26"/>
        <v>48975</v>
      </c>
      <c r="M90" s="323">
        <f t="shared" si="27"/>
        <v>142</v>
      </c>
      <c r="N90" s="368">
        <v>6826.4574944164369</v>
      </c>
      <c r="O90" s="368">
        <f t="shared" ca="1" si="19"/>
        <v>217.33027624246949</v>
      </c>
      <c r="P90" s="368">
        <f t="shared" si="21"/>
        <v>22.754858314721456</v>
      </c>
      <c r="Q90" s="368">
        <f t="shared" ca="1" si="20"/>
        <v>194.57541792774805</v>
      </c>
      <c r="R90" s="369">
        <f t="shared" ca="1" si="22"/>
        <v>6631.8820764886887</v>
      </c>
      <c r="S90" s="370">
        <f>INDEX('1 mos LIBOR'!$M$3:$M$122,MATCH(L90,'1 mos LIBOR'!$N$3:$N$122))</f>
        <v>1.9434900000000001E-2</v>
      </c>
      <c r="T90" s="371">
        <f t="shared" si="23"/>
        <v>0.04</v>
      </c>
    </row>
    <row r="91" spans="2:20">
      <c r="B91" s="367">
        <f t="shared" si="24"/>
        <v>49003</v>
      </c>
      <c r="C91" s="323">
        <f t="shared" si="25"/>
        <v>143</v>
      </c>
      <c r="D91" s="368" t="e">
        <f>INDEX('Monthly Cash Flow'!$L$132:$EM$132, MATCH(C91, 'Monthly Cash Flow'!$L$12:$EM$12, 0))</f>
        <v>#N/A</v>
      </c>
      <c r="E91" s="368">
        <f t="shared" ca="1" si="18"/>
        <v>0</v>
      </c>
      <c r="F91" s="368" t="e">
        <f t="shared" si="14"/>
        <v>#N/A</v>
      </c>
      <c r="G91" s="368" t="e">
        <f t="shared" ca="1" si="15"/>
        <v>#N/A</v>
      </c>
      <c r="H91" s="369" t="e">
        <f t="shared" ca="1" si="16"/>
        <v>#N/A</v>
      </c>
      <c r="I91" s="370">
        <f>MAX($J$5, INDEX('1 mos LIBOR'!$M$3:$M$122,MATCH(B91,'1 mos LIBOR'!$N$3:$N$122)))</f>
        <v>4.3549999999999998E-2</v>
      </c>
      <c r="J91" s="371">
        <f t="shared" si="17"/>
        <v>4.3549999999999998E-2</v>
      </c>
      <c r="L91" s="363">
        <f t="shared" si="26"/>
        <v>49003</v>
      </c>
      <c r="M91" s="323">
        <f t="shared" si="27"/>
        <v>143</v>
      </c>
      <c r="N91" s="368">
        <v>6814.1645417956315</v>
      </c>
      <c r="O91" s="368">
        <f t="shared" ca="1" si="19"/>
        <v>217.33027624246949</v>
      </c>
      <c r="P91" s="368">
        <f t="shared" si="21"/>
        <v>22.713881805985437</v>
      </c>
      <c r="Q91" s="368">
        <f t="shared" ca="1" si="20"/>
        <v>194.61639443648406</v>
      </c>
      <c r="R91" s="369">
        <f t="shared" ca="1" si="22"/>
        <v>6619.5481473591472</v>
      </c>
      <c r="S91" s="370">
        <f>INDEX('1 mos LIBOR'!$M$3:$M$122,MATCH(L91,'1 mos LIBOR'!$N$3:$N$122))</f>
        <v>1.9434900000000001E-2</v>
      </c>
      <c r="T91" s="371">
        <f t="shared" si="23"/>
        <v>0.04</v>
      </c>
    </row>
    <row r="92" spans="2:20">
      <c r="B92" s="367">
        <f t="shared" si="24"/>
        <v>49034</v>
      </c>
      <c r="C92" s="323">
        <f t="shared" si="25"/>
        <v>144</v>
      </c>
      <c r="D92" s="368" t="e">
        <f>INDEX('Monthly Cash Flow'!$L$132:$EM$132, MATCH(C92, 'Monthly Cash Flow'!$L$12:$EM$12, 0))</f>
        <v>#N/A</v>
      </c>
      <c r="E92" s="368">
        <f t="shared" ca="1" si="18"/>
        <v>0</v>
      </c>
      <c r="F92" s="368" t="e">
        <f t="shared" si="14"/>
        <v>#N/A</v>
      </c>
      <c r="G92" s="368" t="e">
        <f t="shared" ca="1" si="15"/>
        <v>#N/A</v>
      </c>
      <c r="H92" s="369" t="e">
        <f t="shared" ca="1" si="16"/>
        <v>#N/A</v>
      </c>
      <c r="I92" s="370">
        <f>MAX($J$5, INDEX('1 mos LIBOR'!$M$3:$M$122,MATCH(B92,'1 mos LIBOR'!$N$3:$N$122)))</f>
        <v>4.3549999999999998E-2</v>
      </c>
      <c r="J92" s="371">
        <f t="shared" si="17"/>
        <v>4.3549999999999998E-2</v>
      </c>
      <c r="L92" s="363">
        <f t="shared" si="26"/>
        <v>49034</v>
      </c>
      <c r="M92" s="323">
        <f t="shared" si="27"/>
        <v>144</v>
      </c>
      <c r="N92" s="368">
        <v>6801.815597541553</v>
      </c>
      <c r="O92" s="368">
        <f t="shared" ca="1" si="19"/>
        <v>217.33027624246949</v>
      </c>
      <c r="P92" s="368">
        <f t="shared" si="21"/>
        <v>22.67271865847184</v>
      </c>
      <c r="Q92" s="368">
        <f t="shared" ca="1" si="20"/>
        <v>194.65755758399766</v>
      </c>
      <c r="R92" s="369">
        <f t="shared" ca="1" si="22"/>
        <v>6607.158039957555</v>
      </c>
      <c r="S92" s="370">
        <f>INDEX('1 mos LIBOR'!$M$3:$M$122,MATCH(L92,'1 mos LIBOR'!$N$3:$N$122))</f>
        <v>1.9434900000000001E-2</v>
      </c>
      <c r="T92" s="371">
        <f t="shared" si="23"/>
        <v>0.04</v>
      </c>
    </row>
    <row r="93" spans="2:20">
      <c r="B93" s="367">
        <f t="shared" si="24"/>
        <v>49064</v>
      </c>
      <c r="C93" s="323">
        <f t="shared" si="25"/>
        <v>145</v>
      </c>
      <c r="D93" s="368" t="e">
        <f>INDEX('Monthly Cash Flow'!$L$132:$EM$132, MATCH(C93, 'Monthly Cash Flow'!$L$12:$EM$12, 0))</f>
        <v>#N/A</v>
      </c>
      <c r="E93" s="368">
        <f t="shared" ca="1" si="18"/>
        <v>0</v>
      </c>
      <c r="F93" s="368" t="e">
        <f t="shared" si="14"/>
        <v>#N/A</v>
      </c>
      <c r="G93" s="368" t="e">
        <f t="shared" ca="1" si="15"/>
        <v>#N/A</v>
      </c>
      <c r="H93" s="369" t="e">
        <f t="shared" ca="1" si="16"/>
        <v>#N/A</v>
      </c>
      <c r="I93" s="370">
        <f>MAX($J$5, INDEX('1 mos LIBOR'!$M$3:$M$122,MATCH(B93,'1 mos LIBOR'!$N$3:$N$122)))</f>
        <v>4.3549999999999998E-2</v>
      </c>
      <c r="J93" s="371">
        <f t="shared" si="17"/>
        <v>4.3549999999999998E-2</v>
      </c>
      <c r="L93" s="363">
        <f t="shared" si="26"/>
        <v>49064</v>
      </c>
      <c r="M93" s="323">
        <f t="shared" si="27"/>
        <v>145</v>
      </c>
      <c r="N93" s="368">
        <v>6789.4104066249092</v>
      </c>
      <c r="O93" s="368">
        <f t="shared" ca="1" si="19"/>
        <v>217.33027624246949</v>
      </c>
      <c r="P93" s="368">
        <f t="shared" si="21"/>
        <v>22.631368022083034</v>
      </c>
      <c r="Q93" s="368">
        <f t="shared" ca="1" si="20"/>
        <v>194.69890822038647</v>
      </c>
      <c r="R93" s="369">
        <f t="shared" ca="1" si="22"/>
        <v>6594.7114984045229</v>
      </c>
      <c r="S93" s="370">
        <f>INDEX('1 mos LIBOR'!$M$3:$M$122,MATCH(L93,'1 mos LIBOR'!$N$3:$N$122))</f>
        <v>1.9434900000000001E-2</v>
      </c>
      <c r="T93" s="371">
        <f t="shared" si="23"/>
        <v>0.04</v>
      </c>
    </row>
    <row r="94" spans="2:20">
      <c r="B94" s="367">
        <f t="shared" si="24"/>
        <v>49095</v>
      </c>
      <c r="C94" s="323">
        <f t="shared" si="25"/>
        <v>146</v>
      </c>
      <c r="D94" s="368" t="e">
        <f>INDEX('Monthly Cash Flow'!$L$132:$EM$132, MATCH(C94, 'Monthly Cash Flow'!$L$12:$EM$12, 0))</f>
        <v>#N/A</v>
      </c>
      <c r="E94" s="368">
        <f t="shared" ca="1" si="18"/>
        <v>0</v>
      </c>
      <c r="F94" s="368" t="e">
        <f t="shared" si="14"/>
        <v>#N/A</v>
      </c>
      <c r="G94" s="368" t="e">
        <f t="shared" ca="1" si="15"/>
        <v>#N/A</v>
      </c>
      <c r="H94" s="369" t="e">
        <f t="shared" ca="1" si="16"/>
        <v>#N/A</v>
      </c>
      <c r="I94" s="370">
        <f>MAX($J$5, INDEX('1 mos LIBOR'!$M$3:$M$122,MATCH(B94,'1 mos LIBOR'!$N$3:$N$122)))</f>
        <v>4.3549999999999998E-2</v>
      </c>
      <c r="J94" s="371">
        <f t="shared" si="17"/>
        <v>4.3549999999999998E-2</v>
      </c>
      <c r="L94" s="363">
        <f t="shared" si="26"/>
        <v>49095</v>
      </c>
      <c r="M94" s="323">
        <f t="shared" si="27"/>
        <v>146</v>
      </c>
      <c r="N94" s="368">
        <v>6776.948712854808</v>
      </c>
      <c r="O94" s="368">
        <f t="shared" ca="1" si="19"/>
        <v>217.33027624246949</v>
      </c>
      <c r="P94" s="368">
        <f t="shared" si="21"/>
        <v>22.58982904284936</v>
      </c>
      <c r="Q94" s="368">
        <f t="shared" ca="1" si="20"/>
        <v>194.74044719962012</v>
      </c>
      <c r="R94" s="369">
        <f t="shared" ca="1" si="22"/>
        <v>6582.2082656551884</v>
      </c>
      <c r="S94" s="370">
        <f>INDEX('1 mos LIBOR'!$M$3:$M$122,MATCH(L94,'1 mos LIBOR'!$N$3:$N$122))</f>
        <v>1.9434900000000001E-2</v>
      </c>
      <c r="T94" s="371">
        <f t="shared" si="23"/>
        <v>0.04</v>
      </c>
    </row>
    <row r="95" spans="2:20">
      <c r="B95" s="367">
        <f t="shared" si="24"/>
        <v>49125</v>
      </c>
      <c r="C95" s="323">
        <f t="shared" si="25"/>
        <v>147</v>
      </c>
      <c r="D95" s="368" t="e">
        <f>INDEX('Monthly Cash Flow'!$L$132:$EM$132, MATCH(C95, 'Monthly Cash Flow'!$L$12:$EM$12, 0))</f>
        <v>#N/A</v>
      </c>
      <c r="E95" s="368">
        <f t="shared" ca="1" si="18"/>
        <v>0</v>
      </c>
      <c r="F95" s="368" t="e">
        <f t="shared" si="14"/>
        <v>#N/A</v>
      </c>
      <c r="G95" s="368" t="e">
        <f t="shared" ca="1" si="15"/>
        <v>#N/A</v>
      </c>
      <c r="H95" s="369" t="e">
        <f t="shared" ca="1" si="16"/>
        <v>#N/A</v>
      </c>
      <c r="I95" s="370">
        <f>MAX($J$5, INDEX('1 mos LIBOR'!$M$3:$M$122,MATCH(B95,'1 mos LIBOR'!$N$3:$N$122)))</f>
        <v>4.3549999999999998E-2</v>
      </c>
      <c r="J95" s="371">
        <f t="shared" si="17"/>
        <v>4.3549999999999998E-2</v>
      </c>
      <c r="L95" s="363">
        <f t="shared" si="26"/>
        <v>49125</v>
      </c>
      <c r="M95" s="323">
        <f t="shared" si="27"/>
        <v>147</v>
      </c>
      <c r="N95" s="368">
        <v>6764.4302588734654</v>
      </c>
      <c r="O95" s="368">
        <f t="shared" ca="1" si="19"/>
        <v>217.33027624246949</v>
      </c>
      <c r="P95" s="368">
        <f t="shared" si="21"/>
        <v>22.548100862911554</v>
      </c>
      <c r="Q95" s="368">
        <f t="shared" ca="1" si="20"/>
        <v>194.78217537955794</v>
      </c>
      <c r="R95" s="369">
        <f t="shared" ca="1" si="22"/>
        <v>6569.6480834939075</v>
      </c>
      <c r="S95" s="370">
        <f>INDEX('1 mos LIBOR'!$M$3:$M$122,MATCH(L95,'1 mos LIBOR'!$N$3:$N$122))</f>
        <v>1.9434900000000001E-2</v>
      </c>
      <c r="T95" s="371">
        <f t="shared" si="23"/>
        <v>0.04</v>
      </c>
    </row>
    <row r="96" spans="2:20">
      <c r="B96" s="367">
        <f t="shared" si="24"/>
        <v>49156</v>
      </c>
      <c r="C96" s="323">
        <f t="shared" si="25"/>
        <v>148</v>
      </c>
      <c r="D96" s="368" t="e">
        <f>INDEX('Monthly Cash Flow'!$L$132:$EM$132, MATCH(C96, 'Monthly Cash Flow'!$L$12:$EM$12, 0))</f>
        <v>#N/A</v>
      </c>
      <c r="E96" s="368">
        <f t="shared" ca="1" si="18"/>
        <v>0</v>
      </c>
      <c r="F96" s="368" t="e">
        <f t="shared" si="14"/>
        <v>#N/A</v>
      </c>
      <c r="G96" s="368" t="e">
        <f t="shared" ca="1" si="15"/>
        <v>#N/A</v>
      </c>
      <c r="H96" s="369" t="e">
        <f t="shared" ca="1" si="16"/>
        <v>#N/A</v>
      </c>
      <c r="I96" s="370">
        <f>MAX($J$5, INDEX('1 mos LIBOR'!$M$3:$M$122,MATCH(B96,'1 mos LIBOR'!$N$3:$N$122)))</f>
        <v>4.3549999999999998E-2</v>
      </c>
      <c r="J96" s="371">
        <f t="shared" si="17"/>
        <v>4.3549999999999998E-2</v>
      </c>
      <c r="L96" s="363">
        <f t="shared" si="26"/>
        <v>49156</v>
      </c>
      <c r="M96" s="323">
        <f t="shared" si="27"/>
        <v>148</v>
      </c>
      <c r="N96" s="368">
        <v>6751.8547861508896</v>
      </c>
      <c r="O96" s="368">
        <f t="shared" ca="1" si="19"/>
        <v>217.33027624246949</v>
      </c>
      <c r="P96" s="368">
        <f t="shared" si="21"/>
        <v>22.506182620502965</v>
      </c>
      <c r="Q96" s="368">
        <f t="shared" ca="1" si="20"/>
        <v>194.82409362196654</v>
      </c>
      <c r="R96" s="369">
        <f t="shared" ca="1" si="22"/>
        <v>6557.0306925289233</v>
      </c>
      <c r="S96" s="370">
        <f>INDEX('1 mos LIBOR'!$M$3:$M$122,MATCH(L96,'1 mos LIBOR'!$N$3:$N$122))</f>
        <v>1.9434900000000001E-2</v>
      </c>
      <c r="T96" s="371">
        <f t="shared" si="23"/>
        <v>0.04</v>
      </c>
    </row>
    <row r="97" spans="2:20">
      <c r="B97" s="367">
        <f t="shared" si="24"/>
        <v>49187</v>
      </c>
      <c r="C97" s="323">
        <f t="shared" si="25"/>
        <v>149</v>
      </c>
      <c r="D97" s="368" t="e">
        <f>INDEX('Monthly Cash Flow'!$L$132:$EM$132, MATCH(C97, 'Monthly Cash Flow'!$L$12:$EM$12, 0))</f>
        <v>#N/A</v>
      </c>
      <c r="E97" s="368">
        <f t="shared" ca="1" si="18"/>
        <v>0</v>
      </c>
      <c r="F97" s="368" t="e">
        <f t="shared" si="14"/>
        <v>#N/A</v>
      </c>
      <c r="G97" s="368" t="e">
        <f t="shared" ca="1" si="15"/>
        <v>#N/A</v>
      </c>
      <c r="H97" s="369" t="e">
        <f t="shared" ca="1" si="16"/>
        <v>#N/A</v>
      </c>
      <c r="I97" s="370">
        <f>MAX($J$5, INDEX('1 mos LIBOR'!$M$3:$M$122,MATCH(B97,'1 mos LIBOR'!$N$3:$N$122)))</f>
        <v>4.3549999999999998E-2</v>
      </c>
      <c r="J97" s="371">
        <f t="shared" si="17"/>
        <v>4.3549999999999998E-2</v>
      </c>
      <c r="L97" s="363">
        <f t="shared" si="26"/>
        <v>49187</v>
      </c>
      <c r="M97" s="323">
        <f t="shared" si="27"/>
        <v>149</v>
      </c>
      <c r="N97" s="368">
        <v>6739.2220349795443</v>
      </c>
      <c r="O97" s="368">
        <f t="shared" ca="1" si="19"/>
        <v>217.33027624246949</v>
      </c>
      <c r="P97" s="368">
        <f t="shared" si="21"/>
        <v>22.464073449931817</v>
      </c>
      <c r="Q97" s="368">
        <f t="shared" ca="1" si="20"/>
        <v>194.86620279253768</v>
      </c>
      <c r="R97" s="369">
        <f t="shared" ca="1" si="22"/>
        <v>6544.3558321870069</v>
      </c>
      <c r="S97" s="370">
        <f>INDEX('1 mos LIBOR'!$M$3:$M$122,MATCH(L97,'1 mos LIBOR'!$N$3:$N$122))</f>
        <v>1.9434900000000001E-2</v>
      </c>
      <c r="T97" s="371">
        <f t="shared" si="23"/>
        <v>0.04</v>
      </c>
    </row>
    <row r="98" spans="2:20">
      <c r="B98" s="367">
        <f t="shared" si="24"/>
        <v>49217</v>
      </c>
      <c r="C98" s="323">
        <f t="shared" si="25"/>
        <v>150</v>
      </c>
      <c r="D98" s="368" t="e">
        <f>INDEX('Monthly Cash Flow'!$L$132:$EM$132, MATCH(C98, 'Monthly Cash Flow'!$L$12:$EM$12, 0))</f>
        <v>#N/A</v>
      </c>
      <c r="E98" s="368">
        <f t="shared" ca="1" si="18"/>
        <v>0</v>
      </c>
      <c r="F98" s="368" t="e">
        <f t="shared" si="14"/>
        <v>#N/A</v>
      </c>
      <c r="G98" s="368" t="e">
        <f t="shared" ca="1" si="15"/>
        <v>#N/A</v>
      </c>
      <c r="H98" s="369" t="e">
        <f t="shared" ca="1" si="16"/>
        <v>#N/A</v>
      </c>
      <c r="I98" s="370">
        <f>MAX($J$5, INDEX('1 mos LIBOR'!$M$3:$M$122,MATCH(B98,'1 mos LIBOR'!$N$3:$N$122)))</f>
        <v>4.3549999999999998E-2</v>
      </c>
      <c r="J98" s="371">
        <f t="shared" si="17"/>
        <v>4.3549999999999998E-2</v>
      </c>
      <c r="L98" s="363">
        <f t="shared" si="26"/>
        <v>49217</v>
      </c>
      <c r="M98" s="323">
        <f t="shared" si="27"/>
        <v>150</v>
      </c>
      <c r="N98" s="368">
        <v>6726.5317444689827</v>
      </c>
      <c r="O98" s="368">
        <f t="shared" ca="1" si="19"/>
        <v>217.33027624246949</v>
      </c>
      <c r="P98" s="368">
        <f t="shared" si="21"/>
        <v>22.421772481563277</v>
      </c>
      <c r="Q98" s="368">
        <f t="shared" ca="1" si="20"/>
        <v>194.90850376090623</v>
      </c>
      <c r="R98" s="369">
        <f t="shared" ca="1" si="22"/>
        <v>6531.6232407080761</v>
      </c>
      <c r="S98" s="370">
        <f>INDEX('1 mos LIBOR'!$M$3:$M$122,MATCH(L98,'1 mos LIBOR'!$N$3:$N$122))</f>
        <v>1.9434900000000001E-2</v>
      </c>
      <c r="T98" s="371">
        <f t="shared" si="23"/>
        <v>0.04</v>
      </c>
    </row>
    <row r="99" spans="2:20">
      <c r="B99" s="367">
        <f t="shared" si="24"/>
        <v>49248</v>
      </c>
      <c r="C99" s="323">
        <f t="shared" si="25"/>
        <v>151</v>
      </c>
      <c r="D99" s="368" t="e">
        <f>INDEX('Monthly Cash Flow'!$L$132:$EM$132, MATCH(C99, 'Monthly Cash Flow'!$L$12:$EM$12, 0))</f>
        <v>#N/A</v>
      </c>
      <c r="E99" s="368">
        <f t="shared" ca="1" si="18"/>
        <v>0</v>
      </c>
      <c r="F99" s="368" t="e">
        <f t="shared" si="14"/>
        <v>#N/A</v>
      </c>
      <c r="G99" s="368" t="e">
        <f t="shared" ca="1" si="15"/>
        <v>#N/A</v>
      </c>
      <c r="H99" s="369" t="e">
        <f t="shared" ca="1" si="16"/>
        <v>#N/A</v>
      </c>
      <c r="I99" s="370">
        <f>MAX($J$5, INDEX('1 mos LIBOR'!$M$3:$M$122,MATCH(B99,'1 mos LIBOR'!$N$3:$N$122)))</f>
        <v>4.3549999999999998E-2</v>
      </c>
      <c r="J99" s="371">
        <f t="shared" si="17"/>
        <v>4.3549999999999998E-2</v>
      </c>
      <c r="L99" s="363">
        <f t="shared" si="26"/>
        <v>49248</v>
      </c>
      <c r="M99" s="323">
        <f t="shared" si="27"/>
        <v>151</v>
      </c>
      <c r="N99" s="368">
        <v>6713.7836525404609</v>
      </c>
      <c r="O99" s="368">
        <f t="shared" ca="1" si="19"/>
        <v>217.33027624246949</v>
      </c>
      <c r="P99" s="368">
        <f t="shared" si="21"/>
        <v>22.379278841801536</v>
      </c>
      <c r="Q99" s="368">
        <f t="shared" ca="1" si="20"/>
        <v>194.95099740066797</v>
      </c>
      <c r="R99" s="369">
        <f t="shared" ca="1" si="22"/>
        <v>6518.8326551397931</v>
      </c>
      <c r="S99" s="370">
        <f>INDEX('1 mos LIBOR'!$M$3:$M$122,MATCH(L99,'1 mos LIBOR'!$N$3:$N$122))</f>
        <v>1.9434900000000001E-2</v>
      </c>
      <c r="T99" s="371">
        <f t="shared" si="23"/>
        <v>0.04</v>
      </c>
    </row>
    <row r="100" spans="2:20">
      <c r="B100" s="367">
        <f t="shared" si="24"/>
        <v>49278</v>
      </c>
      <c r="C100" s="323">
        <f t="shared" si="25"/>
        <v>152</v>
      </c>
      <c r="D100" s="368" t="e">
        <f>INDEX('Monthly Cash Flow'!$L$132:$EM$132, MATCH(C100, 'Monthly Cash Flow'!$L$12:$EM$12, 0))</f>
        <v>#N/A</v>
      </c>
      <c r="E100" s="368">
        <f t="shared" ca="1" si="18"/>
        <v>0</v>
      </c>
      <c r="F100" s="368" t="e">
        <f t="shared" si="14"/>
        <v>#N/A</v>
      </c>
      <c r="G100" s="368" t="e">
        <f t="shared" ca="1" si="15"/>
        <v>#N/A</v>
      </c>
      <c r="H100" s="369" t="e">
        <f t="shared" ca="1" si="16"/>
        <v>#N/A</v>
      </c>
      <c r="I100" s="370">
        <f>MAX($J$5, INDEX('1 mos LIBOR'!$M$3:$M$122,MATCH(B100,'1 mos LIBOR'!$N$3:$N$122)))</f>
        <v>4.3549999999999998E-2</v>
      </c>
      <c r="J100" s="371">
        <f t="shared" si="17"/>
        <v>4.3549999999999998E-2</v>
      </c>
      <c r="L100" s="363">
        <f t="shared" si="26"/>
        <v>49278</v>
      </c>
      <c r="M100" s="323">
        <f t="shared" si="27"/>
        <v>152</v>
      </c>
      <c r="N100" s="368">
        <v>6700.9774959215247</v>
      </c>
      <c r="O100" s="368">
        <f t="shared" ca="1" si="19"/>
        <v>217.33027624246949</v>
      </c>
      <c r="P100" s="368">
        <f t="shared" si="21"/>
        <v>22.33659165307175</v>
      </c>
      <c r="Q100" s="368">
        <f t="shared" ca="1" si="20"/>
        <v>194.99368458939773</v>
      </c>
      <c r="R100" s="369">
        <f t="shared" ca="1" si="22"/>
        <v>6505.9838113321266</v>
      </c>
      <c r="S100" s="370">
        <f>INDEX('1 mos LIBOR'!$M$3:$M$122,MATCH(L100,'1 mos LIBOR'!$N$3:$N$122))</f>
        <v>1.9434900000000001E-2</v>
      </c>
      <c r="T100" s="371">
        <f t="shared" si="23"/>
        <v>0.04</v>
      </c>
    </row>
    <row r="101" spans="2:20">
      <c r="B101" s="367">
        <f t="shared" si="24"/>
        <v>49309</v>
      </c>
      <c r="C101" s="323">
        <f t="shared" si="25"/>
        <v>153</v>
      </c>
      <c r="D101" s="368" t="e">
        <f>INDEX('Monthly Cash Flow'!$L$132:$EM$132, MATCH(C101, 'Monthly Cash Flow'!$L$12:$EM$12, 0))</f>
        <v>#N/A</v>
      </c>
      <c r="E101" s="368">
        <f t="shared" ca="1" si="18"/>
        <v>0</v>
      </c>
      <c r="F101" s="368" t="e">
        <f t="shared" si="14"/>
        <v>#N/A</v>
      </c>
      <c r="G101" s="368" t="e">
        <f t="shared" ca="1" si="15"/>
        <v>#N/A</v>
      </c>
      <c r="H101" s="369" t="e">
        <f t="shared" ca="1" si="16"/>
        <v>#N/A</v>
      </c>
      <c r="I101" s="370">
        <f>MAX($J$5, INDEX('1 mos LIBOR'!$M$3:$M$122,MATCH(B101,'1 mos LIBOR'!$N$3:$N$122)))</f>
        <v>4.3549999999999998E-2</v>
      </c>
      <c r="J101" s="371">
        <f t="shared" si="17"/>
        <v>4.3549999999999998E-2</v>
      </c>
      <c r="L101" s="363">
        <f t="shared" si="26"/>
        <v>49309</v>
      </c>
      <c r="M101" s="323">
        <f t="shared" si="27"/>
        <v>153</v>
      </c>
      <c r="N101" s="368">
        <v>6688.1130101405752</v>
      </c>
      <c r="O101" s="368">
        <f t="shared" ca="1" si="19"/>
        <v>217.33027624246949</v>
      </c>
      <c r="P101" s="368">
        <f t="shared" si="21"/>
        <v>22.293710033801919</v>
      </c>
      <c r="Q101" s="368">
        <f t="shared" ca="1" si="20"/>
        <v>195.03656620866758</v>
      </c>
      <c r="R101" s="369">
        <f t="shared" ca="1" si="22"/>
        <v>6493.0764439319073</v>
      </c>
      <c r="S101" s="370">
        <f>INDEX('1 mos LIBOR'!$M$3:$M$122,MATCH(L101,'1 mos LIBOR'!$N$3:$N$122))</f>
        <v>1.9434900000000001E-2</v>
      </c>
      <c r="T101" s="371">
        <f t="shared" si="23"/>
        <v>0.04</v>
      </c>
    </row>
    <row r="102" spans="2:20">
      <c r="B102" s="367">
        <f t="shared" si="24"/>
        <v>49340</v>
      </c>
      <c r="C102" s="323">
        <f t="shared" si="25"/>
        <v>154</v>
      </c>
      <c r="D102" s="368" t="e">
        <f>INDEX('Monthly Cash Flow'!$L$132:$EM$132, MATCH(C102, 'Monthly Cash Flow'!$L$12:$EM$12, 0))</f>
        <v>#N/A</v>
      </c>
      <c r="E102" s="368">
        <f t="shared" ca="1" si="18"/>
        <v>0</v>
      </c>
      <c r="F102" s="368" t="e">
        <f t="shared" si="14"/>
        <v>#N/A</v>
      </c>
      <c r="G102" s="368" t="e">
        <f t="shared" ca="1" si="15"/>
        <v>#N/A</v>
      </c>
      <c r="H102" s="369" t="e">
        <f t="shared" ca="1" si="16"/>
        <v>#N/A</v>
      </c>
      <c r="I102" s="370">
        <f>MAX($J$5, INDEX('1 mos LIBOR'!$M$3:$M$122,MATCH(B102,'1 mos LIBOR'!$N$3:$N$122)))</f>
        <v>4.3549999999999998E-2</v>
      </c>
      <c r="J102" s="371">
        <f t="shared" si="17"/>
        <v>4.3549999999999998E-2</v>
      </c>
      <c r="L102" s="363">
        <f t="shared" si="26"/>
        <v>49340</v>
      </c>
      <c r="M102" s="323">
        <f t="shared" si="27"/>
        <v>154</v>
      </c>
      <c r="N102" s="368">
        <v>6675.1899295214025</v>
      </c>
      <c r="O102" s="368">
        <f t="shared" ca="1" si="19"/>
        <v>217.33027624246949</v>
      </c>
      <c r="P102" s="368">
        <f t="shared" si="21"/>
        <v>22.250633098404677</v>
      </c>
      <c r="Q102" s="368">
        <f t="shared" ca="1" si="20"/>
        <v>195.07964314406482</v>
      </c>
      <c r="R102" s="369">
        <f t="shared" ca="1" si="22"/>
        <v>6480.1102863773376</v>
      </c>
      <c r="S102" s="370">
        <f>INDEX('1 mos LIBOR'!$M$3:$M$122,MATCH(L102,'1 mos LIBOR'!$N$3:$N$122))</f>
        <v>1.9434900000000001E-2</v>
      </c>
      <c r="T102" s="371">
        <f t="shared" si="23"/>
        <v>0.04</v>
      </c>
    </row>
    <row r="103" spans="2:20">
      <c r="B103" s="367">
        <f t="shared" si="24"/>
        <v>49368</v>
      </c>
      <c r="C103" s="323">
        <f t="shared" si="25"/>
        <v>155</v>
      </c>
      <c r="D103" s="368" t="e">
        <f>INDEX('Monthly Cash Flow'!$L$132:$EM$132, MATCH(C103, 'Monthly Cash Flow'!$L$12:$EM$12, 0))</f>
        <v>#N/A</v>
      </c>
      <c r="E103" s="368">
        <f t="shared" ca="1" si="18"/>
        <v>0</v>
      </c>
      <c r="F103" s="368" t="e">
        <f t="shared" si="14"/>
        <v>#N/A</v>
      </c>
      <c r="G103" s="368" t="e">
        <f t="shared" ca="1" si="15"/>
        <v>#N/A</v>
      </c>
      <c r="H103" s="369" t="e">
        <f t="shared" ca="1" si="16"/>
        <v>#N/A</v>
      </c>
      <c r="I103" s="370">
        <f>MAX($J$5, INDEX('1 mos LIBOR'!$M$3:$M$122,MATCH(B103,'1 mos LIBOR'!$N$3:$N$122)))</f>
        <v>4.3549999999999998E-2</v>
      </c>
      <c r="J103" s="371">
        <f t="shared" si="17"/>
        <v>4.3549999999999998E-2</v>
      </c>
      <c r="L103" s="363">
        <f t="shared" si="26"/>
        <v>49368</v>
      </c>
      <c r="M103" s="323">
        <f t="shared" si="27"/>
        <v>155</v>
      </c>
      <c r="N103" s="368">
        <v>6662.2079871777023</v>
      </c>
      <c r="O103" s="368">
        <f t="shared" ca="1" si="19"/>
        <v>217.33027624246949</v>
      </c>
      <c r="P103" s="368">
        <f t="shared" si="21"/>
        <v>22.207359957259005</v>
      </c>
      <c r="Q103" s="368">
        <f t="shared" ca="1" si="20"/>
        <v>195.12291628521049</v>
      </c>
      <c r="R103" s="369">
        <f t="shared" ca="1" si="22"/>
        <v>6467.0850708924918</v>
      </c>
      <c r="S103" s="370">
        <f>INDEX('1 mos LIBOR'!$M$3:$M$122,MATCH(L103,'1 mos LIBOR'!$N$3:$N$122))</f>
        <v>1.9434900000000001E-2</v>
      </c>
      <c r="T103" s="371">
        <f t="shared" si="23"/>
        <v>0.04</v>
      </c>
    </row>
    <row r="104" spans="2:20">
      <c r="B104" s="367">
        <f t="shared" si="24"/>
        <v>49399</v>
      </c>
      <c r="C104" s="323">
        <f t="shared" si="25"/>
        <v>156</v>
      </c>
      <c r="D104" s="368" t="e">
        <f>INDEX('Monthly Cash Flow'!$L$132:$EM$132, MATCH(C104, 'Monthly Cash Flow'!$L$12:$EM$12, 0))</f>
        <v>#N/A</v>
      </c>
      <c r="E104" s="368">
        <f t="shared" ca="1" si="18"/>
        <v>0</v>
      </c>
      <c r="F104" s="368" t="e">
        <f t="shared" si="14"/>
        <v>#N/A</v>
      </c>
      <c r="G104" s="368" t="e">
        <f t="shared" ca="1" si="15"/>
        <v>#N/A</v>
      </c>
      <c r="H104" s="369" t="e">
        <f t="shared" ca="1" si="16"/>
        <v>#N/A</v>
      </c>
      <c r="I104" s="370">
        <f>MAX($J$5, INDEX('1 mos LIBOR'!$M$3:$M$122,MATCH(B104,'1 mos LIBOR'!$N$3:$N$122)))</f>
        <v>4.3549999999999998E-2</v>
      </c>
      <c r="J104" s="371">
        <f t="shared" si="17"/>
        <v>4.3549999999999998E-2</v>
      </c>
      <c r="L104" s="363">
        <f t="shared" si="26"/>
        <v>49399</v>
      </c>
      <c r="M104" s="323">
        <f t="shared" si="27"/>
        <v>156</v>
      </c>
      <c r="N104" s="368">
        <v>6649.1669150075641</v>
      </c>
      <c r="O104" s="368">
        <f t="shared" ca="1" si="19"/>
        <v>217.33027624246949</v>
      </c>
      <c r="P104" s="368">
        <f t="shared" si="21"/>
        <v>22.16388971669188</v>
      </c>
      <c r="Q104" s="368">
        <f t="shared" ca="1" si="20"/>
        <v>195.16638652577763</v>
      </c>
      <c r="R104" s="369">
        <f t="shared" ca="1" si="22"/>
        <v>6454.0005284817862</v>
      </c>
      <c r="S104" s="370">
        <f>INDEX('1 mos LIBOR'!$M$3:$M$122,MATCH(L104,'1 mos LIBOR'!$N$3:$N$122))</f>
        <v>1.9434900000000001E-2</v>
      </c>
      <c r="T104" s="371">
        <f t="shared" si="23"/>
        <v>0.04</v>
      </c>
    </row>
    <row r="105" spans="2:20">
      <c r="B105" s="367">
        <f t="shared" si="24"/>
        <v>49429</v>
      </c>
      <c r="C105" s="323">
        <f t="shared" si="25"/>
        <v>157</v>
      </c>
      <c r="D105" s="368" t="e">
        <f>INDEX('Monthly Cash Flow'!$L$132:$EM$132, MATCH(C105, 'Monthly Cash Flow'!$L$12:$EM$12, 0))</f>
        <v>#N/A</v>
      </c>
      <c r="E105" s="368">
        <f t="shared" ca="1" si="18"/>
        <v>0</v>
      </c>
      <c r="F105" s="368" t="e">
        <f t="shared" si="14"/>
        <v>#N/A</v>
      </c>
      <c r="G105" s="368" t="e">
        <f t="shared" ca="1" si="15"/>
        <v>#N/A</v>
      </c>
      <c r="H105" s="369" t="e">
        <f t="shared" ca="1" si="16"/>
        <v>#N/A</v>
      </c>
      <c r="I105" s="370">
        <f>MAX($J$5, INDEX('1 mos LIBOR'!$M$3:$M$122,MATCH(B105,'1 mos LIBOR'!$N$3:$N$122)))</f>
        <v>4.3549999999999998E-2</v>
      </c>
      <c r="J105" s="371">
        <f t="shared" si="17"/>
        <v>4.3549999999999998E-2</v>
      </c>
      <c r="L105" s="363">
        <f t="shared" si="26"/>
        <v>49429</v>
      </c>
      <c r="M105" s="323">
        <f t="shared" si="27"/>
        <v>157</v>
      </c>
      <c r="N105" s="368">
        <v>6636.0664436879315</v>
      </c>
      <c r="O105" s="368">
        <f t="shared" ca="1" si="19"/>
        <v>217.33027624246949</v>
      </c>
      <c r="P105" s="368">
        <f t="shared" si="21"/>
        <v>22.120221478959774</v>
      </c>
      <c r="Q105" s="368">
        <f t="shared" ca="1" si="20"/>
        <v>195.21005476350973</v>
      </c>
      <c r="R105" s="369">
        <f t="shared" ca="1" si="22"/>
        <v>6440.8563889244215</v>
      </c>
      <c r="S105" s="370">
        <f>INDEX('1 mos LIBOR'!$M$3:$M$122,MATCH(L105,'1 mos LIBOR'!$N$3:$N$122))</f>
        <v>1.9434900000000001E-2</v>
      </c>
      <c r="T105" s="371">
        <f t="shared" si="23"/>
        <v>0.04</v>
      </c>
    </row>
    <row r="106" spans="2:20">
      <c r="B106" s="367">
        <f t="shared" si="24"/>
        <v>49460</v>
      </c>
      <c r="C106" s="323">
        <f t="shared" si="25"/>
        <v>158</v>
      </c>
      <c r="D106" s="368" t="e">
        <f>INDEX('Monthly Cash Flow'!$L$132:$EM$132, MATCH(C106, 'Monthly Cash Flow'!$L$12:$EM$12, 0))</f>
        <v>#N/A</v>
      </c>
      <c r="E106" s="368">
        <f t="shared" ca="1" si="18"/>
        <v>0</v>
      </c>
      <c r="F106" s="368" t="e">
        <f t="shared" si="14"/>
        <v>#N/A</v>
      </c>
      <c r="G106" s="368" t="e">
        <f t="shared" ca="1" si="15"/>
        <v>#N/A</v>
      </c>
      <c r="H106" s="369" t="e">
        <f t="shared" ca="1" si="16"/>
        <v>#N/A</v>
      </c>
      <c r="I106" s="370">
        <f>MAX($J$5, INDEX('1 mos LIBOR'!$M$3:$M$122,MATCH(B106,'1 mos LIBOR'!$N$3:$N$122)))</f>
        <v>4.3549999999999998E-2</v>
      </c>
      <c r="J106" s="371">
        <f t="shared" si="17"/>
        <v>4.3549999999999998E-2</v>
      </c>
      <c r="L106" s="363">
        <f t="shared" si="26"/>
        <v>49460</v>
      </c>
      <c r="M106" s="323">
        <f t="shared" si="27"/>
        <v>158</v>
      </c>
      <c r="N106" s="368">
        <v>6622.9063026690446</v>
      </c>
      <c r="O106" s="368">
        <f t="shared" ca="1" si="19"/>
        <v>217.33027624246949</v>
      </c>
      <c r="P106" s="368">
        <f t="shared" si="21"/>
        <v>22.07635434223015</v>
      </c>
      <c r="Q106" s="368">
        <f t="shared" ca="1" si="20"/>
        <v>195.25392190023933</v>
      </c>
      <c r="R106" s="369">
        <f t="shared" ca="1" si="22"/>
        <v>6427.6523807688054</v>
      </c>
      <c r="S106" s="370">
        <f>INDEX('1 mos LIBOR'!$M$3:$M$122,MATCH(L106,'1 mos LIBOR'!$N$3:$N$122))</f>
        <v>1.9434900000000001E-2</v>
      </c>
      <c r="T106" s="371">
        <f t="shared" si="23"/>
        <v>0.04</v>
      </c>
    </row>
    <row r="107" spans="2:20">
      <c r="B107" s="367">
        <f t="shared" si="24"/>
        <v>49490</v>
      </c>
      <c r="C107" s="323">
        <f t="shared" si="25"/>
        <v>159</v>
      </c>
      <c r="D107" s="368" t="e">
        <f>INDEX('Monthly Cash Flow'!$L$132:$EM$132, MATCH(C107, 'Monthly Cash Flow'!$L$12:$EM$12, 0))</f>
        <v>#N/A</v>
      </c>
      <c r="E107" s="368">
        <f t="shared" ca="1" si="18"/>
        <v>0</v>
      </c>
      <c r="F107" s="368" t="e">
        <f t="shared" si="14"/>
        <v>#N/A</v>
      </c>
      <c r="G107" s="368" t="e">
        <f t="shared" ca="1" si="15"/>
        <v>#N/A</v>
      </c>
      <c r="H107" s="369" t="e">
        <f t="shared" ca="1" si="16"/>
        <v>#N/A</v>
      </c>
      <c r="I107" s="370">
        <f>MAX($J$5, INDEX('1 mos LIBOR'!$M$3:$M$122,MATCH(B107,'1 mos LIBOR'!$N$3:$N$122)))</f>
        <v>4.3549999999999998E-2</v>
      </c>
      <c r="J107" s="371">
        <f t="shared" si="17"/>
        <v>4.3549999999999998E-2</v>
      </c>
      <c r="L107" s="363">
        <f t="shared" si="26"/>
        <v>49490</v>
      </c>
      <c r="M107" s="323">
        <f t="shared" si="27"/>
        <v>159</v>
      </c>
      <c r="N107" s="368">
        <v>6609.6862201688482</v>
      </c>
      <c r="O107" s="368">
        <f t="shared" ca="1" si="19"/>
        <v>217.33027624246949</v>
      </c>
      <c r="P107" s="368">
        <f t="shared" si="21"/>
        <v>22.032287400562826</v>
      </c>
      <c r="Q107" s="368">
        <f t="shared" ca="1" si="20"/>
        <v>195.29798884190666</v>
      </c>
      <c r="R107" s="369">
        <f t="shared" ca="1" si="22"/>
        <v>6414.3882313269414</v>
      </c>
      <c r="S107" s="370">
        <f>INDEX('1 mos LIBOR'!$M$3:$M$122,MATCH(L107,'1 mos LIBOR'!$N$3:$N$122))</f>
        <v>1.9434900000000001E-2</v>
      </c>
      <c r="T107" s="371">
        <f t="shared" si="23"/>
        <v>0.04</v>
      </c>
    </row>
    <row r="108" spans="2:20">
      <c r="B108" s="367">
        <f t="shared" si="24"/>
        <v>49521</v>
      </c>
      <c r="C108" s="323">
        <f t="shared" si="25"/>
        <v>160</v>
      </c>
      <c r="D108" s="368" t="e">
        <f>INDEX('Monthly Cash Flow'!$L$132:$EM$132, MATCH(C108, 'Monthly Cash Flow'!$L$12:$EM$12, 0))</f>
        <v>#N/A</v>
      </c>
      <c r="E108" s="368">
        <f t="shared" ca="1" si="18"/>
        <v>0</v>
      </c>
      <c r="F108" s="368" t="e">
        <f t="shared" si="14"/>
        <v>#N/A</v>
      </c>
      <c r="G108" s="368" t="e">
        <f t="shared" ca="1" si="15"/>
        <v>#N/A</v>
      </c>
      <c r="H108" s="369" t="e">
        <f t="shared" ca="1" si="16"/>
        <v>#N/A</v>
      </c>
      <c r="I108" s="370">
        <f>MAX($J$5, INDEX('1 mos LIBOR'!$M$3:$M$122,MATCH(B108,'1 mos LIBOR'!$N$3:$N$122)))</f>
        <v>4.3549999999999998E-2</v>
      </c>
      <c r="J108" s="371">
        <f t="shared" si="17"/>
        <v>4.3549999999999998E-2</v>
      </c>
      <c r="L108" s="363">
        <f t="shared" si="26"/>
        <v>49521</v>
      </c>
      <c r="M108" s="323">
        <f t="shared" si="27"/>
        <v>160</v>
      </c>
      <c r="N108" s="368">
        <v>6596.4059231673818</v>
      </c>
      <c r="O108" s="368">
        <f t="shared" ca="1" si="19"/>
        <v>217.33027624246949</v>
      </c>
      <c r="P108" s="368">
        <f t="shared" si="21"/>
        <v>21.988019743891272</v>
      </c>
      <c r="Q108" s="368">
        <f t="shared" ca="1" si="20"/>
        <v>195.34225649857822</v>
      </c>
      <c r="R108" s="369">
        <f t="shared" ca="1" si="22"/>
        <v>6401.0636666688033</v>
      </c>
      <c r="S108" s="370">
        <f>INDEX('1 mos LIBOR'!$M$3:$M$122,MATCH(L108,'1 mos LIBOR'!$N$3:$N$122))</f>
        <v>1.9434900000000001E-2</v>
      </c>
      <c r="T108" s="371">
        <f t="shared" si="23"/>
        <v>0.04</v>
      </c>
    </row>
    <row r="109" spans="2:20">
      <c r="B109" s="367">
        <f t="shared" si="24"/>
        <v>49552</v>
      </c>
      <c r="C109" s="323">
        <f t="shared" si="25"/>
        <v>161</v>
      </c>
      <c r="D109" s="368" t="e">
        <f>INDEX('Monthly Cash Flow'!$L$132:$EM$132, MATCH(C109, 'Monthly Cash Flow'!$L$12:$EM$12, 0))</f>
        <v>#N/A</v>
      </c>
      <c r="E109" s="368">
        <f t="shared" ca="1" si="18"/>
        <v>0</v>
      </c>
      <c r="F109" s="368" t="e">
        <f t="shared" si="14"/>
        <v>#N/A</v>
      </c>
      <c r="G109" s="368" t="e">
        <f t="shared" ca="1" si="15"/>
        <v>#N/A</v>
      </c>
      <c r="H109" s="369" t="e">
        <f t="shared" ca="1" si="16"/>
        <v>#N/A</v>
      </c>
      <c r="I109" s="370">
        <f>MAX($J$5, INDEX('1 mos LIBOR'!$M$3:$M$122,MATCH(B109,'1 mos LIBOR'!$N$3:$N$122)))</f>
        <v>4.3549999999999998E-2</v>
      </c>
      <c r="J109" s="371">
        <f t="shared" si="17"/>
        <v>4.3549999999999998E-2</v>
      </c>
      <c r="L109" s="363">
        <f t="shared" si="26"/>
        <v>49552</v>
      </c>
      <c r="M109" s="323">
        <f t="shared" si="27"/>
        <v>161</v>
      </c>
      <c r="N109" s="368">
        <v>6583.0651374011404</v>
      </c>
      <c r="O109" s="368">
        <f t="shared" ca="1" si="19"/>
        <v>217.33027624246949</v>
      </c>
      <c r="P109" s="368">
        <f t="shared" si="21"/>
        <v>21.943550458003802</v>
      </c>
      <c r="Q109" s="368">
        <f t="shared" ca="1" si="20"/>
        <v>195.38672578446568</v>
      </c>
      <c r="R109" s="369">
        <f t="shared" ca="1" si="22"/>
        <v>6387.6784116166746</v>
      </c>
      <c r="S109" s="370">
        <f>INDEX('1 mos LIBOR'!$M$3:$M$122,MATCH(L109,'1 mos LIBOR'!$N$3:$N$122))</f>
        <v>1.9434900000000001E-2</v>
      </c>
      <c r="T109" s="371">
        <f t="shared" si="23"/>
        <v>0.04</v>
      </c>
    </row>
    <row r="110" spans="2:20">
      <c r="B110" s="367">
        <f t="shared" si="24"/>
        <v>49582</v>
      </c>
      <c r="C110" s="323">
        <f t="shared" si="25"/>
        <v>162</v>
      </c>
      <c r="D110" s="368" t="e">
        <f>INDEX('Monthly Cash Flow'!$L$132:$EM$132, MATCH(C110, 'Monthly Cash Flow'!$L$12:$EM$12, 0))</f>
        <v>#N/A</v>
      </c>
      <c r="E110" s="368">
        <f t="shared" ca="1" si="18"/>
        <v>0</v>
      </c>
      <c r="F110" s="368" t="e">
        <f t="shared" si="14"/>
        <v>#N/A</v>
      </c>
      <c r="G110" s="368" t="e">
        <f t="shared" ca="1" si="15"/>
        <v>#N/A</v>
      </c>
      <c r="H110" s="369" t="e">
        <f t="shared" ca="1" si="16"/>
        <v>#N/A</v>
      </c>
      <c r="I110" s="370">
        <f>MAX($J$5, INDEX('1 mos LIBOR'!$M$3:$M$122,MATCH(B110,'1 mos LIBOR'!$N$3:$N$122)))</f>
        <v>4.3549999999999998E-2</v>
      </c>
      <c r="J110" s="371">
        <f t="shared" si="17"/>
        <v>4.3549999999999998E-2</v>
      </c>
      <c r="L110" s="363">
        <f t="shared" si="26"/>
        <v>49582</v>
      </c>
      <c r="M110" s="323">
        <f t="shared" si="27"/>
        <v>162</v>
      </c>
      <c r="N110" s="368">
        <v>6569.6635873574105</v>
      </c>
      <c r="O110" s="368">
        <f t="shared" ca="1" si="19"/>
        <v>217.33027624246949</v>
      </c>
      <c r="P110" s="368">
        <f t="shared" si="21"/>
        <v>21.898878624524702</v>
      </c>
      <c r="Q110" s="368">
        <f t="shared" ca="1" si="20"/>
        <v>195.43139761794478</v>
      </c>
      <c r="R110" s="369">
        <f t="shared" ca="1" si="22"/>
        <v>6374.2321897394659</v>
      </c>
      <c r="S110" s="370">
        <f>INDEX('1 mos LIBOR'!$M$3:$M$122,MATCH(L110,'1 mos LIBOR'!$N$3:$N$122))</f>
        <v>1.9434900000000001E-2</v>
      </c>
      <c r="T110" s="371">
        <f t="shared" si="23"/>
        <v>0.04</v>
      </c>
    </row>
    <row r="111" spans="2:20">
      <c r="B111" s="367">
        <f t="shared" si="24"/>
        <v>49613</v>
      </c>
      <c r="C111" s="323">
        <f t="shared" si="25"/>
        <v>163</v>
      </c>
      <c r="D111" s="368" t="e">
        <f>INDEX('Monthly Cash Flow'!$L$132:$EM$132, MATCH(C111, 'Monthly Cash Flow'!$L$12:$EM$12, 0))</f>
        <v>#N/A</v>
      </c>
      <c r="E111" s="368">
        <f t="shared" ca="1" si="18"/>
        <v>0</v>
      </c>
      <c r="F111" s="368" t="e">
        <f t="shared" si="14"/>
        <v>#N/A</v>
      </c>
      <c r="G111" s="368" t="e">
        <f t="shared" ca="1" si="15"/>
        <v>#N/A</v>
      </c>
      <c r="H111" s="369" t="e">
        <f t="shared" ca="1" si="16"/>
        <v>#N/A</v>
      </c>
      <c r="I111" s="370">
        <f>MAX($J$5, INDEX('1 mos LIBOR'!$M$3:$M$122,MATCH(B111,'1 mos LIBOR'!$N$3:$N$122)))</f>
        <v>4.3549999999999998E-2</v>
      </c>
      <c r="J111" s="371">
        <f t="shared" si="17"/>
        <v>4.3549999999999998E-2</v>
      </c>
      <c r="L111" s="363">
        <f t="shared" si="26"/>
        <v>49613</v>
      </c>
      <c r="M111" s="323">
        <f t="shared" si="27"/>
        <v>163</v>
      </c>
      <c r="N111" s="368">
        <v>6556.2009962685806</v>
      </c>
      <c r="O111" s="368">
        <f t="shared" ca="1" si="19"/>
        <v>217.33027624246949</v>
      </c>
      <c r="P111" s="368">
        <f t="shared" si="21"/>
        <v>21.85400332089527</v>
      </c>
      <c r="Q111" s="368">
        <f t="shared" ca="1" si="20"/>
        <v>195.47627292157424</v>
      </c>
      <c r="R111" s="369">
        <f t="shared" ca="1" si="22"/>
        <v>6360.7247233470061</v>
      </c>
      <c r="S111" s="370">
        <f>INDEX('1 mos LIBOR'!$M$3:$M$122,MATCH(L111,'1 mos LIBOR'!$N$3:$N$122))</f>
        <v>1.9434900000000001E-2</v>
      </c>
      <c r="T111" s="371">
        <f t="shared" si="23"/>
        <v>0.04</v>
      </c>
    </row>
    <row r="112" spans="2:20">
      <c r="B112" s="367">
        <f t="shared" si="24"/>
        <v>49643</v>
      </c>
      <c r="C112" s="323">
        <f t="shared" si="25"/>
        <v>164</v>
      </c>
      <c r="D112" s="368" t="e">
        <f>INDEX('Monthly Cash Flow'!$L$132:$EM$132, MATCH(C112, 'Monthly Cash Flow'!$L$12:$EM$12, 0))</f>
        <v>#N/A</v>
      </c>
      <c r="E112" s="368">
        <f t="shared" ca="1" si="18"/>
        <v>0</v>
      </c>
      <c r="F112" s="368" t="e">
        <f t="shared" si="14"/>
        <v>#N/A</v>
      </c>
      <c r="G112" s="368" t="e">
        <f t="shared" ca="1" si="15"/>
        <v>#N/A</v>
      </c>
      <c r="H112" s="369" t="e">
        <f t="shared" ca="1" si="16"/>
        <v>#N/A</v>
      </c>
      <c r="I112" s="370">
        <f>MAX($J$5, INDEX('1 mos LIBOR'!$M$3:$M$122,MATCH(B112,'1 mos LIBOR'!$N$3:$N$122)))</f>
        <v>4.3549999999999998E-2</v>
      </c>
      <c r="J112" s="371">
        <f t="shared" si="17"/>
        <v>4.3549999999999998E-2</v>
      </c>
      <c r="L112" s="363">
        <f t="shared" si="26"/>
        <v>49643</v>
      </c>
      <c r="M112" s="323">
        <f t="shared" si="27"/>
        <v>164</v>
      </c>
      <c r="N112" s="368">
        <v>6542.6770861064242</v>
      </c>
      <c r="O112" s="368">
        <f t="shared" ca="1" si="19"/>
        <v>217.33027624246949</v>
      </c>
      <c r="P112" s="368">
        <f t="shared" si="21"/>
        <v>21.808923620354747</v>
      </c>
      <c r="Q112" s="368">
        <f t="shared" ca="1" si="20"/>
        <v>195.52135262211476</v>
      </c>
      <c r="R112" s="369">
        <f t="shared" ca="1" si="22"/>
        <v>6347.1557334843092</v>
      </c>
      <c r="S112" s="370">
        <f>INDEX('1 mos LIBOR'!$M$3:$M$122,MATCH(L112,'1 mos LIBOR'!$N$3:$N$122))</f>
        <v>1.9434900000000001E-2</v>
      </c>
      <c r="T112" s="371">
        <f t="shared" si="23"/>
        <v>0.04</v>
      </c>
    </row>
    <row r="113" spans="2:20">
      <c r="B113" s="367">
        <f t="shared" si="24"/>
        <v>49674</v>
      </c>
      <c r="C113" s="323">
        <f t="shared" si="25"/>
        <v>165</v>
      </c>
      <c r="D113" s="368" t="e">
        <f>INDEX('Monthly Cash Flow'!$L$132:$EM$132, MATCH(C113, 'Monthly Cash Flow'!$L$12:$EM$12, 0))</f>
        <v>#N/A</v>
      </c>
      <c r="E113" s="368">
        <f t="shared" ca="1" si="18"/>
        <v>0</v>
      </c>
      <c r="F113" s="368" t="e">
        <f t="shared" si="14"/>
        <v>#N/A</v>
      </c>
      <c r="G113" s="368" t="e">
        <f t="shared" ca="1" si="15"/>
        <v>#N/A</v>
      </c>
      <c r="H113" s="369" t="e">
        <f t="shared" ca="1" si="16"/>
        <v>#N/A</v>
      </c>
      <c r="I113" s="370">
        <f>MAX($J$5, INDEX('1 mos LIBOR'!$M$3:$M$122,MATCH(B113,'1 mos LIBOR'!$N$3:$N$122)))</f>
        <v>4.3549999999999998E-2</v>
      </c>
      <c r="J113" s="371">
        <f t="shared" si="17"/>
        <v>4.3549999999999998E-2</v>
      </c>
      <c r="L113" s="363">
        <f t="shared" si="26"/>
        <v>49674</v>
      </c>
      <c r="M113" s="323">
        <f t="shared" si="27"/>
        <v>165</v>
      </c>
      <c r="N113" s="368">
        <v>6529.0915775763588</v>
      </c>
      <c r="O113" s="368">
        <f t="shared" ca="1" si="19"/>
        <v>217.33027624246949</v>
      </c>
      <c r="P113" s="368">
        <f t="shared" si="21"/>
        <v>21.763638591921197</v>
      </c>
      <c r="Q113" s="368">
        <f t="shared" ca="1" si="20"/>
        <v>195.5666376505483</v>
      </c>
      <c r="R113" s="369">
        <f t="shared" ca="1" si="22"/>
        <v>6333.52493992581</v>
      </c>
      <c r="S113" s="370">
        <f>INDEX('1 mos LIBOR'!$M$3:$M$122,MATCH(L113,'1 mos LIBOR'!$N$3:$N$122))</f>
        <v>1.9434900000000001E-2</v>
      </c>
      <c r="T113" s="371">
        <f t="shared" si="23"/>
        <v>0.04</v>
      </c>
    </row>
    <row r="114" spans="2:20">
      <c r="B114" s="367">
        <f t="shared" si="24"/>
        <v>49705</v>
      </c>
      <c r="C114" s="323">
        <f t="shared" si="25"/>
        <v>166</v>
      </c>
      <c r="D114" s="368" t="e">
        <f>INDEX('Monthly Cash Flow'!$L$132:$EM$132, MATCH(C114, 'Monthly Cash Flow'!$L$12:$EM$12, 0))</f>
        <v>#N/A</v>
      </c>
      <c r="E114" s="368">
        <f t="shared" ca="1" si="18"/>
        <v>0</v>
      </c>
      <c r="F114" s="368" t="e">
        <f t="shared" si="14"/>
        <v>#N/A</v>
      </c>
      <c r="G114" s="368" t="e">
        <f t="shared" ca="1" si="15"/>
        <v>#N/A</v>
      </c>
      <c r="H114" s="369" t="e">
        <f t="shared" ca="1" si="16"/>
        <v>#N/A</v>
      </c>
      <c r="I114" s="370">
        <f>MAX($J$5, INDEX('1 mos LIBOR'!$M$3:$M$122,MATCH(B114,'1 mos LIBOR'!$N$3:$N$122)))</f>
        <v>4.3549999999999998E-2</v>
      </c>
      <c r="J114" s="371">
        <f t="shared" si="17"/>
        <v>4.3549999999999998E-2</v>
      </c>
      <c r="L114" s="363">
        <f t="shared" si="26"/>
        <v>49705</v>
      </c>
      <c r="M114" s="323">
        <f t="shared" si="27"/>
        <v>166</v>
      </c>
      <c r="N114" s="368">
        <v>6515.4441901116779</v>
      </c>
      <c r="O114" s="368">
        <f t="shared" ca="1" si="19"/>
        <v>217.33027624246949</v>
      </c>
      <c r="P114" s="368">
        <f t="shared" si="21"/>
        <v>21.718147300372262</v>
      </c>
      <c r="Q114" s="368">
        <f t="shared" ca="1" si="20"/>
        <v>195.61212894209723</v>
      </c>
      <c r="R114" s="369">
        <f t="shared" ca="1" si="22"/>
        <v>6319.8320611695808</v>
      </c>
      <c r="S114" s="370">
        <f>INDEX('1 mos LIBOR'!$M$3:$M$122,MATCH(L114,'1 mos LIBOR'!$N$3:$N$122))</f>
        <v>1.9434900000000001E-2</v>
      </c>
      <c r="T114" s="371">
        <f t="shared" si="23"/>
        <v>0.04</v>
      </c>
    </row>
    <row r="115" spans="2:20">
      <c r="B115" s="367">
        <f t="shared" si="24"/>
        <v>49734</v>
      </c>
      <c r="C115" s="323">
        <f t="shared" si="25"/>
        <v>167</v>
      </c>
      <c r="D115" s="368" t="e">
        <f>INDEX('Monthly Cash Flow'!$L$132:$EM$132, MATCH(C115, 'Monthly Cash Flow'!$L$12:$EM$12, 0))</f>
        <v>#N/A</v>
      </c>
      <c r="E115" s="368">
        <f t="shared" ca="1" si="18"/>
        <v>0</v>
      </c>
      <c r="F115" s="368" t="e">
        <f t="shared" si="14"/>
        <v>#N/A</v>
      </c>
      <c r="G115" s="368" t="e">
        <f t="shared" ca="1" si="15"/>
        <v>#N/A</v>
      </c>
      <c r="H115" s="369" t="e">
        <f t="shared" ca="1" si="16"/>
        <v>#N/A</v>
      </c>
      <c r="I115" s="370">
        <f>MAX($J$5, INDEX('1 mos LIBOR'!$M$3:$M$122,MATCH(B115,'1 mos LIBOR'!$N$3:$N$122)))</f>
        <v>4.3549999999999998E-2</v>
      </c>
      <c r="J115" s="371">
        <f t="shared" si="17"/>
        <v>4.3549999999999998E-2</v>
      </c>
      <c r="L115" s="363">
        <f t="shared" si="26"/>
        <v>49734</v>
      </c>
      <c r="M115" s="323">
        <f t="shared" si="27"/>
        <v>167</v>
      </c>
      <c r="N115" s="368">
        <v>6501.734641867758</v>
      </c>
      <c r="O115" s="368">
        <f t="shared" ca="1" si="19"/>
        <v>217.33027624246949</v>
      </c>
      <c r="P115" s="368">
        <f t="shared" si="21"/>
        <v>21.672448806225859</v>
      </c>
      <c r="Q115" s="368">
        <f t="shared" ca="1" si="20"/>
        <v>195.65782743624362</v>
      </c>
      <c r="R115" s="369">
        <f t="shared" ca="1" si="22"/>
        <v>6306.0768144315143</v>
      </c>
      <c r="S115" s="370">
        <f>INDEX('1 mos LIBOR'!$M$3:$M$122,MATCH(L115,'1 mos LIBOR'!$N$3:$N$122))</f>
        <v>1.9434900000000001E-2</v>
      </c>
      <c r="T115" s="371">
        <f t="shared" si="23"/>
        <v>0.04</v>
      </c>
    </row>
    <row r="116" spans="2:20">
      <c r="B116" s="367">
        <f t="shared" si="24"/>
        <v>49765</v>
      </c>
      <c r="C116" s="323">
        <f t="shared" si="25"/>
        <v>168</v>
      </c>
      <c r="D116" s="368" t="e">
        <f>INDEX('Monthly Cash Flow'!$L$132:$EM$132, MATCH(C116, 'Monthly Cash Flow'!$L$12:$EM$12, 0))</f>
        <v>#N/A</v>
      </c>
      <c r="E116" s="368">
        <f t="shared" ca="1" si="18"/>
        <v>0</v>
      </c>
      <c r="F116" s="368" t="e">
        <f t="shared" si="14"/>
        <v>#N/A</v>
      </c>
      <c r="G116" s="368" t="e">
        <f t="shared" ca="1" si="15"/>
        <v>#N/A</v>
      </c>
      <c r="H116" s="369" t="e">
        <f t="shared" ca="1" si="16"/>
        <v>#N/A</v>
      </c>
      <c r="I116" s="370">
        <f>MAX($J$5, INDEX('1 mos LIBOR'!$M$3:$M$122,MATCH(B116,'1 mos LIBOR'!$N$3:$N$122)))</f>
        <v>4.3549999999999998E-2</v>
      </c>
      <c r="J116" s="371">
        <f t="shared" si="17"/>
        <v>4.3549999999999998E-2</v>
      </c>
      <c r="L116" s="363">
        <f t="shared" si="26"/>
        <v>49765</v>
      </c>
      <c r="M116" s="323">
        <f t="shared" si="27"/>
        <v>168</v>
      </c>
      <c r="N116" s="368">
        <v>6487.9626497162353</v>
      </c>
      <c r="O116" s="368">
        <f t="shared" ca="1" si="19"/>
        <v>217.33027624246949</v>
      </c>
      <c r="P116" s="368">
        <f t="shared" si="21"/>
        <v>21.626542165720782</v>
      </c>
      <c r="Q116" s="368">
        <f t="shared" ca="1" si="20"/>
        <v>195.7037340767487</v>
      </c>
      <c r="R116" s="369">
        <f t="shared" ca="1" si="22"/>
        <v>6292.258915639487</v>
      </c>
      <c r="S116" s="370">
        <f>INDEX('1 mos LIBOR'!$M$3:$M$122,MATCH(L116,'1 mos LIBOR'!$N$3:$N$122))</f>
        <v>1.9434900000000001E-2</v>
      </c>
      <c r="T116" s="371">
        <f t="shared" si="23"/>
        <v>0.04</v>
      </c>
    </row>
    <row r="117" spans="2:20">
      <c r="B117" s="367">
        <f t="shared" si="24"/>
        <v>49795</v>
      </c>
      <c r="C117" s="323">
        <f t="shared" si="25"/>
        <v>169</v>
      </c>
      <c r="D117" s="368" t="e">
        <f>INDEX('Monthly Cash Flow'!$L$132:$EM$132, MATCH(C117, 'Monthly Cash Flow'!$L$12:$EM$12, 0))</f>
        <v>#N/A</v>
      </c>
      <c r="E117" s="368">
        <f t="shared" ca="1" si="18"/>
        <v>0</v>
      </c>
      <c r="F117" s="368" t="e">
        <f t="shared" si="14"/>
        <v>#N/A</v>
      </c>
      <c r="G117" s="368" t="e">
        <f t="shared" ca="1" si="15"/>
        <v>#N/A</v>
      </c>
      <c r="H117" s="369" t="e">
        <f t="shared" ca="1" si="16"/>
        <v>#N/A</v>
      </c>
      <c r="I117" s="370">
        <f>MAX($J$5, INDEX('1 mos LIBOR'!$M$3:$M$122,MATCH(B117,'1 mos LIBOR'!$N$3:$N$122)))</f>
        <v>4.3549999999999998E-2</v>
      </c>
      <c r="J117" s="371">
        <f t="shared" si="17"/>
        <v>4.3549999999999998E-2</v>
      </c>
      <c r="L117" s="363">
        <f t="shared" si="26"/>
        <v>49795</v>
      </c>
      <c r="M117" s="323">
        <f t="shared" si="27"/>
        <v>169</v>
      </c>
      <c r="N117" s="368">
        <v>6474.1279292391609</v>
      </c>
      <c r="O117" s="368">
        <f t="shared" ca="1" si="19"/>
        <v>217.33027624246949</v>
      </c>
      <c r="P117" s="368">
        <f t="shared" si="21"/>
        <v>21.580426430797203</v>
      </c>
      <c r="Q117" s="368">
        <f t="shared" ca="1" si="20"/>
        <v>195.74984981167228</v>
      </c>
      <c r="R117" s="369">
        <f t="shared" ca="1" si="22"/>
        <v>6278.378079427489</v>
      </c>
      <c r="S117" s="370">
        <f>INDEX('1 mos LIBOR'!$M$3:$M$122,MATCH(L117,'1 mos LIBOR'!$N$3:$N$122))</f>
        <v>1.9434900000000001E-2</v>
      </c>
      <c r="T117" s="371">
        <f t="shared" si="23"/>
        <v>0.04</v>
      </c>
    </row>
    <row r="118" spans="2:20">
      <c r="B118" s="367">
        <f t="shared" si="24"/>
        <v>49826</v>
      </c>
      <c r="C118" s="323">
        <f t="shared" si="25"/>
        <v>170</v>
      </c>
      <c r="D118" s="368" t="e">
        <f>INDEX('Monthly Cash Flow'!$L$132:$EM$132, MATCH(C118, 'Monthly Cash Flow'!$L$12:$EM$12, 0))</f>
        <v>#N/A</v>
      </c>
      <c r="E118" s="368">
        <f t="shared" ca="1" si="18"/>
        <v>0</v>
      </c>
      <c r="F118" s="368" t="e">
        <f t="shared" si="14"/>
        <v>#N/A</v>
      </c>
      <c r="G118" s="368" t="e">
        <f t="shared" ca="1" si="15"/>
        <v>#N/A</v>
      </c>
      <c r="H118" s="369" t="e">
        <f t="shared" ca="1" si="16"/>
        <v>#N/A</v>
      </c>
      <c r="I118" s="370">
        <f>MAX($J$5, INDEX('1 mos LIBOR'!$M$3:$M$122,MATCH(B118,'1 mos LIBOR'!$N$3:$N$122)))</f>
        <v>4.3549999999999998E-2</v>
      </c>
      <c r="J118" s="371">
        <f t="shared" si="17"/>
        <v>4.3549999999999998E-2</v>
      </c>
      <c r="L118" s="363">
        <f t="shared" si="26"/>
        <v>49826</v>
      </c>
      <c r="M118" s="323">
        <f t="shared" si="27"/>
        <v>170</v>
      </c>
      <c r="N118" s="368">
        <v>6460.2301947231254</v>
      </c>
      <c r="O118" s="368">
        <f t="shared" ca="1" si="19"/>
        <v>217.33027624246949</v>
      </c>
      <c r="P118" s="368">
        <f t="shared" si="21"/>
        <v>21.534100649077086</v>
      </c>
      <c r="Q118" s="368">
        <f t="shared" ca="1" si="20"/>
        <v>195.79617559339241</v>
      </c>
      <c r="R118" s="369">
        <f t="shared" ca="1" si="22"/>
        <v>6264.4340191297333</v>
      </c>
      <c r="S118" s="370">
        <f>INDEX('1 mos LIBOR'!$M$3:$M$122,MATCH(L118,'1 mos LIBOR'!$N$3:$N$122))</f>
        <v>1.9434900000000001E-2</v>
      </c>
      <c r="T118" s="371">
        <f t="shared" si="23"/>
        <v>0.04</v>
      </c>
    </row>
    <row r="119" spans="2:20">
      <c r="B119" s="367">
        <f t="shared" si="24"/>
        <v>49856</v>
      </c>
      <c r="C119" s="323">
        <f t="shared" si="25"/>
        <v>171</v>
      </c>
      <c r="D119" s="368" t="e">
        <f>INDEX('Monthly Cash Flow'!$L$132:$EM$132, MATCH(C119, 'Monthly Cash Flow'!$L$12:$EM$12, 0))</f>
        <v>#N/A</v>
      </c>
      <c r="E119" s="368">
        <f t="shared" ca="1" si="18"/>
        <v>0</v>
      </c>
      <c r="F119" s="368" t="e">
        <f t="shared" si="14"/>
        <v>#N/A</v>
      </c>
      <c r="G119" s="368" t="e">
        <f t="shared" ca="1" si="15"/>
        <v>#N/A</v>
      </c>
      <c r="H119" s="369" t="e">
        <f t="shared" ca="1" si="16"/>
        <v>#N/A</v>
      </c>
      <c r="I119" s="370">
        <f>MAX($J$5, INDEX('1 mos LIBOR'!$M$3:$M$122,MATCH(B119,'1 mos LIBOR'!$N$3:$N$122)))</f>
        <v>4.3549999999999998E-2</v>
      </c>
      <c r="J119" s="371">
        <f t="shared" si="17"/>
        <v>4.3549999999999998E-2</v>
      </c>
      <c r="L119" s="363">
        <f t="shared" si="26"/>
        <v>49856</v>
      </c>
      <c r="M119" s="323">
        <f t="shared" si="27"/>
        <v>171</v>
      </c>
      <c r="N119" s="368">
        <v>6446.2691591533594</v>
      </c>
      <c r="O119" s="368">
        <f t="shared" ca="1" si="19"/>
        <v>217.33027624246949</v>
      </c>
      <c r="P119" s="368">
        <f t="shared" si="21"/>
        <v>21.487563863844532</v>
      </c>
      <c r="Q119" s="368">
        <f t="shared" ca="1" si="20"/>
        <v>195.84271237862495</v>
      </c>
      <c r="R119" s="369">
        <f t="shared" ca="1" si="22"/>
        <v>6250.4264467747344</v>
      </c>
      <c r="S119" s="370">
        <f>INDEX('1 mos LIBOR'!$M$3:$M$122,MATCH(L119,'1 mos LIBOR'!$N$3:$N$122))</f>
        <v>1.9434900000000001E-2</v>
      </c>
      <c r="T119" s="371">
        <f t="shared" si="23"/>
        <v>0.04</v>
      </c>
    </row>
    <row r="120" spans="2:20">
      <c r="B120" s="367">
        <f t="shared" si="24"/>
        <v>49887</v>
      </c>
      <c r="C120" s="323">
        <f t="shared" si="25"/>
        <v>172</v>
      </c>
      <c r="D120" s="368" t="e">
        <f>INDEX('Monthly Cash Flow'!$L$132:$EM$132, MATCH(C120, 'Monthly Cash Flow'!$L$12:$EM$12, 0))</f>
        <v>#N/A</v>
      </c>
      <c r="E120" s="368">
        <f t="shared" ca="1" si="18"/>
        <v>0</v>
      </c>
      <c r="F120" s="368" t="e">
        <f t="shared" si="14"/>
        <v>#N/A</v>
      </c>
      <c r="G120" s="368" t="e">
        <f t="shared" ca="1" si="15"/>
        <v>#N/A</v>
      </c>
      <c r="H120" s="369" t="e">
        <f t="shared" ca="1" si="16"/>
        <v>#N/A</v>
      </c>
      <c r="I120" s="370">
        <f>MAX($J$5, INDEX('1 mos LIBOR'!$M$3:$M$122,MATCH(B120,'1 mos LIBOR'!$N$3:$N$122)))</f>
        <v>4.3549999999999998E-2</v>
      </c>
      <c r="J120" s="371">
        <f t="shared" si="17"/>
        <v>4.3549999999999998E-2</v>
      </c>
      <c r="L120" s="363">
        <f t="shared" si="26"/>
        <v>49887</v>
      </c>
      <c r="M120" s="323">
        <f t="shared" si="27"/>
        <v>172</v>
      </c>
      <c r="N120" s="368">
        <v>6432.2445342078063</v>
      </c>
      <c r="O120" s="368">
        <f t="shared" ca="1" si="19"/>
        <v>217.33027624246949</v>
      </c>
      <c r="P120" s="368">
        <f t="shared" si="21"/>
        <v>21.440815114026023</v>
      </c>
      <c r="Q120" s="368">
        <f t="shared" ca="1" si="20"/>
        <v>195.88946112844349</v>
      </c>
      <c r="R120" s="369">
        <f t="shared" ca="1" si="22"/>
        <v>6236.3550730793631</v>
      </c>
      <c r="S120" s="370">
        <f>INDEX('1 mos LIBOR'!$M$3:$M$122,MATCH(L120,'1 mos LIBOR'!$N$3:$N$122))</f>
        <v>1.9434900000000001E-2</v>
      </c>
      <c r="T120" s="371">
        <f t="shared" si="23"/>
        <v>0.04</v>
      </c>
    </row>
    <row r="121" spans="2:20">
      <c r="B121" s="367">
        <f t="shared" si="24"/>
        <v>49918</v>
      </c>
      <c r="C121" s="323">
        <f t="shared" si="25"/>
        <v>173</v>
      </c>
      <c r="D121" s="368" t="e">
        <f>INDEX('Monthly Cash Flow'!$L$132:$EM$132, MATCH(C121, 'Monthly Cash Flow'!$L$12:$EM$12, 0))</f>
        <v>#N/A</v>
      </c>
      <c r="E121" s="368">
        <f t="shared" ca="1" si="18"/>
        <v>0</v>
      </c>
      <c r="F121" s="368" t="e">
        <f t="shared" si="14"/>
        <v>#N/A</v>
      </c>
      <c r="G121" s="368" t="e">
        <f t="shared" ca="1" si="15"/>
        <v>#N/A</v>
      </c>
      <c r="H121" s="369" t="e">
        <f t="shared" ca="1" si="16"/>
        <v>#N/A</v>
      </c>
      <c r="I121" s="370">
        <f>MAX($J$5, INDEX('1 mos LIBOR'!$M$3:$M$122,MATCH(B121,'1 mos LIBOR'!$N$3:$N$122)))</f>
        <v>4.3549999999999998E-2</v>
      </c>
      <c r="J121" s="371">
        <f t="shared" si="17"/>
        <v>4.3549999999999998E-2</v>
      </c>
      <c r="L121" s="363">
        <f t="shared" si="26"/>
        <v>49918</v>
      </c>
      <c r="M121" s="323">
        <f t="shared" si="27"/>
        <v>173</v>
      </c>
      <c r="N121" s="368">
        <v>6418.1560302511671</v>
      </c>
      <c r="O121" s="368">
        <f t="shared" ca="1" si="19"/>
        <v>217.33027624246949</v>
      </c>
      <c r="P121" s="368">
        <f t="shared" si="21"/>
        <v>21.393853434170556</v>
      </c>
      <c r="Q121" s="368">
        <f t="shared" ca="1" si="20"/>
        <v>195.93642280829894</v>
      </c>
      <c r="R121" s="369">
        <f t="shared" ca="1" si="22"/>
        <v>6222.2196074428684</v>
      </c>
      <c r="S121" s="370">
        <f>INDEX('1 mos LIBOR'!$M$3:$M$122,MATCH(L121,'1 mos LIBOR'!$N$3:$N$122))</f>
        <v>1.9434900000000001E-2</v>
      </c>
      <c r="T121" s="371">
        <f t="shared" si="23"/>
        <v>0.04</v>
      </c>
    </row>
    <row r="122" spans="2:20">
      <c r="B122" s="367">
        <f t="shared" si="24"/>
        <v>49948</v>
      </c>
      <c r="C122" s="323">
        <f t="shared" si="25"/>
        <v>174</v>
      </c>
      <c r="D122" s="368" t="e">
        <f>INDEX('Monthly Cash Flow'!$L$132:$EM$132, MATCH(C122, 'Monthly Cash Flow'!$L$12:$EM$12, 0))</f>
        <v>#N/A</v>
      </c>
      <c r="E122" s="368">
        <f t="shared" ca="1" si="18"/>
        <v>0</v>
      </c>
      <c r="F122" s="368" t="e">
        <f t="shared" si="14"/>
        <v>#N/A</v>
      </c>
      <c r="G122" s="368" t="e">
        <f t="shared" ca="1" si="15"/>
        <v>#N/A</v>
      </c>
      <c r="H122" s="369" t="e">
        <f t="shared" ca="1" si="16"/>
        <v>#N/A</v>
      </c>
      <c r="I122" s="370">
        <f>MAX($J$5, INDEX('1 mos LIBOR'!$M$3:$M$122,MATCH(B122,'1 mos LIBOR'!$N$3:$N$122)))</f>
        <v>4.3549999999999998E-2</v>
      </c>
      <c r="J122" s="371">
        <f t="shared" si="17"/>
        <v>4.3549999999999998E-2</v>
      </c>
      <c r="L122" s="363">
        <f t="shared" si="26"/>
        <v>49948</v>
      </c>
      <c r="M122" s="323">
        <f t="shared" si="27"/>
        <v>174</v>
      </c>
      <c r="N122" s="368">
        <v>6404.0033563289189</v>
      </c>
      <c r="O122" s="368">
        <f t="shared" ca="1" si="19"/>
        <v>217.33027624246949</v>
      </c>
      <c r="P122" s="368">
        <f t="shared" si="21"/>
        <v>21.346677854429728</v>
      </c>
      <c r="Q122" s="368">
        <f t="shared" ca="1" si="20"/>
        <v>195.98359838803975</v>
      </c>
      <c r="R122" s="369">
        <f t="shared" ca="1" si="22"/>
        <v>6208.0197579408796</v>
      </c>
      <c r="S122" s="370">
        <f>INDEX('1 mos LIBOR'!$M$3:$M$122,MATCH(L122,'1 mos LIBOR'!$N$3:$N$122))</f>
        <v>1.9434900000000001E-2</v>
      </c>
      <c r="T122" s="371">
        <f t="shared" si="23"/>
        <v>0.04</v>
      </c>
    </row>
    <row r="123" spans="2:20">
      <c r="B123" s="367">
        <f t="shared" si="24"/>
        <v>49979</v>
      </c>
      <c r="C123" s="323">
        <f t="shared" si="25"/>
        <v>175</v>
      </c>
      <c r="D123" s="368" t="e">
        <f>INDEX('Monthly Cash Flow'!$L$132:$EM$132, MATCH(C123, 'Monthly Cash Flow'!$L$12:$EM$12, 0))</f>
        <v>#N/A</v>
      </c>
      <c r="E123" s="368">
        <f t="shared" ca="1" si="18"/>
        <v>0</v>
      </c>
      <c r="F123" s="368" t="e">
        <f t="shared" si="14"/>
        <v>#N/A</v>
      </c>
      <c r="G123" s="368" t="e">
        <f t="shared" ca="1" si="15"/>
        <v>#N/A</v>
      </c>
      <c r="H123" s="369" t="e">
        <f t="shared" ca="1" si="16"/>
        <v>#N/A</v>
      </c>
      <c r="I123" s="370">
        <f>MAX($J$5, INDEX('1 mos LIBOR'!$M$3:$M$122,MATCH(B123,'1 mos LIBOR'!$N$3:$N$122)))</f>
        <v>4.3549999999999998E-2</v>
      </c>
      <c r="J123" s="371">
        <f t="shared" si="17"/>
        <v>4.3549999999999998E-2</v>
      </c>
      <c r="L123" s="363">
        <f t="shared" si="26"/>
        <v>49979</v>
      </c>
      <c r="M123" s="323">
        <f t="shared" si="27"/>
        <v>175</v>
      </c>
      <c r="N123" s="368">
        <v>6389.7862201613061</v>
      </c>
      <c r="O123" s="368">
        <f t="shared" ca="1" si="19"/>
        <v>217.33027624246949</v>
      </c>
      <c r="P123" s="368">
        <f t="shared" si="21"/>
        <v>21.29928740053769</v>
      </c>
      <c r="Q123" s="368">
        <f t="shared" ca="1" si="20"/>
        <v>196.03098884193182</v>
      </c>
      <c r="R123" s="369">
        <f t="shared" ca="1" si="22"/>
        <v>6193.7552313193746</v>
      </c>
      <c r="S123" s="370">
        <f>INDEX('1 mos LIBOR'!$M$3:$M$122,MATCH(L123,'1 mos LIBOR'!$N$3:$N$122))</f>
        <v>1.9434900000000001E-2</v>
      </c>
      <c r="T123" s="371">
        <f t="shared" si="23"/>
        <v>0.04</v>
      </c>
    </row>
    <row r="124" spans="2:20">
      <c r="B124" s="367">
        <f t="shared" si="24"/>
        <v>50009</v>
      </c>
      <c r="C124" s="323">
        <f t="shared" si="25"/>
        <v>176</v>
      </c>
      <c r="D124" s="368" t="e">
        <f>INDEX('Monthly Cash Flow'!$L$132:$EM$132, MATCH(C124, 'Monthly Cash Flow'!$L$12:$EM$12, 0))</f>
        <v>#N/A</v>
      </c>
      <c r="E124" s="368">
        <f t="shared" ca="1" si="18"/>
        <v>0</v>
      </c>
      <c r="F124" s="368" t="e">
        <f t="shared" si="14"/>
        <v>#N/A</v>
      </c>
      <c r="G124" s="368" t="e">
        <f t="shared" ca="1" si="15"/>
        <v>#N/A</v>
      </c>
      <c r="H124" s="369" t="e">
        <f t="shared" ca="1" si="16"/>
        <v>#N/A</v>
      </c>
      <c r="I124" s="370">
        <f>MAX($J$5, INDEX('1 mos LIBOR'!$M$3:$M$122,MATCH(B124,'1 mos LIBOR'!$N$3:$N$122)))</f>
        <v>4.3549999999999998E-2</v>
      </c>
      <c r="J124" s="371">
        <f t="shared" si="17"/>
        <v>4.3549999999999998E-2</v>
      </c>
      <c r="L124" s="363">
        <f t="shared" si="26"/>
        <v>50009</v>
      </c>
      <c r="M124" s="323">
        <f t="shared" si="27"/>
        <v>176</v>
      </c>
      <c r="N124" s="368">
        <v>6375.5043281373055</v>
      </c>
      <c r="O124" s="368">
        <f t="shared" ca="1" si="19"/>
        <v>217.33027624246949</v>
      </c>
      <c r="P124" s="368">
        <f t="shared" si="21"/>
        <v>21.251681093791017</v>
      </c>
      <c r="Q124" s="368">
        <f t="shared" ca="1" si="20"/>
        <v>196.07859514867849</v>
      </c>
      <c r="R124" s="369">
        <f t="shared" ca="1" si="22"/>
        <v>6179.4257329886268</v>
      </c>
      <c r="S124" s="370">
        <f>INDEX('1 mos LIBOR'!$M$3:$M$122,MATCH(L124,'1 mos LIBOR'!$N$3:$N$122))</f>
        <v>1.9434900000000001E-2</v>
      </c>
      <c r="T124" s="371">
        <f t="shared" si="23"/>
        <v>0.04</v>
      </c>
    </row>
    <row r="125" spans="2:20">
      <c r="B125" s="367">
        <f t="shared" si="24"/>
        <v>50040</v>
      </c>
      <c r="C125" s="323">
        <f t="shared" si="25"/>
        <v>177</v>
      </c>
      <c r="D125" s="368" t="e">
        <f>INDEX('Monthly Cash Flow'!$L$132:$EM$132, MATCH(C125, 'Monthly Cash Flow'!$L$12:$EM$12, 0))</f>
        <v>#N/A</v>
      </c>
      <c r="E125" s="368">
        <f t="shared" ca="1" si="18"/>
        <v>0</v>
      </c>
      <c r="F125" s="368" t="e">
        <f t="shared" si="14"/>
        <v>#N/A</v>
      </c>
      <c r="G125" s="368" t="e">
        <f t="shared" ca="1" si="15"/>
        <v>#N/A</v>
      </c>
      <c r="H125" s="369" t="e">
        <f t="shared" ca="1" si="16"/>
        <v>#N/A</v>
      </c>
      <c r="I125" s="370">
        <f>MAX($J$5, INDEX('1 mos LIBOR'!$M$3:$M$122,MATCH(B125,'1 mos LIBOR'!$N$3:$N$122)))</f>
        <v>4.3549999999999998E-2</v>
      </c>
      <c r="J125" s="371">
        <f t="shared" si="17"/>
        <v>4.3549999999999998E-2</v>
      </c>
      <c r="L125" s="363">
        <f t="shared" si="26"/>
        <v>50040</v>
      </c>
      <c r="M125" s="323">
        <f t="shared" si="27"/>
        <v>177</v>
      </c>
      <c r="N125" s="368">
        <v>6361.1573853085611</v>
      </c>
      <c r="O125" s="368">
        <f t="shared" ca="1" si="19"/>
        <v>217.33027624246949</v>
      </c>
      <c r="P125" s="368">
        <f t="shared" si="21"/>
        <v>21.203857951028535</v>
      </c>
      <c r="Q125" s="368">
        <f t="shared" ca="1" si="20"/>
        <v>196.12641829144096</v>
      </c>
      <c r="R125" s="369">
        <f t="shared" ca="1" si="22"/>
        <v>6165.03096701712</v>
      </c>
      <c r="S125" s="370">
        <f>INDEX('1 mos LIBOR'!$M$3:$M$122,MATCH(L125,'1 mos LIBOR'!$N$3:$N$122))</f>
        <v>1.9434900000000001E-2</v>
      </c>
      <c r="T125" s="371">
        <f t="shared" si="23"/>
        <v>0.04</v>
      </c>
    </row>
    <row r="126" spans="2:20">
      <c r="B126" s="367">
        <f t="shared" si="24"/>
        <v>50071</v>
      </c>
      <c r="C126" s="323">
        <f t="shared" si="25"/>
        <v>178</v>
      </c>
      <c r="D126" s="368" t="e">
        <f>INDEX('Monthly Cash Flow'!$L$132:$EM$132, MATCH(C126, 'Monthly Cash Flow'!$L$12:$EM$12, 0))</f>
        <v>#N/A</v>
      </c>
      <c r="E126" s="368">
        <f t="shared" ca="1" si="18"/>
        <v>0</v>
      </c>
      <c r="F126" s="368" t="e">
        <f t="shared" si="14"/>
        <v>#N/A</v>
      </c>
      <c r="G126" s="368" t="e">
        <f t="shared" ca="1" si="15"/>
        <v>#N/A</v>
      </c>
      <c r="H126" s="369" t="e">
        <f t="shared" ca="1" si="16"/>
        <v>#N/A</v>
      </c>
      <c r="I126" s="370">
        <f>MAX($J$5, INDEX('1 mos LIBOR'!$M$3:$M$122,MATCH(B126,'1 mos LIBOR'!$N$3:$N$122)))</f>
        <v>4.3549999999999998E-2</v>
      </c>
      <c r="J126" s="371">
        <f t="shared" si="17"/>
        <v>4.3549999999999998E-2</v>
      </c>
      <c r="L126" s="363">
        <f t="shared" si="26"/>
        <v>50071</v>
      </c>
      <c r="M126" s="323">
        <f t="shared" si="27"/>
        <v>178</v>
      </c>
      <c r="N126" s="368">
        <v>6346.745095383294</v>
      </c>
      <c r="O126" s="368">
        <f t="shared" ca="1" si="19"/>
        <v>217.33027624246949</v>
      </c>
      <c r="P126" s="368">
        <f t="shared" si="21"/>
        <v>21.155816984610983</v>
      </c>
      <c r="Q126" s="368">
        <f t="shared" ca="1" si="20"/>
        <v>196.1744592578585</v>
      </c>
      <c r="R126" s="369">
        <f t="shared" ca="1" si="22"/>
        <v>6150.5706361254352</v>
      </c>
      <c r="S126" s="370">
        <f>INDEX('1 mos LIBOR'!$M$3:$M$122,MATCH(L126,'1 mos LIBOR'!$N$3:$N$122))</f>
        <v>1.9434900000000001E-2</v>
      </c>
      <c r="T126" s="371">
        <f t="shared" si="23"/>
        <v>0.04</v>
      </c>
    </row>
    <row r="127" spans="2:20">
      <c r="B127" s="367">
        <f t="shared" si="24"/>
        <v>50099</v>
      </c>
      <c r="C127" s="323">
        <f t="shared" si="25"/>
        <v>179</v>
      </c>
      <c r="D127" s="368" t="e">
        <f>INDEX('Monthly Cash Flow'!$L$132:$EM$132, MATCH(C127, 'Monthly Cash Flow'!$L$12:$EM$12, 0))</f>
        <v>#N/A</v>
      </c>
      <c r="E127" s="368">
        <f t="shared" ca="1" si="18"/>
        <v>0</v>
      </c>
      <c r="F127" s="368" t="e">
        <f t="shared" si="14"/>
        <v>#N/A</v>
      </c>
      <c r="G127" s="368" t="e">
        <f t="shared" ca="1" si="15"/>
        <v>#N/A</v>
      </c>
      <c r="H127" s="369" t="e">
        <f t="shared" ca="1" si="16"/>
        <v>#N/A</v>
      </c>
      <c r="I127" s="370">
        <f>MAX($J$5, INDEX('1 mos LIBOR'!$M$3:$M$122,MATCH(B127,'1 mos LIBOR'!$N$3:$N$122)))</f>
        <v>4.3549999999999998E-2</v>
      </c>
      <c r="J127" s="371">
        <f t="shared" si="17"/>
        <v>4.3549999999999998E-2</v>
      </c>
      <c r="L127" s="363">
        <f t="shared" si="26"/>
        <v>50099</v>
      </c>
      <c r="M127" s="323">
        <f t="shared" si="27"/>
        <v>179</v>
      </c>
      <c r="N127" s="368">
        <v>6332.2671607201828</v>
      </c>
      <c r="O127" s="368">
        <f t="shared" ca="1" si="19"/>
        <v>217.33027624246949</v>
      </c>
      <c r="P127" s="368">
        <f t="shared" si="21"/>
        <v>21.10755720240061</v>
      </c>
      <c r="Q127" s="368">
        <f t="shared" ca="1" si="20"/>
        <v>196.22271904006888</v>
      </c>
      <c r="R127" s="369">
        <f t="shared" ca="1" si="22"/>
        <v>6136.0444416801138</v>
      </c>
      <c r="S127" s="370">
        <f>INDEX('1 mos LIBOR'!$M$3:$M$122,MATCH(L127,'1 mos LIBOR'!$N$3:$N$122))</f>
        <v>1.9434900000000001E-2</v>
      </c>
      <c r="T127" s="371">
        <f t="shared" si="23"/>
        <v>0.04</v>
      </c>
    </row>
    <row r="128" spans="2:20">
      <c r="B128" s="367">
        <f t="shared" si="24"/>
        <v>50130</v>
      </c>
      <c r="C128" s="323">
        <f t="shared" si="25"/>
        <v>180</v>
      </c>
      <c r="D128" s="368" t="e">
        <f>INDEX('Monthly Cash Flow'!$L$132:$EM$132, MATCH(C128, 'Monthly Cash Flow'!$L$12:$EM$12, 0))</f>
        <v>#N/A</v>
      </c>
      <c r="E128" s="368">
        <f t="shared" ca="1" si="18"/>
        <v>0</v>
      </c>
      <c r="F128" s="368" t="e">
        <f t="shared" si="14"/>
        <v>#N/A</v>
      </c>
      <c r="G128" s="368" t="e">
        <f t="shared" ca="1" si="15"/>
        <v>#N/A</v>
      </c>
      <c r="H128" s="369" t="e">
        <f t="shared" ca="1" si="16"/>
        <v>#N/A</v>
      </c>
      <c r="I128" s="370">
        <f>MAX($J$5, INDEX('1 mos LIBOR'!$M$3:$M$122,MATCH(B128,'1 mos LIBOR'!$N$3:$N$122)))</f>
        <v>4.3549999999999998E-2</v>
      </c>
      <c r="J128" s="371">
        <f t="shared" si="17"/>
        <v>4.3549999999999998E-2</v>
      </c>
      <c r="L128" s="363">
        <f t="shared" si="26"/>
        <v>50130</v>
      </c>
      <c r="M128" s="323">
        <f t="shared" si="27"/>
        <v>180</v>
      </c>
      <c r="N128" s="368">
        <v>6317.7232823222166</v>
      </c>
      <c r="O128" s="368">
        <f t="shared" ca="1" si="19"/>
        <v>217.33027624246949</v>
      </c>
      <c r="P128" s="368">
        <f t="shared" si="21"/>
        <v>21.059077607740722</v>
      </c>
      <c r="Q128" s="368">
        <f t="shared" ca="1" si="20"/>
        <v>196.27119863472876</v>
      </c>
      <c r="R128" s="369">
        <f t="shared" ca="1" si="22"/>
        <v>6121.4520836874881</v>
      </c>
      <c r="S128" s="370">
        <f>INDEX('1 mos LIBOR'!$M$3:$M$122,MATCH(L128,'1 mos LIBOR'!$N$3:$N$122))</f>
        <v>1.9434900000000001E-2</v>
      </c>
      <c r="T128" s="371">
        <f t="shared" si="23"/>
        <v>0.04</v>
      </c>
    </row>
    <row r="129" spans="2:20">
      <c r="B129" s="367">
        <f t="shared" si="24"/>
        <v>50160</v>
      </c>
      <c r="C129" s="323">
        <f t="shared" si="25"/>
        <v>181</v>
      </c>
      <c r="D129" s="368" t="e">
        <f>INDEX('Monthly Cash Flow'!$L$132:$EM$132, MATCH(C129, 'Monthly Cash Flow'!$L$12:$EM$12, 0))</f>
        <v>#N/A</v>
      </c>
      <c r="E129" s="368">
        <f t="shared" ca="1" si="18"/>
        <v>0</v>
      </c>
      <c r="F129" s="368" t="e">
        <f t="shared" si="14"/>
        <v>#N/A</v>
      </c>
      <c r="G129" s="368" t="e">
        <f t="shared" ca="1" si="15"/>
        <v>#N/A</v>
      </c>
      <c r="H129" s="369" t="e">
        <f t="shared" ca="1" si="16"/>
        <v>#N/A</v>
      </c>
      <c r="I129" s="370">
        <f>MAX($J$5, INDEX('1 mos LIBOR'!$M$3:$M$122,MATCH(B129,'1 mos LIBOR'!$N$3:$N$122)))</f>
        <v>4.3549999999999998E-2</v>
      </c>
      <c r="J129" s="371">
        <f t="shared" si="17"/>
        <v>4.3549999999999998E-2</v>
      </c>
      <c r="L129" s="363">
        <f t="shared" si="26"/>
        <v>50160</v>
      </c>
      <c r="M129" s="323">
        <f t="shared" si="27"/>
        <v>181</v>
      </c>
      <c r="N129" s="368">
        <v>6303.1131598305201</v>
      </c>
      <c r="O129" s="368">
        <f t="shared" ca="1" si="19"/>
        <v>217.33027624246949</v>
      </c>
      <c r="P129" s="368">
        <f t="shared" si="21"/>
        <v>21.010377199435066</v>
      </c>
      <c r="Q129" s="368">
        <f t="shared" ca="1" si="20"/>
        <v>196.31989904303444</v>
      </c>
      <c r="R129" s="369">
        <f t="shared" ca="1" si="22"/>
        <v>6106.7932607874855</v>
      </c>
      <c r="S129" s="370">
        <f>INDEX('1 mos LIBOR'!$M$3:$M$122,MATCH(L129,'1 mos LIBOR'!$N$3:$N$122))</f>
        <v>1.9434900000000001E-2</v>
      </c>
      <c r="T129" s="371">
        <f t="shared" si="23"/>
        <v>0.04</v>
      </c>
    </row>
    <row r="130" spans="2:20">
      <c r="B130" s="367">
        <f t="shared" si="24"/>
        <v>50191</v>
      </c>
      <c r="C130" s="323">
        <f t="shared" si="25"/>
        <v>182</v>
      </c>
      <c r="D130" s="368" t="e">
        <f>INDEX('Monthly Cash Flow'!$L$132:$EM$132, MATCH(C130, 'Monthly Cash Flow'!$L$12:$EM$12, 0))</f>
        <v>#N/A</v>
      </c>
      <c r="E130" s="368">
        <f t="shared" ca="1" si="18"/>
        <v>0</v>
      </c>
      <c r="F130" s="368" t="e">
        <f t="shared" si="14"/>
        <v>#N/A</v>
      </c>
      <c r="G130" s="368" t="e">
        <f t="shared" ca="1" si="15"/>
        <v>#N/A</v>
      </c>
      <c r="H130" s="369" t="e">
        <f t="shared" ca="1" si="16"/>
        <v>#N/A</v>
      </c>
      <c r="I130" s="370">
        <f>MAX($J$5, INDEX('1 mos LIBOR'!$M$3:$M$122,MATCH(B130,'1 mos LIBOR'!$N$3:$N$122)))</f>
        <v>4.3549999999999998E-2</v>
      </c>
      <c r="J130" s="371">
        <f t="shared" si="17"/>
        <v>4.3549999999999998E-2</v>
      </c>
      <c r="L130" s="363">
        <f t="shared" si="26"/>
        <v>50191</v>
      </c>
      <c r="M130" s="323">
        <f t="shared" si="27"/>
        <v>182</v>
      </c>
      <c r="N130" s="368">
        <v>6288.4364915181513</v>
      </c>
      <c r="O130" s="368">
        <f t="shared" ca="1" si="19"/>
        <v>217.33027624246949</v>
      </c>
      <c r="P130" s="368">
        <f t="shared" si="21"/>
        <v>20.961454971727171</v>
      </c>
      <c r="Q130" s="368">
        <f t="shared" ca="1" si="20"/>
        <v>196.36882127074233</v>
      </c>
      <c r="R130" s="369">
        <f t="shared" ca="1" si="22"/>
        <v>6092.0676702474093</v>
      </c>
      <c r="S130" s="370">
        <f>INDEX('1 mos LIBOR'!$M$3:$M$122,MATCH(L130,'1 mos LIBOR'!$N$3:$N$122))</f>
        <v>1.9434900000000001E-2</v>
      </c>
      <c r="T130" s="371">
        <f t="shared" si="23"/>
        <v>0.04</v>
      </c>
    </row>
    <row r="131" spans="2:20">
      <c r="B131" s="367">
        <f t="shared" si="24"/>
        <v>50221</v>
      </c>
      <c r="C131" s="323">
        <f t="shared" si="25"/>
        <v>183</v>
      </c>
      <c r="D131" s="368" t="e">
        <f>INDEX('Monthly Cash Flow'!$L$132:$EM$132, MATCH(C131, 'Monthly Cash Flow'!$L$12:$EM$12, 0))</f>
        <v>#N/A</v>
      </c>
      <c r="E131" s="368">
        <f t="shared" ca="1" si="18"/>
        <v>0</v>
      </c>
      <c r="F131" s="368" t="e">
        <f t="shared" si="14"/>
        <v>#N/A</v>
      </c>
      <c r="G131" s="368" t="e">
        <f t="shared" ca="1" si="15"/>
        <v>#N/A</v>
      </c>
      <c r="H131" s="369" t="e">
        <f t="shared" ca="1" si="16"/>
        <v>#N/A</v>
      </c>
      <c r="I131" s="370">
        <f>MAX($J$5, INDEX('1 mos LIBOR'!$M$3:$M$122,MATCH(B131,'1 mos LIBOR'!$N$3:$N$122)))</f>
        <v>4.3549999999999998E-2</v>
      </c>
      <c r="J131" s="371">
        <f t="shared" si="17"/>
        <v>4.3549999999999998E-2</v>
      </c>
      <c r="L131" s="363">
        <f t="shared" si="26"/>
        <v>50221</v>
      </c>
      <c r="M131" s="323">
        <f t="shared" si="27"/>
        <v>183</v>
      </c>
      <c r="N131" s="368">
        <v>6273.6929742838702</v>
      </c>
      <c r="O131" s="368">
        <f t="shared" ca="1" si="19"/>
        <v>217.33027624246949</v>
      </c>
      <c r="P131" s="368">
        <f t="shared" si="21"/>
        <v>20.912309914279568</v>
      </c>
      <c r="Q131" s="368">
        <f t="shared" ca="1" si="20"/>
        <v>196.41796632818992</v>
      </c>
      <c r="R131" s="369">
        <f t="shared" ca="1" si="22"/>
        <v>6077.2750079556799</v>
      </c>
      <c r="S131" s="370">
        <f>INDEX('1 mos LIBOR'!$M$3:$M$122,MATCH(L131,'1 mos LIBOR'!$N$3:$N$122))</f>
        <v>1.9434900000000001E-2</v>
      </c>
      <c r="T131" s="371">
        <f t="shared" si="23"/>
        <v>0.04</v>
      </c>
    </row>
    <row r="132" spans="2:20">
      <c r="B132" s="367">
        <f t="shared" si="24"/>
        <v>50252</v>
      </c>
      <c r="C132" s="323">
        <f t="shared" si="25"/>
        <v>184</v>
      </c>
      <c r="D132" s="368" t="e">
        <f>INDEX('Monthly Cash Flow'!$L$132:$EM$132, MATCH(C132, 'Monthly Cash Flow'!$L$12:$EM$12, 0))</f>
        <v>#N/A</v>
      </c>
      <c r="E132" s="368">
        <f t="shared" ca="1" si="18"/>
        <v>0</v>
      </c>
      <c r="F132" s="368" t="e">
        <f t="shared" si="14"/>
        <v>#N/A</v>
      </c>
      <c r="G132" s="368" t="e">
        <f t="shared" ca="1" si="15"/>
        <v>#N/A</v>
      </c>
      <c r="H132" s="369" t="e">
        <f t="shared" ca="1" si="16"/>
        <v>#N/A</v>
      </c>
      <c r="I132" s="370">
        <f>MAX($J$5, INDEX('1 mos LIBOR'!$M$3:$M$122,MATCH(B132,'1 mos LIBOR'!$N$3:$N$122)))</f>
        <v>4.3549999999999998E-2</v>
      </c>
      <c r="J132" s="371">
        <f t="shared" si="17"/>
        <v>4.3549999999999998E-2</v>
      </c>
      <c r="L132" s="363">
        <f t="shared" si="26"/>
        <v>50252</v>
      </c>
      <c r="M132" s="323">
        <f t="shared" si="27"/>
        <v>184</v>
      </c>
      <c r="N132" s="368">
        <v>6258.882303645878</v>
      </c>
      <c r="O132" s="368">
        <f t="shared" ca="1" si="19"/>
        <v>217.33027624246949</v>
      </c>
      <c r="P132" s="368">
        <f t="shared" si="21"/>
        <v>20.862941012152927</v>
      </c>
      <c r="Q132" s="368">
        <f t="shared" ca="1" si="20"/>
        <v>196.46733523031656</v>
      </c>
      <c r="R132" s="369">
        <f t="shared" ca="1" si="22"/>
        <v>6062.4149684155618</v>
      </c>
      <c r="S132" s="370">
        <f>INDEX('1 mos LIBOR'!$M$3:$M$122,MATCH(L132,'1 mos LIBOR'!$N$3:$N$122))</f>
        <v>1.9434900000000001E-2</v>
      </c>
      <c r="T132" s="371">
        <f t="shared" si="23"/>
        <v>0.04</v>
      </c>
    </row>
    <row r="133" spans="2:20">
      <c r="B133" s="367">
        <f t="shared" si="24"/>
        <v>50283</v>
      </c>
      <c r="C133" s="323">
        <f t="shared" si="25"/>
        <v>185</v>
      </c>
      <c r="D133" s="368" t="e">
        <f>INDEX('Monthly Cash Flow'!$L$132:$EM$132, MATCH(C133, 'Monthly Cash Flow'!$L$12:$EM$12, 0))</f>
        <v>#N/A</v>
      </c>
      <c r="E133" s="368">
        <f t="shared" ca="1" si="18"/>
        <v>0</v>
      </c>
      <c r="F133" s="368" t="e">
        <f t="shared" ref="F133:F196" si="28">D133*J133/12</f>
        <v>#N/A</v>
      </c>
      <c r="G133" s="368" t="e">
        <f t="shared" ref="G133:G196" ca="1" si="29">+E133-F133</f>
        <v>#N/A</v>
      </c>
      <c r="H133" s="369" t="e">
        <f t="shared" ref="H133:H196" ca="1" si="30">+D133-G133</f>
        <v>#N/A</v>
      </c>
      <c r="I133" s="370">
        <f>MAX($J$5, INDEX('1 mos LIBOR'!$M$3:$M$122,MATCH(B133,'1 mos LIBOR'!$N$3:$N$122)))</f>
        <v>4.3549999999999998E-2</v>
      </c>
      <c r="J133" s="371">
        <f t="shared" ref="J133:J196" si="31">IF($I$2=1,I133+$J$4/10000,$J$3)</f>
        <v>4.3549999999999998E-2</v>
      </c>
      <c r="L133" s="363">
        <f t="shared" si="26"/>
        <v>50283</v>
      </c>
      <c r="M133" s="323">
        <f t="shared" si="27"/>
        <v>185</v>
      </c>
      <c r="N133" s="368">
        <v>6244.0041737355305</v>
      </c>
      <c r="O133" s="368">
        <f t="shared" ca="1" si="19"/>
        <v>217.33027624246949</v>
      </c>
      <c r="P133" s="368">
        <f t="shared" si="21"/>
        <v>20.813347245785103</v>
      </c>
      <c r="Q133" s="368">
        <f t="shared" ca="1" si="20"/>
        <v>196.51692899668438</v>
      </c>
      <c r="R133" s="369">
        <f t="shared" ca="1" si="22"/>
        <v>6047.4872447388461</v>
      </c>
      <c r="S133" s="370">
        <f>INDEX('1 mos LIBOR'!$M$3:$M$122,MATCH(L133,'1 mos LIBOR'!$N$3:$N$122))</f>
        <v>1.9434900000000001E-2</v>
      </c>
      <c r="T133" s="371">
        <f t="shared" si="23"/>
        <v>0.04</v>
      </c>
    </row>
    <row r="134" spans="2:20">
      <c r="B134" s="367">
        <f t="shared" si="24"/>
        <v>50313</v>
      </c>
      <c r="C134" s="323">
        <f t="shared" si="25"/>
        <v>186</v>
      </c>
      <c r="D134" s="368" t="e">
        <f>INDEX('Monthly Cash Flow'!$L$132:$EM$132, MATCH(C134, 'Monthly Cash Flow'!$L$12:$EM$12, 0))</f>
        <v>#N/A</v>
      </c>
      <c r="E134" s="368">
        <f t="shared" ca="1" si="18"/>
        <v>0</v>
      </c>
      <c r="F134" s="368" t="e">
        <f t="shared" si="28"/>
        <v>#N/A</v>
      </c>
      <c r="G134" s="368" t="e">
        <f t="shared" ca="1" si="29"/>
        <v>#N/A</v>
      </c>
      <c r="H134" s="369" t="e">
        <f t="shared" ca="1" si="30"/>
        <v>#N/A</v>
      </c>
      <c r="I134" s="370">
        <f>MAX($J$5, INDEX('1 mos LIBOR'!$M$3:$M$122,MATCH(B134,'1 mos LIBOR'!$N$3:$N$122)))</f>
        <v>4.3549999999999998E-2</v>
      </c>
      <c r="J134" s="371">
        <f t="shared" si="31"/>
        <v>4.3549999999999998E-2</v>
      </c>
      <c r="L134" s="363">
        <f t="shared" si="26"/>
        <v>50313</v>
      </c>
      <c r="M134" s="323">
        <f t="shared" si="27"/>
        <v>186</v>
      </c>
      <c r="N134" s="368">
        <v>6229.0582772910211</v>
      </c>
      <c r="O134" s="368">
        <f t="shared" ca="1" si="19"/>
        <v>217.33027624246949</v>
      </c>
      <c r="P134" s="368">
        <f t="shared" si="21"/>
        <v>20.763527590970071</v>
      </c>
      <c r="Q134" s="368">
        <f t="shared" ca="1" si="20"/>
        <v>196.56674865149944</v>
      </c>
      <c r="R134" s="369">
        <f t="shared" ca="1" si="22"/>
        <v>6032.4915286395217</v>
      </c>
      <c r="S134" s="370">
        <f>INDEX('1 mos LIBOR'!$M$3:$M$122,MATCH(L134,'1 mos LIBOR'!$N$3:$N$122))</f>
        <v>1.9434900000000001E-2</v>
      </c>
      <c r="T134" s="371">
        <f t="shared" si="23"/>
        <v>0.04</v>
      </c>
    </row>
    <row r="135" spans="2:20">
      <c r="B135" s="367">
        <f t="shared" si="24"/>
        <v>50344</v>
      </c>
      <c r="C135" s="323">
        <f t="shared" si="25"/>
        <v>187</v>
      </c>
      <c r="D135" s="368" t="e">
        <f>INDEX('Monthly Cash Flow'!$L$132:$EM$132, MATCH(C135, 'Monthly Cash Flow'!$L$12:$EM$12, 0))</f>
        <v>#N/A</v>
      </c>
      <c r="E135" s="368">
        <f t="shared" ca="1" si="18"/>
        <v>0</v>
      </c>
      <c r="F135" s="368" t="e">
        <f t="shared" si="28"/>
        <v>#N/A</v>
      </c>
      <c r="G135" s="368" t="e">
        <f t="shared" ca="1" si="29"/>
        <v>#N/A</v>
      </c>
      <c r="H135" s="369" t="e">
        <f t="shared" ca="1" si="30"/>
        <v>#N/A</v>
      </c>
      <c r="I135" s="370">
        <f>MAX($J$5, INDEX('1 mos LIBOR'!$M$3:$M$122,MATCH(B135,'1 mos LIBOR'!$N$3:$N$122)))</f>
        <v>4.3549999999999998E-2</v>
      </c>
      <c r="J135" s="371">
        <f t="shared" si="31"/>
        <v>4.3549999999999998E-2</v>
      </c>
      <c r="L135" s="363">
        <f t="shared" si="26"/>
        <v>50344</v>
      </c>
      <c r="M135" s="323">
        <f t="shared" si="27"/>
        <v>187</v>
      </c>
      <c r="N135" s="368">
        <v>6214.0443056510339</v>
      </c>
      <c r="O135" s="368">
        <f t="shared" ca="1" si="19"/>
        <v>217.33027624246949</v>
      </c>
      <c r="P135" s="368">
        <f t="shared" si="21"/>
        <v>20.713481018836781</v>
      </c>
      <c r="Q135" s="368">
        <f t="shared" ca="1" si="20"/>
        <v>196.61679522363272</v>
      </c>
      <c r="R135" s="369">
        <f t="shared" ca="1" si="22"/>
        <v>6017.4275104274011</v>
      </c>
      <c r="S135" s="370">
        <f>INDEX('1 mos LIBOR'!$M$3:$M$122,MATCH(L135,'1 mos LIBOR'!$N$3:$N$122))</f>
        <v>1.9434900000000001E-2</v>
      </c>
      <c r="T135" s="371">
        <f t="shared" si="23"/>
        <v>0.04</v>
      </c>
    </row>
    <row r="136" spans="2:20">
      <c r="B136" s="367">
        <f t="shared" si="24"/>
        <v>50374</v>
      </c>
      <c r="C136" s="323">
        <f t="shared" si="25"/>
        <v>188</v>
      </c>
      <c r="D136" s="368" t="e">
        <f>INDEX('Monthly Cash Flow'!$L$132:$EM$132, MATCH(C136, 'Monthly Cash Flow'!$L$12:$EM$12, 0))</f>
        <v>#N/A</v>
      </c>
      <c r="E136" s="368">
        <f t="shared" ca="1" si="18"/>
        <v>0</v>
      </c>
      <c r="F136" s="368" t="e">
        <f t="shared" si="28"/>
        <v>#N/A</v>
      </c>
      <c r="G136" s="368" t="e">
        <f t="shared" ca="1" si="29"/>
        <v>#N/A</v>
      </c>
      <c r="H136" s="369" t="e">
        <f t="shared" ca="1" si="30"/>
        <v>#N/A</v>
      </c>
      <c r="I136" s="370">
        <f>MAX($J$5, INDEX('1 mos LIBOR'!$M$3:$M$122,MATCH(B136,'1 mos LIBOR'!$N$3:$N$122)))</f>
        <v>4.3549999999999998E-2</v>
      </c>
      <c r="J136" s="371">
        <f t="shared" si="31"/>
        <v>4.3549999999999998E-2</v>
      </c>
      <c r="L136" s="363">
        <f t="shared" si="26"/>
        <v>50374</v>
      </c>
      <c r="M136" s="323">
        <f t="shared" si="27"/>
        <v>188</v>
      </c>
      <c r="N136" s="368">
        <v>6198.9619487483697</v>
      </c>
      <c r="O136" s="368">
        <f t="shared" ca="1" si="19"/>
        <v>217.33027624246949</v>
      </c>
      <c r="P136" s="368">
        <f t="shared" si="21"/>
        <v>20.6632064958279</v>
      </c>
      <c r="Q136" s="368">
        <f t="shared" ca="1" si="20"/>
        <v>196.6670697466416</v>
      </c>
      <c r="R136" s="369">
        <f t="shared" ca="1" si="22"/>
        <v>6002.2948790017281</v>
      </c>
      <c r="S136" s="370">
        <f>INDEX('1 mos LIBOR'!$M$3:$M$122,MATCH(L136,'1 mos LIBOR'!$N$3:$N$122))</f>
        <v>1.9434900000000001E-2</v>
      </c>
      <c r="T136" s="371">
        <f t="shared" si="23"/>
        <v>0.04</v>
      </c>
    </row>
    <row r="137" spans="2:20">
      <c r="B137" s="367">
        <f t="shared" si="24"/>
        <v>50405</v>
      </c>
      <c r="C137" s="323">
        <f t="shared" si="25"/>
        <v>189</v>
      </c>
      <c r="D137" s="368" t="e">
        <f>INDEX('Monthly Cash Flow'!$L$132:$EM$132, MATCH(C137, 'Monthly Cash Flow'!$L$12:$EM$12, 0))</f>
        <v>#N/A</v>
      </c>
      <c r="E137" s="368">
        <f t="shared" ref="E137:E200" ca="1" si="32">-PMT(J137/12,$E$2*12,$D$9,)</f>
        <v>0</v>
      </c>
      <c r="F137" s="368" t="e">
        <f t="shared" si="28"/>
        <v>#N/A</v>
      </c>
      <c r="G137" s="368" t="e">
        <f t="shared" ca="1" si="29"/>
        <v>#N/A</v>
      </c>
      <c r="H137" s="369" t="e">
        <f t="shared" ca="1" si="30"/>
        <v>#N/A</v>
      </c>
      <c r="I137" s="370">
        <f>MAX($J$5, INDEX('1 mos LIBOR'!$M$3:$M$122,MATCH(B137,'1 mos LIBOR'!$N$3:$N$122)))</f>
        <v>4.3549999999999998E-2</v>
      </c>
      <c r="J137" s="371">
        <f t="shared" si="31"/>
        <v>4.3549999999999998E-2</v>
      </c>
      <c r="L137" s="363">
        <f t="shared" si="26"/>
        <v>50405</v>
      </c>
      <c r="M137" s="323">
        <f t="shared" si="27"/>
        <v>189</v>
      </c>
      <c r="N137" s="368">
        <v>6183.8108951035438</v>
      </c>
      <c r="O137" s="368">
        <f t="shared" ref="O137:O200" ca="1" si="33">-PMT(T137/12,$O$2*12,$N$9,)</f>
        <v>217.33027624246949</v>
      </c>
      <c r="P137" s="368">
        <f t="shared" si="21"/>
        <v>20.612702983678478</v>
      </c>
      <c r="Q137" s="368">
        <f t="shared" ref="Q137:Q200" ca="1" si="34">+O137-P137</f>
        <v>196.71757325879102</v>
      </c>
      <c r="R137" s="369">
        <f t="shared" ca="1" si="22"/>
        <v>5987.0933218447526</v>
      </c>
      <c r="S137" s="370">
        <f>INDEX('1 mos LIBOR'!$M$3:$M$122,MATCH(L137,'1 mos LIBOR'!$N$3:$N$122))</f>
        <v>1.9434900000000001E-2</v>
      </c>
      <c r="T137" s="371">
        <f t="shared" si="23"/>
        <v>0.04</v>
      </c>
    </row>
    <row r="138" spans="2:20">
      <c r="B138" s="367">
        <f t="shared" si="24"/>
        <v>50436</v>
      </c>
      <c r="C138" s="323">
        <f t="shared" si="25"/>
        <v>190</v>
      </c>
      <c r="D138" s="368" t="e">
        <f>INDEX('Monthly Cash Flow'!$L$132:$EM$132, MATCH(C138, 'Monthly Cash Flow'!$L$12:$EM$12, 0))</f>
        <v>#N/A</v>
      </c>
      <c r="E138" s="368">
        <f t="shared" ca="1" si="32"/>
        <v>0</v>
      </c>
      <c r="F138" s="368" t="e">
        <f t="shared" si="28"/>
        <v>#N/A</v>
      </c>
      <c r="G138" s="368" t="e">
        <f t="shared" ca="1" si="29"/>
        <v>#N/A</v>
      </c>
      <c r="H138" s="369" t="e">
        <f t="shared" ca="1" si="30"/>
        <v>#N/A</v>
      </c>
      <c r="I138" s="370">
        <f>MAX($J$5, INDEX('1 mos LIBOR'!$M$3:$M$122,MATCH(B138,'1 mos LIBOR'!$N$3:$N$122)))</f>
        <v>4.3549999999999998E-2</v>
      </c>
      <c r="J138" s="371">
        <f t="shared" si="31"/>
        <v>4.3549999999999998E-2</v>
      </c>
      <c r="L138" s="363">
        <f t="shared" si="26"/>
        <v>50436</v>
      </c>
      <c r="M138" s="323">
        <f t="shared" si="27"/>
        <v>190</v>
      </c>
      <c r="N138" s="368">
        <v>6168.5908318183529</v>
      </c>
      <c r="O138" s="368">
        <f t="shared" ca="1" si="33"/>
        <v>217.33027624246949</v>
      </c>
      <c r="P138" s="368">
        <f t="shared" ref="P138:P201" si="35">N138*T138/12</f>
        <v>20.56196943939451</v>
      </c>
      <c r="Q138" s="368">
        <f t="shared" ca="1" si="34"/>
        <v>196.76830680307498</v>
      </c>
      <c r="R138" s="369">
        <f t="shared" ref="R138:R201" ca="1" si="36">+N138-Q138</f>
        <v>5971.8225250152782</v>
      </c>
      <c r="S138" s="370">
        <f>INDEX('1 mos LIBOR'!$M$3:$M$122,MATCH(L138,'1 mos LIBOR'!$N$3:$N$122))</f>
        <v>1.9434900000000001E-2</v>
      </c>
      <c r="T138" s="371">
        <f t="shared" ref="T138:T201" si="37">IF($S$2=1,S138+$T$4/10000,$T$3)</f>
        <v>0.04</v>
      </c>
    </row>
    <row r="139" spans="2:20">
      <c r="B139" s="367">
        <f t="shared" ref="B139:B202" si="38">EOMONTH(B138,1)</f>
        <v>50464</v>
      </c>
      <c r="C139" s="323">
        <f t="shared" ref="C139:C202" si="39">+C138+1</f>
        <v>191</v>
      </c>
      <c r="D139" s="368" t="e">
        <f>INDEX('Monthly Cash Flow'!$L$132:$EM$132, MATCH(C139, 'Monthly Cash Flow'!$L$12:$EM$12, 0))</f>
        <v>#N/A</v>
      </c>
      <c r="E139" s="368">
        <f t="shared" ca="1" si="32"/>
        <v>0</v>
      </c>
      <c r="F139" s="368" t="e">
        <f t="shared" si="28"/>
        <v>#N/A</v>
      </c>
      <c r="G139" s="368" t="e">
        <f t="shared" ca="1" si="29"/>
        <v>#N/A</v>
      </c>
      <c r="H139" s="369" t="e">
        <f t="shared" ca="1" si="30"/>
        <v>#N/A</v>
      </c>
      <c r="I139" s="370">
        <f>MAX($J$5, INDEX('1 mos LIBOR'!$M$3:$M$122,MATCH(B139,'1 mos LIBOR'!$N$3:$N$122)))</f>
        <v>4.3549999999999998E-2</v>
      </c>
      <c r="J139" s="371">
        <f t="shared" si="31"/>
        <v>4.3549999999999998E-2</v>
      </c>
      <c r="L139" s="363">
        <f t="shared" ref="L139:L202" si="40">EOMONTH(L138,1)</f>
        <v>50464</v>
      </c>
      <c r="M139" s="323">
        <f t="shared" ref="M139:M202" si="41">+M138+1</f>
        <v>191</v>
      </c>
      <c r="N139" s="368">
        <v>6153.3014445694125</v>
      </c>
      <c r="O139" s="368">
        <f t="shared" ca="1" si="33"/>
        <v>217.33027624246949</v>
      </c>
      <c r="P139" s="368">
        <f t="shared" si="35"/>
        <v>20.511004815231377</v>
      </c>
      <c r="Q139" s="368">
        <f t="shared" ca="1" si="34"/>
        <v>196.81927142723811</v>
      </c>
      <c r="R139" s="369">
        <f t="shared" ca="1" si="36"/>
        <v>5956.4821731421744</v>
      </c>
      <c r="S139" s="370">
        <f>INDEX('1 mos LIBOR'!$M$3:$M$122,MATCH(L139,'1 mos LIBOR'!$N$3:$N$122))</f>
        <v>1.9434900000000001E-2</v>
      </c>
      <c r="T139" s="371">
        <f t="shared" si="37"/>
        <v>0.04</v>
      </c>
    </row>
    <row r="140" spans="2:20">
      <c r="B140" s="367">
        <f t="shared" si="38"/>
        <v>50495</v>
      </c>
      <c r="C140" s="323">
        <f t="shared" si="39"/>
        <v>192</v>
      </c>
      <c r="D140" s="368" t="e">
        <f>INDEX('Monthly Cash Flow'!$L$132:$EM$132, MATCH(C140, 'Monthly Cash Flow'!$L$12:$EM$12, 0))</f>
        <v>#N/A</v>
      </c>
      <c r="E140" s="368">
        <f t="shared" ca="1" si="32"/>
        <v>0</v>
      </c>
      <c r="F140" s="368" t="e">
        <f t="shared" si="28"/>
        <v>#N/A</v>
      </c>
      <c r="G140" s="368" t="e">
        <f t="shared" ca="1" si="29"/>
        <v>#N/A</v>
      </c>
      <c r="H140" s="369" t="e">
        <f t="shared" ca="1" si="30"/>
        <v>#N/A</v>
      </c>
      <c r="I140" s="370">
        <f>MAX($J$5, INDEX('1 mos LIBOR'!$M$3:$M$122,MATCH(B140,'1 mos LIBOR'!$N$3:$N$122)))</f>
        <v>4.3549999999999998E-2</v>
      </c>
      <c r="J140" s="371">
        <f t="shared" si="31"/>
        <v>4.3549999999999998E-2</v>
      </c>
      <c r="L140" s="363">
        <f t="shared" si="40"/>
        <v>50495</v>
      </c>
      <c r="M140" s="323">
        <f t="shared" si="41"/>
        <v>192</v>
      </c>
      <c r="N140" s="368">
        <v>6137.9424176016655</v>
      </c>
      <c r="O140" s="368">
        <f t="shared" ca="1" si="33"/>
        <v>217.33027624246949</v>
      </c>
      <c r="P140" s="368">
        <f t="shared" si="35"/>
        <v>20.45980805867222</v>
      </c>
      <c r="Q140" s="368">
        <f t="shared" ca="1" si="34"/>
        <v>196.87046818379727</v>
      </c>
      <c r="R140" s="369">
        <f t="shared" ca="1" si="36"/>
        <v>5941.0719494178684</v>
      </c>
      <c r="S140" s="370">
        <f>INDEX('1 mos LIBOR'!$M$3:$M$122,MATCH(L140,'1 mos LIBOR'!$N$3:$N$122))</f>
        <v>1.9434900000000001E-2</v>
      </c>
      <c r="T140" s="371">
        <f t="shared" si="37"/>
        <v>0.04</v>
      </c>
    </row>
    <row r="141" spans="2:20">
      <c r="B141" s="367">
        <f t="shared" si="38"/>
        <v>50525</v>
      </c>
      <c r="C141" s="323">
        <f t="shared" si="39"/>
        <v>193</v>
      </c>
      <c r="D141" s="368" t="e">
        <f>INDEX('Monthly Cash Flow'!$L$132:$EM$132, MATCH(C141, 'Monthly Cash Flow'!$L$12:$EM$12, 0))</f>
        <v>#N/A</v>
      </c>
      <c r="E141" s="368">
        <f t="shared" ca="1" si="32"/>
        <v>0</v>
      </c>
      <c r="F141" s="368" t="e">
        <f t="shared" si="28"/>
        <v>#N/A</v>
      </c>
      <c r="G141" s="368" t="e">
        <f t="shared" ca="1" si="29"/>
        <v>#N/A</v>
      </c>
      <c r="H141" s="369" t="e">
        <f t="shared" ca="1" si="30"/>
        <v>#N/A</v>
      </c>
      <c r="I141" s="370">
        <f>MAX($J$5, INDEX('1 mos LIBOR'!$M$3:$M$122,MATCH(B141,'1 mos LIBOR'!$N$3:$N$122)))</f>
        <v>4.3549999999999998E-2</v>
      </c>
      <c r="J141" s="371">
        <f t="shared" si="31"/>
        <v>4.3549999999999998E-2</v>
      </c>
      <c r="L141" s="363">
        <f t="shared" si="40"/>
        <v>50525</v>
      </c>
      <c r="M141" s="323">
        <f t="shared" si="41"/>
        <v>193</v>
      </c>
      <c r="N141" s="368">
        <v>6122.5134337218615</v>
      </c>
      <c r="O141" s="368">
        <f t="shared" ca="1" si="33"/>
        <v>217.33027624246949</v>
      </c>
      <c r="P141" s="368">
        <f t="shared" si="35"/>
        <v>20.408378112406204</v>
      </c>
      <c r="Q141" s="368">
        <f t="shared" ca="1" si="34"/>
        <v>196.92189813006328</v>
      </c>
      <c r="R141" s="369">
        <f t="shared" ca="1" si="36"/>
        <v>5925.5915355917978</v>
      </c>
      <c r="S141" s="370">
        <f>INDEX('1 mos LIBOR'!$M$3:$M$122,MATCH(L141,'1 mos LIBOR'!$N$3:$N$122))</f>
        <v>1.9434900000000001E-2</v>
      </c>
      <c r="T141" s="371">
        <f t="shared" si="37"/>
        <v>0.04</v>
      </c>
    </row>
    <row r="142" spans="2:20">
      <c r="B142" s="367">
        <f t="shared" si="38"/>
        <v>50556</v>
      </c>
      <c r="C142" s="323">
        <f t="shared" si="39"/>
        <v>194</v>
      </c>
      <c r="D142" s="368" t="e">
        <f>INDEX('Monthly Cash Flow'!$L$132:$EM$132, MATCH(C142, 'Monthly Cash Flow'!$L$12:$EM$12, 0))</f>
        <v>#N/A</v>
      </c>
      <c r="E142" s="368">
        <f t="shared" ca="1" si="32"/>
        <v>0</v>
      </c>
      <c r="F142" s="368" t="e">
        <f t="shared" si="28"/>
        <v>#N/A</v>
      </c>
      <c r="G142" s="368" t="e">
        <f t="shared" ca="1" si="29"/>
        <v>#N/A</v>
      </c>
      <c r="H142" s="369" t="e">
        <f t="shared" ca="1" si="30"/>
        <v>#N/A</v>
      </c>
      <c r="I142" s="370">
        <f>MAX($J$5, INDEX('1 mos LIBOR'!$M$3:$M$122,MATCH(B142,'1 mos LIBOR'!$N$3:$N$122)))</f>
        <v>4.3549999999999998E-2</v>
      </c>
      <c r="J142" s="371">
        <f t="shared" si="31"/>
        <v>4.3549999999999998E-2</v>
      </c>
      <c r="L142" s="363">
        <f t="shared" si="40"/>
        <v>50556</v>
      </c>
      <c r="M142" s="323">
        <f t="shared" si="41"/>
        <v>194</v>
      </c>
      <c r="N142" s="368">
        <v>6107.0141742920059</v>
      </c>
      <c r="O142" s="368">
        <f t="shared" ca="1" si="33"/>
        <v>217.33027624246949</v>
      </c>
      <c r="P142" s="368">
        <f t="shared" si="35"/>
        <v>20.356713914306685</v>
      </c>
      <c r="Q142" s="368">
        <f t="shared" ca="1" si="34"/>
        <v>196.97356232816281</v>
      </c>
      <c r="R142" s="369">
        <f t="shared" ca="1" si="36"/>
        <v>5910.0406119638428</v>
      </c>
      <c r="S142" s="370">
        <f>INDEX('1 mos LIBOR'!$M$3:$M$122,MATCH(L142,'1 mos LIBOR'!$N$3:$N$122))</f>
        <v>1.9434900000000001E-2</v>
      </c>
      <c r="T142" s="371">
        <f t="shared" si="37"/>
        <v>0.04</v>
      </c>
    </row>
    <row r="143" spans="2:20">
      <c r="B143" s="367">
        <f t="shared" si="38"/>
        <v>50586</v>
      </c>
      <c r="C143" s="323">
        <f t="shared" si="39"/>
        <v>195</v>
      </c>
      <c r="D143" s="368" t="e">
        <f>INDEX('Monthly Cash Flow'!$L$132:$EM$132, MATCH(C143, 'Monthly Cash Flow'!$L$12:$EM$12, 0))</f>
        <v>#N/A</v>
      </c>
      <c r="E143" s="368">
        <f t="shared" ca="1" si="32"/>
        <v>0</v>
      </c>
      <c r="F143" s="368" t="e">
        <f t="shared" si="28"/>
        <v>#N/A</v>
      </c>
      <c r="G143" s="368" t="e">
        <f t="shared" ca="1" si="29"/>
        <v>#N/A</v>
      </c>
      <c r="H143" s="369" t="e">
        <f t="shared" ca="1" si="30"/>
        <v>#N/A</v>
      </c>
      <c r="I143" s="370">
        <f>MAX($J$5, INDEX('1 mos LIBOR'!$M$3:$M$122,MATCH(B143,'1 mos LIBOR'!$N$3:$N$122)))</f>
        <v>4.3549999999999998E-2</v>
      </c>
      <c r="J143" s="371">
        <f t="shared" si="31"/>
        <v>4.3549999999999998E-2</v>
      </c>
      <c r="L143" s="363">
        <f t="shared" si="40"/>
        <v>50586</v>
      </c>
      <c r="M143" s="323">
        <f t="shared" si="41"/>
        <v>195</v>
      </c>
      <c r="N143" s="368">
        <v>6091.4443192227809</v>
      </c>
      <c r="O143" s="368">
        <f t="shared" ca="1" si="33"/>
        <v>217.33027624246949</v>
      </c>
      <c r="P143" s="368">
        <f t="shared" si="35"/>
        <v>20.30481439740927</v>
      </c>
      <c r="Q143" s="368">
        <f t="shared" ca="1" si="34"/>
        <v>197.02546184506022</v>
      </c>
      <c r="R143" s="369">
        <f t="shared" ca="1" si="36"/>
        <v>5894.418857377721</v>
      </c>
      <c r="S143" s="370">
        <f>INDEX('1 mos LIBOR'!$M$3:$M$122,MATCH(L143,'1 mos LIBOR'!$N$3:$N$122))</f>
        <v>1.9434900000000001E-2</v>
      </c>
      <c r="T143" s="371">
        <f t="shared" si="37"/>
        <v>0.04</v>
      </c>
    </row>
    <row r="144" spans="2:20">
      <c r="B144" s="367">
        <f t="shared" si="38"/>
        <v>50617</v>
      </c>
      <c r="C144" s="323">
        <f t="shared" si="39"/>
        <v>196</v>
      </c>
      <c r="D144" s="368" t="e">
        <f>INDEX('Monthly Cash Flow'!$L$132:$EM$132, MATCH(C144, 'Monthly Cash Flow'!$L$12:$EM$12, 0))</f>
        <v>#N/A</v>
      </c>
      <c r="E144" s="368">
        <f t="shared" ca="1" si="32"/>
        <v>0</v>
      </c>
      <c r="F144" s="368" t="e">
        <f t="shared" si="28"/>
        <v>#N/A</v>
      </c>
      <c r="G144" s="368" t="e">
        <f t="shared" ca="1" si="29"/>
        <v>#N/A</v>
      </c>
      <c r="H144" s="369" t="e">
        <f t="shared" ca="1" si="30"/>
        <v>#N/A</v>
      </c>
      <c r="I144" s="370">
        <f>MAX($J$5, INDEX('1 mos LIBOR'!$M$3:$M$122,MATCH(B144,'1 mos LIBOR'!$N$3:$N$122)))</f>
        <v>4.3549999999999998E-2</v>
      </c>
      <c r="J144" s="371">
        <f t="shared" si="31"/>
        <v>4.3549999999999998E-2</v>
      </c>
      <c r="L144" s="363">
        <f t="shared" si="40"/>
        <v>50617</v>
      </c>
      <c r="M144" s="323">
        <f t="shared" si="41"/>
        <v>196</v>
      </c>
      <c r="N144" s="368">
        <v>6075.803546966933</v>
      </c>
      <c r="O144" s="368">
        <f t="shared" ca="1" si="33"/>
        <v>217.33027624246949</v>
      </c>
      <c r="P144" s="368">
        <f t="shared" si="35"/>
        <v>20.252678489889778</v>
      </c>
      <c r="Q144" s="368">
        <f t="shared" ca="1" si="34"/>
        <v>197.07759775257972</v>
      </c>
      <c r="R144" s="369">
        <f t="shared" ca="1" si="36"/>
        <v>5878.725949214353</v>
      </c>
      <c r="S144" s="370">
        <f>INDEX('1 mos LIBOR'!$M$3:$M$122,MATCH(L144,'1 mos LIBOR'!$N$3:$N$122))</f>
        <v>1.9434900000000001E-2</v>
      </c>
      <c r="T144" s="371">
        <f t="shared" si="37"/>
        <v>0.04</v>
      </c>
    </row>
    <row r="145" spans="2:20">
      <c r="B145" s="367">
        <f t="shared" si="38"/>
        <v>50648</v>
      </c>
      <c r="C145" s="323">
        <f t="shared" si="39"/>
        <v>197</v>
      </c>
      <c r="D145" s="368" t="e">
        <f>INDEX('Monthly Cash Flow'!$L$132:$EM$132, MATCH(C145, 'Monthly Cash Flow'!$L$12:$EM$12, 0))</f>
        <v>#N/A</v>
      </c>
      <c r="E145" s="368">
        <f t="shared" ca="1" si="32"/>
        <v>0</v>
      </c>
      <c r="F145" s="368" t="e">
        <f t="shared" si="28"/>
        <v>#N/A</v>
      </c>
      <c r="G145" s="368" t="e">
        <f t="shared" ca="1" si="29"/>
        <v>#N/A</v>
      </c>
      <c r="H145" s="369" t="e">
        <f t="shared" ca="1" si="30"/>
        <v>#N/A</v>
      </c>
      <c r="I145" s="370">
        <f>MAX($J$5, INDEX('1 mos LIBOR'!$M$3:$M$122,MATCH(B145,'1 mos LIBOR'!$N$3:$N$122)))</f>
        <v>4.3549999999999998E-2</v>
      </c>
      <c r="J145" s="371">
        <f t="shared" si="31"/>
        <v>4.3549999999999998E-2</v>
      </c>
      <c r="L145" s="363">
        <f t="shared" si="40"/>
        <v>50648</v>
      </c>
      <c r="M145" s="323">
        <f t="shared" si="41"/>
        <v>197</v>
      </c>
      <c r="N145" s="368">
        <v>6060.0915345126332</v>
      </c>
      <c r="O145" s="368">
        <f t="shared" ca="1" si="33"/>
        <v>217.33027624246949</v>
      </c>
      <c r="P145" s="368">
        <f t="shared" si="35"/>
        <v>20.200305115042109</v>
      </c>
      <c r="Q145" s="368">
        <f t="shared" ca="1" si="34"/>
        <v>197.12997112742738</v>
      </c>
      <c r="R145" s="369">
        <f t="shared" ca="1" si="36"/>
        <v>5862.9615633852054</v>
      </c>
      <c r="S145" s="370">
        <f>INDEX('1 mos LIBOR'!$M$3:$M$122,MATCH(L145,'1 mos LIBOR'!$N$3:$N$122))</f>
        <v>1.9434900000000001E-2</v>
      </c>
      <c r="T145" s="371">
        <f t="shared" si="37"/>
        <v>0.04</v>
      </c>
    </row>
    <row r="146" spans="2:20">
      <c r="B146" s="367">
        <f t="shared" si="38"/>
        <v>50678</v>
      </c>
      <c r="C146" s="323">
        <f t="shared" si="39"/>
        <v>198</v>
      </c>
      <c r="D146" s="368" t="e">
        <f>INDEX('Monthly Cash Flow'!$L$132:$EM$132, MATCH(C146, 'Monthly Cash Flow'!$L$12:$EM$12, 0))</f>
        <v>#N/A</v>
      </c>
      <c r="E146" s="368">
        <f t="shared" ca="1" si="32"/>
        <v>0</v>
      </c>
      <c r="F146" s="368" t="e">
        <f t="shared" si="28"/>
        <v>#N/A</v>
      </c>
      <c r="G146" s="368" t="e">
        <f t="shared" ca="1" si="29"/>
        <v>#N/A</v>
      </c>
      <c r="H146" s="369" t="e">
        <f t="shared" ca="1" si="30"/>
        <v>#N/A</v>
      </c>
      <c r="I146" s="370">
        <f>MAX($J$5, INDEX('1 mos LIBOR'!$M$3:$M$122,MATCH(B146,'1 mos LIBOR'!$N$3:$N$122)))</f>
        <v>4.3549999999999998E-2</v>
      </c>
      <c r="J146" s="371">
        <f t="shared" si="31"/>
        <v>4.3549999999999998E-2</v>
      </c>
      <c r="L146" s="363">
        <f t="shared" si="40"/>
        <v>50678</v>
      </c>
      <c r="M146" s="323">
        <f t="shared" si="41"/>
        <v>198</v>
      </c>
      <c r="N146" s="368">
        <v>6044.3079573768073</v>
      </c>
      <c r="O146" s="368">
        <f t="shared" ca="1" si="33"/>
        <v>217.33027624246949</v>
      </c>
      <c r="P146" s="368">
        <f t="shared" si="35"/>
        <v>20.147693191256025</v>
      </c>
      <c r="Q146" s="368">
        <f t="shared" ca="1" si="34"/>
        <v>197.18258305121347</v>
      </c>
      <c r="R146" s="369">
        <f t="shared" ca="1" si="36"/>
        <v>5847.1253743255938</v>
      </c>
      <c r="S146" s="370">
        <f>INDEX('1 mos LIBOR'!$M$3:$M$122,MATCH(L146,'1 mos LIBOR'!$N$3:$N$122))</f>
        <v>1.9434900000000001E-2</v>
      </c>
      <c r="T146" s="371">
        <f t="shared" si="37"/>
        <v>0.04</v>
      </c>
    </row>
    <row r="147" spans="2:20">
      <c r="B147" s="367">
        <f t="shared" si="38"/>
        <v>50709</v>
      </c>
      <c r="C147" s="323">
        <f t="shared" si="39"/>
        <v>199</v>
      </c>
      <c r="D147" s="368" t="e">
        <f>INDEX('Monthly Cash Flow'!$L$132:$EM$132, MATCH(C147, 'Monthly Cash Flow'!$L$12:$EM$12, 0))</f>
        <v>#N/A</v>
      </c>
      <c r="E147" s="368">
        <f t="shared" ca="1" si="32"/>
        <v>0</v>
      </c>
      <c r="F147" s="368" t="e">
        <f t="shared" si="28"/>
        <v>#N/A</v>
      </c>
      <c r="G147" s="368" t="e">
        <f t="shared" ca="1" si="29"/>
        <v>#N/A</v>
      </c>
      <c r="H147" s="369" t="e">
        <f t="shared" ca="1" si="30"/>
        <v>#N/A</v>
      </c>
      <c r="I147" s="370">
        <f>MAX($J$5, INDEX('1 mos LIBOR'!$M$3:$M$122,MATCH(B147,'1 mos LIBOR'!$N$3:$N$122)))</f>
        <v>4.3549999999999998E-2</v>
      </c>
      <c r="J147" s="371">
        <f t="shared" si="31"/>
        <v>4.3549999999999998E-2</v>
      </c>
      <c r="L147" s="363">
        <f t="shared" si="40"/>
        <v>50709</v>
      </c>
      <c r="M147" s="323">
        <f t="shared" si="41"/>
        <v>199</v>
      </c>
      <c r="N147" s="368">
        <v>6028.4524895984323</v>
      </c>
      <c r="O147" s="368">
        <f t="shared" ca="1" si="33"/>
        <v>217.33027624246949</v>
      </c>
      <c r="P147" s="368">
        <f t="shared" si="35"/>
        <v>20.094841631994775</v>
      </c>
      <c r="Q147" s="368">
        <f t="shared" ca="1" si="34"/>
        <v>197.23543461047473</v>
      </c>
      <c r="R147" s="369">
        <f t="shared" ca="1" si="36"/>
        <v>5831.2170549879575</v>
      </c>
      <c r="S147" s="370">
        <f>INDEX('1 mos LIBOR'!$M$3:$M$122,MATCH(L147,'1 mos LIBOR'!$N$3:$N$122))</f>
        <v>1.9434900000000001E-2</v>
      </c>
      <c r="T147" s="371">
        <f t="shared" si="37"/>
        <v>0.04</v>
      </c>
    </row>
    <row r="148" spans="2:20">
      <c r="B148" s="367">
        <f t="shared" si="38"/>
        <v>50739</v>
      </c>
      <c r="C148" s="323">
        <f t="shared" si="39"/>
        <v>200</v>
      </c>
      <c r="D148" s="368" t="e">
        <f>INDEX('Monthly Cash Flow'!$L$132:$EM$132, MATCH(C148, 'Monthly Cash Flow'!$L$12:$EM$12, 0))</f>
        <v>#N/A</v>
      </c>
      <c r="E148" s="368">
        <f t="shared" ca="1" si="32"/>
        <v>0</v>
      </c>
      <c r="F148" s="368" t="e">
        <f t="shared" si="28"/>
        <v>#N/A</v>
      </c>
      <c r="G148" s="368" t="e">
        <f t="shared" ca="1" si="29"/>
        <v>#N/A</v>
      </c>
      <c r="H148" s="369" t="e">
        <f t="shared" ca="1" si="30"/>
        <v>#N/A</v>
      </c>
      <c r="I148" s="370">
        <f>MAX($J$5, INDEX('1 mos LIBOR'!$M$3:$M$122,MATCH(B148,'1 mos LIBOR'!$N$3:$N$122)))</f>
        <v>4.3549999999999998E-2</v>
      </c>
      <c r="J148" s="371">
        <f t="shared" si="31"/>
        <v>4.3549999999999998E-2</v>
      </c>
      <c r="L148" s="363">
        <f t="shared" si="40"/>
        <v>50739</v>
      </c>
      <c r="M148" s="323">
        <f t="shared" si="41"/>
        <v>200</v>
      </c>
      <c r="N148" s="368">
        <v>6012.524803731807</v>
      </c>
      <c r="O148" s="368">
        <f t="shared" ca="1" si="33"/>
        <v>217.33027624246949</v>
      </c>
      <c r="P148" s="368">
        <f t="shared" si="35"/>
        <v>20.04174934577269</v>
      </c>
      <c r="Q148" s="368">
        <f t="shared" ca="1" si="34"/>
        <v>197.28852689669679</v>
      </c>
      <c r="R148" s="369">
        <f t="shared" ca="1" si="36"/>
        <v>5815.2362768351104</v>
      </c>
      <c r="S148" s="370">
        <f>INDEX('1 mos LIBOR'!$M$3:$M$122,MATCH(L148,'1 mos LIBOR'!$N$3:$N$122))</f>
        <v>1.9434900000000001E-2</v>
      </c>
      <c r="T148" s="371">
        <f t="shared" si="37"/>
        <v>0.04</v>
      </c>
    </row>
    <row r="149" spans="2:20">
      <c r="B149" s="367">
        <f t="shared" si="38"/>
        <v>50770</v>
      </c>
      <c r="C149" s="323">
        <f t="shared" si="39"/>
        <v>201</v>
      </c>
      <c r="D149" s="368" t="e">
        <f>INDEX('Monthly Cash Flow'!$L$132:$EM$132, MATCH(C149, 'Monthly Cash Flow'!$L$12:$EM$12, 0))</f>
        <v>#N/A</v>
      </c>
      <c r="E149" s="368">
        <f t="shared" ca="1" si="32"/>
        <v>0</v>
      </c>
      <c r="F149" s="368" t="e">
        <f t="shared" si="28"/>
        <v>#N/A</v>
      </c>
      <c r="G149" s="368" t="e">
        <f t="shared" ca="1" si="29"/>
        <v>#N/A</v>
      </c>
      <c r="H149" s="369" t="e">
        <f t="shared" ca="1" si="30"/>
        <v>#N/A</v>
      </c>
      <c r="I149" s="370">
        <f>MAX($J$5, INDEX('1 mos LIBOR'!$M$3:$M$122,MATCH(B149,'1 mos LIBOR'!$N$3:$N$122)))</f>
        <v>4.3549999999999998E-2</v>
      </c>
      <c r="J149" s="371">
        <f t="shared" si="31"/>
        <v>4.3549999999999998E-2</v>
      </c>
      <c r="L149" s="363">
        <f t="shared" si="40"/>
        <v>50770</v>
      </c>
      <c r="M149" s="323">
        <f t="shared" si="41"/>
        <v>201</v>
      </c>
      <c r="N149" s="368">
        <v>5996.5245708397888</v>
      </c>
      <c r="O149" s="368">
        <f t="shared" ca="1" si="33"/>
        <v>217.33027624246949</v>
      </c>
      <c r="P149" s="368">
        <f t="shared" si="35"/>
        <v>19.988415236132628</v>
      </c>
      <c r="Q149" s="368">
        <f t="shared" ca="1" si="34"/>
        <v>197.34186100633687</v>
      </c>
      <c r="R149" s="369">
        <f t="shared" ca="1" si="36"/>
        <v>5799.1827098334516</v>
      </c>
      <c r="S149" s="370">
        <f>INDEX('1 mos LIBOR'!$M$3:$M$122,MATCH(L149,'1 mos LIBOR'!$N$3:$N$122))</f>
        <v>1.9434900000000001E-2</v>
      </c>
      <c r="T149" s="371">
        <f t="shared" si="37"/>
        <v>0.04</v>
      </c>
    </row>
    <row r="150" spans="2:20">
      <c r="B150" s="367">
        <f t="shared" si="38"/>
        <v>50801</v>
      </c>
      <c r="C150" s="323">
        <f t="shared" si="39"/>
        <v>202</v>
      </c>
      <c r="D150" s="368" t="e">
        <f>INDEX('Monthly Cash Flow'!$L$132:$EM$132, MATCH(C150, 'Monthly Cash Flow'!$L$12:$EM$12, 0))</f>
        <v>#N/A</v>
      </c>
      <c r="E150" s="368">
        <f t="shared" ca="1" si="32"/>
        <v>0</v>
      </c>
      <c r="F150" s="368" t="e">
        <f t="shared" si="28"/>
        <v>#N/A</v>
      </c>
      <c r="G150" s="368" t="e">
        <f t="shared" ca="1" si="29"/>
        <v>#N/A</v>
      </c>
      <c r="H150" s="369" t="e">
        <f t="shared" ca="1" si="30"/>
        <v>#N/A</v>
      </c>
      <c r="I150" s="370">
        <f>MAX($J$5, INDEX('1 mos LIBOR'!$M$3:$M$122,MATCH(B150,'1 mos LIBOR'!$N$3:$N$122)))</f>
        <v>4.3549999999999998E-2</v>
      </c>
      <c r="J150" s="371">
        <f t="shared" si="31"/>
        <v>4.3549999999999998E-2</v>
      </c>
      <c r="L150" s="363">
        <f t="shared" si="40"/>
        <v>50801</v>
      </c>
      <c r="M150" s="323">
        <f t="shared" si="41"/>
        <v>202</v>
      </c>
      <c r="N150" s="368">
        <v>5980.4514604870001</v>
      </c>
      <c r="O150" s="368">
        <f t="shared" ca="1" si="33"/>
        <v>217.33027624246949</v>
      </c>
      <c r="P150" s="368">
        <f t="shared" si="35"/>
        <v>19.934838201623332</v>
      </c>
      <c r="Q150" s="368">
        <f t="shared" ca="1" si="34"/>
        <v>197.39543804084616</v>
      </c>
      <c r="R150" s="369">
        <f t="shared" ca="1" si="36"/>
        <v>5783.0560224461542</v>
      </c>
      <c r="S150" s="370">
        <f>INDEX('1 mos LIBOR'!$M$3:$M$122,MATCH(L150,'1 mos LIBOR'!$N$3:$N$122))</f>
        <v>1.9434900000000001E-2</v>
      </c>
      <c r="T150" s="371">
        <f t="shared" si="37"/>
        <v>0.04</v>
      </c>
    </row>
    <row r="151" spans="2:20">
      <c r="B151" s="367">
        <f t="shared" si="38"/>
        <v>50829</v>
      </c>
      <c r="C151" s="323">
        <f t="shared" si="39"/>
        <v>203</v>
      </c>
      <c r="D151" s="368" t="e">
        <f>INDEX('Monthly Cash Flow'!$L$132:$EM$132, MATCH(C151, 'Monthly Cash Flow'!$L$12:$EM$12, 0))</f>
        <v>#N/A</v>
      </c>
      <c r="E151" s="368">
        <f t="shared" ca="1" si="32"/>
        <v>0</v>
      </c>
      <c r="F151" s="368" t="e">
        <f t="shared" si="28"/>
        <v>#N/A</v>
      </c>
      <c r="G151" s="368" t="e">
        <f t="shared" ca="1" si="29"/>
        <v>#N/A</v>
      </c>
      <c r="H151" s="369" t="e">
        <f t="shared" ca="1" si="30"/>
        <v>#N/A</v>
      </c>
      <c r="I151" s="370">
        <f>MAX($J$5, INDEX('1 mos LIBOR'!$M$3:$M$122,MATCH(B151,'1 mos LIBOR'!$N$3:$N$122)))</f>
        <v>4.3549999999999998E-2</v>
      </c>
      <c r="J151" s="371">
        <f t="shared" si="31"/>
        <v>4.3549999999999998E-2</v>
      </c>
      <c r="L151" s="363">
        <f t="shared" si="40"/>
        <v>50829</v>
      </c>
      <c r="M151" s="323">
        <f t="shared" si="41"/>
        <v>203</v>
      </c>
      <c r="N151" s="368">
        <v>5964.305140733004</v>
      </c>
      <c r="O151" s="368">
        <f t="shared" ca="1" si="33"/>
        <v>217.33027624246949</v>
      </c>
      <c r="P151" s="368">
        <f t="shared" si="35"/>
        <v>19.881017135776681</v>
      </c>
      <c r="Q151" s="368">
        <f t="shared" ca="1" si="34"/>
        <v>197.44925910669281</v>
      </c>
      <c r="R151" s="369">
        <f t="shared" ca="1" si="36"/>
        <v>5766.8558816263112</v>
      </c>
      <c r="S151" s="370">
        <f>INDEX('1 mos LIBOR'!$M$3:$M$122,MATCH(L151,'1 mos LIBOR'!$N$3:$N$122))</f>
        <v>1.9434900000000001E-2</v>
      </c>
      <c r="T151" s="371">
        <f t="shared" si="37"/>
        <v>0.04</v>
      </c>
    </row>
    <row r="152" spans="2:20">
      <c r="B152" s="367">
        <f t="shared" si="38"/>
        <v>50860</v>
      </c>
      <c r="C152" s="323">
        <f t="shared" si="39"/>
        <v>204</v>
      </c>
      <c r="D152" s="368" t="e">
        <f>INDEX('Monthly Cash Flow'!$L$132:$EM$132, MATCH(C152, 'Monthly Cash Flow'!$L$12:$EM$12, 0))</f>
        <v>#N/A</v>
      </c>
      <c r="E152" s="368">
        <f t="shared" ca="1" si="32"/>
        <v>0</v>
      </c>
      <c r="F152" s="368" t="e">
        <f t="shared" si="28"/>
        <v>#N/A</v>
      </c>
      <c r="G152" s="368" t="e">
        <f t="shared" ca="1" si="29"/>
        <v>#N/A</v>
      </c>
      <c r="H152" s="369" t="e">
        <f t="shared" ca="1" si="30"/>
        <v>#N/A</v>
      </c>
      <c r="I152" s="370">
        <f>MAX($J$5, INDEX('1 mos LIBOR'!$M$3:$M$122,MATCH(B152,'1 mos LIBOR'!$N$3:$N$122)))</f>
        <v>4.3549999999999998E-2</v>
      </c>
      <c r="J152" s="371">
        <f t="shared" si="31"/>
        <v>4.3549999999999998E-2</v>
      </c>
      <c r="L152" s="363">
        <f t="shared" si="40"/>
        <v>50860</v>
      </c>
      <c r="M152" s="323">
        <f t="shared" si="41"/>
        <v>204</v>
      </c>
      <c r="N152" s="368">
        <v>5948.0852781254507</v>
      </c>
      <c r="O152" s="368">
        <f t="shared" ca="1" si="33"/>
        <v>217.33027624246949</v>
      </c>
      <c r="P152" s="368">
        <f t="shared" si="35"/>
        <v>19.826950927084834</v>
      </c>
      <c r="Q152" s="368">
        <f t="shared" ca="1" si="34"/>
        <v>197.50332531538467</v>
      </c>
      <c r="R152" s="369">
        <f t="shared" ca="1" si="36"/>
        <v>5750.5819528100665</v>
      </c>
      <c r="S152" s="370">
        <f>INDEX('1 mos LIBOR'!$M$3:$M$122,MATCH(L152,'1 mos LIBOR'!$N$3:$N$122))</f>
        <v>1.9434900000000001E-2</v>
      </c>
      <c r="T152" s="371">
        <f t="shared" si="37"/>
        <v>0.04</v>
      </c>
    </row>
    <row r="153" spans="2:20">
      <c r="B153" s="367">
        <f t="shared" si="38"/>
        <v>50890</v>
      </c>
      <c r="C153" s="323">
        <f t="shared" si="39"/>
        <v>205</v>
      </c>
      <c r="D153" s="368" t="e">
        <f>INDEX('Monthly Cash Flow'!$L$132:$EM$132, MATCH(C153, 'Monthly Cash Flow'!$L$12:$EM$12, 0))</f>
        <v>#N/A</v>
      </c>
      <c r="E153" s="368">
        <f t="shared" ca="1" si="32"/>
        <v>0</v>
      </c>
      <c r="F153" s="368" t="e">
        <f t="shared" si="28"/>
        <v>#N/A</v>
      </c>
      <c r="G153" s="368" t="e">
        <f t="shared" ca="1" si="29"/>
        <v>#N/A</v>
      </c>
      <c r="H153" s="369" t="e">
        <f t="shared" ca="1" si="30"/>
        <v>#N/A</v>
      </c>
      <c r="I153" s="370">
        <f>MAX($J$5, INDEX('1 mos LIBOR'!$M$3:$M$122,MATCH(B153,'1 mos LIBOR'!$N$3:$N$122)))</f>
        <v>4.3549999999999998E-2</v>
      </c>
      <c r="J153" s="371">
        <f t="shared" si="31"/>
        <v>4.3549999999999998E-2</v>
      </c>
      <c r="L153" s="363">
        <f t="shared" si="40"/>
        <v>50890</v>
      </c>
      <c r="M153" s="323">
        <f t="shared" si="41"/>
        <v>205</v>
      </c>
      <c r="N153" s="368">
        <v>5931.7915376931887</v>
      </c>
      <c r="O153" s="368">
        <f t="shared" ca="1" si="33"/>
        <v>217.33027624246949</v>
      </c>
      <c r="P153" s="368">
        <f t="shared" si="35"/>
        <v>19.772638458977294</v>
      </c>
      <c r="Q153" s="368">
        <f t="shared" ca="1" si="34"/>
        <v>197.5576377834922</v>
      </c>
      <c r="R153" s="369">
        <f t="shared" ca="1" si="36"/>
        <v>5734.2338999096964</v>
      </c>
      <c r="S153" s="370">
        <f>INDEX('1 mos LIBOR'!$M$3:$M$122,MATCH(L153,'1 mos LIBOR'!$N$3:$N$122))</f>
        <v>1.9434900000000001E-2</v>
      </c>
      <c r="T153" s="371">
        <f t="shared" si="37"/>
        <v>0.04</v>
      </c>
    </row>
    <row r="154" spans="2:20">
      <c r="B154" s="367">
        <f t="shared" si="38"/>
        <v>50921</v>
      </c>
      <c r="C154" s="323">
        <f t="shared" si="39"/>
        <v>206</v>
      </c>
      <c r="D154" s="368" t="e">
        <f>INDEX('Monthly Cash Flow'!$L$132:$EM$132, MATCH(C154, 'Monthly Cash Flow'!$L$12:$EM$12, 0))</f>
        <v>#N/A</v>
      </c>
      <c r="E154" s="368">
        <f t="shared" ca="1" si="32"/>
        <v>0</v>
      </c>
      <c r="F154" s="368" t="e">
        <f t="shared" si="28"/>
        <v>#N/A</v>
      </c>
      <c r="G154" s="368" t="e">
        <f t="shared" ca="1" si="29"/>
        <v>#N/A</v>
      </c>
      <c r="H154" s="369" t="e">
        <f t="shared" ca="1" si="30"/>
        <v>#N/A</v>
      </c>
      <c r="I154" s="370">
        <f>MAX($J$5, INDEX('1 mos LIBOR'!$M$3:$M$122,MATCH(B154,'1 mos LIBOR'!$N$3:$N$122)))</f>
        <v>4.3549999999999998E-2</v>
      </c>
      <c r="J154" s="371">
        <f t="shared" si="31"/>
        <v>4.3549999999999998E-2</v>
      </c>
      <c r="L154" s="363">
        <f t="shared" si="40"/>
        <v>50921</v>
      </c>
      <c r="M154" s="323">
        <f t="shared" si="41"/>
        <v>206</v>
      </c>
      <c r="N154" s="368">
        <v>5915.4235829393492</v>
      </c>
      <c r="O154" s="368">
        <f t="shared" ca="1" si="33"/>
        <v>217.33027624246949</v>
      </c>
      <c r="P154" s="368">
        <f t="shared" si="35"/>
        <v>19.718078609797832</v>
      </c>
      <c r="Q154" s="368">
        <f t="shared" ca="1" si="34"/>
        <v>197.61219763267167</v>
      </c>
      <c r="R154" s="369">
        <f t="shared" ca="1" si="36"/>
        <v>5717.8113853066779</v>
      </c>
      <c r="S154" s="370">
        <f>INDEX('1 mos LIBOR'!$M$3:$M$122,MATCH(L154,'1 mos LIBOR'!$N$3:$N$122))</f>
        <v>1.9434900000000001E-2</v>
      </c>
      <c r="T154" s="371">
        <f t="shared" si="37"/>
        <v>0.04</v>
      </c>
    </row>
    <row r="155" spans="2:20">
      <c r="B155" s="367">
        <f t="shared" si="38"/>
        <v>50951</v>
      </c>
      <c r="C155" s="323">
        <f t="shared" si="39"/>
        <v>207</v>
      </c>
      <c r="D155" s="368" t="e">
        <f>INDEX('Monthly Cash Flow'!$L$132:$EM$132, MATCH(C155, 'Monthly Cash Flow'!$L$12:$EM$12, 0))</f>
        <v>#N/A</v>
      </c>
      <c r="E155" s="368">
        <f t="shared" ca="1" si="32"/>
        <v>0</v>
      </c>
      <c r="F155" s="368" t="e">
        <f t="shared" si="28"/>
        <v>#N/A</v>
      </c>
      <c r="G155" s="368" t="e">
        <f t="shared" ca="1" si="29"/>
        <v>#N/A</v>
      </c>
      <c r="H155" s="369" t="e">
        <f t="shared" ca="1" si="30"/>
        <v>#N/A</v>
      </c>
      <c r="I155" s="370">
        <f>MAX($J$5, INDEX('1 mos LIBOR'!$M$3:$M$122,MATCH(B155,'1 mos LIBOR'!$N$3:$N$122)))</f>
        <v>4.3549999999999998E-2</v>
      </c>
      <c r="J155" s="371">
        <f t="shared" si="31"/>
        <v>4.3549999999999998E-2</v>
      </c>
      <c r="L155" s="363">
        <f t="shared" si="40"/>
        <v>50951</v>
      </c>
      <c r="M155" s="323">
        <f t="shared" si="41"/>
        <v>207</v>
      </c>
      <c r="N155" s="368">
        <v>5898.9810758343956</v>
      </c>
      <c r="O155" s="368">
        <f t="shared" ca="1" si="33"/>
        <v>217.33027624246949</v>
      </c>
      <c r="P155" s="368">
        <f t="shared" si="35"/>
        <v>19.66327025278132</v>
      </c>
      <c r="Q155" s="368">
        <f t="shared" ca="1" si="34"/>
        <v>197.66700598968816</v>
      </c>
      <c r="R155" s="369">
        <f t="shared" ca="1" si="36"/>
        <v>5701.3140698447078</v>
      </c>
      <c r="S155" s="370">
        <f>INDEX('1 mos LIBOR'!$M$3:$M$122,MATCH(L155,'1 mos LIBOR'!$N$3:$N$122))</f>
        <v>1.9434900000000001E-2</v>
      </c>
      <c r="T155" s="371">
        <f t="shared" si="37"/>
        <v>0.04</v>
      </c>
    </row>
    <row r="156" spans="2:20">
      <c r="B156" s="367">
        <f t="shared" si="38"/>
        <v>50982</v>
      </c>
      <c r="C156" s="323">
        <f t="shared" si="39"/>
        <v>208</v>
      </c>
      <c r="D156" s="368" t="e">
        <f>INDEX('Monthly Cash Flow'!$L$132:$EM$132, MATCH(C156, 'Monthly Cash Flow'!$L$12:$EM$12, 0))</f>
        <v>#N/A</v>
      </c>
      <c r="E156" s="368">
        <f t="shared" ca="1" si="32"/>
        <v>0</v>
      </c>
      <c r="F156" s="368" t="e">
        <f t="shared" si="28"/>
        <v>#N/A</v>
      </c>
      <c r="G156" s="368" t="e">
        <f t="shared" ca="1" si="29"/>
        <v>#N/A</v>
      </c>
      <c r="H156" s="369" t="e">
        <f t="shared" ca="1" si="30"/>
        <v>#N/A</v>
      </c>
      <c r="I156" s="370">
        <f>MAX($J$5, INDEX('1 mos LIBOR'!$M$3:$M$122,MATCH(B156,'1 mos LIBOR'!$N$3:$N$122)))</f>
        <v>4.3549999999999998E-2</v>
      </c>
      <c r="J156" s="371">
        <f t="shared" si="31"/>
        <v>4.3549999999999998E-2</v>
      </c>
      <c r="L156" s="363">
        <f t="shared" si="40"/>
        <v>50982</v>
      </c>
      <c r="M156" s="323">
        <f t="shared" si="41"/>
        <v>208</v>
      </c>
      <c r="N156" s="368">
        <v>5882.4636768091432</v>
      </c>
      <c r="O156" s="368">
        <f t="shared" ca="1" si="33"/>
        <v>217.33027624246949</v>
      </c>
      <c r="P156" s="368">
        <f t="shared" si="35"/>
        <v>19.608212256030477</v>
      </c>
      <c r="Q156" s="368">
        <f t="shared" ca="1" si="34"/>
        <v>197.72206398643903</v>
      </c>
      <c r="R156" s="369">
        <f t="shared" ca="1" si="36"/>
        <v>5684.7416128227042</v>
      </c>
      <c r="S156" s="370">
        <f>INDEX('1 mos LIBOR'!$M$3:$M$122,MATCH(L156,'1 mos LIBOR'!$N$3:$N$122))</f>
        <v>1.9434900000000001E-2</v>
      </c>
      <c r="T156" s="371">
        <f t="shared" si="37"/>
        <v>0.04</v>
      </c>
    </row>
    <row r="157" spans="2:20">
      <c r="B157" s="367">
        <f t="shared" si="38"/>
        <v>51013</v>
      </c>
      <c r="C157" s="323">
        <f t="shared" si="39"/>
        <v>209</v>
      </c>
      <c r="D157" s="368" t="e">
        <f>INDEX('Monthly Cash Flow'!$L$132:$EM$132, MATCH(C157, 'Monthly Cash Flow'!$L$12:$EM$12, 0))</f>
        <v>#N/A</v>
      </c>
      <c r="E157" s="368">
        <f t="shared" ca="1" si="32"/>
        <v>0</v>
      </c>
      <c r="F157" s="368" t="e">
        <f t="shared" si="28"/>
        <v>#N/A</v>
      </c>
      <c r="G157" s="368" t="e">
        <f t="shared" ca="1" si="29"/>
        <v>#N/A</v>
      </c>
      <c r="H157" s="369" t="e">
        <f t="shared" ca="1" si="30"/>
        <v>#N/A</v>
      </c>
      <c r="I157" s="370">
        <f>MAX($J$5, INDEX('1 mos LIBOR'!$M$3:$M$122,MATCH(B157,'1 mos LIBOR'!$N$3:$N$122)))</f>
        <v>4.3549999999999998E-2</v>
      </c>
      <c r="J157" s="371">
        <f t="shared" si="31"/>
        <v>4.3549999999999998E-2</v>
      </c>
      <c r="L157" s="363">
        <f t="shared" si="40"/>
        <v>51013</v>
      </c>
      <c r="M157" s="323">
        <f t="shared" si="41"/>
        <v>209</v>
      </c>
      <c r="N157" s="368">
        <v>5865.8710447477461</v>
      </c>
      <c r="O157" s="368">
        <f t="shared" ca="1" si="33"/>
        <v>217.33027624246949</v>
      </c>
      <c r="P157" s="368">
        <f t="shared" si="35"/>
        <v>19.552903482492486</v>
      </c>
      <c r="Q157" s="368">
        <f t="shared" ca="1" si="34"/>
        <v>197.777372759977</v>
      </c>
      <c r="R157" s="369">
        <f t="shared" ca="1" si="36"/>
        <v>5668.0936719877691</v>
      </c>
      <c r="S157" s="370">
        <f>INDEX('1 mos LIBOR'!$M$3:$M$122,MATCH(L157,'1 mos LIBOR'!$N$3:$N$122))</f>
        <v>1.9434900000000001E-2</v>
      </c>
      <c r="T157" s="371">
        <f t="shared" si="37"/>
        <v>0.04</v>
      </c>
    </row>
    <row r="158" spans="2:20">
      <c r="B158" s="367">
        <f t="shared" si="38"/>
        <v>51043</v>
      </c>
      <c r="C158" s="323">
        <f t="shared" si="39"/>
        <v>210</v>
      </c>
      <c r="D158" s="368" t="e">
        <f>INDEX('Monthly Cash Flow'!$L$132:$EM$132, MATCH(C158, 'Monthly Cash Flow'!$L$12:$EM$12, 0))</f>
        <v>#N/A</v>
      </c>
      <c r="E158" s="368">
        <f t="shared" ca="1" si="32"/>
        <v>0</v>
      </c>
      <c r="F158" s="368" t="e">
        <f t="shared" si="28"/>
        <v>#N/A</v>
      </c>
      <c r="G158" s="368" t="e">
        <f t="shared" ca="1" si="29"/>
        <v>#N/A</v>
      </c>
      <c r="H158" s="369" t="e">
        <f t="shared" ca="1" si="30"/>
        <v>#N/A</v>
      </c>
      <c r="I158" s="370">
        <f>MAX($J$5, INDEX('1 mos LIBOR'!$M$3:$M$122,MATCH(B158,'1 mos LIBOR'!$N$3:$N$122)))</f>
        <v>4.3549999999999998E-2</v>
      </c>
      <c r="J158" s="371">
        <f t="shared" si="31"/>
        <v>4.3549999999999998E-2</v>
      </c>
      <c r="L158" s="363">
        <f t="shared" si="40"/>
        <v>51043</v>
      </c>
      <c r="M158" s="323">
        <f t="shared" si="41"/>
        <v>210</v>
      </c>
      <c r="N158" s="368">
        <v>5849.2028369806512</v>
      </c>
      <c r="O158" s="368">
        <f t="shared" ca="1" si="33"/>
        <v>217.33027624246949</v>
      </c>
      <c r="P158" s="368">
        <f t="shared" si="35"/>
        <v>19.497342789935505</v>
      </c>
      <c r="Q158" s="368">
        <f t="shared" ca="1" si="34"/>
        <v>197.83293345253398</v>
      </c>
      <c r="R158" s="369">
        <f t="shared" ca="1" si="36"/>
        <v>5651.369903528117</v>
      </c>
      <c r="S158" s="370">
        <f>INDEX('1 mos LIBOR'!$M$3:$M$122,MATCH(L158,'1 mos LIBOR'!$N$3:$N$122))</f>
        <v>1.9434900000000001E-2</v>
      </c>
      <c r="T158" s="371">
        <f t="shared" si="37"/>
        <v>0.04</v>
      </c>
    </row>
    <row r="159" spans="2:20">
      <c r="B159" s="367">
        <f t="shared" si="38"/>
        <v>51074</v>
      </c>
      <c r="C159" s="323">
        <f t="shared" si="39"/>
        <v>211</v>
      </c>
      <c r="D159" s="368" t="e">
        <f>INDEX('Monthly Cash Flow'!$L$132:$EM$132, MATCH(C159, 'Monthly Cash Flow'!$L$12:$EM$12, 0))</f>
        <v>#N/A</v>
      </c>
      <c r="E159" s="368">
        <f t="shared" ca="1" si="32"/>
        <v>0</v>
      </c>
      <c r="F159" s="368" t="e">
        <f t="shared" si="28"/>
        <v>#N/A</v>
      </c>
      <c r="G159" s="368" t="e">
        <f t="shared" ca="1" si="29"/>
        <v>#N/A</v>
      </c>
      <c r="H159" s="369" t="e">
        <f t="shared" ca="1" si="30"/>
        <v>#N/A</v>
      </c>
      <c r="I159" s="370">
        <f>MAX($J$5, INDEX('1 mos LIBOR'!$M$3:$M$122,MATCH(B159,'1 mos LIBOR'!$N$3:$N$122)))</f>
        <v>4.3549999999999998E-2</v>
      </c>
      <c r="J159" s="371">
        <f t="shared" si="31"/>
        <v>4.3549999999999998E-2</v>
      </c>
      <c r="L159" s="363">
        <f t="shared" si="40"/>
        <v>51074</v>
      </c>
      <c r="M159" s="323">
        <f t="shared" si="41"/>
        <v>211</v>
      </c>
      <c r="N159" s="368">
        <v>5832.4587092775237</v>
      </c>
      <c r="O159" s="368">
        <f t="shared" ca="1" si="33"/>
        <v>217.33027624246949</v>
      </c>
      <c r="P159" s="368">
        <f t="shared" si="35"/>
        <v>19.441529030925079</v>
      </c>
      <c r="Q159" s="368">
        <f t="shared" ca="1" si="34"/>
        <v>197.88874721154443</v>
      </c>
      <c r="R159" s="369">
        <f t="shared" ca="1" si="36"/>
        <v>5634.5699620659789</v>
      </c>
      <c r="S159" s="370">
        <f>INDEX('1 mos LIBOR'!$M$3:$M$122,MATCH(L159,'1 mos LIBOR'!$N$3:$N$122))</f>
        <v>1.9434900000000001E-2</v>
      </c>
      <c r="T159" s="371">
        <f t="shared" si="37"/>
        <v>0.04</v>
      </c>
    </row>
    <row r="160" spans="2:20">
      <c r="B160" s="367">
        <f t="shared" si="38"/>
        <v>51104</v>
      </c>
      <c r="C160" s="323">
        <f t="shared" si="39"/>
        <v>212</v>
      </c>
      <c r="D160" s="368" t="e">
        <f>INDEX('Monthly Cash Flow'!$L$132:$EM$132, MATCH(C160, 'Monthly Cash Flow'!$L$12:$EM$12, 0))</f>
        <v>#N/A</v>
      </c>
      <c r="E160" s="368">
        <f t="shared" ca="1" si="32"/>
        <v>0</v>
      </c>
      <c r="F160" s="368" t="e">
        <f t="shared" si="28"/>
        <v>#N/A</v>
      </c>
      <c r="G160" s="368" t="e">
        <f t="shared" ca="1" si="29"/>
        <v>#N/A</v>
      </c>
      <c r="H160" s="369" t="e">
        <f t="shared" ca="1" si="30"/>
        <v>#N/A</v>
      </c>
      <c r="I160" s="370">
        <f>MAX($J$5, INDEX('1 mos LIBOR'!$M$3:$M$122,MATCH(B160,'1 mos LIBOR'!$N$3:$N$122)))</f>
        <v>4.3549999999999998E-2</v>
      </c>
      <c r="J160" s="371">
        <f t="shared" si="31"/>
        <v>4.3549999999999998E-2</v>
      </c>
      <c r="L160" s="363">
        <f t="shared" si="40"/>
        <v>51104</v>
      </c>
      <c r="M160" s="323">
        <f t="shared" si="41"/>
        <v>212</v>
      </c>
      <c r="N160" s="368">
        <v>5815.6383158401377</v>
      </c>
      <c r="O160" s="368">
        <f t="shared" ca="1" si="33"/>
        <v>217.33027624246949</v>
      </c>
      <c r="P160" s="368">
        <f t="shared" si="35"/>
        <v>19.385461052800459</v>
      </c>
      <c r="Q160" s="368">
        <f t="shared" ca="1" si="34"/>
        <v>197.94481518966904</v>
      </c>
      <c r="R160" s="369">
        <f t="shared" ca="1" si="36"/>
        <v>5617.6935006504682</v>
      </c>
      <c r="S160" s="370">
        <f>INDEX('1 mos LIBOR'!$M$3:$M$122,MATCH(L160,'1 mos LIBOR'!$N$3:$N$122))</f>
        <v>1.9434900000000001E-2</v>
      </c>
      <c r="T160" s="371">
        <f t="shared" si="37"/>
        <v>0.04</v>
      </c>
    </row>
    <row r="161" spans="2:20">
      <c r="B161" s="367">
        <f t="shared" si="38"/>
        <v>51135</v>
      </c>
      <c r="C161" s="323">
        <f t="shared" si="39"/>
        <v>213</v>
      </c>
      <c r="D161" s="368" t="e">
        <f>INDEX('Monthly Cash Flow'!$L$132:$EM$132, MATCH(C161, 'Monthly Cash Flow'!$L$12:$EM$12, 0))</f>
        <v>#N/A</v>
      </c>
      <c r="E161" s="368">
        <f t="shared" ca="1" si="32"/>
        <v>0</v>
      </c>
      <c r="F161" s="368" t="e">
        <f t="shared" si="28"/>
        <v>#N/A</v>
      </c>
      <c r="G161" s="368" t="e">
        <f t="shared" ca="1" si="29"/>
        <v>#N/A</v>
      </c>
      <c r="H161" s="369" t="e">
        <f t="shared" ca="1" si="30"/>
        <v>#N/A</v>
      </c>
      <c r="I161" s="370">
        <f>MAX($J$5, INDEX('1 mos LIBOR'!$M$3:$M$122,MATCH(B161,'1 mos LIBOR'!$N$3:$N$122)))</f>
        <v>4.3549999999999998E-2</v>
      </c>
      <c r="J161" s="371">
        <f t="shared" si="31"/>
        <v>4.3549999999999998E-2</v>
      </c>
      <c r="L161" s="363">
        <f t="shared" si="40"/>
        <v>51135</v>
      </c>
      <c r="M161" s="323">
        <f t="shared" si="41"/>
        <v>213</v>
      </c>
      <c r="N161" s="368">
        <v>5798.7413092952329</v>
      </c>
      <c r="O161" s="368">
        <f t="shared" ca="1" si="33"/>
        <v>217.33027624246949</v>
      </c>
      <c r="P161" s="368">
        <f t="shared" si="35"/>
        <v>19.329137697650776</v>
      </c>
      <c r="Q161" s="368">
        <f t="shared" ca="1" si="34"/>
        <v>198.00113854481873</v>
      </c>
      <c r="R161" s="369">
        <f t="shared" ca="1" si="36"/>
        <v>5600.7401707504141</v>
      </c>
      <c r="S161" s="370">
        <f>INDEX('1 mos LIBOR'!$M$3:$M$122,MATCH(L161,'1 mos LIBOR'!$N$3:$N$122))</f>
        <v>1.9434900000000001E-2</v>
      </c>
      <c r="T161" s="371">
        <f t="shared" si="37"/>
        <v>0.04</v>
      </c>
    </row>
    <row r="162" spans="2:20">
      <c r="B162" s="367">
        <f t="shared" si="38"/>
        <v>51166</v>
      </c>
      <c r="C162" s="323">
        <f t="shared" si="39"/>
        <v>214</v>
      </c>
      <c r="D162" s="368" t="e">
        <f>INDEX('Monthly Cash Flow'!$L$132:$EM$132, MATCH(C162, 'Monthly Cash Flow'!$L$12:$EM$12, 0))</f>
        <v>#N/A</v>
      </c>
      <c r="E162" s="368">
        <f t="shared" ca="1" si="32"/>
        <v>0</v>
      </c>
      <c r="F162" s="368" t="e">
        <f t="shared" si="28"/>
        <v>#N/A</v>
      </c>
      <c r="G162" s="368" t="e">
        <f t="shared" ca="1" si="29"/>
        <v>#N/A</v>
      </c>
      <c r="H162" s="369" t="e">
        <f t="shared" ca="1" si="30"/>
        <v>#N/A</v>
      </c>
      <c r="I162" s="370">
        <f>MAX($J$5, INDEX('1 mos LIBOR'!$M$3:$M$122,MATCH(B162,'1 mos LIBOR'!$N$3:$N$122)))</f>
        <v>4.3549999999999998E-2</v>
      </c>
      <c r="J162" s="371">
        <f t="shared" si="31"/>
        <v>4.3549999999999998E-2</v>
      </c>
      <c r="L162" s="363">
        <f t="shared" si="40"/>
        <v>51166</v>
      </c>
      <c r="M162" s="323">
        <f t="shared" si="41"/>
        <v>214</v>
      </c>
      <c r="N162" s="368">
        <v>5781.7673406873419</v>
      </c>
      <c r="O162" s="368">
        <f t="shared" ca="1" si="33"/>
        <v>217.33027624246949</v>
      </c>
      <c r="P162" s="368">
        <f t="shared" si="35"/>
        <v>19.272557802291139</v>
      </c>
      <c r="Q162" s="368">
        <f t="shared" ca="1" si="34"/>
        <v>198.05771844017835</v>
      </c>
      <c r="R162" s="369">
        <f t="shared" ca="1" si="36"/>
        <v>5583.7096222471637</v>
      </c>
      <c r="S162" s="370">
        <f>INDEX('1 mos LIBOR'!$M$3:$M$122,MATCH(L162,'1 mos LIBOR'!$N$3:$N$122))</f>
        <v>1.9434900000000001E-2</v>
      </c>
      <c r="T162" s="371">
        <f t="shared" si="37"/>
        <v>0.04</v>
      </c>
    </row>
    <row r="163" spans="2:20">
      <c r="B163" s="367">
        <f t="shared" si="38"/>
        <v>51195</v>
      </c>
      <c r="C163" s="323">
        <f t="shared" si="39"/>
        <v>215</v>
      </c>
      <c r="D163" s="368" t="e">
        <f>INDEX('Monthly Cash Flow'!$L$132:$EM$132, MATCH(C163, 'Monthly Cash Flow'!$L$12:$EM$12, 0))</f>
        <v>#N/A</v>
      </c>
      <c r="E163" s="368">
        <f t="shared" ca="1" si="32"/>
        <v>0</v>
      </c>
      <c r="F163" s="368" t="e">
        <f t="shared" si="28"/>
        <v>#N/A</v>
      </c>
      <c r="G163" s="368" t="e">
        <f t="shared" ca="1" si="29"/>
        <v>#N/A</v>
      </c>
      <c r="H163" s="369" t="e">
        <f t="shared" ca="1" si="30"/>
        <v>#N/A</v>
      </c>
      <c r="I163" s="370">
        <f>MAX($J$5, INDEX('1 mos LIBOR'!$M$3:$M$122,MATCH(B163,'1 mos LIBOR'!$N$3:$N$122)))</f>
        <v>4.3549999999999998E-2</v>
      </c>
      <c r="J163" s="371">
        <f t="shared" si="31"/>
        <v>4.3549999999999998E-2</v>
      </c>
      <c r="L163" s="363">
        <f t="shared" si="40"/>
        <v>51195</v>
      </c>
      <c r="M163" s="323">
        <f t="shared" si="41"/>
        <v>215</v>
      </c>
      <c r="N163" s="368">
        <v>5764.7160594715851</v>
      </c>
      <c r="O163" s="368">
        <f t="shared" ca="1" si="33"/>
        <v>217.33027624246949</v>
      </c>
      <c r="P163" s="368">
        <f t="shared" si="35"/>
        <v>19.215720198238618</v>
      </c>
      <c r="Q163" s="368">
        <f t="shared" ca="1" si="34"/>
        <v>198.11455604423088</v>
      </c>
      <c r="R163" s="369">
        <f t="shared" ca="1" si="36"/>
        <v>5566.6015034273541</v>
      </c>
      <c r="S163" s="370">
        <f>INDEX('1 mos LIBOR'!$M$3:$M$122,MATCH(L163,'1 mos LIBOR'!$N$3:$N$122))</f>
        <v>1.9434900000000001E-2</v>
      </c>
      <c r="T163" s="371">
        <f t="shared" si="37"/>
        <v>0.04</v>
      </c>
    </row>
    <row r="164" spans="2:20">
      <c r="B164" s="367">
        <f t="shared" si="38"/>
        <v>51226</v>
      </c>
      <c r="C164" s="323">
        <f t="shared" si="39"/>
        <v>216</v>
      </c>
      <c r="D164" s="368" t="e">
        <f>INDEX('Monthly Cash Flow'!$L$132:$EM$132, MATCH(C164, 'Monthly Cash Flow'!$L$12:$EM$12, 0))</f>
        <v>#N/A</v>
      </c>
      <c r="E164" s="368">
        <f t="shared" ca="1" si="32"/>
        <v>0</v>
      </c>
      <c r="F164" s="368" t="e">
        <f t="shared" si="28"/>
        <v>#N/A</v>
      </c>
      <c r="G164" s="368" t="e">
        <f t="shared" ca="1" si="29"/>
        <v>#N/A</v>
      </c>
      <c r="H164" s="369" t="e">
        <f t="shared" ca="1" si="30"/>
        <v>#N/A</v>
      </c>
      <c r="I164" s="370">
        <f>MAX($J$5, INDEX('1 mos LIBOR'!$M$3:$M$122,MATCH(B164,'1 mos LIBOR'!$N$3:$N$122)))</f>
        <v>4.3549999999999998E-2</v>
      </c>
      <c r="J164" s="371">
        <f t="shared" si="31"/>
        <v>4.3549999999999998E-2</v>
      </c>
      <c r="L164" s="363">
        <f t="shared" si="40"/>
        <v>51226</v>
      </c>
      <c r="M164" s="323">
        <f t="shared" si="41"/>
        <v>216</v>
      </c>
      <c r="N164" s="368">
        <v>5747.587113506429</v>
      </c>
      <c r="O164" s="368">
        <f t="shared" ca="1" si="33"/>
        <v>217.33027624246949</v>
      </c>
      <c r="P164" s="368">
        <f t="shared" si="35"/>
        <v>19.158623711688097</v>
      </c>
      <c r="Q164" s="368">
        <f t="shared" ca="1" si="34"/>
        <v>198.17165253078139</v>
      </c>
      <c r="R164" s="369">
        <f t="shared" ca="1" si="36"/>
        <v>5549.4154609756479</v>
      </c>
      <c r="S164" s="370">
        <f>INDEX('1 mos LIBOR'!$M$3:$M$122,MATCH(L164,'1 mos LIBOR'!$N$3:$N$122))</f>
        <v>1.9434900000000001E-2</v>
      </c>
      <c r="T164" s="371">
        <f t="shared" si="37"/>
        <v>0.04</v>
      </c>
    </row>
    <row r="165" spans="2:20">
      <c r="B165" s="367">
        <f t="shared" si="38"/>
        <v>51256</v>
      </c>
      <c r="C165" s="323">
        <f t="shared" si="39"/>
        <v>217</v>
      </c>
      <c r="D165" s="368" t="e">
        <f>INDEX('Monthly Cash Flow'!$L$132:$EM$132, MATCH(C165, 'Monthly Cash Flow'!$L$12:$EM$12, 0))</f>
        <v>#N/A</v>
      </c>
      <c r="E165" s="368">
        <f t="shared" ca="1" si="32"/>
        <v>0</v>
      </c>
      <c r="F165" s="368" t="e">
        <f t="shared" si="28"/>
        <v>#N/A</v>
      </c>
      <c r="G165" s="368" t="e">
        <f t="shared" ca="1" si="29"/>
        <v>#N/A</v>
      </c>
      <c r="H165" s="369" t="e">
        <f t="shared" ca="1" si="30"/>
        <v>#N/A</v>
      </c>
      <c r="I165" s="370">
        <f>MAX($J$5, INDEX('1 mos LIBOR'!$M$3:$M$122,MATCH(B165,'1 mos LIBOR'!$N$3:$N$122)))</f>
        <v>4.3549999999999998E-2</v>
      </c>
      <c r="J165" s="371">
        <f t="shared" si="31"/>
        <v>4.3549999999999998E-2</v>
      </c>
      <c r="L165" s="363">
        <f t="shared" si="40"/>
        <v>51256</v>
      </c>
      <c r="M165" s="323">
        <f t="shared" si="41"/>
        <v>217</v>
      </c>
      <c r="N165" s="368">
        <v>5730.3801490464148</v>
      </c>
      <c r="O165" s="368">
        <f t="shared" ca="1" si="33"/>
        <v>217.33027624246949</v>
      </c>
      <c r="P165" s="368">
        <f t="shared" si="35"/>
        <v>19.10126716348805</v>
      </c>
      <c r="Q165" s="368">
        <f t="shared" ca="1" si="34"/>
        <v>198.22900907898145</v>
      </c>
      <c r="R165" s="369">
        <f t="shared" ca="1" si="36"/>
        <v>5532.1511399674337</v>
      </c>
      <c r="S165" s="370">
        <f>INDEX('1 mos LIBOR'!$M$3:$M$122,MATCH(L165,'1 mos LIBOR'!$N$3:$N$122))</f>
        <v>1.9434900000000001E-2</v>
      </c>
      <c r="T165" s="371">
        <f t="shared" si="37"/>
        <v>0.04</v>
      </c>
    </row>
    <row r="166" spans="2:20">
      <c r="B166" s="367">
        <f t="shared" si="38"/>
        <v>51287</v>
      </c>
      <c r="C166" s="323">
        <f t="shared" si="39"/>
        <v>218</v>
      </c>
      <c r="D166" s="368" t="e">
        <f>INDEX('Monthly Cash Flow'!$L$132:$EM$132, MATCH(C166, 'Monthly Cash Flow'!$L$12:$EM$12, 0))</f>
        <v>#N/A</v>
      </c>
      <c r="E166" s="368">
        <f t="shared" ca="1" si="32"/>
        <v>0</v>
      </c>
      <c r="F166" s="368" t="e">
        <f t="shared" si="28"/>
        <v>#N/A</v>
      </c>
      <c r="G166" s="368" t="e">
        <f t="shared" ca="1" si="29"/>
        <v>#N/A</v>
      </c>
      <c r="H166" s="369" t="e">
        <f t="shared" ca="1" si="30"/>
        <v>#N/A</v>
      </c>
      <c r="I166" s="370">
        <f>MAX($J$5, INDEX('1 mos LIBOR'!$M$3:$M$122,MATCH(B166,'1 mos LIBOR'!$N$3:$N$122)))</f>
        <v>4.3549999999999998E-2</v>
      </c>
      <c r="J166" s="371">
        <f t="shared" si="31"/>
        <v>4.3549999999999998E-2</v>
      </c>
      <c r="L166" s="363">
        <f t="shared" si="40"/>
        <v>51287</v>
      </c>
      <c r="M166" s="323">
        <f t="shared" si="41"/>
        <v>218</v>
      </c>
      <c r="N166" s="368">
        <v>5713.0948107348522</v>
      </c>
      <c r="O166" s="368">
        <f t="shared" ca="1" si="33"/>
        <v>217.33027624246949</v>
      </c>
      <c r="P166" s="368">
        <f t="shared" si="35"/>
        <v>19.043649369116174</v>
      </c>
      <c r="Q166" s="368">
        <f t="shared" ca="1" si="34"/>
        <v>198.28662687335333</v>
      </c>
      <c r="R166" s="369">
        <f t="shared" ca="1" si="36"/>
        <v>5514.8081838614989</v>
      </c>
      <c r="S166" s="370">
        <f>INDEX('1 mos LIBOR'!$M$3:$M$122,MATCH(L166,'1 mos LIBOR'!$N$3:$N$122))</f>
        <v>1.9434900000000001E-2</v>
      </c>
      <c r="T166" s="371">
        <f t="shared" si="37"/>
        <v>0.04</v>
      </c>
    </row>
    <row r="167" spans="2:20">
      <c r="B167" s="367">
        <f t="shared" si="38"/>
        <v>51317</v>
      </c>
      <c r="C167" s="323">
        <f t="shared" si="39"/>
        <v>219</v>
      </c>
      <c r="D167" s="368" t="e">
        <f>INDEX('Monthly Cash Flow'!$L$132:$EM$132, MATCH(C167, 'Monthly Cash Flow'!$L$12:$EM$12, 0))</f>
        <v>#N/A</v>
      </c>
      <c r="E167" s="368">
        <f t="shared" ca="1" si="32"/>
        <v>0</v>
      </c>
      <c r="F167" s="368" t="e">
        <f t="shared" si="28"/>
        <v>#N/A</v>
      </c>
      <c r="G167" s="368" t="e">
        <f t="shared" ca="1" si="29"/>
        <v>#N/A</v>
      </c>
      <c r="H167" s="369" t="e">
        <f t="shared" ca="1" si="30"/>
        <v>#N/A</v>
      </c>
      <c r="I167" s="370">
        <f>MAX($J$5, INDEX('1 mos LIBOR'!$M$3:$M$122,MATCH(B167,'1 mos LIBOR'!$N$3:$N$122)))</f>
        <v>4.3549999999999998E-2</v>
      </c>
      <c r="J167" s="371">
        <f t="shared" si="31"/>
        <v>4.3549999999999998E-2</v>
      </c>
      <c r="L167" s="363">
        <f t="shared" si="40"/>
        <v>51317</v>
      </c>
      <c r="M167" s="323">
        <f t="shared" si="41"/>
        <v>219</v>
      </c>
      <c r="N167" s="368">
        <v>5695.7307415964815</v>
      </c>
      <c r="O167" s="368">
        <f t="shared" ca="1" si="33"/>
        <v>217.33027624246949</v>
      </c>
      <c r="P167" s="368">
        <f t="shared" si="35"/>
        <v>18.985769138654938</v>
      </c>
      <c r="Q167" s="368">
        <f t="shared" ca="1" si="34"/>
        <v>198.34450710381455</v>
      </c>
      <c r="R167" s="369">
        <f t="shared" ca="1" si="36"/>
        <v>5497.3862344926665</v>
      </c>
      <c r="S167" s="370">
        <f>INDEX('1 mos LIBOR'!$M$3:$M$122,MATCH(L167,'1 mos LIBOR'!$N$3:$N$122))</f>
        <v>1.9434900000000001E-2</v>
      </c>
      <c r="T167" s="371">
        <f t="shared" si="37"/>
        <v>0.04</v>
      </c>
    </row>
    <row r="168" spans="2:20">
      <c r="B168" s="367">
        <f t="shared" si="38"/>
        <v>51348</v>
      </c>
      <c r="C168" s="323">
        <f t="shared" si="39"/>
        <v>220</v>
      </c>
      <c r="D168" s="368" t="e">
        <f>INDEX('Monthly Cash Flow'!$L$132:$EM$132, MATCH(C168, 'Monthly Cash Flow'!$L$12:$EM$12, 0))</f>
        <v>#N/A</v>
      </c>
      <c r="E168" s="368">
        <f t="shared" ca="1" si="32"/>
        <v>0</v>
      </c>
      <c r="F168" s="368" t="e">
        <f t="shared" si="28"/>
        <v>#N/A</v>
      </c>
      <c r="G168" s="368" t="e">
        <f t="shared" ca="1" si="29"/>
        <v>#N/A</v>
      </c>
      <c r="H168" s="369" t="e">
        <f t="shared" ca="1" si="30"/>
        <v>#N/A</v>
      </c>
      <c r="I168" s="370">
        <f>MAX($J$5, INDEX('1 mos LIBOR'!$M$3:$M$122,MATCH(B168,'1 mos LIBOR'!$N$3:$N$122)))</f>
        <v>4.3549999999999998E-2</v>
      </c>
      <c r="J168" s="371">
        <f t="shared" si="31"/>
        <v>4.3549999999999998E-2</v>
      </c>
      <c r="L168" s="363">
        <f t="shared" si="40"/>
        <v>51348</v>
      </c>
      <c r="M168" s="323">
        <f t="shared" si="41"/>
        <v>220</v>
      </c>
      <c r="N168" s="368">
        <v>5678.2875830301009</v>
      </c>
      <c r="O168" s="368">
        <f t="shared" ca="1" si="33"/>
        <v>217.33027624246949</v>
      </c>
      <c r="P168" s="368">
        <f t="shared" si="35"/>
        <v>18.927625276767003</v>
      </c>
      <c r="Q168" s="368">
        <f t="shared" ca="1" si="34"/>
        <v>198.40265096570249</v>
      </c>
      <c r="R168" s="369">
        <f t="shared" ca="1" si="36"/>
        <v>5479.8849320643985</v>
      </c>
      <c r="S168" s="370">
        <f>INDEX('1 mos LIBOR'!$M$3:$M$122,MATCH(L168,'1 mos LIBOR'!$N$3:$N$122))</f>
        <v>1.9434900000000001E-2</v>
      </c>
      <c r="T168" s="371">
        <f t="shared" si="37"/>
        <v>0.04</v>
      </c>
    </row>
    <row r="169" spans="2:20">
      <c r="B169" s="367">
        <f t="shared" si="38"/>
        <v>51379</v>
      </c>
      <c r="C169" s="323">
        <f t="shared" si="39"/>
        <v>221</v>
      </c>
      <c r="D169" s="368" t="e">
        <f>INDEX('Monthly Cash Flow'!$L$132:$EM$132, MATCH(C169, 'Monthly Cash Flow'!$L$12:$EM$12, 0))</f>
        <v>#N/A</v>
      </c>
      <c r="E169" s="368">
        <f t="shared" ca="1" si="32"/>
        <v>0</v>
      </c>
      <c r="F169" s="368" t="e">
        <f t="shared" si="28"/>
        <v>#N/A</v>
      </c>
      <c r="G169" s="368" t="e">
        <f t="shared" ca="1" si="29"/>
        <v>#N/A</v>
      </c>
      <c r="H169" s="369" t="e">
        <f t="shared" ca="1" si="30"/>
        <v>#N/A</v>
      </c>
      <c r="I169" s="370">
        <f>MAX($J$5, INDEX('1 mos LIBOR'!$M$3:$M$122,MATCH(B169,'1 mos LIBOR'!$N$3:$N$122)))</f>
        <v>4.3549999999999998E-2</v>
      </c>
      <c r="J169" s="371">
        <f t="shared" si="31"/>
        <v>4.3549999999999998E-2</v>
      </c>
      <c r="L169" s="363">
        <f t="shared" si="40"/>
        <v>51379</v>
      </c>
      <c r="M169" s="323">
        <f t="shared" si="41"/>
        <v>221</v>
      </c>
      <c r="N169" s="368">
        <v>5660.7649748011609</v>
      </c>
      <c r="O169" s="368">
        <f t="shared" ca="1" si="33"/>
        <v>217.33027624246949</v>
      </c>
      <c r="P169" s="368">
        <f t="shared" si="35"/>
        <v>18.869216582670536</v>
      </c>
      <c r="Q169" s="368">
        <f t="shared" ca="1" si="34"/>
        <v>198.46105965979896</v>
      </c>
      <c r="R169" s="369">
        <f t="shared" ca="1" si="36"/>
        <v>5462.3039151413623</v>
      </c>
      <c r="S169" s="370">
        <f>INDEX('1 mos LIBOR'!$M$3:$M$122,MATCH(L169,'1 mos LIBOR'!$N$3:$N$122))</f>
        <v>1.9434900000000001E-2</v>
      </c>
      <c r="T169" s="371">
        <f t="shared" si="37"/>
        <v>0.04</v>
      </c>
    </row>
    <row r="170" spans="2:20">
      <c r="B170" s="367">
        <f t="shared" si="38"/>
        <v>51409</v>
      </c>
      <c r="C170" s="323">
        <f t="shared" si="39"/>
        <v>222</v>
      </c>
      <c r="D170" s="368" t="e">
        <f>INDEX('Monthly Cash Flow'!$L$132:$EM$132, MATCH(C170, 'Monthly Cash Flow'!$L$12:$EM$12, 0))</f>
        <v>#N/A</v>
      </c>
      <c r="E170" s="368">
        <f t="shared" ca="1" si="32"/>
        <v>0</v>
      </c>
      <c r="F170" s="368" t="e">
        <f t="shared" si="28"/>
        <v>#N/A</v>
      </c>
      <c r="G170" s="368" t="e">
        <f t="shared" ca="1" si="29"/>
        <v>#N/A</v>
      </c>
      <c r="H170" s="369" t="e">
        <f t="shared" ca="1" si="30"/>
        <v>#N/A</v>
      </c>
      <c r="I170" s="370">
        <f>MAX($J$5, INDEX('1 mos LIBOR'!$M$3:$M$122,MATCH(B170,'1 mos LIBOR'!$N$3:$N$122)))</f>
        <v>4.3549999999999998E-2</v>
      </c>
      <c r="J170" s="371">
        <f t="shared" si="31"/>
        <v>4.3549999999999998E-2</v>
      </c>
      <c r="L170" s="363">
        <f t="shared" si="40"/>
        <v>51409</v>
      </c>
      <c r="M170" s="323">
        <f t="shared" si="41"/>
        <v>222</v>
      </c>
      <c r="N170" s="368">
        <v>5643.1625550343251</v>
      </c>
      <c r="O170" s="368">
        <f t="shared" ca="1" si="33"/>
        <v>217.33027624246949</v>
      </c>
      <c r="P170" s="368">
        <f t="shared" si="35"/>
        <v>18.810541850114419</v>
      </c>
      <c r="Q170" s="368">
        <f t="shared" ca="1" si="34"/>
        <v>198.51973439235508</v>
      </c>
      <c r="R170" s="369">
        <f t="shared" ca="1" si="36"/>
        <v>5444.6428206419696</v>
      </c>
      <c r="S170" s="370">
        <f>INDEX('1 mos LIBOR'!$M$3:$M$122,MATCH(L170,'1 mos LIBOR'!$N$3:$N$122))</f>
        <v>1.9434900000000001E-2</v>
      </c>
      <c r="T170" s="371">
        <f t="shared" si="37"/>
        <v>0.04</v>
      </c>
    </row>
    <row r="171" spans="2:20">
      <c r="B171" s="367">
        <f t="shared" si="38"/>
        <v>51440</v>
      </c>
      <c r="C171" s="323">
        <f t="shared" si="39"/>
        <v>223</v>
      </c>
      <c r="D171" s="368" t="e">
        <f>INDEX('Monthly Cash Flow'!$L$132:$EM$132, MATCH(C171, 'Monthly Cash Flow'!$L$12:$EM$12, 0))</f>
        <v>#N/A</v>
      </c>
      <c r="E171" s="368">
        <f t="shared" ca="1" si="32"/>
        <v>0</v>
      </c>
      <c r="F171" s="368" t="e">
        <f t="shared" si="28"/>
        <v>#N/A</v>
      </c>
      <c r="G171" s="368" t="e">
        <f t="shared" ca="1" si="29"/>
        <v>#N/A</v>
      </c>
      <c r="H171" s="369" t="e">
        <f t="shared" ca="1" si="30"/>
        <v>#N/A</v>
      </c>
      <c r="I171" s="370">
        <f>MAX($J$5, INDEX('1 mos LIBOR'!$M$3:$M$122,MATCH(B171,'1 mos LIBOR'!$N$3:$N$122)))</f>
        <v>4.3549999999999998E-2</v>
      </c>
      <c r="J171" s="371">
        <f t="shared" si="31"/>
        <v>4.3549999999999998E-2</v>
      </c>
      <c r="L171" s="363">
        <f t="shared" si="40"/>
        <v>51440</v>
      </c>
      <c r="M171" s="323">
        <f t="shared" si="41"/>
        <v>223</v>
      </c>
      <c r="N171" s="368">
        <v>5625.4799602059957</v>
      </c>
      <c r="O171" s="368">
        <f t="shared" ca="1" si="33"/>
        <v>217.33027624246949</v>
      </c>
      <c r="P171" s="368">
        <f t="shared" si="35"/>
        <v>18.75159986735332</v>
      </c>
      <c r="Q171" s="368">
        <f t="shared" ca="1" si="34"/>
        <v>198.57867637511617</v>
      </c>
      <c r="R171" s="369">
        <f t="shared" ca="1" si="36"/>
        <v>5426.901283830879</v>
      </c>
      <c r="S171" s="370">
        <f>INDEX('1 mos LIBOR'!$M$3:$M$122,MATCH(L171,'1 mos LIBOR'!$N$3:$N$122))</f>
        <v>1.9434900000000001E-2</v>
      </c>
      <c r="T171" s="371">
        <f t="shared" si="37"/>
        <v>0.04</v>
      </c>
    </row>
    <row r="172" spans="2:20">
      <c r="B172" s="367">
        <f t="shared" si="38"/>
        <v>51470</v>
      </c>
      <c r="C172" s="323">
        <f t="shared" si="39"/>
        <v>224</v>
      </c>
      <c r="D172" s="368" t="e">
        <f>INDEX('Monthly Cash Flow'!$L$132:$EM$132, MATCH(C172, 'Monthly Cash Flow'!$L$12:$EM$12, 0))</f>
        <v>#N/A</v>
      </c>
      <c r="E172" s="368">
        <f t="shared" ca="1" si="32"/>
        <v>0</v>
      </c>
      <c r="F172" s="368" t="e">
        <f t="shared" si="28"/>
        <v>#N/A</v>
      </c>
      <c r="G172" s="368" t="e">
        <f t="shared" ca="1" si="29"/>
        <v>#N/A</v>
      </c>
      <c r="H172" s="369" t="e">
        <f t="shared" ca="1" si="30"/>
        <v>#N/A</v>
      </c>
      <c r="I172" s="370">
        <f>MAX($J$5, INDEX('1 mos LIBOR'!$M$3:$M$122,MATCH(B172,'1 mos LIBOR'!$N$3:$N$122)))</f>
        <v>4.3549999999999998E-2</v>
      </c>
      <c r="J172" s="371">
        <f t="shared" si="31"/>
        <v>4.3549999999999998E-2</v>
      </c>
      <c r="L172" s="363">
        <f t="shared" si="40"/>
        <v>51470</v>
      </c>
      <c r="M172" s="323">
        <f t="shared" si="41"/>
        <v>224</v>
      </c>
      <c r="N172" s="368">
        <v>5607.7168251368075</v>
      </c>
      <c r="O172" s="368">
        <f t="shared" ca="1" si="33"/>
        <v>217.33027624246949</v>
      </c>
      <c r="P172" s="368">
        <f t="shared" si="35"/>
        <v>18.692389417122694</v>
      </c>
      <c r="Q172" s="368">
        <f t="shared" ca="1" si="34"/>
        <v>198.63788682534681</v>
      </c>
      <c r="R172" s="369">
        <f t="shared" ca="1" si="36"/>
        <v>5409.0789383114607</v>
      </c>
      <c r="S172" s="370">
        <f>INDEX('1 mos LIBOR'!$M$3:$M$122,MATCH(L172,'1 mos LIBOR'!$N$3:$N$122))</f>
        <v>1.9434900000000001E-2</v>
      </c>
      <c r="T172" s="371">
        <f t="shared" si="37"/>
        <v>0.04</v>
      </c>
    </row>
    <row r="173" spans="2:20">
      <c r="B173" s="367">
        <f t="shared" si="38"/>
        <v>51501</v>
      </c>
      <c r="C173" s="323">
        <f t="shared" si="39"/>
        <v>225</v>
      </c>
      <c r="D173" s="368" t="e">
        <f>INDEX('Monthly Cash Flow'!$L$132:$EM$132, MATCH(C173, 'Monthly Cash Flow'!$L$12:$EM$12, 0))</f>
        <v>#N/A</v>
      </c>
      <c r="E173" s="368">
        <f t="shared" ca="1" si="32"/>
        <v>0</v>
      </c>
      <c r="F173" s="368" t="e">
        <f t="shared" si="28"/>
        <v>#N/A</v>
      </c>
      <c r="G173" s="368" t="e">
        <f t="shared" ca="1" si="29"/>
        <v>#N/A</v>
      </c>
      <c r="H173" s="369" t="e">
        <f t="shared" ca="1" si="30"/>
        <v>#N/A</v>
      </c>
      <c r="I173" s="370">
        <f>MAX($J$5, INDEX('1 mos LIBOR'!$M$3:$M$122,MATCH(B173,'1 mos LIBOR'!$N$3:$N$122)))</f>
        <v>4.3549999999999998E-2</v>
      </c>
      <c r="J173" s="371">
        <f t="shared" si="31"/>
        <v>4.3549999999999998E-2</v>
      </c>
      <c r="L173" s="363">
        <f t="shared" si="40"/>
        <v>51501</v>
      </c>
      <c r="M173" s="323">
        <f t="shared" si="41"/>
        <v>225</v>
      </c>
      <c r="N173" s="368">
        <v>5589.8727829840846</v>
      </c>
      <c r="O173" s="368">
        <f t="shared" ca="1" si="33"/>
        <v>217.33027624246949</v>
      </c>
      <c r="P173" s="368">
        <f t="shared" si="35"/>
        <v>18.632909276613614</v>
      </c>
      <c r="Q173" s="368">
        <f t="shared" ca="1" si="34"/>
        <v>198.69736696585588</v>
      </c>
      <c r="R173" s="369">
        <f t="shared" ca="1" si="36"/>
        <v>5391.175416018229</v>
      </c>
      <c r="S173" s="370">
        <f>INDEX('1 mos LIBOR'!$M$3:$M$122,MATCH(L173,'1 mos LIBOR'!$N$3:$N$122))</f>
        <v>1.9434900000000001E-2</v>
      </c>
      <c r="T173" s="371">
        <f t="shared" si="37"/>
        <v>0.04</v>
      </c>
    </row>
    <row r="174" spans="2:20">
      <c r="B174" s="367">
        <f t="shared" si="38"/>
        <v>51532</v>
      </c>
      <c r="C174" s="323">
        <f t="shared" si="39"/>
        <v>226</v>
      </c>
      <c r="D174" s="368" t="e">
        <f>INDEX('Monthly Cash Flow'!$L$132:$EM$132, MATCH(C174, 'Monthly Cash Flow'!$L$12:$EM$12, 0))</f>
        <v>#N/A</v>
      </c>
      <c r="E174" s="368">
        <f t="shared" ca="1" si="32"/>
        <v>0</v>
      </c>
      <c r="F174" s="368" t="e">
        <f t="shared" si="28"/>
        <v>#N/A</v>
      </c>
      <c r="G174" s="368" t="e">
        <f t="shared" ca="1" si="29"/>
        <v>#N/A</v>
      </c>
      <c r="H174" s="369" t="e">
        <f t="shared" ca="1" si="30"/>
        <v>#N/A</v>
      </c>
      <c r="I174" s="370">
        <f>MAX($J$5, INDEX('1 mos LIBOR'!$M$3:$M$122,MATCH(B174,'1 mos LIBOR'!$N$3:$N$122)))</f>
        <v>4.3549999999999998E-2</v>
      </c>
      <c r="J174" s="371">
        <f t="shared" si="31"/>
        <v>4.3549999999999998E-2</v>
      </c>
      <c r="L174" s="363">
        <f t="shared" si="40"/>
        <v>51532</v>
      </c>
      <c r="M174" s="323">
        <f t="shared" si="41"/>
        <v>226</v>
      </c>
      <c r="N174" s="368">
        <v>5571.9474652342651</v>
      </c>
      <c r="O174" s="368">
        <f t="shared" ca="1" si="33"/>
        <v>217.33027624246949</v>
      </c>
      <c r="P174" s="368">
        <f t="shared" si="35"/>
        <v>18.573158217447553</v>
      </c>
      <c r="Q174" s="368">
        <f t="shared" ca="1" si="34"/>
        <v>198.75711802502195</v>
      </c>
      <c r="R174" s="369">
        <f t="shared" ca="1" si="36"/>
        <v>5373.1903472092436</v>
      </c>
      <c r="S174" s="370">
        <f>INDEX('1 mos LIBOR'!$M$3:$M$122,MATCH(L174,'1 mos LIBOR'!$N$3:$N$122))</f>
        <v>1.9434900000000001E-2</v>
      </c>
      <c r="T174" s="371">
        <f t="shared" si="37"/>
        <v>0.04</v>
      </c>
    </row>
    <row r="175" spans="2:20">
      <c r="B175" s="367">
        <f t="shared" si="38"/>
        <v>51560</v>
      </c>
      <c r="C175" s="323">
        <f t="shared" si="39"/>
        <v>227</v>
      </c>
      <c r="D175" s="368" t="e">
        <f>INDEX('Monthly Cash Flow'!$L$132:$EM$132, MATCH(C175, 'Monthly Cash Flow'!$L$12:$EM$12, 0))</f>
        <v>#N/A</v>
      </c>
      <c r="E175" s="368">
        <f t="shared" ca="1" si="32"/>
        <v>0</v>
      </c>
      <c r="F175" s="368" t="e">
        <f t="shared" si="28"/>
        <v>#N/A</v>
      </c>
      <c r="G175" s="368" t="e">
        <f t="shared" ca="1" si="29"/>
        <v>#N/A</v>
      </c>
      <c r="H175" s="369" t="e">
        <f t="shared" ca="1" si="30"/>
        <v>#N/A</v>
      </c>
      <c r="I175" s="370">
        <f>MAX($J$5, INDEX('1 mos LIBOR'!$M$3:$M$122,MATCH(B175,'1 mos LIBOR'!$N$3:$N$122)))</f>
        <v>4.3549999999999998E-2</v>
      </c>
      <c r="J175" s="371">
        <f t="shared" si="31"/>
        <v>4.3549999999999998E-2</v>
      </c>
      <c r="L175" s="363">
        <f t="shared" si="40"/>
        <v>51560</v>
      </c>
      <c r="M175" s="323">
        <f t="shared" si="41"/>
        <v>227</v>
      </c>
      <c r="N175" s="368">
        <v>5553.9405016952915</v>
      </c>
      <c r="O175" s="368">
        <f t="shared" ca="1" si="33"/>
        <v>217.33027624246949</v>
      </c>
      <c r="P175" s="368">
        <f t="shared" si="35"/>
        <v>18.51313500565097</v>
      </c>
      <c r="Q175" s="368">
        <f t="shared" ca="1" si="34"/>
        <v>198.81714123681851</v>
      </c>
      <c r="R175" s="369">
        <f t="shared" ca="1" si="36"/>
        <v>5355.1233604584731</v>
      </c>
      <c r="S175" s="370">
        <f>INDEX('1 mos LIBOR'!$M$3:$M$122,MATCH(L175,'1 mos LIBOR'!$N$3:$N$122))</f>
        <v>1.9434900000000001E-2</v>
      </c>
      <c r="T175" s="371">
        <f t="shared" si="37"/>
        <v>0.04</v>
      </c>
    </row>
    <row r="176" spans="2:20">
      <c r="B176" s="367">
        <f t="shared" si="38"/>
        <v>51591</v>
      </c>
      <c r="C176" s="323">
        <f t="shared" si="39"/>
        <v>228</v>
      </c>
      <c r="D176" s="368" t="e">
        <f>INDEX('Monthly Cash Flow'!$L$132:$EM$132, MATCH(C176, 'Monthly Cash Flow'!$L$12:$EM$12, 0))</f>
        <v>#N/A</v>
      </c>
      <c r="E176" s="368">
        <f t="shared" ca="1" si="32"/>
        <v>0</v>
      </c>
      <c r="F176" s="368" t="e">
        <f t="shared" si="28"/>
        <v>#N/A</v>
      </c>
      <c r="G176" s="368" t="e">
        <f t="shared" ca="1" si="29"/>
        <v>#N/A</v>
      </c>
      <c r="H176" s="369" t="e">
        <f t="shared" ca="1" si="30"/>
        <v>#N/A</v>
      </c>
      <c r="I176" s="370">
        <f>MAX($J$5, INDEX('1 mos LIBOR'!$M$3:$M$122,MATCH(B176,'1 mos LIBOR'!$N$3:$N$122)))</f>
        <v>4.3549999999999998E-2</v>
      </c>
      <c r="J176" s="371">
        <f t="shared" si="31"/>
        <v>4.3549999999999998E-2</v>
      </c>
      <c r="L176" s="363">
        <f t="shared" si="40"/>
        <v>51591</v>
      </c>
      <c r="M176" s="323">
        <f t="shared" si="41"/>
        <v>228</v>
      </c>
      <c r="N176" s="368">
        <v>5535.8515204889645</v>
      </c>
      <c r="O176" s="368">
        <f t="shared" ca="1" si="33"/>
        <v>217.33027624246949</v>
      </c>
      <c r="P176" s="368">
        <f t="shared" si="35"/>
        <v>18.452838401629883</v>
      </c>
      <c r="Q176" s="368">
        <f t="shared" ca="1" si="34"/>
        <v>198.8774378408396</v>
      </c>
      <c r="R176" s="369">
        <f t="shared" ca="1" si="36"/>
        <v>5336.9740826481247</v>
      </c>
      <c r="S176" s="370">
        <f>INDEX('1 mos LIBOR'!$M$3:$M$122,MATCH(L176,'1 mos LIBOR'!$N$3:$N$122))</f>
        <v>1.9434900000000001E-2</v>
      </c>
      <c r="T176" s="371">
        <f t="shared" si="37"/>
        <v>0.04</v>
      </c>
    </row>
    <row r="177" spans="2:20">
      <c r="B177" s="367">
        <f t="shared" si="38"/>
        <v>51621</v>
      </c>
      <c r="C177" s="323">
        <f t="shared" si="39"/>
        <v>229</v>
      </c>
      <c r="D177" s="368" t="e">
        <f>INDEX('Monthly Cash Flow'!$L$132:$EM$132, MATCH(C177, 'Monthly Cash Flow'!$L$12:$EM$12, 0))</f>
        <v>#N/A</v>
      </c>
      <c r="E177" s="368">
        <f t="shared" ca="1" si="32"/>
        <v>0</v>
      </c>
      <c r="F177" s="368" t="e">
        <f t="shared" si="28"/>
        <v>#N/A</v>
      </c>
      <c r="G177" s="368" t="e">
        <f t="shared" ca="1" si="29"/>
        <v>#N/A</v>
      </c>
      <c r="H177" s="369" t="e">
        <f t="shared" ca="1" si="30"/>
        <v>#N/A</v>
      </c>
      <c r="I177" s="370">
        <f>MAX($J$5, INDEX('1 mos LIBOR'!$M$3:$M$122,MATCH(B177,'1 mos LIBOR'!$N$3:$N$122)))</f>
        <v>4.3549999999999998E-2</v>
      </c>
      <c r="J177" s="371">
        <f t="shared" si="31"/>
        <v>4.3549999999999998E-2</v>
      </c>
      <c r="L177" s="363">
        <f t="shared" si="40"/>
        <v>51621</v>
      </c>
      <c r="M177" s="323">
        <f t="shared" si="41"/>
        <v>229</v>
      </c>
      <c r="N177" s="368">
        <v>5517.6801480432641</v>
      </c>
      <c r="O177" s="368">
        <f t="shared" ca="1" si="33"/>
        <v>217.33027624246949</v>
      </c>
      <c r="P177" s="368">
        <f t="shared" si="35"/>
        <v>18.392267160144215</v>
      </c>
      <c r="Q177" s="368">
        <f t="shared" ca="1" si="34"/>
        <v>198.93800908232527</v>
      </c>
      <c r="R177" s="369">
        <f t="shared" ca="1" si="36"/>
        <v>5318.742138960939</v>
      </c>
      <c r="S177" s="370">
        <f>INDEX('1 mos LIBOR'!$M$3:$M$122,MATCH(L177,'1 mos LIBOR'!$N$3:$N$122))</f>
        <v>1.9434900000000001E-2</v>
      </c>
      <c r="T177" s="371">
        <f t="shared" si="37"/>
        <v>0.04</v>
      </c>
    </row>
    <row r="178" spans="2:20">
      <c r="B178" s="367">
        <f t="shared" si="38"/>
        <v>51652</v>
      </c>
      <c r="C178" s="323">
        <f t="shared" si="39"/>
        <v>230</v>
      </c>
      <c r="D178" s="368" t="e">
        <f>INDEX('Monthly Cash Flow'!$L$132:$EM$132, MATCH(C178, 'Monthly Cash Flow'!$L$12:$EM$12, 0))</f>
        <v>#N/A</v>
      </c>
      <c r="E178" s="368">
        <f t="shared" ca="1" si="32"/>
        <v>0</v>
      </c>
      <c r="F178" s="368" t="e">
        <f t="shared" si="28"/>
        <v>#N/A</v>
      </c>
      <c r="G178" s="368" t="e">
        <f t="shared" ca="1" si="29"/>
        <v>#N/A</v>
      </c>
      <c r="H178" s="369" t="e">
        <f t="shared" ca="1" si="30"/>
        <v>#N/A</v>
      </c>
      <c r="I178" s="370">
        <f>MAX($J$5, INDEX('1 mos LIBOR'!$M$3:$M$122,MATCH(B178,'1 mos LIBOR'!$N$3:$N$122)))</f>
        <v>4.3549999999999998E-2</v>
      </c>
      <c r="J178" s="371">
        <f t="shared" si="31"/>
        <v>4.3549999999999998E-2</v>
      </c>
      <c r="L178" s="363">
        <f t="shared" si="40"/>
        <v>51652</v>
      </c>
      <c r="M178" s="323">
        <f t="shared" si="41"/>
        <v>230</v>
      </c>
      <c r="N178" s="368">
        <v>5499.4260090846319</v>
      </c>
      <c r="O178" s="368">
        <f t="shared" ca="1" si="33"/>
        <v>217.33027624246949</v>
      </c>
      <c r="P178" s="368">
        <f t="shared" si="35"/>
        <v>18.331420030282107</v>
      </c>
      <c r="Q178" s="368">
        <f t="shared" ca="1" si="34"/>
        <v>198.99885621218738</v>
      </c>
      <c r="R178" s="369">
        <f t="shared" ca="1" si="36"/>
        <v>5300.4271528724448</v>
      </c>
      <c r="S178" s="370">
        <f>INDEX('1 mos LIBOR'!$M$3:$M$122,MATCH(L178,'1 mos LIBOR'!$N$3:$N$122))</f>
        <v>1.9434900000000001E-2</v>
      </c>
      <c r="T178" s="371">
        <f t="shared" si="37"/>
        <v>0.04</v>
      </c>
    </row>
    <row r="179" spans="2:20">
      <c r="B179" s="367">
        <f t="shared" si="38"/>
        <v>51682</v>
      </c>
      <c r="C179" s="323">
        <f t="shared" si="39"/>
        <v>231</v>
      </c>
      <c r="D179" s="368" t="e">
        <f>INDEX('Monthly Cash Flow'!$L$132:$EM$132, MATCH(C179, 'Monthly Cash Flow'!$L$12:$EM$12, 0))</f>
        <v>#N/A</v>
      </c>
      <c r="E179" s="368">
        <f t="shared" ca="1" si="32"/>
        <v>0</v>
      </c>
      <c r="F179" s="368" t="e">
        <f t="shared" si="28"/>
        <v>#N/A</v>
      </c>
      <c r="G179" s="368" t="e">
        <f t="shared" ca="1" si="29"/>
        <v>#N/A</v>
      </c>
      <c r="H179" s="369" t="e">
        <f t="shared" ca="1" si="30"/>
        <v>#N/A</v>
      </c>
      <c r="I179" s="370">
        <f>MAX($J$5, INDEX('1 mos LIBOR'!$M$3:$M$122,MATCH(B179,'1 mos LIBOR'!$N$3:$N$122)))</f>
        <v>4.3549999999999998E-2</v>
      </c>
      <c r="J179" s="371">
        <f t="shared" si="31"/>
        <v>4.3549999999999998E-2</v>
      </c>
      <c r="L179" s="363">
        <f t="shared" si="40"/>
        <v>51682</v>
      </c>
      <c r="M179" s="323">
        <f t="shared" si="41"/>
        <v>231</v>
      </c>
      <c r="N179" s="368">
        <v>5481.0887266302243</v>
      </c>
      <c r="O179" s="368">
        <f t="shared" ca="1" si="33"/>
        <v>217.33027624246949</v>
      </c>
      <c r="P179" s="368">
        <f t="shared" si="35"/>
        <v>18.270295755434081</v>
      </c>
      <c r="Q179" s="368">
        <f t="shared" ca="1" si="34"/>
        <v>199.0599804870354</v>
      </c>
      <c r="R179" s="369">
        <f t="shared" ca="1" si="36"/>
        <v>5282.028746143189</v>
      </c>
      <c r="S179" s="370">
        <f>INDEX('1 mos LIBOR'!$M$3:$M$122,MATCH(L179,'1 mos LIBOR'!$N$3:$N$122))</f>
        <v>1.9434900000000001E-2</v>
      </c>
      <c r="T179" s="371">
        <f t="shared" si="37"/>
        <v>0.04</v>
      </c>
    </row>
    <row r="180" spans="2:20">
      <c r="B180" s="367">
        <f t="shared" si="38"/>
        <v>51713</v>
      </c>
      <c r="C180" s="323">
        <f t="shared" si="39"/>
        <v>232</v>
      </c>
      <c r="D180" s="368" t="e">
        <f>INDEX('Monthly Cash Flow'!$L$132:$EM$132, MATCH(C180, 'Monthly Cash Flow'!$L$12:$EM$12, 0))</f>
        <v>#N/A</v>
      </c>
      <c r="E180" s="368">
        <f t="shared" ca="1" si="32"/>
        <v>0</v>
      </c>
      <c r="F180" s="368" t="e">
        <f t="shared" si="28"/>
        <v>#N/A</v>
      </c>
      <c r="G180" s="368" t="e">
        <f t="shared" ca="1" si="29"/>
        <v>#N/A</v>
      </c>
      <c r="H180" s="369" t="e">
        <f t="shared" ca="1" si="30"/>
        <v>#N/A</v>
      </c>
      <c r="I180" s="370">
        <f>MAX($J$5, INDEX('1 mos LIBOR'!$M$3:$M$122,MATCH(B180,'1 mos LIBOR'!$N$3:$N$122)))</f>
        <v>4.3549999999999998E-2</v>
      </c>
      <c r="J180" s="371">
        <f t="shared" si="31"/>
        <v>4.3549999999999998E-2</v>
      </c>
      <c r="L180" s="363">
        <f t="shared" si="40"/>
        <v>51713</v>
      </c>
      <c r="M180" s="323">
        <f t="shared" si="41"/>
        <v>232</v>
      </c>
      <c r="N180" s="368">
        <v>5462.6679219801254</v>
      </c>
      <c r="O180" s="368">
        <f t="shared" ca="1" si="33"/>
        <v>217.33027624246949</v>
      </c>
      <c r="P180" s="368">
        <f t="shared" si="35"/>
        <v>18.208893073267085</v>
      </c>
      <c r="Q180" s="368">
        <f t="shared" ca="1" si="34"/>
        <v>199.1213831692024</v>
      </c>
      <c r="R180" s="369">
        <f t="shared" ca="1" si="36"/>
        <v>5263.5465388109233</v>
      </c>
      <c r="S180" s="370">
        <f>INDEX('1 mos LIBOR'!$M$3:$M$122,MATCH(L180,'1 mos LIBOR'!$N$3:$N$122))</f>
        <v>1.9434900000000001E-2</v>
      </c>
      <c r="T180" s="371">
        <f t="shared" si="37"/>
        <v>0.04</v>
      </c>
    </row>
    <row r="181" spans="2:20">
      <c r="B181" s="367">
        <f t="shared" si="38"/>
        <v>51744</v>
      </c>
      <c r="C181" s="323">
        <f t="shared" si="39"/>
        <v>233</v>
      </c>
      <c r="D181" s="368" t="e">
        <f>INDEX('Monthly Cash Flow'!$L$132:$EM$132, MATCH(C181, 'Monthly Cash Flow'!$L$12:$EM$12, 0))</f>
        <v>#N/A</v>
      </c>
      <c r="E181" s="368">
        <f t="shared" ca="1" si="32"/>
        <v>0</v>
      </c>
      <c r="F181" s="368" t="e">
        <f t="shared" si="28"/>
        <v>#N/A</v>
      </c>
      <c r="G181" s="368" t="e">
        <f t="shared" ca="1" si="29"/>
        <v>#N/A</v>
      </c>
      <c r="H181" s="369" t="e">
        <f t="shared" ca="1" si="30"/>
        <v>#N/A</v>
      </c>
      <c r="I181" s="370">
        <f>MAX($J$5, INDEX('1 mos LIBOR'!$M$3:$M$122,MATCH(B181,'1 mos LIBOR'!$N$3:$N$122)))</f>
        <v>4.3549999999999998E-2</v>
      </c>
      <c r="J181" s="371">
        <f t="shared" si="31"/>
        <v>4.3549999999999998E-2</v>
      </c>
      <c r="L181" s="363">
        <f t="shared" si="40"/>
        <v>51744</v>
      </c>
      <c r="M181" s="323">
        <f t="shared" si="41"/>
        <v>233</v>
      </c>
      <c r="N181" s="368">
        <v>5444.163214709527</v>
      </c>
      <c r="O181" s="368">
        <f t="shared" ca="1" si="33"/>
        <v>217.33027624246949</v>
      </c>
      <c r="P181" s="368">
        <f t="shared" si="35"/>
        <v>18.147210715698424</v>
      </c>
      <c r="Q181" s="368">
        <f t="shared" ca="1" si="34"/>
        <v>199.18306552677106</v>
      </c>
      <c r="R181" s="369">
        <f t="shared" ca="1" si="36"/>
        <v>5244.9801491827557</v>
      </c>
      <c r="S181" s="370">
        <f>INDEX('1 mos LIBOR'!$M$3:$M$122,MATCH(L181,'1 mos LIBOR'!$N$3:$N$122))</f>
        <v>1.9434900000000001E-2</v>
      </c>
      <c r="T181" s="371">
        <f t="shared" si="37"/>
        <v>0.04</v>
      </c>
    </row>
    <row r="182" spans="2:20">
      <c r="B182" s="367">
        <f t="shared" si="38"/>
        <v>51774</v>
      </c>
      <c r="C182" s="323">
        <f t="shared" si="39"/>
        <v>234</v>
      </c>
      <c r="D182" s="368" t="e">
        <f>INDEX('Monthly Cash Flow'!$L$132:$EM$132, MATCH(C182, 'Monthly Cash Flow'!$L$12:$EM$12, 0))</f>
        <v>#N/A</v>
      </c>
      <c r="E182" s="368">
        <f t="shared" ca="1" si="32"/>
        <v>0</v>
      </c>
      <c r="F182" s="368" t="e">
        <f t="shared" si="28"/>
        <v>#N/A</v>
      </c>
      <c r="G182" s="368" t="e">
        <f t="shared" ca="1" si="29"/>
        <v>#N/A</v>
      </c>
      <c r="H182" s="369" t="e">
        <f t="shared" ca="1" si="30"/>
        <v>#N/A</v>
      </c>
      <c r="I182" s="370">
        <f>MAX($J$5, INDEX('1 mos LIBOR'!$M$3:$M$122,MATCH(B182,'1 mos LIBOR'!$N$3:$N$122)))</f>
        <v>4.3549999999999998E-2</v>
      </c>
      <c r="J182" s="371">
        <f t="shared" si="31"/>
        <v>4.3549999999999998E-2</v>
      </c>
      <c r="L182" s="363">
        <f t="shared" si="40"/>
        <v>51774</v>
      </c>
      <c r="M182" s="323">
        <f t="shared" si="41"/>
        <v>234</v>
      </c>
      <c r="N182" s="368">
        <v>5425.57422266087</v>
      </c>
      <c r="O182" s="368">
        <f t="shared" ca="1" si="33"/>
        <v>217.33027624246949</v>
      </c>
      <c r="P182" s="368">
        <f t="shared" si="35"/>
        <v>18.085247408869566</v>
      </c>
      <c r="Q182" s="368">
        <f t="shared" ca="1" si="34"/>
        <v>199.24502883359992</v>
      </c>
      <c r="R182" s="369">
        <f t="shared" ca="1" si="36"/>
        <v>5226.3291938272705</v>
      </c>
      <c r="S182" s="370">
        <f>INDEX('1 mos LIBOR'!$M$3:$M$122,MATCH(L182,'1 mos LIBOR'!$N$3:$N$122))</f>
        <v>1.9434900000000001E-2</v>
      </c>
      <c r="T182" s="371">
        <f t="shared" si="37"/>
        <v>0.04</v>
      </c>
    </row>
    <row r="183" spans="2:20">
      <c r="B183" s="367">
        <f t="shared" si="38"/>
        <v>51805</v>
      </c>
      <c r="C183" s="323">
        <f t="shared" si="39"/>
        <v>235</v>
      </c>
      <c r="D183" s="368" t="e">
        <f>INDEX('Monthly Cash Flow'!$L$132:$EM$132, MATCH(C183, 'Monthly Cash Flow'!$L$12:$EM$12, 0))</f>
        <v>#N/A</v>
      </c>
      <c r="E183" s="368">
        <f t="shared" ca="1" si="32"/>
        <v>0</v>
      </c>
      <c r="F183" s="368" t="e">
        <f t="shared" si="28"/>
        <v>#N/A</v>
      </c>
      <c r="G183" s="368" t="e">
        <f t="shared" ca="1" si="29"/>
        <v>#N/A</v>
      </c>
      <c r="H183" s="369" t="e">
        <f t="shared" ca="1" si="30"/>
        <v>#N/A</v>
      </c>
      <c r="I183" s="370">
        <f>MAX($J$5, INDEX('1 mos LIBOR'!$M$3:$M$122,MATCH(B183,'1 mos LIBOR'!$N$3:$N$122)))</f>
        <v>4.3549999999999998E-2</v>
      </c>
      <c r="J183" s="371">
        <f t="shared" si="31"/>
        <v>4.3549999999999998E-2</v>
      </c>
      <c r="L183" s="363">
        <f t="shared" si="40"/>
        <v>51805</v>
      </c>
      <c r="M183" s="323">
        <f t="shared" si="41"/>
        <v>235</v>
      </c>
      <c r="N183" s="368">
        <v>5406.9005619359541</v>
      </c>
      <c r="O183" s="368">
        <f t="shared" ca="1" si="33"/>
        <v>217.33027624246949</v>
      </c>
      <c r="P183" s="368">
        <f t="shared" si="35"/>
        <v>18.023001873119849</v>
      </c>
      <c r="Q183" s="368">
        <f t="shared" ca="1" si="34"/>
        <v>199.30727436934964</v>
      </c>
      <c r="R183" s="369">
        <f t="shared" ca="1" si="36"/>
        <v>5207.5932875666049</v>
      </c>
      <c r="S183" s="370">
        <f>INDEX('1 mos LIBOR'!$M$3:$M$122,MATCH(L183,'1 mos LIBOR'!$N$3:$N$122))</f>
        <v>1.9434900000000001E-2</v>
      </c>
      <c r="T183" s="371">
        <f t="shared" si="37"/>
        <v>0.04</v>
      </c>
    </row>
    <row r="184" spans="2:20">
      <c r="B184" s="367">
        <f t="shared" si="38"/>
        <v>51835</v>
      </c>
      <c r="C184" s="323">
        <f t="shared" si="39"/>
        <v>236</v>
      </c>
      <c r="D184" s="368" t="e">
        <f>INDEX('Monthly Cash Flow'!$L$132:$EM$132, MATCH(C184, 'Monthly Cash Flow'!$L$12:$EM$12, 0))</f>
        <v>#N/A</v>
      </c>
      <c r="E184" s="368">
        <f t="shared" ca="1" si="32"/>
        <v>0</v>
      </c>
      <c r="F184" s="368" t="e">
        <f t="shared" si="28"/>
        <v>#N/A</v>
      </c>
      <c r="G184" s="368" t="e">
        <f t="shared" ca="1" si="29"/>
        <v>#N/A</v>
      </c>
      <c r="H184" s="369" t="e">
        <f t="shared" ca="1" si="30"/>
        <v>#N/A</v>
      </c>
      <c r="I184" s="370">
        <f>MAX($J$5, INDEX('1 mos LIBOR'!$M$3:$M$122,MATCH(B184,'1 mos LIBOR'!$N$3:$N$122)))</f>
        <v>4.3549999999999998E-2</v>
      </c>
      <c r="J184" s="371">
        <f t="shared" si="31"/>
        <v>4.3549999999999998E-2</v>
      </c>
      <c r="L184" s="363">
        <f t="shared" si="40"/>
        <v>51835</v>
      </c>
      <c r="M184" s="323">
        <f t="shared" si="41"/>
        <v>236</v>
      </c>
      <c r="N184" s="368">
        <v>5388.1418468880101</v>
      </c>
      <c r="O184" s="368">
        <f t="shared" ca="1" si="33"/>
        <v>217.33027624246949</v>
      </c>
      <c r="P184" s="368">
        <f t="shared" si="35"/>
        <v>17.960472822960032</v>
      </c>
      <c r="Q184" s="368">
        <f t="shared" ca="1" si="34"/>
        <v>199.36980341950945</v>
      </c>
      <c r="R184" s="369">
        <f t="shared" ca="1" si="36"/>
        <v>5188.7720434685007</v>
      </c>
      <c r="S184" s="370">
        <f>INDEX('1 mos LIBOR'!$M$3:$M$122,MATCH(L184,'1 mos LIBOR'!$N$3:$N$122))</f>
        <v>1.9434900000000001E-2</v>
      </c>
      <c r="T184" s="371">
        <f t="shared" si="37"/>
        <v>0.04</v>
      </c>
    </row>
    <row r="185" spans="2:20">
      <c r="B185" s="367">
        <f t="shared" si="38"/>
        <v>51866</v>
      </c>
      <c r="C185" s="323">
        <f t="shared" si="39"/>
        <v>237</v>
      </c>
      <c r="D185" s="368" t="e">
        <f>INDEX('Monthly Cash Flow'!$L$132:$EM$132, MATCH(C185, 'Monthly Cash Flow'!$L$12:$EM$12, 0))</f>
        <v>#N/A</v>
      </c>
      <c r="E185" s="368">
        <f t="shared" ca="1" si="32"/>
        <v>0</v>
      </c>
      <c r="F185" s="368" t="e">
        <f t="shared" si="28"/>
        <v>#N/A</v>
      </c>
      <c r="G185" s="368" t="e">
        <f t="shared" ca="1" si="29"/>
        <v>#N/A</v>
      </c>
      <c r="H185" s="369" t="e">
        <f t="shared" ca="1" si="30"/>
        <v>#N/A</v>
      </c>
      <c r="I185" s="370">
        <f>MAX($J$5, INDEX('1 mos LIBOR'!$M$3:$M$122,MATCH(B185,'1 mos LIBOR'!$N$3:$N$122)))</f>
        <v>4.3549999999999998E-2</v>
      </c>
      <c r="J185" s="371">
        <f t="shared" si="31"/>
        <v>4.3549999999999998E-2</v>
      </c>
      <c r="L185" s="363">
        <f t="shared" si="40"/>
        <v>51866</v>
      </c>
      <c r="M185" s="323">
        <f t="shared" si="41"/>
        <v>237</v>
      </c>
      <c r="N185" s="368">
        <v>5369.2976901137336</v>
      </c>
      <c r="O185" s="368">
        <f t="shared" ca="1" si="33"/>
        <v>217.33027624246949</v>
      </c>
      <c r="P185" s="368">
        <f t="shared" si="35"/>
        <v>17.897658967045778</v>
      </c>
      <c r="Q185" s="368">
        <f t="shared" ca="1" si="34"/>
        <v>199.43261727542372</v>
      </c>
      <c r="R185" s="369">
        <f t="shared" ca="1" si="36"/>
        <v>5169.86507283831</v>
      </c>
      <c r="S185" s="370">
        <f>INDEX('1 mos LIBOR'!$M$3:$M$122,MATCH(L185,'1 mos LIBOR'!$N$3:$N$122))</f>
        <v>1.9434900000000001E-2</v>
      </c>
      <c r="T185" s="371">
        <f t="shared" si="37"/>
        <v>0.04</v>
      </c>
    </row>
    <row r="186" spans="2:20">
      <c r="B186" s="367">
        <f t="shared" si="38"/>
        <v>51897</v>
      </c>
      <c r="C186" s="323">
        <f t="shared" si="39"/>
        <v>238</v>
      </c>
      <c r="D186" s="368" t="e">
        <f>INDEX('Monthly Cash Flow'!$L$132:$EM$132, MATCH(C186, 'Monthly Cash Flow'!$L$12:$EM$12, 0))</f>
        <v>#N/A</v>
      </c>
      <c r="E186" s="368">
        <f t="shared" ca="1" si="32"/>
        <v>0</v>
      </c>
      <c r="F186" s="368" t="e">
        <f t="shared" si="28"/>
        <v>#N/A</v>
      </c>
      <c r="G186" s="368" t="e">
        <f t="shared" ca="1" si="29"/>
        <v>#N/A</v>
      </c>
      <c r="H186" s="369" t="e">
        <f t="shared" ca="1" si="30"/>
        <v>#N/A</v>
      </c>
      <c r="I186" s="370">
        <f>MAX($J$5, INDEX('1 mos LIBOR'!$M$3:$M$122,MATCH(B186,'1 mos LIBOR'!$N$3:$N$122)))</f>
        <v>4.3549999999999998E-2</v>
      </c>
      <c r="J186" s="371">
        <f t="shared" si="31"/>
        <v>4.3549999999999998E-2</v>
      </c>
      <c r="L186" s="363">
        <f t="shared" si="40"/>
        <v>51897</v>
      </c>
      <c r="M186" s="323">
        <f t="shared" si="41"/>
        <v>238</v>
      </c>
      <c r="N186" s="368">
        <v>5350.3677024452854</v>
      </c>
      <c r="O186" s="368">
        <f t="shared" ca="1" si="33"/>
        <v>217.33027624246949</v>
      </c>
      <c r="P186" s="368">
        <f t="shared" si="35"/>
        <v>17.834559008150951</v>
      </c>
      <c r="Q186" s="368">
        <f t="shared" ca="1" si="34"/>
        <v>199.49571723431853</v>
      </c>
      <c r="R186" s="369">
        <f t="shared" ca="1" si="36"/>
        <v>5150.8719852109671</v>
      </c>
      <c r="S186" s="370">
        <f>INDEX('1 mos LIBOR'!$M$3:$M$122,MATCH(L186,'1 mos LIBOR'!$N$3:$N$122))</f>
        <v>1.9434900000000001E-2</v>
      </c>
      <c r="T186" s="371">
        <f t="shared" si="37"/>
        <v>0.04</v>
      </c>
    </row>
    <row r="187" spans="2:20">
      <c r="B187" s="367">
        <f t="shared" si="38"/>
        <v>51925</v>
      </c>
      <c r="C187" s="323">
        <f t="shared" si="39"/>
        <v>239</v>
      </c>
      <c r="D187" s="368" t="e">
        <f>INDEX('Monthly Cash Flow'!$L$132:$EM$132, MATCH(C187, 'Monthly Cash Flow'!$L$12:$EM$12, 0))</f>
        <v>#N/A</v>
      </c>
      <c r="E187" s="368">
        <f t="shared" ca="1" si="32"/>
        <v>0</v>
      </c>
      <c r="F187" s="368" t="e">
        <f t="shared" si="28"/>
        <v>#N/A</v>
      </c>
      <c r="G187" s="368" t="e">
        <f t="shared" ca="1" si="29"/>
        <v>#N/A</v>
      </c>
      <c r="H187" s="369" t="e">
        <f t="shared" ca="1" si="30"/>
        <v>#N/A</v>
      </c>
      <c r="I187" s="370">
        <f>MAX($J$5, INDEX('1 mos LIBOR'!$M$3:$M$122,MATCH(B187,'1 mos LIBOR'!$N$3:$N$122)))</f>
        <v>4.3549999999999998E-2</v>
      </c>
      <c r="J187" s="371">
        <f t="shared" si="31"/>
        <v>4.3549999999999998E-2</v>
      </c>
      <c r="L187" s="363">
        <f t="shared" si="40"/>
        <v>51925</v>
      </c>
      <c r="M187" s="323">
        <f t="shared" si="41"/>
        <v>239</v>
      </c>
      <c r="N187" s="368">
        <v>5331.3514929422545</v>
      </c>
      <c r="O187" s="368">
        <f t="shared" ca="1" si="33"/>
        <v>217.33027624246949</v>
      </c>
      <c r="P187" s="368">
        <f t="shared" si="35"/>
        <v>17.77117164314085</v>
      </c>
      <c r="Q187" s="368">
        <f t="shared" ca="1" si="34"/>
        <v>199.55910459932863</v>
      </c>
      <c r="R187" s="369">
        <f t="shared" ca="1" si="36"/>
        <v>5131.7923883429257</v>
      </c>
      <c r="S187" s="370">
        <f>INDEX('1 mos LIBOR'!$M$3:$M$122,MATCH(L187,'1 mos LIBOR'!$N$3:$N$122))</f>
        <v>1.9434900000000001E-2</v>
      </c>
      <c r="T187" s="371">
        <f t="shared" si="37"/>
        <v>0.04</v>
      </c>
    </row>
    <row r="188" spans="2:20">
      <c r="B188" s="367">
        <f t="shared" si="38"/>
        <v>51956</v>
      </c>
      <c r="C188" s="323">
        <f t="shared" si="39"/>
        <v>240</v>
      </c>
      <c r="D188" s="368" t="e">
        <f>INDEX('Monthly Cash Flow'!$L$132:$EM$132, MATCH(C188, 'Monthly Cash Flow'!$L$12:$EM$12, 0))</f>
        <v>#N/A</v>
      </c>
      <c r="E188" s="368">
        <f t="shared" ca="1" si="32"/>
        <v>0</v>
      </c>
      <c r="F188" s="368" t="e">
        <f t="shared" si="28"/>
        <v>#N/A</v>
      </c>
      <c r="G188" s="368" t="e">
        <f t="shared" ca="1" si="29"/>
        <v>#N/A</v>
      </c>
      <c r="H188" s="369" t="e">
        <f t="shared" ca="1" si="30"/>
        <v>#N/A</v>
      </c>
      <c r="I188" s="370">
        <f>MAX($J$5, INDEX('1 mos LIBOR'!$M$3:$M$122,MATCH(B188,'1 mos LIBOR'!$N$3:$N$122)))</f>
        <v>4.3549999999999998E-2</v>
      </c>
      <c r="J188" s="371">
        <f t="shared" si="31"/>
        <v>4.3549999999999998E-2</v>
      </c>
      <c r="L188" s="363">
        <f t="shared" si="40"/>
        <v>51956</v>
      </c>
      <c r="M188" s="323">
        <f t="shared" si="41"/>
        <v>240</v>
      </c>
      <c r="N188" s="368">
        <v>5312.2486688835843</v>
      </c>
      <c r="O188" s="368">
        <f t="shared" ca="1" si="33"/>
        <v>217.33027624246949</v>
      </c>
      <c r="P188" s="368">
        <f t="shared" si="35"/>
        <v>17.707495562945279</v>
      </c>
      <c r="Q188" s="368">
        <f t="shared" ca="1" si="34"/>
        <v>199.62278067952423</v>
      </c>
      <c r="R188" s="369">
        <f t="shared" ca="1" si="36"/>
        <v>5112.6258882040602</v>
      </c>
      <c r="S188" s="370">
        <f>INDEX('1 mos LIBOR'!$M$3:$M$122,MATCH(L188,'1 mos LIBOR'!$N$3:$N$122))</f>
        <v>1.9434900000000001E-2</v>
      </c>
      <c r="T188" s="371">
        <f t="shared" si="37"/>
        <v>0.04</v>
      </c>
    </row>
    <row r="189" spans="2:20">
      <c r="B189" s="367">
        <f t="shared" si="38"/>
        <v>51986</v>
      </c>
      <c r="C189" s="323">
        <f t="shared" si="39"/>
        <v>241</v>
      </c>
      <c r="D189" s="368" t="e">
        <f>INDEX('Monthly Cash Flow'!$L$132:$EM$132, MATCH(C189, 'Monthly Cash Flow'!$L$12:$EM$12, 0))</f>
        <v>#N/A</v>
      </c>
      <c r="E189" s="368">
        <f t="shared" ca="1" si="32"/>
        <v>0</v>
      </c>
      <c r="F189" s="368" t="e">
        <f t="shared" si="28"/>
        <v>#N/A</v>
      </c>
      <c r="G189" s="368" t="e">
        <f t="shared" ca="1" si="29"/>
        <v>#N/A</v>
      </c>
      <c r="H189" s="369" t="e">
        <f t="shared" ca="1" si="30"/>
        <v>#N/A</v>
      </c>
      <c r="I189" s="370">
        <f>MAX($J$5, INDEX('1 mos LIBOR'!$M$3:$M$122,MATCH(B189,'1 mos LIBOR'!$N$3:$N$122)))</f>
        <v>4.3549999999999998E-2</v>
      </c>
      <c r="J189" s="371">
        <f t="shared" si="31"/>
        <v>4.3549999999999998E-2</v>
      </c>
      <c r="L189" s="363">
        <f t="shared" si="40"/>
        <v>51986</v>
      </c>
      <c r="M189" s="323">
        <f t="shared" si="41"/>
        <v>241</v>
      </c>
      <c r="N189" s="368">
        <v>5293.0588357594625</v>
      </c>
      <c r="O189" s="368">
        <f t="shared" ca="1" si="33"/>
        <v>217.33027624246949</v>
      </c>
      <c r="P189" s="368">
        <f t="shared" si="35"/>
        <v>17.643529452531542</v>
      </c>
      <c r="Q189" s="368">
        <f t="shared" ca="1" si="34"/>
        <v>199.68674678993796</v>
      </c>
      <c r="R189" s="369">
        <f t="shared" ca="1" si="36"/>
        <v>5093.3720889695242</v>
      </c>
      <c r="S189" s="370">
        <f>INDEX('1 mos LIBOR'!$M$3:$M$122,MATCH(L189,'1 mos LIBOR'!$N$3:$N$122))</f>
        <v>1.9434900000000001E-2</v>
      </c>
      <c r="T189" s="371">
        <f t="shared" si="37"/>
        <v>0.04</v>
      </c>
    </row>
    <row r="190" spans="2:20">
      <c r="B190" s="367">
        <f t="shared" si="38"/>
        <v>52017</v>
      </c>
      <c r="C190" s="323">
        <f t="shared" si="39"/>
        <v>242</v>
      </c>
      <c r="D190" s="368" t="e">
        <f>INDEX('Monthly Cash Flow'!$L$132:$EM$132, MATCH(C190, 'Monthly Cash Flow'!$L$12:$EM$12, 0))</f>
        <v>#N/A</v>
      </c>
      <c r="E190" s="368">
        <f t="shared" ca="1" si="32"/>
        <v>0</v>
      </c>
      <c r="F190" s="368" t="e">
        <f t="shared" si="28"/>
        <v>#N/A</v>
      </c>
      <c r="G190" s="368" t="e">
        <f t="shared" ca="1" si="29"/>
        <v>#N/A</v>
      </c>
      <c r="H190" s="369" t="e">
        <f t="shared" ca="1" si="30"/>
        <v>#N/A</v>
      </c>
      <c r="I190" s="370">
        <f>MAX($J$5, INDEX('1 mos LIBOR'!$M$3:$M$122,MATCH(B190,'1 mos LIBOR'!$N$3:$N$122)))</f>
        <v>4.3549999999999998E-2</v>
      </c>
      <c r="J190" s="371">
        <f t="shared" si="31"/>
        <v>4.3549999999999998E-2</v>
      </c>
      <c r="L190" s="363">
        <f t="shared" si="40"/>
        <v>52017</v>
      </c>
      <c r="M190" s="323">
        <f t="shared" si="41"/>
        <v>242</v>
      </c>
      <c r="N190" s="368">
        <v>5273.7815972631734</v>
      </c>
      <c r="O190" s="368">
        <f t="shared" ca="1" si="33"/>
        <v>217.33027624246949</v>
      </c>
      <c r="P190" s="368">
        <f t="shared" si="35"/>
        <v>17.579271990877245</v>
      </c>
      <c r="Q190" s="368">
        <f t="shared" ca="1" si="34"/>
        <v>199.75100425159224</v>
      </c>
      <c r="R190" s="369">
        <f t="shared" ca="1" si="36"/>
        <v>5074.030593011581</v>
      </c>
      <c r="S190" s="370">
        <f>INDEX('1 mos LIBOR'!$M$3:$M$122,MATCH(L190,'1 mos LIBOR'!$N$3:$N$122))</f>
        <v>1.9434900000000001E-2</v>
      </c>
      <c r="T190" s="371">
        <f t="shared" si="37"/>
        <v>0.04</v>
      </c>
    </row>
    <row r="191" spans="2:20">
      <c r="B191" s="367">
        <f t="shared" si="38"/>
        <v>52047</v>
      </c>
      <c r="C191" s="323">
        <f t="shared" si="39"/>
        <v>243</v>
      </c>
      <c r="D191" s="368" t="e">
        <f>INDEX('Monthly Cash Flow'!$L$132:$EM$132, MATCH(C191, 'Monthly Cash Flow'!$L$12:$EM$12, 0))</f>
        <v>#N/A</v>
      </c>
      <c r="E191" s="368">
        <f t="shared" ca="1" si="32"/>
        <v>0</v>
      </c>
      <c r="F191" s="368" t="e">
        <f t="shared" si="28"/>
        <v>#N/A</v>
      </c>
      <c r="G191" s="368" t="e">
        <f t="shared" ca="1" si="29"/>
        <v>#N/A</v>
      </c>
      <c r="H191" s="369" t="e">
        <f t="shared" ca="1" si="30"/>
        <v>#N/A</v>
      </c>
      <c r="I191" s="370">
        <f>MAX($J$5, INDEX('1 mos LIBOR'!$M$3:$M$122,MATCH(B191,'1 mos LIBOR'!$N$3:$N$122)))</f>
        <v>4.3549999999999998E-2</v>
      </c>
      <c r="J191" s="371">
        <f t="shared" si="31"/>
        <v>4.3549999999999998E-2</v>
      </c>
      <c r="L191" s="363">
        <f t="shared" si="40"/>
        <v>52047</v>
      </c>
      <c r="M191" s="323">
        <f t="shared" si="41"/>
        <v>243</v>
      </c>
      <c r="N191" s="368">
        <v>5254.4165552829118</v>
      </c>
      <c r="O191" s="368">
        <f t="shared" ca="1" si="33"/>
        <v>217.33027624246949</v>
      </c>
      <c r="P191" s="368">
        <f t="shared" si="35"/>
        <v>17.51472185094304</v>
      </c>
      <c r="Q191" s="368">
        <f t="shared" ca="1" si="34"/>
        <v>199.81555439152646</v>
      </c>
      <c r="R191" s="369">
        <f t="shared" ca="1" si="36"/>
        <v>5054.6010008913854</v>
      </c>
      <c r="S191" s="370">
        <f>INDEX('1 mos LIBOR'!$M$3:$M$122,MATCH(L191,'1 mos LIBOR'!$N$3:$N$122))</f>
        <v>1.9434900000000001E-2</v>
      </c>
      <c r="T191" s="371">
        <f t="shared" si="37"/>
        <v>0.04</v>
      </c>
    </row>
    <row r="192" spans="2:20">
      <c r="B192" s="367">
        <f t="shared" si="38"/>
        <v>52078</v>
      </c>
      <c r="C192" s="323">
        <f t="shared" si="39"/>
        <v>244</v>
      </c>
      <c r="D192" s="368" t="e">
        <f>INDEX('Monthly Cash Flow'!$L$132:$EM$132, MATCH(C192, 'Monthly Cash Flow'!$L$12:$EM$12, 0))</f>
        <v>#N/A</v>
      </c>
      <c r="E192" s="368">
        <f t="shared" ca="1" si="32"/>
        <v>0</v>
      </c>
      <c r="F192" s="368" t="e">
        <f t="shared" si="28"/>
        <v>#N/A</v>
      </c>
      <c r="G192" s="368" t="e">
        <f t="shared" ca="1" si="29"/>
        <v>#N/A</v>
      </c>
      <c r="H192" s="369" t="e">
        <f t="shared" ca="1" si="30"/>
        <v>#N/A</v>
      </c>
      <c r="I192" s="370">
        <f>MAX($J$5, INDEX('1 mos LIBOR'!$M$3:$M$122,MATCH(B192,'1 mos LIBOR'!$N$3:$N$122)))</f>
        <v>4.3549999999999998E-2</v>
      </c>
      <c r="J192" s="371">
        <f t="shared" si="31"/>
        <v>4.3549999999999998E-2</v>
      </c>
      <c r="L192" s="363">
        <f t="shared" si="40"/>
        <v>52078</v>
      </c>
      <c r="M192" s="323">
        <f t="shared" si="41"/>
        <v>244</v>
      </c>
      <c r="N192" s="368">
        <v>5234.9633098935647</v>
      </c>
      <c r="O192" s="368">
        <f t="shared" ca="1" si="33"/>
        <v>217.33027624246949</v>
      </c>
      <c r="P192" s="368">
        <f t="shared" si="35"/>
        <v>17.449877699645217</v>
      </c>
      <c r="Q192" s="368">
        <f t="shared" ca="1" si="34"/>
        <v>199.88039854282428</v>
      </c>
      <c r="R192" s="369">
        <f t="shared" ca="1" si="36"/>
        <v>5035.0829113507407</v>
      </c>
      <c r="S192" s="370">
        <f>INDEX('1 mos LIBOR'!$M$3:$M$122,MATCH(L192,'1 mos LIBOR'!$N$3:$N$122))</f>
        <v>1.9434900000000001E-2</v>
      </c>
      <c r="T192" s="371">
        <f t="shared" si="37"/>
        <v>0.04</v>
      </c>
    </row>
    <row r="193" spans="2:20">
      <c r="B193" s="367">
        <f t="shared" si="38"/>
        <v>52109</v>
      </c>
      <c r="C193" s="323">
        <f t="shared" si="39"/>
        <v>245</v>
      </c>
      <c r="D193" s="368" t="e">
        <f>INDEX('Monthly Cash Flow'!$L$132:$EM$132, MATCH(C193, 'Monthly Cash Flow'!$L$12:$EM$12, 0))</f>
        <v>#N/A</v>
      </c>
      <c r="E193" s="368">
        <f t="shared" ca="1" si="32"/>
        <v>0</v>
      </c>
      <c r="F193" s="368" t="e">
        <f t="shared" si="28"/>
        <v>#N/A</v>
      </c>
      <c r="G193" s="368" t="e">
        <f t="shared" ca="1" si="29"/>
        <v>#N/A</v>
      </c>
      <c r="H193" s="369" t="e">
        <f t="shared" ca="1" si="30"/>
        <v>#N/A</v>
      </c>
      <c r="I193" s="370">
        <f>MAX($J$5, INDEX('1 mos LIBOR'!$M$3:$M$122,MATCH(B193,'1 mos LIBOR'!$N$3:$N$122)))</f>
        <v>4.3549999999999998E-2</v>
      </c>
      <c r="J193" s="371">
        <f t="shared" si="31"/>
        <v>4.3549999999999998E-2</v>
      </c>
      <c r="L193" s="363">
        <f t="shared" si="40"/>
        <v>52109</v>
      </c>
      <c r="M193" s="323">
        <f t="shared" si="41"/>
        <v>245</v>
      </c>
      <c r="N193" s="368">
        <v>5215.4214593484494</v>
      </c>
      <c r="O193" s="368">
        <f t="shared" ca="1" si="33"/>
        <v>217.33027624246949</v>
      </c>
      <c r="P193" s="368">
        <f t="shared" si="35"/>
        <v>17.384738197828167</v>
      </c>
      <c r="Q193" s="368">
        <f t="shared" ca="1" si="34"/>
        <v>199.94553804464132</v>
      </c>
      <c r="R193" s="369">
        <f t="shared" ca="1" si="36"/>
        <v>5015.4759213038078</v>
      </c>
      <c r="S193" s="370">
        <f>INDEX('1 mos LIBOR'!$M$3:$M$122,MATCH(L193,'1 mos LIBOR'!$N$3:$N$122))</f>
        <v>1.9434900000000001E-2</v>
      </c>
      <c r="T193" s="371">
        <f t="shared" si="37"/>
        <v>0.04</v>
      </c>
    </row>
    <row r="194" spans="2:20">
      <c r="B194" s="367">
        <f t="shared" si="38"/>
        <v>52139</v>
      </c>
      <c r="C194" s="323">
        <f t="shared" si="39"/>
        <v>246</v>
      </c>
      <c r="D194" s="368" t="e">
        <f>INDEX('Monthly Cash Flow'!$L$132:$EM$132, MATCH(C194, 'Monthly Cash Flow'!$L$12:$EM$12, 0))</f>
        <v>#N/A</v>
      </c>
      <c r="E194" s="368">
        <f t="shared" ca="1" si="32"/>
        <v>0</v>
      </c>
      <c r="F194" s="368" t="e">
        <f t="shared" si="28"/>
        <v>#N/A</v>
      </c>
      <c r="G194" s="368" t="e">
        <f t="shared" ca="1" si="29"/>
        <v>#N/A</v>
      </c>
      <c r="H194" s="369" t="e">
        <f t="shared" ca="1" si="30"/>
        <v>#N/A</v>
      </c>
      <c r="I194" s="370">
        <f>MAX($J$5, INDEX('1 mos LIBOR'!$M$3:$M$122,MATCH(B194,'1 mos LIBOR'!$N$3:$N$122)))</f>
        <v>4.3549999999999998E-2</v>
      </c>
      <c r="J194" s="371">
        <f t="shared" si="31"/>
        <v>4.3549999999999998E-2</v>
      </c>
      <c r="L194" s="363">
        <f t="shared" si="40"/>
        <v>52139</v>
      </c>
      <c r="M194" s="323">
        <f t="shared" si="41"/>
        <v>246</v>
      </c>
      <c r="N194" s="368">
        <v>5195.7906000710173</v>
      </c>
      <c r="O194" s="368">
        <f t="shared" ca="1" si="33"/>
        <v>217.33027624246949</v>
      </c>
      <c r="P194" s="368">
        <f t="shared" si="35"/>
        <v>17.319302000236725</v>
      </c>
      <c r="Q194" s="368">
        <f t="shared" ca="1" si="34"/>
        <v>200.01097424223278</v>
      </c>
      <c r="R194" s="369">
        <f t="shared" ca="1" si="36"/>
        <v>4995.7796258287844</v>
      </c>
      <c r="S194" s="370">
        <f>INDEX('1 mos LIBOR'!$M$3:$M$122,MATCH(L194,'1 mos LIBOR'!$N$3:$N$122))</f>
        <v>1.9434900000000001E-2</v>
      </c>
      <c r="T194" s="371">
        <f t="shared" si="37"/>
        <v>0.04</v>
      </c>
    </row>
    <row r="195" spans="2:20">
      <c r="B195" s="367">
        <f t="shared" si="38"/>
        <v>52170</v>
      </c>
      <c r="C195" s="323">
        <f t="shared" si="39"/>
        <v>247</v>
      </c>
      <c r="D195" s="368" t="e">
        <f>INDEX('Monthly Cash Flow'!$L$132:$EM$132, MATCH(C195, 'Monthly Cash Flow'!$L$12:$EM$12, 0))</f>
        <v>#N/A</v>
      </c>
      <c r="E195" s="368">
        <f t="shared" ca="1" si="32"/>
        <v>0</v>
      </c>
      <c r="F195" s="368" t="e">
        <f t="shared" si="28"/>
        <v>#N/A</v>
      </c>
      <c r="G195" s="368" t="e">
        <f t="shared" ca="1" si="29"/>
        <v>#N/A</v>
      </c>
      <c r="H195" s="369" t="e">
        <f t="shared" ca="1" si="30"/>
        <v>#N/A</v>
      </c>
      <c r="I195" s="370">
        <f>MAX($J$5, INDEX('1 mos LIBOR'!$M$3:$M$122,MATCH(B195,'1 mos LIBOR'!$N$3:$N$122)))</f>
        <v>4.3549999999999998E-2</v>
      </c>
      <c r="J195" s="371">
        <f t="shared" si="31"/>
        <v>4.3549999999999998E-2</v>
      </c>
      <c r="L195" s="363">
        <f t="shared" si="40"/>
        <v>52170</v>
      </c>
      <c r="M195" s="323">
        <f t="shared" si="41"/>
        <v>247</v>
      </c>
      <c r="N195" s="368">
        <v>5176.0703266465198</v>
      </c>
      <c r="O195" s="368">
        <f t="shared" ca="1" si="33"/>
        <v>217.33027624246949</v>
      </c>
      <c r="P195" s="368">
        <f t="shared" si="35"/>
        <v>17.253567755488401</v>
      </c>
      <c r="Q195" s="368">
        <f t="shared" ca="1" si="34"/>
        <v>200.07670848698109</v>
      </c>
      <c r="R195" s="369">
        <f t="shared" ca="1" si="36"/>
        <v>4975.9936181595385</v>
      </c>
      <c r="S195" s="370">
        <f>INDEX('1 mos LIBOR'!$M$3:$M$122,MATCH(L195,'1 mos LIBOR'!$N$3:$N$122))</f>
        <v>1.9434900000000001E-2</v>
      </c>
      <c r="T195" s="371">
        <f t="shared" si="37"/>
        <v>0.04</v>
      </c>
    </row>
    <row r="196" spans="2:20">
      <c r="B196" s="367">
        <f t="shared" si="38"/>
        <v>52200</v>
      </c>
      <c r="C196" s="323">
        <f t="shared" si="39"/>
        <v>248</v>
      </c>
      <c r="D196" s="368" t="e">
        <f>INDEX('Monthly Cash Flow'!$L$132:$EM$132, MATCH(C196, 'Monthly Cash Flow'!$L$12:$EM$12, 0))</f>
        <v>#N/A</v>
      </c>
      <c r="E196" s="368">
        <f t="shared" ca="1" si="32"/>
        <v>0</v>
      </c>
      <c r="F196" s="368" t="e">
        <f t="shared" si="28"/>
        <v>#N/A</v>
      </c>
      <c r="G196" s="368" t="e">
        <f t="shared" ca="1" si="29"/>
        <v>#N/A</v>
      </c>
      <c r="H196" s="369" t="e">
        <f t="shared" ca="1" si="30"/>
        <v>#N/A</v>
      </c>
      <c r="I196" s="370">
        <f>MAX($J$5, INDEX('1 mos LIBOR'!$M$3:$M$122,MATCH(B196,'1 mos LIBOR'!$N$3:$N$122)))</f>
        <v>4.3549999999999998E-2</v>
      </c>
      <c r="J196" s="371">
        <f t="shared" si="31"/>
        <v>4.3549999999999998E-2</v>
      </c>
      <c r="L196" s="363">
        <f t="shared" si="40"/>
        <v>52200</v>
      </c>
      <c r="M196" s="323">
        <f t="shared" si="41"/>
        <v>248</v>
      </c>
      <c r="N196" s="368">
        <v>5156.2602318136351</v>
      </c>
      <c r="O196" s="368">
        <f t="shared" ca="1" si="33"/>
        <v>217.33027624246949</v>
      </c>
      <c r="P196" s="368">
        <f t="shared" si="35"/>
        <v>17.187534106045451</v>
      </c>
      <c r="Q196" s="368">
        <f t="shared" ca="1" si="34"/>
        <v>200.14274213642403</v>
      </c>
      <c r="R196" s="369">
        <f t="shared" ca="1" si="36"/>
        <v>4956.1174896772109</v>
      </c>
      <c r="S196" s="370">
        <f>INDEX('1 mos LIBOR'!$M$3:$M$122,MATCH(L196,'1 mos LIBOR'!$N$3:$N$122))</f>
        <v>1.9434900000000001E-2</v>
      </c>
      <c r="T196" s="371">
        <f t="shared" si="37"/>
        <v>0.04</v>
      </c>
    </row>
    <row r="197" spans="2:20">
      <c r="B197" s="367">
        <f t="shared" si="38"/>
        <v>52231</v>
      </c>
      <c r="C197" s="323">
        <f t="shared" si="39"/>
        <v>249</v>
      </c>
      <c r="D197" s="368" t="e">
        <f>INDEX('Monthly Cash Flow'!$L$132:$EM$132, MATCH(C197, 'Monthly Cash Flow'!$L$12:$EM$12, 0))</f>
        <v>#N/A</v>
      </c>
      <c r="E197" s="368">
        <f t="shared" ca="1" si="32"/>
        <v>0</v>
      </c>
      <c r="F197" s="368" t="e">
        <f t="shared" ref="F197:F260" si="42">D197*J197/12</f>
        <v>#N/A</v>
      </c>
      <c r="G197" s="368" t="e">
        <f t="shared" ref="G197:G260" ca="1" si="43">+E197-F197</f>
        <v>#N/A</v>
      </c>
      <c r="H197" s="369" t="e">
        <f t="shared" ref="H197:H260" ca="1" si="44">+D197-G197</f>
        <v>#N/A</v>
      </c>
      <c r="I197" s="370">
        <f>MAX($J$5, INDEX('1 mos LIBOR'!$M$3:$M$122,MATCH(B197,'1 mos LIBOR'!$N$3:$N$122)))</f>
        <v>4.3549999999999998E-2</v>
      </c>
      <c r="J197" s="371">
        <f t="shared" ref="J197:J260" si="45">IF($I$2=1,I197+$J$4/10000,$J$3)</f>
        <v>4.3549999999999998E-2</v>
      </c>
      <c r="L197" s="363">
        <f t="shared" si="40"/>
        <v>52231</v>
      </c>
      <c r="M197" s="323">
        <f t="shared" si="41"/>
        <v>249</v>
      </c>
      <c r="N197" s="368">
        <v>5136.3599064560585</v>
      </c>
      <c r="O197" s="368">
        <f t="shared" ca="1" si="33"/>
        <v>217.33027624246949</v>
      </c>
      <c r="P197" s="368">
        <f t="shared" si="35"/>
        <v>17.121199688186863</v>
      </c>
      <c r="Q197" s="368">
        <f t="shared" ca="1" si="34"/>
        <v>200.20907655428263</v>
      </c>
      <c r="R197" s="369">
        <f t="shared" ca="1" si="36"/>
        <v>4936.150829901776</v>
      </c>
      <c r="S197" s="370">
        <f>INDEX('1 mos LIBOR'!$M$3:$M$122,MATCH(L197,'1 mos LIBOR'!$N$3:$N$122))</f>
        <v>1.9434900000000001E-2</v>
      </c>
      <c r="T197" s="371">
        <f t="shared" si="37"/>
        <v>0.04</v>
      </c>
    </row>
    <row r="198" spans="2:20">
      <c r="B198" s="367">
        <f t="shared" si="38"/>
        <v>52262</v>
      </c>
      <c r="C198" s="323">
        <f t="shared" si="39"/>
        <v>250</v>
      </c>
      <c r="D198" s="368" t="e">
        <f>INDEX('Monthly Cash Flow'!$L$132:$EM$132, MATCH(C198, 'Monthly Cash Flow'!$L$12:$EM$12, 0))</f>
        <v>#N/A</v>
      </c>
      <c r="E198" s="368">
        <f t="shared" ca="1" si="32"/>
        <v>0</v>
      </c>
      <c r="F198" s="368" t="e">
        <f t="shared" si="42"/>
        <v>#N/A</v>
      </c>
      <c r="G198" s="368" t="e">
        <f t="shared" ca="1" si="43"/>
        <v>#N/A</v>
      </c>
      <c r="H198" s="369" t="e">
        <f t="shared" ca="1" si="44"/>
        <v>#N/A</v>
      </c>
      <c r="I198" s="370">
        <f>MAX($J$5, INDEX('1 mos LIBOR'!$M$3:$M$122,MATCH(B198,'1 mos LIBOR'!$N$3:$N$122)))</f>
        <v>4.3549999999999998E-2</v>
      </c>
      <c r="J198" s="371">
        <f t="shared" si="45"/>
        <v>4.3549999999999998E-2</v>
      </c>
      <c r="L198" s="363">
        <f t="shared" si="40"/>
        <v>52262</v>
      </c>
      <c r="M198" s="323">
        <f t="shared" si="41"/>
        <v>250</v>
      </c>
      <c r="N198" s="368">
        <v>5116.368939594051</v>
      </c>
      <c r="O198" s="368">
        <f t="shared" ca="1" si="33"/>
        <v>217.33027624246949</v>
      </c>
      <c r="P198" s="368">
        <f t="shared" si="35"/>
        <v>17.054563131980171</v>
      </c>
      <c r="Q198" s="368">
        <f t="shared" ca="1" si="34"/>
        <v>200.27571311048933</v>
      </c>
      <c r="R198" s="369">
        <f t="shared" ca="1" si="36"/>
        <v>4916.0932264835619</v>
      </c>
      <c r="S198" s="370">
        <f>INDEX('1 mos LIBOR'!$M$3:$M$122,MATCH(L198,'1 mos LIBOR'!$N$3:$N$122))</f>
        <v>1.9434900000000001E-2</v>
      </c>
      <c r="T198" s="371">
        <f t="shared" si="37"/>
        <v>0.04</v>
      </c>
    </row>
    <row r="199" spans="2:20">
      <c r="B199" s="367">
        <f t="shared" si="38"/>
        <v>52290</v>
      </c>
      <c r="C199" s="323">
        <f t="shared" si="39"/>
        <v>251</v>
      </c>
      <c r="D199" s="368" t="e">
        <f>INDEX('Monthly Cash Flow'!$L$132:$EM$132, MATCH(C199, 'Monthly Cash Flow'!$L$12:$EM$12, 0))</f>
        <v>#N/A</v>
      </c>
      <c r="E199" s="368">
        <f t="shared" ca="1" si="32"/>
        <v>0</v>
      </c>
      <c r="F199" s="368" t="e">
        <f t="shared" si="42"/>
        <v>#N/A</v>
      </c>
      <c r="G199" s="368" t="e">
        <f t="shared" ca="1" si="43"/>
        <v>#N/A</v>
      </c>
      <c r="H199" s="369" t="e">
        <f t="shared" ca="1" si="44"/>
        <v>#N/A</v>
      </c>
      <c r="I199" s="370">
        <f>MAX($J$5, INDEX('1 mos LIBOR'!$M$3:$M$122,MATCH(B199,'1 mos LIBOR'!$N$3:$N$122)))</f>
        <v>4.3549999999999998E-2</v>
      </c>
      <c r="J199" s="371">
        <f t="shared" si="45"/>
        <v>4.3549999999999998E-2</v>
      </c>
      <c r="L199" s="363">
        <f t="shared" si="40"/>
        <v>52290</v>
      </c>
      <c r="M199" s="323">
        <f t="shared" si="41"/>
        <v>251</v>
      </c>
      <c r="N199" s="368">
        <v>5096.2869183759549</v>
      </c>
      <c r="O199" s="368">
        <f t="shared" ca="1" si="33"/>
        <v>217.33027624246949</v>
      </c>
      <c r="P199" s="368">
        <f t="shared" si="35"/>
        <v>16.987623061253185</v>
      </c>
      <c r="Q199" s="368">
        <f t="shared" ca="1" si="34"/>
        <v>200.34265318121632</v>
      </c>
      <c r="R199" s="369">
        <f t="shared" ca="1" si="36"/>
        <v>4895.9442651947384</v>
      </c>
      <c r="S199" s="370">
        <f>INDEX('1 mos LIBOR'!$M$3:$M$122,MATCH(L199,'1 mos LIBOR'!$N$3:$N$122))</f>
        <v>1.9434900000000001E-2</v>
      </c>
      <c r="T199" s="371">
        <f t="shared" si="37"/>
        <v>0.04</v>
      </c>
    </row>
    <row r="200" spans="2:20">
      <c r="B200" s="367">
        <f t="shared" si="38"/>
        <v>52321</v>
      </c>
      <c r="C200" s="323">
        <f t="shared" si="39"/>
        <v>252</v>
      </c>
      <c r="D200" s="368" t="e">
        <f>INDEX('Monthly Cash Flow'!$L$132:$EM$132, MATCH(C200, 'Monthly Cash Flow'!$L$12:$EM$12, 0))</f>
        <v>#N/A</v>
      </c>
      <c r="E200" s="368">
        <f t="shared" ca="1" si="32"/>
        <v>0</v>
      </c>
      <c r="F200" s="368" t="e">
        <f t="shared" si="42"/>
        <v>#N/A</v>
      </c>
      <c r="G200" s="368" t="e">
        <f t="shared" ca="1" si="43"/>
        <v>#N/A</v>
      </c>
      <c r="H200" s="369" t="e">
        <f t="shared" ca="1" si="44"/>
        <v>#N/A</v>
      </c>
      <c r="I200" s="370">
        <f>MAX($J$5, INDEX('1 mos LIBOR'!$M$3:$M$122,MATCH(B200,'1 mos LIBOR'!$N$3:$N$122)))</f>
        <v>4.3549999999999998E-2</v>
      </c>
      <c r="J200" s="371">
        <f t="shared" si="45"/>
        <v>4.3549999999999998E-2</v>
      </c>
      <c r="L200" s="363">
        <f t="shared" si="40"/>
        <v>52321</v>
      </c>
      <c r="M200" s="323">
        <f t="shared" si="41"/>
        <v>252</v>
      </c>
      <c r="N200" s="368">
        <v>5076.1134280696651</v>
      </c>
      <c r="O200" s="368">
        <f t="shared" ca="1" si="33"/>
        <v>217.33027624246949</v>
      </c>
      <c r="P200" s="368">
        <f t="shared" si="35"/>
        <v>16.920378093565549</v>
      </c>
      <c r="Q200" s="368">
        <f t="shared" ca="1" si="34"/>
        <v>200.40989814890395</v>
      </c>
      <c r="R200" s="369">
        <f t="shared" ca="1" si="36"/>
        <v>4875.703529920761</v>
      </c>
      <c r="S200" s="370">
        <f>INDEX('1 mos LIBOR'!$M$3:$M$122,MATCH(L200,'1 mos LIBOR'!$N$3:$N$122))</f>
        <v>1.9434900000000001E-2</v>
      </c>
      <c r="T200" s="371">
        <f t="shared" si="37"/>
        <v>0.04</v>
      </c>
    </row>
    <row r="201" spans="2:20">
      <c r="B201" s="367">
        <f t="shared" si="38"/>
        <v>52351</v>
      </c>
      <c r="C201" s="323">
        <f t="shared" si="39"/>
        <v>253</v>
      </c>
      <c r="D201" s="368" t="e">
        <f>INDEX('Monthly Cash Flow'!$L$132:$EM$132, MATCH(C201, 'Monthly Cash Flow'!$L$12:$EM$12, 0))</f>
        <v>#N/A</v>
      </c>
      <c r="E201" s="368">
        <f t="shared" ref="E201:E264" ca="1" si="46">-PMT(J201/12,$E$2*12,$D$9,)</f>
        <v>0</v>
      </c>
      <c r="F201" s="368" t="e">
        <f t="shared" si="42"/>
        <v>#N/A</v>
      </c>
      <c r="G201" s="368" t="e">
        <f t="shared" ca="1" si="43"/>
        <v>#N/A</v>
      </c>
      <c r="H201" s="369" t="e">
        <f t="shared" ca="1" si="44"/>
        <v>#N/A</v>
      </c>
      <c r="I201" s="370">
        <f>MAX($J$5, INDEX('1 mos LIBOR'!$M$3:$M$122,MATCH(B201,'1 mos LIBOR'!$N$3:$N$122)))</f>
        <v>4.3549999999999998E-2</v>
      </c>
      <c r="J201" s="371">
        <f t="shared" si="45"/>
        <v>4.3549999999999998E-2</v>
      </c>
      <c r="L201" s="363">
        <f t="shared" si="40"/>
        <v>52351</v>
      </c>
      <c r="M201" s="323">
        <f t="shared" si="41"/>
        <v>253</v>
      </c>
      <c r="N201" s="368">
        <v>5055.8480520540652</v>
      </c>
      <c r="O201" s="368">
        <f t="shared" ref="O201:O264" ca="1" si="47">-PMT(T201/12,$O$2*12,$N$9,)</f>
        <v>217.33027624246949</v>
      </c>
      <c r="P201" s="368">
        <f t="shared" si="35"/>
        <v>16.852826840180217</v>
      </c>
      <c r="Q201" s="368">
        <f t="shared" ref="Q201:Q264" ca="1" si="48">+O201-P201</f>
        <v>200.47744940228927</v>
      </c>
      <c r="R201" s="369">
        <f t="shared" ca="1" si="36"/>
        <v>4855.3706026517757</v>
      </c>
      <c r="S201" s="370">
        <f>INDEX('1 mos LIBOR'!$M$3:$M$122,MATCH(L201,'1 mos LIBOR'!$N$3:$N$122))</f>
        <v>1.9434900000000001E-2</v>
      </c>
      <c r="T201" s="371">
        <f t="shared" si="37"/>
        <v>0.04</v>
      </c>
    </row>
    <row r="202" spans="2:20">
      <c r="B202" s="367">
        <f t="shared" si="38"/>
        <v>52382</v>
      </c>
      <c r="C202" s="323">
        <f t="shared" si="39"/>
        <v>254</v>
      </c>
      <c r="D202" s="368" t="e">
        <f>INDEX('Monthly Cash Flow'!$L$132:$EM$132, MATCH(C202, 'Monthly Cash Flow'!$L$12:$EM$12, 0))</f>
        <v>#N/A</v>
      </c>
      <c r="E202" s="368">
        <f t="shared" ca="1" si="46"/>
        <v>0</v>
      </c>
      <c r="F202" s="368" t="e">
        <f t="shared" si="42"/>
        <v>#N/A</v>
      </c>
      <c r="G202" s="368" t="e">
        <f t="shared" ca="1" si="43"/>
        <v>#N/A</v>
      </c>
      <c r="H202" s="369" t="e">
        <f t="shared" ca="1" si="44"/>
        <v>#N/A</v>
      </c>
      <c r="I202" s="370">
        <f>MAX($J$5, INDEX('1 mos LIBOR'!$M$3:$M$122,MATCH(B202,'1 mos LIBOR'!$N$3:$N$122)))</f>
        <v>4.3549999999999998E-2</v>
      </c>
      <c r="J202" s="371">
        <f t="shared" si="45"/>
        <v>4.3549999999999998E-2</v>
      </c>
      <c r="L202" s="363">
        <f t="shared" si="40"/>
        <v>52382</v>
      </c>
      <c r="M202" s="323">
        <f t="shared" si="41"/>
        <v>254</v>
      </c>
      <c r="N202" s="368">
        <v>5035.4903718104242</v>
      </c>
      <c r="O202" s="368">
        <f t="shared" ca="1" si="47"/>
        <v>217.33027624246949</v>
      </c>
      <c r="P202" s="368">
        <f t="shared" ref="P202:P265" si="49">N202*T202/12</f>
        <v>16.784967906034748</v>
      </c>
      <c r="Q202" s="368">
        <f t="shared" ca="1" si="48"/>
        <v>200.54530833643474</v>
      </c>
      <c r="R202" s="369">
        <f t="shared" ref="R202:R265" ca="1" si="50">+N202-Q202</f>
        <v>4834.9450634739896</v>
      </c>
      <c r="S202" s="370">
        <f>INDEX('1 mos LIBOR'!$M$3:$M$122,MATCH(L202,'1 mos LIBOR'!$N$3:$N$122))</f>
        <v>1.9434900000000001E-2</v>
      </c>
      <c r="T202" s="371">
        <f t="shared" ref="T202:T265" si="51">IF($S$2=1,S202+$T$4/10000,$T$3)</f>
        <v>0.04</v>
      </c>
    </row>
    <row r="203" spans="2:20">
      <c r="B203" s="367">
        <f t="shared" ref="B203:B266" si="52">EOMONTH(B202,1)</f>
        <v>52412</v>
      </c>
      <c r="C203" s="323">
        <f t="shared" ref="C203:C266" si="53">+C202+1</f>
        <v>255</v>
      </c>
      <c r="D203" s="368" t="e">
        <f>INDEX('Monthly Cash Flow'!$L$132:$EM$132, MATCH(C203, 'Monthly Cash Flow'!$L$12:$EM$12, 0))</f>
        <v>#N/A</v>
      </c>
      <c r="E203" s="368">
        <f t="shared" ca="1" si="46"/>
        <v>0</v>
      </c>
      <c r="F203" s="368" t="e">
        <f t="shared" si="42"/>
        <v>#N/A</v>
      </c>
      <c r="G203" s="368" t="e">
        <f t="shared" ca="1" si="43"/>
        <v>#N/A</v>
      </c>
      <c r="H203" s="369" t="e">
        <f t="shared" ca="1" si="44"/>
        <v>#N/A</v>
      </c>
      <c r="I203" s="370">
        <f>MAX($J$5, INDEX('1 mos LIBOR'!$M$3:$M$122,MATCH(B203,'1 mos LIBOR'!$N$3:$N$122)))</f>
        <v>4.3549999999999998E-2</v>
      </c>
      <c r="J203" s="371">
        <f t="shared" si="45"/>
        <v>4.3549999999999998E-2</v>
      </c>
      <c r="L203" s="363">
        <f t="shared" ref="L203:L266" si="54">EOMONTH(L202,1)</f>
        <v>52412</v>
      </c>
      <c r="M203" s="323">
        <f t="shared" ref="M203:M266" si="55">+M202+1</f>
        <v>255</v>
      </c>
      <c r="N203" s="368">
        <v>5015.0399669137514</v>
      </c>
      <c r="O203" s="368">
        <f t="shared" ca="1" si="47"/>
        <v>217.33027624246949</v>
      </c>
      <c r="P203" s="368">
        <f t="shared" si="49"/>
        <v>16.716799889712505</v>
      </c>
      <c r="Q203" s="368">
        <f t="shared" ca="1" si="48"/>
        <v>200.613476352757</v>
      </c>
      <c r="R203" s="369">
        <f t="shared" ca="1" si="50"/>
        <v>4814.4264905609944</v>
      </c>
      <c r="S203" s="370">
        <f>INDEX('1 mos LIBOR'!$M$3:$M$122,MATCH(L203,'1 mos LIBOR'!$N$3:$N$122))</f>
        <v>1.9434900000000001E-2</v>
      </c>
      <c r="T203" s="371">
        <f t="shared" si="51"/>
        <v>0.04</v>
      </c>
    </row>
    <row r="204" spans="2:20">
      <c r="B204" s="367">
        <f t="shared" si="52"/>
        <v>52443</v>
      </c>
      <c r="C204" s="323">
        <f t="shared" si="53"/>
        <v>256</v>
      </c>
      <c r="D204" s="368" t="e">
        <f>INDEX('Monthly Cash Flow'!$L$132:$EM$132, MATCH(C204, 'Monthly Cash Flow'!$L$12:$EM$12, 0))</f>
        <v>#N/A</v>
      </c>
      <c r="E204" s="368">
        <f t="shared" ca="1" si="46"/>
        <v>0</v>
      </c>
      <c r="F204" s="368" t="e">
        <f t="shared" si="42"/>
        <v>#N/A</v>
      </c>
      <c r="G204" s="368" t="e">
        <f t="shared" ca="1" si="43"/>
        <v>#N/A</v>
      </c>
      <c r="H204" s="369" t="e">
        <f t="shared" ca="1" si="44"/>
        <v>#N/A</v>
      </c>
      <c r="I204" s="370">
        <f>MAX($J$5, INDEX('1 mos LIBOR'!$M$3:$M$122,MATCH(B204,'1 mos LIBOR'!$N$3:$N$122)))</f>
        <v>4.3549999999999998E-2</v>
      </c>
      <c r="J204" s="371">
        <f t="shared" si="45"/>
        <v>4.3549999999999998E-2</v>
      </c>
      <c r="L204" s="363">
        <f t="shared" si="54"/>
        <v>52443</v>
      </c>
      <c r="M204" s="323">
        <f t="shared" si="55"/>
        <v>256</v>
      </c>
      <c r="N204" s="368">
        <v>4994.4964150241149</v>
      </c>
      <c r="O204" s="368">
        <f t="shared" ca="1" si="47"/>
        <v>217.33027624246949</v>
      </c>
      <c r="P204" s="368">
        <f t="shared" si="49"/>
        <v>16.648321383413716</v>
      </c>
      <c r="Q204" s="368">
        <f t="shared" ca="1" si="48"/>
        <v>200.68195485905579</v>
      </c>
      <c r="R204" s="369">
        <f t="shared" ca="1" si="50"/>
        <v>4793.8144601650592</v>
      </c>
      <c r="S204" s="370">
        <f>INDEX('1 mos LIBOR'!$M$3:$M$122,MATCH(L204,'1 mos LIBOR'!$N$3:$N$122))</f>
        <v>1.9434900000000001E-2</v>
      </c>
      <c r="T204" s="371">
        <f t="shared" si="51"/>
        <v>0.04</v>
      </c>
    </row>
    <row r="205" spans="2:20">
      <c r="B205" s="367">
        <f t="shared" si="52"/>
        <v>52474</v>
      </c>
      <c r="C205" s="323">
        <f t="shared" si="53"/>
        <v>257</v>
      </c>
      <c r="D205" s="368" t="e">
        <f>INDEX('Monthly Cash Flow'!$L$132:$EM$132, MATCH(C205, 'Monthly Cash Flow'!$L$12:$EM$12, 0))</f>
        <v>#N/A</v>
      </c>
      <c r="E205" s="368">
        <f t="shared" ca="1" si="46"/>
        <v>0</v>
      </c>
      <c r="F205" s="368" t="e">
        <f t="shared" si="42"/>
        <v>#N/A</v>
      </c>
      <c r="G205" s="368" t="e">
        <f t="shared" ca="1" si="43"/>
        <v>#N/A</v>
      </c>
      <c r="H205" s="369" t="e">
        <f t="shared" ca="1" si="44"/>
        <v>#N/A</v>
      </c>
      <c r="I205" s="370">
        <f>MAX($J$5, INDEX('1 mos LIBOR'!$M$3:$M$122,MATCH(B205,'1 mos LIBOR'!$N$3:$N$122)))</f>
        <v>4.3549999999999998E-2</v>
      </c>
      <c r="J205" s="371">
        <f t="shared" si="45"/>
        <v>4.3549999999999998E-2</v>
      </c>
      <c r="L205" s="363">
        <f t="shared" si="54"/>
        <v>52474</v>
      </c>
      <c r="M205" s="323">
        <f t="shared" si="55"/>
        <v>257</v>
      </c>
      <c r="N205" s="368">
        <v>4973.8592918779204</v>
      </c>
      <c r="O205" s="368">
        <f t="shared" ca="1" si="47"/>
        <v>217.33027624246949</v>
      </c>
      <c r="P205" s="368">
        <f t="shared" si="49"/>
        <v>16.579530972926403</v>
      </c>
      <c r="Q205" s="368">
        <f t="shared" ca="1" si="48"/>
        <v>200.7507452695431</v>
      </c>
      <c r="R205" s="369">
        <f t="shared" ca="1" si="50"/>
        <v>4773.1085466083778</v>
      </c>
      <c r="S205" s="370">
        <f>INDEX('1 mos LIBOR'!$M$3:$M$122,MATCH(L205,'1 mos LIBOR'!$N$3:$N$122))</f>
        <v>1.9434900000000001E-2</v>
      </c>
      <c r="T205" s="371">
        <f t="shared" si="51"/>
        <v>0.04</v>
      </c>
    </row>
    <row r="206" spans="2:20">
      <c r="B206" s="367">
        <f t="shared" si="52"/>
        <v>52504</v>
      </c>
      <c r="C206" s="323">
        <f t="shared" si="53"/>
        <v>258</v>
      </c>
      <c r="D206" s="368" t="e">
        <f>INDEX('Monthly Cash Flow'!$L$132:$EM$132, MATCH(C206, 'Monthly Cash Flow'!$L$12:$EM$12, 0))</f>
        <v>#N/A</v>
      </c>
      <c r="E206" s="368">
        <f t="shared" ca="1" si="46"/>
        <v>0</v>
      </c>
      <c r="F206" s="368" t="e">
        <f t="shared" si="42"/>
        <v>#N/A</v>
      </c>
      <c r="G206" s="368" t="e">
        <f t="shared" ca="1" si="43"/>
        <v>#N/A</v>
      </c>
      <c r="H206" s="369" t="e">
        <f t="shared" ca="1" si="44"/>
        <v>#N/A</v>
      </c>
      <c r="I206" s="370">
        <f>MAX($J$5, INDEX('1 mos LIBOR'!$M$3:$M$122,MATCH(B206,'1 mos LIBOR'!$N$3:$N$122)))</f>
        <v>4.3549999999999998E-2</v>
      </c>
      <c r="J206" s="371">
        <f t="shared" si="45"/>
        <v>4.3549999999999998E-2</v>
      </c>
      <c r="L206" s="363">
        <f t="shared" si="54"/>
        <v>52504</v>
      </c>
      <c r="M206" s="323">
        <f t="shared" si="55"/>
        <v>258</v>
      </c>
      <c r="N206" s="368">
        <v>4953.1281712791479</v>
      </c>
      <c r="O206" s="368">
        <f t="shared" ca="1" si="47"/>
        <v>217.33027624246949</v>
      </c>
      <c r="P206" s="368">
        <f t="shared" si="49"/>
        <v>16.51042723759716</v>
      </c>
      <c r="Q206" s="368">
        <f t="shared" ca="1" si="48"/>
        <v>200.81984900487234</v>
      </c>
      <c r="R206" s="369">
        <f t="shared" ca="1" si="50"/>
        <v>4752.3083222742753</v>
      </c>
      <c r="S206" s="370">
        <f>INDEX('1 mos LIBOR'!$M$3:$M$122,MATCH(L206,'1 mos LIBOR'!$N$3:$N$122))</f>
        <v>1.9434900000000001E-2</v>
      </c>
      <c r="T206" s="371">
        <f t="shared" si="51"/>
        <v>0.04</v>
      </c>
    </row>
    <row r="207" spans="2:20">
      <c r="B207" s="367">
        <f t="shared" si="52"/>
        <v>52535</v>
      </c>
      <c r="C207" s="323">
        <f t="shared" si="53"/>
        <v>259</v>
      </c>
      <c r="D207" s="368" t="e">
        <f>INDEX('Monthly Cash Flow'!$L$132:$EM$132, MATCH(C207, 'Monthly Cash Flow'!$L$12:$EM$12, 0))</f>
        <v>#N/A</v>
      </c>
      <c r="E207" s="368">
        <f t="shared" ca="1" si="46"/>
        <v>0</v>
      </c>
      <c r="F207" s="368" t="e">
        <f t="shared" si="42"/>
        <v>#N/A</v>
      </c>
      <c r="G207" s="368" t="e">
        <f t="shared" ca="1" si="43"/>
        <v>#N/A</v>
      </c>
      <c r="H207" s="369" t="e">
        <f t="shared" ca="1" si="44"/>
        <v>#N/A</v>
      </c>
      <c r="I207" s="370">
        <f>MAX($J$5, INDEX('1 mos LIBOR'!$M$3:$M$122,MATCH(B207,'1 mos LIBOR'!$N$3:$N$122)))</f>
        <v>4.3549999999999998E-2</v>
      </c>
      <c r="J207" s="371">
        <f t="shared" si="45"/>
        <v>4.3549999999999998E-2</v>
      </c>
      <c r="L207" s="363">
        <f t="shared" si="54"/>
        <v>52535</v>
      </c>
      <c r="M207" s="323">
        <f t="shared" si="55"/>
        <v>259</v>
      </c>
      <c r="N207" s="368">
        <v>4932.3026250905505</v>
      </c>
      <c r="O207" s="368">
        <f t="shared" ca="1" si="47"/>
        <v>217.33027624246949</v>
      </c>
      <c r="P207" s="368">
        <f t="shared" si="49"/>
        <v>16.441008750301837</v>
      </c>
      <c r="Q207" s="368">
        <f t="shared" ca="1" si="48"/>
        <v>200.88926749216765</v>
      </c>
      <c r="R207" s="369">
        <f t="shared" ca="1" si="50"/>
        <v>4731.4133575983824</v>
      </c>
      <c r="S207" s="370">
        <f>INDEX('1 mos LIBOR'!$M$3:$M$122,MATCH(L207,'1 mos LIBOR'!$N$3:$N$122))</f>
        <v>1.9434900000000001E-2</v>
      </c>
      <c r="T207" s="371">
        <f t="shared" si="51"/>
        <v>0.04</v>
      </c>
    </row>
    <row r="208" spans="2:20">
      <c r="B208" s="367">
        <f t="shared" si="52"/>
        <v>52565</v>
      </c>
      <c r="C208" s="323">
        <f t="shared" si="53"/>
        <v>260</v>
      </c>
      <c r="D208" s="368" t="e">
        <f>INDEX('Monthly Cash Flow'!$L$132:$EM$132, MATCH(C208, 'Monthly Cash Flow'!$L$12:$EM$12, 0))</f>
        <v>#N/A</v>
      </c>
      <c r="E208" s="368">
        <f t="shared" ca="1" si="46"/>
        <v>0</v>
      </c>
      <c r="F208" s="368" t="e">
        <f t="shared" si="42"/>
        <v>#N/A</v>
      </c>
      <c r="G208" s="368" t="e">
        <f t="shared" ca="1" si="43"/>
        <v>#N/A</v>
      </c>
      <c r="H208" s="369" t="e">
        <f t="shared" ca="1" si="44"/>
        <v>#N/A</v>
      </c>
      <c r="I208" s="370">
        <f>MAX($J$5, INDEX('1 mos LIBOR'!$M$3:$M$122,MATCH(B208,'1 mos LIBOR'!$N$3:$N$122)))</f>
        <v>4.3549999999999998E-2</v>
      </c>
      <c r="J208" s="371">
        <f t="shared" si="45"/>
        <v>4.3549999999999998E-2</v>
      </c>
      <c r="L208" s="363">
        <f t="shared" si="54"/>
        <v>52565</v>
      </c>
      <c r="M208" s="323">
        <f t="shared" si="55"/>
        <v>260</v>
      </c>
      <c r="N208" s="368">
        <v>4911.3822232248112</v>
      </c>
      <c r="O208" s="368">
        <f t="shared" ca="1" si="47"/>
        <v>217.33027624246949</v>
      </c>
      <c r="P208" s="368">
        <f t="shared" si="49"/>
        <v>16.371274077416036</v>
      </c>
      <c r="Q208" s="368">
        <f t="shared" ca="1" si="48"/>
        <v>200.95900216505345</v>
      </c>
      <c r="R208" s="369">
        <f t="shared" ca="1" si="50"/>
        <v>4710.4232210597575</v>
      </c>
      <c r="S208" s="370">
        <f>INDEX('1 mos LIBOR'!$M$3:$M$122,MATCH(L208,'1 mos LIBOR'!$N$3:$N$122))</f>
        <v>1.9434900000000001E-2</v>
      </c>
      <c r="T208" s="371">
        <f t="shared" si="51"/>
        <v>0.04</v>
      </c>
    </row>
    <row r="209" spans="2:20">
      <c r="B209" s="367">
        <f t="shared" si="52"/>
        <v>52596</v>
      </c>
      <c r="C209" s="323">
        <f t="shared" si="53"/>
        <v>261</v>
      </c>
      <c r="D209" s="368" t="e">
        <f>INDEX('Monthly Cash Flow'!$L$132:$EM$132, MATCH(C209, 'Monthly Cash Flow'!$L$12:$EM$12, 0))</f>
        <v>#N/A</v>
      </c>
      <c r="E209" s="368">
        <f t="shared" ca="1" si="46"/>
        <v>0</v>
      </c>
      <c r="F209" s="368" t="e">
        <f t="shared" si="42"/>
        <v>#N/A</v>
      </c>
      <c r="G209" s="368" t="e">
        <f t="shared" ca="1" si="43"/>
        <v>#N/A</v>
      </c>
      <c r="H209" s="369" t="e">
        <f t="shared" ca="1" si="44"/>
        <v>#N/A</v>
      </c>
      <c r="I209" s="370">
        <f>MAX($J$5, INDEX('1 mos LIBOR'!$M$3:$M$122,MATCH(B209,'1 mos LIBOR'!$N$3:$N$122)))</f>
        <v>4.3549999999999998E-2</v>
      </c>
      <c r="J209" s="371">
        <f t="shared" si="45"/>
        <v>4.3549999999999998E-2</v>
      </c>
      <c r="L209" s="363">
        <f t="shared" si="54"/>
        <v>52596</v>
      </c>
      <c r="M209" s="323">
        <f t="shared" si="55"/>
        <v>261</v>
      </c>
      <c r="N209" s="368">
        <v>4890.3665336356644</v>
      </c>
      <c r="O209" s="368">
        <f t="shared" ca="1" si="47"/>
        <v>217.33027624246949</v>
      </c>
      <c r="P209" s="368">
        <f t="shared" si="49"/>
        <v>16.30122177878555</v>
      </c>
      <c r="Q209" s="368">
        <f t="shared" ca="1" si="48"/>
        <v>201.02905446368393</v>
      </c>
      <c r="R209" s="369">
        <f t="shared" ca="1" si="50"/>
        <v>4689.3374791719807</v>
      </c>
      <c r="S209" s="370">
        <f>INDEX('1 mos LIBOR'!$M$3:$M$122,MATCH(L209,'1 mos LIBOR'!$N$3:$N$122))</f>
        <v>1.9434900000000001E-2</v>
      </c>
      <c r="T209" s="371">
        <f t="shared" si="51"/>
        <v>0.04</v>
      </c>
    </row>
    <row r="210" spans="2:20">
      <c r="B210" s="367">
        <f t="shared" si="52"/>
        <v>52627</v>
      </c>
      <c r="C210" s="323">
        <f t="shared" si="53"/>
        <v>262</v>
      </c>
      <c r="D210" s="368" t="e">
        <f>INDEX('Monthly Cash Flow'!$L$132:$EM$132, MATCH(C210, 'Monthly Cash Flow'!$L$12:$EM$12, 0))</f>
        <v>#N/A</v>
      </c>
      <c r="E210" s="368">
        <f t="shared" ca="1" si="46"/>
        <v>0</v>
      </c>
      <c r="F210" s="368" t="e">
        <f t="shared" si="42"/>
        <v>#N/A</v>
      </c>
      <c r="G210" s="368" t="e">
        <f t="shared" ca="1" si="43"/>
        <v>#N/A</v>
      </c>
      <c r="H210" s="369" t="e">
        <f t="shared" ca="1" si="44"/>
        <v>#N/A</v>
      </c>
      <c r="I210" s="370">
        <f>MAX($J$5, INDEX('1 mos LIBOR'!$M$3:$M$122,MATCH(B210,'1 mos LIBOR'!$N$3:$N$122)))</f>
        <v>4.3549999999999998E-2</v>
      </c>
      <c r="J210" s="371">
        <f t="shared" si="45"/>
        <v>4.3549999999999998E-2</v>
      </c>
      <c r="L210" s="363">
        <f t="shared" si="54"/>
        <v>52627</v>
      </c>
      <c r="M210" s="323">
        <f t="shared" si="55"/>
        <v>262</v>
      </c>
      <c r="N210" s="368">
        <v>4869.2551223089686</v>
      </c>
      <c r="O210" s="368">
        <f t="shared" ca="1" si="47"/>
        <v>217.33027624246949</v>
      </c>
      <c r="P210" s="368">
        <f t="shared" si="49"/>
        <v>16.230850407696561</v>
      </c>
      <c r="Q210" s="368">
        <f t="shared" ca="1" si="48"/>
        <v>201.09942583477294</v>
      </c>
      <c r="R210" s="369">
        <f t="shared" ca="1" si="50"/>
        <v>4668.1556964741958</v>
      </c>
      <c r="S210" s="370">
        <f>INDEX('1 mos LIBOR'!$M$3:$M$122,MATCH(L210,'1 mos LIBOR'!$N$3:$N$122))</f>
        <v>1.9434900000000001E-2</v>
      </c>
      <c r="T210" s="371">
        <f t="shared" si="51"/>
        <v>0.04</v>
      </c>
    </row>
    <row r="211" spans="2:20">
      <c r="B211" s="367">
        <f t="shared" si="52"/>
        <v>52656</v>
      </c>
      <c r="C211" s="323">
        <f t="shared" si="53"/>
        <v>263</v>
      </c>
      <c r="D211" s="368" t="e">
        <f>INDEX('Monthly Cash Flow'!$L$132:$EM$132, MATCH(C211, 'Monthly Cash Flow'!$L$12:$EM$12, 0))</f>
        <v>#N/A</v>
      </c>
      <c r="E211" s="368">
        <f t="shared" ca="1" si="46"/>
        <v>0</v>
      </c>
      <c r="F211" s="368" t="e">
        <f t="shared" si="42"/>
        <v>#N/A</v>
      </c>
      <c r="G211" s="368" t="e">
        <f t="shared" ca="1" si="43"/>
        <v>#N/A</v>
      </c>
      <c r="H211" s="369" t="e">
        <f t="shared" ca="1" si="44"/>
        <v>#N/A</v>
      </c>
      <c r="I211" s="370">
        <f>MAX($J$5, INDEX('1 mos LIBOR'!$M$3:$M$122,MATCH(B211,'1 mos LIBOR'!$N$3:$N$122)))</f>
        <v>4.3549999999999998E-2</v>
      </c>
      <c r="J211" s="371">
        <f t="shared" si="45"/>
        <v>4.3549999999999998E-2</v>
      </c>
      <c r="L211" s="363">
        <f t="shared" si="54"/>
        <v>52656</v>
      </c>
      <c r="M211" s="323">
        <f t="shared" si="55"/>
        <v>263</v>
      </c>
      <c r="N211" s="368">
        <v>4848.0475532537475</v>
      </c>
      <c r="O211" s="368">
        <f t="shared" ca="1" si="47"/>
        <v>217.33027624246949</v>
      </c>
      <c r="P211" s="368">
        <f t="shared" si="49"/>
        <v>16.160158510845825</v>
      </c>
      <c r="Q211" s="368">
        <f t="shared" ca="1" si="48"/>
        <v>201.17011773162366</v>
      </c>
      <c r="R211" s="369">
        <f t="shared" ca="1" si="50"/>
        <v>4646.877435522124</v>
      </c>
      <c r="S211" s="370">
        <f>INDEX('1 mos LIBOR'!$M$3:$M$122,MATCH(L211,'1 mos LIBOR'!$N$3:$N$122))</f>
        <v>1.9434900000000001E-2</v>
      </c>
      <c r="T211" s="371">
        <f t="shared" si="51"/>
        <v>0.04</v>
      </c>
    </row>
    <row r="212" spans="2:20">
      <c r="B212" s="367">
        <f t="shared" si="52"/>
        <v>52687</v>
      </c>
      <c r="C212" s="323">
        <f t="shared" si="53"/>
        <v>264</v>
      </c>
      <c r="D212" s="368" t="e">
        <f>INDEX('Monthly Cash Flow'!$L$132:$EM$132, MATCH(C212, 'Monthly Cash Flow'!$L$12:$EM$12, 0))</f>
        <v>#N/A</v>
      </c>
      <c r="E212" s="368">
        <f t="shared" ca="1" si="46"/>
        <v>0</v>
      </c>
      <c r="F212" s="368" t="e">
        <f t="shared" si="42"/>
        <v>#N/A</v>
      </c>
      <c r="G212" s="368" t="e">
        <f t="shared" ca="1" si="43"/>
        <v>#N/A</v>
      </c>
      <c r="H212" s="369" t="e">
        <f t="shared" ca="1" si="44"/>
        <v>#N/A</v>
      </c>
      <c r="I212" s="370">
        <f>MAX($J$5, INDEX('1 mos LIBOR'!$M$3:$M$122,MATCH(B212,'1 mos LIBOR'!$N$3:$N$122)))</f>
        <v>4.3549999999999998E-2</v>
      </c>
      <c r="J212" s="371">
        <f t="shared" si="45"/>
        <v>4.3549999999999998E-2</v>
      </c>
      <c r="L212" s="363">
        <f t="shared" si="54"/>
        <v>52687</v>
      </c>
      <c r="M212" s="323">
        <f t="shared" si="55"/>
        <v>264</v>
      </c>
      <c r="N212" s="368">
        <v>4826.7433884931834</v>
      </c>
      <c r="O212" s="368">
        <f t="shared" ca="1" si="47"/>
        <v>217.33027624246949</v>
      </c>
      <c r="P212" s="368">
        <f t="shared" si="49"/>
        <v>16.08914462831061</v>
      </c>
      <c r="Q212" s="368">
        <f t="shared" ca="1" si="48"/>
        <v>201.24113161415889</v>
      </c>
      <c r="R212" s="369">
        <f t="shared" ca="1" si="50"/>
        <v>4625.5022568790246</v>
      </c>
      <c r="S212" s="370">
        <f>INDEX('1 mos LIBOR'!$M$3:$M$122,MATCH(L212,'1 mos LIBOR'!$N$3:$N$122))</f>
        <v>1.9434900000000001E-2</v>
      </c>
      <c r="T212" s="371">
        <f t="shared" si="51"/>
        <v>0.04</v>
      </c>
    </row>
    <row r="213" spans="2:20">
      <c r="B213" s="367">
        <f t="shared" si="52"/>
        <v>52717</v>
      </c>
      <c r="C213" s="323">
        <f t="shared" si="53"/>
        <v>265</v>
      </c>
      <c r="D213" s="368" t="e">
        <f>INDEX('Monthly Cash Flow'!$L$132:$EM$132, MATCH(C213, 'Monthly Cash Flow'!$L$12:$EM$12, 0))</f>
        <v>#N/A</v>
      </c>
      <c r="E213" s="368">
        <f t="shared" ca="1" si="46"/>
        <v>0</v>
      </c>
      <c r="F213" s="368" t="e">
        <f t="shared" si="42"/>
        <v>#N/A</v>
      </c>
      <c r="G213" s="368" t="e">
        <f t="shared" ca="1" si="43"/>
        <v>#N/A</v>
      </c>
      <c r="H213" s="369" t="e">
        <f t="shared" ca="1" si="44"/>
        <v>#N/A</v>
      </c>
      <c r="I213" s="370">
        <f>MAX($J$5, INDEX('1 mos LIBOR'!$M$3:$M$122,MATCH(B213,'1 mos LIBOR'!$N$3:$N$122)))</f>
        <v>4.3549999999999998E-2</v>
      </c>
      <c r="J213" s="371">
        <f t="shared" si="45"/>
        <v>4.3549999999999998E-2</v>
      </c>
      <c r="L213" s="363">
        <f t="shared" si="54"/>
        <v>52717</v>
      </c>
      <c r="M213" s="323">
        <f t="shared" si="55"/>
        <v>265</v>
      </c>
      <c r="N213" s="368">
        <v>4805.3421880555716</v>
      </c>
      <c r="O213" s="368">
        <f t="shared" ca="1" si="47"/>
        <v>217.33027624246949</v>
      </c>
      <c r="P213" s="368">
        <f t="shared" si="49"/>
        <v>16.017807293518572</v>
      </c>
      <c r="Q213" s="368">
        <f t="shared" ca="1" si="48"/>
        <v>201.31246894895094</v>
      </c>
      <c r="R213" s="369">
        <f t="shared" ca="1" si="50"/>
        <v>4604.0297191066202</v>
      </c>
      <c r="S213" s="370">
        <f>INDEX('1 mos LIBOR'!$M$3:$M$122,MATCH(L213,'1 mos LIBOR'!$N$3:$N$122))</f>
        <v>1.9434900000000001E-2</v>
      </c>
      <c r="T213" s="371">
        <f t="shared" si="51"/>
        <v>0.04</v>
      </c>
    </row>
    <row r="214" spans="2:20">
      <c r="B214" s="367">
        <f t="shared" si="52"/>
        <v>52748</v>
      </c>
      <c r="C214" s="323">
        <f t="shared" si="53"/>
        <v>266</v>
      </c>
      <c r="D214" s="368" t="e">
        <f>INDEX('Monthly Cash Flow'!$L$132:$EM$132, MATCH(C214, 'Monthly Cash Flow'!$L$12:$EM$12, 0))</f>
        <v>#N/A</v>
      </c>
      <c r="E214" s="368">
        <f t="shared" ca="1" si="46"/>
        <v>0</v>
      </c>
      <c r="F214" s="368" t="e">
        <f t="shared" si="42"/>
        <v>#N/A</v>
      </c>
      <c r="G214" s="368" t="e">
        <f t="shared" ca="1" si="43"/>
        <v>#N/A</v>
      </c>
      <c r="H214" s="369" t="e">
        <f t="shared" ca="1" si="44"/>
        <v>#N/A</v>
      </c>
      <c r="I214" s="370">
        <f>MAX($J$5, INDEX('1 mos LIBOR'!$M$3:$M$122,MATCH(B214,'1 mos LIBOR'!$N$3:$N$122)))</f>
        <v>4.3549999999999998E-2</v>
      </c>
      <c r="J214" s="371">
        <f t="shared" si="45"/>
        <v>4.3549999999999998E-2</v>
      </c>
      <c r="L214" s="363">
        <f t="shared" si="54"/>
        <v>52748</v>
      </c>
      <c r="M214" s="323">
        <f t="shared" si="55"/>
        <v>266</v>
      </c>
      <c r="N214" s="368">
        <v>4783.843509965237</v>
      </c>
      <c r="O214" s="368">
        <f t="shared" ca="1" si="47"/>
        <v>217.33027624246949</v>
      </c>
      <c r="P214" s="368">
        <f t="shared" si="49"/>
        <v>15.946145033217457</v>
      </c>
      <c r="Q214" s="368">
        <f t="shared" ca="1" si="48"/>
        <v>201.38413120925205</v>
      </c>
      <c r="R214" s="369">
        <f t="shared" ca="1" si="50"/>
        <v>4582.4593787559852</v>
      </c>
      <c r="S214" s="370">
        <f>INDEX('1 mos LIBOR'!$M$3:$M$122,MATCH(L214,'1 mos LIBOR'!$N$3:$N$122))</f>
        <v>1.9434900000000001E-2</v>
      </c>
      <c r="T214" s="371">
        <f t="shared" si="51"/>
        <v>0.04</v>
      </c>
    </row>
    <row r="215" spans="2:20">
      <c r="B215" s="367">
        <f t="shared" si="52"/>
        <v>52778</v>
      </c>
      <c r="C215" s="323">
        <f t="shared" si="53"/>
        <v>267</v>
      </c>
      <c r="D215" s="368" t="e">
        <f>INDEX('Monthly Cash Flow'!$L$132:$EM$132, MATCH(C215, 'Monthly Cash Flow'!$L$12:$EM$12, 0))</f>
        <v>#N/A</v>
      </c>
      <c r="E215" s="368">
        <f t="shared" ca="1" si="46"/>
        <v>0</v>
      </c>
      <c r="F215" s="368" t="e">
        <f t="shared" si="42"/>
        <v>#N/A</v>
      </c>
      <c r="G215" s="368" t="e">
        <f t="shared" ca="1" si="43"/>
        <v>#N/A</v>
      </c>
      <c r="H215" s="369" t="e">
        <f t="shared" ca="1" si="44"/>
        <v>#N/A</v>
      </c>
      <c r="I215" s="370">
        <f>MAX($J$5, INDEX('1 mos LIBOR'!$M$3:$M$122,MATCH(B215,'1 mos LIBOR'!$N$3:$N$122)))</f>
        <v>4.3549999999999998E-2</v>
      </c>
      <c r="J215" s="371">
        <f t="shared" si="45"/>
        <v>4.3549999999999998E-2</v>
      </c>
      <c r="L215" s="363">
        <f t="shared" si="54"/>
        <v>52778</v>
      </c>
      <c r="M215" s="323">
        <f t="shared" si="55"/>
        <v>267</v>
      </c>
      <c r="N215" s="368">
        <v>4762.2469102334035</v>
      </c>
      <c r="O215" s="368">
        <f t="shared" ca="1" si="47"/>
        <v>217.33027624246949</v>
      </c>
      <c r="P215" s="368">
        <f t="shared" si="49"/>
        <v>15.874156367444678</v>
      </c>
      <c r="Q215" s="368">
        <f t="shared" ca="1" si="48"/>
        <v>201.45611987502483</v>
      </c>
      <c r="R215" s="369">
        <f t="shared" ca="1" si="50"/>
        <v>4560.7907903583782</v>
      </c>
      <c r="S215" s="370">
        <f>INDEX('1 mos LIBOR'!$M$3:$M$122,MATCH(L215,'1 mos LIBOR'!$N$3:$N$122))</f>
        <v>1.9434900000000001E-2</v>
      </c>
      <c r="T215" s="371">
        <f t="shared" si="51"/>
        <v>0.04</v>
      </c>
    </row>
    <row r="216" spans="2:20">
      <c r="B216" s="367">
        <f t="shared" si="52"/>
        <v>52809</v>
      </c>
      <c r="C216" s="323">
        <f t="shared" si="53"/>
        <v>268</v>
      </c>
      <c r="D216" s="368" t="e">
        <f>INDEX('Monthly Cash Flow'!$L$132:$EM$132, MATCH(C216, 'Monthly Cash Flow'!$L$12:$EM$12, 0))</f>
        <v>#N/A</v>
      </c>
      <c r="E216" s="368">
        <f t="shared" ca="1" si="46"/>
        <v>0</v>
      </c>
      <c r="F216" s="368" t="e">
        <f t="shared" si="42"/>
        <v>#N/A</v>
      </c>
      <c r="G216" s="368" t="e">
        <f t="shared" ca="1" si="43"/>
        <v>#N/A</v>
      </c>
      <c r="H216" s="369" t="e">
        <f t="shared" ca="1" si="44"/>
        <v>#N/A</v>
      </c>
      <c r="I216" s="370">
        <f>MAX($J$5, INDEX('1 mos LIBOR'!$M$3:$M$122,MATCH(B216,'1 mos LIBOR'!$N$3:$N$122)))</f>
        <v>4.3549999999999998E-2</v>
      </c>
      <c r="J216" s="371">
        <f t="shared" si="45"/>
        <v>4.3549999999999998E-2</v>
      </c>
      <c r="L216" s="363">
        <f t="shared" si="54"/>
        <v>52809</v>
      </c>
      <c r="M216" s="323">
        <f t="shared" si="55"/>
        <v>268</v>
      </c>
      <c r="N216" s="368">
        <v>4740.5519428490261</v>
      </c>
      <c r="O216" s="368">
        <f t="shared" ca="1" si="47"/>
        <v>217.33027624246949</v>
      </c>
      <c r="P216" s="368">
        <f t="shared" si="49"/>
        <v>15.801839809496753</v>
      </c>
      <c r="Q216" s="368">
        <f t="shared" ca="1" si="48"/>
        <v>201.52843643297274</v>
      </c>
      <c r="R216" s="369">
        <f t="shared" ca="1" si="50"/>
        <v>4539.0235064160534</v>
      </c>
      <c r="S216" s="370">
        <f>INDEX('1 mos LIBOR'!$M$3:$M$122,MATCH(L216,'1 mos LIBOR'!$N$3:$N$122))</f>
        <v>1.9434900000000001E-2</v>
      </c>
      <c r="T216" s="371">
        <f t="shared" si="51"/>
        <v>0.04</v>
      </c>
    </row>
    <row r="217" spans="2:20">
      <c r="B217" s="367">
        <f t="shared" si="52"/>
        <v>52840</v>
      </c>
      <c r="C217" s="323">
        <f t="shared" si="53"/>
        <v>269</v>
      </c>
      <c r="D217" s="368" t="e">
        <f>INDEX('Monthly Cash Flow'!$L$132:$EM$132, MATCH(C217, 'Monthly Cash Flow'!$L$12:$EM$12, 0))</f>
        <v>#N/A</v>
      </c>
      <c r="E217" s="368">
        <f t="shared" ca="1" si="46"/>
        <v>0</v>
      </c>
      <c r="F217" s="368" t="e">
        <f t="shared" si="42"/>
        <v>#N/A</v>
      </c>
      <c r="G217" s="368" t="e">
        <f t="shared" ca="1" si="43"/>
        <v>#N/A</v>
      </c>
      <c r="H217" s="369" t="e">
        <f t="shared" ca="1" si="44"/>
        <v>#N/A</v>
      </c>
      <c r="I217" s="370">
        <f>MAX($J$5, INDEX('1 mos LIBOR'!$M$3:$M$122,MATCH(B217,'1 mos LIBOR'!$N$3:$N$122)))</f>
        <v>4.3549999999999998E-2</v>
      </c>
      <c r="J217" s="371">
        <f t="shared" si="45"/>
        <v>4.3549999999999998E-2</v>
      </c>
      <c r="L217" s="363">
        <f t="shared" si="54"/>
        <v>52840</v>
      </c>
      <c r="M217" s="323">
        <f t="shared" si="55"/>
        <v>269</v>
      </c>
      <c r="N217" s="368">
        <v>4718.7581597695807</v>
      </c>
      <c r="O217" s="368">
        <f t="shared" ca="1" si="47"/>
        <v>217.33027624246949</v>
      </c>
      <c r="P217" s="368">
        <f t="shared" si="49"/>
        <v>15.729193865898603</v>
      </c>
      <c r="Q217" s="368">
        <f t="shared" ca="1" si="48"/>
        <v>201.6010823765709</v>
      </c>
      <c r="R217" s="369">
        <f t="shared" ca="1" si="50"/>
        <v>4517.1570773930098</v>
      </c>
      <c r="S217" s="370">
        <f>INDEX('1 mos LIBOR'!$M$3:$M$122,MATCH(L217,'1 mos LIBOR'!$N$3:$N$122))</f>
        <v>1.9434900000000001E-2</v>
      </c>
      <c r="T217" s="371">
        <f t="shared" si="51"/>
        <v>0.04</v>
      </c>
    </row>
    <row r="218" spans="2:20">
      <c r="B218" s="367">
        <f t="shared" si="52"/>
        <v>52870</v>
      </c>
      <c r="C218" s="323">
        <f t="shared" si="53"/>
        <v>270</v>
      </c>
      <c r="D218" s="368" t="e">
        <f>INDEX('Monthly Cash Flow'!$L$132:$EM$132, MATCH(C218, 'Monthly Cash Flow'!$L$12:$EM$12, 0))</f>
        <v>#N/A</v>
      </c>
      <c r="E218" s="368">
        <f t="shared" ca="1" si="46"/>
        <v>0</v>
      </c>
      <c r="F218" s="368" t="e">
        <f t="shared" si="42"/>
        <v>#N/A</v>
      </c>
      <c r="G218" s="368" t="e">
        <f t="shared" ca="1" si="43"/>
        <v>#N/A</v>
      </c>
      <c r="H218" s="369" t="e">
        <f t="shared" ca="1" si="44"/>
        <v>#N/A</v>
      </c>
      <c r="I218" s="370">
        <f>MAX($J$5, INDEX('1 mos LIBOR'!$M$3:$M$122,MATCH(B218,'1 mos LIBOR'!$N$3:$N$122)))</f>
        <v>4.3549999999999998E-2</v>
      </c>
      <c r="J218" s="371">
        <f t="shared" si="45"/>
        <v>4.3549999999999998E-2</v>
      </c>
      <c r="L218" s="363">
        <f t="shared" si="54"/>
        <v>52870</v>
      </c>
      <c r="M218" s="323">
        <f t="shared" si="55"/>
        <v>270</v>
      </c>
      <c r="N218" s="368">
        <v>4696.8651109118091</v>
      </c>
      <c r="O218" s="368">
        <f t="shared" ca="1" si="47"/>
        <v>217.33027624246949</v>
      </c>
      <c r="P218" s="368">
        <f t="shared" si="49"/>
        <v>15.656217036372697</v>
      </c>
      <c r="Q218" s="368">
        <f t="shared" ca="1" si="48"/>
        <v>201.67405920609679</v>
      </c>
      <c r="R218" s="369">
        <f t="shared" ca="1" si="50"/>
        <v>4495.1910517057122</v>
      </c>
      <c r="S218" s="370">
        <f>INDEX('1 mos LIBOR'!$M$3:$M$122,MATCH(L218,'1 mos LIBOR'!$N$3:$N$122))</f>
        <v>1.9434900000000001E-2</v>
      </c>
      <c r="T218" s="371">
        <f t="shared" si="51"/>
        <v>0.04</v>
      </c>
    </row>
    <row r="219" spans="2:20">
      <c r="B219" s="367">
        <f t="shared" si="52"/>
        <v>52901</v>
      </c>
      <c r="C219" s="323">
        <f t="shared" si="53"/>
        <v>271</v>
      </c>
      <c r="D219" s="368" t="e">
        <f>INDEX('Monthly Cash Flow'!$L$132:$EM$132, MATCH(C219, 'Monthly Cash Flow'!$L$12:$EM$12, 0))</f>
        <v>#N/A</v>
      </c>
      <c r="E219" s="368">
        <f t="shared" ca="1" si="46"/>
        <v>0</v>
      </c>
      <c r="F219" s="368" t="e">
        <f t="shared" si="42"/>
        <v>#N/A</v>
      </c>
      <c r="G219" s="368" t="e">
        <f t="shared" ca="1" si="43"/>
        <v>#N/A</v>
      </c>
      <c r="H219" s="369" t="e">
        <f t="shared" ca="1" si="44"/>
        <v>#N/A</v>
      </c>
      <c r="I219" s="370">
        <f>MAX($J$5, INDEX('1 mos LIBOR'!$M$3:$M$122,MATCH(B219,'1 mos LIBOR'!$N$3:$N$122)))</f>
        <v>4.3549999999999998E-2</v>
      </c>
      <c r="J219" s="371">
        <f t="shared" si="45"/>
        <v>4.3549999999999998E-2</v>
      </c>
      <c r="L219" s="363">
        <f t="shared" si="54"/>
        <v>52901</v>
      </c>
      <c r="M219" s="323">
        <f t="shared" si="55"/>
        <v>271</v>
      </c>
      <c r="N219" s="368">
        <v>4674.8723441424263</v>
      </c>
      <c r="O219" s="368">
        <f t="shared" ca="1" si="47"/>
        <v>217.33027624246949</v>
      </c>
      <c r="P219" s="368">
        <f t="shared" si="49"/>
        <v>15.582907813808086</v>
      </c>
      <c r="Q219" s="368">
        <f t="shared" ca="1" si="48"/>
        <v>201.74736842866142</v>
      </c>
      <c r="R219" s="369">
        <f t="shared" ca="1" si="50"/>
        <v>4473.1249757137648</v>
      </c>
      <c r="S219" s="370">
        <f>INDEX('1 mos LIBOR'!$M$3:$M$122,MATCH(L219,'1 mos LIBOR'!$N$3:$N$122))</f>
        <v>1.9434900000000001E-2</v>
      </c>
      <c r="T219" s="371">
        <f t="shared" si="51"/>
        <v>0.04</v>
      </c>
    </row>
    <row r="220" spans="2:20">
      <c r="B220" s="367">
        <f t="shared" si="52"/>
        <v>52931</v>
      </c>
      <c r="C220" s="323">
        <f t="shared" si="53"/>
        <v>272</v>
      </c>
      <c r="D220" s="368" t="e">
        <f>INDEX('Monthly Cash Flow'!$L$132:$EM$132, MATCH(C220, 'Monthly Cash Flow'!$L$12:$EM$12, 0))</f>
        <v>#N/A</v>
      </c>
      <c r="E220" s="368">
        <f t="shared" ca="1" si="46"/>
        <v>0</v>
      </c>
      <c r="F220" s="368" t="e">
        <f t="shared" si="42"/>
        <v>#N/A</v>
      </c>
      <c r="G220" s="368" t="e">
        <f t="shared" ca="1" si="43"/>
        <v>#N/A</v>
      </c>
      <c r="H220" s="369" t="e">
        <f t="shared" ca="1" si="44"/>
        <v>#N/A</v>
      </c>
      <c r="I220" s="370">
        <f>MAX($J$5, INDEX('1 mos LIBOR'!$M$3:$M$122,MATCH(B220,'1 mos LIBOR'!$N$3:$N$122)))</f>
        <v>4.3549999999999998E-2</v>
      </c>
      <c r="J220" s="371">
        <f t="shared" si="45"/>
        <v>4.3549999999999998E-2</v>
      </c>
      <c r="L220" s="363">
        <f t="shared" si="54"/>
        <v>52931</v>
      </c>
      <c r="M220" s="323">
        <f t="shared" si="55"/>
        <v>272</v>
      </c>
      <c r="N220" s="368">
        <v>4652.7794052687814</v>
      </c>
      <c r="O220" s="368">
        <f t="shared" ca="1" si="47"/>
        <v>217.33027624246949</v>
      </c>
      <c r="P220" s="368">
        <f t="shared" si="49"/>
        <v>15.509264684229272</v>
      </c>
      <c r="Q220" s="368">
        <f t="shared" ca="1" si="48"/>
        <v>201.82101155824023</v>
      </c>
      <c r="R220" s="369">
        <f t="shared" ca="1" si="50"/>
        <v>4450.9583937105408</v>
      </c>
      <c r="S220" s="370">
        <f>INDEX('1 mos LIBOR'!$M$3:$M$122,MATCH(L220,'1 mos LIBOR'!$N$3:$N$122))</f>
        <v>1.9434900000000001E-2</v>
      </c>
      <c r="T220" s="371">
        <f t="shared" si="51"/>
        <v>0.04</v>
      </c>
    </row>
    <row r="221" spans="2:20">
      <c r="B221" s="367">
        <f t="shared" si="52"/>
        <v>52962</v>
      </c>
      <c r="C221" s="323">
        <f t="shared" si="53"/>
        <v>273</v>
      </c>
      <c r="D221" s="368" t="e">
        <f>INDEX('Monthly Cash Flow'!$L$132:$EM$132, MATCH(C221, 'Monthly Cash Flow'!$L$12:$EM$12, 0))</f>
        <v>#N/A</v>
      </c>
      <c r="E221" s="368">
        <f t="shared" ca="1" si="46"/>
        <v>0</v>
      </c>
      <c r="F221" s="368" t="e">
        <f t="shared" si="42"/>
        <v>#N/A</v>
      </c>
      <c r="G221" s="368" t="e">
        <f t="shared" ca="1" si="43"/>
        <v>#N/A</v>
      </c>
      <c r="H221" s="369" t="e">
        <f t="shared" ca="1" si="44"/>
        <v>#N/A</v>
      </c>
      <c r="I221" s="370">
        <f>MAX($J$5, INDEX('1 mos LIBOR'!$M$3:$M$122,MATCH(B221,'1 mos LIBOR'!$N$3:$N$122)))</f>
        <v>4.3549999999999998E-2</v>
      </c>
      <c r="J221" s="371">
        <f t="shared" si="45"/>
        <v>4.3549999999999998E-2</v>
      </c>
      <c r="L221" s="363">
        <f t="shared" si="54"/>
        <v>52962</v>
      </c>
      <c r="M221" s="323">
        <f t="shared" si="55"/>
        <v>273</v>
      </c>
      <c r="N221" s="368">
        <v>4630.5858380294785</v>
      </c>
      <c r="O221" s="368">
        <f t="shared" ca="1" si="47"/>
        <v>217.33027624246949</v>
      </c>
      <c r="P221" s="368">
        <f t="shared" si="49"/>
        <v>15.435286126764929</v>
      </c>
      <c r="Q221" s="368">
        <f t="shared" ca="1" si="48"/>
        <v>201.89499011570456</v>
      </c>
      <c r="R221" s="369">
        <f t="shared" ca="1" si="50"/>
        <v>4428.6908479137737</v>
      </c>
      <c r="S221" s="370">
        <f>INDEX('1 mos LIBOR'!$M$3:$M$122,MATCH(L221,'1 mos LIBOR'!$N$3:$N$122))</f>
        <v>1.9434900000000001E-2</v>
      </c>
      <c r="T221" s="371">
        <f t="shared" si="51"/>
        <v>0.04</v>
      </c>
    </row>
    <row r="222" spans="2:20">
      <c r="B222" s="367">
        <f t="shared" si="52"/>
        <v>52993</v>
      </c>
      <c r="C222" s="323">
        <f t="shared" si="53"/>
        <v>274</v>
      </c>
      <c r="D222" s="368" t="e">
        <f>INDEX('Monthly Cash Flow'!$L$132:$EM$132, MATCH(C222, 'Monthly Cash Flow'!$L$12:$EM$12, 0))</f>
        <v>#N/A</v>
      </c>
      <c r="E222" s="368">
        <f t="shared" ca="1" si="46"/>
        <v>0</v>
      </c>
      <c r="F222" s="368" t="e">
        <f t="shared" si="42"/>
        <v>#N/A</v>
      </c>
      <c r="G222" s="368" t="e">
        <f t="shared" ca="1" si="43"/>
        <v>#N/A</v>
      </c>
      <c r="H222" s="369" t="e">
        <f t="shared" ca="1" si="44"/>
        <v>#N/A</v>
      </c>
      <c r="I222" s="370">
        <f>MAX($J$5, INDEX('1 mos LIBOR'!$M$3:$M$122,MATCH(B222,'1 mos LIBOR'!$N$3:$N$122)))</f>
        <v>4.3549999999999998E-2</v>
      </c>
      <c r="J222" s="371">
        <f t="shared" si="45"/>
        <v>4.3549999999999998E-2</v>
      </c>
      <c r="L222" s="363">
        <f t="shared" si="54"/>
        <v>52993</v>
      </c>
      <c r="M222" s="323">
        <f t="shared" si="55"/>
        <v>274</v>
      </c>
      <c r="N222" s="368">
        <v>4608.2911840849538</v>
      </c>
      <c r="O222" s="368">
        <f t="shared" ca="1" si="47"/>
        <v>217.33027624246949</v>
      </c>
      <c r="P222" s="368">
        <f t="shared" si="49"/>
        <v>15.360970613616514</v>
      </c>
      <c r="Q222" s="368">
        <f t="shared" ca="1" si="48"/>
        <v>201.96930562885299</v>
      </c>
      <c r="R222" s="369">
        <f t="shared" ca="1" si="50"/>
        <v>4406.3218784561004</v>
      </c>
      <c r="S222" s="370">
        <f>INDEX('1 mos LIBOR'!$M$3:$M$122,MATCH(L222,'1 mos LIBOR'!$N$3:$N$122))</f>
        <v>1.9434900000000001E-2</v>
      </c>
      <c r="T222" s="371">
        <f t="shared" si="51"/>
        <v>0.04</v>
      </c>
    </row>
    <row r="223" spans="2:20">
      <c r="B223" s="367">
        <f t="shared" si="52"/>
        <v>53021</v>
      </c>
      <c r="C223" s="323">
        <f t="shared" si="53"/>
        <v>275</v>
      </c>
      <c r="D223" s="368" t="e">
        <f>INDEX('Monthly Cash Flow'!$L$132:$EM$132, MATCH(C223, 'Monthly Cash Flow'!$L$12:$EM$12, 0))</f>
        <v>#N/A</v>
      </c>
      <c r="E223" s="368">
        <f t="shared" ca="1" si="46"/>
        <v>0</v>
      </c>
      <c r="F223" s="368" t="e">
        <f t="shared" si="42"/>
        <v>#N/A</v>
      </c>
      <c r="G223" s="368" t="e">
        <f t="shared" ca="1" si="43"/>
        <v>#N/A</v>
      </c>
      <c r="H223" s="369" t="e">
        <f t="shared" ca="1" si="44"/>
        <v>#N/A</v>
      </c>
      <c r="I223" s="370">
        <f>MAX($J$5, INDEX('1 mos LIBOR'!$M$3:$M$122,MATCH(B223,'1 mos LIBOR'!$N$3:$N$122)))</f>
        <v>4.3549999999999998E-2</v>
      </c>
      <c r="J223" s="371">
        <f t="shared" si="45"/>
        <v>4.3549999999999998E-2</v>
      </c>
      <c r="L223" s="363">
        <f t="shared" si="54"/>
        <v>53021</v>
      </c>
      <c r="M223" s="323">
        <f t="shared" si="55"/>
        <v>275</v>
      </c>
      <c r="N223" s="368">
        <v>4585.8949830080082</v>
      </c>
      <c r="O223" s="368">
        <f t="shared" ca="1" si="47"/>
        <v>217.33027624246949</v>
      </c>
      <c r="P223" s="368">
        <f t="shared" si="49"/>
        <v>15.286316610026695</v>
      </c>
      <c r="Q223" s="368">
        <f t="shared" ca="1" si="48"/>
        <v>202.04395963244281</v>
      </c>
      <c r="R223" s="369">
        <f t="shared" ca="1" si="50"/>
        <v>4383.8510233755651</v>
      </c>
      <c r="S223" s="370">
        <f>INDEX('1 mos LIBOR'!$M$3:$M$122,MATCH(L223,'1 mos LIBOR'!$N$3:$N$122))</f>
        <v>1.9434900000000001E-2</v>
      </c>
      <c r="T223" s="371">
        <f t="shared" si="51"/>
        <v>0.04</v>
      </c>
    </row>
    <row r="224" spans="2:20">
      <c r="B224" s="367">
        <f t="shared" si="52"/>
        <v>53052</v>
      </c>
      <c r="C224" s="323">
        <f t="shared" si="53"/>
        <v>276</v>
      </c>
      <c r="D224" s="368" t="e">
        <f>INDEX('Monthly Cash Flow'!$L$132:$EM$132, MATCH(C224, 'Monthly Cash Flow'!$L$12:$EM$12, 0))</f>
        <v>#N/A</v>
      </c>
      <c r="E224" s="368">
        <f t="shared" ca="1" si="46"/>
        <v>0</v>
      </c>
      <c r="F224" s="368" t="e">
        <f t="shared" si="42"/>
        <v>#N/A</v>
      </c>
      <c r="G224" s="368" t="e">
        <f t="shared" ca="1" si="43"/>
        <v>#N/A</v>
      </c>
      <c r="H224" s="369" t="e">
        <f t="shared" ca="1" si="44"/>
        <v>#N/A</v>
      </c>
      <c r="I224" s="370">
        <f>MAX($J$5, INDEX('1 mos LIBOR'!$M$3:$M$122,MATCH(B224,'1 mos LIBOR'!$N$3:$N$122)))</f>
        <v>4.3549999999999998E-2</v>
      </c>
      <c r="J224" s="371">
        <f t="shared" si="45"/>
        <v>4.3549999999999998E-2</v>
      </c>
      <c r="L224" s="363">
        <f t="shared" si="54"/>
        <v>53052</v>
      </c>
      <c r="M224" s="323">
        <f t="shared" si="55"/>
        <v>276</v>
      </c>
      <c r="N224" s="368">
        <v>4563.3967722743027</v>
      </c>
      <c r="O224" s="368">
        <f t="shared" ca="1" si="47"/>
        <v>217.33027624246949</v>
      </c>
      <c r="P224" s="368">
        <f t="shared" si="49"/>
        <v>15.211322574247676</v>
      </c>
      <c r="Q224" s="368">
        <f t="shared" ca="1" si="48"/>
        <v>202.11895366822182</v>
      </c>
      <c r="R224" s="369">
        <f t="shared" ca="1" si="50"/>
        <v>4361.2778186060805</v>
      </c>
      <c r="S224" s="370">
        <f>INDEX('1 mos LIBOR'!$M$3:$M$122,MATCH(L224,'1 mos LIBOR'!$N$3:$N$122))</f>
        <v>1.9434900000000001E-2</v>
      </c>
      <c r="T224" s="371">
        <f t="shared" si="51"/>
        <v>0.04</v>
      </c>
    </row>
    <row r="225" spans="2:20">
      <c r="B225" s="367">
        <f t="shared" si="52"/>
        <v>53082</v>
      </c>
      <c r="C225" s="323">
        <f t="shared" si="53"/>
        <v>277</v>
      </c>
      <c r="D225" s="368" t="e">
        <f>INDEX('Monthly Cash Flow'!$L$132:$EM$132, MATCH(C225, 'Monthly Cash Flow'!$L$12:$EM$12, 0))</f>
        <v>#N/A</v>
      </c>
      <c r="E225" s="368">
        <f t="shared" ca="1" si="46"/>
        <v>0</v>
      </c>
      <c r="F225" s="368" t="e">
        <f t="shared" si="42"/>
        <v>#N/A</v>
      </c>
      <c r="G225" s="368" t="e">
        <f t="shared" ca="1" si="43"/>
        <v>#N/A</v>
      </c>
      <c r="H225" s="369" t="e">
        <f t="shared" ca="1" si="44"/>
        <v>#N/A</v>
      </c>
      <c r="I225" s="370">
        <f>MAX($J$5, INDEX('1 mos LIBOR'!$M$3:$M$122,MATCH(B225,'1 mos LIBOR'!$N$3:$N$122)))</f>
        <v>4.3549999999999998E-2</v>
      </c>
      <c r="J225" s="371">
        <f t="shared" si="45"/>
        <v>4.3549999999999998E-2</v>
      </c>
      <c r="L225" s="363">
        <f t="shared" si="54"/>
        <v>53082</v>
      </c>
      <c r="M225" s="323">
        <f t="shared" si="55"/>
        <v>277</v>
      </c>
      <c r="N225" s="368">
        <v>4540.7960872528029</v>
      </c>
      <c r="O225" s="368">
        <f t="shared" ca="1" si="47"/>
        <v>217.33027624246949</v>
      </c>
      <c r="P225" s="368">
        <f t="shared" si="49"/>
        <v>15.135986957509344</v>
      </c>
      <c r="Q225" s="368">
        <f t="shared" ca="1" si="48"/>
        <v>202.19428928496015</v>
      </c>
      <c r="R225" s="369">
        <f t="shared" ca="1" si="50"/>
        <v>4338.6017979678427</v>
      </c>
      <c r="S225" s="370">
        <f>INDEX('1 mos LIBOR'!$M$3:$M$122,MATCH(L225,'1 mos LIBOR'!$N$3:$N$122))</f>
        <v>1.9434900000000001E-2</v>
      </c>
      <c r="T225" s="371">
        <f t="shared" si="51"/>
        <v>0.04</v>
      </c>
    </row>
    <row r="226" spans="2:20">
      <c r="B226" s="367">
        <f t="shared" si="52"/>
        <v>53113</v>
      </c>
      <c r="C226" s="323">
        <f t="shared" si="53"/>
        <v>278</v>
      </c>
      <c r="D226" s="368" t="e">
        <f>INDEX('Monthly Cash Flow'!$L$132:$EM$132, MATCH(C226, 'Monthly Cash Flow'!$L$12:$EM$12, 0))</f>
        <v>#N/A</v>
      </c>
      <c r="E226" s="368">
        <f t="shared" ca="1" si="46"/>
        <v>0</v>
      </c>
      <c r="F226" s="368" t="e">
        <f t="shared" si="42"/>
        <v>#N/A</v>
      </c>
      <c r="G226" s="368" t="e">
        <f t="shared" ca="1" si="43"/>
        <v>#N/A</v>
      </c>
      <c r="H226" s="369" t="e">
        <f t="shared" ca="1" si="44"/>
        <v>#N/A</v>
      </c>
      <c r="I226" s="370">
        <f>MAX($J$5, INDEX('1 mos LIBOR'!$M$3:$M$122,MATCH(B226,'1 mos LIBOR'!$N$3:$N$122)))</f>
        <v>4.3549999999999998E-2</v>
      </c>
      <c r="J226" s="371">
        <f t="shared" si="45"/>
        <v>4.3549999999999998E-2</v>
      </c>
      <c r="L226" s="363">
        <f t="shared" si="54"/>
        <v>53113</v>
      </c>
      <c r="M226" s="323">
        <f t="shared" si="55"/>
        <v>278</v>
      </c>
      <c r="N226" s="368">
        <v>4518.0924611961836</v>
      </c>
      <c r="O226" s="368">
        <f t="shared" ca="1" si="47"/>
        <v>217.33027624246949</v>
      </c>
      <c r="P226" s="368">
        <f t="shared" si="49"/>
        <v>15.060308203987278</v>
      </c>
      <c r="Q226" s="368">
        <f t="shared" ca="1" si="48"/>
        <v>202.2699680384822</v>
      </c>
      <c r="R226" s="369">
        <f t="shared" ca="1" si="50"/>
        <v>4315.8224931577015</v>
      </c>
      <c r="S226" s="370">
        <f>INDEX('1 mos LIBOR'!$M$3:$M$122,MATCH(L226,'1 mos LIBOR'!$N$3:$N$122))</f>
        <v>1.9434900000000001E-2</v>
      </c>
      <c r="T226" s="371">
        <f t="shared" si="51"/>
        <v>0.04</v>
      </c>
    </row>
    <row r="227" spans="2:20">
      <c r="B227" s="367">
        <f t="shared" si="52"/>
        <v>53143</v>
      </c>
      <c r="C227" s="323">
        <f t="shared" si="53"/>
        <v>279</v>
      </c>
      <c r="D227" s="368" t="e">
        <f>INDEX('Monthly Cash Flow'!$L$132:$EM$132, MATCH(C227, 'Monthly Cash Flow'!$L$12:$EM$12, 0))</f>
        <v>#N/A</v>
      </c>
      <c r="E227" s="368">
        <f t="shared" ca="1" si="46"/>
        <v>0</v>
      </c>
      <c r="F227" s="368" t="e">
        <f t="shared" si="42"/>
        <v>#N/A</v>
      </c>
      <c r="G227" s="368" t="e">
        <f t="shared" ca="1" si="43"/>
        <v>#N/A</v>
      </c>
      <c r="H227" s="369" t="e">
        <f t="shared" ca="1" si="44"/>
        <v>#N/A</v>
      </c>
      <c r="I227" s="370">
        <f>MAX($J$5, INDEX('1 mos LIBOR'!$M$3:$M$122,MATCH(B227,'1 mos LIBOR'!$N$3:$N$122)))</f>
        <v>4.3549999999999998E-2</v>
      </c>
      <c r="J227" s="371">
        <f t="shared" si="45"/>
        <v>4.3549999999999998E-2</v>
      </c>
      <c r="L227" s="363">
        <f t="shared" si="54"/>
        <v>53143</v>
      </c>
      <c r="M227" s="323">
        <f t="shared" si="55"/>
        <v>279</v>
      </c>
      <c r="N227" s="368">
        <v>4495.2854252311927</v>
      </c>
      <c r="O227" s="368">
        <f t="shared" ca="1" si="47"/>
        <v>217.33027624246949</v>
      </c>
      <c r="P227" s="368">
        <f t="shared" si="49"/>
        <v>14.984284750770643</v>
      </c>
      <c r="Q227" s="368">
        <f t="shared" ca="1" si="48"/>
        <v>202.34599149169884</v>
      </c>
      <c r="R227" s="369">
        <f t="shared" ca="1" si="50"/>
        <v>4292.9394337394942</v>
      </c>
      <c r="S227" s="370">
        <f>INDEX('1 mos LIBOR'!$M$3:$M$122,MATCH(L227,'1 mos LIBOR'!$N$3:$N$122))</f>
        <v>1.9434900000000001E-2</v>
      </c>
      <c r="T227" s="371">
        <f t="shared" si="51"/>
        <v>0.04</v>
      </c>
    </row>
    <row r="228" spans="2:20">
      <c r="B228" s="367">
        <f t="shared" si="52"/>
        <v>53174</v>
      </c>
      <c r="C228" s="323">
        <f t="shared" si="53"/>
        <v>280</v>
      </c>
      <c r="D228" s="368" t="e">
        <f>INDEX('Monthly Cash Flow'!$L$132:$EM$132, MATCH(C228, 'Monthly Cash Flow'!$L$12:$EM$12, 0))</f>
        <v>#N/A</v>
      </c>
      <c r="E228" s="368">
        <f t="shared" ca="1" si="46"/>
        <v>0</v>
      </c>
      <c r="F228" s="368" t="e">
        <f t="shared" si="42"/>
        <v>#N/A</v>
      </c>
      <c r="G228" s="368" t="e">
        <f t="shared" ca="1" si="43"/>
        <v>#N/A</v>
      </c>
      <c r="H228" s="369" t="e">
        <f t="shared" ca="1" si="44"/>
        <v>#N/A</v>
      </c>
      <c r="I228" s="370">
        <f>MAX($J$5, INDEX('1 mos LIBOR'!$M$3:$M$122,MATCH(B228,'1 mos LIBOR'!$N$3:$N$122)))</f>
        <v>4.3549999999999998E-2</v>
      </c>
      <c r="J228" s="371">
        <f t="shared" si="45"/>
        <v>4.3549999999999998E-2</v>
      </c>
      <c r="L228" s="363">
        <f t="shared" si="54"/>
        <v>53174</v>
      </c>
      <c r="M228" s="323">
        <f t="shared" si="55"/>
        <v>280</v>
      </c>
      <c r="N228" s="368">
        <v>4472.3745083489639</v>
      </c>
      <c r="O228" s="368">
        <f t="shared" ca="1" si="47"/>
        <v>217.33027624246949</v>
      </c>
      <c r="P228" s="368">
        <f t="shared" si="49"/>
        <v>14.90791502782988</v>
      </c>
      <c r="Q228" s="368">
        <f t="shared" ca="1" si="48"/>
        <v>202.42236121463961</v>
      </c>
      <c r="R228" s="369">
        <f t="shared" ca="1" si="50"/>
        <v>4269.9521471343242</v>
      </c>
      <c r="S228" s="370">
        <f>INDEX('1 mos LIBOR'!$M$3:$M$122,MATCH(L228,'1 mos LIBOR'!$N$3:$N$122))</f>
        <v>1.9434900000000001E-2</v>
      </c>
      <c r="T228" s="371">
        <f t="shared" si="51"/>
        <v>0.04</v>
      </c>
    </row>
    <row r="229" spans="2:20">
      <c r="B229" s="367">
        <f t="shared" si="52"/>
        <v>53205</v>
      </c>
      <c r="C229" s="323">
        <f t="shared" si="53"/>
        <v>281</v>
      </c>
      <c r="D229" s="368" t="e">
        <f>INDEX('Monthly Cash Flow'!$L$132:$EM$132, MATCH(C229, 'Monthly Cash Flow'!$L$12:$EM$12, 0))</f>
        <v>#N/A</v>
      </c>
      <c r="E229" s="368">
        <f t="shared" ca="1" si="46"/>
        <v>0</v>
      </c>
      <c r="F229" s="368" t="e">
        <f t="shared" si="42"/>
        <v>#N/A</v>
      </c>
      <c r="G229" s="368" t="e">
        <f t="shared" ca="1" si="43"/>
        <v>#N/A</v>
      </c>
      <c r="H229" s="369" t="e">
        <f t="shared" ca="1" si="44"/>
        <v>#N/A</v>
      </c>
      <c r="I229" s="370">
        <f>MAX($J$5, INDEX('1 mos LIBOR'!$M$3:$M$122,MATCH(B229,'1 mos LIBOR'!$N$3:$N$122)))</f>
        <v>4.3549999999999998E-2</v>
      </c>
      <c r="J229" s="371">
        <f t="shared" si="45"/>
        <v>4.3549999999999998E-2</v>
      </c>
      <c r="L229" s="363">
        <f t="shared" si="54"/>
        <v>53205</v>
      </c>
      <c r="M229" s="323">
        <f t="shared" si="55"/>
        <v>281</v>
      </c>
      <c r="N229" s="368">
        <v>4449.3592373952933</v>
      </c>
      <c r="O229" s="368">
        <f t="shared" ca="1" si="47"/>
        <v>217.33027624246949</v>
      </c>
      <c r="P229" s="368">
        <f t="shared" si="49"/>
        <v>14.831197457984311</v>
      </c>
      <c r="Q229" s="368">
        <f t="shared" ca="1" si="48"/>
        <v>202.49907878448519</v>
      </c>
      <c r="R229" s="369">
        <f t="shared" ca="1" si="50"/>
        <v>4246.860158610808</v>
      </c>
      <c r="S229" s="370">
        <f>INDEX('1 mos LIBOR'!$M$3:$M$122,MATCH(L229,'1 mos LIBOR'!$N$3:$N$122))</f>
        <v>1.9434900000000001E-2</v>
      </c>
      <c r="T229" s="371">
        <f t="shared" si="51"/>
        <v>0.04</v>
      </c>
    </row>
    <row r="230" spans="2:20">
      <c r="B230" s="367">
        <f t="shared" si="52"/>
        <v>53235</v>
      </c>
      <c r="C230" s="323">
        <f t="shared" si="53"/>
        <v>282</v>
      </c>
      <c r="D230" s="368" t="e">
        <f>INDEX('Monthly Cash Flow'!$L$132:$EM$132, MATCH(C230, 'Monthly Cash Flow'!$L$12:$EM$12, 0))</f>
        <v>#N/A</v>
      </c>
      <c r="E230" s="368">
        <f t="shared" ca="1" si="46"/>
        <v>0</v>
      </c>
      <c r="F230" s="368" t="e">
        <f t="shared" si="42"/>
        <v>#N/A</v>
      </c>
      <c r="G230" s="368" t="e">
        <f t="shared" ca="1" si="43"/>
        <v>#N/A</v>
      </c>
      <c r="H230" s="369" t="e">
        <f t="shared" ca="1" si="44"/>
        <v>#N/A</v>
      </c>
      <c r="I230" s="370">
        <f>MAX($J$5, INDEX('1 mos LIBOR'!$M$3:$M$122,MATCH(B230,'1 mos LIBOR'!$N$3:$N$122)))</f>
        <v>4.3549999999999998E-2</v>
      </c>
      <c r="J230" s="371">
        <f t="shared" si="45"/>
        <v>4.3549999999999998E-2</v>
      </c>
      <c r="L230" s="363">
        <f t="shared" si="54"/>
        <v>53235</v>
      </c>
      <c r="M230" s="323">
        <f t="shared" si="55"/>
        <v>282</v>
      </c>
      <c r="N230" s="368">
        <v>4426.2391370608648</v>
      </c>
      <c r="O230" s="368">
        <f t="shared" ca="1" si="47"/>
        <v>217.33027624246949</v>
      </c>
      <c r="P230" s="368">
        <f t="shared" si="49"/>
        <v>14.754130456869548</v>
      </c>
      <c r="Q230" s="368">
        <f t="shared" ca="1" si="48"/>
        <v>202.57614578559995</v>
      </c>
      <c r="R230" s="369">
        <f t="shared" ca="1" si="50"/>
        <v>4223.6629912752651</v>
      </c>
      <c r="S230" s="370">
        <f>INDEX('1 mos LIBOR'!$M$3:$M$122,MATCH(L230,'1 mos LIBOR'!$N$3:$N$122))</f>
        <v>1.9434900000000001E-2</v>
      </c>
      <c r="T230" s="371">
        <f t="shared" si="51"/>
        <v>0.04</v>
      </c>
    </row>
    <row r="231" spans="2:20">
      <c r="B231" s="367">
        <f t="shared" si="52"/>
        <v>53266</v>
      </c>
      <c r="C231" s="323">
        <f t="shared" si="53"/>
        <v>283</v>
      </c>
      <c r="D231" s="368" t="e">
        <f>INDEX('Monthly Cash Flow'!$L$132:$EM$132, MATCH(C231, 'Monthly Cash Flow'!$L$12:$EM$12, 0))</f>
        <v>#N/A</v>
      </c>
      <c r="E231" s="368">
        <f t="shared" ca="1" si="46"/>
        <v>0</v>
      </c>
      <c r="F231" s="368" t="e">
        <f t="shared" si="42"/>
        <v>#N/A</v>
      </c>
      <c r="G231" s="368" t="e">
        <f t="shared" ca="1" si="43"/>
        <v>#N/A</v>
      </c>
      <c r="H231" s="369" t="e">
        <f t="shared" ca="1" si="44"/>
        <v>#N/A</v>
      </c>
      <c r="I231" s="370">
        <f>MAX($J$5, INDEX('1 mos LIBOR'!$M$3:$M$122,MATCH(B231,'1 mos LIBOR'!$N$3:$N$122)))</f>
        <v>4.3549999999999998E-2</v>
      </c>
      <c r="J231" s="371">
        <f t="shared" si="45"/>
        <v>4.3549999999999998E-2</v>
      </c>
      <c r="L231" s="363">
        <f t="shared" si="54"/>
        <v>53266</v>
      </c>
      <c r="M231" s="323">
        <f t="shared" si="55"/>
        <v>283</v>
      </c>
      <c r="N231" s="368">
        <v>4403.0137298714353</v>
      </c>
      <c r="O231" s="368">
        <f t="shared" ca="1" si="47"/>
        <v>217.33027624246949</v>
      </c>
      <c r="P231" s="368">
        <f t="shared" si="49"/>
        <v>14.676712432904784</v>
      </c>
      <c r="Q231" s="368">
        <f t="shared" ca="1" si="48"/>
        <v>202.6535638095647</v>
      </c>
      <c r="R231" s="369">
        <f t="shared" ca="1" si="50"/>
        <v>4200.3601660618706</v>
      </c>
      <c r="S231" s="370">
        <f>INDEX('1 mos LIBOR'!$M$3:$M$122,MATCH(L231,'1 mos LIBOR'!$N$3:$N$122))</f>
        <v>1.9434900000000001E-2</v>
      </c>
      <c r="T231" s="371">
        <f t="shared" si="51"/>
        <v>0.04</v>
      </c>
    </row>
    <row r="232" spans="2:20">
      <c r="B232" s="367">
        <f t="shared" si="52"/>
        <v>53296</v>
      </c>
      <c r="C232" s="323">
        <f t="shared" si="53"/>
        <v>284</v>
      </c>
      <c r="D232" s="368" t="e">
        <f>INDEX('Monthly Cash Flow'!$L$132:$EM$132, MATCH(C232, 'Monthly Cash Flow'!$L$12:$EM$12, 0))</f>
        <v>#N/A</v>
      </c>
      <c r="E232" s="368">
        <f t="shared" ca="1" si="46"/>
        <v>0</v>
      </c>
      <c r="F232" s="368" t="e">
        <f t="shared" si="42"/>
        <v>#N/A</v>
      </c>
      <c r="G232" s="368" t="e">
        <f t="shared" ca="1" si="43"/>
        <v>#N/A</v>
      </c>
      <c r="H232" s="369" t="e">
        <f t="shared" ca="1" si="44"/>
        <v>#N/A</v>
      </c>
      <c r="I232" s="370">
        <f>MAX($J$5, INDEX('1 mos LIBOR'!$M$3:$M$122,MATCH(B232,'1 mos LIBOR'!$N$3:$N$122)))</f>
        <v>4.3549999999999998E-2</v>
      </c>
      <c r="J232" s="371">
        <f t="shared" si="45"/>
        <v>4.3549999999999998E-2</v>
      </c>
      <c r="L232" s="363">
        <f t="shared" si="54"/>
        <v>53296</v>
      </c>
      <c r="M232" s="323">
        <f t="shared" si="55"/>
        <v>284</v>
      </c>
      <c r="N232" s="368">
        <v>4379.6825361779747</v>
      </c>
      <c r="O232" s="368">
        <f t="shared" ca="1" si="47"/>
        <v>217.33027624246949</v>
      </c>
      <c r="P232" s="368">
        <f t="shared" si="49"/>
        <v>14.598941787259916</v>
      </c>
      <c r="Q232" s="368">
        <f t="shared" ca="1" si="48"/>
        <v>202.73133445520958</v>
      </c>
      <c r="R232" s="369">
        <f t="shared" ca="1" si="50"/>
        <v>4176.9512017227653</v>
      </c>
      <c r="S232" s="370">
        <f>INDEX('1 mos LIBOR'!$M$3:$M$122,MATCH(L232,'1 mos LIBOR'!$N$3:$N$122))</f>
        <v>1.9434900000000001E-2</v>
      </c>
      <c r="T232" s="371">
        <f t="shared" si="51"/>
        <v>0.04</v>
      </c>
    </row>
    <row r="233" spans="2:20">
      <c r="B233" s="367">
        <f t="shared" si="52"/>
        <v>53327</v>
      </c>
      <c r="C233" s="323">
        <f t="shared" si="53"/>
        <v>285</v>
      </c>
      <c r="D233" s="368" t="e">
        <f>INDEX('Monthly Cash Flow'!$L$132:$EM$132, MATCH(C233, 'Monthly Cash Flow'!$L$12:$EM$12, 0))</f>
        <v>#N/A</v>
      </c>
      <c r="E233" s="368">
        <f t="shared" ca="1" si="46"/>
        <v>0</v>
      </c>
      <c r="F233" s="368" t="e">
        <f t="shared" si="42"/>
        <v>#N/A</v>
      </c>
      <c r="G233" s="368" t="e">
        <f t="shared" ca="1" si="43"/>
        <v>#N/A</v>
      </c>
      <c r="H233" s="369" t="e">
        <f t="shared" ca="1" si="44"/>
        <v>#N/A</v>
      </c>
      <c r="I233" s="370">
        <f>MAX($J$5, INDEX('1 mos LIBOR'!$M$3:$M$122,MATCH(B233,'1 mos LIBOR'!$N$3:$N$122)))</f>
        <v>4.3549999999999998E-2</v>
      </c>
      <c r="J233" s="371">
        <f t="shared" si="45"/>
        <v>4.3549999999999998E-2</v>
      </c>
      <c r="L233" s="363">
        <f t="shared" si="54"/>
        <v>53327</v>
      </c>
      <c r="M233" s="323">
        <f t="shared" si="55"/>
        <v>285</v>
      </c>
      <c r="N233" s="368">
        <v>4356.2450741467592</v>
      </c>
      <c r="O233" s="368">
        <f t="shared" ca="1" si="47"/>
        <v>217.33027624246949</v>
      </c>
      <c r="P233" s="368">
        <f t="shared" si="49"/>
        <v>14.52081691382253</v>
      </c>
      <c r="Q233" s="368">
        <f t="shared" ca="1" si="48"/>
        <v>202.80945932864697</v>
      </c>
      <c r="R233" s="369">
        <f t="shared" ca="1" si="50"/>
        <v>4153.4356148181123</v>
      </c>
      <c r="S233" s="370">
        <f>INDEX('1 mos LIBOR'!$M$3:$M$122,MATCH(L233,'1 mos LIBOR'!$N$3:$N$122))</f>
        <v>1.9434900000000001E-2</v>
      </c>
      <c r="T233" s="371">
        <f t="shared" si="51"/>
        <v>0.04</v>
      </c>
    </row>
    <row r="234" spans="2:20">
      <c r="B234" s="367">
        <f t="shared" si="52"/>
        <v>53358</v>
      </c>
      <c r="C234" s="323">
        <f t="shared" si="53"/>
        <v>286</v>
      </c>
      <c r="D234" s="368" t="e">
        <f>INDEX('Monthly Cash Flow'!$L$132:$EM$132, MATCH(C234, 'Monthly Cash Flow'!$L$12:$EM$12, 0))</f>
        <v>#N/A</v>
      </c>
      <c r="E234" s="368">
        <f t="shared" ca="1" si="46"/>
        <v>0</v>
      </c>
      <c r="F234" s="368" t="e">
        <f t="shared" si="42"/>
        <v>#N/A</v>
      </c>
      <c r="G234" s="368" t="e">
        <f t="shared" ca="1" si="43"/>
        <v>#N/A</v>
      </c>
      <c r="H234" s="369" t="e">
        <f t="shared" ca="1" si="44"/>
        <v>#N/A</v>
      </c>
      <c r="I234" s="370">
        <f>MAX($J$5, INDEX('1 mos LIBOR'!$M$3:$M$122,MATCH(B234,'1 mos LIBOR'!$N$3:$N$122)))</f>
        <v>4.3549999999999998E-2</v>
      </c>
      <c r="J234" s="371">
        <f t="shared" si="45"/>
        <v>4.3549999999999998E-2</v>
      </c>
      <c r="L234" s="363">
        <f t="shared" si="54"/>
        <v>53358</v>
      </c>
      <c r="M234" s="323">
        <f t="shared" si="55"/>
        <v>286</v>
      </c>
      <c r="N234" s="368">
        <v>4332.7008597494205</v>
      </c>
      <c r="O234" s="368">
        <f t="shared" ca="1" si="47"/>
        <v>217.33027624246949</v>
      </c>
      <c r="P234" s="368">
        <f t="shared" si="49"/>
        <v>14.442336199164735</v>
      </c>
      <c r="Q234" s="368">
        <f t="shared" ca="1" si="48"/>
        <v>202.88794004330475</v>
      </c>
      <c r="R234" s="369">
        <f t="shared" ca="1" si="50"/>
        <v>4129.8129197061153</v>
      </c>
      <c r="S234" s="370">
        <f>INDEX('1 mos LIBOR'!$M$3:$M$122,MATCH(L234,'1 mos LIBOR'!$N$3:$N$122))</f>
        <v>1.9434900000000001E-2</v>
      </c>
      <c r="T234" s="371">
        <f t="shared" si="51"/>
        <v>0.04</v>
      </c>
    </row>
    <row r="235" spans="2:20">
      <c r="B235" s="367">
        <f t="shared" si="52"/>
        <v>53386</v>
      </c>
      <c r="C235" s="323">
        <f t="shared" si="53"/>
        <v>287</v>
      </c>
      <c r="D235" s="368" t="e">
        <f>INDEX('Monthly Cash Flow'!$L$132:$EM$132, MATCH(C235, 'Monthly Cash Flow'!$L$12:$EM$12, 0))</f>
        <v>#N/A</v>
      </c>
      <c r="E235" s="368">
        <f t="shared" ca="1" si="46"/>
        <v>0</v>
      </c>
      <c r="F235" s="368" t="e">
        <f t="shared" si="42"/>
        <v>#N/A</v>
      </c>
      <c r="G235" s="368" t="e">
        <f t="shared" ca="1" si="43"/>
        <v>#N/A</v>
      </c>
      <c r="H235" s="369" t="e">
        <f t="shared" ca="1" si="44"/>
        <v>#N/A</v>
      </c>
      <c r="I235" s="370">
        <f>MAX($J$5, INDEX('1 mos LIBOR'!$M$3:$M$122,MATCH(B235,'1 mos LIBOR'!$N$3:$N$122)))</f>
        <v>4.3549999999999998E-2</v>
      </c>
      <c r="J235" s="371">
        <f t="shared" si="45"/>
        <v>4.3549999999999998E-2</v>
      </c>
      <c r="L235" s="363">
        <f t="shared" si="54"/>
        <v>53386</v>
      </c>
      <c r="M235" s="323">
        <f t="shared" si="55"/>
        <v>287</v>
      </c>
      <c r="N235" s="368">
        <v>4309.0494067529498</v>
      </c>
      <c r="O235" s="368">
        <f t="shared" ca="1" si="47"/>
        <v>217.33027624246949</v>
      </c>
      <c r="P235" s="368">
        <f t="shared" si="49"/>
        <v>14.363498022509832</v>
      </c>
      <c r="Q235" s="368">
        <f t="shared" ca="1" si="48"/>
        <v>202.96677821995965</v>
      </c>
      <c r="R235" s="369">
        <f t="shared" ca="1" si="50"/>
        <v>4106.0826285329904</v>
      </c>
      <c r="S235" s="370">
        <f>INDEX('1 mos LIBOR'!$M$3:$M$122,MATCH(L235,'1 mos LIBOR'!$N$3:$N$122))</f>
        <v>1.9434900000000001E-2</v>
      </c>
      <c r="T235" s="371">
        <f t="shared" si="51"/>
        <v>0.04</v>
      </c>
    </row>
    <row r="236" spans="2:20">
      <c r="B236" s="367">
        <f t="shared" si="52"/>
        <v>53417</v>
      </c>
      <c r="C236" s="323">
        <f t="shared" si="53"/>
        <v>288</v>
      </c>
      <c r="D236" s="368" t="e">
        <f>INDEX('Monthly Cash Flow'!$L$132:$EM$132, MATCH(C236, 'Monthly Cash Flow'!$L$12:$EM$12, 0))</f>
        <v>#N/A</v>
      </c>
      <c r="E236" s="368">
        <f t="shared" ca="1" si="46"/>
        <v>0</v>
      </c>
      <c r="F236" s="368" t="e">
        <f t="shared" si="42"/>
        <v>#N/A</v>
      </c>
      <c r="G236" s="368" t="e">
        <f t="shared" ca="1" si="43"/>
        <v>#N/A</v>
      </c>
      <c r="H236" s="369" t="e">
        <f t="shared" ca="1" si="44"/>
        <v>#N/A</v>
      </c>
      <c r="I236" s="370">
        <f>MAX($J$5, INDEX('1 mos LIBOR'!$M$3:$M$122,MATCH(B236,'1 mos LIBOR'!$N$3:$N$122)))</f>
        <v>4.3549999999999998E-2</v>
      </c>
      <c r="J236" s="371">
        <f t="shared" si="45"/>
        <v>4.3549999999999998E-2</v>
      </c>
      <c r="L236" s="363">
        <f t="shared" si="54"/>
        <v>53417</v>
      </c>
      <c r="M236" s="323">
        <f t="shared" si="55"/>
        <v>288</v>
      </c>
      <c r="N236" s="368">
        <v>4285.290226709657</v>
      </c>
      <c r="O236" s="368">
        <f t="shared" ca="1" si="47"/>
        <v>217.33027624246949</v>
      </c>
      <c r="P236" s="368">
        <f t="shared" si="49"/>
        <v>14.284300755698856</v>
      </c>
      <c r="Q236" s="368">
        <f t="shared" ca="1" si="48"/>
        <v>203.04597548677063</v>
      </c>
      <c r="R236" s="369">
        <f t="shared" ca="1" si="50"/>
        <v>4082.2442512228863</v>
      </c>
      <c r="S236" s="370">
        <f>INDEX('1 mos LIBOR'!$M$3:$M$122,MATCH(L236,'1 mos LIBOR'!$N$3:$N$122))</f>
        <v>1.9434900000000001E-2</v>
      </c>
      <c r="T236" s="371">
        <f t="shared" si="51"/>
        <v>0.04</v>
      </c>
    </row>
    <row r="237" spans="2:20">
      <c r="B237" s="367">
        <f t="shared" si="52"/>
        <v>53447</v>
      </c>
      <c r="C237" s="323">
        <f t="shared" si="53"/>
        <v>289</v>
      </c>
      <c r="D237" s="368" t="e">
        <f>INDEX('Monthly Cash Flow'!$L$132:$EM$132, MATCH(C237, 'Monthly Cash Flow'!$L$12:$EM$12, 0))</f>
        <v>#N/A</v>
      </c>
      <c r="E237" s="368">
        <f t="shared" ca="1" si="46"/>
        <v>0</v>
      </c>
      <c r="F237" s="368" t="e">
        <f t="shared" si="42"/>
        <v>#N/A</v>
      </c>
      <c r="G237" s="368" t="e">
        <f t="shared" ca="1" si="43"/>
        <v>#N/A</v>
      </c>
      <c r="H237" s="369" t="e">
        <f t="shared" ca="1" si="44"/>
        <v>#N/A</v>
      </c>
      <c r="I237" s="370">
        <f>MAX($J$5, INDEX('1 mos LIBOR'!$M$3:$M$122,MATCH(B237,'1 mos LIBOR'!$N$3:$N$122)))</f>
        <v>4.3549999999999998E-2</v>
      </c>
      <c r="J237" s="371">
        <f t="shared" si="45"/>
        <v>4.3549999999999998E-2</v>
      </c>
      <c r="L237" s="363">
        <f t="shared" si="54"/>
        <v>53447</v>
      </c>
      <c r="M237" s="323">
        <f t="shared" si="55"/>
        <v>289</v>
      </c>
      <c r="N237" s="368">
        <v>4261.422828947083</v>
      </c>
      <c r="O237" s="368">
        <f t="shared" ca="1" si="47"/>
        <v>217.33027624246949</v>
      </c>
      <c r="P237" s="368">
        <f t="shared" si="49"/>
        <v>14.204742763156943</v>
      </c>
      <c r="Q237" s="368">
        <f t="shared" ca="1" si="48"/>
        <v>203.12553347931254</v>
      </c>
      <c r="R237" s="369">
        <f t="shared" ca="1" si="50"/>
        <v>4058.2972954677703</v>
      </c>
      <c r="S237" s="370">
        <f>INDEX('1 mos LIBOR'!$M$3:$M$122,MATCH(L237,'1 mos LIBOR'!$N$3:$N$122))</f>
        <v>1.9434900000000001E-2</v>
      </c>
      <c r="T237" s="371">
        <f t="shared" si="51"/>
        <v>0.04</v>
      </c>
    </row>
    <row r="238" spans="2:20">
      <c r="B238" s="367">
        <f t="shared" si="52"/>
        <v>53478</v>
      </c>
      <c r="C238" s="323">
        <f t="shared" si="53"/>
        <v>290</v>
      </c>
      <c r="D238" s="368" t="e">
        <f>INDEX('Monthly Cash Flow'!$L$132:$EM$132, MATCH(C238, 'Monthly Cash Flow'!$L$12:$EM$12, 0))</f>
        <v>#N/A</v>
      </c>
      <c r="E238" s="368">
        <f t="shared" ca="1" si="46"/>
        <v>0</v>
      </c>
      <c r="F238" s="368" t="e">
        <f t="shared" si="42"/>
        <v>#N/A</v>
      </c>
      <c r="G238" s="368" t="e">
        <f t="shared" ca="1" si="43"/>
        <v>#N/A</v>
      </c>
      <c r="H238" s="369" t="e">
        <f t="shared" ca="1" si="44"/>
        <v>#N/A</v>
      </c>
      <c r="I238" s="370">
        <f>MAX($J$5, INDEX('1 mos LIBOR'!$M$3:$M$122,MATCH(B238,'1 mos LIBOR'!$N$3:$N$122)))</f>
        <v>4.3549999999999998E-2</v>
      </c>
      <c r="J238" s="371">
        <f t="shared" si="45"/>
        <v>4.3549999999999998E-2</v>
      </c>
      <c r="L238" s="363">
        <f t="shared" si="54"/>
        <v>53478</v>
      </c>
      <c r="M238" s="323">
        <f t="shared" si="55"/>
        <v>290</v>
      </c>
      <c r="N238" s="368">
        <v>4237.4467205578649</v>
      </c>
      <c r="O238" s="368">
        <f t="shared" ca="1" si="47"/>
        <v>217.33027624246949</v>
      </c>
      <c r="P238" s="368">
        <f t="shared" si="49"/>
        <v>14.124822401859548</v>
      </c>
      <c r="Q238" s="368">
        <f t="shared" ca="1" si="48"/>
        <v>203.20545384060995</v>
      </c>
      <c r="R238" s="369">
        <f t="shared" ca="1" si="50"/>
        <v>4034.2412667172548</v>
      </c>
      <c r="S238" s="370">
        <f>INDEX('1 mos LIBOR'!$M$3:$M$122,MATCH(L238,'1 mos LIBOR'!$N$3:$N$122))</f>
        <v>1.9434900000000001E-2</v>
      </c>
      <c r="T238" s="371">
        <f t="shared" si="51"/>
        <v>0.04</v>
      </c>
    </row>
    <row r="239" spans="2:20">
      <c r="B239" s="367">
        <f t="shared" si="52"/>
        <v>53508</v>
      </c>
      <c r="C239" s="323">
        <f t="shared" si="53"/>
        <v>291</v>
      </c>
      <c r="D239" s="368" t="e">
        <f>INDEX('Monthly Cash Flow'!$L$132:$EM$132, MATCH(C239, 'Monthly Cash Flow'!$L$12:$EM$12, 0))</f>
        <v>#N/A</v>
      </c>
      <c r="E239" s="368">
        <f t="shared" ca="1" si="46"/>
        <v>0</v>
      </c>
      <c r="F239" s="368" t="e">
        <f t="shared" si="42"/>
        <v>#N/A</v>
      </c>
      <c r="G239" s="368" t="e">
        <f t="shared" ca="1" si="43"/>
        <v>#N/A</v>
      </c>
      <c r="H239" s="369" t="e">
        <f t="shared" ca="1" si="44"/>
        <v>#N/A</v>
      </c>
      <c r="I239" s="370">
        <f>MAX($J$5, INDEX('1 mos LIBOR'!$M$3:$M$122,MATCH(B239,'1 mos LIBOR'!$N$3:$N$122)))</f>
        <v>4.3549999999999998E-2</v>
      </c>
      <c r="J239" s="371">
        <f t="shared" si="45"/>
        <v>4.3549999999999998E-2</v>
      </c>
      <c r="L239" s="363">
        <f t="shared" si="54"/>
        <v>53508</v>
      </c>
      <c r="M239" s="323">
        <f t="shared" si="55"/>
        <v>291</v>
      </c>
      <c r="N239" s="368">
        <v>4213.3614063895584</v>
      </c>
      <c r="O239" s="368">
        <f t="shared" ca="1" si="47"/>
        <v>217.33027624246949</v>
      </c>
      <c r="P239" s="368">
        <f t="shared" si="49"/>
        <v>14.044538021298528</v>
      </c>
      <c r="Q239" s="368">
        <f t="shared" ca="1" si="48"/>
        <v>203.28573822117096</v>
      </c>
      <c r="R239" s="369">
        <f t="shared" ca="1" si="50"/>
        <v>4010.0756681683874</v>
      </c>
      <c r="S239" s="370">
        <f>INDEX('1 mos LIBOR'!$M$3:$M$122,MATCH(L239,'1 mos LIBOR'!$N$3:$N$122))</f>
        <v>1.9434900000000001E-2</v>
      </c>
      <c r="T239" s="371">
        <f t="shared" si="51"/>
        <v>0.04</v>
      </c>
    </row>
    <row r="240" spans="2:20">
      <c r="B240" s="367">
        <f t="shared" si="52"/>
        <v>53539</v>
      </c>
      <c r="C240" s="323">
        <f t="shared" si="53"/>
        <v>292</v>
      </c>
      <c r="D240" s="368" t="e">
        <f>INDEX('Monthly Cash Flow'!$L$132:$EM$132, MATCH(C240, 'Monthly Cash Flow'!$L$12:$EM$12, 0))</f>
        <v>#N/A</v>
      </c>
      <c r="E240" s="368">
        <f t="shared" ca="1" si="46"/>
        <v>0</v>
      </c>
      <c r="F240" s="368" t="e">
        <f t="shared" si="42"/>
        <v>#N/A</v>
      </c>
      <c r="G240" s="368" t="e">
        <f t="shared" ca="1" si="43"/>
        <v>#N/A</v>
      </c>
      <c r="H240" s="369" t="e">
        <f t="shared" ca="1" si="44"/>
        <v>#N/A</v>
      </c>
      <c r="I240" s="370">
        <f>MAX($J$5, INDEX('1 mos LIBOR'!$M$3:$M$122,MATCH(B240,'1 mos LIBOR'!$N$3:$N$122)))</f>
        <v>4.3549999999999998E-2</v>
      </c>
      <c r="J240" s="371">
        <f t="shared" si="45"/>
        <v>4.3549999999999998E-2</v>
      </c>
      <c r="L240" s="363">
        <f t="shared" si="54"/>
        <v>53539</v>
      </c>
      <c r="M240" s="323">
        <f t="shared" si="55"/>
        <v>292</v>
      </c>
      <c r="N240" s="368">
        <v>4189.1663890344107</v>
      </c>
      <c r="O240" s="368">
        <f t="shared" ca="1" si="47"/>
        <v>217.33027624246949</v>
      </c>
      <c r="P240" s="368">
        <f t="shared" si="49"/>
        <v>13.963887963448036</v>
      </c>
      <c r="Q240" s="368">
        <f t="shared" ca="1" si="48"/>
        <v>203.36638827902146</v>
      </c>
      <c r="R240" s="369">
        <f t="shared" ca="1" si="50"/>
        <v>3985.8000007553892</v>
      </c>
      <c r="S240" s="370">
        <f>INDEX('1 mos LIBOR'!$M$3:$M$122,MATCH(L240,'1 mos LIBOR'!$N$3:$N$122))</f>
        <v>1.9434900000000001E-2</v>
      </c>
      <c r="T240" s="371">
        <f t="shared" si="51"/>
        <v>0.04</v>
      </c>
    </row>
    <row r="241" spans="2:20">
      <c r="B241" s="367">
        <f t="shared" si="52"/>
        <v>53570</v>
      </c>
      <c r="C241" s="323">
        <f t="shared" si="53"/>
        <v>293</v>
      </c>
      <c r="D241" s="368" t="e">
        <f>INDEX('Monthly Cash Flow'!$L$132:$EM$132, MATCH(C241, 'Monthly Cash Flow'!$L$12:$EM$12, 0))</f>
        <v>#N/A</v>
      </c>
      <c r="E241" s="368">
        <f t="shared" ca="1" si="46"/>
        <v>0</v>
      </c>
      <c r="F241" s="368" t="e">
        <f t="shared" si="42"/>
        <v>#N/A</v>
      </c>
      <c r="G241" s="368" t="e">
        <f t="shared" ca="1" si="43"/>
        <v>#N/A</v>
      </c>
      <c r="H241" s="369" t="e">
        <f t="shared" ca="1" si="44"/>
        <v>#N/A</v>
      </c>
      <c r="I241" s="370">
        <f>MAX($J$5, INDEX('1 mos LIBOR'!$M$3:$M$122,MATCH(B241,'1 mos LIBOR'!$N$3:$N$122)))</f>
        <v>4.3549999999999998E-2</v>
      </c>
      <c r="J241" s="371">
        <f t="shared" si="45"/>
        <v>4.3549999999999998E-2</v>
      </c>
      <c r="L241" s="363">
        <f t="shared" si="54"/>
        <v>53570</v>
      </c>
      <c r="M241" s="323">
        <f t="shared" si="55"/>
        <v>293</v>
      </c>
      <c r="N241" s="368">
        <v>4164.8611688190895</v>
      </c>
      <c r="O241" s="368">
        <f t="shared" ca="1" si="47"/>
        <v>217.33027624246949</v>
      </c>
      <c r="P241" s="368">
        <f t="shared" si="49"/>
        <v>13.882870562730298</v>
      </c>
      <c r="Q241" s="368">
        <f t="shared" ca="1" si="48"/>
        <v>203.44740567973921</v>
      </c>
      <c r="R241" s="369">
        <f t="shared" ca="1" si="50"/>
        <v>3961.4137631393501</v>
      </c>
      <c r="S241" s="370">
        <f>INDEX('1 mos LIBOR'!$M$3:$M$122,MATCH(L241,'1 mos LIBOR'!$N$3:$N$122))</f>
        <v>1.9434900000000001E-2</v>
      </c>
      <c r="T241" s="371">
        <f t="shared" si="51"/>
        <v>0.04</v>
      </c>
    </row>
    <row r="242" spans="2:20">
      <c r="B242" s="367">
        <f t="shared" si="52"/>
        <v>53600</v>
      </c>
      <c r="C242" s="323">
        <f t="shared" si="53"/>
        <v>294</v>
      </c>
      <c r="D242" s="368" t="e">
        <f>INDEX('Monthly Cash Flow'!$L$132:$EM$132, MATCH(C242, 'Monthly Cash Flow'!$L$12:$EM$12, 0))</f>
        <v>#N/A</v>
      </c>
      <c r="E242" s="368">
        <f t="shared" ca="1" si="46"/>
        <v>0</v>
      </c>
      <c r="F242" s="368" t="e">
        <f t="shared" si="42"/>
        <v>#N/A</v>
      </c>
      <c r="G242" s="368" t="e">
        <f t="shared" ca="1" si="43"/>
        <v>#N/A</v>
      </c>
      <c r="H242" s="369" t="e">
        <f t="shared" ca="1" si="44"/>
        <v>#N/A</v>
      </c>
      <c r="I242" s="370">
        <f>MAX($J$5, INDEX('1 mos LIBOR'!$M$3:$M$122,MATCH(B242,'1 mos LIBOR'!$N$3:$N$122)))</f>
        <v>4.3549999999999998E-2</v>
      </c>
      <c r="J242" s="371">
        <f t="shared" si="45"/>
        <v>4.3549999999999998E-2</v>
      </c>
      <c r="L242" s="363">
        <f t="shared" si="54"/>
        <v>53600</v>
      </c>
      <c r="M242" s="323">
        <f t="shared" si="55"/>
        <v>294</v>
      </c>
      <c r="N242" s="368">
        <v>4140.4452437943619</v>
      </c>
      <c r="O242" s="368">
        <f t="shared" ca="1" si="47"/>
        <v>217.33027624246949</v>
      </c>
      <c r="P242" s="368">
        <f t="shared" si="49"/>
        <v>13.801484145981206</v>
      </c>
      <c r="Q242" s="368">
        <f t="shared" ca="1" si="48"/>
        <v>203.5287920964883</v>
      </c>
      <c r="R242" s="369">
        <f t="shared" ca="1" si="50"/>
        <v>3936.9164516978735</v>
      </c>
      <c r="S242" s="370">
        <f>INDEX('1 mos LIBOR'!$M$3:$M$122,MATCH(L242,'1 mos LIBOR'!$N$3:$N$122))</f>
        <v>1.9434900000000001E-2</v>
      </c>
      <c r="T242" s="371">
        <f t="shared" si="51"/>
        <v>0.04</v>
      </c>
    </row>
    <row r="243" spans="2:20">
      <c r="B243" s="367">
        <f t="shared" si="52"/>
        <v>53631</v>
      </c>
      <c r="C243" s="323">
        <f t="shared" si="53"/>
        <v>295</v>
      </c>
      <c r="D243" s="368" t="e">
        <f>INDEX('Monthly Cash Flow'!$L$132:$EM$132, MATCH(C243, 'Monthly Cash Flow'!$L$12:$EM$12, 0))</f>
        <v>#N/A</v>
      </c>
      <c r="E243" s="368">
        <f t="shared" ca="1" si="46"/>
        <v>0</v>
      </c>
      <c r="F243" s="368" t="e">
        <f t="shared" si="42"/>
        <v>#N/A</v>
      </c>
      <c r="G243" s="368" t="e">
        <f t="shared" ca="1" si="43"/>
        <v>#N/A</v>
      </c>
      <c r="H243" s="369" t="e">
        <f t="shared" ca="1" si="44"/>
        <v>#N/A</v>
      </c>
      <c r="I243" s="370">
        <f>MAX($J$5, INDEX('1 mos LIBOR'!$M$3:$M$122,MATCH(B243,'1 mos LIBOR'!$N$3:$N$122)))</f>
        <v>4.3549999999999998E-2</v>
      </c>
      <c r="J243" s="371">
        <f t="shared" si="45"/>
        <v>4.3549999999999998E-2</v>
      </c>
      <c r="L243" s="363">
        <f t="shared" si="54"/>
        <v>53631</v>
      </c>
      <c r="M243" s="323">
        <f t="shared" si="55"/>
        <v>295</v>
      </c>
      <c r="N243" s="368">
        <v>4115.9181097247292</v>
      </c>
      <c r="O243" s="368">
        <f t="shared" ca="1" si="47"/>
        <v>217.33027624246949</v>
      </c>
      <c r="P243" s="368">
        <f t="shared" si="49"/>
        <v>13.719727032415763</v>
      </c>
      <c r="Q243" s="368">
        <f t="shared" ca="1" si="48"/>
        <v>203.61054921005373</v>
      </c>
      <c r="R243" s="369">
        <f t="shared" ca="1" si="50"/>
        <v>3912.3075605146755</v>
      </c>
      <c r="S243" s="370">
        <f>INDEX('1 mos LIBOR'!$M$3:$M$122,MATCH(L243,'1 mos LIBOR'!$N$3:$N$122))</f>
        <v>1.9434900000000001E-2</v>
      </c>
      <c r="T243" s="371">
        <f t="shared" si="51"/>
        <v>0.04</v>
      </c>
    </row>
    <row r="244" spans="2:20">
      <c r="B244" s="367">
        <f t="shared" si="52"/>
        <v>53661</v>
      </c>
      <c r="C244" s="323">
        <f t="shared" si="53"/>
        <v>296</v>
      </c>
      <c r="D244" s="368" t="e">
        <f>INDEX('Monthly Cash Flow'!$L$132:$EM$132, MATCH(C244, 'Monthly Cash Flow'!$L$12:$EM$12, 0))</f>
        <v>#N/A</v>
      </c>
      <c r="E244" s="368">
        <f t="shared" ca="1" si="46"/>
        <v>0</v>
      </c>
      <c r="F244" s="368" t="e">
        <f t="shared" si="42"/>
        <v>#N/A</v>
      </c>
      <c r="G244" s="368" t="e">
        <f t="shared" ca="1" si="43"/>
        <v>#N/A</v>
      </c>
      <c r="H244" s="369" t="e">
        <f t="shared" ca="1" si="44"/>
        <v>#N/A</v>
      </c>
      <c r="I244" s="370">
        <f>MAX($J$5, INDEX('1 mos LIBOR'!$M$3:$M$122,MATCH(B244,'1 mos LIBOR'!$N$3:$N$122)))</f>
        <v>4.3549999999999998E-2</v>
      </c>
      <c r="J244" s="371">
        <f t="shared" si="45"/>
        <v>4.3549999999999998E-2</v>
      </c>
      <c r="L244" s="363">
        <f t="shared" si="54"/>
        <v>53661</v>
      </c>
      <c r="M244" s="323">
        <f t="shared" si="55"/>
        <v>296</v>
      </c>
      <c r="N244" s="368">
        <v>4091.2792600780149</v>
      </c>
      <c r="O244" s="368">
        <f t="shared" ca="1" si="47"/>
        <v>217.33027624246949</v>
      </c>
      <c r="P244" s="368">
        <f t="shared" si="49"/>
        <v>13.637597533593384</v>
      </c>
      <c r="Q244" s="368">
        <f t="shared" ca="1" si="48"/>
        <v>203.69267870887612</v>
      </c>
      <c r="R244" s="369">
        <f t="shared" ca="1" si="50"/>
        <v>3887.5865813691389</v>
      </c>
      <c r="S244" s="370">
        <f>INDEX('1 mos LIBOR'!$M$3:$M$122,MATCH(L244,'1 mos LIBOR'!$N$3:$N$122))</f>
        <v>1.9434900000000001E-2</v>
      </c>
      <c r="T244" s="371">
        <f t="shared" si="51"/>
        <v>0.04</v>
      </c>
    </row>
    <row r="245" spans="2:20">
      <c r="B245" s="367">
        <f t="shared" si="52"/>
        <v>53692</v>
      </c>
      <c r="C245" s="323">
        <f t="shared" si="53"/>
        <v>297</v>
      </c>
      <c r="D245" s="368" t="e">
        <f>INDEX('Monthly Cash Flow'!$L$132:$EM$132, MATCH(C245, 'Monthly Cash Flow'!$L$12:$EM$12, 0))</f>
        <v>#N/A</v>
      </c>
      <c r="E245" s="368">
        <f t="shared" ca="1" si="46"/>
        <v>0</v>
      </c>
      <c r="F245" s="368" t="e">
        <f t="shared" si="42"/>
        <v>#N/A</v>
      </c>
      <c r="G245" s="368" t="e">
        <f t="shared" ca="1" si="43"/>
        <v>#N/A</v>
      </c>
      <c r="H245" s="369" t="e">
        <f t="shared" ca="1" si="44"/>
        <v>#N/A</v>
      </c>
      <c r="I245" s="370">
        <f>MAX($J$5, INDEX('1 mos LIBOR'!$M$3:$M$122,MATCH(B245,'1 mos LIBOR'!$N$3:$N$122)))</f>
        <v>4.3549999999999998E-2</v>
      </c>
      <c r="J245" s="371">
        <f t="shared" si="45"/>
        <v>4.3549999999999998E-2</v>
      </c>
      <c r="L245" s="363">
        <f t="shared" si="54"/>
        <v>53692</v>
      </c>
      <c r="M245" s="323">
        <f t="shared" si="55"/>
        <v>297</v>
      </c>
      <c r="N245" s="368">
        <v>4066.5281860149007</v>
      </c>
      <c r="O245" s="368">
        <f t="shared" ca="1" si="47"/>
        <v>217.33027624246949</v>
      </c>
      <c r="P245" s="368">
        <f t="shared" si="49"/>
        <v>13.555093953383002</v>
      </c>
      <c r="Q245" s="368">
        <f t="shared" ca="1" si="48"/>
        <v>203.7751822890865</v>
      </c>
      <c r="R245" s="369">
        <f t="shared" ca="1" si="50"/>
        <v>3862.7530037258143</v>
      </c>
      <c r="S245" s="370">
        <f>INDEX('1 mos LIBOR'!$M$3:$M$122,MATCH(L245,'1 mos LIBOR'!$N$3:$N$122))</f>
        <v>1.9434900000000001E-2</v>
      </c>
      <c r="T245" s="371">
        <f t="shared" si="51"/>
        <v>0.04</v>
      </c>
    </row>
    <row r="246" spans="2:20">
      <c r="B246" s="367">
        <f t="shared" si="52"/>
        <v>53723</v>
      </c>
      <c r="C246" s="323">
        <f t="shared" si="53"/>
        <v>298</v>
      </c>
      <c r="D246" s="368" t="e">
        <f>INDEX('Monthly Cash Flow'!$L$132:$EM$132, MATCH(C246, 'Monthly Cash Flow'!$L$12:$EM$12, 0))</f>
        <v>#N/A</v>
      </c>
      <c r="E246" s="368">
        <f t="shared" ca="1" si="46"/>
        <v>0</v>
      </c>
      <c r="F246" s="368" t="e">
        <f t="shared" si="42"/>
        <v>#N/A</v>
      </c>
      <c r="G246" s="368" t="e">
        <f t="shared" ca="1" si="43"/>
        <v>#N/A</v>
      </c>
      <c r="H246" s="369" t="e">
        <f t="shared" ca="1" si="44"/>
        <v>#N/A</v>
      </c>
      <c r="I246" s="370">
        <f>MAX($J$5, INDEX('1 mos LIBOR'!$M$3:$M$122,MATCH(B246,'1 mos LIBOR'!$N$3:$N$122)))</f>
        <v>4.3549999999999998E-2</v>
      </c>
      <c r="J246" s="371">
        <f t="shared" si="45"/>
        <v>4.3549999999999998E-2</v>
      </c>
      <c r="L246" s="363">
        <f t="shared" si="54"/>
        <v>53723</v>
      </c>
      <c r="M246" s="323">
        <f t="shared" si="55"/>
        <v>298</v>
      </c>
      <c r="N246" s="368">
        <v>4041.6643763784209</v>
      </c>
      <c r="O246" s="368">
        <f t="shared" ca="1" si="47"/>
        <v>217.33027624246949</v>
      </c>
      <c r="P246" s="368">
        <f t="shared" si="49"/>
        <v>13.47221458792807</v>
      </c>
      <c r="Q246" s="368">
        <f t="shared" ca="1" si="48"/>
        <v>203.85806165454142</v>
      </c>
      <c r="R246" s="369">
        <f t="shared" ca="1" si="50"/>
        <v>3837.8063147238795</v>
      </c>
      <c r="S246" s="370">
        <f>INDEX('1 mos LIBOR'!$M$3:$M$122,MATCH(L246,'1 mos LIBOR'!$N$3:$N$122))</f>
        <v>1.9434900000000001E-2</v>
      </c>
      <c r="T246" s="371">
        <f t="shared" si="51"/>
        <v>0.04</v>
      </c>
    </row>
    <row r="247" spans="2:20">
      <c r="B247" s="367">
        <f t="shared" si="52"/>
        <v>53751</v>
      </c>
      <c r="C247" s="323">
        <f t="shared" si="53"/>
        <v>299</v>
      </c>
      <c r="D247" s="368" t="e">
        <f>INDEX('Monthly Cash Flow'!$L$132:$EM$132, MATCH(C247, 'Monthly Cash Flow'!$L$12:$EM$12, 0))</f>
        <v>#N/A</v>
      </c>
      <c r="E247" s="368">
        <f t="shared" ca="1" si="46"/>
        <v>0</v>
      </c>
      <c r="F247" s="368" t="e">
        <f t="shared" si="42"/>
        <v>#N/A</v>
      </c>
      <c r="G247" s="368" t="e">
        <f t="shared" ca="1" si="43"/>
        <v>#N/A</v>
      </c>
      <c r="H247" s="369" t="e">
        <f t="shared" ca="1" si="44"/>
        <v>#N/A</v>
      </c>
      <c r="I247" s="370">
        <f>MAX($J$5, INDEX('1 mos LIBOR'!$M$3:$M$122,MATCH(B247,'1 mos LIBOR'!$N$3:$N$122)))</f>
        <v>4.3549999999999998E-2</v>
      </c>
      <c r="J247" s="371">
        <f t="shared" si="45"/>
        <v>4.3549999999999998E-2</v>
      </c>
      <c r="L247" s="363">
        <f t="shared" si="54"/>
        <v>53751</v>
      </c>
      <c r="M247" s="323">
        <f t="shared" si="55"/>
        <v>299</v>
      </c>
      <c r="N247" s="368">
        <v>4016.6873176834042</v>
      </c>
      <c r="O247" s="368">
        <f t="shared" ca="1" si="47"/>
        <v>217.33027624246949</v>
      </c>
      <c r="P247" s="368">
        <f t="shared" si="49"/>
        <v>13.388957725611348</v>
      </c>
      <c r="Q247" s="368">
        <f t="shared" ca="1" si="48"/>
        <v>203.94131851685813</v>
      </c>
      <c r="R247" s="369">
        <f t="shared" ca="1" si="50"/>
        <v>3812.745999166546</v>
      </c>
      <c r="S247" s="370">
        <f>INDEX('1 mos LIBOR'!$M$3:$M$122,MATCH(L247,'1 mos LIBOR'!$N$3:$N$122))</f>
        <v>1.9434900000000001E-2</v>
      </c>
      <c r="T247" s="371">
        <f t="shared" si="51"/>
        <v>0.04</v>
      </c>
    </row>
    <row r="248" spans="2:20">
      <c r="B248" s="367">
        <f t="shared" si="52"/>
        <v>53782</v>
      </c>
      <c r="C248" s="323">
        <f t="shared" si="53"/>
        <v>300</v>
      </c>
      <c r="D248" s="368" t="e">
        <f>INDEX('Monthly Cash Flow'!$L$132:$EM$132, MATCH(C248, 'Monthly Cash Flow'!$L$12:$EM$12, 0))</f>
        <v>#N/A</v>
      </c>
      <c r="E248" s="368">
        <f t="shared" ca="1" si="46"/>
        <v>0</v>
      </c>
      <c r="F248" s="368" t="e">
        <f t="shared" si="42"/>
        <v>#N/A</v>
      </c>
      <c r="G248" s="368" t="e">
        <f t="shared" ca="1" si="43"/>
        <v>#N/A</v>
      </c>
      <c r="H248" s="369" t="e">
        <f t="shared" ca="1" si="44"/>
        <v>#N/A</v>
      </c>
      <c r="I248" s="370">
        <f>MAX($J$5, INDEX('1 mos LIBOR'!$M$3:$M$122,MATCH(B248,'1 mos LIBOR'!$N$3:$N$122)))</f>
        <v>4.3549999999999998E-2</v>
      </c>
      <c r="J248" s="371">
        <f t="shared" si="45"/>
        <v>4.3549999999999998E-2</v>
      </c>
      <c r="L248" s="363">
        <f t="shared" si="54"/>
        <v>53782</v>
      </c>
      <c r="M248" s="323">
        <f t="shared" si="55"/>
        <v>300</v>
      </c>
      <c r="N248" s="368">
        <v>3991.5964941058696</v>
      </c>
      <c r="O248" s="368">
        <f t="shared" ca="1" si="47"/>
        <v>217.33027624246949</v>
      </c>
      <c r="P248" s="368">
        <f t="shared" si="49"/>
        <v>13.305321647019566</v>
      </c>
      <c r="Q248" s="368">
        <f t="shared" ca="1" si="48"/>
        <v>204.02495459544994</v>
      </c>
      <c r="R248" s="369">
        <f t="shared" ca="1" si="50"/>
        <v>3787.5715395104198</v>
      </c>
      <c r="S248" s="370">
        <f>INDEX('1 mos LIBOR'!$M$3:$M$122,MATCH(L248,'1 mos LIBOR'!$N$3:$N$122))</f>
        <v>1.9434900000000001E-2</v>
      </c>
      <c r="T248" s="371">
        <f t="shared" si="51"/>
        <v>0.04</v>
      </c>
    </row>
    <row r="249" spans="2:20">
      <c r="B249" s="367">
        <f t="shared" si="52"/>
        <v>53812</v>
      </c>
      <c r="C249" s="323">
        <f t="shared" si="53"/>
        <v>301</v>
      </c>
      <c r="D249" s="368" t="e">
        <f>INDEX('Monthly Cash Flow'!$L$132:$EM$132, MATCH(C249, 'Monthly Cash Flow'!$L$12:$EM$12, 0))</f>
        <v>#N/A</v>
      </c>
      <c r="E249" s="368">
        <f t="shared" ca="1" si="46"/>
        <v>0</v>
      </c>
      <c r="F249" s="368" t="e">
        <f t="shared" si="42"/>
        <v>#N/A</v>
      </c>
      <c r="G249" s="368" t="e">
        <f t="shared" ca="1" si="43"/>
        <v>#N/A</v>
      </c>
      <c r="H249" s="369" t="e">
        <f t="shared" ca="1" si="44"/>
        <v>#N/A</v>
      </c>
      <c r="I249" s="370">
        <f>MAX($J$5, INDEX('1 mos LIBOR'!$M$3:$M$122,MATCH(B249,'1 mos LIBOR'!$N$3:$N$122)))</f>
        <v>4.3549999999999998E-2</v>
      </c>
      <c r="J249" s="371">
        <f t="shared" si="45"/>
        <v>4.3549999999999998E-2</v>
      </c>
      <c r="L249" s="363">
        <f t="shared" si="54"/>
        <v>53812</v>
      </c>
      <c r="M249" s="323">
        <f t="shared" si="55"/>
        <v>301</v>
      </c>
      <c r="N249" s="368">
        <v>3966.3913874723748</v>
      </c>
      <c r="O249" s="368">
        <f t="shared" ca="1" si="47"/>
        <v>217.33027624246949</v>
      </c>
      <c r="P249" s="368">
        <f t="shared" si="49"/>
        <v>13.221304624907916</v>
      </c>
      <c r="Q249" s="368">
        <f t="shared" ca="1" si="48"/>
        <v>204.10897161756156</v>
      </c>
      <c r="R249" s="369">
        <f t="shared" ca="1" si="50"/>
        <v>3762.2824158548133</v>
      </c>
      <c r="S249" s="370">
        <f>INDEX('1 mos LIBOR'!$M$3:$M$122,MATCH(L249,'1 mos LIBOR'!$N$3:$N$122))</f>
        <v>1.9434900000000001E-2</v>
      </c>
      <c r="T249" s="371">
        <f t="shared" si="51"/>
        <v>0.04</v>
      </c>
    </row>
    <row r="250" spans="2:20">
      <c r="B250" s="367">
        <f t="shared" si="52"/>
        <v>53843</v>
      </c>
      <c r="C250" s="323">
        <f t="shared" si="53"/>
        <v>302</v>
      </c>
      <c r="D250" s="368" t="e">
        <f>INDEX('Monthly Cash Flow'!$L$132:$EM$132, MATCH(C250, 'Monthly Cash Flow'!$L$12:$EM$12, 0))</f>
        <v>#N/A</v>
      </c>
      <c r="E250" s="368">
        <f t="shared" ca="1" si="46"/>
        <v>0</v>
      </c>
      <c r="F250" s="368" t="e">
        <f t="shared" si="42"/>
        <v>#N/A</v>
      </c>
      <c r="G250" s="368" t="e">
        <f t="shared" ca="1" si="43"/>
        <v>#N/A</v>
      </c>
      <c r="H250" s="369" t="e">
        <f t="shared" ca="1" si="44"/>
        <v>#N/A</v>
      </c>
      <c r="I250" s="370">
        <f>MAX($J$5, INDEX('1 mos LIBOR'!$M$3:$M$122,MATCH(B250,'1 mos LIBOR'!$N$3:$N$122)))</f>
        <v>4.3549999999999998E-2</v>
      </c>
      <c r="J250" s="371">
        <f t="shared" si="45"/>
        <v>4.3549999999999998E-2</v>
      </c>
      <c r="L250" s="363">
        <f t="shared" si="54"/>
        <v>53843</v>
      </c>
      <c r="M250" s="323">
        <f t="shared" si="55"/>
        <v>302</v>
      </c>
      <c r="N250" s="368">
        <v>3941.0714772493134</v>
      </c>
      <c r="O250" s="368">
        <f t="shared" ca="1" si="47"/>
        <v>217.33027624246949</v>
      </c>
      <c r="P250" s="368">
        <f t="shared" si="49"/>
        <v>13.136904924164378</v>
      </c>
      <c r="Q250" s="368">
        <f t="shared" ca="1" si="48"/>
        <v>204.19337131830511</v>
      </c>
      <c r="R250" s="369">
        <f t="shared" ca="1" si="50"/>
        <v>3736.8781059310081</v>
      </c>
      <c r="S250" s="370">
        <f>INDEX('1 mos LIBOR'!$M$3:$M$122,MATCH(L250,'1 mos LIBOR'!$N$3:$N$122))</f>
        <v>1.9434900000000001E-2</v>
      </c>
      <c r="T250" s="371">
        <f t="shared" si="51"/>
        <v>0.04</v>
      </c>
    </row>
    <row r="251" spans="2:20">
      <c r="B251" s="367">
        <f t="shared" si="52"/>
        <v>53873</v>
      </c>
      <c r="C251" s="323">
        <f t="shared" si="53"/>
        <v>303</v>
      </c>
      <c r="D251" s="368" t="e">
        <f>INDEX('Monthly Cash Flow'!$L$132:$EM$132, MATCH(C251, 'Monthly Cash Flow'!$L$12:$EM$12, 0))</f>
        <v>#N/A</v>
      </c>
      <c r="E251" s="368">
        <f t="shared" ca="1" si="46"/>
        <v>0</v>
      </c>
      <c r="F251" s="368" t="e">
        <f t="shared" si="42"/>
        <v>#N/A</v>
      </c>
      <c r="G251" s="368" t="e">
        <f t="shared" ca="1" si="43"/>
        <v>#N/A</v>
      </c>
      <c r="H251" s="369" t="e">
        <f t="shared" ca="1" si="44"/>
        <v>#N/A</v>
      </c>
      <c r="I251" s="370">
        <f>MAX($J$5, INDEX('1 mos LIBOR'!$M$3:$M$122,MATCH(B251,'1 mos LIBOR'!$N$3:$N$122)))</f>
        <v>4.3549999999999998E-2</v>
      </c>
      <c r="J251" s="371">
        <f t="shared" si="45"/>
        <v>4.3549999999999998E-2</v>
      </c>
      <c r="L251" s="363">
        <f t="shared" si="54"/>
        <v>53873</v>
      </c>
      <c r="M251" s="323">
        <f t="shared" si="55"/>
        <v>303</v>
      </c>
      <c r="N251" s="368">
        <v>3915.6362405321656</v>
      </c>
      <c r="O251" s="368">
        <f t="shared" ca="1" si="47"/>
        <v>217.33027624246949</v>
      </c>
      <c r="P251" s="368">
        <f t="shared" si="49"/>
        <v>13.052120801773887</v>
      </c>
      <c r="Q251" s="368">
        <f t="shared" ca="1" si="48"/>
        <v>204.2781554406956</v>
      </c>
      <c r="R251" s="369">
        <f t="shared" ca="1" si="50"/>
        <v>3711.35808509147</v>
      </c>
      <c r="S251" s="370">
        <f>INDEX('1 mos LIBOR'!$M$3:$M$122,MATCH(L251,'1 mos LIBOR'!$N$3:$N$122))</f>
        <v>1.9434900000000001E-2</v>
      </c>
      <c r="T251" s="371">
        <f t="shared" si="51"/>
        <v>0.04</v>
      </c>
    </row>
    <row r="252" spans="2:20">
      <c r="B252" s="367">
        <f t="shared" si="52"/>
        <v>53904</v>
      </c>
      <c r="C252" s="323">
        <f t="shared" si="53"/>
        <v>304</v>
      </c>
      <c r="D252" s="368" t="e">
        <f>INDEX('Monthly Cash Flow'!$L$132:$EM$132, MATCH(C252, 'Monthly Cash Flow'!$L$12:$EM$12, 0))</f>
        <v>#N/A</v>
      </c>
      <c r="E252" s="368">
        <f t="shared" ca="1" si="46"/>
        <v>0</v>
      </c>
      <c r="F252" s="368" t="e">
        <f t="shared" si="42"/>
        <v>#N/A</v>
      </c>
      <c r="G252" s="368" t="e">
        <f t="shared" ca="1" si="43"/>
        <v>#N/A</v>
      </c>
      <c r="H252" s="369" t="e">
        <f t="shared" ca="1" si="44"/>
        <v>#N/A</v>
      </c>
      <c r="I252" s="370">
        <f>MAX($J$5, INDEX('1 mos LIBOR'!$M$3:$M$122,MATCH(B252,'1 mos LIBOR'!$N$3:$N$122)))</f>
        <v>4.3549999999999998E-2</v>
      </c>
      <c r="J252" s="371">
        <f t="shared" si="45"/>
        <v>4.3549999999999998E-2</v>
      </c>
      <c r="L252" s="363">
        <f t="shared" si="54"/>
        <v>53904</v>
      </c>
      <c r="M252" s="323">
        <f t="shared" si="55"/>
        <v>304</v>
      </c>
      <c r="N252" s="368">
        <v>3890.0851520346996</v>
      </c>
      <c r="O252" s="368">
        <f t="shared" ca="1" si="47"/>
        <v>217.33027624246949</v>
      </c>
      <c r="P252" s="368">
        <f t="shared" si="49"/>
        <v>12.966950506782332</v>
      </c>
      <c r="Q252" s="368">
        <f t="shared" ca="1" si="48"/>
        <v>204.36332573568717</v>
      </c>
      <c r="R252" s="369">
        <f t="shared" ca="1" si="50"/>
        <v>3685.7218262990123</v>
      </c>
      <c r="S252" s="370">
        <f>INDEX('1 mos LIBOR'!$M$3:$M$122,MATCH(L252,'1 mos LIBOR'!$N$3:$N$122))</f>
        <v>1.9434900000000001E-2</v>
      </c>
      <c r="T252" s="371">
        <f t="shared" si="51"/>
        <v>0.04</v>
      </c>
    </row>
    <row r="253" spans="2:20">
      <c r="B253" s="367">
        <f t="shared" si="52"/>
        <v>53935</v>
      </c>
      <c r="C253" s="323">
        <f t="shared" si="53"/>
        <v>305</v>
      </c>
      <c r="D253" s="368" t="e">
        <f>INDEX('Monthly Cash Flow'!$L$132:$EM$132, MATCH(C253, 'Monthly Cash Flow'!$L$12:$EM$12, 0))</f>
        <v>#N/A</v>
      </c>
      <c r="E253" s="368">
        <f t="shared" ca="1" si="46"/>
        <v>0</v>
      </c>
      <c r="F253" s="368" t="e">
        <f t="shared" si="42"/>
        <v>#N/A</v>
      </c>
      <c r="G253" s="368" t="e">
        <f t="shared" ca="1" si="43"/>
        <v>#N/A</v>
      </c>
      <c r="H253" s="369" t="e">
        <f t="shared" ca="1" si="44"/>
        <v>#N/A</v>
      </c>
      <c r="I253" s="370">
        <f>MAX($J$5, INDEX('1 mos LIBOR'!$M$3:$M$122,MATCH(B253,'1 mos LIBOR'!$N$3:$N$122)))</f>
        <v>4.3549999999999998E-2</v>
      </c>
      <c r="J253" s="371">
        <f t="shared" si="45"/>
        <v>4.3549999999999998E-2</v>
      </c>
      <c r="L253" s="363">
        <f t="shared" si="54"/>
        <v>53935</v>
      </c>
      <c r="M253" s="323">
        <f t="shared" si="55"/>
        <v>305</v>
      </c>
      <c r="N253" s="368">
        <v>3864.4176840781224</v>
      </c>
      <c r="O253" s="368">
        <f t="shared" ca="1" si="47"/>
        <v>217.33027624246949</v>
      </c>
      <c r="P253" s="368">
        <f t="shared" si="49"/>
        <v>12.881392280260409</v>
      </c>
      <c r="Q253" s="368">
        <f t="shared" ca="1" si="48"/>
        <v>204.44888396220909</v>
      </c>
      <c r="R253" s="369">
        <f t="shared" ca="1" si="50"/>
        <v>3659.9688001159134</v>
      </c>
      <c r="S253" s="370">
        <f>INDEX('1 mos LIBOR'!$M$3:$M$122,MATCH(L253,'1 mos LIBOR'!$N$3:$N$122))</f>
        <v>1.9434900000000001E-2</v>
      </c>
      <c r="T253" s="371">
        <f t="shared" si="51"/>
        <v>0.04</v>
      </c>
    </row>
    <row r="254" spans="2:20">
      <c r="B254" s="367">
        <f t="shared" si="52"/>
        <v>53965</v>
      </c>
      <c r="C254" s="323">
        <f t="shared" si="53"/>
        <v>306</v>
      </c>
      <c r="D254" s="368" t="e">
        <f>INDEX('Monthly Cash Flow'!$L$132:$EM$132, MATCH(C254, 'Monthly Cash Flow'!$L$12:$EM$12, 0))</f>
        <v>#N/A</v>
      </c>
      <c r="E254" s="368">
        <f t="shared" ca="1" si="46"/>
        <v>0</v>
      </c>
      <c r="F254" s="368" t="e">
        <f t="shared" si="42"/>
        <v>#N/A</v>
      </c>
      <c r="G254" s="368" t="e">
        <f t="shared" ca="1" si="43"/>
        <v>#N/A</v>
      </c>
      <c r="H254" s="369" t="e">
        <f t="shared" ca="1" si="44"/>
        <v>#N/A</v>
      </c>
      <c r="I254" s="370">
        <f>MAX($J$5, INDEX('1 mos LIBOR'!$M$3:$M$122,MATCH(B254,'1 mos LIBOR'!$N$3:$N$122)))</f>
        <v>4.3549999999999998E-2</v>
      </c>
      <c r="J254" s="371">
        <f t="shared" si="45"/>
        <v>4.3549999999999998E-2</v>
      </c>
      <c r="L254" s="363">
        <f t="shared" si="54"/>
        <v>53965</v>
      </c>
      <c r="M254" s="323">
        <f t="shared" si="55"/>
        <v>306</v>
      </c>
      <c r="N254" s="368">
        <v>3838.6333065801837</v>
      </c>
      <c r="O254" s="368">
        <f t="shared" ca="1" si="47"/>
        <v>217.33027624246949</v>
      </c>
      <c r="P254" s="368">
        <f t="shared" si="49"/>
        <v>12.795444355267279</v>
      </c>
      <c r="Q254" s="368">
        <f t="shared" ca="1" si="48"/>
        <v>204.53483188720222</v>
      </c>
      <c r="R254" s="369">
        <f t="shared" ca="1" si="50"/>
        <v>3634.0984746929817</v>
      </c>
      <c r="S254" s="370">
        <f>INDEX('1 mos LIBOR'!$M$3:$M$122,MATCH(L254,'1 mos LIBOR'!$N$3:$N$122))</f>
        <v>1.9434900000000001E-2</v>
      </c>
      <c r="T254" s="371">
        <f t="shared" si="51"/>
        <v>0.04</v>
      </c>
    </row>
    <row r="255" spans="2:20">
      <c r="B255" s="367">
        <f t="shared" si="52"/>
        <v>53996</v>
      </c>
      <c r="C255" s="323">
        <f t="shared" si="53"/>
        <v>307</v>
      </c>
      <c r="D255" s="368" t="e">
        <f>INDEX('Monthly Cash Flow'!$L$132:$EM$132, MATCH(C255, 'Monthly Cash Flow'!$L$12:$EM$12, 0))</f>
        <v>#N/A</v>
      </c>
      <c r="E255" s="368">
        <f t="shared" ca="1" si="46"/>
        <v>0</v>
      </c>
      <c r="F255" s="368" t="e">
        <f t="shared" si="42"/>
        <v>#N/A</v>
      </c>
      <c r="G255" s="368" t="e">
        <f t="shared" ca="1" si="43"/>
        <v>#N/A</v>
      </c>
      <c r="H255" s="369" t="e">
        <f t="shared" ca="1" si="44"/>
        <v>#N/A</v>
      </c>
      <c r="I255" s="370">
        <f>MAX($J$5, INDEX('1 mos LIBOR'!$M$3:$M$122,MATCH(B255,'1 mos LIBOR'!$N$3:$N$122)))</f>
        <v>4.3549999999999998E-2</v>
      </c>
      <c r="J255" s="371">
        <f t="shared" si="45"/>
        <v>4.3549999999999998E-2</v>
      </c>
      <c r="L255" s="363">
        <f t="shared" si="54"/>
        <v>53996</v>
      </c>
      <c r="M255" s="323">
        <f t="shared" si="55"/>
        <v>307</v>
      </c>
      <c r="N255" s="368">
        <v>3812.7314870442265</v>
      </c>
      <c r="O255" s="368">
        <f t="shared" ca="1" si="47"/>
        <v>217.33027624246949</v>
      </c>
      <c r="P255" s="368">
        <f t="shared" si="49"/>
        <v>12.709104956814087</v>
      </c>
      <c r="Q255" s="368">
        <f t="shared" ca="1" si="48"/>
        <v>204.62117128565541</v>
      </c>
      <c r="R255" s="369">
        <f t="shared" ca="1" si="50"/>
        <v>3608.1103157585712</v>
      </c>
      <c r="S255" s="370">
        <f>INDEX('1 mos LIBOR'!$M$3:$M$122,MATCH(L255,'1 mos LIBOR'!$N$3:$N$122))</f>
        <v>1.9434900000000001E-2</v>
      </c>
      <c r="T255" s="371">
        <f t="shared" si="51"/>
        <v>0.04</v>
      </c>
    </row>
    <row r="256" spans="2:20">
      <c r="B256" s="367">
        <f t="shared" si="52"/>
        <v>54026</v>
      </c>
      <c r="C256" s="323">
        <f t="shared" si="53"/>
        <v>308</v>
      </c>
      <c r="D256" s="368" t="e">
        <f>INDEX('Monthly Cash Flow'!$L$132:$EM$132, MATCH(C256, 'Monthly Cash Flow'!$L$12:$EM$12, 0))</f>
        <v>#N/A</v>
      </c>
      <c r="E256" s="368">
        <f t="shared" ca="1" si="46"/>
        <v>0</v>
      </c>
      <c r="F256" s="368" t="e">
        <f t="shared" si="42"/>
        <v>#N/A</v>
      </c>
      <c r="G256" s="368" t="e">
        <f t="shared" ca="1" si="43"/>
        <v>#N/A</v>
      </c>
      <c r="H256" s="369" t="e">
        <f t="shared" ca="1" si="44"/>
        <v>#N/A</v>
      </c>
      <c r="I256" s="370">
        <f>MAX($J$5, INDEX('1 mos LIBOR'!$M$3:$M$122,MATCH(B256,'1 mos LIBOR'!$N$3:$N$122)))</f>
        <v>4.3549999999999998E-2</v>
      </c>
      <c r="J256" s="371">
        <f t="shared" si="45"/>
        <v>4.3549999999999998E-2</v>
      </c>
      <c r="L256" s="363">
        <f t="shared" si="54"/>
        <v>54026</v>
      </c>
      <c r="M256" s="323">
        <f t="shared" si="55"/>
        <v>308</v>
      </c>
      <c r="N256" s="368">
        <v>3786.7116905481926</v>
      </c>
      <c r="O256" s="368">
        <f t="shared" ca="1" si="47"/>
        <v>217.33027624246949</v>
      </c>
      <c r="P256" s="368">
        <f t="shared" si="49"/>
        <v>12.62237230182731</v>
      </c>
      <c r="Q256" s="368">
        <f t="shared" ca="1" si="48"/>
        <v>204.70790394064218</v>
      </c>
      <c r="R256" s="369">
        <f t="shared" ca="1" si="50"/>
        <v>3582.0037866075504</v>
      </c>
      <c r="S256" s="370">
        <f>INDEX('1 mos LIBOR'!$M$3:$M$122,MATCH(L256,'1 mos LIBOR'!$N$3:$N$122))</f>
        <v>1.9434900000000001E-2</v>
      </c>
      <c r="T256" s="371">
        <f t="shared" si="51"/>
        <v>0.04</v>
      </c>
    </row>
    <row r="257" spans="2:20">
      <c r="B257" s="367">
        <f t="shared" si="52"/>
        <v>54057</v>
      </c>
      <c r="C257" s="323">
        <f t="shared" si="53"/>
        <v>309</v>
      </c>
      <c r="D257" s="368" t="e">
        <f>INDEX('Monthly Cash Flow'!$L$132:$EM$132, MATCH(C257, 'Monthly Cash Flow'!$L$12:$EM$12, 0))</f>
        <v>#N/A</v>
      </c>
      <c r="E257" s="368">
        <f t="shared" ca="1" si="46"/>
        <v>0</v>
      </c>
      <c r="F257" s="368" t="e">
        <f t="shared" si="42"/>
        <v>#N/A</v>
      </c>
      <c r="G257" s="368" t="e">
        <f t="shared" ca="1" si="43"/>
        <v>#N/A</v>
      </c>
      <c r="H257" s="369" t="e">
        <f t="shared" ca="1" si="44"/>
        <v>#N/A</v>
      </c>
      <c r="I257" s="370">
        <f>MAX($J$5, INDEX('1 mos LIBOR'!$M$3:$M$122,MATCH(B257,'1 mos LIBOR'!$N$3:$N$122)))</f>
        <v>4.3549999999999998E-2</v>
      </c>
      <c r="J257" s="371">
        <f t="shared" si="45"/>
        <v>4.3549999999999998E-2</v>
      </c>
      <c r="L257" s="363">
        <f t="shared" si="54"/>
        <v>54057</v>
      </c>
      <c r="M257" s="323">
        <f t="shared" si="55"/>
        <v>309</v>
      </c>
      <c r="N257" s="368">
        <v>3760.5733797335733</v>
      </c>
      <c r="O257" s="368">
        <f t="shared" ca="1" si="47"/>
        <v>217.33027624246949</v>
      </c>
      <c r="P257" s="368">
        <f t="shared" si="49"/>
        <v>12.535244599111913</v>
      </c>
      <c r="Q257" s="368">
        <f t="shared" ca="1" si="48"/>
        <v>204.79503164335759</v>
      </c>
      <c r="R257" s="369">
        <f t="shared" ca="1" si="50"/>
        <v>3555.7783480902158</v>
      </c>
      <c r="S257" s="370">
        <f>INDEX('1 mos LIBOR'!$M$3:$M$122,MATCH(L257,'1 mos LIBOR'!$N$3:$N$122))</f>
        <v>1.9434900000000001E-2</v>
      </c>
      <c r="T257" s="371">
        <f t="shared" si="51"/>
        <v>0.04</v>
      </c>
    </row>
    <row r="258" spans="2:20">
      <c r="B258" s="367">
        <f t="shared" si="52"/>
        <v>54088</v>
      </c>
      <c r="C258" s="323">
        <f t="shared" si="53"/>
        <v>310</v>
      </c>
      <c r="D258" s="368" t="e">
        <f>INDEX('Monthly Cash Flow'!$L$132:$EM$132, MATCH(C258, 'Monthly Cash Flow'!$L$12:$EM$12, 0))</f>
        <v>#N/A</v>
      </c>
      <c r="E258" s="368">
        <f t="shared" ca="1" si="46"/>
        <v>0</v>
      </c>
      <c r="F258" s="368" t="e">
        <f t="shared" si="42"/>
        <v>#N/A</v>
      </c>
      <c r="G258" s="368" t="e">
        <f t="shared" ca="1" si="43"/>
        <v>#N/A</v>
      </c>
      <c r="H258" s="369" t="e">
        <f t="shared" ca="1" si="44"/>
        <v>#N/A</v>
      </c>
      <c r="I258" s="370">
        <f>MAX($J$5, INDEX('1 mos LIBOR'!$M$3:$M$122,MATCH(B258,'1 mos LIBOR'!$N$3:$N$122)))</f>
        <v>4.3549999999999998E-2</v>
      </c>
      <c r="J258" s="371">
        <f t="shared" si="45"/>
        <v>4.3549999999999998E-2</v>
      </c>
      <c r="L258" s="363">
        <f t="shared" si="54"/>
        <v>54088</v>
      </c>
      <c r="M258" s="323">
        <f t="shared" si="55"/>
        <v>310</v>
      </c>
      <c r="N258" s="368">
        <v>3734.3160147943136</v>
      </c>
      <c r="O258" s="368">
        <f t="shared" ca="1" si="47"/>
        <v>217.33027624246949</v>
      </c>
      <c r="P258" s="368">
        <f t="shared" si="49"/>
        <v>12.447720049314379</v>
      </c>
      <c r="Q258" s="368">
        <f t="shared" ca="1" si="48"/>
        <v>204.88255619315512</v>
      </c>
      <c r="R258" s="369">
        <f t="shared" ca="1" si="50"/>
        <v>3529.4334586011582</v>
      </c>
      <c r="S258" s="370">
        <f>INDEX('1 mos LIBOR'!$M$3:$M$122,MATCH(L258,'1 mos LIBOR'!$N$3:$N$122))</f>
        <v>1.9434900000000001E-2</v>
      </c>
      <c r="T258" s="371">
        <f t="shared" si="51"/>
        <v>0.04</v>
      </c>
    </row>
    <row r="259" spans="2:20">
      <c r="B259" s="367">
        <f t="shared" si="52"/>
        <v>54117</v>
      </c>
      <c r="C259" s="323">
        <f t="shared" si="53"/>
        <v>311</v>
      </c>
      <c r="D259" s="368" t="e">
        <f>INDEX('Monthly Cash Flow'!$L$132:$EM$132, MATCH(C259, 'Monthly Cash Flow'!$L$12:$EM$12, 0))</f>
        <v>#N/A</v>
      </c>
      <c r="E259" s="368">
        <f t="shared" ca="1" si="46"/>
        <v>0</v>
      </c>
      <c r="F259" s="368" t="e">
        <f t="shared" si="42"/>
        <v>#N/A</v>
      </c>
      <c r="G259" s="368" t="e">
        <f t="shared" ca="1" si="43"/>
        <v>#N/A</v>
      </c>
      <c r="H259" s="369" t="e">
        <f t="shared" ca="1" si="44"/>
        <v>#N/A</v>
      </c>
      <c r="I259" s="370">
        <f>MAX($J$5, INDEX('1 mos LIBOR'!$M$3:$M$122,MATCH(B259,'1 mos LIBOR'!$N$3:$N$122)))</f>
        <v>4.3549999999999998E-2</v>
      </c>
      <c r="J259" s="371">
        <f t="shared" si="45"/>
        <v>4.3549999999999998E-2</v>
      </c>
      <c r="L259" s="363">
        <f t="shared" si="54"/>
        <v>54117</v>
      </c>
      <c r="M259" s="323">
        <f t="shared" si="55"/>
        <v>311</v>
      </c>
      <c r="N259" s="368">
        <v>3707.9390534656627</v>
      </c>
      <c r="O259" s="368">
        <f t="shared" ca="1" si="47"/>
        <v>217.33027624246949</v>
      </c>
      <c r="P259" s="368">
        <f t="shared" si="49"/>
        <v>12.359796844885542</v>
      </c>
      <c r="Q259" s="368">
        <f t="shared" ca="1" si="48"/>
        <v>204.97047939758394</v>
      </c>
      <c r="R259" s="369">
        <f t="shared" ca="1" si="50"/>
        <v>3502.9685740680789</v>
      </c>
      <c r="S259" s="370">
        <f>INDEX('1 mos LIBOR'!$M$3:$M$122,MATCH(L259,'1 mos LIBOR'!$N$3:$N$122))</f>
        <v>1.9434900000000001E-2</v>
      </c>
      <c r="T259" s="371">
        <f t="shared" si="51"/>
        <v>0.04</v>
      </c>
    </row>
    <row r="260" spans="2:20">
      <c r="B260" s="367">
        <f t="shared" si="52"/>
        <v>54148</v>
      </c>
      <c r="C260" s="323">
        <f t="shared" si="53"/>
        <v>312</v>
      </c>
      <c r="D260" s="368" t="e">
        <f>INDEX('Monthly Cash Flow'!$L$132:$EM$132, MATCH(C260, 'Monthly Cash Flow'!$L$12:$EM$12, 0))</f>
        <v>#N/A</v>
      </c>
      <c r="E260" s="368">
        <f t="shared" ca="1" si="46"/>
        <v>0</v>
      </c>
      <c r="F260" s="368" t="e">
        <f t="shared" si="42"/>
        <v>#N/A</v>
      </c>
      <c r="G260" s="368" t="e">
        <f t="shared" ca="1" si="43"/>
        <v>#N/A</v>
      </c>
      <c r="H260" s="369" t="e">
        <f t="shared" ca="1" si="44"/>
        <v>#N/A</v>
      </c>
      <c r="I260" s="370">
        <f>MAX($J$5, INDEX('1 mos LIBOR'!$M$3:$M$122,MATCH(B260,'1 mos LIBOR'!$N$3:$N$122)))</f>
        <v>4.3549999999999998E-2</v>
      </c>
      <c r="J260" s="371">
        <f t="shared" si="45"/>
        <v>4.3549999999999998E-2</v>
      </c>
      <c r="L260" s="363">
        <f t="shared" si="54"/>
        <v>54148</v>
      </c>
      <c r="M260" s="323">
        <f t="shared" si="55"/>
        <v>312</v>
      </c>
      <c r="N260" s="368">
        <v>3681.441951012976</v>
      </c>
      <c r="O260" s="368">
        <f t="shared" ca="1" si="47"/>
        <v>217.33027624246949</v>
      </c>
      <c r="P260" s="368">
        <f t="shared" si="49"/>
        <v>12.271473170043253</v>
      </c>
      <c r="Q260" s="368">
        <f t="shared" ca="1" si="48"/>
        <v>205.05880307242623</v>
      </c>
      <c r="R260" s="369">
        <f t="shared" ca="1" si="50"/>
        <v>3476.3831479405499</v>
      </c>
      <c r="S260" s="370">
        <f>INDEX('1 mos LIBOR'!$M$3:$M$122,MATCH(L260,'1 mos LIBOR'!$N$3:$N$122))</f>
        <v>1.9434900000000001E-2</v>
      </c>
      <c r="T260" s="371">
        <f t="shared" si="51"/>
        <v>0.04</v>
      </c>
    </row>
    <row r="261" spans="2:20">
      <c r="B261" s="367">
        <f t="shared" si="52"/>
        <v>54178</v>
      </c>
      <c r="C261" s="323">
        <f t="shared" si="53"/>
        <v>313</v>
      </c>
      <c r="D261" s="368" t="e">
        <f>INDEX('Monthly Cash Flow'!$L$132:$EM$132, MATCH(C261, 'Monthly Cash Flow'!$L$12:$EM$12, 0))</f>
        <v>#N/A</v>
      </c>
      <c r="E261" s="368">
        <f t="shared" ca="1" si="46"/>
        <v>0</v>
      </c>
      <c r="F261" s="368" t="e">
        <f t="shared" ref="F261:F324" si="56">D261*J261/12</f>
        <v>#N/A</v>
      </c>
      <c r="G261" s="368" t="e">
        <f t="shared" ref="G261:G324" ca="1" si="57">+E261-F261</f>
        <v>#N/A</v>
      </c>
      <c r="H261" s="369" t="e">
        <f t="shared" ref="H261:H324" ca="1" si="58">+D261-G261</f>
        <v>#N/A</v>
      </c>
      <c r="I261" s="370">
        <f>MAX($J$5, INDEX('1 mos LIBOR'!$M$3:$M$122,MATCH(B261,'1 mos LIBOR'!$N$3:$N$122)))</f>
        <v>4.3549999999999998E-2</v>
      </c>
      <c r="J261" s="371">
        <f t="shared" ref="J261:J324" si="59">IF($I$2=1,I261+$J$4/10000,$J$3)</f>
        <v>4.3549999999999998E-2</v>
      </c>
      <c r="L261" s="363">
        <f t="shared" si="54"/>
        <v>54178</v>
      </c>
      <c r="M261" s="323">
        <f t="shared" si="55"/>
        <v>313</v>
      </c>
      <c r="N261" s="368">
        <v>3654.8241602204653</v>
      </c>
      <c r="O261" s="368">
        <f t="shared" ca="1" si="47"/>
        <v>217.33027624246949</v>
      </c>
      <c r="P261" s="368">
        <f t="shared" si="49"/>
        <v>12.182747200734886</v>
      </c>
      <c r="Q261" s="368">
        <f t="shared" ca="1" si="48"/>
        <v>205.1475290417346</v>
      </c>
      <c r="R261" s="369">
        <f t="shared" ca="1" si="50"/>
        <v>3449.6766311787305</v>
      </c>
      <c r="S261" s="370">
        <f>INDEX('1 mos LIBOR'!$M$3:$M$122,MATCH(L261,'1 mos LIBOR'!$N$3:$N$122))</f>
        <v>1.9434900000000001E-2</v>
      </c>
      <c r="T261" s="371">
        <f t="shared" si="51"/>
        <v>0.04</v>
      </c>
    </row>
    <row r="262" spans="2:20">
      <c r="B262" s="367">
        <f t="shared" si="52"/>
        <v>54209</v>
      </c>
      <c r="C262" s="323">
        <f t="shared" si="53"/>
        <v>314</v>
      </c>
      <c r="D262" s="368" t="e">
        <f>INDEX('Monthly Cash Flow'!$L$132:$EM$132, MATCH(C262, 'Monthly Cash Flow'!$L$12:$EM$12, 0))</f>
        <v>#N/A</v>
      </c>
      <c r="E262" s="368">
        <f t="shared" ca="1" si="46"/>
        <v>0</v>
      </c>
      <c r="F262" s="368" t="e">
        <f t="shared" si="56"/>
        <v>#N/A</v>
      </c>
      <c r="G262" s="368" t="e">
        <f t="shared" ca="1" si="57"/>
        <v>#N/A</v>
      </c>
      <c r="H262" s="369" t="e">
        <f t="shared" ca="1" si="58"/>
        <v>#N/A</v>
      </c>
      <c r="I262" s="370">
        <f>MAX($J$5, INDEX('1 mos LIBOR'!$M$3:$M$122,MATCH(B262,'1 mos LIBOR'!$N$3:$N$122)))</f>
        <v>4.3549999999999998E-2</v>
      </c>
      <c r="J262" s="371">
        <f t="shared" si="59"/>
        <v>4.3549999999999998E-2</v>
      </c>
      <c r="L262" s="363">
        <f t="shared" si="54"/>
        <v>54209</v>
      </c>
      <c r="M262" s="323">
        <f t="shared" si="55"/>
        <v>314</v>
      </c>
      <c r="N262" s="368">
        <v>3628.0851313798976</v>
      </c>
      <c r="O262" s="368">
        <f t="shared" ca="1" si="47"/>
        <v>217.33027624246949</v>
      </c>
      <c r="P262" s="368">
        <f t="shared" si="49"/>
        <v>12.093617104599659</v>
      </c>
      <c r="Q262" s="368">
        <f t="shared" ca="1" si="48"/>
        <v>205.23665913786982</v>
      </c>
      <c r="R262" s="369">
        <f t="shared" ca="1" si="50"/>
        <v>3422.8484722420276</v>
      </c>
      <c r="S262" s="370">
        <f>INDEX('1 mos LIBOR'!$M$3:$M$122,MATCH(L262,'1 mos LIBOR'!$N$3:$N$122))</f>
        <v>1.9434900000000001E-2</v>
      </c>
      <c r="T262" s="371">
        <f t="shared" si="51"/>
        <v>0.04</v>
      </c>
    </row>
    <row r="263" spans="2:20">
      <c r="B263" s="367">
        <f t="shared" si="52"/>
        <v>54239</v>
      </c>
      <c r="C263" s="323">
        <f t="shared" si="53"/>
        <v>315</v>
      </c>
      <c r="D263" s="368" t="e">
        <f>INDEX('Monthly Cash Flow'!$L$132:$EM$132, MATCH(C263, 'Monthly Cash Flow'!$L$12:$EM$12, 0))</f>
        <v>#N/A</v>
      </c>
      <c r="E263" s="368">
        <f t="shared" ca="1" si="46"/>
        <v>0</v>
      </c>
      <c r="F263" s="368" t="e">
        <f t="shared" si="56"/>
        <v>#N/A</v>
      </c>
      <c r="G263" s="368" t="e">
        <f t="shared" ca="1" si="57"/>
        <v>#N/A</v>
      </c>
      <c r="H263" s="369" t="e">
        <f t="shared" ca="1" si="58"/>
        <v>#N/A</v>
      </c>
      <c r="I263" s="370">
        <f>MAX($J$5, INDEX('1 mos LIBOR'!$M$3:$M$122,MATCH(B263,'1 mos LIBOR'!$N$3:$N$122)))</f>
        <v>4.3549999999999998E-2</v>
      </c>
      <c r="J263" s="371">
        <f t="shared" si="59"/>
        <v>4.3549999999999998E-2</v>
      </c>
      <c r="L263" s="363">
        <f t="shared" si="54"/>
        <v>54239</v>
      </c>
      <c r="M263" s="323">
        <f t="shared" si="55"/>
        <v>315</v>
      </c>
      <c r="N263" s="368">
        <v>3601.2243122792424</v>
      </c>
      <c r="O263" s="368">
        <f t="shared" ca="1" si="47"/>
        <v>217.33027624246949</v>
      </c>
      <c r="P263" s="368">
        <f t="shared" si="49"/>
        <v>12.004081040930808</v>
      </c>
      <c r="Q263" s="368">
        <f t="shared" ca="1" si="48"/>
        <v>205.3261952015387</v>
      </c>
      <c r="R263" s="369">
        <f t="shared" ca="1" si="50"/>
        <v>3395.8981170777038</v>
      </c>
      <c r="S263" s="370">
        <f>INDEX('1 mos LIBOR'!$M$3:$M$122,MATCH(L263,'1 mos LIBOR'!$N$3:$N$122))</f>
        <v>1.9434900000000001E-2</v>
      </c>
      <c r="T263" s="371">
        <f t="shared" si="51"/>
        <v>0.04</v>
      </c>
    </row>
    <row r="264" spans="2:20">
      <c r="B264" s="367">
        <f t="shared" si="52"/>
        <v>54270</v>
      </c>
      <c r="C264" s="323">
        <f t="shared" si="53"/>
        <v>316</v>
      </c>
      <c r="D264" s="368" t="e">
        <f>INDEX('Monthly Cash Flow'!$L$132:$EM$132, MATCH(C264, 'Monthly Cash Flow'!$L$12:$EM$12, 0))</f>
        <v>#N/A</v>
      </c>
      <c r="E264" s="368">
        <f t="shared" ca="1" si="46"/>
        <v>0</v>
      </c>
      <c r="F264" s="368" t="e">
        <f t="shared" si="56"/>
        <v>#N/A</v>
      </c>
      <c r="G264" s="368" t="e">
        <f t="shared" ca="1" si="57"/>
        <v>#N/A</v>
      </c>
      <c r="H264" s="369" t="e">
        <f t="shared" ca="1" si="58"/>
        <v>#N/A</v>
      </c>
      <c r="I264" s="370">
        <f>MAX($J$5, INDEX('1 mos LIBOR'!$M$3:$M$122,MATCH(B264,'1 mos LIBOR'!$N$3:$N$122)))</f>
        <v>4.3549999999999998E-2</v>
      </c>
      <c r="J264" s="371">
        <f t="shared" si="59"/>
        <v>4.3549999999999998E-2</v>
      </c>
      <c r="L264" s="363">
        <f t="shared" si="54"/>
        <v>54270</v>
      </c>
      <c r="M264" s="323">
        <f t="shared" si="55"/>
        <v>316</v>
      </c>
      <c r="N264" s="368">
        <v>3574.2411481912682</v>
      </c>
      <c r="O264" s="368">
        <f t="shared" ca="1" si="47"/>
        <v>217.33027624246949</v>
      </c>
      <c r="P264" s="368">
        <f t="shared" si="49"/>
        <v>11.91413716063756</v>
      </c>
      <c r="Q264" s="368">
        <f t="shared" ca="1" si="48"/>
        <v>205.41613908183194</v>
      </c>
      <c r="R264" s="369">
        <f t="shared" ca="1" si="50"/>
        <v>3368.825009109436</v>
      </c>
      <c r="S264" s="370">
        <f>INDEX('1 mos LIBOR'!$M$3:$M$122,MATCH(L264,'1 mos LIBOR'!$N$3:$N$122))</f>
        <v>1.9434900000000001E-2</v>
      </c>
      <c r="T264" s="371">
        <f t="shared" si="51"/>
        <v>0.04</v>
      </c>
    </row>
    <row r="265" spans="2:20">
      <c r="B265" s="367">
        <f t="shared" si="52"/>
        <v>54301</v>
      </c>
      <c r="C265" s="323">
        <f t="shared" si="53"/>
        <v>317</v>
      </c>
      <c r="D265" s="368" t="e">
        <f>INDEX('Monthly Cash Flow'!$L$132:$EM$132, MATCH(C265, 'Monthly Cash Flow'!$L$12:$EM$12, 0))</f>
        <v>#N/A</v>
      </c>
      <c r="E265" s="368">
        <f t="shared" ref="E265:E328" ca="1" si="60">-PMT(J265/12,$E$2*12,$D$9,)</f>
        <v>0</v>
      </c>
      <c r="F265" s="368" t="e">
        <f t="shared" si="56"/>
        <v>#N/A</v>
      </c>
      <c r="G265" s="368" t="e">
        <f t="shared" ca="1" si="57"/>
        <v>#N/A</v>
      </c>
      <c r="H265" s="369" t="e">
        <f t="shared" ca="1" si="58"/>
        <v>#N/A</v>
      </c>
      <c r="I265" s="370">
        <f>MAX($J$5, INDEX('1 mos LIBOR'!$M$3:$M$122,MATCH(B265,'1 mos LIBOR'!$N$3:$N$122)))</f>
        <v>4.3549999999999998E-2</v>
      </c>
      <c r="J265" s="371">
        <f t="shared" si="59"/>
        <v>4.3549999999999998E-2</v>
      </c>
      <c r="L265" s="363">
        <f t="shared" si="54"/>
        <v>54301</v>
      </c>
      <c r="M265" s="323">
        <f t="shared" si="55"/>
        <v>317</v>
      </c>
      <c r="N265" s="368">
        <v>3547.1350818620854</v>
      </c>
      <c r="O265" s="368">
        <f t="shared" ref="O265:O328" ca="1" si="61">-PMT(T265/12,$O$2*12,$N$9,)</f>
        <v>217.33027624246949</v>
      </c>
      <c r="P265" s="368">
        <f t="shared" si="49"/>
        <v>11.823783606206952</v>
      </c>
      <c r="Q265" s="368">
        <f t="shared" ref="Q265:Q328" ca="1" si="62">+O265-P265</f>
        <v>205.50649263626255</v>
      </c>
      <c r="R265" s="369">
        <f t="shared" ca="1" si="50"/>
        <v>3341.6285892258229</v>
      </c>
      <c r="S265" s="370">
        <f>INDEX('1 mos LIBOR'!$M$3:$M$122,MATCH(L265,'1 mos LIBOR'!$N$3:$N$122))</f>
        <v>1.9434900000000001E-2</v>
      </c>
      <c r="T265" s="371">
        <f t="shared" si="51"/>
        <v>0.04</v>
      </c>
    </row>
    <row r="266" spans="2:20">
      <c r="B266" s="367">
        <f t="shared" si="52"/>
        <v>54331</v>
      </c>
      <c r="C266" s="323">
        <f t="shared" si="53"/>
        <v>318</v>
      </c>
      <c r="D266" s="368" t="e">
        <f>INDEX('Monthly Cash Flow'!$L$132:$EM$132, MATCH(C266, 'Monthly Cash Flow'!$L$12:$EM$12, 0))</f>
        <v>#N/A</v>
      </c>
      <c r="E266" s="368">
        <f t="shared" ca="1" si="60"/>
        <v>0</v>
      </c>
      <c r="F266" s="368" t="e">
        <f t="shared" si="56"/>
        <v>#N/A</v>
      </c>
      <c r="G266" s="368" t="e">
        <f t="shared" ca="1" si="57"/>
        <v>#N/A</v>
      </c>
      <c r="H266" s="369" t="e">
        <f t="shared" ca="1" si="58"/>
        <v>#N/A</v>
      </c>
      <c r="I266" s="370">
        <f>MAX($J$5, INDEX('1 mos LIBOR'!$M$3:$M$122,MATCH(B266,'1 mos LIBOR'!$N$3:$N$122)))</f>
        <v>4.3549999999999998E-2</v>
      </c>
      <c r="J266" s="371">
        <f t="shared" si="59"/>
        <v>4.3549999999999998E-2</v>
      </c>
      <c r="L266" s="363">
        <f t="shared" si="54"/>
        <v>54331</v>
      </c>
      <c r="M266" s="323">
        <f t="shared" si="55"/>
        <v>318</v>
      </c>
      <c r="N266" s="368">
        <v>3519.9055534996378</v>
      </c>
      <c r="O266" s="368">
        <f t="shared" ca="1" si="61"/>
        <v>217.33027624246949</v>
      </c>
      <c r="P266" s="368">
        <f t="shared" ref="P266:P329" si="63">N266*T266/12</f>
        <v>11.733018511665458</v>
      </c>
      <c r="Q266" s="368">
        <f t="shared" ca="1" si="62"/>
        <v>205.59725773080405</v>
      </c>
      <c r="R266" s="369">
        <f t="shared" ref="R266:R329" ca="1" si="64">+N266-Q266</f>
        <v>3314.3082957688339</v>
      </c>
      <c r="S266" s="370">
        <f>INDEX('1 mos LIBOR'!$M$3:$M$122,MATCH(L266,'1 mos LIBOR'!$N$3:$N$122))</f>
        <v>1.9434900000000001E-2</v>
      </c>
      <c r="T266" s="371">
        <f t="shared" ref="T266:T329" si="65">IF($S$2=1,S266+$T$4/10000,$T$3)</f>
        <v>0.04</v>
      </c>
    </row>
    <row r="267" spans="2:20">
      <c r="B267" s="367">
        <f t="shared" ref="B267:B330" si="66">EOMONTH(B266,1)</f>
        <v>54362</v>
      </c>
      <c r="C267" s="323">
        <f t="shared" ref="C267:C330" si="67">+C266+1</f>
        <v>319</v>
      </c>
      <c r="D267" s="368" t="e">
        <f>INDEX('Monthly Cash Flow'!$L$132:$EM$132, MATCH(C267, 'Monthly Cash Flow'!$L$12:$EM$12, 0))</f>
        <v>#N/A</v>
      </c>
      <c r="E267" s="368">
        <f t="shared" ca="1" si="60"/>
        <v>0</v>
      </c>
      <c r="F267" s="368" t="e">
        <f t="shared" si="56"/>
        <v>#N/A</v>
      </c>
      <c r="G267" s="368" t="e">
        <f t="shared" ca="1" si="57"/>
        <v>#N/A</v>
      </c>
      <c r="H267" s="369" t="e">
        <f t="shared" ca="1" si="58"/>
        <v>#N/A</v>
      </c>
      <c r="I267" s="370">
        <f>MAX($J$5, INDEX('1 mos LIBOR'!$M$3:$M$122,MATCH(B267,'1 mos LIBOR'!$N$3:$N$122)))</f>
        <v>4.3549999999999998E-2</v>
      </c>
      <c r="J267" s="371">
        <f t="shared" si="59"/>
        <v>4.3549999999999998E-2</v>
      </c>
      <c r="L267" s="363">
        <f t="shared" ref="L267:L330" si="68">EOMONTH(L266,1)</f>
        <v>54362</v>
      </c>
      <c r="M267" s="323">
        <f t="shared" ref="M267:M330" si="69">+M266+1</f>
        <v>319</v>
      </c>
      <c r="N267" s="368">
        <v>3492.5520007621431</v>
      </c>
      <c r="O267" s="368">
        <f t="shared" ca="1" si="61"/>
        <v>217.33027624246949</v>
      </c>
      <c r="P267" s="368">
        <f t="shared" si="63"/>
        <v>11.641840002540476</v>
      </c>
      <c r="Q267" s="368">
        <f t="shared" ca="1" si="62"/>
        <v>205.68843623992902</v>
      </c>
      <c r="R267" s="369">
        <f t="shared" ca="1" si="64"/>
        <v>3286.8635645222139</v>
      </c>
      <c r="S267" s="370">
        <f>INDEX('1 mos LIBOR'!$M$3:$M$122,MATCH(L267,'1 mos LIBOR'!$N$3:$N$122))</f>
        <v>1.9434900000000001E-2</v>
      </c>
      <c r="T267" s="371">
        <f t="shared" si="65"/>
        <v>0.04</v>
      </c>
    </row>
    <row r="268" spans="2:20">
      <c r="B268" s="367">
        <f t="shared" si="66"/>
        <v>54392</v>
      </c>
      <c r="C268" s="323">
        <f t="shared" si="67"/>
        <v>320</v>
      </c>
      <c r="D268" s="368" t="e">
        <f>INDEX('Monthly Cash Flow'!$L$132:$EM$132, MATCH(C268, 'Monthly Cash Flow'!$L$12:$EM$12, 0))</f>
        <v>#N/A</v>
      </c>
      <c r="E268" s="368">
        <f t="shared" ca="1" si="60"/>
        <v>0</v>
      </c>
      <c r="F268" s="368" t="e">
        <f t="shared" si="56"/>
        <v>#N/A</v>
      </c>
      <c r="G268" s="368" t="e">
        <f t="shared" ca="1" si="57"/>
        <v>#N/A</v>
      </c>
      <c r="H268" s="369" t="e">
        <f t="shared" ca="1" si="58"/>
        <v>#N/A</v>
      </c>
      <c r="I268" s="370">
        <f>MAX($J$5, INDEX('1 mos LIBOR'!$M$3:$M$122,MATCH(B268,'1 mos LIBOR'!$N$3:$N$122)))</f>
        <v>4.3549999999999998E-2</v>
      </c>
      <c r="J268" s="371">
        <f t="shared" si="59"/>
        <v>4.3549999999999998E-2</v>
      </c>
      <c r="L268" s="363">
        <f t="shared" si="68"/>
        <v>54392</v>
      </c>
      <c r="M268" s="323">
        <f t="shared" si="69"/>
        <v>320</v>
      </c>
      <c r="N268" s="368">
        <v>3465.0738587464784</v>
      </c>
      <c r="O268" s="368">
        <f t="shared" ca="1" si="61"/>
        <v>217.33027624246949</v>
      </c>
      <c r="P268" s="368">
        <f t="shared" si="63"/>
        <v>11.550246195821595</v>
      </c>
      <c r="Q268" s="368">
        <f t="shared" ca="1" si="62"/>
        <v>205.78003004664791</v>
      </c>
      <c r="R268" s="369">
        <f t="shared" ca="1" si="64"/>
        <v>3259.2938286998306</v>
      </c>
      <c r="S268" s="370">
        <f>INDEX('1 mos LIBOR'!$M$3:$M$122,MATCH(L268,'1 mos LIBOR'!$N$3:$N$122))</f>
        <v>1.9434900000000001E-2</v>
      </c>
      <c r="T268" s="371">
        <f t="shared" si="65"/>
        <v>0.04</v>
      </c>
    </row>
    <row r="269" spans="2:20">
      <c r="B269" s="367">
        <f t="shared" si="66"/>
        <v>54423</v>
      </c>
      <c r="C269" s="323">
        <f t="shared" si="67"/>
        <v>321</v>
      </c>
      <c r="D269" s="368" t="e">
        <f>INDEX('Monthly Cash Flow'!$L$132:$EM$132, MATCH(C269, 'Monthly Cash Flow'!$L$12:$EM$12, 0))</f>
        <v>#N/A</v>
      </c>
      <c r="E269" s="368">
        <f t="shared" ca="1" si="60"/>
        <v>0</v>
      </c>
      <c r="F269" s="368" t="e">
        <f t="shared" si="56"/>
        <v>#N/A</v>
      </c>
      <c r="G269" s="368" t="e">
        <f t="shared" ca="1" si="57"/>
        <v>#N/A</v>
      </c>
      <c r="H269" s="369" t="e">
        <f t="shared" ca="1" si="58"/>
        <v>#N/A</v>
      </c>
      <c r="I269" s="370">
        <f>MAX($J$5, INDEX('1 mos LIBOR'!$M$3:$M$122,MATCH(B269,'1 mos LIBOR'!$N$3:$N$122)))</f>
        <v>4.3549999999999998E-2</v>
      </c>
      <c r="J269" s="371">
        <f t="shared" si="59"/>
        <v>4.3549999999999998E-2</v>
      </c>
      <c r="L269" s="363">
        <f t="shared" si="68"/>
        <v>54423</v>
      </c>
      <c r="M269" s="323">
        <f t="shared" si="69"/>
        <v>321</v>
      </c>
      <c r="N269" s="368">
        <v>3437.4705599765148</v>
      </c>
      <c r="O269" s="368">
        <f t="shared" ca="1" si="61"/>
        <v>217.33027624246949</v>
      </c>
      <c r="P269" s="368">
        <f t="shared" si="63"/>
        <v>11.458235199921717</v>
      </c>
      <c r="Q269" s="368">
        <f t="shared" ca="1" si="62"/>
        <v>205.87204104254778</v>
      </c>
      <c r="R269" s="369">
        <f t="shared" ca="1" si="64"/>
        <v>3231.5985189339672</v>
      </c>
      <c r="S269" s="370">
        <f>INDEX('1 mos LIBOR'!$M$3:$M$122,MATCH(L269,'1 mos LIBOR'!$N$3:$N$122))</f>
        <v>1.9434900000000001E-2</v>
      </c>
      <c r="T269" s="371">
        <f t="shared" si="65"/>
        <v>0.04</v>
      </c>
    </row>
    <row r="270" spans="2:20">
      <c r="B270" s="367">
        <f t="shared" si="66"/>
        <v>54454</v>
      </c>
      <c r="C270" s="323">
        <f t="shared" si="67"/>
        <v>322</v>
      </c>
      <c r="D270" s="368" t="e">
        <f>INDEX('Monthly Cash Flow'!$L$132:$EM$132, MATCH(C270, 'Monthly Cash Flow'!$L$12:$EM$12, 0))</f>
        <v>#N/A</v>
      </c>
      <c r="E270" s="368">
        <f t="shared" ca="1" si="60"/>
        <v>0</v>
      </c>
      <c r="F270" s="368" t="e">
        <f t="shared" si="56"/>
        <v>#N/A</v>
      </c>
      <c r="G270" s="368" t="e">
        <f t="shared" ca="1" si="57"/>
        <v>#N/A</v>
      </c>
      <c r="H270" s="369" t="e">
        <f t="shared" ca="1" si="58"/>
        <v>#N/A</v>
      </c>
      <c r="I270" s="370">
        <f>MAX($J$5, INDEX('1 mos LIBOR'!$M$3:$M$122,MATCH(B270,'1 mos LIBOR'!$N$3:$N$122)))</f>
        <v>4.3549999999999998E-2</v>
      </c>
      <c r="J270" s="371">
        <f t="shared" si="59"/>
        <v>4.3549999999999998E-2</v>
      </c>
      <c r="L270" s="363">
        <f t="shared" si="68"/>
        <v>54454</v>
      </c>
      <c r="M270" s="323">
        <f t="shared" si="69"/>
        <v>322</v>
      </c>
      <c r="N270" s="368">
        <v>3409.7415343913958</v>
      </c>
      <c r="O270" s="368">
        <f t="shared" ca="1" si="61"/>
        <v>217.33027624246949</v>
      </c>
      <c r="P270" s="368">
        <f t="shared" si="63"/>
        <v>11.365805114637986</v>
      </c>
      <c r="Q270" s="368">
        <f t="shared" ca="1" si="62"/>
        <v>205.9644711278315</v>
      </c>
      <c r="R270" s="369">
        <f t="shared" ca="1" si="64"/>
        <v>3203.7770632635643</v>
      </c>
      <c r="S270" s="370">
        <f>INDEX('1 mos LIBOR'!$M$3:$M$122,MATCH(L270,'1 mos LIBOR'!$N$3:$N$122))</f>
        <v>1.9434900000000001E-2</v>
      </c>
      <c r="T270" s="371">
        <f t="shared" si="65"/>
        <v>0.04</v>
      </c>
    </row>
    <row r="271" spans="2:20">
      <c r="B271" s="367">
        <f t="shared" si="66"/>
        <v>54482</v>
      </c>
      <c r="C271" s="323">
        <f t="shared" si="67"/>
        <v>323</v>
      </c>
      <c r="D271" s="368" t="e">
        <f>INDEX('Monthly Cash Flow'!$L$132:$EM$132, MATCH(C271, 'Monthly Cash Flow'!$L$12:$EM$12, 0))</f>
        <v>#N/A</v>
      </c>
      <c r="E271" s="368">
        <f t="shared" ca="1" si="60"/>
        <v>0</v>
      </c>
      <c r="F271" s="368" t="e">
        <f t="shared" si="56"/>
        <v>#N/A</v>
      </c>
      <c r="G271" s="368" t="e">
        <f t="shared" ca="1" si="57"/>
        <v>#N/A</v>
      </c>
      <c r="H271" s="369" t="e">
        <f t="shared" ca="1" si="58"/>
        <v>#N/A</v>
      </c>
      <c r="I271" s="370">
        <f>MAX($J$5, INDEX('1 mos LIBOR'!$M$3:$M$122,MATCH(B271,'1 mos LIBOR'!$N$3:$N$122)))</f>
        <v>4.3549999999999998E-2</v>
      </c>
      <c r="J271" s="371">
        <f t="shared" si="59"/>
        <v>4.3549999999999998E-2</v>
      </c>
      <c r="L271" s="363">
        <f t="shared" si="68"/>
        <v>54482</v>
      </c>
      <c r="M271" s="323">
        <f t="shared" si="69"/>
        <v>323</v>
      </c>
      <c r="N271" s="368">
        <v>3381.8862093337675</v>
      </c>
      <c r="O271" s="368">
        <f t="shared" ca="1" si="61"/>
        <v>217.33027624246949</v>
      </c>
      <c r="P271" s="368">
        <f t="shared" si="63"/>
        <v>11.27295403111256</v>
      </c>
      <c r="Q271" s="368">
        <f t="shared" ca="1" si="62"/>
        <v>206.05732221135693</v>
      </c>
      <c r="R271" s="369">
        <f t="shared" ca="1" si="64"/>
        <v>3175.8288871224104</v>
      </c>
      <c r="S271" s="370">
        <f>INDEX('1 mos LIBOR'!$M$3:$M$122,MATCH(L271,'1 mos LIBOR'!$N$3:$N$122))</f>
        <v>1.9434900000000001E-2</v>
      </c>
      <c r="T271" s="371">
        <f t="shared" si="65"/>
        <v>0.04</v>
      </c>
    </row>
    <row r="272" spans="2:20">
      <c r="B272" s="367">
        <f t="shared" si="66"/>
        <v>54513</v>
      </c>
      <c r="C272" s="323">
        <f t="shared" si="67"/>
        <v>324</v>
      </c>
      <c r="D272" s="368" t="e">
        <f>INDEX('Monthly Cash Flow'!$L$132:$EM$132, MATCH(C272, 'Monthly Cash Flow'!$L$12:$EM$12, 0))</f>
        <v>#N/A</v>
      </c>
      <c r="E272" s="368">
        <f t="shared" ca="1" si="60"/>
        <v>0</v>
      </c>
      <c r="F272" s="368" t="e">
        <f t="shared" si="56"/>
        <v>#N/A</v>
      </c>
      <c r="G272" s="368" t="e">
        <f t="shared" ca="1" si="57"/>
        <v>#N/A</v>
      </c>
      <c r="H272" s="369" t="e">
        <f t="shared" ca="1" si="58"/>
        <v>#N/A</v>
      </c>
      <c r="I272" s="370">
        <f>MAX($J$5, INDEX('1 mos LIBOR'!$M$3:$M$122,MATCH(B272,'1 mos LIBOR'!$N$3:$N$122)))</f>
        <v>4.3549999999999998E-2</v>
      </c>
      <c r="J272" s="371">
        <f t="shared" si="59"/>
        <v>4.3549999999999998E-2</v>
      </c>
      <c r="L272" s="363">
        <f t="shared" si="68"/>
        <v>54513</v>
      </c>
      <c r="M272" s="323">
        <f t="shared" si="69"/>
        <v>324</v>
      </c>
      <c r="N272" s="368">
        <v>3353.9040095379501</v>
      </c>
      <c r="O272" s="368">
        <f t="shared" ca="1" si="61"/>
        <v>217.33027624246949</v>
      </c>
      <c r="P272" s="368">
        <f t="shared" si="63"/>
        <v>11.179680031793167</v>
      </c>
      <c r="Q272" s="368">
        <f t="shared" ca="1" si="62"/>
        <v>206.15059621067633</v>
      </c>
      <c r="R272" s="369">
        <f t="shared" ca="1" si="64"/>
        <v>3147.7534133272738</v>
      </c>
      <c r="S272" s="370">
        <f>INDEX('1 mos LIBOR'!$M$3:$M$122,MATCH(L272,'1 mos LIBOR'!$N$3:$N$122))</f>
        <v>1.9434900000000001E-2</v>
      </c>
      <c r="T272" s="371">
        <f t="shared" si="65"/>
        <v>0.04</v>
      </c>
    </row>
    <row r="273" spans="2:20">
      <c r="B273" s="367">
        <f t="shared" si="66"/>
        <v>54543</v>
      </c>
      <c r="C273" s="323">
        <f t="shared" si="67"/>
        <v>325</v>
      </c>
      <c r="D273" s="368" t="e">
        <f>INDEX('Monthly Cash Flow'!$L$132:$EM$132, MATCH(C273, 'Monthly Cash Flow'!$L$12:$EM$12, 0))</f>
        <v>#N/A</v>
      </c>
      <c r="E273" s="368">
        <f t="shared" ca="1" si="60"/>
        <v>0</v>
      </c>
      <c r="F273" s="368" t="e">
        <f t="shared" si="56"/>
        <v>#N/A</v>
      </c>
      <c r="G273" s="368" t="e">
        <f t="shared" ca="1" si="57"/>
        <v>#N/A</v>
      </c>
      <c r="H273" s="369" t="e">
        <f t="shared" ca="1" si="58"/>
        <v>#N/A</v>
      </c>
      <c r="I273" s="370">
        <f>MAX($J$5, INDEX('1 mos LIBOR'!$M$3:$M$122,MATCH(B273,'1 mos LIBOR'!$N$3:$N$122)))</f>
        <v>4.3549999999999998E-2</v>
      </c>
      <c r="J273" s="371">
        <f t="shared" si="59"/>
        <v>4.3549999999999998E-2</v>
      </c>
      <c r="L273" s="363">
        <f t="shared" si="68"/>
        <v>54543</v>
      </c>
      <c r="M273" s="323">
        <f t="shared" si="69"/>
        <v>325</v>
      </c>
      <c r="N273" s="368">
        <v>3325.7943571180576</v>
      </c>
      <c r="O273" s="368">
        <f t="shared" ca="1" si="61"/>
        <v>217.33027624246949</v>
      </c>
      <c r="P273" s="368">
        <f t="shared" si="63"/>
        <v>11.085981190393525</v>
      </c>
      <c r="Q273" s="368">
        <f t="shared" ca="1" si="62"/>
        <v>206.24429505207598</v>
      </c>
      <c r="R273" s="369">
        <f t="shared" ca="1" si="64"/>
        <v>3119.5500620659818</v>
      </c>
      <c r="S273" s="370">
        <f>INDEX('1 mos LIBOR'!$M$3:$M$122,MATCH(L273,'1 mos LIBOR'!$N$3:$N$122))</f>
        <v>1.9434900000000001E-2</v>
      </c>
      <c r="T273" s="371">
        <f t="shared" si="65"/>
        <v>0.04</v>
      </c>
    </row>
    <row r="274" spans="2:20">
      <c r="B274" s="367">
        <f t="shared" si="66"/>
        <v>54574</v>
      </c>
      <c r="C274" s="323">
        <f t="shared" si="67"/>
        <v>326</v>
      </c>
      <c r="D274" s="368" t="e">
        <f>INDEX('Monthly Cash Flow'!$L$132:$EM$132, MATCH(C274, 'Monthly Cash Flow'!$L$12:$EM$12, 0))</f>
        <v>#N/A</v>
      </c>
      <c r="E274" s="368">
        <f t="shared" ca="1" si="60"/>
        <v>0</v>
      </c>
      <c r="F274" s="368" t="e">
        <f t="shared" si="56"/>
        <v>#N/A</v>
      </c>
      <c r="G274" s="368" t="e">
        <f t="shared" ca="1" si="57"/>
        <v>#N/A</v>
      </c>
      <c r="H274" s="369" t="e">
        <f t="shared" ca="1" si="58"/>
        <v>#N/A</v>
      </c>
      <c r="I274" s="370">
        <f>MAX($J$5, INDEX('1 mos LIBOR'!$M$3:$M$122,MATCH(B274,'1 mos LIBOR'!$N$3:$N$122)))</f>
        <v>4.3549999999999998E-2</v>
      </c>
      <c r="J274" s="371">
        <f t="shared" si="59"/>
        <v>4.3549999999999998E-2</v>
      </c>
      <c r="L274" s="363">
        <f t="shared" si="68"/>
        <v>54574</v>
      </c>
      <c r="M274" s="323">
        <f t="shared" si="69"/>
        <v>326</v>
      </c>
      <c r="N274" s="368">
        <v>3297.5566715560644</v>
      </c>
      <c r="O274" s="368">
        <f t="shared" ca="1" si="61"/>
        <v>217.33027624246949</v>
      </c>
      <c r="P274" s="368">
        <f t="shared" si="63"/>
        <v>10.991855571853549</v>
      </c>
      <c r="Q274" s="368">
        <f t="shared" ca="1" si="62"/>
        <v>206.33842067061596</v>
      </c>
      <c r="R274" s="369">
        <f t="shared" ca="1" si="64"/>
        <v>3091.2182508854485</v>
      </c>
      <c r="S274" s="370">
        <f>INDEX('1 mos LIBOR'!$M$3:$M$122,MATCH(L274,'1 mos LIBOR'!$N$3:$N$122))</f>
        <v>1.9434900000000001E-2</v>
      </c>
      <c r="T274" s="371">
        <f t="shared" si="65"/>
        <v>0.04</v>
      </c>
    </row>
    <row r="275" spans="2:20">
      <c r="B275" s="367">
        <f t="shared" si="66"/>
        <v>54604</v>
      </c>
      <c r="C275" s="323">
        <f t="shared" si="67"/>
        <v>327</v>
      </c>
      <c r="D275" s="368" t="e">
        <f>INDEX('Monthly Cash Flow'!$L$132:$EM$132, MATCH(C275, 'Monthly Cash Flow'!$L$12:$EM$12, 0))</f>
        <v>#N/A</v>
      </c>
      <c r="E275" s="368">
        <f t="shared" ca="1" si="60"/>
        <v>0</v>
      </c>
      <c r="F275" s="368" t="e">
        <f t="shared" si="56"/>
        <v>#N/A</v>
      </c>
      <c r="G275" s="368" t="e">
        <f t="shared" ca="1" si="57"/>
        <v>#N/A</v>
      </c>
      <c r="H275" s="369" t="e">
        <f t="shared" ca="1" si="58"/>
        <v>#N/A</v>
      </c>
      <c r="I275" s="370">
        <f>MAX($J$5, INDEX('1 mos LIBOR'!$M$3:$M$122,MATCH(B275,'1 mos LIBOR'!$N$3:$N$122)))</f>
        <v>4.3549999999999998E-2</v>
      </c>
      <c r="J275" s="371">
        <f t="shared" si="59"/>
        <v>4.3549999999999998E-2</v>
      </c>
      <c r="L275" s="363">
        <f t="shared" si="68"/>
        <v>54604</v>
      </c>
      <c r="M275" s="323">
        <f t="shared" si="69"/>
        <v>327</v>
      </c>
      <c r="N275" s="368">
        <v>3269.1903696898153</v>
      </c>
      <c r="O275" s="368">
        <f t="shared" ca="1" si="61"/>
        <v>217.33027624246949</v>
      </c>
      <c r="P275" s="368">
        <f t="shared" si="63"/>
        <v>10.897301232299384</v>
      </c>
      <c r="Q275" s="368">
        <f t="shared" ca="1" si="62"/>
        <v>206.43297501017011</v>
      </c>
      <c r="R275" s="369">
        <f t="shared" ca="1" si="64"/>
        <v>3062.7573946796451</v>
      </c>
      <c r="S275" s="370">
        <f>INDEX('1 mos LIBOR'!$M$3:$M$122,MATCH(L275,'1 mos LIBOR'!$N$3:$N$122))</f>
        <v>1.9434900000000001E-2</v>
      </c>
      <c r="T275" s="371">
        <f t="shared" si="65"/>
        <v>0.04</v>
      </c>
    </row>
    <row r="276" spans="2:20">
      <c r="B276" s="367">
        <f t="shared" si="66"/>
        <v>54635</v>
      </c>
      <c r="C276" s="323">
        <f t="shared" si="67"/>
        <v>328</v>
      </c>
      <c r="D276" s="368" t="e">
        <f>INDEX('Monthly Cash Flow'!$L$132:$EM$132, MATCH(C276, 'Monthly Cash Flow'!$L$12:$EM$12, 0))</f>
        <v>#N/A</v>
      </c>
      <c r="E276" s="368">
        <f t="shared" ca="1" si="60"/>
        <v>0</v>
      </c>
      <c r="F276" s="368" t="e">
        <f t="shared" si="56"/>
        <v>#N/A</v>
      </c>
      <c r="G276" s="368" t="e">
        <f t="shared" ca="1" si="57"/>
        <v>#N/A</v>
      </c>
      <c r="H276" s="369" t="e">
        <f t="shared" ca="1" si="58"/>
        <v>#N/A</v>
      </c>
      <c r="I276" s="370">
        <f>MAX($J$5, INDEX('1 mos LIBOR'!$M$3:$M$122,MATCH(B276,'1 mos LIBOR'!$N$3:$N$122)))</f>
        <v>4.3549999999999998E-2</v>
      </c>
      <c r="J276" s="371">
        <f t="shared" si="59"/>
        <v>4.3549999999999998E-2</v>
      </c>
      <c r="L276" s="363">
        <f t="shared" si="68"/>
        <v>54635</v>
      </c>
      <c r="M276" s="323">
        <f t="shared" si="69"/>
        <v>328</v>
      </c>
      <c r="N276" s="368">
        <v>3240.6948657009834</v>
      </c>
      <c r="O276" s="368">
        <f t="shared" ca="1" si="61"/>
        <v>217.33027624246949</v>
      </c>
      <c r="P276" s="368">
        <f t="shared" si="63"/>
        <v>10.802316219003279</v>
      </c>
      <c r="Q276" s="368">
        <f t="shared" ca="1" si="62"/>
        <v>206.52796002346622</v>
      </c>
      <c r="R276" s="369">
        <f t="shared" ca="1" si="64"/>
        <v>3034.1669056775172</v>
      </c>
      <c r="S276" s="370">
        <f>INDEX('1 mos LIBOR'!$M$3:$M$122,MATCH(L276,'1 mos LIBOR'!$N$3:$N$122))</f>
        <v>1.9434900000000001E-2</v>
      </c>
      <c r="T276" s="371">
        <f t="shared" si="65"/>
        <v>0.04</v>
      </c>
    </row>
    <row r="277" spans="2:20">
      <c r="B277" s="367">
        <f t="shared" si="66"/>
        <v>54666</v>
      </c>
      <c r="C277" s="323">
        <f t="shared" si="67"/>
        <v>329</v>
      </c>
      <c r="D277" s="368" t="e">
        <f>INDEX('Monthly Cash Flow'!$L$132:$EM$132, MATCH(C277, 'Monthly Cash Flow'!$L$12:$EM$12, 0))</f>
        <v>#N/A</v>
      </c>
      <c r="E277" s="368">
        <f t="shared" ca="1" si="60"/>
        <v>0</v>
      </c>
      <c r="F277" s="368" t="e">
        <f t="shared" si="56"/>
        <v>#N/A</v>
      </c>
      <c r="G277" s="368" t="e">
        <f t="shared" ca="1" si="57"/>
        <v>#N/A</v>
      </c>
      <c r="H277" s="369" t="e">
        <f t="shared" ca="1" si="58"/>
        <v>#N/A</v>
      </c>
      <c r="I277" s="370">
        <f>MAX($J$5, INDEX('1 mos LIBOR'!$M$3:$M$122,MATCH(B277,'1 mos LIBOR'!$N$3:$N$122)))</f>
        <v>4.3549999999999998E-2</v>
      </c>
      <c r="J277" s="371">
        <f t="shared" si="59"/>
        <v>4.3549999999999998E-2</v>
      </c>
      <c r="L277" s="363">
        <f t="shared" si="68"/>
        <v>54666</v>
      </c>
      <c r="M277" s="323">
        <f t="shared" si="69"/>
        <v>329</v>
      </c>
      <c r="N277" s="368">
        <v>3212.0695711029707</v>
      </c>
      <c r="O277" s="368">
        <f t="shared" ca="1" si="61"/>
        <v>217.33027624246949</v>
      </c>
      <c r="P277" s="368">
        <f t="shared" si="63"/>
        <v>10.706898570343236</v>
      </c>
      <c r="Q277" s="368">
        <f t="shared" ca="1" si="62"/>
        <v>206.62337767212625</v>
      </c>
      <c r="R277" s="369">
        <f t="shared" ca="1" si="64"/>
        <v>3005.4461934308447</v>
      </c>
      <c r="S277" s="370">
        <f>INDEX('1 mos LIBOR'!$M$3:$M$122,MATCH(L277,'1 mos LIBOR'!$N$3:$N$122))</f>
        <v>1.9434900000000001E-2</v>
      </c>
      <c r="T277" s="371">
        <f t="shared" si="65"/>
        <v>0.04</v>
      </c>
    </row>
    <row r="278" spans="2:20">
      <c r="B278" s="367">
        <f t="shared" si="66"/>
        <v>54696</v>
      </c>
      <c r="C278" s="323">
        <f t="shared" si="67"/>
        <v>330</v>
      </c>
      <c r="D278" s="368" t="e">
        <f>INDEX('Monthly Cash Flow'!$L$132:$EM$132, MATCH(C278, 'Monthly Cash Flow'!$L$12:$EM$12, 0))</f>
        <v>#N/A</v>
      </c>
      <c r="E278" s="368">
        <f t="shared" ca="1" si="60"/>
        <v>0</v>
      </c>
      <c r="F278" s="368" t="e">
        <f t="shared" si="56"/>
        <v>#N/A</v>
      </c>
      <c r="G278" s="368" t="e">
        <f t="shared" ca="1" si="57"/>
        <v>#N/A</v>
      </c>
      <c r="H278" s="369" t="e">
        <f t="shared" ca="1" si="58"/>
        <v>#N/A</v>
      </c>
      <c r="I278" s="370">
        <f>MAX($J$5, INDEX('1 mos LIBOR'!$M$3:$M$122,MATCH(B278,'1 mos LIBOR'!$N$3:$N$122)))</f>
        <v>4.3549999999999998E-2</v>
      </c>
      <c r="J278" s="371">
        <f t="shared" si="59"/>
        <v>4.3549999999999998E-2</v>
      </c>
      <c r="L278" s="363">
        <f t="shared" si="68"/>
        <v>54696</v>
      </c>
      <c r="M278" s="323">
        <f t="shared" si="69"/>
        <v>330</v>
      </c>
      <c r="N278" s="368">
        <v>3183.3138947287553</v>
      </c>
      <c r="O278" s="368">
        <f t="shared" ca="1" si="61"/>
        <v>217.33027624246949</v>
      </c>
      <c r="P278" s="368">
        <f t="shared" si="63"/>
        <v>10.611046315762518</v>
      </c>
      <c r="Q278" s="368">
        <f t="shared" ca="1" si="62"/>
        <v>206.71922992670699</v>
      </c>
      <c r="R278" s="369">
        <f t="shared" ca="1" si="64"/>
        <v>2976.5946648020481</v>
      </c>
      <c r="S278" s="370">
        <f>INDEX('1 mos LIBOR'!$M$3:$M$122,MATCH(L278,'1 mos LIBOR'!$N$3:$N$122))</f>
        <v>1.9434900000000001E-2</v>
      </c>
      <c r="T278" s="371">
        <f t="shared" si="65"/>
        <v>0.04</v>
      </c>
    </row>
    <row r="279" spans="2:20">
      <c r="B279" s="367">
        <f t="shared" si="66"/>
        <v>54727</v>
      </c>
      <c r="C279" s="323">
        <f t="shared" si="67"/>
        <v>331</v>
      </c>
      <c r="D279" s="368" t="e">
        <f>INDEX('Monthly Cash Flow'!$L$132:$EM$132, MATCH(C279, 'Monthly Cash Flow'!$L$12:$EM$12, 0))</f>
        <v>#N/A</v>
      </c>
      <c r="E279" s="368">
        <f t="shared" ca="1" si="60"/>
        <v>0</v>
      </c>
      <c r="F279" s="368" t="e">
        <f t="shared" si="56"/>
        <v>#N/A</v>
      </c>
      <c r="G279" s="368" t="e">
        <f t="shared" ca="1" si="57"/>
        <v>#N/A</v>
      </c>
      <c r="H279" s="369" t="e">
        <f t="shared" ca="1" si="58"/>
        <v>#N/A</v>
      </c>
      <c r="I279" s="370">
        <f>MAX($J$5, INDEX('1 mos LIBOR'!$M$3:$M$122,MATCH(B279,'1 mos LIBOR'!$N$3:$N$122)))</f>
        <v>4.3549999999999998E-2</v>
      </c>
      <c r="J279" s="371">
        <f t="shared" si="59"/>
        <v>4.3549999999999998E-2</v>
      </c>
      <c r="L279" s="363">
        <f t="shared" si="68"/>
        <v>54727</v>
      </c>
      <c r="M279" s="323">
        <f t="shared" si="69"/>
        <v>331</v>
      </c>
      <c r="N279" s="368">
        <v>3154.4272427186825</v>
      </c>
      <c r="O279" s="368">
        <f t="shared" ca="1" si="61"/>
        <v>217.33027624246949</v>
      </c>
      <c r="P279" s="368">
        <f t="shared" si="63"/>
        <v>10.514757475728942</v>
      </c>
      <c r="Q279" s="368">
        <f t="shared" ca="1" si="62"/>
        <v>206.81551876674055</v>
      </c>
      <c r="R279" s="369">
        <f t="shared" ca="1" si="64"/>
        <v>2947.6117239519417</v>
      </c>
      <c r="S279" s="370">
        <f>INDEX('1 mos LIBOR'!$M$3:$M$122,MATCH(L279,'1 mos LIBOR'!$N$3:$N$122))</f>
        <v>1.9434900000000001E-2</v>
      </c>
      <c r="T279" s="371">
        <f t="shared" si="65"/>
        <v>0.04</v>
      </c>
    </row>
    <row r="280" spans="2:20">
      <c r="B280" s="367">
        <f t="shared" si="66"/>
        <v>54757</v>
      </c>
      <c r="C280" s="323">
        <f t="shared" si="67"/>
        <v>332</v>
      </c>
      <c r="D280" s="368" t="e">
        <f>INDEX('Monthly Cash Flow'!$L$132:$EM$132, MATCH(C280, 'Monthly Cash Flow'!$L$12:$EM$12, 0))</f>
        <v>#N/A</v>
      </c>
      <c r="E280" s="368">
        <f t="shared" ca="1" si="60"/>
        <v>0</v>
      </c>
      <c r="F280" s="368" t="e">
        <f t="shared" si="56"/>
        <v>#N/A</v>
      </c>
      <c r="G280" s="368" t="e">
        <f t="shared" ca="1" si="57"/>
        <v>#N/A</v>
      </c>
      <c r="H280" s="369" t="e">
        <f t="shared" ca="1" si="58"/>
        <v>#N/A</v>
      </c>
      <c r="I280" s="370">
        <f>MAX($J$5, INDEX('1 mos LIBOR'!$M$3:$M$122,MATCH(B280,'1 mos LIBOR'!$N$3:$N$122)))</f>
        <v>4.3549999999999998E-2</v>
      </c>
      <c r="J280" s="371">
        <f t="shared" si="59"/>
        <v>4.3549999999999998E-2</v>
      </c>
      <c r="L280" s="363">
        <f t="shared" si="68"/>
        <v>54757</v>
      </c>
      <c r="M280" s="323">
        <f t="shared" si="69"/>
        <v>332</v>
      </c>
      <c r="N280" s="368">
        <v>3125.4090185082005</v>
      </c>
      <c r="O280" s="368">
        <f t="shared" ca="1" si="61"/>
        <v>217.33027624246949</v>
      </c>
      <c r="P280" s="368">
        <f t="shared" si="63"/>
        <v>10.418030061694003</v>
      </c>
      <c r="Q280" s="368">
        <f t="shared" ca="1" si="62"/>
        <v>206.9122461807755</v>
      </c>
      <c r="R280" s="369">
        <f t="shared" ca="1" si="64"/>
        <v>2918.4967723274249</v>
      </c>
      <c r="S280" s="370">
        <f>INDEX('1 mos LIBOR'!$M$3:$M$122,MATCH(L280,'1 mos LIBOR'!$N$3:$N$122))</f>
        <v>1.9434900000000001E-2</v>
      </c>
      <c r="T280" s="371">
        <f t="shared" si="65"/>
        <v>0.04</v>
      </c>
    </row>
    <row r="281" spans="2:20">
      <c r="B281" s="367">
        <f t="shared" si="66"/>
        <v>54788</v>
      </c>
      <c r="C281" s="323">
        <f t="shared" si="67"/>
        <v>333</v>
      </c>
      <c r="D281" s="368" t="e">
        <f>INDEX('Monthly Cash Flow'!$L$132:$EM$132, MATCH(C281, 'Monthly Cash Flow'!$L$12:$EM$12, 0))</f>
        <v>#N/A</v>
      </c>
      <c r="E281" s="368">
        <f t="shared" ca="1" si="60"/>
        <v>0</v>
      </c>
      <c r="F281" s="368" t="e">
        <f t="shared" si="56"/>
        <v>#N/A</v>
      </c>
      <c r="G281" s="368" t="e">
        <f t="shared" ca="1" si="57"/>
        <v>#N/A</v>
      </c>
      <c r="H281" s="369" t="e">
        <f t="shared" ca="1" si="58"/>
        <v>#N/A</v>
      </c>
      <c r="I281" s="370">
        <f>MAX($J$5, INDEX('1 mos LIBOR'!$M$3:$M$122,MATCH(B281,'1 mos LIBOR'!$N$3:$N$122)))</f>
        <v>4.3549999999999998E-2</v>
      </c>
      <c r="J281" s="371">
        <f t="shared" si="59"/>
        <v>4.3549999999999998E-2</v>
      </c>
      <c r="L281" s="363">
        <f t="shared" si="68"/>
        <v>54788</v>
      </c>
      <c r="M281" s="323">
        <f t="shared" si="69"/>
        <v>333</v>
      </c>
      <c r="N281" s="368">
        <v>3096.2586228155401</v>
      </c>
      <c r="O281" s="368">
        <f t="shared" ca="1" si="61"/>
        <v>217.33027624246949</v>
      </c>
      <c r="P281" s="368">
        <f t="shared" si="63"/>
        <v>10.320862076051801</v>
      </c>
      <c r="Q281" s="368">
        <f t="shared" ca="1" si="62"/>
        <v>207.00941416641768</v>
      </c>
      <c r="R281" s="369">
        <f t="shared" ca="1" si="64"/>
        <v>2889.2492086491225</v>
      </c>
      <c r="S281" s="370">
        <f>INDEX('1 mos LIBOR'!$M$3:$M$122,MATCH(L281,'1 mos LIBOR'!$N$3:$N$122))</f>
        <v>1.9434900000000001E-2</v>
      </c>
      <c r="T281" s="371">
        <f t="shared" si="65"/>
        <v>0.04</v>
      </c>
    </row>
    <row r="282" spans="2:20">
      <c r="B282" s="367">
        <f t="shared" si="66"/>
        <v>54819</v>
      </c>
      <c r="C282" s="323">
        <f t="shared" si="67"/>
        <v>334</v>
      </c>
      <c r="D282" s="368" t="e">
        <f>INDEX('Monthly Cash Flow'!$L$132:$EM$132, MATCH(C282, 'Monthly Cash Flow'!$L$12:$EM$12, 0))</f>
        <v>#N/A</v>
      </c>
      <c r="E282" s="368">
        <f t="shared" ca="1" si="60"/>
        <v>0</v>
      </c>
      <c r="F282" s="368" t="e">
        <f t="shared" si="56"/>
        <v>#N/A</v>
      </c>
      <c r="G282" s="368" t="e">
        <f t="shared" ca="1" si="57"/>
        <v>#N/A</v>
      </c>
      <c r="H282" s="369" t="e">
        <f t="shared" ca="1" si="58"/>
        <v>#N/A</v>
      </c>
      <c r="I282" s="370">
        <f>MAX($J$5, INDEX('1 mos LIBOR'!$M$3:$M$122,MATCH(B282,'1 mos LIBOR'!$N$3:$N$122)))</f>
        <v>4.3549999999999998E-2</v>
      </c>
      <c r="J282" s="371">
        <f t="shared" si="59"/>
        <v>4.3549999999999998E-2</v>
      </c>
      <c r="L282" s="363">
        <f t="shared" si="68"/>
        <v>54819</v>
      </c>
      <c r="M282" s="323">
        <f t="shared" si="69"/>
        <v>334</v>
      </c>
      <c r="N282" s="368">
        <v>3066.975453629339</v>
      </c>
      <c r="O282" s="368">
        <f t="shared" ca="1" si="61"/>
        <v>217.33027624246949</v>
      </c>
      <c r="P282" s="368">
        <f t="shared" si="63"/>
        <v>10.223251512097796</v>
      </c>
      <c r="Q282" s="368">
        <f t="shared" ca="1" si="62"/>
        <v>207.10702473037171</v>
      </c>
      <c r="R282" s="369">
        <f t="shared" ca="1" si="64"/>
        <v>2859.8684288989671</v>
      </c>
      <c r="S282" s="370">
        <f>INDEX('1 mos LIBOR'!$M$3:$M$122,MATCH(L282,'1 mos LIBOR'!$N$3:$N$122))</f>
        <v>1.9434900000000001E-2</v>
      </c>
      <c r="T282" s="371">
        <f t="shared" si="65"/>
        <v>0.04</v>
      </c>
    </row>
    <row r="283" spans="2:20">
      <c r="B283" s="367">
        <f t="shared" si="66"/>
        <v>54847</v>
      </c>
      <c r="C283" s="323">
        <f t="shared" si="67"/>
        <v>335</v>
      </c>
      <c r="D283" s="368" t="e">
        <f>INDEX('Monthly Cash Flow'!$L$132:$EM$132, MATCH(C283, 'Monthly Cash Flow'!$L$12:$EM$12, 0))</f>
        <v>#N/A</v>
      </c>
      <c r="E283" s="368">
        <f t="shared" ca="1" si="60"/>
        <v>0</v>
      </c>
      <c r="F283" s="368" t="e">
        <f t="shared" si="56"/>
        <v>#N/A</v>
      </c>
      <c r="G283" s="368" t="e">
        <f t="shared" ca="1" si="57"/>
        <v>#N/A</v>
      </c>
      <c r="H283" s="369" t="e">
        <f t="shared" ca="1" si="58"/>
        <v>#N/A</v>
      </c>
      <c r="I283" s="370">
        <f>MAX($J$5, INDEX('1 mos LIBOR'!$M$3:$M$122,MATCH(B283,'1 mos LIBOR'!$N$3:$N$122)))</f>
        <v>4.3549999999999998E-2</v>
      </c>
      <c r="J283" s="371">
        <f t="shared" si="59"/>
        <v>4.3549999999999998E-2</v>
      </c>
      <c r="L283" s="363">
        <f t="shared" si="68"/>
        <v>54847</v>
      </c>
      <c r="M283" s="323">
        <f t="shared" si="69"/>
        <v>335</v>
      </c>
      <c r="N283" s="368">
        <v>3037.5589061962078</v>
      </c>
      <c r="O283" s="368">
        <f t="shared" ca="1" si="61"/>
        <v>217.33027624246949</v>
      </c>
      <c r="P283" s="368">
        <f t="shared" si="63"/>
        <v>10.125196353987359</v>
      </c>
      <c r="Q283" s="368">
        <f t="shared" ca="1" si="62"/>
        <v>207.20507988848215</v>
      </c>
      <c r="R283" s="369">
        <f t="shared" ca="1" si="64"/>
        <v>2830.3538263077257</v>
      </c>
      <c r="S283" s="370">
        <f>INDEX('1 mos LIBOR'!$M$3:$M$122,MATCH(L283,'1 mos LIBOR'!$N$3:$N$122))</f>
        <v>1.9434900000000001E-2</v>
      </c>
      <c r="T283" s="371">
        <f t="shared" si="65"/>
        <v>0.04</v>
      </c>
    </row>
    <row r="284" spans="2:20">
      <c r="B284" s="367">
        <f t="shared" si="66"/>
        <v>54878</v>
      </c>
      <c r="C284" s="323">
        <f t="shared" si="67"/>
        <v>336</v>
      </c>
      <c r="D284" s="368" t="e">
        <f>INDEX('Monthly Cash Flow'!$L$132:$EM$132, MATCH(C284, 'Monthly Cash Flow'!$L$12:$EM$12, 0))</f>
        <v>#N/A</v>
      </c>
      <c r="E284" s="368">
        <f t="shared" ca="1" si="60"/>
        <v>0</v>
      </c>
      <c r="F284" s="368" t="e">
        <f t="shared" si="56"/>
        <v>#N/A</v>
      </c>
      <c r="G284" s="368" t="e">
        <f t="shared" ca="1" si="57"/>
        <v>#N/A</v>
      </c>
      <c r="H284" s="369" t="e">
        <f t="shared" ca="1" si="58"/>
        <v>#N/A</v>
      </c>
      <c r="I284" s="370">
        <f>MAX($J$5, INDEX('1 mos LIBOR'!$M$3:$M$122,MATCH(B284,'1 mos LIBOR'!$N$3:$N$122)))</f>
        <v>4.3549999999999998E-2</v>
      </c>
      <c r="J284" s="371">
        <f t="shared" si="59"/>
        <v>4.3549999999999998E-2</v>
      </c>
      <c r="L284" s="363">
        <f t="shared" si="68"/>
        <v>54878</v>
      </c>
      <c r="M284" s="323">
        <f t="shared" si="69"/>
        <v>336</v>
      </c>
      <c r="N284" s="368">
        <v>3008.008373008242</v>
      </c>
      <c r="O284" s="368">
        <f t="shared" ca="1" si="61"/>
        <v>217.33027624246949</v>
      </c>
      <c r="P284" s="368">
        <f t="shared" si="63"/>
        <v>10.02669457669414</v>
      </c>
      <c r="Q284" s="368">
        <f t="shared" ca="1" si="62"/>
        <v>207.30358166577537</v>
      </c>
      <c r="R284" s="369">
        <f t="shared" ca="1" si="64"/>
        <v>2800.7047913424667</v>
      </c>
      <c r="S284" s="370">
        <f>INDEX('1 mos LIBOR'!$M$3:$M$122,MATCH(L284,'1 mos LIBOR'!$N$3:$N$122))</f>
        <v>1.9434900000000001E-2</v>
      </c>
      <c r="T284" s="371">
        <f t="shared" si="65"/>
        <v>0.04</v>
      </c>
    </row>
    <row r="285" spans="2:20">
      <c r="B285" s="367">
        <f t="shared" si="66"/>
        <v>54908</v>
      </c>
      <c r="C285" s="323">
        <f t="shared" si="67"/>
        <v>337</v>
      </c>
      <c r="D285" s="368" t="e">
        <f>INDEX('Monthly Cash Flow'!$L$132:$EM$132, MATCH(C285, 'Monthly Cash Flow'!$L$12:$EM$12, 0))</f>
        <v>#N/A</v>
      </c>
      <c r="E285" s="368">
        <f t="shared" ca="1" si="60"/>
        <v>0</v>
      </c>
      <c r="F285" s="368" t="e">
        <f t="shared" si="56"/>
        <v>#N/A</v>
      </c>
      <c r="G285" s="368" t="e">
        <f t="shared" ca="1" si="57"/>
        <v>#N/A</v>
      </c>
      <c r="H285" s="369" t="e">
        <f t="shared" ca="1" si="58"/>
        <v>#N/A</v>
      </c>
      <c r="I285" s="370">
        <f>MAX($J$5, INDEX('1 mos LIBOR'!$M$3:$M$122,MATCH(B285,'1 mos LIBOR'!$N$3:$N$122)))</f>
        <v>4.3549999999999998E-2</v>
      </c>
      <c r="J285" s="371">
        <f t="shared" si="59"/>
        <v>4.3549999999999998E-2</v>
      </c>
      <c r="L285" s="363">
        <f t="shared" si="68"/>
        <v>54908</v>
      </c>
      <c r="M285" s="323">
        <f t="shared" si="69"/>
        <v>337</v>
      </c>
      <c r="N285" s="368">
        <v>2978.3232437904749</v>
      </c>
      <c r="O285" s="368">
        <f t="shared" ca="1" si="61"/>
        <v>217.33027624246949</v>
      </c>
      <c r="P285" s="368">
        <f t="shared" si="63"/>
        <v>9.9277441459682496</v>
      </c>
      <c r="Q285" s="368">
        <f t="shared" ca="1" si="62"/>
        <v>207.40253209650123</v>
      </c>
      <c r="R285" s="369">
        <f t="shared" ca="1" si="64"/>
        <v>2770.9207116939738</v>
      </c>
      <c r="S285" s="370">
        <f>INDEX('1 mos LIBOR'!$M$3:$M$122,MATCH(L285,'1 mos LIBOR'!$N$3:$N$122))</f>
        <v>1.9434900000000001E-2</v>
      </c>
      <c r="T285" s="371">
        <f t="shared" si="65"/>
        <v>0.04</v>
      </c>
    </row>
    <row r="286" spans="2:20">
      <c r="B286" s="367">
        <f t="shared" si="66"/>
        <v>54939</v>
      </c>
      <c r="C286" s="323">
        <f t="shared" si="67"/>
        <v>338</v>
      </c>
      <c r="D286" s="368" t="e">
        <f>INDEX('Monthly Cash Flow'!$L$132:$EM$132, MATCH(C286, 'Monthly Cash Flow'!$L$12:$EM$12, 0))</f>
        <v>#N/A</v>
      </c>
      <c r="E286" s="368">
        <f t="shared" ca="1" si="60"/>
        <v>0</v>
      </c>
      <c r="F286" s="368" t="e">
        <f t="shared" si="56"/>
        <v>#N/A</v>
      </c>
      <c r="G286" s="368" t="e">
        <f t="shared" ca="1" si="57"/>
        <v>#N/A</v>
      </c>
      <c r="H286" s="369" t="e">
        <f t="shared" ca="1" si="58"/>
        <v>#N/A</v>
      </c>
      <c r="I286" s="370">
        <f>MAX($J$5, INDEX('1 mos LIBOR'!$M$3:$M$122,MATCH(B286,'1 mos LIBOR'!$N$3:$N$122)))</f>
        <v>4.3549999999999998E-2</v>
      </c>
      <c r="J286" s="371">
        <f t="shared" si="59"/>
        <v>4.3549999999999998E-2</v>
      </c>
      <c r="L286" s="363">
        <f t="shared" si="68"/>
        <v>54939</v>
      </c>
      <c r="M286" s="323">
        <f t="shared" si="69"/>
        <v>338</v>
      </c>
      <c r="N286" s="368">
        <v>2948.5029054882748</v>
      </c>
      <c r="O286" s="368">
        <f t="shared" ca="1" si="61"/>
        <v>217.33027624246949</v>
      </c>
      <c r="P286" s="368">
        <f t="shared" si="63"/>
        <v>9.8283430182942499</v>
      </c>
      <c r="Q286" s="368">
        <f t="shared" ca="1" si="62"/>
        <v>207.50193322417525</v>
      </c>
      <c r="R286" s="369">
        <f t="shared" ca="1" si="64"/>
        <v>2741.0009722640993</v>
      </c>
      <c r="S286" s="370">
        <f>INDEX('1 mos LIBOR'!$M$3:$M$122,MATCH(L286,'1 mos LIBOR'!$N$3:$N$122))</f>
        <v>1.9434900000000001E-2</v>
      </c>
      <c r="T286" s="371">
        <f t="shared" si="65"/>
        <v>0.04</v>
      </c>
    </row>
    <row r="287" spans="2:20">
      <c r="B287" s="367">
        <f t="shared" si="66"/>
        <v>54969</v>
      </c>
      <c r="C287" s="323">
        <f t="shared" si="67"/>
        <v>339</v>
      </c>
      <c r="D287" s="368" t="e">
        <f>INDEX('Monthly Cash Flow'!$L$132:$EM$132, MATCH(C287, 'Monthly Cash Flow'!$L$12:$EM$12, 0))</f>
        <v>#N/A</v>
      </c>
      <c r="E287" s="368">
        <f t="shared" ca="1" si="60"/>
        <v>0</v>
      </c>
      <c r="F287" s="368" t="e">
        <f t="shared" si="56"/>
        <v>#N/A</v>
      </c>
      <c r="G287" s="368" t="e">
        <f t="shared" ca="1" si="57"/>
        <v>#N/A</v>
      </c>
      <c r="H287" s="369" t="e">
        <f t="shared" ca="1" si="58"/>
        <v>#N/A</v>
      </c>
      <c r="I287" s="370">
        <f>MAX($J$5, INDEX('1 mos LIBOR'!$M$3:$M$122,MATCH(B287,'1 mos LIBOR'!$N$3:$N$122)))</f>
        <v>4.3549999999999998E-2</v>
      </c>
      <c r="J287" s="371">
        <f t="shared" si="59"/>
        <v>4.3549999999999998E-2</v>
      </c>
      <c r="L287" s="363">
        <f t="shared" si="68"/>
        <v>54969</v>
      </c>
      <c r="M287" s="323">
        <f t="shared" si="69"/>
        <v>339</v>
      </c>
      <c r="N287" s="368">
        <v>2918.5467422546844</v>
      </c>
      <c r="O287" s="368">
        <f t="shared" ca="1" si="61"/>
        <v>217.33027624246949</v>
      </c>
      <c r="P287" s="368">
        <f t="shared" si="63"/>
        <v>9.7284891408489482</v>
      </c>
      <c r="Q287" s="368">
        <f t="shared" ca="1" si="62"/>
        <v>207.60178710162054</v>
      </c>
      <c r="R287" s="369">
        <f t="shared" ca="1" si="64"/>
        <v>2710.9449551530638</v>
      </c>
      <c r="S287" s="370">
        <f>INDEX('1 mos LIBOR'!$M$3:$M$122,MATCH(L287,'1 mos LIBOR'!$N$3:$N$122))</f>
        <v>1.9434900000000001E-2</v>
      </c>
      <c r="T287" s="371">
        <f t="shared" si="65"/>
        <v>0.04</v>
      </c>
    </row>
    <row r="288" spans="2:20">
      <c r="B288" s="367">
        <f t="shared" si="66"/>
        <v>55000</v>
      </c>
      <c r="C288" s="323">
        <f t="shared" si="67"/>
        <v>340</v>
      </c>
      <c r="D288" s="368" t="e">
        <f>INDEX('Monthly Cash Flow'!$L$132:$EM$132, MATCH(C288, 'Monthly Cash Flow'!$L$12:$EM$12, 0))</f>
        <v>#N/A</v>
      </c>
      <c r="E288" s="368">
        <f t="shared" ca="1" si="60"/>
        <v>0</v>
      </c>
      <c r="F288" s="368" t="e">
        <f t="shared" si="56"/>
        <v>#N/A</v>
      </c>
      <c r="G288" s="368" t="e">
        <f t="shared" ca="1" si="57"/>
        <v>#N/A</v>
      </c>
      <c r="H288" s="369" t="e">
        <f t="shared" ca="1" si="58"/>
        <v>#N/A</v>
      </c>
      <c r="I288" s="370">
        <f>MAX($J$5, INDEX('1 mos LIBOR'!$M$3:$M$122,MATCH(B288,'1 mos LIBOR'!$N$3:$N$122)))</f>
        <v>4.3549999999999998E-2</v>
      </c>
      <c r="J288" s="371">
        <f t="shared" si="59"/>
        <v>4.3549999999999998E-2</v>
      </c>
      <c r="L288" s="363">
        <f t="shared" si="68"/>
        <v>55000</v>
      </c>
      <c r="M288" s="323">
        <f t="shared" si="69"/>
        <v>340</v>
      </c>
      <c r="N288" s="368">
        <v>2888.4541354377016</v>
      </c>
      <c r="O288" s="368">
        <f t="shared" ca="1" si="61"/>
        <v>217.33027624246949</v>
      </c>
      <c r="P288" s="368">
        <f t="shared" si="63"/>
        <v>9.6281804514590057</v>
      </c>
      <c r="Q288" s="368">
        <f t="shared" ca="1" si="62"/>
        <v>207.70209579101049</v>
      </c>
      <c r="R288" s="369">
        <f t="shared" ca="1" si="64"/>
        <v>2680.7520396466912</v>
      </c>
      <c r="S288" s="370">
        <f>INDEX('1 mos LIBOR'!$M$3:$M$122,MATCH(L288,'1 mos LIBOR'!$N$3:$N$122))</f>
        <v>1.9434900000000001E-2</v>
      </c>
      <c r="T288" s="371">
        <f t="shared" si="65"/>
        <v>0.04</v>
      </c>
    </row>
    <row r="289" spans="2:20">
      <c r="B289" s="367">
        <f t="shared" si="66"/>
        <v>55031</v>
      </c>
      <c r="C289" s="323">
        <f t="shared" si="67"/>
        <v>341</v>
      </c>
      <c r="D289" s="368" t="e">
        <f>INDEX('Monthly Cash Flow'!$L$132:$EM$132, MATCH(C289, 'Monthly Cash Flow'!$L$12:$EM$12, 0))</f>
        <v>#N/A</v>
      </c>
      <c r="E289" s="368">
        <f t="shared" ca="1" si="60"/>
        <v>0</v>
      </c>
      <c r="F289" s="368" t="e">
        <f t="shared" si="56"/>
        <v>#N/A</v>
      </c>
      <c r="G289" s="368" t="e">
        <f t="shared" ca="1" si="57"/>
        <v>#N/A</v>
      </c>
      <c r="H289" s="369" t="e">
        <f t="shared" ca="1" si="58"/>
        <v>#N/A</v>
      </c>
      <c r="I289" s="370">
        <f>MAX($J$5, INDEX('1 mos LIBOR'!$M$3:$M$122,MATCH(B289,'1 mos LIBOR'!$N$3:$N$122)))</f>
        <v>4.3549999999999998E-2</v>
      </c>
      <c r="J289" s="371">
        <f t="shared" si="59"/>
        <v>4.3549999999999998E-2</v>
      </c>
      <c r="L289" s="363">
        <f t="shared" si="68"/>
        <v>55031</v>
      </c>
      <c r="M289" s="323">
        <f t="shared" si="69"/>
        <v>341</v>
      </c>
      <c r="N289" s="368">
        <v>2858.2244635675038</v>
      </c>
      <c r="O289" s="368">
        <f t="shared" ca="1" si="61"/>
        <v>217.33027624246949</v>
      </c>
      <c r="P289" s="368">
        <f t="shared" si="63"/>
        <v>9.5274148785583463</v>
      </c>
      <c r="Q289" s="368">
        <f t="shared" ca="1" si="62"/>
        <v>207.80286136391115</v>
      </c>
      <c r="R289" s="369">
        <f t="shared" ca="1" si="64"/>
        <v>2650.4216022035926</v>
      </c>
      <c r="S289" s="370">
        <f>INDEX('1 mos LIBOR'!$M$3:$M$122,MATCH(L289,'1 mos LIBOR'!$N$3:$N$122))</f>
        <v>1.9434900000000001E-2</v>
      </c>
      <c r="T289" s="371">
        <f t="shared" si="65"/>
        <v>0.04</v>
      </c>
    </row>
    <row r="290" spans="2:20">
      <c r="B290" s="367">
        <f t="shared" si="66"/>
        <v>55061</v>
      </c>
      <c r="C290" s="323">
        <f t="shared" si="67"/>
        <v>342</v>
      </c>
      <c r="D290" s="368" t="e">
        <f>INDEX('Monthly Cash Flow'!$L$132:$EM$132, MATCH(C290, 'Monthly Cash Flow'!$L$12:$EM$12, 0))</f>
        <v>#N/A</v>
      </c>
      <c r="E290" s="368">
        <f t="shared" ca="1" si="60"/>
        <v>0</v>
      </c>
      <c r="F290" s="368" t="e">
        <f t="shared" si="56"/>
        <v>#N/A</v>
      </c>
      <c r="G290" s="368" t="e">
        <f t="shared" ca="1" si="57"/>
        <v>#N/A</v>
      </c>
      <c r="H290" s="369" t="e">
        <f t="shared" ca="1" si="58"/>
        <v>#N/A</v>
      </c>
      <c r="I290" s="370">
        <f>MAX($J$5, INDEX('1 mos LIBOR'!$M$3:$M$122,MATCH(B290,'1 mos LIBOR'!$N$3:$N$122)))</f>
        <v>4.3549999999999998E-2</v>
      </c>
      <c r="J290" s="371">
        <f t="shared" si="59"/>
        <v>4.3549999999999998E-2</v>
      </c>
      <c r="L290" s="363">
        <f t="shared" si="68"/>
        <v>55061</v>
      </c>
      <c r="M290" s="323">
        <f t="shared" si="69"/>
        <v>342</v>
      </c>
      <c r="N290" s="368">
        <v>2827.8571023436134</v>
      </c>
      <c r="O290" s="368">
        <f t="shared" ca="1" si="61"/>
        <v>217.33027624246949</v>
      </c>
      <c r="P290" s="368">
        <f t="shared" si="63"/>
        <v>9.4261903411453787</v>
      </c>
      <c r="Q290" s="368">
        <f t="shared" ca="1" si="62"/>
        <v>207.90408590132412</v>
      </c>
      <c r="R290" s="369">
        <f t="shared" ca="1" si="64"/>
        <v>2619.9530164422895</v>
      </c>
      <c r="S290" s="370">
        <f>INDEX('1 mos LIBOR'!$M$3:$M$122,MATCH(L290,'1 mos LIBOR'!$N$3:$N$122))</f>
        <v>1.9434900000000001E-2</v>
      </c>
      <c r="T290" s="371">
        <f t="shared" si="65"/>
        <v>0.04</v>
      </c>
    </row>
    <row r="291" spans="2:20">
      <c r="B291" s="367">
        <f t="shared" si="66"/>
        <v>55092</v>
      </c>
      <c r="C291" s="323">
        <f t="shared" si="67"/>
        <v>343</v>
      </c>
      <c r="D291" s="368" t="e">
        <f>INDEX('Monthly Cash Flow'!$L$132:$EM$132, MATCH(C291, 'Monthly Cash Flow'!$L$12:$EM$12, 0))</f>
        <v>#N/A</v>
      </c>
      <c r="E291" s="368">
        <f t="shared" ca="1" si="60"/>
        <v>0</v>
      </c>
      <c r="F291" s="368" t="e">
        <f t="shared" si="56"/>
        <v>#N/A</v>
      </c>
      <c r="G291" s="368" t="e">
        <f t="shared" ca="1" si="57"/>
        <v>#N/A</v>
      </c>
      <c r="H291" s="369" t="e">
        <f t="shared" ca="1" si="58"/>
        <v>#N/A</v>
      </c>
      <c r="I291" s="370">
        <f>MAX($J$5, INDEX('1 mos LIBOR'!$M$3:$M$122,MATCH(B291,'1 mos LIBOR'!$N$3:$N$122)))</f>
        <v>4.3549999999999998E-2</v>
      </c>
      <c r="J291" s="371">
        <f t="shared" si="59"/>
        <v>4.3549999999999998E-2</v>
      </c>
      <c r="L291" s="363">
        <f t="shared" si="68"/>
        <v>55092</v>
      </c>
      <c r="M291" s="323">
        <f t="shared" si="69"/>
        <v>343</v>
      </c>
      <c r="N291" s="368">
        <v>2797.3514246220047</v>
      </c>
      <c r="O291" s="368">
        <f t="shared" ca="1" si="61"/>
        <v>217.33027624246949</v>
      </c>
      <c r="P291" s="368">
        <f t="shared" si="63"/>
        <v>9.3245047487400168</v>
      </c>
      <c r="Q291" s="368">
        <f t="shared" ca="1" si="62"/>
        <v>208.00577149372947</v>
      </c>
      <c r="R291" s="369">
        <f t="shared" ca="1" si="64"/>
        <v>2589.3456531282754</v>
      </c>
      <c r="S291" s="370">
        <f>INDEX('1 mos LIBOR'!$M$3:$M$122,MATCH(L291,'1 mos LIBOR'!$N$3:$N$122))</f>
        <v>1.9434900000000001E-2</v>
      </c>
      <c r="T291" s="371">
        <f t="shared" si="65"/>
        <v>0.04</v>
      </c>
    </row>
    <row r="292" spans="2:20">
      <c r="B292" s="367">
        <f t="shared" si="66"/>
        <v>55122</v>
      </c>
      <c r="C292" s="323">
        <f t="shared" si="67"/>
        <v>344</v>
      </c>
      <c r="D292" s="368" t="e">
        <f>INDEX('Monthly Cash Flow'!$L$132:$EM$132, MATCH(C292, 'Monthly Cash Flow'!$L$12:$EM$12, 0))</f>
        <v>#N/A</v>
      </c>
      <c r="E292" s="368">
        <f t="shared" ca="1" si="60"/>
        <v>0</v>
      </c>
      <c r="F292" s="368" t="e">
        <f t="shared" si="56"/>
        <v>#N/A</v>
      </c>
      <c r="G292" s="368" t="e">
        <f t="shared" ca="1" si="57"/>
        <v>#N/A</v>
      </c>
      <c r="H292" s="369" t="e">
        <f t="shared" ca="1" si="58"/>
        <v>#N/A</v>
      </c>
      <c r="I292" s="370">
        <f>MAX($J$5, INDEX('1 mos LIBOR'!$M$3:$M$122,MATCH(B292,'1 mos LIBOR'!$N$3:$N$122)))</f>
        <v>4.3549999999999998E-2</v>
      </c>
      <c r="J292" s="371">
        <f t="shared" si="59"/>
        <v>4.3549999999999998E-2</v>
      </c>
      <c r="L292" s="363">
        <f t="shared" si="68"/>
        <v>55122</v>
      </c>
      <c r="M292" s="323">
        <f t="shared" si="69"/>
        <v>344</v>
      </c>
      <c r="N292" s="368">
        <v>2766.7068004021517</v>
      </c>
      <c r="O292" s="368">
        <f t="shared" ca="1" si="61"/>
        <v>217.33027624246949</v>
      </c>
      <c r="P292" s="368">
        <f t="shared" si="63"/>
        <v>9.2223560013405059</v>
      </c>
      <c r="Q292" s="368">
        <f t="shared" ca="1" si="62"/>
        <v>208.10792024112899</v>
      </c>
      <c r="R292" s="369">
        <f t="shared" ca="1" si="64"/>
        <v>2558.5988801610229</v>
      </c>
      <c r="S292" s="370">
        <f>INDEX('1 mos LIBOR'!$M$3:$M$122,MATCH(L292,'1 mos LIBOR'!$N$3:$N$122))</f>
        <v>1.9434900000000001E-2</v>
      </c>
      <c r="T292" s="371">
        <f t="shared" si="65"/>
        <v>0.04</v>
      </c>
    </row>
    <row r="293" spans="2:20">
      <c r="B293" s="367">
        <f t="shared" si="66"/>
        <v>55153</v>
      </c>
      <c r="C293" s="323">
        <f t="shared" si="67"/>
        <v>345</v>
      </c>
      <c r="D293" s="368" t="e">
        <f>INDEX('Monthly Cash Flow'!$L$132:$EM$132, MATCH(C293, 'Monthly Cash Flow'!$L$12:$EM$12, 0))</f>
        <v>#N/A</v>
      </c>
      <c r="E293" s="368">
        <f t="shared" ca="1" si="60"/>
        <v>0</v>
      </c>
      <c r="F293" s="368" t="e">
        <f t="shared" si="56"/>
        <v>#N/A</v>
      </c>
      <c r="G293" s="368" t="e">
        <f t="shared" ca="1" si="57"/>
        <v>#N/A</v>
      </c>
      <c r="H293" s="369" t="e">
        <f t="shared" ca="1" si="58"/>
        <v>#N/A</v>
      </c>
      <c r="I293" s="370">
        <f>MAX($J$5, INDEX('1 mos LIBOR'!$M$3:$M$122,MATCH(B293,'1 mos LIBOR'!$N$3:$N$122)))</f>
        <v>4.3549999999999998E-2</v>
      </c>
      <c r="J293" s="371">
        <f t="shared" si="59"/>
        <v>4.3549999999999998E-2</v>
      </c>
      <c r="L293" s="363">
        <f t="shared" si="68"/>
        <v>55153</v>
      </c>
      <c r="M293" s="323">
        <f t="shared" si="69"/>
        <v>345</v>
      </c>
      <c r="N293" s="368">
        <v>2735.9225968140177</v>
      </c>
      <c r="O293" s="368">
        <f t="shared" ca="1" si="61"/>
        <v>217.33027624246949</v>
      </c>
      <c r="P293" s="368">
        <f t="shared" si="63"/>
        <v>9.1197419893800582</v>
      </c>
      <c r="Q293" s="368">
        <f t="shared" ca="1" si="62"/>
        <v>208.21053425308943</v>
      </c>
      <c r="R293" s="369">
        <f t="shared" ca="1" si="64"/>
        <v>2527.7120625609282</v>
      </c>
      <c r="S293" s="370">
        <f>INDEX('1 mos LIBOR'!$M$3:$M$122,MATCH(L293,'1 mos LIBOR'!$N$3:$N$122))</f>
        <v>1.9434900000000001E-2</v>
      </c>
      <c r="T293" s="371">
        <f t="shared" si="65"/>
        <v>0.04</v>
      </c>
    </row>
    <row r="294" spans="2:20">
      <c r="B294" s="367">
        <f t="shared" si="66"/>
        <v>55184</v>
      </c>
      <c r="C294" s="323">
        <f t="shared" si="67"/>
        <v>346</v>
      </c>
      <c r="D294" s="368" t="e">
        <f>INDEX('Monthly Cash Flow'!$L$132:$EM$132, MATCH(C294, 'Monthly Cash Flow'!$L$12:$EM$12, 0))</f>
        <v>#N/A</v>
      </c>
      <c r="E294" s="368">
        <f t="shared" ca="1" si="60"/>
        <v>0</v>
      </c>
      <c r="F294" s="368" t="e">
        <f t="shared" si="56"/>
        <v>#N/A</v>
      </c>
      <c r="G294" s="368" t="e">
        <f t="shared" ca="1" si="57"/>
        <v>#N/A</v>
      </c>
      <c r="H294" s="369" t="e">
        <f t="shared" ca="1" si="58"/>
        <v>#N/A</v>
      </c>
      <c r="I294" s="370">
        <f>MAX($J$5, INDEX('1 mos LIBOR'!$M$3:$M$122,MATCH(B294,'1 mos LIBOR'!$N$3:$N$122)))</f>
        <v>4.3549999999999998E-2</v>
      </c>
      <c r="J294" s="371">
        <f t="shared" si="59"/>
        <v>4.3549999999999998E-2</v>
      </c>
      <c r="L294" s="363">
        <f t="shared" si="68"/>
        <v>55184</v>
      </c>
      <c r="M294" s="323">
        <f t="shared" si="69"/>
        <v>346</v>
      </c>
      <c r="N294" s="368">
        <v>2704.9981781049855</v>
      </c>
      <c r="O294" s="368">
        <f t="shared" ca="1" si="61"/>
        <v>217.33027624246949</v>
      </c>
      <c r="P294" s="368">
        <f t="shared" si="63"/>
        <v>9.0166605936832855</v>
      </c>
      <c r="Q294" s="368">
        <f t="shared" ca="1" si="62"/>
        <v>208.3136156487862</v>
      </c>
      <c r="R294" s="369">
        <f t="shared" ca="1" si="64"/>
        <v>2496.6845624561993</v>
      </c>
      <c r="S294" s="370">
        <f>INDEX('1 mos LIBOR'!$M$3:$M$122,MATCH(L294,'1 mos LIBOR'!$N$3:$N$122))</f>
        <v>1.9434900000000001E-2</v>
      </c>
      <c r="T294" s="371">
        <f t="shared" si="65"/>
        <v>0.04</v>
      </c>
    </row>
    <row r="295" spans="2:20">
      <c r="B295" s="367">
        <f t="shared" si="66"/>
        <v>55212</v>
      </c>
      <c r="C295" s="323">
        <f t="shared" si="67"/>
        <v>347</v>
      </c>
      <c r="D295" s="368" t="e">
        <f>INDEX('Monthly Cash Flow'!$L$132:$EM$132, MATCH(C295, 'Monthly Cash Flow'!$L$12:$EM$12, 0))</f>
        <v>#N/A</v>
      </c>
      <c r="E295" s="368">
        <f t="shared" ca="1" si="60"/>
        <v>0</v>
      </c>
      <c r="F295" s="368" t="e">
        <f t="shared" si="56"/>
        <v>#N/A</v>
      </c>
      <c r="G295" s="368" t="e">
        <f t="shared" ca="1" si="57"/>
        <v>#N/A</v>
      </c>
      <c r="H295" s="369" t="e">
        <f t="shared" ca="1" si="58"/>
        <v>#N/A</v>
      </c>
      <c r="I295" s="370">
        <f>MAX($J$5, INDEX('1 mos LIBOR'!$M$3:$M$122,MATCH(B295,'1 mos LIBOR'!$N$3:$N$122)))</f>
        <v>4.3549999999999998E-2</v>
      </c>
      <c r="J295" s="371">
        <f t="shared" si="59"/>
        <v>4.3549999999999998E-2</v>
      </c>
      <c r="L295" s="363">
        <f t="shared" si="68"/>
        <v>55212</v>
      </c>
      <c r="M295" s="323">
        <f t="shared" si="69"/>
        <v>347</v>
      </c>
      <c r="N295" s="368">
        <v>2673.9329056267279</v>
      </c>
      <c r="O295" s="368">
        <f t="shared" ca="1" si="61"/>
        <v>217.33027624246949</v>
      </c>
      <c r="P295" s="368">
        <f t="shared" si="63"/>
        <v>8.9131096854224268</v>
      </c>
      <c r="Q295" s="368">
        <f t="shared" ca="1" si="62"/>
        <v>208.41716655704707</v>
      </c>
      <c r="R295" s="369">
        <f t="shared" ca="1" si="64"/>
        <v>2465.5157390696809</v>
      </c>
      <c r="S295" s="370">
        <f>INDEX('1 mos LIBOR'!$M$3:$M$122,MATCH(L295,'1 mos LIBOR'!$N$3:$N$122))</f>
        <v>1.9434900000000001E-2</v>
      </c>
      <c r="T295" s="371">
        <f t="shared" si="65"/>
        <v>0.04</v>
      </c>
    </row>
    <row r="296" spans="2:20">
      <c r="B296" s="367">
        <f t="shared" si="66"/>
        <v>55243</v>
      </c>
      <c r="C296" s="323">
        <f t="shared" si="67"/>
        <v>348</v>
      </c>
      <c r="D296" s="368" t="e">
        <f>INDEX('Monthly Cash Flow'!$L$132:$EM$132, MATCH(C296, 'Monthly Cash Flow'!$L$12:$EM$12, 0))</f>
        <v>#N/A</v>
      </c>
      <c r="E296" s="368">
        <f t="shared" ca="1" si="60"/>
        <v>0</v>
      </c>
      <c r="F296" s="368" t="e">
        <f t="shared" si="56"/>
        <v>#N/A</v>
      </c>
      <c r="G296" s="368" t="e">
        <f t="shared" ca="1" si="57"/>
        <v>#N/A</v>
      </c>
      <c r="H296" s="369" t="e">
        <f t="shared" ca="1" si="58"/>
        <v>#N/A</v>
      </c>
      <c r="I296" s="370">
        <f>MAX($J$5, INDEX('1 mos LIBOR'!$M$3:$M$122,MATCH(B296,'1 mos LIBOR'!$N$3:$N$122)))</f>
        <v>4.3549999999999998E-2</v>
      </c>
      <c r="J296" s="371">
        <f t="shared" si="59"/>
        <v>4.3549999999999998E-2</v>
      </c>
      <c r="L296" s="363">
        <f t="shared" si="68"/>
        <v>55243</v>
      </c>
      <c r="M296" s="323">
        <f t="shared" si="69"/>
        <v>348</v>
      </c>
      <c r="N296" s="368">
        <v>2642.7261378220182</v>
      </c>
      <c r="O296" s="368">
        <f t="shared" ca="1" si="61"/>
        <v>217.33027624246949</v>
      </c>
      <c r="P296" s="368">
        <f t="shared" si="63"/>
        <v>8.8090871260733952</v>
      </c>
      <c r="Q296" s="368">
        <f t="shared" ca="1" si="62"/>
        <v>208.5211891163961</v>
      </c>
      <c r="R296" s="369">
        <f t="shared" ca="1" si="64"/>
        <v>2434.204948705622</v>
      </c>
      <c r="S296" s="370">
        <f>INDEX('1 mos LIBOR'!$M$3:$M$122,MATCH(L296,'1 mos LIBOR'!$N$3:$N$122))</f>
        <v>1.9434900000000001E-2</v>
      </c>
      <c r="T296" s="371">
        <f t="shared" si="65"/>
        <v>0.04</v>
      </c>
    </row>
    <row r="297" spans="2:20">
      <c r="B297" s="367">
        <f t="shared" si="66"/>
        <v>55273</v>
      </c>
      <c r="C297" s="323">
        <f t="shared" si="67"/>
        <v>349</v>
      </c>
      <c r="D297" s="368" t="e">
        <f>INDEX('Monthly Cash Flow'!$L$132:$EM$132, MATCH(C297, 'Monthly Cash Flow'!$L$12:$EM$12, 0))</f>
        <v>#N/A</v>
      </c>
      <c r="E297" s="368">
        <f t="shared" ca="1" si="60"/>
        <v>0</v>
      </c>
      <c r="F297" s="368" t="e">
        <f t="shared" si="56"/>
        <v>#N/A</v>
      </c>
      <c r="G297" s="368" t="e">
        <f t="shared" ca="1" si="57"/>
        <v>#N/A</v>
      </c>
      <c r="H297" s="369" t="e">
        <f t="shared" ca="1" si="58"/>
        <v>#N/A</v>
      </c>
      <c r="I297" s="370">
        <f>MAX($J$5, INDEX('1 mos LIBOR'!$M$3:$M$122,MATCH(B297,'1 mos LIBOR'!$N$3:$N$122)))</f>
        <v>4.3549999999999998E-2</v>
      </c>
      <c r="J297" s="371">
        <f t="shared" si="59"/>
        <v>4.3549999999999998E-2</v>
      </c>
      <c r="L297" s="363">
        <f t="shared" si="68"/>
        <v>55273</v>
      </c>
      <c r="M297" s="323">
        <f t="shared" si="69"/>
        <v>349</v>
      </c>
      <c r="N297" s="368">
        <v>2611.3772302114808</v>
      </c>
      <c r="O297" s="368">
        <f t="shared" ca="1" si="61"/>
        <v>217.33027624246949</v>
      </c>
      <c r="P297" s="368">
        <f t="shared" si="63"/>
        <v>8.7045907673716023</v>
      </c>
      <c r="Q297" s="368">
        <f t="shared" ca="1" si="62"/>
        <v>208.6256854750979</v>
      </c>
      <c r="R297" s="369">
        <f t="shared" ca="1" si="64"/>
        <v>2402.751544736383</v>
      </c>
      <c r="S297" s="370">
        <f>INDEX('1 mos LIBOR'!$M$3:$M$122,MATCH(L297,'1 mos LIBOR'!$N$3:$N$122))</f>
        <v>1.9434900000000001E-2</v>
      </c>
      <c r="T297" s="371">
        <f t="shared" si="65"/>
        <v>0.04</v>
      </c>
    </row>
    <row r="298" spans="2:20">
      <c r="B298" s="367">
        <f t="shared" si="66"/>
        <v>55304</v>
      </c>
      <c r="C298" s="323">
        <f t="shared" si="67"/>
        <v>350</v>
      </c>
      <c r="D298" s="368" t="e">
        <f>INDEX('Monthly Cash Flow'!$L$132:$EM$132, MATCH(C298, 'Monthly Cash Flow'!$L$12:$EM$12, 0))</f>
        <v>#N/A</v>
      </c>
      <c r="E298" s="368">
        <f t="shared" ca="1" si="60"/>
        <v>0</v>
      </c>
      <c r="F298" s="368" t="e">
        <f t="shared" si="56"/>
        <v>#N/A</v>
      </c>
      <c r="G298" s="368" t="e">
        <f t="shared" ca="1" si="57"/>
        <v>#N/A</v>
      </c>
      <c r="H298" s="369" t="e">
        <f t="shared" ca="1" si="58"/>
        <v>#N/A</v>
      </c>
      <c r="I298" s="370">
        <f>MAX($J$5, INDEX('1 mos LIBOR'!$M$3:$M$122,MATCH(B298,'1 mos LIBOR'!$N$3:$N$122)))</f>
        <v>4.3549999999999998E-2</v>
      </c>
      <c r="J298" s="371">
        <f t="shared" si="59"/>
        <v>4.3549999999999998E-2</v>
      </c>
      <c r="L298" s="363">
        <f t="shared" si="68"/>
        <v>55304</v>
      </c>
      <c r="M298" s="323">
        <f t="shared" si="69"/>
        <v>350</v>
      </c>
      <c r="N298" s="368">
        <v>2579.8855353802815</v>
      </c>
      <c r="O298" s="368">
        <f t="shared" ca="1" si="61"/>
        <v>217.33027624246949</v>
      </c>
      <c r="P298" s="368">
        <f t="shared" si="63"/>
        <v>8.5996184512676042</v>
      </c>
      <c r="Q298" s="368">
        <f t="shared" ca="1" si="62"/>
        <v>208.73065779120188</v>
      </c>
      <c r="R298" s="369">
        <f t="shared" ca="1" si="64"/>
        <v>2371.1548775890797</v>
      </c>
      <c r="S298" s="370">
        <f>INDEX('1 mos LIBOR'!$M$3:$M$122,MATCH(L298,'1 mos LIBOR'!$N$3:$N$122))</f>
        <v>1.9434900000000001E-2</v>
      </c>
      <c r="T298" s="371">
        <f t="shared" si="65"/>
        <v>0.04</v>
      </c>
    </row>
    <row r="299" spans="2:20">
      <c r="B299" s="367">
        <f t="shared" si="66"/>
        <v>55334</v>
      </c>
      <c r="C299" s="323">
        <f t="shared" si="67"/>
        <v>351</v>
      </c>
      <c r="D299" s="368" t="e">
        <f>INDEX('Monthly Cash Flow'!$L$132:$EM$132, MATCH(C299, 'Monthly Cash Flow'!$L$12:$EM$12, 0))</f>
        <v>#N/A</v>
      </c>
      <c r="E299" s="368">
        <f t="shared" ca="1" si="60"/>
        <v>0</v>
      </c>
      <c r="F299" s="368" t="e">
        <f t="shared" si="56"/>
        <v>#N/A</v>
      </c>
      <c r="G299" s="368" t="e">
        <f t="shared" ca="1" si="57"/>
        <v>#N/A</v>
      </c>
      <c r="H299" s="369" t="e">
        <f t="shared" ca="1" si="58"/>
        <v>#N/A</v>
      </c>
      <c r="I299" s="370">
        <f>MAX($J$5, INDEX('1 mos LIBOR'!$M$3:$M$122,MATCH(B299,'1 mos LIBOR'!$N$3:$N$122)))</f>
        <v>4.3549999999999998E-2</v>
      </c>
      <c r="J299" s="371">
        <f t="shared" si="59"/>
        <v>4.3549999999999998E-2</v>
      </c>
      <c r="L299" s="363">
        <f t="shared" si="68"/>
        <v>55334</v>
      </c>
      <c r="M299" s="323">
        <f t="shared" si="69"/>
        <v>351</v>
      </c>
      <c r="N299" s="368">
        <v>2548.2504029647575</v>
      </c>
      <c r="O299" s="368">
        <f t="shared" ca="1" si="61"/>
        <v>217.33027624246949</v>
      </c>
      <c r="P299" s="368">
        <f t="shared" si="63"/>
        <v>8.4941680098825252</v>
      </c>
      <c r="Q299" s="368">
        <f t="shared" ca="1" si="62"/>
        <v>208.83610823258698</v>
      </c>
      <c r="R299" s="369">
        <f t="shared" ca="1" si="64"/>
        <v>2339.4142947321707</v>
      </c>
      <c r="S299" s="370">
        <f>INDEX('1 mos LIBOR'!$M$3:$M$122,MATCH(L299,'1 mos LIBOR'!$N$3:$N$122))</f>
        <v>1.9434900000000001E-2</v>
      </c>
      <c r="T299" s="371">
        <f t="shared" si="65"/>
        <v>0.04</v>
      </c>
    </row>
    <row r="300" spans="2:20">
      <c r="B300" s="367">
        <f t="shared" si="66"/>
        <v>55365</v>
      </c>
      <c r="C300" s="323">
        <f t="shared" si="67"/>
        <v>352</v>
      </c>
      <c r="D300" s="368" t="e">
        <f>INDEX('Monthly Cash Flow'!$L$132:$EM$132, MATCH(C300, 'Monthly Cash Flow'!$L$12:$EM$12, 0))</f>
        <v>#N/A</v>
      </c>
      <c r="E300" s="368">
        <f t="shared" ca="1" si="60"/>
        <v>0</v>
      </c>
      <c r="F300" s="368" t="e">
        <f t="shared" si="56"/>
        <v>#N/A</v>
      </c>
      <c r="G300" s="368" t="e">
        <f t="shared" ca="1" si="57"/>
        <v>#N/A</v>
      </c>
      <c r="H300" s="369" t="e">
        <f t="shared" ca="1" si="58"/>
        <v>#N/A</v>
      </c>
      <c r="I300" s="370">
        <f>MAX($J$5, INDEX('1 mos LIBOR'!$M$3:$M$122,MATCH(B300,'1 mos LIBOR'!$N$3:$N$122)))</f>
        <v>4.3549999999999998E-2</v>
      </c>
      <c r="J300" s="371">
        <f t="shared" si="59"/>
        <v>4.3549999999999998E-2</v>
      </c>
      <c r="L300" s="363">
        <f t="shared" si="68"/>
        <v>55365</v>
      </c>
      <c r="M300" s="323">
        <f t="shared" si="69"/>
        <v>352</v>
      </c>
      <c r="N300" s="368">
        <v>2516.4711796389856</v>
      </c>
      <c r="O300" s="368">
        <f t="shared" ca="1" si="61"/>
        <v>217.33027624246949</v>
      </c>
      <c r="P300" s="368">
        <f t="shared" si="63"/>
        <v>8.3882372654632853</v>
      </c>
      <c r="Q300" s="368">
        <f t="shared" ca="1" si="62"/>
        <v>208.94203897700621</v>
      </c>
      <c r="R300" s="369">
        <f t="shared" ca="1" si="64"/>
        <v>2307.5291406619795</v>
      </c>
      <c r="S300" s="370">
        <f>INDEX('1 mos LIBOR'!$M$3:$M$122,MATCH(L300,'1 mos LIBOR'!$N$3:$N$122))</f>
        <v>1.9434900000000001E-2</v>
      </c>
      <c r="T300" s="371">
        <f t="shared" si="65"/>
        <v>0.04</v>
      </c>
    </row>
    <row r="301" spans="2:20">
      <c r="B301" s="367">
        <f t="shared" si="66"/>
        <v>55396</v>
      </c>
      <c r="C301" s="323">
        <f t="shared" si="67"/>
        <v>353</v>
      </c>
      <c r="D301" s="368" t="e">
        <f>INDEX('Monthly Cash Flow'!$L$132:$EM$132, MATCH(C301, 'Monthly Cash Flow'!$L$12:$EM$12, 0))</f>
        <v>#N/A</v>
      </c>
      <c r="E301" s="368">
        <f t="shared" ca="1" si="60"/>
        <v>0</v>
      </c>
      <c r="F301" s="368" t="e">
        <f t="shared" si="56"/>
        <v>#N/A</v>
      </c>
      <c r="G301" s="368" t="e">
        <f t="shared" ca="1" si="57"/>
        <v>#N/A</v>
      </c>
      <c r="H301" s="369" t="e">
        <f t="shared" ca="1" si="58"/>
        <v>#N/A</v>
      </c>
      <c r="I301" s="370">
        <f>MAX($J$5, INDEX('1 mos LIBOR'!$M$3:$M$122,MATCH(B301,'1 mos LIBOR'!$N$3:$N$122)))</f>
        <v>4.3549999999999998E-2</v>
      </c>
      <c r="J301" s="371">
        <f t="shared" si="59"/>
        <v>4.3549999999999998E-2</v>
      </c>
      <c r="L301" s="363">
        <f t="shared" si="68"/>
        <v>55396</v>
      </c>
      <c r="M301" s="323">
        <f t="shared" si="69"/>
        <v>353</v>
      </c>
      <c r="N301" s="368">
        <v>2484.5472091012898</v>
      </c>
      <c r="O301" s="368">
        <f t="shared" ca="1" si="61"/>
        <v>217.33027624246949</v>
      </c>
      <c r="P301" s="368">
        <f t="shared" si="63"/>
        <v>8.2818240303376331</v>
      </c>
      <c r="Q301" s="368">
        <f t="shared" ca="1" si="62"/>
        <v>209.04845221213185</v>
      </c>
      <c r="R301" s="369">
        <f t="shared" ca="1" si="64"/>
        <v>2275.4987568891579</v>
      </c>
      <c r="S301" s="370">
        <f>INDEX('1 mos LIBOR'!$M$3:$M$122,MATCH(L301,'1 mos LIBOR'!$N$3:$N$122))</f>
        <v>1.9434900000000001E-2</v>
      </c>
      <c r="T301" s="371">
        <f t="shared" si="65"/>
        <v>0.04</v>
      </c>
    </row>
    <row r="302" spans="2:20">
      <c r="B302" s="367">
        <f t="shared" si="66"/>
        <v>55426</v>
      </c>
      <c r="C302" s="323">
        <f t="shared" si="67"/>
        <v>354</v>
      </c>
      <c r="D302" s="368" t="e">
        <f>INDEX('Monthly Cash Flow'!$L$132:$EM$132, MATCH(C302, 'Monthly Cash Flow'!$L$12:$EM$12, 0))</f>
        <v>#N/A</v>
      </c>
      <c r="E302" s="368">
        <f t="shared" ca="1" si="60"/>
        <v>0</v>
      </c>
      <c r="F302" s="368" t="e">
        <f t="shared" si="56"/>
        <v>#N/A</v>
      </c>
      <c r="G302" s="368" t="e">
        <f t="shared" ca="1" si="57"/>
        <v>#N/A</v>
      </c>
      <c r="H302" s="369" t="e">
        <f t="shared" ca="1" si="58"/>
        <v>#N/A</v>
      </c>
      <c r="I302" s="370">
        <f>MAX($J$5, INDEX('1 mos LIBOR'!$M$3:$M$122,MATCH(B302,'1 mos LIBOR'!$N$3:$N$122)))</f>
        <v>4.3549999999999998E-2</v>
      </c>
      <c r="J302" s="371">
        <f t="shared" si="59"/>
        <v>4.3549999999999998E-2</v>
      </c>
      <c r="L302" s="363">
        <f t="shared" si="68"/>
        <v>55426</v>
      </c>
      <c r="M302" s="323">
        <f t="shared" si="69"/>
        <v>354</v>
      </c>
      <c r="N302" s="368">
        <v>2452.4778320606883</v>
      </c>
      <c r="O302" s="368">
        <f t="shared" ca="1" si="61"/>
        <v>217.33027624246949</v>
      </c>
      <c r="P302" s="368">
        <f t="shared" si="63"/>
        <v>8.1749261068689609</v>
      </c>
      <c r="Q302" s="368">
        <f t="shared" ca="1" si="62"/>
        <v>209.15535013560054</v>
      </c>
      <c r="R302" s="369">
        <f t="shared" ca="1" si="64"/>
        <v>2243.3224819250877</v>
      </c>
      <c r="S302" s="370">
        <f>INDEX('1 mos LIBOR'!$M$3:$M$122,MATCH(L302,'1 mos LIBOR'!$N$3:$N$122))</f>
        <v>1.9434900000000001E-2</v>
      </c>
      <c r="T302" s="371">
        <f t="shared" si="65"/>
        <v>0.04</v>
      </c>
    </row>
    <row r="303" spans="2:20">
      <c r="B303" s="367">
        <f t="shared" si="66"/>
        <v>55457</v>
      </c>
      <c r="C303" s="323">
        <f t="shared" si="67"/>
        <v>355</v>
      </c>
      <c r="D303" s="368" t="e">
        <f>INDEX('Monthly Cash Flow'!$L$132:$EM$132, MATCH(C303, 'Monthly Cash Flow'!$L$12:$EM$12, 0))</f>
        <v>#N/A</v>
      </c>
      <c r="E303" s="368">
        <f t="shared" ca="1" si="60"/>
        <v>0</v>
      </c>
      <c r="F303" s="368" t="e">
        <f t="shared" si="56"/>
        <v>#N/A</v>
      </c>
      <c r="G303" s="368" t="e">
        <f t="shared" ca="1" si="57"/>
        <v>#N/A</v>
      </c>
      <c r="H303" s="369" t="e">
        <f t="shared" ca="1" si="58"/>
        <v>#N/A</v>
      </c>
      <c r="I303" s="370">
        <f>MAX($J$5, INDEX('1 mos LIBOR'!$M$3:$M$122,MATCH(B303,'1 mos LIBOR'!$N$3:$N$122)))</f>
        <v>4.3549999999999998E-2</v>
      </c>
      <c r="J303" s="371">
        <f t="shared" si="59"/>
        <v>4.3549999999999998E-2</v>
      </c>
      <c r="L303" s="363">
        <f t="shared" si="68"/>
        <v>55457</v>
      </c>
      <c r="M303" s="323">
        <f t="shared" si="69"/>
        <v>355</v>
      </c>
      <c r="N303" s="368">
        <v>2420.2623862232767</v>
      </c>
      <c r="O303" s="368">
        <f t="shared" ca="1" si="61"/>
        <v>217.33027624246949</v>
      </c>
      <c r="P303" s="368">
        <f t="shared" si="63"/>
        <v>8.0675412874109238</v>
      </c>
      <c r="Q303" s="368">
        <f t="shared" ca="1" si="62"/>
        <v>209.26273495505856</v>
      </c>
      <c r="R303" s="369">
        <f t="shared" ca="1" si="64"/>
        <v>2210.9996512682183</v>
      </c>
      <c r="S303" s="370">
        <f>INDEX('1 mos LIBOR'!$M$3:$M$122,MATCH(L303,'1 mos LIBOR'!$N$3:$N$122))</f>
        <v>1.9434900000000001E-2</v>
      </c>
      <c r="T303" s="371">
        <f t="shared" si="65"/>
        <v>0.04</v>
      </c>
    </row>
    <row r="304" spans="2:20">
      <c r="B304" s="367">
        <f t="shared" si="66"/>
        <v>55487</v>
      </c>
      <c r="C304" s="323">
        <f t="shared" si="67"/>
        <v>356</v>
      </c>
      <c r="D304" s="368" t="e">
        <f>INDEX('Monthly Cash Flow'!$L$132:$EM$132, MATCH(C304, 'Monthly Cash Flow'!$L$12:$EM$12, 0))</f>
        <v>#N/A</v>
      </c>
      <c r="E304" s="368">
        <f t="shared" ca="1" si="60"/>
        <v>0</v>
      </c>
      <c r="F304" s="368" t="e">
        <f t="shared" si="56"/>
        <v>#N/A</v>
      </c>
      <c r="G304" s="368" t="e">
        <f t="shared" ca="1" si="57"/>
        <v>#N/A</v>
      </c>
      <c r="H304" s="369" t="e">
        <f t="shared" ca="1" si="58"/>
        <v>#N/A</v>
      </c>
      <c r="I304" s="370">
        <f>MAX($J$5, INDEX('1 mos LIBOR'!$M$3:$M$122,MATCH(B304,'1 mos LIBOR'!$N$3:$N$122)))</f>
        <v>4.3549999999999998E-2</v>
      </c>
      <c r="J304" s="371">
        <f t="shared" si="59"/>
        <v>4.3549999999999998E-2</v>
      </c>
      <c r="L304" s="363">
        <f t="shared" si="68"/>
        <v>55487</v>
      </c>
      <c r="M304" s="323">
        <f t="shared" si="69"/>
        <v>356</v>
      </c>
      <c r="N304" s="368">
        <v>2387.9002062785512</v>
      </c>
      <c r="O304" s="368">
        <f t="shared" ca="1" si="61"/>
        <v>217.33027624246949</v>
      </c>
      <c r="P304" s="368">
        <f t="shared" si="63"/>
        <v>7.9596673542618381</v>
      </c>
      <c r="Q304" s="368">
        <f t="shared" ca="1" si="62"/>
        <v>209.37060888820767</v>
      </c>
      <c r="R304" s="369">
        <f t="shared" ca="1" si="64"/>
        <v>2178.5295973903435</v>
      </c>
      <c r="S304" s="370">
        <f>INDEX('1 mos LIBOR'!$M$3:$M$122,MATCH(L304,'1 mos LIBOR'!$N$3:$N$122))</f>
        <v>1.9434900000000001E-2</v>
      </c>
      <c r="T304" s="371">
        <f t="shared" si="65"/>
        <v>0.04</v>
      </c>
    </row>
    <row r="305" spans="2:20">
      <c r="B305" s="367">
        <f t="shared" si="66"/>
        <v>55518</v>
      </c>
      <c r="C305" s="323">
        <f t="shared" si="67"/>
        <v>357</v>
      </c>
      <c r="D305" s="368" t="e">
        <f>INDEX('Monthly Cash Flow'!$L$132:$EM$132, MATCH(C305, 'Monthly Cash Flow'!$L$12:$EM$12, 0))</f>
        <v>#N/A</v>
      </c>
      <c r="E305" s="368">
        <f t="shared" ca="1" si="60"/>
        <v>0</v>
      </c>
      <c r="F305" s="368" t="e">
        <f t="shared" si="56"/>
        <v>#N/A</v>
      </c>
      <c r="G305" s="368" t="e">
        <f t="shared" ca="1" si="57"/>
        <v>#N/A</v>
      </c>
      <c r="H305" s="369" t="e">
        <f t="shared" ca="1" si="58"/>
        <v>#N/A</v>
      </c>
      <c r="I305" s="370">
        <f>MAX($J$5, INDEX('1 mos LIBOR'!$M$3:$M$122,MATCH(B305,'1 mos LIBOR'!$N$3:$N$122)))</f>
        <v>4.3549999999999998E-2</v>
      </c>
      <c r="J305" s="371">
        <f t="shared" si="59"/>
        <v>4.3549999999999998E-2</v>
      </c>
      <c r="L305" s="363">
        <f t="shared" si="68"/>
        <v>55518</v>
      </c>
      <c r="M305" s="323">
        <f t="shared" si="69"/>
        <v>357</v>
      </c>
      <c r="N305" s="368">
        <v>2355.3906238856675</v>
      </c>
      <c r="O305" s="368">
        <f t="shared" ca="1" si="61"/>
        <v>217.33027624246949</v>
      </c>
      <c r="P305" s="368">
        <f t="shared" si="63"/>
        <v>7.8513020796188924</v>
      </c>
      <c r="Q305" s="368">
        <f t="shared" ca="1" si="62"/>
        <v>209.47897416285059</v>
      </c>
      <c r="R305" s="369">
        <f t="shared" ca="1" si="64"/>
        <v>2145.9116497228169</v>
      </c>
      <c r="S305" s="370">
        <f>INDEX('1 mos LIBOR'!$M$3:$M$122,MATCH(L305,'1 mos LIBOR'!$N$3:$N$122))</f>
        <v>1.9434900000000001E-2</v>
      </c>
      <c r="T305" s="371">
        <f t="shared" si="65"/>
        <v>0.04</v>
      </c>
    </row>
    <row r="306" spans="2:20">
      <c r="B306" s="367">
        <f t="shared" si="66"/>
        <v>55549</v>
      </c>
      <c r="C306" s="323">
        <f t="shared" si="67"/>
        <v>358</v>
      </c>
      <c r="D306" s="368" t="e">
        <f>INDEX('Monthly Cash Flow'!$L$132:$EM$132, MATCH(C306, 'Monthly Cash Flow'!$L$12:$EM$12, 0))</f>
        <v>#N/A</v>
      </c>
      <c r="E306" s="368">
        <f t="shared" ca="1" si="60"/>
        <v>0</v>
      </c>
      <c r="F306" s="368" t="e">
        <f t="shared" si="56"/>
        <v>#N/A</v>
      </c>
      <c r="G306" s="368" t="e">
        <f t="shared" ca="1" si="57"/>
        <v>#N/A</v>
      </c>
      <c r="H306" s="369" t="e">
        <f t="shared" ca="1" si="58"/>
        <v>#N/A</v>
      </c>
      <c r="I306" s="370">
        <f>MAX($J$5, INDEX('1 mos LIBOR'!$M$3:$M$122,MATCH(B306,'1 mos LIBOR'!$N$3:$N$122)))</f>
        <v>4.3549999999999998E-2</v>
      </c>
      <c r="J306" s="371">
        <f t="shared" si="59"/>
        <v>4.3549999999999998E-2</v>
      </c>
      <c r="L306" s="363">
        <f t="shared" si="68"/>
        <v>55549</v>
      </c>
      <c r="M306" s="323">
        <f t="shared" si="69"/>
        <v>358</v>
      </c>
      <c r="N306" s="368">
        <v>2322.7329676596405</v>
      </c>
      <c r="O306" s="368">
        <f t="shared" ca="1" si="61"/>
        <v>217.33027624246949</v>
      </c>
      <c r="P306" s="368">
        <f t="shared" si="63"/>
        <v>7.7424432255321349</v>
      </c>
      <c r="Q306" s="368">
        <f t="shared" ca="1" si="62"/>
        <v>209.58783301693737</v>
      </c>
      <c r="R306" s="369">
        <f t="shared" ca="1" si="64"/>
        <v>2113.1451346427029</v>
      </c>
      <c r="S306" s="370">
        <f>INDEX('1 mos LIBOR'!$M$3:$M$122,MATCH(L306,'1 mos LIBOR'!$N$3:$N$122))</f>
        <v>1.9434900000000001E-2</v>
      </c>
      <c r="T306" s="371">
        <f t="shared" si="65"/>
        <v>0.04</v>
      </c>
    </row>
    <row r="307" spans="2:20">
      <c r="B307" s="367">
        <f t="shared" si="66"/>
        <v>55578</v>
      </c>
      <c r="C307" s="323">
        <f t="shared" si="67"/>
        <v>359</v>
      </c>
      <c r="D307" s="368" t="e">
        <f>INDEX('Monthly Cash Flow'!$L$132:$EM$132, MATCH(C307, 'Monthly Cash Flow'!$L$12:$EM$12, 0))</f>
        <v>#N/A</v>
      </c>
      <c r="E307" s="368">
        <f t="shared" ca="1" si="60"/>
        <v>0</v>
      </c>
      <c r="F307" s="368" t="e">
        <f t="shared" si="56"/>
        <v>#N/A</v>
      </c>
      <c r="G307" s="368" t="e">
        <f t="shared" ca="1" si="57"/>
        <v>#N/A</v>
      </c>
      <c r="H307" s="369" t="e">
        <f t="shared" ca="1" si="58"/>
        <v>#N/A</v>
      </c>
      <c r="I307" s="370">
        <f>MAX($J$5, INDEX('1 mos LIBOR'!$M$3:$M$122,MATCH(B307,'1 mos LIBOR'!$N$3:$N$122)))</f>
        <v>4.3549999999999998E-2</v>
      </c>
      <c r="J307" s="371">
        <f t="shared" si="59"/>
        <v>4.3549999999999998E-2</v>
      </c>
      <c r="L307" s="363">
        <f t="shared" si="68"/>
        <v>55578</v>
      </c>
      <c r="M307" s="323">
        <f t="shared" si="69"/>
        <v>359</v>
      </c>
      <c r="N307" s="368">
        <v>2289.9265631574767</v>
      </c>
      <c r="O307" s="368">
        <f t="shared" ca="1" si="61"/>
        <v>217.33027624246949</v>
      </c>
      <c r="P307" s="368">
        <f t="shared" si="63"/>
        <v>7.6330885438582561</v>
      </c>
      <c r="Q307" s="368">
        <f t="shared" ca="1" si="62"/>
        <v>209.69718769861123</v>
      </c>
      <c r="R307" s="369">
        <f t="shared" ca="1" si="64"/>
        <v>2080.2293754588654</v>
      </c>
      <c r="S307" s="370">
        <f>INDEX('1 mos LIBOR'!$M$3:$M$122,MATCH(L307,'1 mos LIBOR'!$N$3:$N$122))</f>
        <v>1.9434900000000001E-2</v>
      </c>
      <c r="T307" s="371">
        <f t="shared" si="65"/>
        <v>0.04</v>
      </c>
    </row>
    <row r="308" spans="2:20">
      <c r="B308" s="367">
        <f t="shared" si="66"/>
        <v>55609</v>
      </c>
      <c r="C308" s="323">
        <f t="shared" si="67"/>
        <v>360</v>
      </c>
      <c r="D308" s="368" t="e">
        <f>INDEX('Monthly Cash Flow'!$L$132:$EM$132, MATCH(C308, 'Monthly Cash Flow'!$L$12:$EM$12, 0))</f>
        <v>#N/A</v>
      </c>
      <c r="E308" s="368">
        <f t="shared" ca="1" si="60"/>
        <v>0</v>
      </c>
      <c r="F308" s="368" t="e">
        <f t="shared" si="56"/>
        <v>#N/A</v>
      </c>
      <c r="G308" s="368" t="e">
        <f t="shared" ca="1" si="57"/>
        <v>#N/A</v>
      </c>
      <c r="H308" s="369" t="e">
        <f t="shared" ca="1" si="58"/>
        <v>#N/A</v>
      </c>
      <c r="I308" s="370">
        <f>MAX($J$5, INDEX('1 mos LIBOR'!$M$3:$M$122,MATCH(B308,'1 mos LIBOR'!$N$3:$N$122)))</f>
        <v>4.3549999999999998E-2</v>
      </c>
      <c r="J308" s="371">
        <f t="shared" si="59"/>
        <v>4.3549999999999998E-2</v>
      </c>
      <c r="L308" s="363">
        <f t="shared" si="68"/>
        <v>55609</v>
      </c>
      <c r="M308" s="323">
        <f t="shared" si="69"/>
        <v>360</v>
      </c>
      <c r="N308" s="368">
        <v>2256.9707328642467</v>
      </c>
      <c r="O308" s="368">
        <f t="shared" ca="1" si="61"/>
        <v>217.33027624246949</v>
      </c>
      <c r="P308" s="368">
        <f t="shared" si="63"/>
        <v>7.5232357762141548</v>
      </c>
      <c r="Q308" s="368">
        <f t="shared" ca="1" si="62"/>
        <v>209.80704046625533</v>
      </c>
      <c r="R308" s="369">
        <f t="shared" ca="1" si="64"/>
        <v>2047.1636923979913</v>
      </c>
      <c r="S308" s="370">
        <f>INDEX('1 mos LIBOR'!$M$3:$M$122,MATCH(L308,'1 mos LIBOR'!$N$3:$N$122))</f>
        <v>1.9434900000000001E-2</v>
      </c>
      <c r="T308" s="371">
        <f t="shared" si="65"/>
        <v>0.04</v>
      </c>
    </row>
    <row r="309" spans="2:20">
      <c r="B309" s="367">
        <f t="shared" si="66"/>
        <v>55639</v>
      </c>
      <c r="C309" s="323">
        <f t="shared" si="67"/>
        <v>361</v>
      </c>
      <c r="D309" s="368" t="e">
        <f>INDEX('Monthly Cash Flow'!$L$132:$EM$132, MATCH(C309, 'Monthly Cash Flow'!$L$12:$EM$12, 0))</f>
        <v>#N/A</v>
      </c>
      <c r="E309" s="368">
        <f t="shared" ca="1" si="60"/>
        <v>0</v>
      </c>
      <c r="F309" s="368" t="e">
        <f t="shared" si="56"/>
        <v>#N/A</v>
      </c>
      <c r="G309" s="368" t="e">
        <f t="shared" ca="1" si="57"/>
        <v>#N/A</v>
      </c>
      <c r="H309" s="369" t="e">
        <f t="shared" ca="1" si="58"/>
        <v>#N/A</v>
      </c>
      <c r="I309" s="370">
        <f>MAX($J$5, INDEX('1 mos LIBOR'!$M$3:$M$122,MATCH(B309,'1 mos LIBOR'!$N$3:$N$122)))</f>
        <v>4.3549999999999998E-2</v>
      </c>
      <c r="J309" s="371">
        <f t="shared" si="59"/>
        <v>4.3549999999999998E-2</v>
      </c>
      <c r="L309" s="363">
        <f t="shared" si="68"/>
        <v>55639</v>
      </c>
      <c r="M309" s="323">
        <f t="shared" si="69"/>
        <v>361</v>
      </c>
      <c r="N309" s="368">
        <v>2223.8647961790925</v>
      </c>
      <c r="O309" s="368">
        <f t="shared" ca="1" si="61"/>
        <v>217.33027624246949</v>
      </c>
      <c r="P309" s="368">
        <f t="shared" si="63"/>
        <v>7.4128826539303079</v>
      </c>
      <c r="Q309" s="368">
        <f t="shared" ca="1" si="62"/>
        <v>209.9173935885392</v>
      </c>
      <c r="R309" s="369">
        <f t="shared" ca="1" si="64"/>
        <v>2013.9474025905533</v>
      </c>
      <c r="S309" s="370">
        <f>INDEX('1 mos LIBOR'!$M$3:$M$122,MATCH(L309,'1 mos LIBOR'!$N$3:$N$122))</f>
        <v>1.9434900000000001E-2</v>
      </c>
      <c r="T309" s="371">
        <f t="shared" si="65"/>
        <v>0.04</v>
      </c>
    </row>
    <row r="310" spans="2:20">
      <c r="B310" s="367">
        <f t="shared" si="66"/>
        <v>55670</v>
      </c>
      <c r="C310" s="323">
        <f t="shared" si="67"/>
        <v>362</v>
      </c>
      <c r="D310" s="368" t="e">
        <f>INDEX('Monthly Cash Flow'!$L$132:$EM$132, MATCH(C310, 'Monthly Cash Flow'!$L$12:$EM$12, 0))</f>
        <v>#N/A</v>
      </c>
      <c r="E310" s="368">
        <f t="shared" ca="1" si="60"/>
        <v>0</v>
      </c>
      <c r="F310" s="368" t="e">
        <f t="shared" si="56"/>
        <v>#N/A</v>
      </c>
      <c r="G310" s="368" t="e">
        <f t="shared" ca="1" si="57"/>
        <v>#N/A</v>
      </c>
      <c r="H310" s="369" t="e">
        <f t="shared" ca="1" si="58"/>
        <v>#N/A</v>
      </c>
      <c r="I310" s="370">
        <f>MAX($J$5, INDEX('1 mos LIBOR'!$M$3:$M$122,MATCH(B310,'1 mos LIBOR'!$N$3:$N$122)))</f>
        <v>4.3549999999999998E-2</v>
      </c>
      <c r="J310" s="371">
        <f t="shared" si="59"/>
        <v>4.3549999999999998E-2</v>
      </c>
      <c r="L310" s="363">
        <f t="shared" si="68"/>
        <v>55670</v>
      </c>
      <c r="M310" s="323">
        <f t="shared" si="69"/>
        <v>362</v>
      </c>
      <c r="N310" s="368">
        <v>2190.6080694011735</v>
      </c>
      <c r="O310" s="368">
        <f t="shared" ca="1" si="61"/>
        <v>217.33027624246949</v>
      </c>
      <c r="P310" s="368">
        <f t="shared" si="63"/>
        <v>7.3020268980039118</v>
      </c>
      <c r="Q310" s="368">
        <f t="shared" ca="1" si="62"/>
        <v>210.02824934446559</v>
      </c>
      <c r="R310" s="369">
        <f t="shared" ca="1" si="64"/>
        <v>1980.5798200567078</v>
      </c>
      <c r="S310" s="370">
        <f>INDEX('1 mos LIBOR'!$M$3:$M$122,MATCH(L310,'1 mos LIBOR'!$N$3:$N$122))</f>
        <v>1.9434900000000001E-2</v>
      </c>
      <c r="T310" s="371">
        <f t="shared" si="65"/>
        <v>0.04</v>
      </c>
    </row>
    <row r="311" spans="2:20">
      <c r="B311" s="367">
        <f t="shared" si="66"/>
        <v>55700</v>
      </c>
      <c r="C311" s="323">
        <f t="shared" si="67"/>
        <v>363</v>
      </c>
      <c r="D311" s="368" t="e">
        <f>INDEX('Monthly Cash Flow'!$L$132:$EM$132, MATCH(C311, 'Monthly Cash Flow'!$L$12:$EM$12, 0))</f>
        <v>#N/A</v>
      </c>
      <c r="E311" s="368">
        <f t="shared" ca="1" si="60"/>
        <v>0</v>
      </c>
      <c r="F311" s="368" t="e">
        <f t="shared" si="56"/>
        <v>#N/A</v>
      </c>
      <c r="G311" s="368" t="e">
        <f t="shared" ca="1" si="57"/>
        <v>#N/A</v>
      </c>
      <c r="H311" s="369" t="e">
        <f t="shared" ca="1" si="58"/>
        <v>#N/A</v>
      </c>
      <c r="I311" s="370">
        <f>MAX($J$5, INDEX('1 mos LIBOR'!$M$3:$M$122,MATCH(B311,'1 mos LIBOR'!$N$3:$N$122)))</f>
        <v>4.3549999999999998E-2</v>
      </c>
      <c r="J311" s="371">
        <f t="shared" si="59"/>
        <v>4.3549999999999998E-2</v>
      </c>
      <c r="L311" s="363">
        <f t="shared" si="68"/>
        <v>55700</v>
      </c>
      <c r="M311" s="323">
        <f t="shared" si="69"/>
        <v>363</v>
      </c>
      <c r="N311" s="368">
        <v>2157.1998657155445</v>
      </c>
      <c r="O311" s="368">
        <f t="shared" ca="1" si="61"/>
        <v>217.33027624246949</v>
      </c>
      <c r="P311" s="368">
        <f t="shared" si="63"/>
        <v>7.190666219051816</v>
      </c>
      <c r="Q311" s="368">
        <f t="shared" ca="1" si="62"/>
        <v>210.13961002341767</v>
      </c>
      <c r="R311" s="369">
        <f t="shared" ca="1" si="64"/>
        <v>1947.0602556921269</v>
      </c>
      <c r="S311" s="370">
        <f>INDEX('1 mos LIBOR'!$M$3:$M$122,MATCH(L311,'1 mos LIBOR'!$N$3:$N$122))</f>
        <v>1.9434900000000001E-2</v>
      </c>
      <c r="T311" s="371">
        <f t="shared" si="65"/>
        <v>0.04</v>
      </c>
    </row>
    <row r="312" spans="2:20">
      <c r="B312" s="367">
        <f t="shared" si="66"/>
        <v>55731</v>
      </c>
      <c r="C312" s="323">
        <f t="shared" si="67"/>
        <v>364</v>
      </c>
      <c r="D312" s="368" t="e">
        <f>INDEX('Monthly Cash Flow'!$L$132:$EM$132, MATCH(C312, 'Monthly Cash Flow'!$L$12:$EM$12, 0))</f>
        <v>#N/A</v>
      </c>
      <c r="E312" s="368">
        <f t="shared" ca="1" si="60"/>
        <v>0</v>
      </c>
      <c r="F312" s="368" t="e">
        <f t="shared" si="56"/>
        <v>#N/A</v>
      </c>
      <c r="G312" s="368" t="e">
        <f t="shared" ca="1" si="57"/>
        <v>#N/A</v>
      </c>
      <c r="H312" s="369" t="e">
        <f t="shared" ca="1" si="58"/>
        <v>#N/A</v>
      </c>
      <c r="I312" s="370">
        <f>MAX($J$5, INDEX('1 mos LIBOR'!$M$3:$M$122,MATCH(B312,'1 mos LIBOR'!$N$3:$N$122)))</f>
        <v>4.3549999999999998E-2</v>
      </c>
      <c r="J312" s="371">
        <f t="shared" si="59"/>
        <v>4.3549999999999998E-2</v>
      </c>
      <c r="L312" s="363">
        <f t="shared" si="68"/>
        <v>55731</v>
      </c>
      <c r="M312" s="323">
        <f t="shared" si="69"/>
        <v>364</v>
      </c>
      <c r="N312" s="368">
        <v>2123.6394951789734</v>
      </c>
      <c r="O312" s="368">
        <f t="shared" ca="1" si="61"/>
        <v>217.33027624246949</v>
      </c>
      <c r="P312" s="368">
        <f t="shared" si="63"/>
        <v>7.0787983172632449</v>
      </c>
      <c r="Q312" s="368">
        <f t="shared" ca="1" si="62"/>
        <v>210.25147792520625</v>
      </c>
      <c r="R312" s="369">
        <f t="shared" ca="1" si="64"/>
        <v>1913.3880172537672</v>
      </c>
      <c r="S312" s="370">
        <f>INDEX('1 mos LIBOR'!$M$3:$M$122,MATCH(L312,'1 mos LIBOR'!$N$3:$N$122))</f>
        <v>1.9434900000000001E-2</v>
      </c>
      <c r="T312" s="371">
        <f t="shared" si="65"/>
        <v>0.04</v>
      </c>
    </row>
    <row r="313" spans="2:20">
      <c r="B313" s="367">
        <f t="shared" si="66"/>
        <v>55762</v>
      </c>
      <c r="C313" s="323">
        <f t="shared" si="67"/>
        <v>365</v>
      </c>
      <c r="D313" s="368" t="e">
        <f>INDEX('Monthly Cash Flow'!$L$132:$EM$132, MATCH(C313, 'Monthly Cash Flow'!$L$12:$EM$12, 0))</f>
        <v>#N/A</v>
      </c>
      <c r="E313" s="368">
        <f t="shared" ca="1" si="60"/>
        <v>0</v>
      </c>
      <c r="F313" s="368" t="e">
        <f t="shared" si="56"/>
        <v>#N/A</v>
      </c>
      <c r="G313" s="368" t="e">
        <f t="shared" ca="1" si="57"/>
        <v>#N/A</v>
      </c>
      <c r="H313" s="369" t="e">
        <f t="shared" ca="1" si="58"/>
        <v>#N/A</v>
      </c>
      <c r="I313" s="370">
        <f>MAX($J$5, INDEX('1 mos LIBOR'!$M$3:$M$122,MATCH(B313,'1 mos LIBOR'!$N$3:$N$122)))</f>
        <v>4.3549999999999998E-2</v>
      </c>
      <c r="J313" s="371">
        <f t="shared" si="59"/>
        <v>4.3549999999999998E-2</v>
      </c>
      <c r="L313" s="363">
        <f t="shared" si="68"/>
        <v>55762</v>
      </c>
      <c r="M313" s="323">
        <f t="shared" si="69"/>
        <v>365</v>
      </c>
      <c r="N313" s="368">
        <v>2089.9262647056912</v>
      </c>
      <c r="O313" s="368">
        <f t="shared" ca="1" si="61"/>
        <v>217.33027624246949</v>
      </c>
      <c r="P313" s="368">
        <f t="shared" si="63"/>
        <v>6.9664208823523035</v>
      </c>
      <c r="Q313" s="368">
        <f t="shared" ca="1" si="62"/>
        <v>210.36385536011719</v>
      </c>
      <c r="R313" s="369">
        <f t="shared" ca="1" si="64"/>
        <v>1879.562409345574</v>
      </c>
      <c r="S313" s="370">
        <f>INDEX('1 mos LIBOR'!$M$3:$M$122,MATCH(L313,'1 mos LIBOR'!$N$3:$N$122))</f>
        <v>1.9434900000000001E-2</v>
      </c>
      <c r="T313" s="371">
        <f t="shared" si="65"/>
        <v>0.04</v>
      </c>
    </row>
    <row r="314" spans="2:20">
      <c r="B314" s="367">
        <f t="shared" si="66"/>
        <v>55792</v>
      </c>
      <c r="C314" s="323">
        <f t="shared" si="67"/>
        <v>366</v>
      </c>
      <c r="D314" s="368" t="e">
        <f>INDEX('Monthly Cash Flow'!$L$132:$EM$132, MATCH(C314, 'Monthly Cash Flow'!$L$12:$EM$12, 0))</f>
        <v>#N/A</v>
      </c>
      <c r="E314" s="368">
        <f t="shared" ca="1" si="60"/>
        <v>0</v>
      </c>
      <c r="F314" s="368" t="e">
        <f t="shared" si="56"/>
        <v>#N/A</v>
      </c>
      <c r="G314" s="368" t="e">
        <f t="shared" ca="1" si="57"/>
        <v>#N/A</v>
      </c>
      <c r="H314" s="369" t="e">
        <f t="shared" ca="1" si="58"/>
        <v>#N/A</v>
      </c>
      <c r="I314" s="370">
        <f>MAX($J$5, INDEX('1 mos LIBOR'!$M$3:$M$122,MATCH(B314,'1 mos LIBOR'!$N$3:$N$122)))</f>
        <v>4.3549999999999998E-2</v>
      </c>
      <c r="J314" s="371">
        <f t="shared" si="59"/>
        <v>4.3549999999999998E-2</v>
      </c>
      <c r="L314" s="363">
        <f t="shared" si="68"/>
        <v>55792</v>
      </c>
      <c r="M314" s="323">
        <f t="shared" si="69"/>
        <v>366</v>
      </c>
      <c r="N314" s="368">
        <v>2056.0594780530801</v>
      </c>
      <c r="O314" s="368">
        <f t="shared" ca="1" si="61"/>
        <v>217.33027624246949</v>
      </c>
      <c r="P314" s="368">
        <f t="shared" si="63"/>
        <v>6.8535315935102679</v>
      </c>
      <c r="Q314" s="368">
        <f t="shared" ca="1" si="62"/>
        <v>210.47674464895923</v>
      </c>
      <c r="R314" s="369">
        <f t="shared" ca="1" si="64"/>
        <v>1845.5827334041207</v>
      </c>
      <c r="S314" s="370">
        <f>INDEX('1 mos LIBOR'!$M$3:$M$122,MATCH(L314,'1 mos LIBOR'!$N$3:$N$122))</f>
        <v>1.9434900000000001E-2</v>
      </c>
      <c r="T314" s="371">
        <f t="shared" si="65"/>
        <v>0.04</v>
      </c>
    </row>
    <row r="315" spans="2:20">
      <c r="B315" s="367">
        <f t="shared" si="66"/>
        <v>55823</v>
      </c>
      <c r="C315" s="323">
        <f t="shared" si="67"/>
        <v>367</v>
      </c>
      <c r="D315" s="368" t="e">
        <f>INDEX('Monthly Cash Flow'!$L$132:$EM$132, MATCH(C315, 'Monthly Cash Flow'!$L$12:$EM$12, 0))</f>
        <v>#N/A</v>
      </c>
      <c r="E315" s="368">
        <f t="shared" ca="1" si="60"/>
        <v>0</v>
      </c>
      <c r="F315" s="368" t="e">
        <f t="shared" si="56"/>
        <v>#N/A</v>
      </c>
      <c r="G315" s="368" t="e">
        <f t="shared" ca="1" si="57"/>
        <v>#N/A</v>
      </c>
      <c r="H315" s="369" t="e">
        <f t="shared" ca="1" si="58"/>
        <v>#N/A</v>
      </c>
      <c r="I315" s="370">
        <f>MAX($J$5, INDEX('1 mos LIBOR'!$M$3:$M$122,MATCH(B315,'1 mos LIBOR'!$N$3:$N$122)))</f>
        <v>4.3549999999999998E-2</v>
      </c>
      <c r="J315" s="371">
        <f t="shared" si="59"/>
        <v>4.3549999999999998E-2</v>
      </c>
      <c r="L315" s="363">
        <f t="shared" si="68"/>
        <v>55823</v>
      </c>
      <c r="M315" s="323">
        <f t="shared" si="69"/>
        <v>367</v>
      </c>
      <c r="N315" s="368">
        <v>2022.0384358072934</v>
      </c>
      <c r="O315" s="368">
        <f t="shared" ca="1" si="61"/>
        <v>217.33027624246949</v>
      </c>
      <c r="P315" s="368">
        <f t="shared" si="63"/>
        <v>6.740128119357645</v>
      </c>
      <c r="Q315" s="368">
        <f t="shared" ca="1" si="62"/>
        <v>210.59014812311185</v>
      </c>
      <c r="R315" s="369">
        <f t="shared" ca="1" si="64"/>
        <v>1811.4482876841814</v>
      </c>
      <c r="S315" s="370">
        <f>INDEX('1 mos LIBOR'!$M$3:$M$122,MATCH(L315,'1 mos LIBOR'!$N$3:$N$122))</f>
        <v>1.9434900000000001E-2</v>
      </c>
      <c r="T315" s="371">
        <f t="shared" si="65"/>
        <v>0.04</v>
      </c>
    </row>
    <row r="316" spans="2:20">
      <c r="B316" s="367">
        <f t="shared" si="66"/>
        <v>55853</v>
      </c>
      <c r="C316" s="323">
        <f t="shared" si="67"/>
        <v>368</v>
      </c>
      <c r="D316" s="368" t="e">
        <f>INDEX('Monthly Cash Flow'!$L$132:$EM$132, MATCH(C316, 'Monthly Cash Flow'!$L$12:$EM$12, 0))</f>
        <v>#N/A</v>
      </c>
      <c r="E316" s="368">
        <f t="shared" ca="1" si="60"/>
        <v>0</v>
      </c>
      <c r="F316" s="368" t="e">
        <f t="shared" si="56"/>
        <v>#N/A</v>
      </c>
      <c r="G316" s="368" t="e">
        <f t="shared" ca="1" si="57"/>
        <v>#N/A</v>
      </c>
      <c r="H316" s="369" t="e">
        <f t="shared" ca="1" si="58"/>
        <v>#N/A</v>
      </c>
      <c r="I316" s="370">
        <f>MAX($J$5, INDEX('1 mos LIBOR'!$M$3:$M$122,MATCH(B316,'1 mos LIBOR'!$N$3:$N$122)))</f>
        <v>4.3549999999999998E-2</v>
      </c>
      <c r="J316" s="371">
        <f t="shared" si="59"/>
        <v>4.3549999999999998E-2</v>
      </c>
      <c r="L316" s="363">
        <f t="shared" si="68"/>
        <v>55853</v>
      </c>
      <c r="M316" s="323">
        <f t="shared" si="69"/>
        <v>368</v>
      </c>
      <c r="N316" s="368">
        <v>1987.8624353688117</v>
      </c>
      <c r="O316" s="368">
        <f t="shared" ca="1" si="61"/>
        <v>217.33027624246949</v>
      </c>
      <c r="P316" s="368">
        <f t="shared" si="63"/>
        <v>6.6262081178960388</v>
      </c>
      <c r="Q316" s="368">
        <f t="shared" ca="1" si="62"/>
        <v>210.70406812457347</v>
      </c>
      <c r="R316" s="369">
        <f t="shared" ca="1" si="64"/>
        <v>1777.1583672442382</v>
      </c>
      <c r="S316" s="370">
        <f>INDEX('1 mos LIBOR'!$M$3:$M$122,MATCH(L316,'1 mos LIBOR'!$N$3:$N$122))</f>
        <v>1.9434900000000001E-2</v>
      </c>
      <c r="T316" s="371">
        <f t="shared" si="65"/>
        <v>0.04</v>
      </c>
    </row>
    <row r="317" spans="2:20">
      <c r="B317" s="367">
        <f t="shared" si="66"/>
        <v>55884</v>
      </c>
      <c r="C317" s="323">
        <f t="shared" si="67"/>
        <v>369</v>
      </c>
      <c r="D317" s="368" t="e">
        <f>INDEX('Monthly Cash Flow'!$L$132:$EM$132, MATCH(C317, 'Monthly Cash Flow'!$L$12:$EM$12, 0))</f>
        <v>#N/A</v>
      </c>
      <c r="E317" s="368">
        <f t="shared" ca="1" si="60"/>
        <v>0</v>
      </c>
      <c r="F317" s="368" t="e">
        <f t="shared" si="56"/>
        <v>#N/A</v>
      </c>
      <c r="G317" s="368" t="e">
        <f t="shared" ca="1" si="57"/>
        <v>#N/A</v>
      </c>
      <c r="H317" s="369" t="e">
        <f t="shared" ca="1" si="58"/>
        <v>#N/A</v>
      </c>
      <c r="I317" s="370">
        <f>MAX($J$5, INDEX('1 mos LIBOR'!$M$3:$M$122,MATCH(B317,'1 mos LIBOR'!$N$3:$N$122)))</f>
        <v>4.3549999999999998E-2</v>
      </c>
      <c r="J317" s="371">
        <f t="shared" si="59"/>
        <v>4.3549999999999998E-2</v>
      </c>
      <c r="L317" s="363">
        <f t="shared" si="68"/>
        <v>55884</v>
      </c>
      <c r="M317" s="323">
        <f t="shared" si="69"/>
        <v>369</v>
      </c>
      <c r="N317" s="368">
        <v>1953.5307709379329</v>
      </c>
      <c r="O317" s="368">
        <f t="shared" ca="1" si="61"/>
        <v>217.33027624246949</v>
      </c>
      <c r="P317" s="368">
        <f t="shared" si="63"/>
        <v>6.5117692364597763</v>
      </c>
      <c r="Q317" s="368">
        <f t="shared" ca="1" si="62"/>
        <v>210.81850700600972</v>
      </c>
      <c r="R317" s="369">
        <f t="shared" ca="1" si="64"/>
        <v>1742.7122639319232</v>
      </c>
      <c r="S317" s="370">
        <f>INDEX('1 mos LIBOR'!$M$3:$M$122,MATCH(L317,'1 mos LIBOR'!$N$3:$N$122))</f>
        <v>1.9434900000000001E-2</v>
      </c>
      <c r="T317" s="371">
        <f t="shared" si="65"/>
        <v>0.04</v>
      </c>
    </row>
    <row r="318" spans="2:20">
      <c r="B318" s="367">
        <f t="shared" si="66"/>
        <v>55915</v>
      </c>
      <c r="C318" s="323">
        <f t="shared" si="67"/>
        <v>370</v>
      </c>
      <c r="D318" s="368" t="e">
        <f>INDEX('Monthly Cash Flow'!$L$132:$EM$132, MATCH(C318, 'Monthly Cash Flow'!$L$12:$EM$12, 0))</f>
        <v>#N/A</v>
      </c>
      <c r="E318" s="368">
        <f t="shared" ca="1" si="60"/>
        <v>0</v>
      </c>
      <c r="F318" s="368" t="e">
        <f t="shared" si="56"/>
        <v>#N/A</v>
      </c>
      <c r="G318" s="368" t="e">
        <f t="shared" ca="1" si="57"/>
        <v>#N/A</v>
      </c>
      <c r="H318" s="369" t="e">
        <f t="shared" ca="1" si="58"/>
        <v>#N/A</v>
      </c>
      <c r="I318" s="370">
        <f>MAX($J$5, INDEX('1 mos LIBOR'!$M$3:$M$122,MATCH(B318,'1 mos LIBOR'!$N$3:$N$122)))</f>
        <v>4.3549999999999998E-2</v>
      </c>
      <c r="J318" s="371">
        <f t="shared" si="59"/>
        <v>4.3549999999999998E-2</v>
      </c>
      <c r="L318" s="363">
        <f t="shared" si="68"/>
        <v>55915</v>
      </c>
      <c r="M318" s="323">
        <f t="shared" si="69"/>
        <v>370</v>
      </c>
      <c r="N318" s="368">
        <v>1919.0427335001959</v>
      </c>
      <c r="O318" s="368">
        <f t="shared" ca="1" si="61"/>
        <v>217.33027624246949</v>
      </c>
      <c r="P318" s="368">
        <f t="shared" si="63"/>
        <v>6.39680911166732</v>
      </c>
      <c r="Q318" s="368">
        <f t="shared" ca="1" si="62"/>
        <v>210.93346713080217</v>
      </c>
      <c r="R318" s="369">
        <f t="shared" ca="1" si="64"/>
        <v>1708.1092663693937</v>
      </c>
      <c r="S318" s="370">
        <f>INDEX('1 mos LIBOR'!$M$3:$M$122,MATCH(L318,'1 mos LIBOR'!$N$3:$N$122))</f>
        <v>1.9434900000000001E-2</v>
      </c>
      <c r="T318" s="371">
        <f t="shared" si="65"/>
        <v>0.04</v>
      </c>
    </row>
    <row r="319" spans="2:20">
      <c r="B319" s="367">
        <f t="shared" si="66"/>
        <v>55943</v>
      </c>
      <c r="C319" s="323">
        <f t="shared" si="67"/>
        <v>371</v>
      </c>
      <c r="D319" s="368" t="e">
        <f>INDEX('Monthly Cash Flow'!$L$132:$EM$132, MATCH(C319, 'Monthly Cash Flow'!$L$12:$EM$12, 0))</f>
        <v>#N/A</v>
      </c>
      <c r="E319" s="368">
        <f t="shared" ca="1" si="60"/>
        <v>0</v>
      </c>
      <c r="F319" s="368" t="e">
        <f t="shared" si="56"/>
        <v>#N/A</v>
      </c>
      <c r="G319" s="368" t="e">
        <f t="shared" ca="1" si="57"/>
        <v>#N/A</v>
      </c>
      <c r="H319" s="369" t="e">
        <f t="shared" ca="1" si="58"/>
        <v>#N/A</v>
      </c>
      <c r="I319" s="370">
        <f>MAX($J$5, INDEX('1 mos LIBOR'!$M$3:$M$122,MATCH(B319,'1 mos LIBOR'!$N$3:$N$122)))</f>
        <v>4.3549999999999998E-2</v>
      </c>
      <c r="J319" s="371">
        <f t="shared" si="59"/>
        <v>4.3549999999999998E-2</v>
      </c>
      <c r="L319" s="363">
        <f t="shared" si="68"/>
        <v>55943</v>
      </c>
      <c r="M319" s="323">
        <f t="shared" si="69"/>
        <v>371</v>
      </c>
      <c r="N319" s="368">
        <v>1884.3976108117386</v>
      </c>
      <c r="O319" s="368">
        <f t="shared" ca="1" si="61"/>
        <v>217.33027624246949</v>
      </c>
      <c r="P319" s="368">
        <f t="shared" si="63"/>
        <v>6.2813253693724613</v>
      </c>
      <c r="Q319" s="368">
        <f t="shared" ca="1" si="62"/>
        <v>211.04895087309703</v>
      </c>
      <c r="R319" s="369">
        <f t="shared" ca="1" si="64"/>
        <v>1673.3486599386415</v>
      </c>
      <c r="S319" s="370">
        <f>INDEX('1 mos LIBOR'!$M$3:$M$122,MATCH(L319,'1 mos LIBOR'!$N$3:$N$122))</f>
        <v>1.9434900000000001E-2</v>
      </c>
      <c r="T319" s="371">
        <f t="shared" si="65"/>
        <v>0.04</v>
      </c>
    </row>
    <row r="320" spans="2:20">
      <c r="B320" s="367">
        <f t="shared" si="66"/>
        <v>55974</v>
      </c>
      <c r="C320" s="323">
        <f t="shared" si="67"/>
        <v>372</v>
      </c>
      <c r="D320" s="368" t="e">
        <f>INDEX('Monthly Cash Flow'!$L$132:$EM$132, MATCH(C320, 'Monthly Cash Flow'!$L$12:$EM$12, 0))</f>
        <v>#N/A</v>
      </c>
      <c r="E320" s="368">
        <f t="shared" ca="1" si="60"/>
        <v>0</v>
      </c>
      <c r="F320" s="368" t="e">
        <f t="shared" si="56"/>
        <v>#N/A</v>
      </c>
      <c r="G320" s="368" t="e">
        <f t="shared" ca="1" si="57"/>
        <v>#N/A</v>
      </c>
      <c r="H320" s="369" t="e">
        <f t="shared" ca="1" si="58"/>
        <v>#N/A</v>
      </c>
      <c r="I320" s="370">
        <f>MAX($J$5, INDEX('1 mos LIBOR'!$M$3:$M$122,MATCH(B320,'1 mos LIBOR'!$N$3:$N$122)))</f>
        <v>4.3549999999999998E-2</v>
      </c>
      <c r="J320" s="371">
        <f t="shared" si="59"/>
        <v>4.3549999999999998E-2</v>
      </c>
      <c r="L320" s="363">
        <f t="shared" si="68"/>
        <v>55974</v>
      </c>
      <c r="M320" s="323">
        <f t="shared" si="69"/>
        <v>372</v>
      </c>
      <c r="N320" s="368">
        <v>1849.5946873845878</v>
      </c>
      <c r="O320" s="368">
        <f t="shared" ca="1" si="61"/>
        <v>217.33027624246949</v>
      </c>
      <c r="P320" s="368">
        <f t="shared" si="63"/>
        <v>6.1653156246152925</v>
      </c>
      <c r="Q320" s="368">
        <f t="shared" ca="1" si="62"/>
        <v>211.16496061785421</v>
      </c>
      <c r="R320" s="369">
        <f t="shared" ca="1" si="64"/>
        <v>1638.4297267667337</v>
      </c>
      <c r="S320" s="370">
        <f>INDEX('1 mos LIBOR'!$M$3:$M$122,MATCH(L320,'1 mos LIBOR'!$N$3:$N$122))</f>
        <v>1.9434900000000001E-2</v>
      </c>
      <c r="T320" s="371">
        <f t="shared" si="65"/>
        <v>0.04</v>
      </c>
    </row>
    <row r="321" spans="2:20">
      <c r="B321" s="367">
        <f t="shared" si="66"/>
        <v>56004</v>
      </c>
      <c r="C321" s="323">
        <f t="shared" si="67"/>
        <v>373</v>
      </c>
      <c r="D321" s="368" t="e">
        <f>INDEX('Monthly Cash Flow'!$L$132:$EM$132, MATCH(C321, 'Monthly Cash Flow'!$L$12:$EM$12, 0))</f>
        <v>#N/A</v>
      </c>
      <c r="E321" s="368">
        <f t="shared" ca="1" si="60"/>
        <v>0</v>
      </c>
      <c r="F321" s="368" t="e">
        <f t="shared" si="56"/>
        <v>#N/A</v>
      </c>
      <c r="G321" s="368" t="e">
        <f t="shared" ca="1" si="57"/>
        <v>#N/A</v>
      </c>
      <c r="H321" s="369" t="e">
        <f t="shared" ca="1" si="58"/>
        <v>#N/A</v>
      </c>
      <c r="I321" s="370">
        <f>MAX($J$5, INDEX('1 mos LIBOR'!$M$3:$M$122,MATCH(B321,'1 mos LIBOR'!$N$3:$N$122)))</f>
        <v>4.3549999999999998E-2</v>
      </c>
      <c r="J321" s="371">
        <f t="shared" si="59"/>
        <v>4.3549999999999998E-2</v>
      </c>
      <c r="L321" s="363">
        <f t="shared" si="68"/>
        <v>56004</v>
      </c>
      <c r="M321" s="323">
        <f t="shared" si="69"/>
        <v>373</v>
      </c>
      <c r="N321" s="368">
        <v>1814.6332444718842</v>
      </c>
      <c r="O321" s="368">
        <f t="shared" ca="1" si="61"/>
        <v>217.33027624246949</v>
      </c>
      <c r="P321" s="368">
        <f t="shared" si="63"/>
        <v>6.0487774815729471</v>
      </c>
      <c r="Q321" s="368">
        <f t="shared" ca="1" si="62"/>
        <v>211.28149876089654</v>
      </c>
      <c r="R321" s="369">
        <f t="shared" ca="1" si="64"/>
        <v>1603.3517457109876</v>
      </c>
      <c r="S321" s="370">
        <f>INDEX('1 mos LIBOR'!$M$3:$M$122,MATCH(L321,'1 mos LIBOR'!$N$3:$N$122))</f>
        <v>1.9434900000000001E-2</v>
      </c>
      <c r="T321" s="371">
        <f t="shared" si="65"/>
        <v>0.04</v>
      </c>
    </row>
    <row r="322" spans="2:20">
      <c r="B322" s="367">
        <f t="shared" si="66"/>
        <v>56035</v>
      </c>
      <c r="C322" s="323">
        <f t="shared" si="67"/>
        <v>374</v>
      </c>
      <c r="D322" s="368" t="e">
        <f>INDEX('Monthly Cash Flow'!$L$132:$EM$132, MATCH(C322, 'Monthly Cash Flow'!$L$12:$EM$12, 0))</f>
        <v>#N/A</v>
      </c>
      <c r="E322" s="368">
        <f t="shared" ca="1" si="60"/>
        <v>0</v>
      </c>
      <c r="F322" s="368" t="e">
        <f t="shared" si="56"/>
        <v>#N/A</v>
      </c>
      <c r="G322" s="368" t="e">
        <f t="shared" ca="1" si="57"/>
        <v>#N/A</v>
      </c>
      <c r="H322" s="369" t="e">
        <f t="shared" ca="1" si="58"/>
        <v>#N/A</v>
      </c>
      <c r="I322" s="370">
        <f>MAX($J$5, INDEX('1 mos LIBOR'!$M$3:$M$122,MATCH(B322,'1 mos LIBOR'!$N$3:$N$122)))</f>
        <v>4.3549999999999998E-2</v>
      </c>
      <c r="J322" s="371">
        <f t="shared" si="59"/>
        <v>4.3549999999999998E-2</v>
      </c>
      <c r="L322" s="363">
        <f t="shared" si="68"/>
        <v>56035</v>
      </c>
      <c r="M322" s="323">
        <f t="shared" si="69"/>
        <v>374</v>
      </c>
      <c r="N322" s="368">
        <v>1779.5125600530378</v>
      </c>
      <c r="O322" s="368">
        <f t="shared" ca="1" si="61"/>
        <v>217.33027624246949</v>
      </c>
      <c r="P322" s="368">
        <f t="shared" si="63"/>
        <v>5.9317085335101263</v>
      </c>
      <c r="Q322" s="368">
        <f t="shared" ca="1" si="62"/>
        <v>211.39856770895938</v>
      </c>
      <c r="R322" s="369">
        <f t="shared" ca="1" si="64"/>
        <v>1568.1139923440783</v>
      </c>
      <c r="S322" s="370">
        <f>INDEX('1 mos LIBOR'!$M$3:$M$122,MATCH(L322,'1 mos LIBOR'!$N$3:$N$122))</f>
        <v>1.9434900000000001E-2</v>
      </c>
      <c r="T322" s="371">
        <f t="shared" si="65"/>
        <v>0.04</v>
      </c>
    </row>
    <row r="323" spans="2:20">
      <c r="B323" s="367">
        <f t="shared" si="66"/>
        <v>56065</v>
      </c>
      <c r="C323" s="323">
        <f t="shared" si="67"/>
        <v>375</v>
      </c>
      <c r="D323" s="368" t="e">
        <f>INDEX('Monthly Cash Flow'!$L$132:$EM$132, MATCH(C323, 'Monthly Cash Flow'!$L$12:$EM$12, 0))</f>
        <v>#N/A</v>
      </c>
      <c r="E323" s="368">
        <f t="shared" ca="1" si="60"/>
        <v>0</v>
      </c>
      <c r="F323" s="368" t="e">
        <f t="shared" si="56"/>
        <v>#N/A</v>
      </c>
      <c r="G323" s="368" t="e">
        <f t="shared" ca="1" si="57"/>
        <v>#N/A</v>
      </c>
      <c r="H323" s="369" t="e">
        <f t="shared" ca="1" si="58"/>
        <v>#N/A</v>
      </c>
      <c r="I323" s="370">
        <f>MAX($J$5, INDEX('1 mos LIBOR'!$M$3:$M$122,MATCH(B323,'1 mos LIBOR'!$N$3:$N$122)))</f>
        <v>4.3549999999999998E-2</v>
      </c>
      <c r="J323" s="371">
        <f t="shared" si="59"/>
        <v>4.3549999999999998E-2</v>
      </c>
      <c r="L323" s="363">
        <f t="shared" si="68"/>
        <v>56065</v>
      </c>
      <c r="M323" s="323">
        <f t="shared" si="69"/>
        <v>375</v>
      </c>
      <c r="N323" s="368">
        <v>1744.2319088188176</v>
      </c>
      <c r="O323" s="368">
        <f t="shared" ca="1" si="61"/>
        <v>217.33027624246949</v>
      </c>
      <c r="P323" s="368">
        <f t="shared" si="63"/>
        <v>5.814106362729393</v>
      </c>
      <c r="Q323" s="368">
        <f t="shared" ca="1" si="62"/>
        <v>211.51616987974009</v>
      </c>
      <c r="R323" s="369">
        <f t="shared" ca="1" si="64"/>
        <v>1532.7157389390775</v>
      </c>
      <c r="S323" s="370">
        <f>INDEX('1 mos LIBOR'!$M$3:$M$122,MATCH(L323,'1 mos LIBOR'!$N$3:$N$122))</f>
        <v>1.9434900000000001E-2</v>
      </c>
      <c r="T323" s="371">
        <f t="shared" si="65"/>
        <v>0.04</v>
      </c>
    </row>
    <row r="324" spans="2:20">
      <c r="B324" s="367">
        <f t="shared" si="66"/>
        <v>56096</v>
      </c>
      <c r="C324" s="323">
        <f t="shared" si="67"/>
        <v>376</v>
      </c>
      <c r="D324" s="368" t="e">
        <f>INDEX('Monthly Cash Flow'!$L$132:$EM$132, MATCH(C324, 'Monthly Cash Flow'!$L$12:$EM$12, 0))</f>
        <v>#N/A</v>
      </c>
      <c r="E324" s="368">
        <f t="shared" ca="1" si="60"/>
        <v>0</v>
      </c>
      <c r="F324" s="368" t="e">
        <f t="shared" si="56"/>
        <v>#N/A</v>
      </c>
      <c r="G324" s="368" t="e">
        <f t="shared" ca="1" si="57"/>
        <v>#N/A</v>
      </c>
      <c r="H324" s="369" t="e">
        <f t="shared" ca="1" si="58"/>
        <v>#N/A</v>
      </c>
      <c r="I324" s="370">
        <f>MAX($J$5, INDEX('1 mos LIBOR'!$M$3:$M$122,MATCH(B324,'1 mos LIBOR'!$N$3:$N$122)))</f>
        <v>4.3549999999999998E-2</v>
      </c>
      <c r="J324" s="371">
        <f t="shared" si="59"/>
        <v>4.3549999999999998E-2</v>
      </c>
      <c r="L324" s="363">
        <f t="shared" si="68"/>
        <v>56096</v>
      </c>
      <c r="M324" s="323">
        <f t="shared" si="69"/>
        <v>376</v>
      </c>
      <c r="N324" s="368">
        <v>1708.7905621563721</v>
      </c>
      <c r="O324" s="368">
        <f t="shared" ca="1" si="61"/>
        <v>217.33027624246949</v>
      </c>
      <c r="P324" s="368">
        <f t="shared" si="63"/>
        <v>5.6959685405212399</v>
      </c>
      <c r="Q324" s="368">
        <f t="shared" ca="1" si="62"/>
        <v>211.63430770194825</v>
      </c>
      <c r="R324" s="369">
        <f t="shared" ca="1" si="64"/>
        <v>1497.1562544544238</v>
      </c>
      <c r="S324" s="370">
        <f>INDEX('1 mos LIBOR'!$M$3:$M$122,MATCH(L324,'1 mos LIBOR'!$N$3:$N$122))</f>
        <v>1.9434900000000001E-2</v>
      </c>
      <c r="T324" s="371">
        <f t="shared" si="65"/>
        <v>0.04</v>
      </c>
    </row>
    <row r="325" spans="2:20">
      <c r="B325" s="367">
        <f t="shared" si="66"/>
        <v>56127</v>
      </c>
      <c r="C325" s="323">
        <f t="shared" si="67"/>
        <v>377</v>
      </c>
      <c r="D325" s="368" t="e">
        <f>INDEX('Monthly Cash Flow'!$L$132:$EM$132, MATCH(C325, 'Monthly Cash Flow'!$L$12:$EM$12, 0))</f>
        <v>#N/A</v>
      </c>
      <c r="E325" s="368">
        <f t="shared" ca="1" si="60"/>
        <v>0</v>
      </c>
      <c r="F325" s="368" t="e">
        <f t="shared" ref="F325:F366" si="70">D325*J325/12</f>
        <v>#N/A</v>
      </c>
      <c r="G325" s="368" t="e">
        <f t="shared" ref="G325:G366" ca="1" si="71">+E325-F325</f>
        <v>#N/A</v>
      </c>
      <c r="H325" s="369" t="e">
        <f t="shared" ref="H325:H366" ca="1" si="72">+D325-G325</f>
        <v>#N/A</v>
      </c>
      <c r="I325" s="370">
        <f>MAX($J$5, INDEX('1 mos LIBOR'!$M$3:$M$122,MATCH(B325,'1 mos LIBOR'!$N$3:$N$122)))</f>
        <v>4.3549999999999998E-2</v>
      </c>
      <c r="J325" s="371">
        <f t="shared" ref="J325:J366" si="73">IF($I$2=1,I325+$J$4/10000,$J$3)</f>
        <v>4.3549999999999998E-2</v>
      </c>
      <c r="L325" s="363">
        <f t="shared" si="68"/>
        <v>56127</v>
      </c>
      <c r="M325" s="323">
        <f t="shared" si="69"/>
        <v>377</v>
      </c>
      <c r="N325" s="368">
        <v>1673.187788134182</v>
      </c>
      <c r="O325" s="368">
        <f t="shared" ca="1" si="61"/>
        <v>217.33027624246949</v>
      </c>
      <c r="P325" s="368">
        <f t="shared" si="63"/>
        <v>5.5772926271139402</v>
      </c>
      <c r="Q325" s="368">
        <f t="shared" ca="1" si="62"/>
        <v>211.75298361535556</v>
      </c>
      <c r="R325" s="369">
        <f t="shared" ca="1" si="64"/>
        <v>1461.4348045188265</v>
      </c>
      <c r="S325" s="370">
        <f>INDEX('1 mos LIBOR'!$M$3:$M$122,MATCH(L325,'1 mos LIBOR'!$N$3:$N$122))</f>
        <v>1.9434900000000001E-2</v>
      </c>
      <c r="T325" s="371">
        <f t="shared" si="65"/>
        <v>0.04</v>
      </c>
    </row>
    <row r="326" spans="2:20">
      <c r="B326" s="367">
        <f t="shared" si="66"/>
        <v>56157</v>
      </c>
      <c r="C326" s="323">
        <f t="shared" si="67"/>
        <v>378</v>
      </c>
      <c r="D326" s="368" t="e">
        <f>INDEX('Monthly Cash Flow'!$L$132:$EM$132, MATCH(C326, 'Monthly Cash Flow'!$L$12:$EM$12, 0))</f>
        <v>#N/A</v>
      </c>
      <c r="E326" s="368">
        <f t="shared" ca="1" si="60"/>
        <v>0</v>
      </c>
      <c r="F326" s="368" t="e">
        <f t="shared" si="70"/>
        <v>#N/A</v>
      </c>
      <c r="G326" s="368" t="e">
        <f t="shared" ca="1" si="71"/>
        <v>#N/A</v>
      </c>
      <c r="H326" s="369" t="e">
        <f t="shared" ca="1" si="72"/>
        <v>#N/A</v>
      </c>
      <c r="I326" s="370">
        <f>MAX($J$5, INDEX('1 mos LIBOR'!$M$3:$M$122,MATCH(B326,'1 mos LIBOR'!$N$3:$N$122)))</f>
        <v>4.3549999999999998E-2</v>
      </c>
      <c r="J326" s="371">
        <f t="shared" si="73"/>
        <v>4.3549999999999998E-2</v>
      </c>
      <c r="L326" s="363">
        <f t="shared" si="68"/>
        <v>56157</v>
      </c>
      <c r="M326" s="323">
        <f t="shared" si="69"/>
        <v>378</v>
      </c>
      <c r="N326" s="368">
        <v>1637.4228514869451</v>
      </c>
      <c r="O326" s="368">
        <f t="shared" ca="1" si="61"/>
        <v>217.33027624246949</v>
      </c>
      <c r="P326" s="368">
        <f t="shared" si="63"/>
        <v>5.4580761716231505</v>
      </c>
      <c r="Q326" s="368">
        <f t="shared" ca="1" si="62"/>
        <v>211.87220007084633</v>
      </c>
      <c r="R326" s="369">
        <f t="shared" ca="1" si="64"/>
        <v>1425.5506514160988</v>
      </c>
      <c r="S326" s="370">
        <f>INDEX('1 mos LIBOR'!$M$3:$M$122,MATCH(L326,'1 mos LIBOR'!$N$3:$N$122))</f>
        <v>1.9434900000000001E-2</v>
      </c>
      <c r="T326" s="371">
        <f t="shared" si="65"/>
        <v>0.04</v>
      </c>
    </row>
    <row r="327" spans="2:20">
      <c r="B327" s="367">
        <f t="shared" si="66"/>
        <v>56188</v>
      </c>
      <c r="C327" s="323">
        <f t="shared" si="67"/>
        <v>379</v>
      </c>
      <c r="D327" s="368" t="e">
        <f>INDEX('Monthly Cash Flow'!$L$132:$EM$132, MATCH(C327, 'Monthly Cash Flow'!$L$12:$EM$12, 0))</f>
        <v>#N/A</v>
      </c>
      <c r="E327" s="368">
        <f t="shared" ca="1" si="60"/>
        <v>0</v>
      </c>
      <c r="F327" s="368" t="e">
        <f t="shared" si="70"/>
        <v>#N/A</v>
      </c>
      <c r="G327" s="368" t="e">
        <f t="shared" ca="1" si="71"/>
        <v>#N/A</v>
      </c>
      <c r="H327" s="369" t="e">
        <f t="shared" ca="1" si="72"/>
        <v>#N/A</v>
      </c>
      <c r="I327" s="370">
        <f>MAX($J$5, INDEX('1 mos LIBOR'!$M$3:$M$122,MATCH(B327,'1 mos LIBOR'!$N$3:$N$122)))</f>
        <v>4.3549999999999998E-2</v>
      </c>
      <c r="J327" s="371">
        <f t="shared" si="73"/>
        <v>4.3549999999999998E-2</v>
      </c>
      <c r="L327" s="363">
        <f t="shared" si="68"/>
        <v>56188</v>
      </c>
      <c r="M327" s="323">
        <f t="shared" si="69"/>
        <v>379</v>
      </c>
      <c r="N327" s="368">
        <v>1601.4950136003906</v>
      </c>
      <c r="O327" s="368">
        <f t="shared" ca="1" si="61"/>
        <v>217.33027624246949</v>
      </c>
      <c r="P327" s="368">
        <f t="shared" si="63"/>
        <v>5.3383167120013022</v>
      </c>
      <c r="Q327" s="368">
        <f t="shared" ca="1" si="62"/>
        <v>211.99195953046819</v>
      </c>
      <c r="R327" s="369">
        <f t="shared" ca="1" si="64"/>
        <v>1389.5030540699224</v>
      </c>
      <c r="S327" s="370">
        <f>INDEX('1 mos LIBOR'!$M$3:$M$122,MATCH(L327,'1 mos LIBOR'!$N$3:$N$122))</f>
        <v>1.9434900000000001E-2</v>
      </c>
      <c r="T327" s="371">
        <f t="shared" si="65"/>
        <v>0.04</v>
      </c>
    </row>
    <row r="328" spans="2:20">
      <c r="B328" s="367">
        <f t="shared" si="66"/>
        <v>56218</v>
      </c>
      <c r="C328" s="323">
        <f t="shared" si="67"/>
        <v>380</v>
      </c>
      <c r="D328" s="368" t="e">
        <f>INDEX('Monthly Cash Flow'!$L$132:$EM$132, MATCH(C328, 'Monthly Cash Flow'!$L$12:$EM$12, 0))</f>
        <v>#N/A</v>
      </c>
      <c r="E328" s="368">
        <f t="shared" ca="1" si="60"/>
        <v>0</v>
      </c>
      <c r="F328" s="368" t="e">
        <f t="shared" si="70"/>
        <v>#N/A</v>
      </c>
      <c r="G328" s="368" t="e">
        <f t="shared" ca="1" si="71"/>
        <v>#N/A</v>
      </c>
      <c r="H328" s="369" t="e">
        <f t="shared" ca="1" si="72"/>
        <v>#N/A</v>
      </c>
      <c r="I328" s="370">
        <f>MAX($J$5, INDEX('1 mos LIBOR'!$M$3:$M$122,MATCH(B328,'1 mos LIBOR'!$N$3:$N$122)))</f>
        <v>4.3549999999999998E-2</v>
      </c>
      <c r="J328" s="371">
        <f t="shared" si="73"/>
        <v>4.3549999999999998E-2</v>
      </c>
      <c r="L328" s="363">
        <f t="shared" si="68"/>
        <v>56218</v>
      </c>
      <c r="M328" s="323">
        <f t="shared" si="69"/>
        <v>380</v>
      </c>
      <c r="N328" s="368">
        <v>1565.4035324960264</v>
      </c>
      <c r="O328" s="368">
        <f t="shared" ca="1" si="61"/>
        <v>217.33027624246949</v>
      </c>
      <c r="P328" s="368">
        <f t="shared" si="63"/>
        <v>5.2180117749867545</v>
      </c>
      <c r="Q328" s="368">
        <f t="shared" ca="1" si="62"/>
        <v>212.11226446748273</v>
      </c>
      <c r="R328" s="369">
        <f t="shared" ca="1" si="64"/>
        <v>1353.2912680285438</v>
      </c>
      <c r="S328" s="370">
        <f>INDEX('1 mos LIBOR'!$M$3:$M$122,MATCH(L328,'1 mos LIBOR'!$N$3:$N$122))</f>
        <v>1.9434900000000001E-2</v>
      </c>
      <c r="T328" s="371">
        <f t="shared" si="65"/>
        <v>0.04</v>
      </c>
    </row>
    <row r="329" spans="2:20">
      <c r="B329" s="367">
        <f t="shared" si="66"/>
        <v>56249</v>
      </c>
      <c r="C329" s="323">
        <f t="shared" si="67"/>
        <v>381</v>
      </c>
      <c r="D329" s="368" t="e">
        <f>INDEX('Monthly Cash Flow'!$L$132:$EM$132, MATCH(C329, 'Monthly Cash Flow'!$L$12:$EM$12, 0))</f>
        <v>#N/A</v>
      </c>
      <c r="E329" s="368">
        <f t="shared" ref="E329:E366" ca="1" si="74">-PMT(J329/12,$E$2*12,$D$9,)</f>
        <v>0</v>
      </c>
      <c r="F329" s="368" t="e">
        <f t="shared" si="70"/>
        <v>#N/A</v>
      </c>
      <c r="G329" s="368" t="e">
        <f t="shared" ca="1" si="71"/>
        <v>#N/A</v>
      </c>
      <c r="H329" s="369" t="e">
        <f t="shared" ca="1" si="72"/>
        <v>#N/A</v>
      </c>
      <c r="I329" s="370">
        <f>MAX($J$5, INDEX('1 mos LIBOR'!$M$3:$M$122,MATCH(B329,'1 mos LIBOR'!$N$3:$N$122)))</f>
        <v>4.3549999999999998E-2</v>
      </c>
      <c r="J329" s="371">
        <f t="shared" si="73"/>
        <v>4.3549999999999998E-2</v>
      </c>
      <c r="L329" s="363">
        <f t="shared" si="68"/>
        <v>56249</v>
      </c>
      <c r="M329" s="323">
        <f t="shared" si="69"/>
        <v>381</v>
      </c>
      <c r="N329" s="368">
        <v>1529.1476628158152</v>
      </c>
      <c r="O329" s="368">
        <f t="shared" ref="O329:O366" ca="1" si="75">-PMT(T329/12,$O$2*12,$N$9,)</f>
        <v>217.33027624246949</v>
      </c>
      <c r="P329" s="368">
        <f t="shared" si="63"/>
        <v>5.0971588760527178</v>
      </c>
      <c r="Q329" s="368">
        <f t="shared" ref="Q329:Q366" ca="1" si="76">+O329-P329</f>
        <v>212.23311736641676</v>
      </c>
      <c r="R329" s="369">
        <f t="shared" ca="1" si="64"/>
        <v>1316.9145454493985</v>
      </c>
      <c r="S329" s="370">
        <f>INDEX('1 mos LIBOR'!$M$3:$M$122,MATCH(L329,'1 mos LIBOR'!$N$3:$N$122))</f>
        <v>1.9434900000000001E-2</v>
      </c>
      <c r="T329" s="371">
        <f t="shared" si="65"/>
        <v>0.04</v>
      </c>
    </row>
    <row r="330" spans="2:20">
      <c r="B330" s="367">
        <f t="shared" si="66"/>
        <v>56280</v>
      </c>
      <c r="C330" s="323">
        <f t="shared" si="67"/>
        <v>382</v>
      </c>
      <c r="D330" s="368" t="e">
        <f>INDEX('Monthly Cash Flow'!$L$132:$EM$132, MATCH(C330, 'Monthly Cash Flow'!$L$12:$EM$12, 0))</f>
        <v>#N/A</v>
      </c>
      <c r="E330" s="368">
        <f t="shared" ca="1" si="74"/>
        <v>0</v>
      </c>
      <c r="F330" s="368" t="e">
        <f t="shared" si="70"/>
        <v>#N/A</v>
      </c>
      <c r="G330" s="368" t="e">
        <f t="shared" ca="1" si="71"/>
        <v>#N/A</v>
      </c>
      <c r="H330" s="369" t="e">
        <f t="shared" ca="1" si="72"/>
        <v>#N/A</v>
      </c>
      <c r="I330" s="370">
        <f>MAX($J$5, INDEX('1 mos LIBOR'!$M$3:$M$122,MATCH(B330,'1 mos LIBOR'!$N$3:$N$122)))</f>
        <v>4.3549999999999998E-2</v>
      </c>
      <c r="J330" s="371">
        <f t="shared" si="73"/>
        <v>4.3549999999999998E-2</v>
      </c>
      <c r="L330" s="363">
        <f t="shared" si="68"/>
        <v>56280</v>
      </c>
      <c r="M330" s="323">
        <f t="shared" si="69"/>
        <v>382</v>
      </c>
      <c r="N330" s="368">
        <v>1492.7266558067813</v>
      </c>
      <c r="O330" s="368">
        <f t="shared" ca="1" si="75"/>
        <v>217.33027624246949</v>
      </c>
      <c r="P330" s="368">
        <f t="shared" ref="P330:P366" si="77">N330*T330/12</f>
        <v>4.9757555193559382</v>
      </c>
      <c r="Q330" s="368">
        <f t="shared" ca="1" si="76"/>
        <v>212.35452072311355</v>
      </c>
      <c r="R330" s="369">
        <f t="shared" ref="R330:R366" ca="1" si="78">+N330-Q330</f>
        <v>1280.3721350836677</v>
      </c>
      <c r="S330" s="370">
        <f>INDEX('1 mos LIBOR'!$M$3:$M$122,MATCH(L330,'1 mos LIBOR'!$N$3:$N$122))</f>
        <v>1.9434900000000001E-2</v>
      </c>
      <c r="T330" s="371">
        <f t="shared" ref="T330:T366" si="79">IF($S$2=1,S330+$T$4/10000,$T$3)</f>
        <v>0.04</v>
      </c>
    </row>
    <row r="331" spans="2:20">
      <c r="B331" s="367">
        <f t="shared" ref="B331:B366" si="80">EOMONTH(B330,1)</f>
        <v>56308</v>
      </c>
      <c r="C331" s="323">
        <f t="shared" ref="C331:C366" si="81">+C330+1</f>
        <v>383</v>
      </c>
      <c r="D331" s="368" t="e">
        <f>INDEX('Monthly Cash Flow'!$L$132:$EM$132, MATCH(C331, 'Monthly Cash Flow'!$L$12:$EM$12, 0))</f>
        <v>#N/A</v>
      </c>
      <c r="E331" s="368">
        <f t="shared" ca="1" si="74"/>
        <v>0</v>
      </c>
      <c r="F331" s="368" t="e">
        <f t="shared" si="70"/>
        <v>#N/A</v>
      </c>
      <c r="G331" s="368" t="e">
        <f t="shared" ca="1" si="71"/>
        <v>#N/A</v>
      </c>
      <c r="H331" s="369" t="e">
        <f t="shared" ca="1" si="72"/>
        <v>#N/A</v>
      </c>
      <c r="I331" s="370">
        <f>MAX($J$5, INDEX('1 mos LIBOR'!$M$3:$M$122,MATCH(B331,'1 mos LIBOR'!$N$3:$N$122)))</f>
        <v>4.3549999999999998E-2</v>
      </c>
      <c r="J331" s="371">
        <f t="shared" si="73"/>
        <v>4.3549999999999998E-2</v>
      </c>
      <c r="L331" s="363">
        <f t="shared" ref="L331:L366" si="82">EOMONTH(L330,1)</f>
        <v>56308</v>
      </c>
      <c r="M331" s="323">
        <f t="shared" ref="M331:M366" si="83">+M330+1</f>
        <v>383</v>
      </c>
      <c r="N331" s="368">
        <v>1456.1397593055478</v>
      </c>
      <c r="O331" s="368">
        <f t="shared" ca="1" si="75"/>
        <v>217.33027624246949</v>
      </c>
      <c r="P331" s="368">
        <f t="shared" si="77"/>
        <v>4.8537991976851593</v>
      </c>
      <c r="Q331" s="368">
        <f t="shared" ca="1" si="76"/>
        <v>212.47647704478433</v>
      </c>
      <c r="R331" s="369">
        <f t="shared" ca="1" si="78"/>
        <v>1243.6632822607635</v>
      </c>
      <c r="S331" s="370">
        <f>INDEX('1 mos LIBOR'!$M$3:$M$122,MATCH(L331,'1 mos LIBOR'!$N$3:$N$122))</f>
        <v>1.9434900000000001E-2</v>
      </c>
      <c r="T331" s="371">
        <f t="shared" si="79"/>
        <v>0.04</v>
      </c>
    </row>
    <row r="332" spans="2:20">
      <c r="B332" s="367">
        <f t="shared" si="80"/>
        <v>56339</v>
      </c>
      <c r="C332" s="323">
        <f t="shared" si="81"/>
        <v>384</v>
      </c>
      <c r="D332" s="368" t="e">
        <f>INDEX('Monthly Cash Flow'!$L$132:$EM$132, MATCH(C332, 'Monthly Cash Flow'!$L$12:$EM$12, 0))</f>
        <v>#N/A</v>
      </c>
      <c r="E332" s="368">
        <f t="shared" ca="1" si="74"/>
        <v>0</v>
      </c>
      <c r="F332" s="368" t="e">
        <f t="shared" si="70"/>
        <v>#N/A</v>
      </c>
      <c r="G332" s="368" t="e">
        <f t="shared" ca="1" si="71"/>
        <v>#N/A</v>
      </c>
      <c r="H332" s="369" t="e">
        <f t="shared" ca="1" si="72"/>
        <v>#N/A</v>
      </c>
      <c r="I332" s="370">
        <f>MAX($J$5, INDEX('1 mos LIBOR'!$M$3:$M$122,MATCH(B332,'1 mos LIBOR'!$N$3:$N$122)))</f>
        <v>4.3549999999999998E-2</v>
      </c>
      <c r="J332" s="371">
        <f t="shared" si="73"/>
        <v>4.3549999999999998E-2</v>
      </c>
      <c r="L332" s="363">
        <f t="shared" si="82"/>
        <v>56339</v>
      </c>
      <c r="M332" s="323">
        <f t="shared" si="83"/>
        <v>384</v>
      </c>
      <c r="N332" s="368">
        <v>1419.3862177228029</v>
      </c>
      <c r="O332" s="368">
        <f t="shared" ca="1" si="75"/>
        <v>217.33027624246949</v>
      </c>
      <c r="P332" s="368">
        <f t="shared" si="77"/>
        <v>4.7312873924093433</v>
      </c>
      <c r="Q332" s="368">
        <f t="shared" ca="1" si="76"/>
        <v>212.59898885006015</v>
      </c>
      <c r="R332" s="369">
        <f t="shared" ca="1" si="78"/>
        <v>1206.7872288727428</v>
      </c>
      <c r="S332" s="370">
        <f>INDEX('1 mos LIBOR'!$M$3:$M$122,MATCH(L332,'1 mos LIBOR'!$N$3:$N$122))</f>
        <v>1.9434900000000001E-2</v>
      </c>
      <c r="T332" s="371">
        <f t="shared" si="79"/>
        <v>0.04</v>
      </c>
    </row>
    <row r="333" spans="2:20">
      <c r="B333" s="367">
        <f t="shared" si="80"/>
        <v>56369</v>
      </c>
      <c r="C333" s="323">
        <f t="shared" si="81"/>
        <v>385</v>
      </c>
      <c r="D333" s="368" t="e">
        <f>INDEX('Monthly Cash Flow'!$L$132:$EM$132, MATCH(C333, 'Monthly Cash Flow'!$L$12:$EM$12, 0))</f>
        <v>#N/A</v>
      </c>
      <c r="E333" s="368">
        <f t="shared" ca="1" si="74"/>
        <v>0</v>
      </c>
      <c r="F333" s="368" t="e">
        <f t="shared" si="70"/>
        <v>#N/A</v>
      </c>
      <c r="G333" s="368" t="e">
        <f t="shared" ca="1" si="71"/>
        <v>#N/A</v>
      </c>
      <c r="H333" s="369" t="e">
        <f t="shared" ca="1" si="72"/>
        <v>#N/A</v>
      </c>
      <c r="I333" s="370">
        <f>MAX($J$5, INDEX('1 mos LIBOR'!$M$3:$M$122,MATCH(B333,'1 mos LIBOR'!$N$3:$N$122)))</f>
        <v>4.3549999999999998E-2</v>
      </c>
      <c r="J333" s="371">
        <f t="shared" si="73"/>
        <v>4.3549999999999998E-2</v>
      </c>
      <c r="L333" s="363">
        <f t="shared" si="82"/>
        <v>56369</v>
      </c>
      <c r="M333" s="323">
        <f t="shared" si="83"/>
        <v>385</v>
      </c>
      <c r="N333" s="368">
        <v>1382.4652720276954</v>
      </c>
      <c r="O333" s="368">
        <f t="shared" ca="1" si="75"/>
        <v>217.33027624246949</v>
      </c>
      <c r="P333" s="368">
        <f t="shared" si="77"/>
        <v>4.6082175734256516</v>
      </c>
      <c r="Q333" s="368">
        <f t="shared" ca="1" si="76"/>
        <v>212.72205866904383</v>
      </c>
      <c r="R333" s="369">
        <f t="shared" ca="1" si="78"/>
        <v>1169.7432133586515</v>
      </c>
      <c r="S333" s="370">
        <f>INDEX('1 mos LIBOR'!$M$3:$M$122,MATCH(L333,'1 mos LIBOR'!$N$3:$N$122))</f>
        <v>1.9434900000000001E-2</v>
      </c>
      <c r="T333" s="371">
        <f t="shared" si="79"/>
        <v>0.04</v>
      </c>
    </row>
    <row r="334" spans="2:20">
      <c r="B334" s="367">
        <f t="shared" si="80"/>
        <v>56400</v>
      </c>
      <c r="C334" s="323">
        <f t="shared" si="81"/>
        <v>386</v>
      </c>
      <c r="D334" s="368" t="e">
        <f>INDEX('Monthly Cash Flow'!$L$132:$EM$132, MATCH(C334, 'Monthly Cash Flow'!$L$12:$EM$12, 0))</f>
        <v>#N/A</v>
      </c>
      <c r="E334" s="368">
        <f t="shared" ca="1" si="74"/>
        <v>0</v>
      </c>
      <c r="F334" s="368" t="e">
        <f t="shared" si="70"/>
        <v>#N/A</v>
      </c>
      <c r="G334" s="368" t="e">
        <f t="shared" ca="1" si="71"/>
        <v>#N/A</v>
      </c>
      <c r="H334" s="369" t="e">
        <f t="shared" ca="1" si="72"/>
        <v>#N/A</v>
      </c>
      <c r="I334" s="370">
        <f>MAX($J$5, INDEX('1 mos LIBOR'!$M$3:$M$122,MATCH(B334,'1 mos LIBOR'!$N$3:$N$122)))</f>
        <v>4.3549999999999998E-2</v>
      </c>
      <c r="J334" s="371">
        <f t="shared" si="73"/>
        <v>4.3549999999999998E-2</v>
      </c>
      <c r="L334" s="363">
        <f t="shared" si="82"/>
        <v>56400</v>
      </c>
      <c r="M334" s="323">
        <f t="shared" si="83"/>
        <v>386</v>
      </c>
      <c r="N334" s="368">
        <v>1345.3761597321595</v>
      </c>
      <c r="O334" s="368">
        <f t="shared" ca="1" si="75"/>
        <v>217.33027624246949</v>
      </c>
      <c r="P334" s="368">
        <f t="shared" si="77"/>
        <v>4.4845871991071986</v>
      </c>
      <c r="Q334" s="368">
        <f t="shared" ca="1" si="76"/>
        <v>212.84568904336228</v>
      </c>
      <c r="R334" s="369">
        <f t="shared" ca="1" si="78"/>
        <v>1132.5304706887973</v>
      </c>
      <c r="S334" s="370">
        <f>INDEX('1 mos LIBOR'!$M$3:$M$122,MATCH(L334,'1 mos LIBOR'!$N$3:$N$122))</f>
        <v>1.9434900000000001E-2</v>
      </c>
      <c r="T334" s="371">
        <f t="shared" si="79"/>
        <v>0.04</v>
      </c>
    </row>
    <row r="335" spans="2:20">
      <c r="B335" s="367">
        <f t="shared" si="80"/>
        <v>56430</v>
      </c>
      <c r="C335" s="323">
        <f t="shared" si="81"/>
        <v>387</v>
      </c>
      <c r="D335" s="368" t="e">
        <f>INDEX('Monthly Cash Flow'!$L$132:$EM$132, MATCH(C335, 'Monthly Cash Flow'!$L$12:$EM$12, 0))</f>
        <v>#N/A</v>
      </c>
      <c r="E335" s="368">
        <f t="shared" ca="1" si="74"/>
        <v>0</v>
      </c>
      <c r="F335" s="368" t="e">
        <f t="shared" si="70"/>
        <v>#N/A</v>
      </c>
      <c r="G335" s="368" t="e">
        <f t="shared" ca="1" si="71"/>
        <v>#N/A</v>
      </c>
      <c r="H335" s="369" t="e">
        <f t="shared" ca="1" si="72"/>
        <v>#N/A</v>
      </c>
      <c r="I335" s="370">
        <f>MAX($J$5, INDEX('1 mos LIBOR'!$M$3:$M$122,MATCH(B335,'1 mos LIBOR'!$N$3:$N$122)))</f>
        <v>4.3549999999999998E-2</v>
      </c>
      <c r="J335" s="371">
        <f t="shared" si="73"/>
        <v>4.3549999999999998E-2</v>
      </c>
      <c r="L335" s="363">
        <f t="shared" si="82"/>
        <v>56430</v>
      </c>
      <c r="M335" s="323">
        <f t="shared" si="83"/>
        <v>387</v>
      </c>
      <c r="N335" s="368">
        <v>1308.1181148751677</v>
      </c>
      <c r="O335" s="368">
        <f t="shared" ca="1" si="75"/>
        <v>217.33027624246949</v>
      </c>
      <c r="P335" s="368">
        <f t="shared" si="77"/>
        <v>4.3603937162505595</v>
      </c>
      <c r="Q335" s="368">
        <f t="shared" ca="1" si="76"/>
        <v>212.96988252621892</v>
      </c>
      <c r="R335" s="369">
        <f t="shared" ca="1" si="78"/>
        <v>1095.1482323489488</v>
      </c>
      <c r="S335" s="370">
        <f>INDEX('1 mos LIBOR'!$M$3:$M$122,MATCH(L335,'1 mos LIBOR'!$N$3:$N$122))</f>
        <v>1.9434900000000001E-2</v>
      </c>
      <c r="T335" s="371">
        <f t="shared" si="79"/>
        <v>0.04</v>
      </c>
    </row>
    <row r="336" spans="2:20">
      <c r="B336" s="367">
        <f t="shared" si="80"/>
        <v>56461</v>
      </c>
      <c r="C336" s="323">
        <f t="shared" si="81"/>
        <v>388</v>
      </c>
      <c r="D336" s="368" t="e">
        <f>INDEX('Monthly Cash Flow'!$L$132:$EM$132, MATCH(C336, 'Monthly Cash Flow'!$L$12:$EM$12, 0))</f>
        <v>#N/A</v>
      </c>
      <c r="E336" s="368">
        <f t="shared" ca="1" si="74"/>
        <v>0</v>
      </c>
      <c r="F336" s="368" t="e">
        <f t="shared" si="70"/>
        <v>#N/A</v>
      </c>
      <c r="G336" s="368" t="e">
        <f t="shared" ca="1" si="71"/>
        <v>#N/A</v>
      </c>
      <c r="H336" s="369" t="e">
        <f t="shared" ca="1" si="72"/>
        <v>#N/A</v>
      </c>
      <c r="I336" s="370">
        <f>MAX($J$5, INDEX('1 mos LIBOR'!$M$3:$M$122,MATCH(B336,'1 mos LIBOR'!$N$3:$N$122)))</f>
        <v>4.3549999999999998E-2</v>
      </c>
      <c r="J336" s="371">
        <f t="shared" si="73"/>
        <v>4.3549999999999998E-2</v>
      </c>
      <c r="L336" s="363">
        <f t="shared" si="82"/>
        <v>56461</v>
      </c>
      <c r="M336" s="323">
        <f t="shared" si="83"/>
        <v>388</v>
      </c>
      <c r="N336" s="368">
        <v>1270.6903680069124</v>
      </c>
      <c r="O336" s="368">
        <f t="shared" ca="1" si="75"/>
        <v>217.33027624246949</v>
      </c>
      <c r="P336" s="368">
        <f t="shared" si="77"/>
        <v>4.2356345600230414</v>
      </c>
      <c r="Q336" s="368">
        <f t="shared" ca="1" si="76"/>
        <v>213.09464168244645</v>
      </c>
      <c r="R336" s="369">
        <f t="shared" ca="1" si="78"/>
        <v>1057.5957263244659</v>
      </c>
      <c r="S336" s="370">
        <f>INDEX('1 mos LIBOR'!$M$3:$M$122,MATCH(L336,'1 mos LIBOR'!$N$3:$N$122))</f>
        <v>1.9434900000000001E-2</v>
      </c>
      <c r="T336" s="371">
        <f t="shared" si="79"/>
        <v>0.04</v>
      </c>
    </row>
    <row r="337" spans="2:20">
      <c r="B337" s="367">
        <f t="shared" si="80"/>
        <v>56492</v>
      </c>
      <c r="C337" s="323">
        <f t="shared" si="81"/>
        <v>389</v>
      </c>
      <c r="D337" s="368" t="e">
        <f>INDEX('Monthly Cash Flow'!$L$132:$EM$132, MATCH(C337, 'Monthly Cash Flow'!$L$12:$EM$12, 0))</f>
        <v>#N/A</v>
      </c>
      <c r="E337" s="368">
        <f t="shared" ca="1" si="74"/>
        <v>0</v>
      </c>
      <c r="F337" s="368" t="e">
        <f t="shared" si="70"/>
        <v>#N/A</v>
      </c>
      <c r="G337" s="368" t="e">
        <f t="shared" ca="1" si="71"/>
        <v>#N/A</v>
      </c>
      <c r="H337" s="369" t="e">
        <f t="shared" ca="1" si="72"/>
        <v>#N/A</v>
      </c>
      <c r="I337" s="370">
        <f>MAX($J$5, INDEX('1 mos LIBOR'!$M$3:$M$122,MATCH(B337,'1 mos LIBOR'!$N$3:$N$122)))</f>
        <v>4.3549999999999998E-2</v>
      </c>
      <c r="J337" s="371">
        <f t="shared" si="73"/>
        <v>4.3549999999999998E-2</v>
      </c>
      <c r="L337" s="363">
        <f t="shared" si="82"/>
        <v>56492</v>
      </c>
      <c r="M337" s="323">
        <f t="shared" si="83"/>
        <v>389</v>
      </c>
      <c r="N337" s="368">
        <v>1233.0921461729154</v>
      </c>
      <c r="O337" s="368">
        <f t="shared" ca="1" si="75"/>
        <v>217.33027624246949</v>
      </c>
      <c r="P337" s="368">
        <f t="shared" si="77"/>
        <v>4.1103071539097185</v>
      </c>
      <c r="Q337" s="368">
        <f t="shared" ca="1" si="76"/>
        <v>213.21996908855976</v>
      </c>
      <c r="R337" s="369">
        <f t="shared" ca="1" si="78"/>
        <v>1019.8721770843556</v>
      </c>
      <c r="S337" s="370">
        <f>INDEX('1 mos LIBOR'!$M$3:$M$122,MATCH(L337,'1 mos LIBOR'!$N$3:$N$122))</f>
        <v>1.9434900000000001E-2</v>
      </c>
      <c r="T337" s="371">
        <f t="shared" si="79"/>
        <v>0.04</v>
      </c>
    </row>
    <row r="338" spans="2:20">
      <c r="B338" s="367">
        <f t="shared" si="80"/>
        <v>56522</v>
      </c>
      <c r="C338" s="323">
        <f t="shared" si="81"/>
        <v>390</v>
      </c>
      <c r="D338" s="368" t="e">
        <f>INDEX('Monthly Cash Flow'!$L$132:$EM$132, MATCH(C338, 'Monthly Cash Flow'!$L$12:$EM$12, 0))</f>
        <v>#N/A</v>
      </c>
      <c r="E338" s="368">
        <f t="shared" ca="1" si="74"/>
        <v>0</v>
      </c>
      <c r="F338" s="368" t="e">
        <f t="shared" si="70"/>
        <v>#N/A</v>
      </c>
      <c r="G338" s="368" t="e">
        <f t="shared" ca="1" si="71"/>
        <v>#N/A</v>
      </c>
      <c r="H338" s="369" t="e">
        <f t="shared" ca="1" si="72"/>
        <v>#N/A</v>
      </c>
      <c r="I338" s="370">
        <f>MAX($J$5, INDEX('1 mos LIBOR'!$M$3:$M$122,MATCH(B338,'1 mos LIBOR'!$N$3:$N$122)))</f>
        <v>4.3549999999999998E-2</v>
      </c>
      <c r="J338" s="371">
        <f t="shared" si="73"/>
        <v>4.3549999999999998E-2</v>
      </c>
      <c r="L338" s="363">
        <f t="shared" si="82"/>
        <v>56522</v>
      </c>
      <c r="M338" s="323">
        <f t="shared" si="83"/>
        <v>390</v>
      </c>
      <c r="N338" s="368">
        <v>1195.3226728980642</v>
      </c>
      <c r="O338" s="368">
        <f t="shared" ca="1" si="75"/>
        <v>217.33027624246949</v>
      </c>
      <c r="P338" s="368">
        <f t="shared" si="77"/>
        <v>3.984408909660214</v>
      </c>
      <c r="Q338" s="368">
        <f t="shared" ca="1" si="76"/>
        <v>213.34586733280929</v>
      </c>
      <c r="R338" s="369">
        <f t="shared" ca="1" si="78"/>
        <v>981.97680556525484</v>
      </c>
      <c r="S338" s="370">
        <f>INDEX('1 mos LIBOR'!$M$3:$M$122,MATCH(L338,'1 mos LIBOR'!$N$3:$N$122))</f>
        <v>1.9434900000000001E-2</v>
      </c>
      <c r="T338" s="371">
        <f t="shared" si="79"/>
        <v>0.04</v>
      </c>
    </row>
    <row r="339" spans="2:20">
      <c r="B339" s="367">
        <f t="shared" si="80"/>
        <v>56553</v>
      </c>
      <c r="C339" s="323">
        <f t="shared" si="81"/>
        <v>391</v>
      </c>
      <c r="D339" s="368" t="e">
        <f>INDEX('Monthly Cash Flow'!$L$132:$EM$132, MATCH(C339, 'Monthly Cash Flow'!$L$12:$EM$12, 0))</f>
        <v>#N/A</v>
      </c>
      <c r="E339" s="368">
        <f t="shared" ca="1" si="74"/>
        <v>0</v>
      </c>
      <c r="F339" s="368" t="e">
        <f t="shared" si="70"/>
        <v>#N/A</v>
      </c>
      <c r="G339" s="368" t="e">
        <f t="shared" ca="1" si="71"/>
        <v>#N/A</v>
      </c>
      <c r="H339" s="369" t="e">
        <f t="shared" ca="1" si="72"/>
        <v>#N/A</v>
      </c>
      <c r="I339" s="370">
        <f>MAX($J$5, INDEX('1 mos LIBOR'!$M$3:$M$122,MATCH(B339,'1 mos LIBOR'!$N$3:$N$122)))</f>
        <v>4.3549999999999998E-2</v>
      </c>
      <c r="J339" s="371">
        <f t="shared" si="73"/>
        <v>4.3549999999999998E-2</v>
      </c>
      <c r="L339" s="363">
        <f t="shared" si="82"/>
        <v>56553</v>
      </c>
      <c r="M339" s="323">
        <f t="shared" si="83"/>
        <v>391</v>
      </c>
      <c r="N339" s="368">
        <v>1157.3811681705777</v>
      </c>
      <c r="O339" s="368">
        <f t="shared" ca="1" si="75"/>
        <v>217.33027624246949</v>
      </c>
      <c r="P339" s="368">
        <f t="shared" si="77"/>
        <v>3.8579372272352592</v>
      </c>
      <c r="Q339" s="368">
        <f t="shared" ca="1" si="76"/>
        <v>213.47233901523424</v>
      </c>
      <c r="R339" s="369">
        <f t="shared" ca="1" si="78"/>
        <v>943.90882915534348</v>
      </c>
      <c r="S339" s="370">
        <f>INDEX('1 mos LIBOR'!$M$3:$M$122,MATCH(L339,'1 mos LIBOR'!$N$3:$N$122))</f>
        <v>1.9434900000000001E-2</v>
      </c>
      <c r="T339" s="371">
        <f t="shared" si="79"/>
        <v>0.04</v>
      </c>
    </row>
    <row r="340" spans="2:20">
      <c r="B340" s="367">
        <f t="shared" si="80"/>
        <v>56583</v>
      </c>
      <c r="C340" s="323">
        <f t="shared" si="81"/>
        <v>392</v>
      </c>
      <c r="D340" s="368" t="e">
        <f>INDEX('Monthly Cash Flow'!$L$132:$EM$132, MATCH(C340, 'Monthly Cash Flow'!$L$12:$EM$12, 0))</f>
        <v>#N/A</v>
      </c>
      <c r="E340" s="368">
        <f t="shared" ca="1" si="74"/>
        <v>0</v>
      </c>
      <c r="F340" s="368" t="e">
        <f t="shared" si="70"/>
        <v>#N/A</v>
      </c>
      <c r="G340" s="368" t="e">
        <f t="shared" ca="1" si="71"/>
        <v>#N/A</v>
      </c>
      <c r="H340" s="369" t="e">
        <f t="shared" ca="1" si="72"/>
        <v>#N/A</v>
      </c>
      <c r="I340" s="370">
        <f>MAX($J$5, INDEX('1 mos LIBOR'!$M$3:$M$122,MATCH(B340,'1 mos LIBOR'!$N$3:$N$122)))</f>
        <v>4.3549999999999998E-2</v>
      </c>
      <c r="J340" s="371">
        <f t="shared" si="73"/>
        <v>4.3549999999999998E-2</v>
      </c>
      <c r="L340" s="363">
        <f t="shared" si="82"/>
        <v>56583</v>
      </c>
      <c r="M340" s="323">
        <f t="shared" si="83"/>
        <v>392</v>
      </c>
      <c r="N340" s="368">
        <v>1119.2668484258959</v>
      </c>
      <c r="O340" s="368">
        <f t="shared" ca="1" si="75"/>
        <v>217.33027624246949</v>
      </c>
      <c r="P340" s="368">
        <f t="shared" si="77"/>
        <v>3.7308894947529865</v>
      </c>
      <c r="Q340" s="368">
        <f t="shared" ca="1" si="76"/>
        <v>213.59938674771649</v>
      </c>
      <c r="R340" s="369">
        <f t="shared" ca="1" si="78"/>
        <v>905.66746167817939</v>
      </c>
      <c r="S340" s="370">
        <f>INDEX('1 mos LIBOR'!$M$3:$M$122,MATCH(L340,'1 mos LIBOR'!$N$3:$N$122))</f>
        <v>1.9434900000000001E-2</v>
      </c>
      <c r="T340" s="371">
        <f t="shared" si="79"/>
        <v>0.04</v>
      </c>
    </row>
    <row r="341" spans="2:20">
      <c r="B341" s="367">
        <f t="shared" si="80"/>
        <v>56614</v>
      </c>
      <c r="C341" s="323">
        <f t="shared" si="81"/>
        <v>393</v>
      </c>
      <c r="D341" s="368" t="e">
        <f>INDEX('Monthly Cash Flow'!$L$132:$EM$132, MATCH(C341, 'Monthly Cash Flow'!$L$12:$EM$12, 0))</f>
        <v>#N/A</v>
      </c>
      <c r="E341" s="368">
        <f t="shared" ca="1" si="74"/>
        <v>0</v>
      </c>
      <c r="F341" s="368" t="e">
        <f t="shared" si="70"/>
        <v>#N/A</v>
      </c>
      <c r="G341" s="368" t="e">
        <f t="shared" ca="1" si="71"/>
        <v>#N/A</v>
      </c>
      <c r="H341" s="369" t="e">
        <f t="shared" ca="1" si="72"/>
        <v>#N/A</v>
      </c>
      <c r="I341" s="370">
        <f>MAX($J$5, INDEX('1 mos LIBOR'!$M$3:$M$122,MATCH(B341,'1 mos LIBOR'!$N$3:$N$122)))</f>
        <v>4.3549999999999998E-2</v>
      </c>
      <c r="J341" s="371">
        <f t="shared" si="73"/>
        <v>4.3549999999999998E-2</v>
      </c>
      <c r="L341" s="363">
        <f t="shared" si="82"/>
        <v>56614</v>
      </c>
      <c r="M341" s="323">
        <f t="shared" si="83"/>
        <v>393</v>
      </c>
      <c r="N341" s="368">
        <v>1080.9789265304992</v>
      </c>
      <c r="O341" s="368">
        <f t="shared" ca="1" si="75"/>
        <v>217.33027624246949</v>
      </c>
      <c r="P341" s="368">
        <f t="shared" si="77"/>
        <v>3.6032630884349977</v>
      </c>
      <c r="Q341" s="368">
        <f t="shared" ca="1" si="76"/>
        <v>213.72701315403449</v>
      </c>
      <c r="R341" s="369">
        <f t="shared" ca="1" si="78"/>
        <v>867.2519133764647</v>
      </c>
      <c r="S341" s="370">
        <f>INDEX('1 mos LIBOR'!$M$3:$M$122,MATCH(L341,'1 mos LIBOR'!$N$3:$N$122))</f>
        <v>1.9434900000000001E-2</v>
      </c>
      <c r="T341" s="371">
        <f t="shared" si="79"/>
        <v>0.04</v>
      </c>
    </row>
    <row r="342" spans="2:20">
      <c r="B342" s="367">
        <f t="shared" si="80"/>
        <v>56645</v>
      </c>
      <c r="C342" s="323">
        <f t="shared" si="81"/>
        <v>394</v>
      </c>
      <c r="D342" s="368" t="e">
        <f>INDEX('Monthly Cash Flow'!$L$132:$EM$132, MATCH(C342, 'Monthly Cash Flow'!$L$12:$EM$12, 0))</f>
        <v>#N/A</v>
      </c>
      <c r="E342" s="368">
        <f t="shared" ca="1" si="74"/>
        <v>0</v>
      </c>
      <c r="F342" s="368" t="e">
        <f t="shared" si="70"/>
        <v>#N/A</v>
      </c>
      <c r="G342" s="368" t="e">
        <f t="shared" ca="1" si="71"/>
        <v>#N/A</v>
      </c>
      <c r="H342" s="369" t="e">
        <f t="shared" ca="1" si="72"/>
        <v>#N/A</v>
      </c>
      <c r="I342" s="370">
        <f>MAX($J$5, INDEX('1 mos LIBOR'!$M$3:$M$122,MATCH(B342,'1 mos LIBOR'!$N$3:$N$122)))</f>
        <v>4.3549999999999998E-2</v>
      </c>
      <c r="J342" s="371">
        <f t="shared" si="73"/>
        <v>4.3549999999999998E-2</v>
      </c>
      <c r="L342" s="363">
        <f t="shared" si="82"/>
        <v>56645</v>
      </c>
      <c r="M342" s="323">
        <f t="shared" si="83"/>
        <v>394</v>
      </c>
      <c r="N342" s="368">
        <v>1042.5166117656513</v>
      </c>
      <c r="O342" s="368">
        <f t="shared" ca="1" si="75"/>
        <v>217.33027624246949</v>
      </c>
      <c r="P342" s="368">
        <f t="shared" si="77"/>
        <v>3.4750553725521711</v>
      </c>
      <c r="Q342" s="368">
        <f t="shared" ca="1" si="76"/>
        <v>213.85522086991733</v>
      </c>
      <c r="R342" s="369">
        <f t="shared" ca="1" si="78"/>
        <v>828.66139089573403</v>
      </c>
      <c r="S342" s="370">
        <f>INDEX('1 mos LIBOR'!$M$3:$M$122,MATCH(L342,'1 mos LIBOR'!$N$3:$N$122))</f>
        <v>1.9434900000000001E-2</v>
      </c>
      <c r="T342" s="371">
        <f t="shared" si="79"/>
        <v>0.04</v>
      </c>
    </row>
    <row r="343" spans="2:20">
      <c r="B343" s="367">
        <f t="shared" si="80"/>
        <v>56673</v>
      </c>
      <c r="C343" s="323">
        <f t="shared" si="81"/>
        <v>395</v>
      </c>
      <c r="D343" s="368" t="e">
        <f>INDEX('Monthly Cash Flow'!$L$132:$EM$132, MATCH(C343, 'Monthly Cash Flow'!$L$12:$EM$12, 0))</f>
        <v>#N/A</v>
      </c>
      <c r="E343" s="368">
        <f t="shared" ca="1" si="74"/>
        <v>0</v>
      </c>
      <c r="F343" s="368" t="e">
        <f t="shared" si="70"/>
        <v>#N/A</v>
      </c>
      <c r="G343" s="368" t="e">
        <f t="shared" ca="1" si="71"/>
        <v>#N/A</v>
      </c>
      <c r="H343" s="369" t="e">
        <f t="shared" ca="1" si="72"/>
        <v>#N/A</v>
      </c>
      <c r="I343" s="370">
        <f>MAX($J$5, INDEX('1 mos LIBOR'!$M$3:$M$122,MATCH(B343,'1 mos LIBOR'!$N$3:$N$122)))</f>
        <v>4.3549999999999998E-2</v>
      </c>
      <c r="J343" s="371">
        <f t="shared" si="73"/>
        <v>4.3549999999999998E-2</v>
      </c>
      <c r="L343" s="363">
        <f t="shared" si="82"/>
        <v>56673</v>
      </c>
      <c r="M343" s="323">
        <f t="shared" si="83"/>
        <v>395</v>
      </c>
      <c r="N343" s="368">
        <v>1003.8791098110704</v>
      </c>
      <c r="O343" s="368">
        <f t="shared" ca="1" si="75"/>
        <v>217.33027624246949</v>
      </c>
      <c r="P343" s="368">
        <f t="shared" si="77"/>
        <v>3.346263699370235</v>
      </c>
      <c r="Q343" s="368">
        <f t="shared" ca="1" si="76"/>
        <v>213.98401254309925</v>
      </c>
      <c r="R343" s="369">
        <f t="shared" ca="1" si="78"/>
        <v>789.8950972679711</v>
      </c>
      <c r="S343" s="370">
        <f>INDEX('1 mos LIBOR'!$M$3:$M$122,MATCH(L343,'1 mos LIBOR'!$N$3:$N$122))</f>
        <v>1.9434900000000001E-2</v>
      </c>
      <c r="T343" s="371">
        <f t="shared" si="79"/>
        <v>0.04</v>
      </c>
    </row>
    <row r="344" spans="2:20">
      <c r="B344" s="367">
        <f t="shared" si="80"/>
        <v>56704</v>
      </c>
      <c r="C344" s="323">
        <f t="shared" si="81"/>
        <v>396</v>
      </c>
      <c r="D344" s="368" t="e">
        <f>INDEX('Monthly Cash Flow'!$L$132:$EM$132, MATCH(C344, 'Monthly Cash Flow'!$L$12:$EM$12, 0))</f>
        <v>#N/A</v>
      </c>
      <c r="E344" s="368">
        <f t="shared" ca="1" si="74"/>
        <v>0</v>
      </c>
      <c r="F344" s="368" t="e">
        <f t="shared" si="70"/>
        <v>#N/A</v>
      </c>
      <c r="G344" s="368" t="e">
        <f t="shared" ca="1" si="71"/>
        <v>#N/A</v>
      </c>
      <c r="H344" s="369" t="e">
        <f t="shared" ca="1" si="72"/>
        <v>#N/A</v>
      </c>
      <c r="I344" s="370">
        <f>MAX($J$5, INDEX('1 mos LIBOR'!$M$3:$M$122,MATCH(B344,'1 mos LIBOR'!$N$3:$N$122)))</f>
        <v>4.3549999999999998E-2</v>
      </c>
      <c r="J344" s="371">
        <f t="shared" si="73"/>
        <v>4.3549999999999998E-2</v>
      </c>
      <c r="L344" s="363">
        <f t="shared" si="82"/>
        <v>56704</v>
      </c>
      <c r="M344" s="323">
        <f t="shared" si="83"/>
        <v>396</v>
      </c>
      <c r="N344" s="368">
        <v>965.06562272852432</v>
      </c>
      <c r="O344" s="368">
        <f t="shared" ca="1" si="75"/>
        <v>217.33027624246949</v>
      </c>
      <c r="P344" s="368">
        <f t="shared" si="77"/>
        <v>3.2168854090950809</v>
      </c>
      <c r="Q344" s="368">
        <f t="shared" ca="1" si="76"/>
        <v>214.11339083337441</v>
      </c>
      <c r="R344" s="369">
        <f t="shared" ca="1" si="78"/>
        <v>750.95223189514991</v>
      </c>
      <c r="S344" s="370">
        <f>INDEX('1 mos LIBOR'!$M$3:$M$122,MATCH(L344,'1 mos LIBOR'!$N$3:$N$122))</f>
        <v>1.9434900000000001E-2</v>
      </c>
      <c r="T344" s="371">
        <f t="shared" si="79"/>
        <v>0.04</v>
      </c>
    </row>
    <row r="345" spans="2:20">
      <c r="B345" s="367">
        <f t="shared" si="80"/>
        <v>56734</v>
      </c>
      <c r="C345" s="323">
        <f t="shared" si="81"/>
        <v>397</v>
      </c>
      <c r="D345" s="368" t="e">
        <f>INDEX('Monthly Cash Flow'!$L$132:$EM$132, MATCH(C345, 'Monthly Cash Flow'!$L$12:$EM$12, 0))</f>
        <v>#N/A</v>
      </c>
      <c r="E345" s="368">
        <f t="shared" ca="1" si="74"/>
        <v>0</v>
      </c>
      <c r="F345" s="368" t="e">
        <f t="shared" si="70"/>
        <v>#N/A</v>
      </c>
      <c r="G345" s="368" t="e">
        <f t="shared" ca="1" si="71"/>
        <v>#N/A</v>
      </c>
      <c r="H345" s="369" t="e">
        <f t="shared" ca="1" si="72"/>
        <v>#N/A</v>
      </c>
      <c r="I345" s="370">
        <f>MAX($J$5, INDEX('1 mos LIBOR'!$M$3:$M$122,MATCH(B345,'1 mos LIBOR'!$N$3:$N$122)))</f>
        <v>4.3549999999999998E-2</v>
      </c>
      <c r="J345" s="371">
        <f t="shared" si="73"/>
        <v>4.3549999999999998E-2</v>
      </c>
      <c r="L345" s="363">
        <f t="shared" si="82"/>
        <v>56734</v>
      </c>
      <c r="M345" s="323">
        <f t="shared" si="83"/>
        <v>397</v>
      </c>
      <c r="N345" s="368">
        <v>926.07534894535183</v>
      </c>
      <c r="O345" s="368">
        <f t="shared" ca="1" si="75"/>
        <v>217.33027624246949</v>
      </c>
      <c r="P345" s="368">
        <f t="shared" si="77"/>
        <v>3.0869178298178395</v>
      </c>
      <c r="Q345" s="368">
        <f t="shared" ca="1" si="76"/>
        <v>214.24335841265165</v>
      </c>
      <c r="R345" s="369">
        <f t="shared" ca="1" si="78"/>
        <v>711.83199053270016</v>
      </c>
      <c r="S345" s="370">
        <f>INDEX('1 mos LIBOR'!$M$3:$M$122,MATCH(L345,'1 mos LIBOR'!$N$3:$N$122))</f>
        <v>1.9434900000000001E-2</v>
      </c>
      <c r="T345" s="371">
        <f t="shared" si="79"/>
        <v>0.04</v>
      </c>
    </row>
    <row r="346" spans="2:20">
      <c r="B346" s="367">
        <f t="shared" si="80"/>
        <v>56765</v>
      </c>
      <c r="C346" s="323">
        <f t="shared" si="81"/>
        <v>398</v>
      </c>
      <c r="D346" s="368" t="e">
        <f>INDEX('Monthly Cash Flow'!$L$132:$EM$132, MATCH(C346, 'Monthly Cash Flow'!$L$12:$EM$12, 0))</f>
        <v>#N/A</v>
      </c>
      <c r="E346" s="368">
        <f t="shared" ca="1" si="74"/>
        <v>0</v>
      </c>
      <c r="F346" s="368" t="e">
        <f t="shared" si="70"/>
        <v>#N/A</v>
      </c>
      <c r="G346" s="368" t="e">
        <f t="shared" ca="1" si="71"/>
        <v>#N/A</v>
      </c>
      <c r="H346" s="369" t="e">
        <f t="shared" ca="1" si="72"/>
        <v>#N/A</v>
      </c>
      <c r="I346" s="370">
        <f>MAX($J$5, INDEX('1 mos LIBOR'!$M$3:$M$122,MATCH(B346,'1 mos LIBOR'!$N$3:$N$122)))</f>
        <v>4.3549999999999998E-2</v>
      </c>
      <c r="J346" s="371">
        <f t="shared" si="73"/>
        <v>4.3549999999999998E-2</v>
      </c>
      <c r="L346" s="363">
        <f t="shared" si="82"/>
        <v>56765</v>
      </c>
      <c r="M346" s="323">
        <f t="shared" si="83"/>
        <v>398</v>
      </c>
      <c r="N346" s="368">
        <v>886.90748323790854</v>
      </c>
      <c r="O346" s="368">
        <f t="shared" ca="1" si="75"/>
        <v>217.33027624246949</v>
      </c>
      <c r="P346" s="368">
        <f t="shared" si="77"/>
        <v>2.9563582774596955</v>
      </c>
      <c r="Q346" s="368">
        <f t="shared" ca="1" si="76"/>
        <v>214.37391796500981</v>
      </c>
      <c r="R346" s="369">
        <f t="shared" ca="1" si="78"/>
        <v>672.53356527289873</v>
      </c>
      <c r="S346" s="370">
        <f>INDEX('1 mos LIBOR'!$M$3:$M$122,MATCH(L346,'1 mos LIBOR'!$N$3:$N$122))</f>
        <v>1.9434900000000001E-2</v>
      </c>
      <c r="T346" s="371">
        <f t="shared" si="79"/>
        <v>0.04</v>
      </c>
    </row>
    <row r="347" spans="2:20">
      <c r="B347" s="367">
        <f t="shared" si="80"/>
        <v>56795</v>
      </c>
      <c r="C347" s="323">
        <f t="shared" si="81"/>
        <v>399</v>
      </c>
      <c r="D347" s="368" t="e">
        <f>INDEX('Monthly Cash Flow'!$L$132:$EM$132, MATCH(C347, 'Monthly Cash Flow'!$L$12:$EM$12, 0))</f>
        <v>#N/A</v>
      </c>
      <c r="E347" s="368">
        <f t="shared" ca="1" si="74"/>
        <v>0</v>
      </c>
      <c r="F347" s="368" t="e">
        <f t="shared" si="70"/>
        <v>#N/A</v>
      </c>
      <c r="G347" s="368" t="e">
        <f t="shared" ca="1" si="71"/>
        <v>#N/A</v>
      </c>
      <c r="H347" s="369" t="e">
        <f t="shared" ca="1" si="72"/>
        <v>#N/A</v>
      </c>
      <c r="I347" s="370">
        <f>MAX($J$5, INDEX('1 mos LIBOR'!$M$3:$M$122,MATCH(B347,'1 mos LIBOR'!$N$3:$N$122)))</f>
        <v>4.3549999999999998E-2</v>
      </c>
      <c r="J347" s="371">
        <f t="shared" si="73"/>
        <v>4.3549999999999998E-2</v>
      </c>
      <c r="L347" s="363">
        <f t="shared" si="82"/>
        <v>56795</v>
      </c>
      <c r="M347" s="323">
        <f t="shared" si="83"/>
        <v>399</v>
      </c>
      <c r="N347" s="368">
        <v>847.5612167149377</v>
      </c>
      <c r="O347" s="368">
        <f t="shared" ca="1" si="75"/>
        <v>217.33027624246949</v>
      </c>
      <c r="P347" s="368">
        <f t="shared" si="77"/>
        <v>2.8252040557164588</v>
      </c>
      <c r="Q347" s="368">
        <f t="shared" ca="1" si="76"/>
        <v>214.50507218675304</v>
      </c>
      <c r="R347" s="369">
        <f t="shared" ca="1" si="78"/>
        <v>633.05614452818463</v>
      </c>
      <c r="S347" s="370">
        <f>INDEX('1 mos LIBOR'!$M$3:$M$122,MATCH(L347,'1 mos LIBOR'!$N$3:$N$122))</f>
        <v>1.9434900000000001E-2</v>
      </c>
      <c r="T347" s="371">
        <f t="shared" si="79"/>
        <v>0.04</v>
      </c>
    </row>
    <row r="348" spans="2:20">
      <c r="B348" s="367">
        <f t="shared" si="80"/>
        <v>56826</v>
      </c>
      <c r="C348" s="323">
        <f t="shared" si="81"/>
        <v>400</v>
      </c>
      <c r="D348" s="368" t="e">
        <f>INDEX('Monthly Cash Flow'!$L$132:$EM$132, MATCH(C348, 'Monthly Cash Flow'!$L$12:$EM$12, 0))</f>
        <v>#N/A</v>
      </c>
      <c r="E348" s="368">
        <f t="shared" ca="1" si="74"/>
        <v>0</v>
      </c>
      <c r="F348" s="368" t="e">
        <f t="shared" si="70"/>
        <v>#N/A</v>
      </c>
      <c r="G348" s="368" t="e">
        <f t="shared" ca="1" si="71"/>
        <v>#N/A</v>
      </c>
      <c r="H348" s="369" t="e">
        <f t="shared" ca="1" si="72"/>
        <v>#N/A</v>
      </c>
      <c r="I348" s="370">
        <f>MAX($J$5, INDEX('1 mos LIBOR'!$M$3:$M$122,MATCH(B348,'1 mos LIBOR'!$N$3:$N$122)))</f>
        <v>4.3549999999999998E-2</v>
      </c>
      <c r="J348" s="371">
        <f t="shared" si="73"/>
        <v>4.3549999999999998E-2</v>
      </c>
      <c r="L348" s="363">
        <f t="shared" si="82"/>
        <v>56826</v>
      </c>
      <c r="M348" s="323">
        <f t="shared" si="83"/>
        <v>400</v>
      </c>
      <c r="N348" s="368">
        <v>808.0357368008647</v>
      </c>
      <c r="O348" s="368">
        <f t="shared" ca="1" si="75"/>
        <v>217.33027624246949</v>
      </c>
      <c r="P348" s="368">
        <f t="shared" si="77"/>
        <v>2.6934524560028823</v>
      </c>
      <c r="Q348" s="368">
        <f t="shared" ca="1" si="76"/>
        <v>214.63682378646661</v>
      </c>
      <c r="R348" s="369">
        <f t="shared" ca="1" si="78"/>
        <v>593.39891301439809</v>
      </c>
      <c r="S348" s="370">
        <f>INDEX('1 mos LIBOR'!$M$3:$M$122,MATCH(L348,'1 mos LIBOR'!$N$3:$N$122))</f>
        <v>1.9434900000000001E-2</v>
      </c>
      <c r="T348" s="371">
        <f t="shared" si="79"/>
        <v>0.04</v>
      </c>
    </row>
    <row r="349" spans="2:20">
      <c r="B349" s="367">
        <f t="shared" si="80"/>
        <v>56857</v>
      </c>
      <c r="C349" s="323">
        <f t="shared" si="81"/>
        <v>401</v>
      </c>
      <c r="D349" s="368" t="e">
        <f>INDEX('Monthly Cash Flow'!$L$132:$EM$132, MATCH(C349, 'Monthly Cash Flow'!$L$12:$EM$12, 0))</f>
        <v>#N/A</v>
      </c>
      <c r="E349" s="368">
        <f t="shared" ca="1" si="74"/>
        <v>0</v>
      </c>
      <c r="F349" s="368" t="e">
        <f t="shared" si="70"/>
        <v>#N/A</v>
      </c>
      <c r="G349" s="368" t="e">
        <f t="shared" ca="1" si="71"/>
        <v>#N/A</v>
      </c>
      <c r="H349" s="369" t="e">
        <f t="shared" ca="1" si="72"/>
        <v>#N/A</v>
      </c>
      <c r="I349" s="370">
        <f>MAX($J$5, INDEX('1 mos LIBOR'!$M$3:$M$122,MATCH(B349,'1 mos LIBOR'!$N$3:$N$122)))</f>
        <v>4.3549999999999998E-2</v>
      </c>
      <c r="J349" s="371">
        <f t="shared" si="73"/>
        <v>4.3549999999999998E-2</v>
      </c>
      <c r="L349" s="363">
        <f t="shared" si="82"/>
        <v>56857</v>
      </c>
      <c r="M349" s="323">
        <f t="shared" si="83"/>
        <v>401</v>
      </c>
      <c r="N349" s="368">
        <v>768.33022721901602</v>
      </c>
      <c r="O349" s="368">
        <f t="shared" ca="1" si="75"/>
        <v>217.33027624246949</v>
      </c>
      <c r="P349" s="368">
        <f t="shared" si="77"/>
        <v>2.5611007573967202</v>
      </c>
      <c r="Q349" s="368">
        <f t="shared" ca="1" si="76"/>
        <v>214.76917548507276</v>
      </c>
      <c r="R349" s="369">
        <f t="shared" ca="1" si="78"/>
        <v>553.56105173394326</v>
      </c>
      <c r="S349" s="370">
        <f>INDEX('1 mos LIBOR'!$M$3:$M$122,MATCH(L349,'1 mos LIBOR'!$N$3:$N$122))</f>
        <v>1.9434900000000001E-2</v>
      </c>
      <c r="T349" s="371">
        <f t="shared" si="79"/>
        <v>0.04</v>
      </c>
    </row>
    <row r="350" spans="2:20">
      <c r="B350" s="367">
        <f t="shared" si="80"/>
        <v>56887</v>
      </c>
      <c r="C350" s="323">
        <f t="shared" si="81"/>
        <v>402</v>
      </c>
      <c r="D350" s="368" t="e">
        <f>INDEX('Monthly Cash Flow'!$L$132:$EM$132, MATCH(C350, 'Monthly Cash Flow'!$L$12:$EM$12, 0))</f>
        <v>#N/A</v>
      </c>
      <c r="E350" s="368">
        <f t="shared" ca="1" si="74"/>
        <v>0</v>
      </c>
      <c r="F350" s="368" t="e">
        <f t="shared" si="70"/>
        <v>#N/A</v>
      </c>
      <c r="G350" s="368" t="e">
        <f t="shared" ca="1" si="71"/>
        <v>#N/A</v>
      </c>
      <c r="H350" s="369" t="e">
        <f t="shared" ca="1" si="72"/>
        <v>#N/A</v>
      </c>
      <c r="I350" s="370">
        <f>MAX($J$5, INDEX('1 mos LIBOR'!$M$3:$M$122,MATCH(B350,'1 mos LIBOR'!$N$3:$N$122)))</f>
        <v>4.3549999999999998E-2</v>
      </c>
      <c r="J350" s="371">
        <f t="shared" si="73"/>
        <v>4.3549999999999998E-2</v>
      </c>
      <c r="L350" s="363">
        <f t="shared" si="82"/>
        <v>56887</v>
      </c>
      <c r="M350" s="323">
        <f t="shared" si="83"/>
        <v>402</v>
      </c>
      <c r="N350" s="368">
        <v>728.4438679747617</v>
      </c>
      <c r="O350" s="368">
        <f t="shared" ca="1" si="75"/>
        <v>217.33027624246949</v>
      </c>
      <c r="P350" s="368">
        <f t="shared" si="77"/>
        <v>2.4281462265825389</v>
      </c>
      <c r="Q350" s="368">
        <f t="shared" ca="1" si="76"/>
        <v>214.90213001588697</v>
      </c>
      <c r="R350" s="369">
        <f t="shared" ca="1" si="78"/>
        <v>513.54173795887471</v>
      </c>
      <c r="S350" s="370">
        <f>INDEX('1 mos LIBOR'!$M$3:$M$122,MATCH(L350,'1 mos LIBOR'!$N$3:$N$122))</f>
        <v>1.9434900000000001E-2</v>
      </c>
      <c r="T350" s="371">
        <f t="shared" si="79"/>
        <v>0.04</v>
      </c>
    </row>
    <row r="351" spans="2:20">
      <c r="B351" s="367">
        <f t="shared" si="80"/>
        <v>56918</v>
      </c>
      <c r="C351" s="323">
        <f t="shared" si="81"/>
        <v>403</v>
      </c>
      <c r="D351" s="368" t="e">
        <f>INDEX('Monthly Cash Flow'!$L$132:$EM$132, MATCH(C351, 'Monthly Cash Flow'!$L$12:$EM$12, 0))</f>
        <v>#N/A</v>
      </c>
      <c r="E351" s="368">
        <f t="shared" ca="1" si="74"/>
        <v>0</v>
      </c>
      <c r="F351" s="368" t="e">
        <f t="shared" si="70"/>
        <v>#N/A</v>
      </c>
      <c r="G351" s="368" t="e">
        <f t="shared" ca="1" si="71"/>
        <v>#N/A</v>
      </c>
      <c r="H351" s="369" t="e">
        <f t="shared" ca="1" si="72"/>
        <v>#N/A</v>
      </c>
      <c r="I351" s="370">
        <f>MAX($J$5, INDEX('1 mos LIBOR'!$M$3:$M$122,MATCH(B351,'1 mos LIBOR'!$N$3:$N$122)))</f>
        <v>4.3549999999999998E-2</v>
      </c>
      <c r="J351" s="371">
        <f t="shared" si="73"/>
        <v>4.3549999999999998E-2</v>
      </c>
      <c r="L351" s="363">
        <f t="shared" si="82"/>
        <v>56918</v>
      </c>
      <c r="M351" s="323">
        <f t="shared" si="83"/>
        <v>403</v>
      </c>
      <c r="N351" s="368">
        <v>688.3758353385806</v>
      </c>
      <c r="O351" s="368">
        <f t="shared" ca="1" si="75"/>
        <v>217.33027624246949</v>
      </c>
      <c r="P351" s="368">
        <f t="shared" si="77"/>
        <v>2.2945861177952689</v>
      </c>
      <c r="Q351" s="368">
        <f t="shared" ca="1" si="76"/>
        <v>215.03569012467423</v>
      </c>
      <c r="R351" s="369">
        <f t="shared" ca="1" si="78"/>
        <v>473.34014521390634</v>
      </c>
      <c r="S351" s="370">
        <f>INDEX('1 mos LIBOR'!$M$3:$M$122,MATCH(L351,'1 mos LIBOR'!$N$3:$N$122))</f>
        <v>1.9434900000000001E-2</v>
      </c>
      <c r="T351" s="371">
        <f t="shared" si="79"/>
        <v>0.04</v>
      </c>
    </row>
    <row r="352" spans="2:20">
      <c r="B352" s="367">
        <f t="shared" si="80"/>
        <v>56948</v>
      </c>
      <c r="C352" s="323">
        <f t="shared" si="81"/>
        <v>404</v>
      </c>
      <c r="D352" s="368" t="e">
        <f>INDEX('Monthly Cash Flow'!$L$132:$EM$132, MATCH(C352, 'Monthly Cash Flow'!$L$12:$EM$12, 0))</f>
        <v>#N/A</v>
      </c>
      <c r="E352" s="368">
        <f t="shared" ca="1" si="74"/>
        <v>0</v>
      </c>
      <c r="F352" s="368" t="e">
        <f t="shared" si="70"/>
        <v>#N/A</v>
      </c>
      <c r="G352" s="368" t="e">
        <f t="shared" ca="1" si="71"/>
        <v>#N/A</v>
      </c>
      <c r="H352" s="369" t="e">
        <f t="shared" ca="1" si="72"/>
        <v>#N/A</v>
      </c>
      <c r="I352" s="370">
        <f>MAX($J$5, INDEX('1 mos LIBOR'!$M$3:$M$122,MATCH(B352,'1 mos LIBOR'!$N$3:$N$122)))</f>
        <v>4.3549999999999998E-2</v>
      </c>
      <c r="J352" s="371">
        <f t="shared" si="73"/>
        <v>4.3549999999999998E-2</v>
      </c>
      <c r="L352" s="363">
        <f t="shared" si="82"/>
        <v>56948</v>
      </c>
      <c r="M352" s="323">
        <f t="shared" si="83"/>
        <v>404</v>
      </c>
      <c r="N352" s="368">
        <v>648.12530182904902</v>
      </c>
      <c r="O352" s="368">
        <f t="shared" ca="1" si="75"/>
        <v>217.33027624246949</v>
      </c>
      <c r="P352" s="368">
        <f t="shared" si="77"/>
        <v>2.1604176727634967</v>
      </c>
      <c r="Q352" s="368">
        <f t="shared" ca="1" si="76"/>
        <v>215.16985856970601</v>
      </c>
      <c r="R352" s="369">
        <f t="shared" ca="1" si="78"/>
        <v>432.95544325934304</v>
      </c>
      <c r="S352" s="370">
        <f>INDEX('1 mos LIBOR'!$M$3:$M$122,MATCH(L352,'1 mos LIBOR'!$N$3:$N$122))</f>
        <v>1.9434900000000001E-2</v>
      </c>
      <c r="T352" s="371">
        <f t="shared" si="79"/>
        <v>0.04</v>
      </c>
    </row>
    <row r="353" spans="2:20">
      <c r="B353" s="367">
        <f t="shared" si="80"/>
        <v>56979</v>
      </c>
      <c r="C353" s="323">
        <f t="shared" si="81"/>
        <v>405</v>
      </c>
      <c r="D353" s="368" t="e">
        <f>INDEX('Monthly Cash Flow'!$L$132:$EM$132, MATCH(C353, 'Monthly Cash Flow'!$L$12:$EM$12, 0))</f>
        <v>#N/A</v>
      </c>
      <c r="E353" s="368">
        <f t="shared" ca="1" si="74"/>
        <v>0</v>
      </c>
      <c r="F353" s="368" t="e">
        <f t="shared" si="70"/>
        <v>#N/A</v>
      </c>
      <c r="G353" s="368" t="e">
        <f t="shared" ca="1" si="71"/>
        <v>#N/A</v>
      </c>
      <c r="H353" s="369" t="e">
        <f t="shared" ca="1" si="72"/>
        <v>#N/A</v>
      </c>
      <c r="I353" s="370">
        <f>MAX($J$5, INDEX('1 mos LIBOR'!$M$3:$M$122,MATCH(B353,'1 mos LIBOR'!$N$3:$N$122)))</f>
        <v>4.3549999999999998E-2</v>
      </c>
      <c r="J353" s="371">
        <f t="shared" si="73"/>
        <v>4.3549999999999998E-2</v>
      </c>
      <c r="L353" s="363">
        <f t="shared" si="82"/>
        <v>56979</v>
      </c>
      <c r="M353" s="323">
        <f t="shared" si="83"/>
        <v>405</v>
      </c>
      <c r="N353" s="368">
        <v>607.69143619575163</v>
      </c>
      <c r="O353" s="368">
        <f t="shared" ca="1" si="75"/>
        <v>217.33027624246949</v>
      </c>
      <c r="P353" s="368">
        <f t="shared" si="77"/>
        <v>2.0256381206525056</v>
      </c>
      <c r="Q353" s="368">
        <f t="shared" ca="1" si="76"/>
        <v>215.30463812181699</v>
      </c>
      <c r="R353" s="369">
        <f t="shared" ca="1" si="78"/>
        <v>392.38679807393464</v>
      </c>
      <c r="S353" s="370">
        <f>INDEX('1 mos LIBOR'!$M$3:$M$122,MATCH(L353,'1 mos LIBOR'!$N$3:$N$122))</f>
        <v>1.9434900000000001E-2</v>
      </c>
      <c r="T353" s="371">
        <f t="shared" si="79"/>
        <v>0.04</v>
      </c>
    </row>
    <row r="354" spans="2:20">
      <c r="B354" s="367">
        <f t="shared" si="80"/>
        <v>57010</v>
      </c>
      <c r="C354" s="323">
        <f t="shared" si="81"/>
        <v>406</v>
      </c>
      <c r="D354" s="368" t="e">
        <f>INDEX('Monthly Cash Flow'!$L$132:$EM$132, MATCH(C354, 'Monthly Cash Flow'!$L$12:$EM$12, 0))</f>
        <v>#N/A</v>
      </c>
      <c r="E354" s="368">
        <f t="shared" ca="1" si="74"/>
        <v>0</v>
      </c>
      <c r="F354" s="368" t="e">
        <f t="shared" si="70"/>
        <v>#N/A</v>
      </c>
      <c r="G354" s="368" t="e">
        <f t="shared" ca="1" si="71"/>
        <v>#N/A</v>
      </c>
      <c r="H354" s="369" t="e">
        <f t="shared" ca="1" si="72"/>
        <v>#N/A</v>
      </c>
      <c r="I354" s="370">
        <f>MAX($J$5, INDEX('1 mos LIBOR'!$M$3:$M$122,MATCH(B354,'1 mos LIBOR'!$N$3:$N$122)))</f>
        <v>4.3549999999999998E-2</v>
      </c>
      <c r="J354" s="371">
        <f t="shared" si="73"/>
        <v>4.3549999999999998E-2</v>
      </c>
      <c r="L354" s="363">
        <f t="shared" si="82"/>
        <v>57010</v>
      </c>
      <c r="M354" s="323">
        <f t="shared" si="83"/>
        <v>406</v>
      </c>
      <c r="N354" s="368">
        <v>567.07340340211431</v>
      </c>
      <c r="O354" s="368">
        <f t="shared" ca="1" si="75"/>
        <v>217.33027624246949</v>
      </c>
      <c r="P354" s="368">
        <f t="shared" si="77"/>
        <v>1.8902446780070479</v>
      </c>
      <c r="Q354" s="368">
        <f t="shared" ca="1" si="76"/>
        <v>215.44003156446246</v>
      </c>
      <c r="R354" s="369">
        <f t="shared" ca="1" si="78"/>
        <v>351.63337183765185</v>
      </c>
      <c r="S354" s="370">
        <f>INDEX('1 mos LIBOR'!$M$3:$M$122,MATCH(L354,'1 mos LIBOR'!$N$3:$N$122))</f>
        <v>1.9434900000000001E-2</v>
      </c>
      <c r="T354" s="371">
        <f t="shared" si="79"/>
        <v>0.04</v>
      </c>
    </row>
    <row r="355" spans="2:20">
      <c r="B355" s="367">
        <f t="shared" si="80"/>
        <v>57039</v>
      </c>
      <c r="C355" s="323">
        <f t="shared" si="81"/>
        <v>407</v>
      </c>
      <c r="D355" s="368" t="e">
        <f>INDEX('Monthly Cash Flow'!$L$132:$EM$132, MATCH(C355, 'Monthly Cash Flow'!$L$12:$EM$12, 0))</f>
        <v>#N/A</v>
      </c>
      <c r="E355" s="368">
        <f t="shared" ca="1" si="74"/>
        <v>0</v>
      </c>
      <c r="F355" s="368" t="e">
        <f t="shared" si="70"/>
        <v>#N/A</v>
      </c>
      <c r="G355" s="368" t="e">
        <f t="shared" ca="1" si="71"/>
        <v>#N/A</v>
      </c>
      <c r="H355" s="369" t="e">
        <f t="shared" ca="1" si="72"/>
        <v>#N/A</v>
      </c>
      <c r="I355" s="370">
        <f>MAX($J$5, INDEX('1 mos LIBOR'!$M$3:$M$122,MATCH(B355,'1 mos LIBOR'!$N$3:$N$122)))</f>
        <v>4.3549999999999998E-2</v>
      </c>
      <c r="J355" s="371">
        <f t="shared" si="73"/>
        <v>4.3549999999999998E-2</v>
      </c>
      <c r="L355" s="363">
        <f t="shared" si="82"/>
        <v>57039</v>
      </c>
      <c r="M355" s="323">
        <f t="shared" si="83"/>
        <v>407</v>
      </c>
      <c r="N355" s="368">
        <v>526.2703646081593</v>
      </c>
      <c r="O355" s="368">
        <f t="shared" ca="1" si="75"/>
        <v>217.33027624246949</v>
      </c>
      <c r="P355" s="368">
        <f t="shared" si="77"/>
        <v>1.7542345486938642</v>
      </c>
      <c r="Q355" s="368">
        <f t="shared" ca="1" si="76"/>
        <v>215.57604169377564</v>
      </c>
      <c r="R355" s="369">
        <f t="shared" ca="1" si="78"/>
        <v>310.69432291438363</v>
      </c>
      <c r="S355" s="370">
        <f>INDEX('1 mos LIBOR'!$M$3:$M$122,MATCH(L355,'1 mos LIBOR'!$N$3:$N$122))</f>
        <v>1.9434900000000001E-2</v>
      </c>
      <c r="T355" s="371">
        <f t="shared" si="79"/>
        <v>0.04</v>
      </c>
    </row>
    <row r="356" spans="2:20">
      <c r="B356" s="367">
        <f t="shared" si="80"/>
        <v>57070</v>
      </c>
      <c r="C356" s="323">
        <f t="shared" si="81"/>
        <v>408</v>
      </c>
      <c r="D356" s="368" t="e">
        <f>INDEX('Monthly Cash Flow'!$L$132:$EM$132, MATCH(C356, 'Monthly Cash Flow'!$L$12:$EM$12, 0))</f>
        <v>#N/A</v>
      </c>
      <c r="E356" s="368">
        <f t="shared" ca="1" si="74"/>
        <v>0</v>
      </c>
      <c r="F356" s="368" t="e">
        <f t="shared" si="70"/>
        <v>#N/A</v>
      </c>
      <c r="G356" s="368" t="e">
        <f t="shared" ca="1" si="71"/>
        <v>#N/A</v>
      </c>
      <c r="H356" s="369" t="e">
        <f t="shared" ca="1" si="72"/>
        <v>#N/A</v>
      </c>
      <c r="I356" s="370">
        <f>MAX($J$5, INDEX('1 mos LIBOR'!$M$3:$M$122,MATCH(B356,'1 mos LIBOR'!$N$3:$N$122)))</f>
        <v>4.3549999999999998E-2</v>
      </c>
      <c r="J356" s="371">
        <f t="shared" si="73"/>
        <v>4.3549999999999998E-2</v>
      </c>
      <c r="L356" s="363">
        <f t="shared" si="82"/>
        <v>57070</v>
      </c>
      <c r="M356" s="323">
        <f t="shared" si="83"/>
        <v>408</v>
      </c>
      <c r="N356" s="368">
        <v>485.28147715318158</v>
      </c>
      <c r="O356" s="368">
        <f t="shared" ca="1" si="75"/>
        <v>217.33027624246949</v>
      </c>
      <c r="P356" s="368">
        <f t="shared" si="77"/>
        <v>1.6176049238439385</v>
      </c>
      <c r="Q356" s="368">
        <f t="shared" ca="1" si="76"/>
        <v>215.71267131862555</v>
      </c>
      <c r="R356" s="369">
        <f t="shared" ca="1" si="78"/>
        <v>269.56880583455603</v>
      </c>
      <c r="S356" s="370">
        <f>INDEX('1 mos LIBOR'!$M$3:$M$122,MATCH(L356,'1 mos LIBOR'!$N$3:$N$122))</f>
        <v>1.9434900000000001E-2</v>
      </c>
      <c r="T356" s="371">
        <f t="shared" si="79"/>
        <v>0.04</v>
      </c>
    </row>
    <row r="357" spans="2:20">
      <c r="B357" s="367">
        <f t="shared" si="80"/>
        <v>57100</v>
      </c>
      <c r="C357" s="323">
        <f t="shared" si="81"/>
        <v>409</v>
      </c>
      <c r="D357" s="368" t="e">
        <f>INDEX('Monthly Cash Flow'!$L$132:$EM$132, MATCH(C357, 'Monthly Cash Flow'!$L$12:$EM$12, 0))</f>
        <v>#N/A</v>
      </c>
      <c r="E357" s="368">
        <f t="shared" ca="1" si="74"/>
        <v>0</v>
      </c>
      <c r="F357" s="368" t="e">
        <f t="shared" si="70"/>
        <v>#N/A</v>
      </c>
      <c r="G357" s="368" t="e">
        <f t="shared" ca="1" si="71"/>
        <v>#N/A</v>
      </c>
      <c r="H357" s="369" t="e">
        <f t="shared" ca="1" si="72"/>
        <v>#N/A</v>
      </c>
      <c r="I357" s="370">
        <f>MAX($J$5, INDEX('1 mos LIBOR'!$M$3:$M$122,MATCH(B357,'1 mos LIBOR'!$N$3:$N$122)))</f>
        <v>4.3549999999999998E-2</v>
      </c>
      <c r="J357" s="371">
        <f t="shared" si="73"/>
        <v>4.3549999999999998E-2</v>
      </c>
      <c r="L357" s="363">
        <f t="shared" si="82"/>
        <v>57100</v>
      </c>
      <c r="M357" s="323">
        <f t="shared" si="83"/>
        <v>409</v>
      </c>
      <c r="N357" s="368">
        <v>444.10589453834615</v>
      </c>
      <c r="O357" s="368">
        <f t="shared" ca="1" si="75"/>
        <v>217.33027624246949</v>
      </c>
      <c r="P357" s="368">
        <f t="shared" si="77"/>
        <v>1.4803529817944872</v>
      </c>
      <c r="Q357" s="368">
        <f t="shared" ca="1" si="76"/>
        <v>215.84992326067501</v>
      </c>
      <c r="R357" s="369">
        <f t="shared" ca="1" si="78"/>
        <v>228.25597127767114</v>
      </c>
      <c r="S357" s="370">
        <f>INDEX('1 mos LIBOR'!$M$3:$M$122,MATCH(L357,'1 mos LIBOR'!$N$3:$N$122))</f>
        <v>1.9434900000000001E-2</v>
      </c>
      <c r="T357" s="371">
        <f t="shared" si="79"/>
        <v>0.04</v>
      </c>
    </row>
    <row r="358" spans="2:20">
      <c r="B358" s="367">
        <f t="shared" si="80"/>
        <v>57131</v>
      </c>
      <c r="C358" s="323">
        <f t="shared" si="81"/>
        <v>410</v>
      </c>
      <c r="D358" s="368" t="e">
        <f>INDEX('Monthly Cash Flow'!$L$132:$EM$132, MATCH(C358, 'Monthly Cash Flow'!$L$12:$EM$12, 0))</f>
        <v>#N/A</v>
      </c>
      <c r="E358" s="368">
        <f t="shared" ca="1" si="74"/>
        <v>0</v>
      </c>
      <c r="F358" s="368" t="e">
        <f t="shared" si="70"/>
        <v>#N/A</v>
      </c>
      <c r="G358" s="368" t="e">
        <f t="shared" ca="1" si="71"/>
        <v>#N/A</v>
      </c>
      <c r="H358" s="369" t="e">
        <f t="shared" ca="1" si="72"/>
        <v>#N/A</v>
      </c>
      <c r="I358" s="370">
        <f>MAX($J$5, INDEX('1 mos LIBOR'!$M$3:$M$122,MATCH(B358,'1 mos LIBOR'!$N$3:$N$122)))</f>
        <v>4.3549999999999998E-2</v>
      </c>
      <c r="J358" s="371">
        <f t="shared" si="73"/>
        <v>4.3549999999999998E-2</v>
      </c>
      <c r="L358" s="363">
        <f t="shared" si="82"/>
        <v>57131</v>
      </c>
      <c r="M358" s="323">
        <f t="shared" si="83"/>
        <v>410</v>
      </c>
      <c r="N358" s="368">
        <v>402.74276640920618</v>
      </c>
      <c r="O358" s="368">
        <f t="shared" ca="1" si="75"/>
        <v>217.33027624246949</v>
      </c>
      <c r="P358" s="368">
        <f t="shared" si="77"/>
        <v>1.3424758880306873</v>
      </c>
      <c r="Q358" s="368">
        <f t="shared" ca="1" si="76"/>
        <v>215.9878003544388</v>
      </c>
      <c r="R358" s="369">
        <f t="shared" ca="1" si="78"/>
        <v>186.75496605476738</v>
      </c>
      <c r="S358" s="370">
        <f>INDEX('1 mos LIBOR'!$M$3:$M$122,MATCH(L358,'1 mos LIBOR'!$N$3:$N$122))</f>
        <v>1.9434900000000001E-2</v>
      </c>
      <c r="T358" s="371">
        <f t="shared" si="79"/>
        <v>0.04</v>
      </c>
    </row>
    <row r="359" spans="2:20">
      <c r="B359" s="367">
        <f t="shared" si="80"/>
        <v>57161</v>
      </c>
      <c r="C359" s="323">
        <f t="shared" si="81"/>
        <v>411</v>
      </c>
      <c r="D359" s="368" t="e">
        <f>INDEX('Monthly Cash Flow'!$L$132:$EM$132, MATCH(C359, 'Monthly Cash Flow'!$L$12:$EM$12, 0))</f>
        <v>#N/A</v>
      </c>
      <c r="E359" s="368">
        <f t="shared" ca="1" si="74"/>
        <v>0</v>
      </c>
      <c r="F359" s="368" t="e">
        <f t="shared" si="70"/>
        <v>#N/A</v>
      </c>
      <c r="G359" s="368" t="e">
        <f t="shared" ca="1" si="71"/>
        <v>#N/A</v>
      </c>
      <c r="H359" s="369" t="e">
        <f t="shared" ca="1" si="72"/>
        <v>#N/A</v>
      </c>
      <c r="I359" s="370">
        <f>MAX($J$5, INDEX('1 mos LIBOR'!$M$3:$M$122,MATCH(B359,'1 mos LIBOR'!$N$3:$N$122)))</f>
        <v>4.3549999999999998E-2</v>
      </c>
      <c r="J359" s="371">
        <f t="shared" si="73"/>
        <v>4.3549999999999998E-2</v>
      </c>
      <c r="L359" s="363">
        <f t="shared" si="82"/>
        <v>57161</v>
      </c>
      <c r="M359" s="323">
        <f t="shared" si="83"/>
        <v>411</v>
      </c>
      <c r="N359" s="368">
        <v>361.19123853814187</v>
      </c>
      <c r="O359" s="368">
        <f t="shared" ca="1" si="75"/>
        <v>217.33027624246949</v>
      </c>
      <c r="P359" s="368">
        <f t="shared" si="77"/>
        <v>1.2039707951271397</v>
      </c>
      <c r="Q359" s="368">
        <f t="shared" ca="1" si="76"/>
        <v>216.12630544734236</v>
      </c>
      <c r="R359" s="369">
        <f t="shared" ca="1" si="78"/>
        <v>145.06493309079951</v>
      </c>
      <c r="S359" s="370">
        <f>INDEX('1 mos LIBOR'!$M$3:$M$122,MATCH(L359,'1 mos LIBOR'!$N$3:$N$122))</f>
        <v>1.9434900000000001E-2</v>
      </c>
      <c r="T359" s="371">
        <f t="shared" si="79"/>
        <v>0.04</v>
      </c>
    </row>
    <row r="360" spans="2:20">
      <c r="B360" s="367">
        <f t="shared" si="80"/>
        <v>57192</v>
      </c>
      <c r="C360" s="323">
        <f t="shared" si="81"/>
        <v>412</v>
      </c>
      <c r="D360" s="368" t="e">
        <f>INDEX('Monthly Cash Flow'!$L$132:$EM$132, MATCH(C360, 'Monthly Cash Flow'!$L$12:$EM$12, 0))</f>
        <v>#N/A</v>
      </c>
      <c r="E360" s="368">
        <f t="shared" ca="1" si="74"/>
        <v>0</v>
      </c>
      <c r="F360" s="368" t="e">
        <f t="shared" si="70"/>
        <v>#N/A</v>
      </c>
      <c r="G360" s="368" t="e">
        <f t="shared" ca="1" si="71"/>
        <v>#N/A</v>
      </c>
      <c r="H360" s="369" t="e">
        <f t="shared" ca="1" si="72"/>
        <v>#N/A</v>
      </c>
      <c r="I360" s="370">
        <f>MAX($J$5, INDEX('1 mos LIBOR'!$M$3:$M$122,MATCH(B360,'1 mos LIBOR'!$N$3:$N$122)))</f>
        <v>4.3549999999999998E-2</v>
      </c>
      <c r="J360" s="371">
        <f t="shared" si="73"/>
        <v>4.3549999999999998E-2</v>
      </c>
      <c r="L360" s="363">
        <f t="shared" si="82"/>
        <v>57192</v>
      </c>
      <c r="M360" s="323">
        <f t="shared" si="83"/>
        <v>412</v>
      </c>
      <c r="N360" s="368">
        <v>319.4504528067186</v>
      </c>
      <c r="O360" s="368">
        <f t="shared" ca="1" si="75"/>
        <v>217.33027624246949</v>
      </c>
      <c r="P360" s="368">
        <f t="shared" si="77"/>
        <v>1.0648348426890621</v>
      </c>
      <c r="Q360" s="368">
        <f t="shared" ca="1" si="76"/>
        <v>216.26544139978043</v>
      </c>
      <c r="R360" s="369">
        <f t="shared" ca="1" si="78"/>
        <v>103.18501140693817</v>
      </c>
      <c r="S360" s="370">
        <f>INDEX('1 mos LIBOR'!$M$3:$M$122,MATCH(L360,'1 mos LIBOR'!$N$3:$N$122))</f>
        <v>1.9434900000000001E-2</v>
      </c>
      <c r="T360" s="371">
        <f t="shared" si="79"/>
        <v>0.04</v>
      </c>
    </row>
    <row r="361" spans="2:20">
      <c r="B361" s="367">
        <f t="shared" si="80"/>
        <v>57223</v>
      </c>
      <c r="C361" s="323">
        <f t="shared" si="81"/>
        <v>413</v>
      </c>
      <c r="D361" s="368" t="e">
        <f>INDEX('Monthly Cash Flow'!$L$132:$EM$132, MATCH(C361, 'Monthly Cash Flow'!$L$12:$EM$12, 0))</f>
        <v>#N/A</v>
      </c>
      <c r="E361" s="368">
        <f t="shared" ca="1" si="74"/>
        <v>0</v>
      </c>
      <c r="F361" s="368" t="e">
        <f t="shared" si="70"/>
        <v>#N/A</v>
      </c>
      <c r="G361" s="368" t="e">
        <f t="shared" ca="1" si="71"/>
        <v>#N/A</v>
      </c>
      <c r="H361" s="369" t="e">
        <f t="shared" ca="1" si="72"/>
        <v>#N/A</v>
      </c>
      <c r="I361" s="370">
        <f>MAX($J$5, INDEX('1 mos LIBOR'!$M$3:$M$122,MATCH(B361,'1 mos LIBOR'!$N$3:$N$122)))</f>
        <v>4.3549999999999998E-2</v>
      </c>
      <c r="J361" s="371">
        <f t="shared" si="73"/>
        <v>4.3549999999999998E-2</v>
      </c>
      <c r="L361" s="363">
        <f t="shared" si="82"/>
        <v>57223</v>
      </c>
      <c r="M361" s="323">
        <f t="shared" si="83"/>
        <v>413</v>
      </c>
      <c r="N361" s="368">
        <v>277.51954718796549</v>
      </c>
      <c r="O361" s="368">
        <f t="shared" ca="1" si="75"/>
        <v>217.33027624246949</v>
      </c>
      <c r="P361" s="368">
        <f t="shared" si="77"/>
        <v>0.92506515729321837</v>
      </c>
      <c r="Q361" s="368">
        <f t="shared" ca="1" si="76"/>
        <v>216.40521108517629</v>
      </c>
      <c r="R361" s="369">
        <f t="shared" ca="1" si="78"/>
        <v>61.114336102789196</v>
      </c>
      <c r="S361" s="370">
        <f>INDEX('1 mos LIBOR'!$M$3:$M$122,MATCH(L361,'1 mos LIBOR'!$N$3:$N$122))</f>
        <v>1.9434900000000001E-2</v>
      </c>
      <c r="T361" s="371">
        <f t="shared" si="79"/>
        <v>0.04</v>
      </c>
    </row>
    <row r="362" spans="2:20">
      <c r="B362" s="367">
        <f t="shared" si="80"/>
        <v>57253</v>
      </c>
      <c r="C362" s="323">
        <f t="shared" si="81"/>
        <v>414</v>
      </c>
      <c r="D362" s="368" t="e">
        <f>INDEX('Monthly Cash Flow'!$L$132:$EM$132, MATCH(C362, 'Monthly Cash Flow'!$L$12:$EM$12, 0))</f>
        <v>#N/A</v>
      </c>
      <c r="E362" s="368">
        <f t="shared" ca="1" si="74"/>
        <v>0</v>
      </c>
      <c r="F362" s="368" t="e">
        <f t="shared" si="70"/>
        <v>#N/A</v>
      </c>
      <c r="G362" s="368" t="e">
        <f t="shared" ca="1" si="71"/>
        <v>#N/A</v>
      </c>
      <c r="H362" s="369" t="e">
        <f t="shared" ca="1" si="72"/>
        <v>#N/A</v>
      </c>
      <c r="I362" s="370">
        <f>MAX($J$5, INDEX('1 mos LIBOR'!$M$3:$M$122,MATCH(B362,'1 mos LIBOR'!$N$3:$N$122)))</f>
        <v>4.3549999999999998E-2</v>
      </c>
      <c r="J362" s="371">
        <f t="shared" si="73"/>
        <v>4.3549999999999998E-2</v>
      </c>
      <c r="L362" s="363">
        <f t="shared" si="82"/>
        <v>57253</v>
      </c>
      <c r="M362" s="323">
        <f t="shared" si="83"/>
        <v>414</v>
      </c>
      <c r="N362" s="368">
        <v>235.39765572857272</v>
      </c>
      <c r="O362" s="368">
        <f t="shared" ca="1" si="75"/>
        <v>217.33027624246949</v>
      </c>
      <c r="P362" s="368">
        <f t="shared" si="77"/>
        <v>0.78465885242857569</v>
      </c>
      <c r="Q362" s="368">
        <f t="shared" ca="1" si="76"/>
        <v>216.54561739004092</v>
      </c>
      <c r="R362" s="369">
        <f t="shared" ca="1" si="78"/>
        <v>18.852038338531798</v>
      </c>
      <c r="S362" s="370">
        <f>INDEX('1 mos LIBOR'!$M$3:$M$122,MATCH(L362,'1 mos LIBOR'!$N$3:$N$122))</f>
        <v>1.9434900000000001E-2</v>
      </c>
      <c r="T362" s="371">
        <f t="shared" si="79"/>
        <v>0.04</v>
      </c>
    </row>
    <row r="363" spans="2:20">
      <c r="B363" s="367">
        <f t="shared" si="80"/>
        <v>57284</v>
      </c>
      <c r="C363" s="323">
        <f t="shared" si="81"/>
        <v>415</v>
      </c>
      <c r="D363" s="368" t="e">
        <f>INDEX('Monthly Cash Flow'!$L$132:$EM$132, MATCH(C363, 'Monthly Cash Flow'!$L$12:$EM$12, 0))</f>
        <v>#N/A</v>
      </c>
      <c r="E363" s="368">
        <f t="shared" ca="1" si="74"/>
        <v>0</v>
      </c>
      <c r="F363" s="368" t="e">
        <f t="shared" si="70"/>
        <v>#N/A</v>
      </c>
      <c r="G363" s="368" t="e">
        <f t="shared" ca="1" si="71"/>
        <v>#N/A</v>
      </c>
      <c r="H363" s="369" t="e">
        <f t="shared" ca="1" si="72"/>
        <v>#N/A</v>
      </c>
      <c r="I363" s="370">
        <f>MAX($J$5, INDEX('1 mos LIBOR'!$M$3:$M$122,MATCH(B363,'1 mos LIBOR'!$N$3:$N$122)))</f>
        <v>4.3549999999999998E-2</v>
      </c>
      <c r="J363" s="371">
        <f t="shared" si="73"/>
        <v>4.3549999999999998E-2</v>
      </c>
      <c r="L363" s="363">
        <f t="shared" si="82"/>
        <v>57284</v>
      </c>
      <c r="M363" s="323">
        <f t="shared" si="83"/>
        <v>415</v>
      </c>
      <c r="N363" s="368">
        <v>193.08390853100798</v>
      </c>
      <c r="O363" s="368">
        <f t="shared" ca="1" si="75"/>
        <v>217.33027624246949</v>
      </c>
      <c r="P363" s="368">
        <f t="shared" si="77"/>
        <v>0.64361302843669332</v>
      </c>
      <c r="Q363" s="368">
        <f t="shared" ca="1" si="76"/>
        <v>216.68666321403279</v>
      </c>
      <c r="R363" s="369">
        <f t="shared" ca="1" si="78"/>
        <v>-23.602754683024813</v>
      </c>
      <c r="S363" s="370">
        <f>INDEX('1 mos LIBOR'!$M$3:$M$122,MATCH(L363,'1 mos LIBOR'!$N$3:$N$122))</f>
        <v>1.9434900000000001E-2</v>
      </c>
      <c r="T363" s="371">
        <f t="shared" si="79"/>
        <v>0.04</v>
      </c>
    </row>
    <row r="364" spans="2:20">
      <c r="B364" s="367">
        <f t="shared" si="80"/>
        <v>57314</v>
      </c>
      <c r="C364" s="323">
        <f t="shared" si="81"/>
        <v>416</v>
      </c>
      <c r="D364" s="368" t="e">
        <f>INDEX('Monthly Cash Flow'!$L$132:$EM$132, MATCH(C364, 'Monthly Cash Flow'!$L$12:$EM$12, 0))</f>
        <v>#N/A</v>
      </c>
      <c r="E364" s="368">
        <f t="shared" ca="1" si="74"/>
        <v>0</v>
      </c>
      <c r="F364" s="368" t="e">
        <f t="shared" si="70"/>
        <v>#N/A</v>
      </c>
      <c r="G364" s="368" t="e">
        <f t="shared" ca="1" si="71"/>
        <v>#N/A</v>
      </c>
      <c r="H364" s="369" t="e">
        <f t="shared" ca="1" si="72"/>
        <v>#N/A</v>
      </c>
      <c r="I364" s="370">
        <f>MAX($J$5, INDEX('1 mos LIBOR'!$M$3:$M$122,MATCH(B364,'1 mos LIBOR'!$N$3:$N$122)))</f>
        <v>4.3549999999999998E-2</v>
      </c>
      <c r="J364" s="371">
        <f t="shared" si="73"/>
        <v>4.3549999999999998E-2</v>
      </c>
      <c r="L364" s="363">
        <f t="shared" si="82"/>
        <v>57314</v>
      </c>
      <c r="M364" s="323">
        <f t="shared" si="83"/>
        <v>416</v>
      </c>
      <c r="N364" s="368">
        <v>150.57743173555147</v>
      </c>
      <c r="O364" s="368">
        <f t="shared" ca="1" si="75"/>
        <v>217.33027624246949</v>
      </c>
      <c r="P364" s="368">
        <f t="shared" si="77"/>
        <v>0.5019247724518382</v>
      </c>
      <c r="Q364" s="368">
        <f t="shared" ca="1" si="76"/>
        <v>216.82835147001765</v>
      </c>
      <c r="R364" s="369">
        <f t="shared" ca="1" si="78"/>
        <v>-66.25091973446618</v>
      </c>
      <c r="S364" s="370">
        <f>INDEX('1 mos LIBOR'!$M$3:$M$122,MATCH(L364,'1 mos LIBOR'!$N$3:$N$122))</f>
        <v>1.9434900000000001E-2</v>
      </c>
      <c r="T364" s="371">
        <f t="shared" si="79"/>
        <v>0.04</v>
      </c>
    </row>
    <row r="365" spans="2:20">
      <c r="B365" s="367">
        <f t="shared" si="80"/>
        <v>57345</v>
      </c>
      <c r="C365" s="323">
        <f t="shared" si="81"/>
        <v>417</v>
      </c>
      <c r="D365" s="368" t="e">
        <f>INDEX('Monthly Cash Flow'!$L$132:$EM$132, MATCH(C365, 'Monthly Cash Flow'!$L$12:$EM$12, 0))</f>
        <v>#N/A</v>
      </c>
      <c r="E365" s="368">
        <f t="shared" ca="1" si="74"/>
        <v>0</v>
      </c>
      <c r="F365" s="368" t="e">
        <f t="shared" si="70"/>
        <v>#N/A</v>
      </c>
      <c r="G365" s="368" t="e">
        <f t="shared" ca="1" si="71"/>
        <v>#N/A</v>
      </c>
      <c r="H365" s="369" t="e">
        <f t="shared" ca="1" si="72"/>
        <v>#N/A</v>
      </c>
      <c r="I365" s="370">
        <f>MAX($J$5, INDEX('1 mos LIBOR'!$M$3:$M$122,MATCH(B365,'1 mos LIBOR'!$N$3:$N$122)))</f>
        <v>4.3549999999999998E-2</v>
      </c>
      <c r="J365" s="371">
        <f t="shared" si="73"/>
        <v>4.3549999999999998E-2</v>
      </c>
      <c r="L365" s="363">
        <f t="shared" si="82"/>
        <v>57345</v>
      </c>
      <c r="M365" s="323">
        <f t="shared" si="83"/>
        <v>417</v>
      </c>
      <c r="N365" s="368">
        <v>107.87734750224894</v>
      </c>
      <c r="O365" s="368">
        <f t="shared" ca="1" si="75"/>
        <v>217.33027624246949</v>
      </c>
      <c r="P365" s="368">
        <f t="shared" si="77"/>
        <v>0.35959115834082978</v>
      </c>
      <c r="Q365" s="368">
        <f t="shared" ca="1" si="76"/>
        <v>216.97068508412866</v>
      </c>
      <c r="R365" s="369">
        <f t="shared" ca="1" si="78"/>
        <v>-109.09333758187972</v>
      </c>
      <c r="S365" s="370">
        <f>INDEX('1 mos LIBOR'!$M$3:$M$122,MATCH(L365,'1 mos LIBOR'!$N$3:$N$122))</f>
        <v>1.9434900000000001E-2</v>
      </c>
      <c r="T365" s="371">
        <f t="shared" si="79"/>
        <v>0.04</v>
      </c>
    </row>
    <row r="366" spans="2:20">
      <c r="B366" s="367">
        <f t="shared" si="80"/>
        <v>57376</v>
      </c>
      <c r="C366" s="323">
        <f t="shared" si="81"/>
        <v>418</v>
      </c>
      <c r="D366" s="368" t="e">
        <f>INDEX('Monthly Cash Flow'!$L$132:$EM$132, MATCH(C366, 'Monthly Cash Flow'!$L$12:$EM$12, 0))</f>
        <v>#N/A</v>
      </c>
      <c r="E366" s="368">
        <f t="shared" ca="1" si="74"/>
        <v>0</v>
      </c>
      <c r="F366" s="368" t="e">
        <f t="shared" si="70"/>
        <v>#N/A</v>
      </c>
      <c r="G366" s="368" t="e">
        <f t="shared" ca="1" si="71"/>
        <v>#N/A</v>
      </c>
      <c r="H366" s="369" t="e">
        <f t="shared" ca="1" si="72"/>
        <v>#N/A</v>
      </c>
      <c r="I366" s="370">
        <f>MAX($J$5, INDEX('1 mos LIBOR'!$M$3:$M$122,MATCH(B366,'1 mos LIBOR'!$N$3:$N$122)))</f>
        <v>4.3549999999999998E-2</v>
      </c>
      <c r="J366" s="371">
        <f t="shared" si="73"/>
        <v>4.3549999999999998E-2</v>
      </c>
      <c r="L366" s="363">
        <f t="shared" si="82"/>
        <v>57376</v>
      </c>
      <c r="M366" s="323">
        <f t="shared" si="83"/>
        <v>418</v>
      </c>
      <c r="N366" s="368">
        <v>64.982773992782654</v>
      </c>
      <c r="O366" s="368">
        <f t="shared" ca="1" si="75"/>
        <v>217.33027624246949</v>
      </c>
      <c r="P366" s="368">
        <f t="shared" si="77"/>
        <v>0.21660924664260886</v>
      </c>
      <c r="Q366" s="368">
        <f t="shared" ca="1" si="76"/>
        <v>217.11366699582689</v>
      </c>
      <c r="R366" s="369">
        <f t="shared" ca="1" si="78"/>
        <v>-152.13089300304424</v>
      </c>
      <c r="S366" s="370">
        <f>INDEX('1 mos LIBOR'!$M$3:$M$122,MATCH(L366,'1 mos LIBOR'!$N$3:$N$122))</f>
        <v>1.9434900000000001E-2</v>
      </c>
      <c r="T366" s="371">
        <f t="shared" si="79"/>
        <v>0.04</v>
      </c>
    </row>
    <row r="367" spans="2:20">
      <c r="B367" s="363"/>
      <c r="C367" s="310"/>
      <c r="D367" s="19"/>
      <c r="E367" s="19"/>
      <c r="F367" s="19"/>
      <c r="G367" s="19"/>
      <c r="H367" s="364"/>
      <c r="I367" s="359"/>
      <c r="J367" s="365"/>
    </row>
    <row r="368" spans="2:20">
      <c r="B368" s="363"/>
      <c r="C368" s="310"/>
      <c r="D368" s="19"/>
      <c r="E368" s="19"/>
      <c r="F368" s="19"/>
      <c r="G368" s="19"/>
      <c r="H368" s="364"/>
      <c r="I368" s="359"/>
      <c r="J368" s="365"/>
    </row>
    <row r="369" spans="2:10">
      <c r="B369" s="363"/>
      <c r="C369" s="310"/>
      <c r="D369" s="19"/>
      <c r="E369" s="19"/>
      <c r="F369" s="19"/>
      <c r="G369" s="19"/>
      <c r="H369" s="364"/>
      <c r="I369" s="359"/>
      <c r="J369" s="365"/>
    </row>
    <row r="370" spans="2:10">
      <c r="B370" s="363"/>
      <c r="C370" s="310"/>
      <c r="D370" s="19"/>
      <c r="E370" s="19"/>
      <c r="F370" s="19"/>
      <c r="G370" s="19"/>
      <c r="H370" s="364"/>
      <c r="I370" s="359"/>
      <c r="J370" s="365"/>
    </row>
    <row r="371" spans="2:10">
      <c r="B371" s="363"/>
      <c r="C371" s="310"/>
      <c r="D371" s="19"/>
      <c r="E371" s="19"/>
      <c r="F371" s="19"/>
      <c r="G371" s="19"/>
      <c r="H371" s="364"/>
      <c r="I371" s="359"/>
      <c r="J371" s="365"/>
    </row>
    <row r="372" spans="2:10">
      <c r="B372" s="363"/>
      <c r="C372" s="310"/>
      <c r="D372" s="19"/>
      <c r="E372" s="19"/>
      <c r="F372" s="19"/>
      <c r="G372" s="19"/>
      <c r="H372" s="364"/>
      <c r="I372" s="359"/>
      <c r="J372" s="365"/>
    </row>
    <row r="373" spans="2:10">
      <c r="B373" s="363"/>
      <c r="C373" s="310"/>
      <c r="D373" s="19"/>
      <c r="E373" s="19"/>
      <c r="F373" s="19"/>
      <c r="G373" s="19"/>
      <c r="H373" s="364"/>
      <c r="I373" s="359"/>
      <c r="J373" s="365"/>
    </row>
    <row r="374" spans="2:10">
      <c r="B374" s="363"/>
      <c r="C374" s="310"/>
      <c r="D374" s="19"/>
      <c r="E374" s="19"/>
      <c r="F374" s="19"/>
      <c r="G374" s="19"/>
      <c r="H374" s="364"/>
      <c r="I374" s="359"/>
      <c r="J374" s="365"/>
    </row>
    <row r="375" spans="2:10">
      <c r="B375" s="363"/>
      <c r="C375" s="310"/>
      <c r="D375" s="19"/>
      <c r="E375" s="19"/>
      <c r="F375" s="19"/>
      <c r="G375" s="19"/>
      <c r="H375" s="364"/>
      <c r="I375" s="359"/>
      <c r="J375" s="365"/>
    </row>
    <row r="376" spans="2:10">
      <c r="B376" s="363"/>
      <c r="C376" s="310"/>
      <c r="D376" s="19"/>
      <c r="E376" s="19"/>
      <c r="F376" s="19"/>
      <c r="G376" s="19"/>
      <c r="H376" s="364"/>
      <c r="I376" s="359"/>
      <c r="J376" s="365"/>
    </row>
    <row r="377" spans="2:10">
      <c r="B377" s="363"/>
      <c r="C377" s="310"/>
      <c r="D377" s="19"/>
      <c r="E377" s="19"/>
      <c r="F377" s="19"/>
      <c r="G377" s="19"/>
      <c r="H377" s="364"/>
      <c r="I377" s="359"/>
      <c r="J377" s="365"/>
    </row>
    <row r="378" spans="2:10">
      <c r="B378" s="363"/>
      <c r="C378" s="310"/>
      <c r="D378" s="19"/>
      <c r="E378" s="19"/>
      <c r="F378" s="19"/>
      <c r="G378" s="19"/>
      <c r="H378" s="364"/>
      <c r="I378" s="359"/>
      <c r="J378" s="365"/>
    </row>
    <row r="379" spans="2:10">
      <c r="B379" s="363"/>
      <c r="C379" s="310"/>
      <c r="D379" s="19"/>
      <c r="E379" s="19"/>
      <c r="F379" s="19"/>
      <c r="G379" s="19"/>
      <c r="H379" s="364"/>
      <c r="I379" s="359"/>
      <c r="J379" s="365"/>
    </row>
    <row r="380" spans="2:10">
      <c r="B380" s="363"/>
      <c r="C380" s="310"/>
      <c r="D380" s="19"/>
      <c r="E380" s="19"/>
      <c r="F380" s="19"/>
      <c r="G380" s="19"/>
      <c r="H380" s="364"/>
      <c r="I380" s="359"/>
      <c r="J380" s="365"/>
    </row>
    <row r="381" spans="2:10">
      <c r="B381" s="363"/>
      <c r="C381" s="310"/>
      <c r="D381" s="19"/>
      <c r="E381" s="19"/>
      <c r="F381" s="19"/>
      <c r="G381" s="19"/>
      <c r="H381" s="364"/>
      <c r="I381" s="359"/>
      <c r="J381" s="365"/>
    </row>
    <row r="382" spans="2:10">
      <c r="B382" s="363"/>
      <c r="C382" s="310"/>
      <c r="D382" s="19"/>
      <c r="E382" s="19"/>
      <c r="F382" s="19"/>
      <c r="G382" s="19"/>
      <c r="H382" s="364"/>
      <c r="I382" s="359"/>
      <c r="J382" s="365"/>
    </row>
    <row r="383" spans="2:10">
      <c r="B383" s="363"/>
      <c r="C383" s="310"/>
      <c r="D383" s="19"/>
      <c r="E383" s="19"/>
      <c r="F383" s="19"/>
      <c r="G383" s="19"/>
      <c r="H383" s="364"/>
      <c r="I383" s="359"/>
      <c r="J383" s="365"/>
    </row>
    <row r="384" spans="2:10">
      <c r="B384" s="363"/>
      <c r="C384" s="310"/>
      <c r="D384" s="19"/>
      <c r="E384" s="19"/>
      <c r="F384" s="19"/>
      <c r="G384" s="19"/>
      <c r="H384" s="364"/>
      <c r="I384" s="359"/>
      <c r="J384" s="365"/>
    </row>
    <row r="385" spans="2:10">
      <c r="B385" s="363"/>
      <c r="C385" s="310"/>
      <c r="D385" s="19"/>
      <c r="E385" s="19"/>
      <c r="F385" s="19"/>
      <c r="G385" s="19"/>
      <c r="H385" s="364"/>
      <c r="I385" s="359"/>
      <c r="J385" s="365"/>
    </row>
    <row r="386" spans="2:10">
      <c r="B386" s="363"/>
      <c r="C386" s="310"/>
      <c r="D386" s="19"/>
      <c r="E386" s="19"/>
      <c r="F386" s="19"/>
      <c r="G386" s="19"/>
      <c r="H386" s="364"/>
      <c r="I386" s="359"/>
      <c r="J386" s="365"/>
    </row>
    <row r="387" spans="2:10">
      <c r="B387" s="363"/>
      <c r="C387" s="310"/>
      <c r="D387" s="19"/>
      <c r="E387" s="19"/>
      <c r="F387" s="19"/>
      <c r="G387" s="19"/>
      <c r="H387" s="364"/>
      <c r="I387" s="359"/>
      <c r="J387" s="365"/>
    </row>
    <row r="388" spans="2:10">
      <c r="B388" s="363"/>
      <c r="C388" s="310"/>
      <c r="D388" s="19"/>
      <c r="E388" s="19"/>
      <c r="F388" s="19"/>
      <c r="G388" s="19"/>
      <c r="H388" s="364"/>
      <c r="I388" s="359"/>
      <c r="J388" s="365"/>
    </row>
    <row r="389" spans="2:10">
      <c r="B389" s="363"/>
      <c r="C389" s="310"/>
      <c r="D389" s="19"/>
      <c r="E389" s="19"/>
      <c r="F389" s="19"/>
      <c r="G389" s="19"/>
      <c r="H389" s="364"/>
      <c r="I389" s="359"/>
      <c r="J389" s="365"/>
    </row>
    <row r="390" spans="2:10">
      <c r="B390" s="363"/>
      <c r="C390" s="310"/>
      <c r="D390" s="19"/>
      <c r="E390" s="19"/>
      <c r="F390" s="19"/>
      <c r="G390" s="19"/>
      <c r="H390" s="364"/>
      <c r="I390" s="359"/>
      <c r="J390" s="365"/>
    </row>
    <row r="391" spans="2:10">
      <c r="B391" s="363"/>
      <c r="C391" s="310"/>
      <c r="D391" s="19"/>
      <c r="E391" s="19"/>
      <c r="F391" s="19"/>
      <c r="G391" s="19"/>
      <c r="H391" s="364"/>
      <c r="I391" s="359"/>
      <c r="J391" s="365"/>
    </row>
    <row r="392" spans="2:10">
      <c r="B392" s="363"/>
      <c r="C392" s="310"/>
      <c r="D392" s="19"/>
      <c r="E392" s="19"/>
      <c r="F392" s="19"/>
      <c r="G392" s="19"/>
      <c r="H392" s="364"/>
      <c r="I392" s="359"/>
      <c r="J392" s="365"/>
    </row>
    <row r="393" spans="2:10">
      <c r="B393" s="363"/>
      <c r="C393" s="310"/>
      <c r="D393" s="19"/>
      <c r="E393" s="19"/>
      <c r="F393" s="19"/>
      <c r="G393" s="19"/>
      <c r="H393" s="364"/>
      <c r="I393" s="359"/>
      <c r="J393" s="365"/>
    </row>
    <row r="394" spans="2:10">
      <c r="B394" s="363"/>
      <c r="C394" s="310"/>
      <c r="D394" s="19"/>
      <c r="E394" s="19"/>
      <c r="F394" s="19"/>
      <c r="G394" s="19"/>
      <c r="H394" s="364"/>
      <c r="I394" s="359"/>
      <c r="J394" s="365"/>
    </row>
    <row r="395" spans="2:10">
      <c r="B395" s="363"/>
      <c r="C395" s="310"/>
      <c r="D395" s="19"/>
      <c r="E395" s="19"/>
      <c r="F395" s="19"/>
      <c r="G395" s="19"/>
      <c r="H395" s="364"/>
      <c r="I395" s="359"/>
      <c r="J395" s="365"/>
    </row>
    <row r="396" spans="2:10">
      <c r="B396" s="363"/>
      <c r="C396" s="310"/>
      <c r="D396" s="19"/>
      <c r="E396" s="19"/>
      <c r="F396" s="19"/>
      <c r="G396" s="19"/>
      <c r="H396" s="364"/>
      <c r="I396" s="359"/>
      <c r="J396" s="365"/>
    </row>
    <row r="397" spans="2:10">
      <c r="B397" s="363"/>
      <c r="C397" s="310"/>
      <c r="D397" s="19"/>
      <c r="E397" s="19"/>
      <c r="F397" s="19"/>
      <c r="G397" s="19"/>
      <c r="H397" s="364"/>
      <c r="I397" s="359"/>
      <c r="J397" s="365"/>
    </row>
    <row r="398" spans="2:10">
      <c r="B398" s="363"/>
      <c r="C398" s="310"/>
      <c r="D398" s="19"/>
      <c r="E398" s="19"/>
      <c r="F398" s="19"/>
      <c r="G398" s="19"/>
      <c r="H398" s="364"/>
      <c r="I398" s="359"/>
      <c r="J398" s="365"/>
    </row>
    <row r="399" spans="2:10">
      <c r="B399" s="363"/>
      <c r="C399" s="310"/>
      <c r="D399" s="19"/>
      <c r="E399" s="19"/>
      <c r="F399" s="19"/>
      <c r="G399" s="19"/>
      <c r="H399" s="364"/>
      <c r="I399" s="359"/>
      <c r="J399" s="365"/>
    </row>
    <row r="400" spans="2:10">
      <c r="B400" s="363"/>
      <c r="C400" s="310"/>
      <c r="D400" s="19"/>
      <c r="E400" s="19"/>
      <c r="F400" s="19"/>
      <c r="G400" s="19"/>
      <c r="H400" s="364"/>
      <c r="I400" s="359"/>
      <c r="J400" s="365"/>
    </row>
    <row r="401" spans="2:10">
      <c r="B401" s="363"/>
      <c r="C401" s="310"/>
      <c r="D401" s="19"/>
      <c r="E401" s="19"/>
      <c r="F401" s="19"/>
      <c r="G401" s="19"/>
      <c r="H401" s="364"/>
      <c r="I401" s="359"/>
      <c r="J401" s="365"/>
    </row>
    <row r="402" spans="2:10">
      <c r="B402" s="363"/>
      <c r="C402" s="310"/>
      <c r="D402" s="19"/>
      <c r="E402" s="19"/>
      <c r="F402" s="19"/>
      <c r="G402" s="19"/>
      <c r="H402" s="364"/>
      <c r="I402" s="359"/>
      <c r="J402" s="365"/>
    </row>
    <row r="403" spans="2:10">
      <c r="B403" s="363"/>
      <c r="C403" s="310"/>
      <c r="D403" s="19"/>
      <c r="E403" s="19"/>
      <c r="F403" s="19"/>
      <c r="G403" s="19"/>
      <c r="H403" s="364"/>
      <c r="I403" s="359"/>
      <c r="J403" s="365"/>
    </row>
    <row r="404" spans="2:10">
      <c r="B404" s="363"/>
      <c r="C404" s="310"/>
      <c r="D404" s="19"/>
      <c r="E404" s="19"/>
      <c r="F404" s="19"/>
      <c r="G404" s="19"/>
      <c r="H404" s="364"/>
      <c r="I404" s="359"/>
      <c r="J404" s="365"/>
    </row>
    <row r="405" spans="2:10">
      <c r="B405" s="363"/>
      <c r="C405" s="310"/>
      <c r="D405" s="19"/>
      <c r="E405" s="19"/>
      <c r="F405" s="19"/>
      <c r="G405" s="19"/>
      <c r="H405" s="364"/>
      <c r="I405" s="359"/>
      <c r="J405" s="365"/>
    </row>
    <row r="406" spans="2:10">
      <c r="B406" s="363"/>
      <c r="C406" s="310"/>
      <c r="D406" s="19"/>
      <c r="E406" s="19"/>
      <c r="F406" s="19"/>
      <c r="G406" s="19"/>
      <c r="H406" s="364"/>
      <c r="I406" s="359"/>
      <c r="J406" s="365"/>
    </row>
    <row r="407" spans="2:10">
      <c r="B407" s="363"/>
      <c r="C407" s="310"/>
      <c r="D407" s="19"/>
      <c r="E407" s="19"/>
      <c r="F407" s="19"/>
      <c r="G407" s="19"/>
      <c r="H407" s="364"/>
      <c r="I407" s="359"/>
      <c r="J407" s="365"/>
    </row>
    <row r="408" spans="2:10">
      <c r="B408" s="363"/>
      <c r="C408" s="310"/>
      <c r="D408" s="19"/>
      <c r="E408" s="19"/>
      <c r="F408" s="19"/>
      <c r="G408" s="19"/>
      <c r="H408" s="364"/>
      <c r="I408" s="359"/>
      <c r="J408" s="365"/>
    </row>
    <row r="409" spans="2:10">
      <c r="B409" s="363"/>
      <c r="C409" s="310"/>
      <c r="D409" s="19"/>
      <c r="E409" s="19"/>
      <c r="F409" s="19"/>
      <c r="G409" s="19"/>
      <c r="H409" s="364"/>
      <c r="I409" s="359"/>
      <c r="J409" s="365"/>
    </row>
    <row r="410" spans="2:10">
      <c r="B410" s="363"/>
      <c r="C410" s="310"/>
      <c r="D410" s="19"/>
      <c r="E410" s="19"/>
      <c r="F410" s="19"/>
      <c r="G410" s="19"/>
      <c r="H410" s="364"/>
      <c r="I410" s="359"/>
      <c r="J410" s="365"/>
    </row>
    <row r="411" spans="2:10">
      <c r="B411" s="363"/>
      <c r="C411" s="310"/>
      <c r="D411" s="19"/>
      <c r="E411" s="19"/>
      <c r="F411" s="19"/>
      <c r="G411" s="19"/>
      <c r="H411" s="364"/>
      <c r="I411" s="359"/>
      <c r="J411" s="365"/>
    </row>
    <row r="412" spans="2:10">
      <c r="B412" s="363"/>
      <c r="C412" s="310"/>
      <c r="D412" s="19"/>
      <c r="E412" s="19"/>
      <c r="F412" s="19"/>
      <c r="G412" s="19"/>
      <c r="H412" s="364"/>
      <c r="I412" s="359"/>
      <c r="J412" s="365"/>
    </row>
    <row r="413" spans="2:10">
      <c r="B413" s="363"/>
      <c r="C413" s="310"/>
      <c r="D413" s="19"/>
      <c r="E413" s="19"/>
      <c r="F413" s="19"/>
      <c r="G413" s="19"/>
      <c r="H413" s="364"/>
      <c r="I413" s="359"/>
      <c r="J413" s="365"/>
    </row>
    <row r="414" spans="2:10">
      <c r="B414" s="363"/>
      <c r="C414" s="310"/>
      <c r="D414" s="19"/>
      <c r="E414" s="19"/>
      <c r="F414" s="19"/>
      <c r="G414" s="19"/>
      <c r="H414" s="364"/>
      <c r="I414" s="359"/>
      <c r="J414" s="365"/>
    </row>
    <row r="415" spans="2:10">
      <c r="B415" s="363"/>
      <c r="C415" s="310"/>
      <c r="D415" s="19"/>
      <c r="E415" s="19"/>
      <c r="F415" s="19"/>
      <c r="G415" s="19"/>
      <c r="H415" s="364"/>
      <c r="I415" s="359"/>
      <c r="J415" s="365"/>
    </row>
    <row r="416" spans="2:10">
      <c r="B416" s="363"/>
      <c r="C416" s="310"/>
      <c r="D416" s="19"/>
      <c r="E416" s="19"/>
      <c r="F416" s="19"/>
      <c r="G416" s="19"/>
      <c r="H416" s="364"/>
      <c r="I416" s="359"/>
      <c r="J416" s="365"/>
    </row>
    <row r="417" spans="2:10">
      <c r="B417" s="363"/>
      <c r="C417" s="310"/>
      <c r="D417" s="19"/>
      <c r="E417" s="19"/>
      <c r="F417" s="19"/>
      <c r="G417" s="19"/>
      <c r="H417" s="364"/>
      <c r="I417" s="359"/>
      <c r="J417" s="365"/>
    </row>
    <row r="418" spans="2:10">
      <c r="B418" s="363"/>
      <c r="C418" s="310"/>
      <c r="D418" s="19"/>
      <c r="E418" s="19"/>
      <c r="F418" s="19"/>
      <c r="G418" s="19"/>
      <c r="H418" s="364"/>
      <c r="I418" s="359"/>
      <c r="J418" s="365"/>
    </row>
    <row r="419" spans="2:10">
      <c r="B419" s="363"/>
      <c r="C419" s="310"/>
      <c r="D419" s="19"/>
      <c r="E419" s="19"/>
      <c r="F419" s="19"/>
      <c r="G419" s="19"/>
      <c r="H419" s="364"/>
      <c r="I419" s="359"/>
      <c r="J419" s="365"/>
    </row>
    <row r="420" spans="2:10">
      <c r="B420" s="363"/>
      <c r="C420" s="310"/>
      <c r="D420" s="19"/>
      <c r="E420" s="19"/>
      <c r="F420" s="19"/>
      <c r="G420" s="19"/>
      <c r="H420" s="364"/>
      <c r="I420" s="359"/>
      <c r="J420" s="365"/>
    </row>
    <row r="421" spans="2:10">
      <c r="B421" s="363"/>
      <c r="C421" s="310"/>
      <c r="D421" s="19"/>
      <c r="E421" s="19"/>
      <c r="F421" s="19"/>
      <c r="G421" s="19"/>
      <c r="H421" s="364"/>
      <c r="I421" s="359"/>
      <c r="J421" s="365"/>
    </row>
    <row r="422" spans="2:10">
      <c r="B422" s="363"/>
      <c r="C422" s="310"/>
      <c r="D422" s="19"/>
      <c r="E422" s="19"/>
      <c r="F422" s="19"/>
      <c r="G422" s="19"/>
      <c r="H422" s="364"/>
      <c r="I422" s="359"/>
      <c r="J422" s="365"/>
    </row>
    <row r="423" spans="2:10">
      <c r="B423" s="363"/>
      <c r="C423" s="310"/>
      <c r="D423" s="19"/>
      <c r="E423" s="19"/>
      <c r="F423" s="19"/>
      <c r="G423" s="19"/>
      <c r="H423" s="364"/>
      <c r="I423" s="359"/>
      <c r="J423" s="365"/>
    </row>
    <row r="424" spans="2:10">
      <c r="B424" s="363"/>
      <c r="C424" s="310"/>
      <c r="D424" s="19"/>
      <c r="E424" s="19"/>
      <c r="F424" s="19"/>
      <c r="G424" s="19"/>
      <c r="H424" s="364"/>
      <c r="I424" s="359"/>
      <c r="J424" s="365"/>
    </row>
    <row r="425" spans="2:10">
      <c r="B425" s="363"/>
      <c r="C425" s="310"/>
      <c r="D425" s="19"/>
      <c r="E425" s="19"/>
      <c r="F425" s="19"/>
      <c r="G425" s="19"/>
      <c r="H425" s="364"/>
      <c r="I425" s="359"/>
      <c r="J425" s="365"/>
    </row>
    <row r="426" spans="2:10">
      <c r="B426" s="363"/>
      <c r="C426" s="310"/>
      <c r="D426" s="19"/>
      <c r="E426" s="19"/>
      <c r="F426" s="19"/>
      <c r="G426" s="19"/>
      <c r="H426" s="364"/>
      <c r="I426" s="359"/>
      <c r="J426" s="365"/>
    </row>
    <row r="427" spans="2:10">
      <c r="B427" s="363"/>
      <c r="C427" s="310"/>
      <c r="D427" s="19"/>
      <c r="E427" s="19"/>
      <c r="F427" s="19"/>
      <c r="G427" s="19"/>
      <c r="H427" s="364"/>
      <c r="I427" s="359"/>
      <c r="J427" s="365"/>
    </row>
    <row r="428" spans="2:10">
      <c r="B428" s="363"/>
      <c r="C428" s="310"/>
      <c r="D428" s="19"/>
      <c r="E428" s="19"/>
      <c r="F428" s="19"/>
      <c r="G428" s="19"/>
      <c r="H428" s="364"/>
      <c r="I428" s="359"/>
      <c r="J428" s="365"/>
    </row>
    <row r="429" spans="2:10">
      <c r="B429" s="363"/>
      <c r="C429" s="310"/>
      <c r="D429" s="19"/>
      <c r="E429" s="19"/>
      <c r="F429" s="19"/>
      <c r="G429" s="19"/>
      <c r="H429" s="364"/>
      <c r="I429" s="359"/>
      <c r="J429" s="365"/>
    </row>
    <row r="430" spans="2:10">
      <c r="B430" s="363"/>
      <c r="C430" s="310"/>
      <c r="D430" s="19"/>
      <c r="E430" s="19"/>
      <c r="F430" s="19"/>
      <c r="G430" s="19"/>
      <c r="H430" s="364"/>
      <c r="I430" s="359"/>
      <c r="J430" s="365"/>
    </row>
    <row r="431" spans="2:10">
      <c r="B431" s="363"/>
      <c r="C431" s="310"/>
      <c r="D431" s="19"/>
      <c r="E431" s="19"/>
      <c r="F431" s="19"/>
      <c r="G431" s="19"/>
      <c r="H431" s="364"/>
      <c r="I431" s="359"/>
      <c r="J431" s="365"/>
    </row>
    <row r="432" spans="2:10">
      <c r="B432" s="363"/>
      <c r="C432" s="310"/>
      <c r="D432" s="19"/>
      <c r="E432" s="19"/>
      <c r="F432" s="19"/>
      <c r="G432" s="19"/>
      <c r="H432" s="364"/>
      <c r="I432" s="359"/>
      <c r="J432" s="365"/>
    </row>
    <row r="433" spans="2:10">
      <c r="B433" s="363"/>
      <c r="C433" s="310"/>
      <c r="D433" s="19"/>
      <c r="E433" s="19"/>
      <c r="F433" s="19"/>
      <c r="G433" s="19"/>
      <c r="H433" s="364"/>
      <c r="I433" s="359"/>
      <c r="J433" s="365"/>
    </row>
    <row r="434" spans="2:10">
      <c r="B434" s="363"/>
      <c r="C434" s="310"/>
      <c r="D434" s="19"/>
      <c r="E434" s="19"/>
      <c r="F434" s="19"/>
      <c r="G434" s="19"/>
      <c r="H434" s="364"/>
      <c r="I434" s="359"/>
      <c r="J434" s="365"/>
    </row>
    <row r="435" spans="2:10">
      <c r="B435" s="363"/>
      <c r="C435" s="310"/>
      <c r="D435" s="19"/>
      <c r="E435" s="19"/>
      <c r="F435" s="19"/>
      <c r="G435" s="19"/>
      <c r="H435" s="364"/>
      <c r="I435" s="359"/>
      <c r="J435" s="365"/>
    </row>
    <row r="436" spans="2:10">
      <c r="B436" s="363"/>
      <c r="C436" s="310"/>
      <c r="D436" s="19"/>
      <c r="E436" s="19"/>
      <c r="F436" s="19"/>
      <c r="G436" s="19"/>
      <c r="H436" s="364"/>
      <c r="I436" s="359"/>
      <c r="J436" s="365"/>
    </row>
    <row r="437" spans="2:10">
      <c r="B437" s="363"/>
      <c r="C437" s="310"/>
      <c r="D437" s="19"/>
      <c r="E437" s="19"/>
      <c r="F437" s="19"/>
      <c r="G437" s="19"/>
      <c r="H437" s="364"/>
      <c r="I437" s="359"/>
      <c r="J437" s="365"/>
    </row>
    <row r="438" spans="2:10">
      <c r="B438" s="363"/>
      <c r="C438" s="310"/>
      <c r="D438" s="19"/>
      <c r="E438" s="19"/>
      <c r="F438" s="19"/>
      <c r="G438" s="19"/>
      <c r="H438" s="364"/>
      <c r="I438" s="359"/>
      <c r="J438" s="365"/>
    </row>
    <row r="439" spans="2:10">
      <c r="B439" s="363"/>
      <c r="C439" s="310"/>
      <c r="D439" s="19"/>
      <c r="E439" s="19"/>
      <c r="F439" s="19"/>
      <c r="G439" s="19"/>
      <c r="H439" s="364"/>
      <c r="I439" s="359"/>
      <c r="J439" s="365"/>
    </row>
    <row r="440" spans="2:10">
      <c r="B440" s="363"/>
      <c r="C440" s="310"/>
      <c r="D440" s="19"/>
      <c r="E440" s="19"/>
      <c r="F440" s="19"/>
      <c r="G440" s="19"/>
      <c r="H440" s="364"/>
      <c r="I440" s="359"/>
      <c r="J440" s="365"/>
    </row>
    <row r="441" spans="2:10">
      <c r="B441" s="363"/>
      <c r="C441" s="310"/>
      <c r="D441" s="19"/>
      <c r="E441" s="19"/>
      <c r="F441" s="19"/>
      <c r="G441" s="19"/>
      <c r="H441" s="364"/>
      <c r="I441" s="359"/>
      <c r="J441" s="365"/>
    </row>
    <row r="442" spans="2:10">
      <c r="B442" s="363"/>
      <c r="C442" s="310"/>
      <c r="D442" s="19"/>
      <c r="E442" s="19"/>
      <c r="F442" s="19"/>
      <c r="G442" s="19"/>
      <c r="H442" s="364"/>
      <c r="I442" s="359"/>
      <c r="J442" s="365"/>
    </row>
    <row r="443" spans="2:10">
      <c r="B443" s="363"/>
      <c r="C443" s="310"/>
      <c r="D443" s="19"/>
      <c r="E443" s="19"/>
      <c r="F443" s="19"/>
      <c r="G443" s="19"/>
      <c r="H443" s="364"/>
      <c r="I443" s="359"/>
      <c r="J443" s="365"/>
    </row>
    <row r="444" spans="2:10">
      <c r="B444" s="363"/>
      <c r="C444" s="310"/>
      <c r="D444" s="19"/>
      <c r="E444" s="19"/>
      <c r="F444" s="19"/>
      <c r="G444" s="19"/>
      <c r="H444" s="364"/>
      <c r="I444" s="359"/>
      <c r="J444" s="365"/>
    </row>
    <row r="445" spans="2:10">
      <c r="B445" s="363"/>
      <c r="C445" s="310"/>
      <c r="D445" s="19"/>
      <c r="E445" s="19"/>
      <c r="F445" s="19"/>
      <c r="G445" s="19"/>
      <c r="H445" s="364"/>
      <c r="I445" s="359"/>
      <c r="J445" s="365"/>
    </row>
    <row r="446" spans="2:10">
      <c r="B446" s="363"/>
      <c r="C446" s="310"/>
      <c r="D446" s="19"/>
      <c r="E446" s="19"/>
      <c r="F446" s="19"/>
      <c r="G446" s="19"/>
      <c r="H446" s="364"/>
      <c r="I446" s="359"/>
      <c r="J446" s="365"/>
    </row>
    <row r="447" spans="2:10">
      <c r="B447" s="363"/>
      <c r="C447" s="310"/>
      <c r="D447" s="19"/>
      <c r="E447" s="19"/>
      <c r="F447" s="19"/>
      <c r="G447" s="19"/>
      <c r="H447" s="364"/>
      <c r="I447" s="359"/>
      <c r="J447" s="365"/>
    </row>
    <row r="448" spans="2:10">
      <c r="B448" s="363"/>
      <c r="C448" s="310"/>
      <c r="D448" s="19"/>
      <c r="E448" s="19"/>
      <c r="F448" s="19"/>
      <c r="G448" s="19"/>
      <c r="H448" s="364"/>
      <c r="I448" s="359"/>
      <c r="J448" s="365"/>
    </row>
    <row r="449" spans="2:10">
      <c r="B449" s="363"/>
      <c r="C449" s="310"/>
      <c r="D449" s="19"/>
      <c r="E449" s="19"/>
      <c r="F449" s="19"/>
      <c r="G449" s="19"/>
      <c r="H449" s="364"/>
      <c r="I449" s="359"/>
      <c r="J449" s="365"/>
    </row>
    <row r="450" spans="2:10">
      <c r="B450" s="363"/>
      <c r="C450" s="310"/>
      <c r="D450" s="19"/>
      <c r="E450" s="19"/>
      <c r="F450" s="19"/>
      <c r="G450" s="19"/>
      <c r="H450" s="364"/>
      <c r="I450" s="359"/>
      <c r="J450" s="365"/>
    </row>
    <row r="451" spans="2:10">
      <c r="B451" s="363"/>
      <c r="C451" s="310"/>
      <c r="D451" s="19"/>
      <c r="E451" s="19"/>
      <c r="F451" s="19"/>
      <c r="G451" s="19"/>
      <c r="H451" s="364"/>
      <c r="I451" s="359"/>
      <c r="J451" s="365"/>
    </row>
    <row r="452" spans="2:10">
      <c r="B452" s="363"/>
      <c r="C452" s="310"/>
      <c r="D452" s="19"/>
      <c r="E452" s="19"/>
      <c r="F452" s="19"/>
      <c r="G452" s="19"/>
      <c r="H452" s="364"/>
      <c r="I452" s="359"/>
      <c r="J452" s="365"/>
    </row>
    <row r="453" spans="2:10">
      <c r="B453" s="363"/>
      <c r="C453" s="310"/>
      <c r="D453" s="19"/>
      <c r="E453" s="19"/>
      <c r="F453" s="19"/>
      <c r="G453" s="19"/>
      <c r="H453" s="364"/>
      <c r="I453" s="359"/>
      <c r="J453" s="365"/>
    </row>
    <row r="454" spans="2:10">
      <c r="B454" s="363"/>
      <c r="C454" s="310"/>
      <c r="D454" s="19"/>
      <c r="E454" s="19"/>
      <c r="F454" s="19"/>
      <c r="G454" s="19"/>
      <c r="H454" s="364"/>
      <c r="I454" s="359"/>
      <c r="J454" s="365"/>
    </row>
    <row r="455" spans="2:10">
      <c r="B455" s="363"/>
      <c r="C455" s="310"/>
      <c r="D455" s="19"/>
      <c r="E455" s="19"/>
      <c r="F455" s="19"/>
      <c r="G455" s="19"/>
      <c r="H455" s="364"/>
      <c r="I455" s="359"/>
      <c r="J455" s="365"/>
    </row>
    <row r="456" spans="2:10">
      <c r="B456" s="363"/>
      <c r="C456" s="310"/>
      <c r="D456" s="19"/>
      <c r="E456" s="19"/>
      <c r="F456" s="19"/>
      <c r="G456" s="19"/>
      <c r="H456" s="364"/>
      <c r="I456" s="359"/>
      <c r="J456" s="365"/>
    </row>
    <row r="457" spans="2:10">
      <c r="B457" s="363"/>
      <c r="C457" s="310"/>
      <c r="D457" s="19"/>
      <c r="E457" s="19"/>
      <c r="F457" s="19"/>
      <c r="G457" s="19"/>
      <c r="H457" s="364"/>
      <c r="I457" s="359"/>
      <c r="J457" s="365"/>
    </row>
    <row r="458" spans="2:10">
      <c r="B458" s="363"/>
      <c r="C458" s="310"/>
      <c r="D458" s="19"/>
      <c r="E458" s="19"/>
      <c r="F458" s="19"/>
      <c r="G458" s="19"/>
      <c r="H458" s="364"/>
      <c r="I458" s="359"/>
      <c r="J458" s="365"/>
    </row>
    <row r="459" spans="2:10">
      <c r="B459" s="363"/>
      <c r="C459" s="310"/>
      <c r="D459" s="19"/>
      <c r="E459" s="19"/>
      <c r="F459" s="19"/>
      <c r="G459" s="19"/>
      <c r="H459" s="364"/>
      <c r="I459" s="359"/>
      <c r="J459" s="365"/>
    </row>
    <row r="460" spans="2:10">
      <c r="B460" s="363"/>
      <c r="C460" s="310"/>
      <c r="D460" s="19"/>
      <c r="E460" s="19"/>
      <c r="F460" s="19"/>
      <c r="G460" s="19"/>
      <c r="H460" s="364"/>
      <c r="I460" s="359"/>
      <c r="J460" s="365"/>
    </row>
    <row r="461" spans="2:10">
      <c r="B461" s="363"/>
      <c r="C461" s="310"/>
      <c r="D461" s="19"/>
      <c r="E461" s="19"/>
      <c r="F461" s="19"/>
      <c r="G461" s="19"/>
      <c r="H461" s="364"/>
      <c r="I461" s="359"/>
      <c r="J461" s="365"/>
    </row>
    <row r="462" spans="2:10">
      <c r="B462" s="363"/>
      <c r="C462" s="310"/>
      <c r="D462" s="19"/>
      <c r="E462" s="19"/>
      <c r="F462" s="19"/>
      <c r="G462" s="19"/>
      <c r="H462" s="364"/>
      <c r="I462" s="359"/>
      <c r="J462" s="365"/>
    </row>
    <row r="463" spans="2:10">
      <c r="B463" s="363"/>
      <c r="C463" s="310"/>
      <c r="D463" s="19"/>
      <c r="E463" s="19"/>
      <c r="F463" s="19"/>
      <c r="G463" s="19"/>
      <c r="H463" s="364"/>
      <c r="I463" s="359"/>
      <c r="J463" s="365"/>
    </row>
    <row r="464" spans="2:10">
      <c r="B464" s="363"/>
      <c r="C464" s="310"/>
      <c r="D464" s="19"/>
      <c r="E464" s="19"/>
      <c r="F464" s="19"/>
      <c r="G464" s="19"/>
      <c r="H464" s="364"/>
      <c r="I464" s="359"/>
      <c r="J464" s="365"/>
    </row>
    <row r="465" spans="2:10">
      <c r="B465" s="363"/>
      <c r="C465" s="310"/>
      <c r="D465" s="19"/>
      <c r="E465" s="19"/>
      <c r="F465" s="19"/>
      <c r="G465" s="19"/>
      <c r="H465" s="364"/>
      <c r="I465" s="359"/>
      <c r="J465" s="365"/>
    </row>
    <row r="466" spans="2:10">
      <c r="B466" s="363"/>
      <c r="C466" s="310"/>
      <c r="D466" s="19"/>
      <c r="E466" s="19"/>
      <c r="F466" s="19"/>
      <c r="G466" s="19"/>
      <c r="H466" s="364"/>
      <c r="I466" s="359"/>
      <c r="J466" s="365"/>
    </row>
    <row r="467" spans="2:10">
      <c r="B467" s="363"/>
      <c r="C467" s="310"/>
      <c r="D467" s="19"/>
      <c r="E467" s="19"/>
      <c r="F467" s="19"/>
      <c r="G467" s="19"/>
      <c r="H467" s="364"/>
      <c r="I467" s="359"/>
      <c r="J467" s="365"/>
    </row>
    <row r="468" spans="2:10">
      <c r="B468" s="363"/>
      <c r="C468" s="310"/>
      <c r="D468" s="19"/>
      <c r="E468" s="19"/>
      <c r="F468" s="19"/>
      <c r="G468" s="19"/>
      <c r="H468" s="364"/>
      <c r="I468" s="359"/>
      <c r="J468" s="365"/>
    </row>
    <row r="469" spans="2:10">
      <c r="B469" s="363"/>
      <c r="C469" s="310"/>
      <c r="D469" s="19"/>
      <c r="E469" s="19"/>
      <c r="F469" s="19"/>
      <c r="G469" s="19"/>
      <c r="H469" s="364"/>
      <c r="I469" s="359"/>
      <c r="J469" s="365"/>
    </row>
    <row r="470" spans="2:10">
      <c r="B470" s="363"/>
      <c r="C470" s="310"/>
      <c r="D470" s="19"/>
      <c r="E470" s="19"/>
      <c r="F470" s="19"/>
      <c r="G470" s="19"/>
      <c r="H470" s="364"/>
      <c r="I470" s="359"/>
      <c r="J470" s="365"/>
    </row>
    <row r="471" spans="2:10">
      <c r="B471" s="363"/>
      <c r="C471" s="310"/>
      <c r="D471" s="19"/>
      <c r="E471" s="19"/>
      <c r="F471" s="19"/>
      <c r="G471" s="19"/>
      <c r="H471" s="364"/>
      <c r="I471" s="359"/>
      <c r="J471" s="365"/>
    </row>
    <row r="472" spans="2:10">
      <c r="B472" s="363"/>
      <c r="C472" s="310"/>
      <c r="D472" s="19"/>
      <c r="E472" s="19"/>
      <c r="F472" s="19"/>
      <c r="G472" s="19"/>
      <c r="H472" s="364"/>
      <c r="I472" s="359"/>
      <c r="J472" s="365"/>
    </row>
    <row r="473" spans="2:10">
      <c r="B473" s="363"/>
      <c r="C473" s="310"/>
      <c r="D473" s="19"/>
      <c r="E473" s="19"/>
      <c r="F473" s="19"/>
      <c r="G473" s="19"/>
      <c r="H473" s="364"/>
      <c r="I473" s="359"/>
      <c r="J473" s="365"/>
    </row>
    <row r="474" spans="2:10">
      <c r="B474" s="363"/>
      <c r="C474" s="310"/>
      <c r="D474" s="19"/>
      <c r="E474" s="19"/>
      <c r="F474" s="19"/>
      <c r="G474" s="19"/>
      <c r="H474" s="364"/>
      <c r="I474" s="359"/>
      <c r="J474" s="365"/>
    </row>
    <row r="475" spans="2:10">
      <c r="B475" s="363"/>
      <c r="C475" s="310"/>
      <c r="D475" s="19"/>
      <c r="E475" s="19"/>
      <c r="F475" s="19"/>
      <c r="G475" s="19"/>
      <c r="H475" s="364"/>
      <c r="I475" s="359"/>
      <c r="J475" s="365"/>
    </row>
    <row r="476" spans="2:10">
      <c r="B476" s="363"/>
      <c r="C476" s="310"/>
      <c r="D476" s="19"/>
      <c r="E476" s="19"/>
      <c r="F476" s="19"/>
      <c r="G476" s="19"/>
      <c r="H476" s="364"/>
      <c r="I476" s="359"/>
      <c r="J476" s="365"/>
    </row>
    <row r="477" spans="2:10">
      <c r="B477" s="363"/>
      <c r="C477" s="310"/>
      <c r="D477" s="19"/>
      <c r="E477" s="19"/>
      <c r="F477" s="19"/>
      <c r="G477" s="19"/>
      <c r="H477" s="364"/>
      <c r="I477" s="359"/>
      <c r="J477" s="365"/>
    </row>
    <row r="478" spans="2:10">
      <c r="B478" s="363"/>
      <c r="C478" s="310"/>
      <c r="D478" s="19"/>
      <c r="E478" s="19"/>
      <c r="F478" s="19"/>
      <c r="G478" s="19"/>
      <c r="H478" s="364"/>
      <c r="I478" s="359"/>
      <c r="J478" s="365"/>
    </row>
    <row r="479" spans="2:10">
      <c r="B479" s="363"/>
      <c r="C479" s="310"/>
      <c r="D479" s="19"/>
      <c r="E479" s="19"/>
      <c r="F479" s="19"/>
      <c r="G479" s="19"/>
      <c r="H479" s="364"/>
      <c r="I479" s="359"/>
      <c r="J479" s="365"/>
    </row>
    <row r="480" spans="2:10">
      <c r="B480" s="363"/>
      <c r="C480" s="310"/>
      <c r="D480" s="19"/>
      <c r="E480" s="19"/>
      <c r="F480" s="19"/>
      <c r="G480" s="19"/>
      <c r="H480" s="364"/>
      <c r="I480" s="359"/>
      <c r="J480" s="365"/>
    </row>
    <row r="481" spans="2:10">
      <c r="B481" s="363"/>
      <c r="C481" s="310"/>
      <c r="D481" s="19"/>
      <c r="E481" s="19"/>
      <c r="F481" s="19"/>
      <c r="G481" s="19"/>
      <c r="H481" s="364"/>
      <c r="I481" s="359"/>
      <c r="J481" s="365"/>
    </row>
    <row r="482" spans="2:10">
      <c r="B482" s="363"/>
      <c r="C482" s="310"/>
      <c r="D482" s="19"/>
      <c r="E482" s="19"/>
      <c r="F482" s="19"/>
      <c r="G482" s="19"/>
      <c r="H482" s="364"/>
      <c r="I482" s="359"/>
      <c r="J482" s="365"/>
    </row>
    <row r="483" spans="2:10">
      <c r="B483" s="363"/>
      <c r="C483" s="310"/>
      <c r="D483" s="19"/>
      <c r="E483" s="19"/>
      <c r="F483" s="19"/>
      <c r="G483" s="19"/>
      <c r="H483" s="364"/>
      <c r="I483" s="359"/>
      <c r="J483" s="365"/>
    </row>
    <row r="484" spans="2:10">
      <c r="B484" s="363"/>
      <c r="C484" s="310"/>
      <c r="D484" s="19"/>
      <c r="E484" s="19"/>
      <c r="F484" s="19"/>
      <c r="G484" s="19"/>
      <c r="H484" s="364"/>
      <c r="I484" s="359"/>
      <c r="J484" s="365"/>
    </row>
    <row r="485" spans="2:10">
      <c r="B485" s="363"/>
      <c r="C485" s="310"/>
      <c r="D485" s="19"/>
      <c r="E485" s="19"/>
      <c r="F485" s="19"/>
      <c r="G485" s="19"/>
      <c r="H485" s="364"/>
      <c r="I485" s="359"/>
      <c r="J485" s="365"/>
    </row>
    <row r="486" spans="2:10">
      <c r="B486" s="363"/>
      <c r="C486" s="310"/>
      <c r="D486" s="19"/>
      <c r="E486" s="19"/>
      <c r="F486" s="19"/>
      <c r="G486" s="19"/>
      <c r="H486" s="364"/>
      <c r="I486" s="359"/>
      <c r="J486" s="365"/>
    </row>
    <row r="487" spans="2:10">
      <c r="B487" s="363"/>
      <c r="C487" s="310"/>
      <c r="D487" s="19"/>
      <c r="E487" s="19"/>
      <c r="F487" s="19"/>
      <c r="G487" s="19"/>
      <c r="H487" s="364"/>
      <c r="I487" s="359"/>
      <c r="J487" s="365"/>
    </row>
    <row r="488" spans="2:10">
      <c r="B488" s="363"/>
      <c r="C488" s="310"/>
      <c r="D488" s="19"/>
      <c r="E488" s="19"/>
      <c r="F488" s="19"/>
      <c r="G488" s="19"/>
      <c r="H488" s="364"/>
      <c r="I488" s="359"/>
      <c r="J488" s="365"/>
    </row>
    <row r="489" spans="2:10">
      <c r="B489" s="363"/>
      <c r="C489" s="310"/>
      <c r="D489" s="19"/>
      <c r="E489" s="19"/>
      <c r="F489" s="19"/>
      <c r="G489" s="19"/>
      <c r="H489" s="364"/>
      <c r="I489" s="359"/>
      <c r="J489" s="365"/>
    </row>
    <row r="490" spans="2:10">
      <c r="B490" s="363"/>
      <c r="C490" s="310"/>
      <c r="D490" s="19"/>
      <c r="E490" s="19"/>
      <c r="F490" s="19"/>
      <c r="G490" s="19"/>
      <c r="H490" s="364"/>
      <c r="I490" s="359"/>
      <c r="J490" s="365"/>
    </row>
    <row r="491" spans="2:10">
      <c r="B491" s="363"/>
      <c r="C491" s="310"/>
      <c r="D491" s="19"/>
      <c r="E491" s="19"/>
      <c r="F491" s="19"/>
      <c r="G491" s="19"/>
      <c r="H491" s="364"/>
      <c r="I491" s="359"/>
      <c r="J491" s="365"/>
    </row>
    <row r="492" spans="2:10">
      <c r="B492" s="363"/>
      <c r="C492" s="310"/>
      <c r="D492" s="19"/>
      <c r="E492" s="19"/>
      <c r="F492" s="19"/>
      <c r="G492" s="19"/>
      <c r="H492" s="364"/>
      <c r="I492" s="359"/>
      <c r="J492" s="365"/>
    </row>
    <row r="493" spans="2:10">
      <c r="B493" s="363"/>
      <c r="C493" s="310"/>
      <c r="D493" s="19"/>
      <c r="E493" s="19"/>
      <c r="F493" s="19"/>
      <c r="G493" s="19"/>
      <c r="H493" s="364"/>
      <c r="I493" s="359"/>
      <c r="J493" s="365"/>
    </row>
    <row r="494" spans="2:10">
      <c r="B494" s="363"/>
      <c r="C494" s="310"/>
      <c r="D494" s="19"/>
      <c r="E494" s="19"/>
      <c r="F494" s="19"/>
      <c r="G494" s="19"/>
      <c r="H494" s="364"/>
      <c r="I494" s="359"/>
      <c r="J494" s="365"/>
    </row>
    <row r="495" spans="2:10">
      <c r="B495" s="363"/>
      <c r="C495" s="310"/>
      <c r="D495" s="19"/>
      <c r="E495" s="19"/>
      <c r="F495" s="19"/>
      <c r="G495" s="19"/>
      <c r="H495" s="364"/>
      <c r="I495" s="359"/>
      <c r="J495" s="365"/>
    </row>
    <row r="496" spans="2:10">
      <c r="B496" s="363"/>
      <c r="C496" s="310"/>
      <c r="D496" s="19"/>
      <c r="E496" s="19"/>
      <c r="F496" s="19"/>
      <c r="G496" s="19"/>
      <c r="H496" s="364"/>
      <c r="I496" s="359"/>
      <c r="J496" s="365"/>
    </row>
    <row r="497" spans="2:10">
      <c r="B497" s="363"/>
      <c r="C497" s="310"/>
      <c r="D497" s="19"/>
      <c r="E497" s="19"/>
      <c r="F497" s="19"/>
      <c r="G497" s="19"/>
      <c r="H497" s="364"/>
      <c r="I497" s="359"/>
      <c r="J497" s="365"/>
    </row>
    <row r="498" spans="2:10">
      <c r="B498" s="363"/>
      <c r="C498" s="310"/>
      <c r="D498" s="19"/>
      <c r="E498" s="19"/>
      <c r="F498" s="19"/>
      <c r="G498" s="19"/>
      <c r="H498" s="364"/>
      <c r="I498" s="359"/>
      <c r="J498" s="365"/>
    </row>
    <row r="499" spans="2:10">
      <c r="B499" s="363"/>
      <c r="C499" s="310"/>
      <c r="D499" s="19"/>
      <c r="E499" s="19"/>
      <c r="F499" s="19"/>
      <c r="G499" s="19"/>
      <c r="H499" s="364"/>
      <c r="I499" s="359"/>
      <c r="J499" s="365"/>
    </row>
    <row r="500" spans="2:10">
      <c r="B500" s="363"/>
      <c r="C500" s="310"/>
      <c r="D500" s="19"/>
      <c r="E500" s="19"/>
      <c r="F500" s="19"/>
      <c r="G500" s="19"/>
      <c r="H500" s="364"/>
      <c r="I500" s="359"/>
      <c r="J500" s="365"/>
    </row>
    <row r="501" spans="2:10">
      <c r="B501" s="363"/>
      <c r="C501" s="310"/>
      <c r="D501" s="19"/>
      <c r="E501" s="19"/>
      <c r="F501" s="19"/>
      <c r="G501" s="19"/>
      <c r="H501" s="364"/>
      <c r="I501" s="359"/>
      <c r="J501" s="365"/>
    </row>
    <row r="502" spans="2:10">
      <c r="B502" s="363"/>
      <c r="C502" s="310"/>
      <c r="D502" s="19"/>
      <c r="E502" s="19"/>
      <c r="F502" s="19"/>
      <c r="G502" s="19"/>
      <c r="H502" s="364"/>
      <c r="I502" s="359"/>
      <c r="J502" s="365"/>
    </row>
    <row r="503" spans="2:10">
      <c r="B503" s="363"/>
      <c r="C503" s="310"/>
      <c r="D503" s="19"/>
      <c r="E503" s="19"/>
      <c r="F503" s="19"/>
      <c r="G503" s="19"/>
      <c r="H503" s="364"/>
      <c r="I503" s="359"/>
      <c r="J503" s="365"/>
    </row>
    <row r="504" spans="2:10">
      <c r="B504" s="363"/>
      <c r="C504" s="310"/>
      <c r="D504" s="19"/>
      <c r="E504" s="19"/>
      <c r="F504" s="19"/>
      <c r="G504" s="19"/>
      <c r="H504" s="364"/>
      <c r="I504" s="359"/>
      <c r="J504" s="365"/>
    </row>
    <row r="505" spans="2:10">
      <c r="B505" s="363"/>
      <c r="C505" s="310"/>
      <c r="D505" s="19"/>
      <c r="E505" s="19"/>
      <c r="F505" s="19"/>
      <c r="G505" s="19"/>
      <c r="H505" s="364"/>
      <c r="I505" s="359"/>
      <c r="J505" s="365"/>
    </row>
    <row r="506" spans="2:10">
      <c r="B506" s="363"/>
      <c r="C506" s="310"/>
      <c r="D506" s="19"/>
      <c r="E506" s="19"/>
      <c r="F506" s="19"/>
      <c r="G506" s="19"/>
      <c r="H506" s="364"/>
      <c r="I506" s="359"/>
      <c r="J506" s="365"/>
    </row>
    <row r="507" spans="2:10">
      <c r="B507" s="363"/>
      <c r="C507" s="310"/>
      <c r="D507" s="19"/>
      <c r="E507" s="19"/>
      <c r="F507" s="19"/>
      <c r="G507" s="19"/>
      <c r="H507" s="364"/>
      <c r="I507" s="359"/>
      <c r="J507" s="365"/>
    </row>
    <row r="508" spans="2:10">
      <c r="B508" s="363"/>
      <c r="C508" s="310"/>
      <c r="D508" s="19"/>
      <c r="E508" s="19"/>
      <c r="F508" s="19"/>
      <c r="G508" s="19"/>
      <c r="H508" s="364"/>
      <c r="I508" s="359"/>
      <c r="J508" s="365"/>
    </row>
    <row r="509" spans="2:10">
      <c r="B509" s="363"/>
      <c r="C509" s="310"/>
      <c r="D509" s="19"/>
      <c r="E509" s="19"/>
      <c r="F509" s="19"/>
      <c r="G509" s="19"/>
      <c r="H509" s="364"/>
      <c r="I509" s="359"/>
      <c r="J509" s="365"/>
    </row>
    <row r="510" spans="2:10">
      <c r="B510" s="363"/>
      <c r="C510" s="310"/>
      <c r="D510" s="19"/>
      <c r="E510" s="19"/>
      <c r="F510" s="19"/>
      <c r="G510" s="19"/>
      <c r="H510" s="364"/>
      <c r="I510" s="359"/>
      <c r="J510" s="365"/>
    </row>
    <row r="511" spans="2:10">
      <c r="B511" s="363"/>
      <c r="C511" s="310"/>
      <c r="D511" s="19"/>
      <c r="E511" s="19"/>
      <c r="F511" s="19"/>
      <c r="G511" s="19"/>
      <c r="H511" s="364"/>
      <c r="I511" s="359"/>
      <c r="J511" s="365"/>
    </row>
    <row r="512" spans="2:10">
      <c r="B512" s="363"/>
      <c r="C512" s="310"/>
      <c r="D512" s="19"/>
      <c r="E512" s="19"/>
      <c r="F512" s="19"/>
      <c r="G512" s="19"/>
      <c r="H512" s="364"/>
      <c r="I512" s="359"/>
      <c r="J512" s="365"/>
    </row>
    <row r="513" spans="2:10">
      <c r="B513" s="363"/>
      <c r="C513" s="310"/>
      <c r="D513" s="19"/>
      <c r="E513" s="19"/>
      <c r="F513" s="19"/>
      <c r="G513" s="19"/>
      <c r="H513" s="364"/>
      <c r="I513" s="359"/>
      <c r="J513" s="365"/>
    </row>
    <row r="514" spans="2:10">
      <c r="B514" s="363"/>
      <c r="C514" s="310"/>
      <c r="D514" s="19"/>
      <c r="E514" s="19"/>
      <c r="F514" s="19"/>
      <c r="G514" s="19"/>
      <c r="H514" s="364"/>
      <c r="I514" s="359"/>
      <c r="J514" s="365"/>
    </row>
    <row r="515" spans="2:10">
      <c r="B515" s="363"/>
      <c r="C515" s="310"/>
      <c r="D515" s="19"/>
      <c r="E515" s="19"/>
      <c r="F515" s="19"/>
      <c r="G515" s="19"/>
      <c r="H515" s="364"/>
      <c r="I515" s="359"/>
      <c r="J515" s="365"/>
    </row>
    <row r="516" spans="2:10">
      <c r="B516" s="363"/>
      <c r="C516" s="310"/>
      <c r="D516" s="19"/>
      <c r="E516" s="19"/>
      <c r="F516" s="19"/>
      <c r="G516" s="19"/>
      <c r="H516" s="364"/>
      <c r="I516" s="359"/>
      <c r="J516" s="365"/>
    </row>
    <row r="517" spans="2:10">
      <c r="B517" s="363"/>
      <c r="C517" s="310"/>
      <c r="D517" s="19"/>
      <c r="E517" s="19"/>
      <c r="F517" s="19"/>
      <c r="G517" s="19"/>
      <c r="H517" s="364"/>
      <c r="I517" s="359"/>
      <c r="J517" s="365"/>
    </row>
    <row r="518" spans="2:10">
      <c r="B518" s="363"/>
      <c r="C518" s="310"/>
      <c r="D518" s="19"/>
      <c r="E518" s="19"/>
      <c r="F518" s="19"/>
      <c r="G518" s="19"/>
      <c r="H518" s="364"/>
      <c r="I518" s="359"/>
      <c r="J518" s="365"/>
    </row>
    <row r="519" spans="2:10">
      <c r="B519" s="363"/>
      <c r="C519" s="310"/>
      <c r="D519" s="19"/>
      <c r="E519" s="19"/>
      <c r="F519" s="19"/>
      <c r="G519" s="19"/>
      <c r="H519" s="364"/>
      <c r="I519" s="359"/>
      <c r="J519" s="365"/>
    </row>
    <row r="520" spans="2:10">
      <c r="B520" s="363"/>
      <c r="C520" s="310"/>
      <c r="D520" s="19"/>
      <c r="E520" s="19"/>
      <c r="F520" s="19"/>
      <c r="G520" s="19"/>
      <c r="H520" s="364"/>
      <c r="I520" s="359"/>
      <c r="J520" s="365"/>
    </row>
    <row r="521" spans="2:10">
      <c r="B521" s="363"/>
      <c r="C521" s="310"/>
      <c r="D521" s="19"/>
      <c r="E521" s="19"/>
      <c r="F521" s="19"/>
      <c r="G521" s="19"/>
      <c r="H521" s="364"/>
      <c r="I521" s="359"/>
      <c r="J521" s="365"/>
    </row>
    <row r="522" spans="2:10">
      <c r="B522" s="363"/>
      <c r="C522" s="310"/>
      <c r="D522" s="19"/>
      <c r="E522" s="19"/>
      <c r="F522" s="19"/>
      <c r="G522" s="19"/>
      <c r="H522" s="364"/>
      <c r="I522" s="359"/>
      <c r="J522" s="365"/>
    </row>
    <row r="523" spans="2:10">
      <c r="B523" s="363"/>
      <c r="C523" s="310"/>
      <c r="D523" s="19"/>
      <c r="E523" s="19"/>
      <c r="F523" s="19"/>
      <c r="G523" s="19"/>
      <c r="H523" s="364"/>
      <c r="I523" s="359"/>
      <c r="J523" s="365"/>
    </row>
    <row r="524" spans="2:10">
      <c r="B524" s="363"/>
      <c r="C524" s="310"/>
      <c r="D524" s="19"/>
      <c r="E524" s="19"/>
      <c r="F524" s="19"/>
      <c r="G524" s="19"/>
      <c r="H524" s="364"/>
      <c r="I524" s="359"/>
      <c r="J524" s="365"/>
    </row>
    <row r="525" spans="2:10">
      <c r="B525" s="363"/>
      <c r="C525" s="310"/>
      <c r="D525" s="19"/>
      <c r="E525" s="19"/>
      <c r="F525" s="19"/>
      <c r="G525" s="19"/>
      <c r="H525" s="364"/>
      <c r="I525" s="359"/>
      <c r="J525" s="365"/>
    </row>
    <row r="526" spans="2:10">
      <c r="B526" s="363"/>
      <c r="C526" s="310"/>
      <c r="D526" s="19"/>
      <c r="E526" s="19"/>
      <c r="F526" s="19"/>
      <c r="G526" s="19"/>
      <c r="H526" s="364"/>
      <c r="I526" s="359"/>
      <c r="J526" s="365"/>
    </row>
    <row r="527" spans="2:10">
      <c r="B527" s="363"/>
      <c r="C527" s="310"/>
      <c r="D527" s="19"/>
      <c r="E527" s="19"/>
      <c r="F527" s="19"/>
      <c r="G527" s="19"/>
      <c r="H527" s="364"/>
      <c r="I527" s="359"/>
      <c r="J527" s="365"/>
    </row>
    <row r="528" spans="2:10">
      <c r="B528" s="363"/>
      <c r="C528" s="310"/>
      <c r="D528" s="19"/>
      <c r="E528" s="19"/>
      <c r="F528" s="19"/>
      <c r="G528" s="19"/>
      <c r="H528" s="364"/>
      <c r="I528" s="359"/>
      <c r="J528" s="365"/>
    </row>
    <row r="529" spans="2:10">
      <c r="B529" s="363"/>
      <c r="C529" s="310"/>
      <c r="D529" s="19"/>
      <c r="E529" s="19"/>
      <c r="F529" s="19"/>
      <c r="G529" s="19"/>
      <c r="H529" s="364"/>
      <c r="I529" s="359"/>
      <c r="J529" s="365"/>
    </row>
    <row r="530" spans="2:10">
      <c r="B530" s="363"/>
      <c r="C530" s="310"/>
      <c r="D530" s="19"/>
      <c r="E530" s="19"/>
      <c r="F530" s="19"/>
      <c r="G530" s="19"/>
      <c r="H530" s="364"/>
      <c r="I530" s="359"/>
      <c r="J530" s="365"/>
    </row>
    <row r="531" spans="2:10">
      <c r="B531" s="363"/>
      <c r="C531" s="310"/>
      <c r="D531" s="19"/>
      <c r="E531" s="19"/>
      <c r="F531" s="19"/>
      <c r="G531" s="19"/>
      <c r="H531" s="364"/>
      <c r="I531" s="359"/>
      <c r="J531" s="365"/>
    </row>
    <row r="532" spans="2:10">
      <c r="B532" s="363"/>
      <c r="C532" s="310"/>
      <c r="D532" s="19"/>
      <c r="E532" s="19"/>
      <c r="F532" s="19"/>
      <c r="G532" s="19"/>
      <c r="H532" s="364"/>
      <c r="I532" s="359"/>
      <c r="J532" s="365"/>
    </row>
    <row r="533" spans="2:10">
      <c r="B533" s="363"/>
      <c r="C533" s="310"/>
      <c r="D533" s="19"/>
      <c r="E533" s="19"/>
      <c r="F533" s="19"/>
      <c r="G533" s="19"/>
      <c r="H533" s="364"/>
      <c r="I533" s="359"/>
      <c r="J533" s="365"/>
    </row>
    <row r="534" spans="2:10">
      <c r="B534" s="363"/>
      <c r="C534" s="310"/>
      <c r="D534" s="19"/>
      <c r="E534" s="19"/>
      <c r="F534" s="19"/>
      <c r="G534" s="19"/>
      <c r="H534" s="364"/>
      <c r="I534" s="359"/>
      <c r="J534" s="365"/>
    </row>
    <row r="535" spans="2:10">
      <c r="B535" s="363"/>
      <c r="C535" s="310"/>
      <c r="D535" s="19"/>
      <c r="E535" s="19"/>
      <c r="F535" s="19"/>
      <c r="G535" s="19"/>
      <c r="H535" s="364"/>
      <c r="I535" s="359"/>
      <c r="J535" s="365"/>
    </row>
    <row r="536" spans="2:10">
      <c r="B536" s="363"/>
      <c r="C536" s="310"/>
      <c r="D536" s="19"/>
      <c r="E536" s="19"/>
      <c r="F536" s="19"/>
      <c r="G536" s="19"/>
      <c r="H536" s="364"/>
      <c r="I536" s="359"/>
      <c r="J536" s="365"/>
    </row>
    <row r="537" spans="2:10">
      <c r="B537" s="363"/>
      <c r="C537" s="310"/>
      <c r="D537" s="19"/>
      <c r="E537" s="19"/>
      <c r="F537" s="19"/>
      <c r="G537" s="19"/>
      <c r="H537" s="364"/>
      <c r="I537" s="359"/>
      <c r="J537" s="365"/>
    </row>
    <row r="538" spans="2:10">
      <c r="B538" s="363"/>
      <c r="C538" s="310"/>
      <c r="D538" s="19"/>
      <c r="E538" s="19"/>
      <c r="F538" s="19"/>
      <c r="G538" s="19"/>
      <c r="H538" s="364"/>
      <c r="I538" s="359"/>
      <c r="J538" s="365"/>
    </row>
    <row r="539" spans="2:10">
      <c r="B539" s="363"/>
      <c r="C539" s="310"/>
      <c r="D539" s="19"/>
      <c r="E539" s="19"/>
      <c r="F539" s="19"/>
      <c r="G539" s="19"/>
      <c r="H539" s="364"/>
      <c r="I539" s="359"/>
      <c r="J539" s="365"/>
    </row>
    <row r="540" spans="2:10">
      <c r="B540" s="363"/>
      <c r="C540" s="310"/>
      <c r="D540" s="19"/>
      <c r="E540" s="19"/>
      <c r="F540" s="19"/>
      <c r="G540" s="19"/>
      <c r="H540" s="364"/>
      <c r="I540" s="359"/>
      <c r="J540" s="365"/>
    </row>
    <row r="541" spans="2:10">
      <c r="B541" s="363"/>
      <c r="C541" s="310"/>
      <c r="D541" s="19"/>
      <c r="E541" s="19"/>
      <c r="F541" s="19"/>
      <c r="G541" s="19"/>
      <c r="H541" s="364"/>
      <c r="I541" s="359"/>
      <c r="J541" s="365"/>
    </row>
    <row r="542" spans="2:10">
      <c r="B542" s="363"/>
      <c r="C542" s="310"/>
      <c r="D542" s="19"/>
      <c r="E542" s="19"/>
      <c r="F542" s="19"/>
      <c r="G542" s="19"/>
      <c r="H542" s="364"/>
      <c r="I542" s="359"/>
      <c r="J542" s="365"/>
    </row>
    <row r="543" spans="2:10">
      <c r="B543" s="363"/>
      <c r="C543" s="310"/>
      <c r="D543" s="19"/>
      <c r="E543" s="19"/>
      <c r="F543" s="19"/>
      <c r="G543" s="19"/>
      <c r="H543" s="364"/>
      <c r="I543" s="359"/>
      <c r="J543" s="365"/>
    </row>
    <row r="544" spans="2:10">
      <c r="B544" s="363"/>
      <c r="C544" s="310"/>
      <c r="D544" s="19"/>
      <c r="E544" s="19"/>
      <c r="F544" s="19"/>
      <c r="G544" s="19"/>
      <c r="H544" s="364"/>
      <c r="I544" s="359"/>
      <c r="J544" s="365"/>
    </row>
    <row r="545" spans="2:10">
      <c r="B545" s="363"/>
      <c r="C545" s="310"/>
      <c r="D545" s="19"/>
      <c r="E545" s="19"/>
      <c r="F545" s="19"/>
      <c r="G545" s="19"/>
      <c r="H545" s="364"/>
      <c r="I545" s="359"/>
      <c r="J545" s="365"/>
    </row>
    <row r="546" spans="2:10">
      <c r="B546" s="363"/>
      <c r="C546" s="310"/>
      <c r="D546" s="19"/>
      <c r="E546" s="19"/>
      <c r="F546" s="19"/>
      <c r="G546" s="19"/>
      <c r="H546" s="364"/>
      <c r="I546" s="359"/>
      <c r="J546" s="365"/>
    </row>
    <row r="547" spans="2:10">
      <c r="B547" s="363"/>
      <c r="C547" s="310"/>
      <c r="D547" s="19"/>
      <c r="E547" s="19"/>
      <c r="F547" s="19"/>
      <c r="G547" s="19"/>
      <c r="H547" s="364"/>
      <c r="I547" s="359"/>
      <c r="J547" s="365"/>
    </row>
    <row r="548" spans="2:10">
      <c r="B548" s="363"/>
      <c r="C548" s="310"/>
      <c r="D548" s="19"/>
      <c r="E548" s="19"/>
      <c r="F548" s="19"/>
      <c r="G548" s="19"/>
      <c r="H548" s="364"/>
      <c r="I548" s="359"/>
      <c r="J548" s="365"/>
    </row>
    <row r="549" spans="2:10">
      <c r="B549" s="363"/>
      <c r="C549" s="310"/>
      <c r="D549" s="19"/>
      <c r="E549" s="19"/>
      <c r="F549" s="19"/>
      <c r="G549" s="19"/>
      <c r="H549" s="364"/>
      <c r="I549" s="359"/>
      <c r="J549" s="365"/>
    </row>
    <row r="550" spans="2:10">
      <c r="B550" s="363"/>
      <c r="C550" s="310"/>
      <c r="D550" s="19"/>
      <c r="E550" s="19"/>
      <c r="F550" s="19"/>
      <c r="G550" s="19"/>
      <c r="H550" s="364"/>
      <c r="I550" s="359"/>
      <c r="J550" s="365"/>
    </row>
    <row r="551" spans="2:10">
      <c r="B551" s="363"/>
      <c r="C551" s="310"/>
      <c r="D551" s="19"/>
      <c r="E551" s="19"/>
      <c r="F551" s="19"/>
      <c r="G551" s="19"/>
      <c r="H551" s="364"/>
      <c r="I551" s="359"/>
      <c r="J551" s="365"/>
    </row>
    <row r="552" spans="2:10">
      <c r="B552" s="363"/>
      <c r="C552" s="310"/>
      <c r="D552" s="19"/>
      <c r="E552" s="19"/>
      <c r="F552" s="19"/>
      <c r="G552" s="19"/>
      <c r="H552" s="364"/>
      <c r="I552" s="359"/>
      <c r="J552" s="365"/>
    </row>
    <row r="553" spans="2:10">
      <c r="B553" s="363"/>
      <c r="C553" s="310"/>
      <c r="D553" s="19"/>
      <c r="E553" s="19"/>
      <c r="F553" s="19"/>
      <c r="G553" s="19"/>
      <c r="H553" s="364"/>
      <c r="I553" s="359"/>
      <c r="J553" s="365"/>
    </row>
    <row r="554" spans="2:10">
      <c r="B554" s="363"/>
      <c r="C554" s="310"/>
      <c r="D554" s="19"/>
      <c r="E554" s="19"/>
      <c r="F554" s="19"/>
      <c r="G554" s="19"/>
      <c r="H554" s="364"/>
      <c r="I554" s="359"/>
      <c r="J554" s="365"/>
    </row>
    <row r="555" spans="2:10">
      <c r="B555" s="363"/>
      <c r="C555" s="310"/>
      <c r="D555" s="19"/>
      <c r="E555" s="19"/>
      <c r="F555" s="19"/>
      <c r="G555" s="19"/>
      <c r="H555" s="364"/>
      <c r="I555" s="359"/>
      <c r="J555" s="365"/>
    </row>
    <row r="556" spans="2:10">
      <c r="B556" s="363"/>
      <c r="C556" s="310"/>
      <c r="D556" s="19"/>
      <c r="E556" s="19"/>
      <c r="F556" s="19"/>
      <c r="G556" s="19"/>
      <c r="H556" s="364"/>
      <c r="I556" s="359"/>
      <c r="J556" s="365"/>
    </row>
    <row r="557" spans="2:10">
      <c r="B557" s="363"/>
      <c r="C557" s="310"/>
      <c r="D557" s="19"/>
      <c r="E557" s="19"/>
      <c r="F557" s="19"/>
      <c r="G557" s="19"/>
      <c r="H557" s="364"/>
      <c r="I557" s="359"/>
      <c r="J557" s="365"/>
    </row>
    <row r="558" spans="2:10">
      <c r="B558" s="363"/>
      <c r="C558" s="310"/>
      <c r="D558" s="19"/>
      <c r="E558" s="19"/>
      <c r="F558" s="19"/>
      <c r="G558" s="19"/>
      <c r="H558" s="364"/>
      <c r="I558" s="359"/>
      <c r="J558" s="365"/>
    </row>
    <row r="559" spans="2:10">
      <c r="B559" s="363"/>
      <c r="C559" s="310"/>
      <c r="D559" s="19"/>
      <c r="E559" s="19"/>
      <c r="F559" s="19"/>
      <c r="G559" s="19"/>
      <c r="H559" s="364"/>
      <c r="I559" s="359"/>
      <c r="J559" s="365"/>
    </row>
    <row r="560" spans="2:10">
      <c r="B560" s="363"/>
      <c r="C560" s="310"/>
      <c r="D560" s="19"/>
      <c r="E560" s="19"/>
      <c r="F560" s="19"/>
      <c r="G560" s="19"/>
      <c r="H560" s="364"/>
      <c r="I560" s="359"/>
      <c r="J560" s="365"/>
    </row>
    <row r="561" spans="2:10">
      <c r="B561" s="363"/>
      <c r="C561" s="310"/>
      <c r="D561" s="19"/>
      <c r="E561" s="19"/>
      <c r="F561" s="19"/>
      <c r="G561" s="19"/>
      <c r="H561" s="364"/>
      <c r="I561" s="359"/>
      <c r="J561" s="365"/>
    </row>
    <row r="562" spans="2:10">
      <c r="B562" s="363"/>
      <c r="C562" s="310"/>
      <c r="D562" s="19"/>
      <c r="E562" s="19"/>
      <c r="F562" s="19"/>
      <c r="G562" s="19"/>
      <c r="H562" s="364"/>
      <c r="I562" s="359"/>
      <c r="J562" s="365"/>
    </row>
    <row r="563" spans="2:10">
      <c r="B563" s="363"/>
      <c r="C563" s="310"/>
      <c r="D563" s="19"/>
      <c r="E563" s="19"/>
      <c r="F563" s="19"/>
      <c r="G563" s="19"/>
      <c r="H563" s="364"/>
      <c r="I563" s="359"/>
      <c r="J563" s="365"/>
    </row>
    <row r="564" spans="2:10">
      <c r="B564" s="363"/>
      <c r="C564" s="310"/>
      <c r="D564" s="19"/>
      <c r="E564" s="19"/>
      <c r="F564" s="19"/>
      <c r="G564" s="19"/>
      <c r="H564" s="364"/>
      <c r="I564" s="359"/>
      <c r="J564" s="365"/>
    </row>
    <row r="565" spans="2:10">
      <c r="B565" s="363"/>
      <c r="C565" s="310"/>
      <c r="D565" s="19"/>
      <c r="E565" s="19"/>
      <c r="F565" s="19"/>
      <c r="G565" s="19"/>
      <c r="H565" s="364"/>
      <c r="I565" s="359"/>
      <c r="J565" s="365"/>
    </row>
    <row r="566" spans="2:10">
      <c r="B566" s="363"/>
      <c r="C566" s="310"/>
      <c r="D566" s="19"/>
      <c r="E566" s="19"/>
      <c r="F566" s="19"/>
      <c r="G566" s="19"/>
      <c r="H566" s="364"/>
      <c r="I566" s="359"/>
      <c r="J566" s="365"/>
    </row>
    <row r="567" spans="2:10">
      <c r="B567" s="363"/>
      <c r="C567" s="310"/>
      <c r="D567" s="19"/>
      <c r="E567" s="19"/>
      <c r="F567" s="19"/>
      <c r="G567" s="19"/>
      <c r="H567" s="364"/>
      <c r="I567" s="359"/>
      <c r="J567" s="365"/>
    </row>
    <row r="568" spans="2:10">
      <c r="B568" s="363"/>
      <c r="C568" s="310"/>
      <c r="D568" s="19"/>
      <c r="E568" s="19"/>
      <c r="F568" s="19"/>
      <c r="G568" s="19"/>
      <c r="H568" s="364"/>
      <c r="I568" s="359"/>
      <c r="J568" s="365"/>
    </row>
    <row r="569" spans="2:10">
      <c r="B569" s="363"/>
      <c r="C569" s="310"/>
      <c r="D569" s="19"/>
      <c r="E569" s="19"/>
      <c r="F569" s="19"/>
      <c r="G569" s="19"/>
      <c r="H569" s="364"/>
      <c r="I569" s="359"/>
      <c r="J569" s="365"/>
    </row>
    <row r="570" spans="2:10">
      <c r="B570" s="363"/>
      <c r="C570" s="310"/>
      <c r="D570" s="19"/>
      <c r="E570" s="19"/>
      <c r="F570" s="19"/>
      <c r="G570" s="19"/>
      <c r="H570" s="364"/>
      <c r="I570" s="359"/>
      <c r="J570" s="365"/>
    </row>
    <row r="571" spans="2:10">
      <c r="B571" s="363"/>
      <c r="C571" s="310"/>
      <c r="D571" s="19"/>
      <c r="E571" s="19"/>
      <c r="F571" s="19"/>
      <c r="G571" s="19"/>
      <c r="H571" s="364"/>
      <c r="I571" s="359"/>
      <c r="J571" s="365"/>
    </row>
    <row r="572" spans="2:10">
      <c r="B572" s="363"/>
      <c r="C572" s="310"/>
      <c r="D572" s="19"/>
      <c r="E572" s="19"/>
      <c r="F572" s="19"/>
      <c r="G572" s="19"/>
      <c r="H572" s="364"/>
      <c r="I572" s="359"/>
      <c r="J572" s="365"/>
    </row>
    <row r="573" spans="2:10">
      <c r="B573" s="363"/>
      <c r="C573" s="310"/>
      <c r="D573" s="19"/>
      <c r="E573" s="19"/>
      <c r="F573" s="19"/>
      <c r="G573" s="19"/>
      <c r="H573" s="364"/>
      <c r="I573" s="359"/>
      <c r="J573" s="365"/>
    </row>
    <row r="574" spans="2:10">
      <c r="B574" s="363"/>
      <c r="C574" s="310"/>
      <c r="D574" s="19"/>
      <c r="E574" s="19"/>
      <c r="F574" s="19"/>
      <c r="G574" s="19"/>
      <c r="H574" s="364"/>
      <c r="I574" s="359"/>
      <c r="J574" s="365"/>
    </row>
    <row r="575" spans="2:10">
      <c r="B575" s="363"/>
      <c r="C575" s="310"/>
      <c r="D575" s="19"/>
      <c r="E575" s="19"/>
      <c r="F575" s="19"/>
      <c r="G575" s="19"/>
      <c r="H575" s="364"/>
      <c r="I575" s="359"/>
      <c r="J575" s="365"/>
    </row>
    <row r="576" spans="2:10">
      <c r="B576" s="363"/>
      <c r="C576" s="310"/>
      <c r="D576" s="19"/>
      <c r="E576" s="19"/>
      <c r="F576" s="19"/>
      <c r="G576" s="19"/>
      <c r="H576" s="364"/>
      <c r="I576" s="359"/>
      <c r="J576" s="365"/>
    </row>
    <row r="577" spans="2:10">
      <c r="B577" s="363"/>
      <c r="C577" s="310"/>
      <c r="D577" s="19"/>
      <c r="E577" s="19"/>
      <c r="F577" s="19"/>
      <c r="G577" s="19"/>
      <c r="H577" s="364"/>
      <c r="I577" s="359"/>
      <c r="J577" s="365"/>
    </row>
    <row r="578" spans="2:10">
      <c r="B578" s="363"/>
      <c r="C578" s="310"/>
      <c r="D578" s="19"/>
      <c r="E578" s="19"/>
      <c r="F578" s="19"/>
      <c r="G578" s="19"/>
      <c r="H578" s="364"/>
      <c r="I578" s="359"/>
      <c r="J578" s="365"/>
    </row>
    <row r="579" spans="2:10">
      <c r="B579" s="363"/>
      <c r="C579" s="310"/>
      <c r="D579" s="19"/>
      <c r="E579" s="19"/>
      <c r="F579" s="19"/>
      <c r="G579" s="19"/>
      <c r="H579" s="364"/>
      <c r="I579" s="359"/>
      <c r="J579" s="365"/>
    </row>
    <row r="580" spans="2:10">
      <c r="B580" s="363"/>
      <c r="C580" s="310"/>
      <c r="D580" s="19"/>
      <c r="E580" s="19"/>
      <c r="F580" s="19"/>
      <c r="G580" s="19"/>
      <c r="H580" s="364"/>
      <c r="I580" s="359"/>
      <c r="J580" s="365"/>
    </row>
    <row r="581" spans="2:10">
      <c r="B581" s="363"/>
      <c r="C581" s="310"/>
      <c r="D581" s="19"/>
      <c r="E581" s="19"/>
      <c r="F581" s="19"/>
      <c r="G581" s="19"/>
      <c r="H581" s="364"/>
      <c r="I581" s="359"/>
      <c r="J581" s="365"/>
    </row>
    <row r="582" spans="2:10">
      <c r="B582" s="363"/>
      <c r="C582" s="310"/>
      <c r="D582" s="19"/>
      <c r="E582" s="19"/>
      <c r="F582" s="19"/>
      <c r="G582" s="19"/>
      <c r="H582" s="364"/>
      <c r="I582" s="359"/>
      <c r="J582" s="365"/>
    </row>
    <row r="583" spans="2:10">
      <c r="B583" s="363"/>
      <c r="C583" s="310"/>
      <c r="D583" s="19"/>
      <c r="E583" s="19"/>
      <c r="F583" s="19"/>
      <c r="G583" s="19"/>
      <c r="H583" s="364"/>
      <c r="I583" s="359"/>
      <c r="J583" s="365"/>
    </row>
    <row r="584" spans="2:10">
      <c r="B584" s="363"/>
      <c r="C584" s="310"/>
      <c r="D584" s="19"/>
      <c r="E584" s="19"/>
      <c r="F584" s="19"/>
      <c r="G584" s="19"/>
      <c r="H584" s="364"/>
      <c r="I584" s="359"/>
      <c r="J584" s="365"/>
    </row>
    <row r="585" spans="2:10">
      <c r="B585" s="363"/>
      <c r="C585" s="310"/>
      <c r="D585" s="19"/>
      <c r="E585" s="19"/>
      <c r="F585" s="19"/>
      <c r="G585" s="19"/>
      <c r="H585" s="364"/>
      <c r="I585" s="359"/>
      <c r="J585" s="365"/>
    </row>
    <row r="586" spans="2:10">
      <c r="B586" s="363"/>
      <c r="C586" s="310"/>
      <c r="D586" s="19"/>
      <c r="E586" s="19"/>
      <c r="F586" s="19"/>
      <c r="G586" s="19"/>
      <c r="H586" s="364"/>
      <c r="I586" s="359"/>
      <c r="J586" s="365"/>
    </row>
    <row r="587" spans="2:10">
      <c r="B587" s="363"/>
      <c r="C587" s="310"/>
      <c r="D587" s="19"/>
      <c r="E587" s="19"/>
      <c r="F587" s="19"/>
      <c r="G587" s="19"/>
      <c r="H587" s="364"/>
      <c r="I587" s="359"/>
      <c r="J587" s="365"/>
    </row>
    <row r="588" spans="2:10">
      <c r="B588" s="363"/>
      <c r="C588" s="310"/>
      <c r="D588" s="19"/>
      <c r="E588" s="19"/>
      <c r="F588" s="19"/>
      <c r="G588" s="19"/>
      <c r="H588" s="364"/>
      <c r="I588" s="359"/>
      <c r="J588" s="365"/>
    </row>
    <row r="589" spans="2:10">
      <c r="B589" s="363"/>
      <c r="C589" s="310"/>
      <c r="D589" s="19"/>
      <c r="E589" s="19"/>
      <c r="F589" s="19"/>
      <c r="G589" s="19"/>
      <c r="H589" s="364"/>
      <c r="I589" s="359"/>
      <c r="J589" s="365"/>
    </row>
    <row r="590" spans="2:10">
      <c r="B590" s="363"/>
      <c r="C590" s="310"/>
      <c r="D590" s="19"/>
      <c r="E590" s="19"/>
      <c r="F590" s="19"/>
      <c r="G590" s="19"/>
      <c r="H590" s="364"/>
      <c r="I590" s="359"/>
      <c r="J590" s="365"/>
    </row>
    <row r="591" spans="2:10">
      <c r="B591" s="363"/>
      <c r="C591" s="310"/>
      <c r="D591" s="19"/>
      <c r="E591" s="19"/>
      <c r="F591" s="19"/>
      <c r="G591" s="19"/>
      <c r="H591" s="364"/>
      <c r="I591" s="359"/>
      <c r="J591" s="365"/>
    </row>
    <row r="592" spans="2:10">
      <c r="B592" s="363"/>
      <c r="C592" s="310"/>
      <c r="D592" s="19"/>
      <c r="E592" s="19"/>
      <c r="F592" s="19"/>
      <c r="G592" s="19"/>
      <c r="H592" s="364"/>
      <c r="I592" s="359"/>
      <c r="J592" s="365"/>
    </row>
    <row r="593" spans="2:10">
      <c r="B593" s="363"/>
      <c r="C593" s="310"/>
      <c r="D593" s="19"/>
      <c r="E593" s="19"/>
      <c r="F593" s="19"/>
      <c r="G593" s="19"/>
      <c r="H593" s="364"/>
      <c r="I593" s="359"/>
      <c r="J593" s="365"/>
    </row>
    <row r="594" spans="2:10">
      <c r="B594" s="363"/>
      <c r="C594" s="310"/>
      <c r="D594" s="19"/>
      <c r="E594" s="19"/>
      <c r="F594" s="19"/>
      <c r="G594" s="19"/>
      <c r="H594" s="364"/>
      <c r="I594" s="359"/>
      <c r="J594" s="365"/>
    </row>
    <row r="595" spans="2:10">
      <c r="B595" s="363"/>
      <c r="C595" s="310"/>
      <c r="D595" s="19"/>
      <c r="E595" s="19"/>
      <c r="F595" s="19"/>
      <c r="G595" s="19"/>
      <c r="H595" s="364"/>
      <c r="I595" s="359"/>
      <c r="J595" s="365"/>
    </row>
    <row r="596" spans="2:10">
      <c r="B596" s="363"/>
      <c r="C596" s="310"/>
      <c r="D596" s="19"/>
      <c r="E596" s="19"/>
      <c r="F596" s="19"/>
      <c r="G596" s="19"/>
      <c r="H596" s="364"/>
      <c r="I596" s="359"/>
      <c r="J596" s="365"/>
    </row>
    <row r="597" spans="2:10">
      <c r="B597" s="363"/>
      <c r="C597" s="310"/>
      <c r="D597" s="19"/>
      <c r="E597" s="19"/>
      <c r="F597" s="19"/>
      <c r="G597" s="19"/>
      <c r="H597" s="364"/>
      <c r="I597" s="359"/>
      <c r="J597" s="365"/>
    </row>
    <row r="598" spans="2:10">
      <c r="B598" s="363"/>
      <c r="C598" s="310"/>
      <c r="D598" s="19"/>
      <c r="E598" s="19"/>
      <c r="F598" s="19"/>
      <c r="G598" s="19"/>
      <c r="H598" s="364"/>
      <c r="I598" s="359"/>
      <c r="J598" s="365"/>
    </row>
    <row r="599" spans="2:10">
      <c r="B599" s="363"/>
      <c r="C599" s="310"/>
      <c r="D599" s="19"/>
      <c r="E599" s="19"/>
      <c r="F599" s="19"/>
      <c r="G599" s="19"/>
      <c r="H599" s="364"/>
      <c r="I599" s="359"/>
      <c r="J599" s="365"/>
    </row>
    <row r="600" spans="2:10">
      <c r="B600" s="363"/>
      <c r="C600" s="310"/>
      <c r="D600" s="19"/>
      <c r="E600" s="19"/>
      <c r="F600" s="19"/>
      <c r="G600" s="19"/>
      <c r="H600" s="364"/>
      <c r="I600" s="359"/>
      <c r="J600" s="365"/>
    </row>
    <row r="601" spans="2:10">
      <c r="B601" s="363"/>
      <c r="C601" s="310"/>
      <c r="D601" s="19"/>
      <c r="E601" s="19"/>
      <c r="F601" s="19"/>
      <c r="G601" s="19"/>
      <c r="H601" s="364"/>
      <c r="I601" s="359"/>
      <c r="J601" s="365"/>
    </row>
    <row r="602" spans="2:10">
      <c r="B602" s="363"/>
      <c r="C602" s="310"/>
      <c r="D602" s="19"/>
      <c r="E602" s="19"/>
      <c r="F602" s="19"/>
      <c r="G602" s="19"/>
      <c r="H602" s="364"/>
      <c r="I602" s="359"/>
      <c r="J602" s="365"/>
    </row>
    <row r="603" spans="2:10">
      <c r="B603" s="363"/>
      <c r="C603" s="310"/>
      <c r="D603" s="19"/>
      <c r="E603" s="19"/>
      <c r="F603" s="19"/>
      <c r="G603" s="19"/>
      <c r="H603" s="364"/>
      <c r="I603" s="359"/>
      <c r="J603" s="365"/>
    </row>
    <row r="604" spans="2:10">
      <c r="B604" s="363"/>
      <c r="C604" s="310"/>
      <c r="D604" s="19"/>
      <c r="E604" s="19"/>
      <c r="F604" s="19"/>
      <c r="G604" s="19"/>
      <c r="H604" s="364"/>
      <c r="I604" s="359"/>
      <c r="J604" s="365"/>
    </row>
    <row r="605" spans="2:10">
      <c r="B605" s="363"/>
      <c r="C605" s="310"/>
      <c r="D605" s="19"/>
      <c r="E605" s="19"/>
      <c r="F605" s="19"/>
      <c r="G605" s="19"/>
      <c r="H605" s="364"/>
      <c r="I605" s="359"/>
      <c r="J605" s="365"/>
    </row>
    <row r="606" spans="2:10">
      <c r="B606" s="363"/>
      <c r="C606" s="310"/>
      <c r="D606" s="19"/>
      <c r="E606" s="19"/>
      <c r="F606" s="19"/>
      <c r="G606" s="19"/>
      <c r="H606" s="364"/>
      <c r="I606" s="359"/>
      <c r="J606" s="365"/>
    </row>
    <row r="607" spans="2:10">
      <c r="B607" s="363"/>
      <c r="C607" s="310"/>
      <c r="D607" s="19"/>
      <c r="E607" s="19"/>
      <c r="F607" s="19"/>
      <c r="G607" s="19"/>
      <c r="H607" s="364"/>
      <c r="I607" s="359"/>
      <c r="J607" s="365"/>
    </row>
    <row r="608" spans="2:10">
      <c r="B608" s="363"/>
      <c r="C608" s="310"/>
      <c r="D608" s="19"/>
      <c r="E608" s="19"/>
      <c r="F608" s="19"/>
      <c r="G608" s="19"/>
      <c r="H608" s="364"/>
      <c r="I608" s="359"/>
      <c r="J608" s="365"/>
    </row>
    <row r="609" spans="2:10">
      <c r="B609" s="363"/>
      <c r="C609" s="310"/>
      <c r="D609" s="19"/>
      <c r="E609" s="19"/>
      <c r="F609" s="19"/>
      <c r="G609" s="19"/>
      <c r="H609" s="364"/>
      <c r="I609" s="359"/>
      <c r="J609" s="365"/>
    </row>
    <row r="610" spans="2:10">
      <c r="B610" s="363"/>
      <c r="C610" s="310"/>
      <c r="D610" s="19"/>
      <c r="E610" s="19"/>
      <c r="F610" s="19"/>
      <c r="G610" s="19"/>
      <c r="H610" s="364"/>
      <c r="I610" s="359"/>
      <c r="J610" s="365"/>
    </row>
    <row r="611" spans="2:10">
      <c r="B611" s="363"/>
      <c r="C611" s="310"/>
      <c r="D611" s="19"/>
      <c r="E611" s="19"/>
      <c r="F611" s="19"/>
      <c r="G611" s="19"/>
      <c r="H611" s="364"/>
      <c r="I611" s="359"/>
      <c r="J611" s="365"/>
    </row>
    <row r="612" spans="2:10">
      <c r="B612" s="363"/>
      <c r="C612" s="310"/>
      <c r="D612" s="19"/>
      <c r="E612" s="19"/>
      <c r="F612" s="19"/>
      <c r="G612" s="19"/>
      <c r="H612" s="364"/>
      <c r="I612" s="359"/>
      <c r="J612" s="365"/>
    </row>
    <row r="613" spans="2:10">
      <c r="B613" s="363"/>
      <c r="C613" s="310"/>
      <c r="D613" s="19"/>
      <c r="E613" s="19"/>
      <c r="F613" s="19"/>
      <c r="G613" s="19"/>
      <c r="H613" s="364"/>
      <c r="I613" s="359"/>
      <c r="J613" s="365"/>
    </row>
    <row r="614" spans="2:10">
      <c r="B614" s="363"/>
      <c r="C614" s="310"/>
      <c r="D614" s="19"/>
      <c r="E614" s="19"/>
      <c r="F614" s="19"/>
      <c r="G614" s="19"/>
      <c r="H614" s="364"/>
      <c r="I614" s="359"/>
      <c r="J614" s="365"/>
    </row>
    <row r="615" spans="2:10">
      <c r="B615" s="363"/>
      <c r="C615" s="310"/>
      <c r="D615" s="19"/>
      <c r="E615" s="19"/>
      <c r="F615" s="19"/>
      <c r="G615" s="19"/>
      <c r="H615" s="364"/>
      <c r="I615" s="359"/>
      <c r="J615" s="365"/>
    </row>
    <row r="616" spans="2:10">
      <c r="B616" s="363"/>
      <c r="C616" s="310"/>
      <c r="D616" s="19"/>
      <c r="E616" s="19"/>
      <c r="F616" s="19"/>
      <c r="G616" s="19"/>
      <c r="H616" s="364"/>
      <c r="I616" s="359"/>
      <c r="J616" s="365"/>
    </row>
    <row r="617" spans="2:10">
      <c r="B617" s="363"/>
      <c r="C617" s="310"/>
      <c r="D617" s="19"/>
      <c r="E617" s="19"/>
      <c r="F617" s="19"/>
      <c r="G617" s="19"/>
      <c r="H617" s="364"/>
      <c r="I617" s="359"/>
      <c r="J617" s="365"/>
    </row>
    <row r="618" spans="2:10">
      <c r="B618" s="363"/>
      <c r="C618" s="310"/>
      <c r="D618" s="19"/>
      <c r="E618" s="19"/>
      <c r="F618" s="19"/>
      <c r="G618" s="19"/>
      <c r="H618" s="364"/>
      <c r="I618" s="359"/>
      <c r="J618" s="365"/>
    </row>
    <row r="619" spans="2:10">
      <c r="B619" s="363"/>
      <c r="C619" s="310"/>
      <c r="D619" s="19"/>
      <c r="E619" s="19"/>
      <c r="F619" s="19"/>
      <c r="G619" s="19"/>
      <c r="H619" s="364"/>
      <c r="I619" s="359"/>
      <c r="J619" s="365"/>
    </row>
    <row r="620" spans="2:10">
      <c r="B620" s="363"/>
      <c r="C620" s="310"/>
      <c r="D620" s="19"/>
      <c r="E620" s="19"/>
      <c r="F620" s="19"/>
      <c r="G620" s="19"/>
      <c r="H620" s="364"/>
      <c r="I620" s="359"/>
      <c r="J620" s="365"/>
    </row>
    <row r="621" spans="2:10">
      <c r="B621" s="363"/>
      <c r="C621" s="310"/>
      <c r="D621" s="19"/>
      <c r="E621" s="19"/>
      <c r="F621" s="19"/>
      <c r="G621" s="19"/>
      <c r="H621" s="364"/>
      <c r="I621" s="359"/>
      <c r="J621" s="365"/>
    </row>
    <row r="622" spans="2:10">
      <c r="B622" s="363"/>
      <c r="C622" s="310"/>
      <c r="D622" s="19"/>
      <c r="E622" s="19"/>
      <c r="F622" s="19"/>
      <c r="G622" s="19"/>
      <c r="H622" s="364"/>
      <c r="I622" s="359"/>
      <c r="J622" s="365"/>
    </row>
    <row r="623" spans="2:10">
      <c r="B623" s="363"/>
      <c r="C623" s="310"/>
      <c r="D623" s="19"/>
      <c r="E623" s="19"/>
      <c r="F623" s="19"/>
      <c r="G623" s="19"/>
      <c r="H623" s="364"/>
      <c r="I623" s="359"/>
      <c r="J623" s="365"/>
    </row>
    <row r="624" spans="2:10">
      <c r="B624" s="363"/>
      <c r="C624" s="310"/>
      <c r="D624" s="19"/>
      <c r="E624" s="19"/>
      <c r="F624" s="19"/>
      <c r="G624" s="19"/>
      <c r="H624" s="364"/>
      <c r="I624" s="359"/>
      <c r="J624" s="365"/>
    </row>
    <row r="625" spans="2:10">
      <c r="B625" s="363"/>
      <c r="C625" s="310"/>
      <c r="D625" s="19"/>
      <c r="E625" s="19"/>
      <c r="F625" s="19"/>
      <c r="G625" s="19"/>
      <c r="H625" s="364"/>
      <c r="I625" s="359"/>
      <c r="J625" s="365"/>
    </row>
    <row r="626" spans="2:10">
      <c r="B626" s="363"/>
      <c r="C626" s="310"/>
      <c r="D626" s="19"/>
      <c r="E626" s="19"/>
      <c r="F626" s="19"/>
      <c r="G626" s="19"/>
      <c r="H626" s="364"/>
      <c r="I626" s="359"/>
      <c r="J626" s="365"/>
    </row>
    <row r="627" spans="2:10">
      <c r="B627" s="363"/>
      <c r="C627" s="310"/>
      <c r="D627" s="19"/>
      <c r="E627" s="19"/>
      <c r="F627" s="19"/>
      <c r="G627" s="19"/>
      <c r="H627" s="364"/>
      <c r="I627" s="359"/>
      <c r="J627" s="365"/>
    </row>
    <row r="628" spans="2:10">
      <c r="B628" s="363"/>
      <c r="C628" s="310"/>
      <c r="D628" s="19"/>
      <c r="E628" s="19"/>
      <c r="F628" s="19"/>
      <c r="G628" s="19"/>
      <c r="H628" s="364"/>
      <c r="I628" s="359"/>
      <c r="J628" s="365"/>
    </row>
    <row r="629" spans="2:10">
      <c r="B629" s="363"/>
      <c r="C629" s="310"/>
      <c r="D629" s="19"/>
      <c r="E629" s="19"/>
      <c r="F629" s="19"/>
      <c r="G629" s="19"/>
      <c r="H629" s="364"/>
      <c r="I629" s="359"/>
      <c r="J629" s="365"/>
    </row>
    <row r="630" spans="2:10">
      <c r="B630" s="363"/>
      <c r="C630" s="310"/>
      <c r="D630" s="19"/>
      <c r="E630" s="19"/>
      <c r="F630" s="19"/>
      <c r="G630" s="19"/>
      <c r="H630" s="364"/>
      <c r="I630" s="359"/>
      <c r="J630" s="365"/>
    </row>
    <row r="631" spans="2:10">
      <c r="B631" s="363"/>
      <c r="C631" s="310"/>
      <c r="D631" s="19"/>
      <c r="E631" s="19"/>
      <c r="F631" s="19"/>
      <c r="G631" s="19"/>
      <c r="H631" s="364"/>
      <c r="I631" s="359"/>
      <c r="J631" s="365"/>
    </row>
    <row r="632" spans="2:10">
      <c r="B632" s="363"/>
      <c r="C632" s="310"/>
      <c r="D632" s="19"/>
      <c r="E632" s="19"/>
      <c r="F632" s="19"/>
      <c r="G632" s="19"/>
      <c r="H632" s="364"/>
      <c r="I632" s="359"/>
      <c r="J632" s="365"/>
    </row>
    <row r="633" spans="2:10">
      <c r="B633" s="363"/>
      <c r="C633" s="310"/>
      <c r="D633" s="19"/>
      <c r="E633" s="19"/>
      <c r="F633" s="19"/>
      <c r="G633" s="19"/>
      <c r="H633" s="364"/>
      <c r="I633" s="359"/>
      <c r="J633" s="365"/>
    </row>
    <row r="634" spans="2:10">
      <c r="B634" s="363"/>
      <c r="C634" s="310"/>
      <c r="D634" s="19"/>
      <c r="E634" s="19"/>
      <c r="F634" s="19"/>
      <c r="G634" s="19"/>
      <c r="H634" s="364"/>
      <c r="I634" s="359"/>
      <c r="J634" s="365"/>
    </row>
    <row r="635" spans="2:10">
      <c r="B635" s="363"/>
      <c r="C635" s="310"/>
      <c r="D635" s="19"/>
      <c r="E635" s="19"/>
      <c r="F635" s="19"/>
      <c r="G635" s="19"/>
      <c r="H635" s="364"/>
      <c r="I635" s="359"/>
      <c r="J635" s="365"/>
    </row>
    <row r="636" spans="2:10">
      <c r="B636" s="363"/>
      <c r="C636" s="310"/>
      <c r="D636" s="19"/>
      <c r="E636" s="19"/>
      <c r="F636" s="19"/>
      <c r="G636" s="19"/>
      <c r="H636" s="364"/>
      <c r="I636" s="359"/>
      <c r="J636" s="365"/>
    </row>
    <row r="637" spans="2:10">
      <c r="B637" s="363"/>
      <c r="C637" s="310"/>
      <c r="D637" s="19"/>
      <c r="E637" s="19"/>
      <c r="F637" s="19"/>
      <c r="G637" s="19"/>
      <c r="H637" s="364"/>
      <c r="I637" s="359"/>
      <c r="J637" s="365"/>
    </row>
    <row r="638" spans="2:10">
      <c r="B638" s="363"/>
      <c r="C638" s="310"/>
      <c r="D638" s="19"/>
      <c r="E638" s="19"/>
      <c r="F638" s="19"/>
      <c r="G638" s="19"/>
      <c r="H638" s="364"/>
      <c r="I638" s="359"/>
      <c r="J638" s="365"/>
    </row>
    <row r="639" spans="2:10">
      <c r="B639" s="363"/>
      <c r="C639" s="310"/>
      <c r="D639" s="19"/>
      <c r="E639" s="19"/>
      <c r="F639" s="19"/>
      <c r="G639" s="19"/>
      <c r="H639" s="364"/>
      <c r="I639" s="359"/>
      <c r="J639" s="365"/>
    </row>
    <row r="640" spans="2:10">
      <c r="B640" s="363"/>
      <c r="C640" s="310"/>
      <c r="D640" s="19"/>
      <c r="E640" s="19"/>
      <c r="F640" s="19"/>
      <c r="G640" s="19"/>
      <c r="H640" s="364"/>
      <c r="I640" s="359"/>
      <c r="J640" s="365"/>
    </row>
    <row r="641" spans="2:10">
      <c r="B641" s="363"/>
      <c r="C641" s="310"/>
      <c r="D641" s="19"/>
      <c r="E641" s="19"/>
      <c r="F641" s="19"/>
      <c r="G641" s="19"/>
      <c r="H641" s="364"/>
      <c r="I641" s="359"/>
      <c r="J641" s="365"/>
    </row>
    <row r="642" spans="2:10">
      <c r="B642" s="363"/>
      <c r="C642" s="310"/>
      <c r="D642" s="19"/>
      <c r="E642" s="19"/>
      <c r="F642" s="19"/>
      <c r="G642" s="19"/>
      <c r="H642" s="364"/>
      <c r="I642" s="359"/>
      <c r="J642" s="365"/>
    </row>
    <row r="643" spans="2:10">
      <c r="B643" s="363"/>
      <c r="C643" s="310"/>
      <c r="D643" s="19"/>
      <c r="E643" s="19"/>
      <c r="F643" s="19"/>
      <c r="G643" s="19"/>
      <c r="H643" s="364"/>
      <c r="I643" s="359"/>
      <c r="J643" s="365"/>
    </row>
    <row r="644" spans="2:10">
      <c r="B644" s="363"/>
      <c r="C644" s="310"/>
      <c r="D644" s="19"/>
      <c r="E644" s="19"/>
      <c r="F644" s="19"/>
      <c r="G644" s="19"/>
      <c r="H644" s="364"/>
      <c r="I644" s="359"/>
      <c r="J644" s="365"/>
    </row>
    <row r="645" spans="2:10">
      <c r="B645" s="363"/>
      <c r="C645" s="310"/>
      <c r="D645" s="19"/>
      <c r="E645" s="19"/>
      <c r="F645" s="19"/>
      <c r="G645" s="19"/>
      <c r="H645" s="364"/>
      <c r="I645" s="359"/>
      <c r="J645" s="365"/>
    </row>
    <row r="646" spans="2:10">
      <c r="B646" s="363"/>
      <c r="C646" s="310"/>
      <c r="D646" s="19"/>
      <c r="E646" s="19"/>
      <c r="F646" s="19"/>
      <c r="G646" s="19"/>
      <c r="H646" s="364"/>
      <c r="I646" s="359"/>
      <c r="J646" s="365"/>
    </row>
    <row r="647" spans="2:10">
      <c r="B647" s="363"/>
      <c r="C647" s="310"/>
      <c r="D647" s="19"/>
      <c r="E647" s="19"/>
      <c r="F647" s="19"/>
      <c r="G647" s="19"/>
      <c r="H647" s="364"/>
      <c r="I647" s="359"/>
      <c r="J647" s="365"/>
    </row>
    <row r="648" spans="2:10">
      <c r="B648" s="363"/>
      <c r="C648" s="310"/>
      <c r="D648" s="19"/>
      <c r="E648" s="19"/>
      <c r="F648" s="19"/>
      <c r="G648" s="19"/>
      <c r="H648" s="364"/>
      <c r="I648" s="359"/>
      <c r="J648" s="365"/>
    </row>
    <row r="649" spans="2:10">
      <c r="B649" s="363"/>
      <c r="C649" s="310"/>
      <c r="D649" s="19"/>
      <c r="E649" s="19"/>
      <c r="F649" s="19"/>
      <c r="G649" s="19"/>
      <c r="H649" s="364"/>
      <c r="I649" s="359"/>
      <c r="J649" s="365"/>
    </row>
    <row r="650" spans="2:10">
      <c r="B650" s="363"/>
      <c r="C650" s="310"/>
      <c r="D650" s="19"/>
      <c r="E650" s="19"/>
      <c r="F650" s="19"/>
      <c r="G650" s="19"/>
      <c r="H650" s="364"/>
      <c r="I650" s="359"/>
      <c r="J650" s="365"/>
    </row>
    <row r="651" spans="2:10">
      <c r="B651" s="363"/>
      <c r="C651" s="310"/>
      <c r="D651" s="19"/>
      <c r="E651" s="19"/>
      <c r="F651" s="19"/>
      <c r="G651" s="19"/>
      <c r="H651" s="364"/>
      <c r="I651" s="359"/>
      <c r="J651" s="365"/>
    </row>
    <row r="652" spans="2:10">
      <c r="B652" s="363"/>
      <c r="C652" s="310"/>
      <c r="D652" s="19"/>
      <c r="E652" s="19"/>
      <c r="F652" s="19"/>
      <c r="G652" s="19"/>
      <c r="H652" s="364"/>
      <c r="I652" s="359"/>
      <c r="J652" s="365"/>
    </row>
    <row r="653" spans="2:10">
      <c r="B653" s="363"/>
      <c r="C653" s="310"/>
      <c r="D653" s="19"/>
      <c r="E653" s="19"/>
      <c r="F653" s="19"/>
      <c r="G653" s="19"/>
      <c r="H653" s="364"/>
      <c r="I653" s="359"/>
      <c r="J653" s="365"/>
    </row>
    <row r="1067" spans="3:3">
      <c r="C1067" s="1">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D26"/>
  <sheetViews>
    <sheetView showGridLines="0" zoomScale="85" zoomScaleNormal="85" workbookViewId="0">
      <selection activeCell="D15" sqref="D15"/>
    </sheetView>
  </sheetViews>
  <sheetFormatPr baseColWidth="10" defaultColWidth="8.83203125" defaultRowHeight="15"/>
  <cols>
    <col min="2" max="2" width="33" bestFit="1" customWidth="1"/>
    <col min="4" max="4" width="9.5" bestFit="1" customWidth="1"/>
  </cols>
  <sheetData>
    <row r="2" spans="2:4" ht="16" thickBot="1"/>
    <row r="3" spans="2:4">
      <c r="B3" s="274" t="s">
        <v>430</v>
      </c>
      <c r="C3" s="275"/>
      <c r="D3" s="275"/>
    </row>
    <row r="4" spans="2:4">
      <c r="B4" s="58" t="s">
        <v>431</v>
      </c>
      <c r="C4" s="59"/>
      <c r="D4" s="59"/>
    </row>
    <row r="5" spans="2:4">
      <c r="B5" s="8" t="s">
        <v>433</v>
      </c>
      <c r="C5" s="463"/>
      <c r="D5" s="464" t="e">
        <f>#REF!+#REF!</f>
        <v>#REF!</v>
      </c>
    </row>
    <row r="6" spans="2:4">
      <c r="B6" s="90" t="s">
        <v>435</v>
      </c>
      <c r="C6" s="62"/>
      <c r="D6" s="462" t="e">
        <f>#REF!</f>
        <v>#REF!</v>
      </c>
    </row>
    <row r="7" spans="2:4">
      <c r="B7" s="8" t="s">
        <v>432</v>
      </c>
      <c r="C7" s="463"/>
      <c r="D7" s="464" t="e">
        <f>#REF!</f>
        <v>#REF!</v>
      </c>
    </row>
    <row r="8" spans="2:4">
      <c r="B8" s="90" t="s">
        <v>434</v>
      </c>
      <c r="C8" s="62"/>
      <c r="D8" s="462" t="e">
        <f>#REF!</f>
        <v>#REF!</v>
      </c>
    </row>
    <row r="9" spans="2:4">
      <c r="B9" s="90" t="s">
        <v>437</v>
      </c>
      <c r="C9" s="62"/>
      <c r="D9" s="465" t="e">
        <f>#REF!</f>
        <v>#REF!</v>
      </c>
    </row>
    <row r="10" spans="2:4">
      <c r="B10" s="8" t="s">
        <v>436</v>
      </c>
      <c r="C10" s="463"/>
      <c r="D10" s="462" t="e">
        <f>#REF!</f>
        <v>#REF!</v>
      </c>
    </row>
    <row r="11" spans="2:4">
      <c r="B11" s="90" t="s">
        <v>438</v>
      </c>
      <c r="D11" s="466">
        <v>0.02</v>
      </c>
    </row>
    <row r="12" spans="2:4">
      <c r="B12" s="90" t="s">
        <v>443</v>
      </c>
      <c r="D12" s="466">
        <v>0.05</v>
      </c>
    </row>
    <row r="13" spans="2:4">
      <c r="B13" s="90" t="s">
        <v>439</v>
      </c>
      <c r="D13" s="414" t="e">
        <f>#REF!</f>
        <v>#REF!</v>
      </c>
    </row>
    <row r="14" spans="2:4">
      <c r="B14" s="90" t="s">
        <v>440</v>
      </c>
      <c r="D14" s="467" t="e">
        <f>#REF!</f>
        <v>#REF!</v>
      </c>
    </row>
    <row r="15" spans="2:4">
      <c r="B15" s="90" t="s">
        <v>441</v>
      </c>
      <c r="D15" s="414" t="e">
        <f>#REF!</f>
        <v>#REF!</v>
      </c>
    </row>
    <row r="16" spans="2:4">
      <c r="B16" s="90" t="s">
        <v>442</v>
      </c>
      <c r="D16" s="467" t="e">
        <f>#REF!</f>
        <v>#REF!</v>
      </c>
    </row>
    <row r="17" spans="2:4">
      <c r="B17" s="90" t="s">
        <v>445</v>
      </c>
      <c r="D17" s="414" t="e">
        <f>#REF!</f>
        <v>#REF!</v>
      </c>
    </row>
    <row r="18" spans="2:4">
      <c r="B18" s="90" t="s">
        <v>444</v>
      </c>
      <c r="D18" s="467" t="e">
        <f>#REF!</f>
        <v>#REF!</v>
      </c>
    </row>
    <row r="19" spans="2:4">
      <c r="B19" s="90" t="s">
        <v>446</v>
      </c>
      <c r="D19" s="468">
        <f>Assumptions!I14</f>
        <v>45747</v>
      </c>
    </row>
    <row r="20" spans="2:4">
      <c r="B20" s="90" t="s">
        <v>447</v>
      </c>
      <c r="D20" s="466">
        <f>Assumptions!$L$19</f>
        <v>5.7500000000000002E-2</v>
      </c>
    </row>
    <row r="21" spans="2:4">
      <c r="B21" s="90" t="s">
        <v>448</v>
      </c>
      <c r="D21" s="467">
        <f ca="1">Assumptions!L23</f>
        <v>67619.165217391303</v>
      </c>
    </row>
    <row r="22" spans="2:4" ht="16" thickBot="1">
      <c r="B22" s="469" t="s">
        <v>449</v>
      </c>
      <c r="C22" s="470"/>
      <c r="D22" s="471">
        <f ca="1">Assumptions!K23</f>
        <v>675.07103425704634</v>
      </c>
    </row>
    <row r="23" spans="2:4">
      <c r="B23" s="472" t="s">
        <v>450</v>
      </c>
    </row>
    <row r="24" spans="2:4">
      <c r="B24" s="90" t="s">
        <v>453</v>
      </c>
      <c r="D24" s="473">
        <f ca="1">Assumptions!Q9</f>
        <v>9.4694969058036801E-2</v>
      </c>
    </row>
    <row r="25" spans="2:4">
      <c r="B25" s="90" t="s">
        <v>452</v>
      </c>
      <c r="D25" s="473">
        <f ca="1">+Assumptions!Q10</f>
        <v>0.17302634119987489</v>
      </c>
    </row>
    <row r="26" spans="2:4">
      <c r="B26" s="90" t="s">
        <v>451</v>
      </c>
      <c r="D26" s="474">
        <f ca="1">Assumptions!R10</f>
        <v>1.549147601852092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BDB5-6C79-42EE-BA49-F088EE559485}">
  <dimension ref="B1:V1067"/>
  <sheetViews>
    <sheetView showGridLines="0" workbookViewId="0">
      <pane xSplit="2" ySplit="8" topLeftCell="C9" activePane="bottomRight" state="frozen"/>
      <selection pane="topRight" activeCell="C1" sqref="C1"/>
      <selection pane="bottomLeft" activeCell="A8" sqref="A8"/>
      <selection pane="bottomRight" activeCell="C9" sqref="C9"/>
    </sheetView>
  </sheetViews>
  <sheetFormatPr baseColWidth="10" defaultColWidth="8.6640625" defaultRowHeight="14" outlineLevelCol="1"/>
  <cols>
    <col min="1" max="1" width="8.6640625" style="1"/>
    <col min="2" max="11" width="11.33203125" style="1" bestFit="1" customWidth="1"/>
    <col min="12" max="20" width="11.33203125" style="1" hidden="1" customWidth="1" outlineLevel="1"/>
    <col min="21" max="21" width="8.6640625" style="1" collapsed="1"/>
    <col min="22" max="16384" width="8.6640625" style="1"/>
  </cols>
  <sheetData>
    <row r="1" spans="2:22" ht="15" thickBot="1"/>
    <row r="2" spans="2:22" ht="15" thickBot="1">
      <c r="B2" s="1" t="s">
        <v>201</v>
      </c>
      <c r="E2" s="357">
        <f>+Assumptions!E76</f>
        <v>30</v>
      </c>
      <c r="I2" s="358">
        <f>+Assumptions!F77</f>
        <v>0</v>
      </c>
      <c r="J2" s="20"/>
      <c r="K2" s="20"/>
      <c r="L2" s="1" t="s">
        <v>201</v>
      </c>
      <c r="O2" s="357">
        <f>+Assumptions!E76</f>
        <v>30</v>
      </c>
      <c r="S2" s="358">
        <f>+Assumptions!F77</f>
        <v>0</v>
      </c>
      <c r="T2" s="20"/>
    </row>
    <row r="3" spans="2:22">
      <c r="I3" s="211" t="s">
        <v>202</v>
      </c>
      <c r="J3" s="359">
        <f>+Assumptions!D71</f>
        <v>0.04</v>
      </c>
      <c r="K3" s="20"/>
      <c r="S3" s="211" t="s">
        <v>202</v>
      </c>
      <c r="T3" s="359">
        <f>+Assumptions!D71</f>
        <v>0.04</v>
      </c>
    </row>
    <row r="4" spans="2:22">
      <c r="I4" s="211" t="s">
        <v>203</v>
      </c>
      <c r="J4" s="360">
        <f>+Assumptions!D70</f>
        <v>225</v>
      </c>
      <c r="S4" s="211" t="s">
        <v>203</v>
      </c>
      <c r="T4" s="360">
        <f>+Assumptions!D70</f>
        <v>225</v>
      </c>
    </row>
    <row r="5" spans="2:22">
      <c r="I5" s="211" t="s">
        <v>660</v>
      </c>
      <c r="J5" s="359">
        <f>+Assumptions!D72</f>
        <v>0</v>
      </c>
      <c r="S5" s="211"/>
      <c r="T5" s="360"/>
    </row>
    <row r="7" spans="2:22">
      <c r="B7" s="361" t="s">
        <v>209</v>
      </c>
      <c r="C7" s="361"/>
      <c r="D7" s="361"/>
      <c r="E7" s="361"/>
      <c r="F7" s="361"/>
      <c r="G7" s="361"/>
      <c r="H7" s="361"/>
      <c r="I7" s="361"/>
      <c r="J7" s="361"/>
      <c r="L7" s="361" t="s">
        <v>208</v>
      </c>
      <c r="M7" s="361"/>
      <c r="N7" s="361"/>
      <c r="O7" s="361"/>
      <c r="P7" s="361"/>
      <c r="Q7" s="361"/>
      <c r="R7" s="361"/>
      <c r="S7" s="361"/>
      <c r="T7" s="361"/>
    </row>
    <row r="8" spans="2:22">
      <c r="B8" s="20" t="s">
        <v>204</v>
      </c>
      <c r="C8" s="20" t="s">
        <v>88</v>
      </c>
      <c r="D8" s="20" t="s">
        <v>205</v>
      </c>
      <c r="E8" s="20" t="s">
        <v>89</v>
      </c>
      <c r="F8" s="20" t="s">
        <v>90</v>
      </c>
      <c r="G8" s="20" t="s">
        <v>86</v>
      </c>
      <c r="H8" s="362" t="s">
        <v>206</v>
      </c>
      <c r="I8" s="20" t="s">
        <v>207</v>
      </c>
      <c r="J8" s="20" t="s">
        <v>41</v>
      </c>
      <c r="L8" s="20" t="s">
        <v>204</v>
      </c>
      <c r="M8" s="20" t="s">
        <v>88</v>
      </c>
      <c r="N8" s="20" t="s">
        <v>205</v>
      </c>
      <c r="O8" s="20" t="s">
        <v>89</v>
      </c>
      <c r="P8" s="20" t="s">
        <v>90</v>
      </c>
      <c r="Q8" s="20" t="s">
        <v>86</v>
      </c>
      <c r="R8" s="362" t="s">
        <v>206</v>
      </c>
      <c r="S8" s="20" t="s">
        <v>207</v>
      </c>
      <c r="T8" s="20" t="s">
        <v>41</v>
      </c>
    </row>
    <row r="9" spans="2:22">
      <c r="B9" s="363">
        <f>INDEX('Monthly Cash Flow'!$K$14:$EM$14,MATCH(C9,'Monthly Cash Flow'!$K$12:$EM$12))</f>
        <v>47238</v>
      </c>
      <c r="C9" s="375">
        <f>+Assumptions!F71+Assumptions!F75</f>
        <v>85</v>
      </c>
      <c r="D9" s="329">
        <f ca="1">INDEX('Monthly Cash Flow'!$L$189:$EM$189, MATCH(C9, 'Monthly Cash Flow'!$L$12:$EM$12, 0))</f>
        <v>0</v>
      </c>
      <c r="E9" s="19">
        <f t="shared" ref="E9:E72" ca="1" si="0">-PMT(J9/12,$E$2*12,$D$9,)</f>
        <v>0</v>
      </c>
      <c r="F9" s="19">
        <f ca="1">D9*J9/12</f>
        <v>0</v>
      </c>
      <c r="G9" s="19">
        <f t="shared" ref="G9:G72" ca="1" si="1">+E9-F9</f>
        <v>0</v>
      </c>
      <c r="H9" s="364">
        <f ca="1">+D9-G9</f>
        <v>0</v>
      </c>
      <c r="I9" s="359">
        <f>MAX($J$5, INDEX('1 mos LIBOR'!$M$3:$M$122,MATCH(B9,'1 mos LIBOR'!$N$3:$N$122)))</f>
        <v>1.8643900000000001E-2</v>
      </c>
      <c r="J9" s="365">
        <f>IF($I$2=1,I9+$J$4/10000,$J$3)</f>
        <v>0.04</v>
      </c>
      <c r="L9" s="363">
        <f>INDEX('Monthly Cash Flow'!$K$14:$EM$14,MATCH(M9,'Monthly Cash Flow'!$K$12:$EM$12))</f>
        <v>46507</v>
      </c>
      <c r="M9" s="375">
        <f>+Assumptions!F75+1</f>
        <v>61</v>
      </c>
      <c r="N9" s="329">
        <f ca="1">+Assumptions!F84</f>
        <v>45522.269249999998</v>
      </c>
      <c r="O9" s="19">
        <f t="shared" ref="O9:O72" ca="1" si="2">-PMT(T9/12,$O$2*12,$N$9,)</f>
        <v>217.33027624246949</v>
      </c>
      <c r="P9" s="19">
        <f ca="1">N9*T9/12</f>
        <v>151.74089749999999</v>
      </c>
      <c r="Q9" s="19">
        <f t="shared" ref="Q9:Q72" ca="1" si="3">+O9-P9</f>
        <v>65.589378742469506</v>
      </c>
      <c r="R9" s="364">
        <f ca="1">+N9-Q9</f>
        <v>45456.679871257526</v>
      </c>
      <c r="S9" s="359">
        <f>INDEX('1 mos LIBOR'!$M$3:$M$122,MATCH(L9,'1 mos LIBOR'!$N$3:$N$122))</f>
        <v>1.79817E-2</v>
      </c>
      <c r="T9" s="365">
        <f>IF($S$2=1,S9+$T$4/10000,$T$3)</f>
        <v>0.04</v>
      </c>
      <c r="V9" s="1">
        <f ca="1">INDEX('Monthly Cash Flow'!$L$132:$EM$132, MATCH(C9, 'Monthly Cash Flow'!$L$12:$EM$12, 0))</f>
        <v>0</v>
      </c>
    </row>
    <row r="10" spans="2:22">
      <c r="B10" s="363">
        <f>EOMONTH(B9,1)</f>
        <v>47269</v>
      </c>
      <c r="C10" s="310">
        <f>+C9+1</f>
        <v>86</v>
      </c>
      <c r="D10" s="19">
        <f ca="1">INDEX('Monthly Cash Flow'!$L$189:$EM$189, MATCH(C10, 'Monthly Cash Flow'!$L$12:$EM$12, 0))</f>
        <v>0</v>
      </c>
      <c r="E10" s="19">
        <f t="shared" ca="1" si="0"/>
        <v>0</v>
      </c>
      <c r="F10" s="19">
        <f t="shared" ref="F10:F73" ca="1" si="4">D10*J10/12</f>
        <v>0</v>
      </c>
      <c r="G10" s="19">
        <f t="shared" ca="1" si="1"/>
        <v>0</v>
      </c>
      <c r="H10" s="364">
        <f t="shared" ref="H10:H73" ca="1" si="5">+D10-G10</f>
        <v>0</v>
      </c>
      <c r="I10" s="359">
        <f>MAX($J$5, INDEX('1 mos LIBOR'!$M$3:$M$122,MATCH(B10,'1 mos LIBOR'!$N$3:$N$122)))</f>
        <v>1.8669499999999999E-2</v>
      </c>
      <c r="J10" s="365">
        <f t="shared" ref="J10:J73" si="6">IF($I$2=1,I10+$J$4/10000,$J$3)</f>
        <v>0.04</v>
      </c>
      <c r="L10" s="363">
        <f>EOMONTH(L9,1)</f>
        <v>46538</v>
      </c>
      <c r="M10" s="310">
        <f>+M9+1</f>
        <v>62</v>
      </c>
      <c r="N10" s="19">
        <v>7661.1380409741769</v>
      </c>
      <c r="O10" s="19">
        <f t="shared" ca="1" si="2"/>
        <v>217.33027624246949</v>
      </c>
      <c r="P10" s="19">
        <f t="shared" ref="P10:P73" si="7">N10*T10/12</f>
        <v>25.537126803247258</v>
      </c>
      <c r="Q10" s="19">
        <f t="shared" ca="1" si="3"/>
        <v>191.79314943922225</v>
      </c>
      <c r="R10" s="364">
        <f t="shared" ref="R10:R73" ca="1" si="8">+N10-Q10</f>
        <v>7469.3448915349545</v>
      </c>
      <c r="S10" s="359">
        <f>INDEX('1 mos LIBOR'!$M$3:$M$122,MATCH(L10,'1 mos LIBOR'!$N$3:$N$122))</f>
        <v>1.8009600000000001E-2</v>
      </c>
      <c r="T10" s="365">
        <f t="shared" ref="T10:T73" si="9">IF($S$2=1,S10+$T$4/10000,$T$3)</f>
        <v>0.04</v>
      </c>
    </row>
    <row r="11" spans="2:22">
      <c r="B11" s="363">
        <f t="shared" ref="B11:B74" si="10">EOMONTH(B10,1)</f>
        <v>47299</v>
      </c>
      <c r="C11" s="310">
        <f t="shared" ref="C11:C74" si="11">+C10+1</f>
        <v>87</v>
      </c>
      <c r="D11" s="19">
        <f ca="1">INDEX('Monthly Cash Flow'!$L$189:$EM$189, MATCH(C11, 'Monthly Cash Flow'!$L$12:$EM$12, 0))</f>
        <v>0</v>
      </c>
      <c r="E11" s="19">
        <f t="shared" ca="1" si="0"/>
        <v>0</v>
      </c>
      <c r="F11" s="19">
        <f t="shared" ca="1" si="4"/>
        <v>0</v>
      </c>
      <c r="G11" s="19">
        <f t="shared" ca="1" si="1"/>
        <v>0</v>
      </c>
      <c r="H11" s="364">
        <f t="shared" ca="1" si="5"/>
        <v>0</v>
      </c>
      <c r="I11" s="359">
        <f>MAX($J$5, INDEX('1 mos LIBOR'!$M$3:$M$122,MATCH(B11,'1 mos LIBOR'!$N$3:$N$122)))</f>
        <v>1.8697499999999999E-2</v>
      </c>
      <c r="J11" s="365">
        <f t="shared" si="6"/>
        <v>0.04</v>
      </c>
      <c r="L11" s="363">
        <f t="shared" ref="L11:L74" si="12">EOMONTH(L10,1)</f>
        <v>46568</v>
      </c>
      <c r="M11" s="310">
        <f t="shared" ref="M11:M74" si="13">+M10+1</f>
        <v>63</v>
      </c>
      <c r="N11" s="19">
        <v>7652.028319931057</v>
      </c>
      <c r="O11" s="19">
        <f t="shared" ca="1" si="2"/>
        <v>217.33027624246949</v>
      </c>
      <c r="P11" s="19">
        <f t="shared" si="7"/>
        <v>25.506761066436855</v>
      </c>
      <c r="Q11" s="19">
        <f t="shared" ca="1" si="3"/>
        <v>191.82351517603263</v>
      </c>
      <c r="R11" s="364">
        <f t="shared" ca="1" si="8"/>
        <v>7460.2048047550243</v>
      </c>
      <c r="S11" s="359">
        <f>INDEX('1 mos LIBOR'!$M$3:$M$122,MATCH(L11,'1 mos LIBOR'!$N$3:$N$122))</f>
        <v>1.8038200000000001E-2</v>
      </c>
      <c r="T11" s="365">
        <f t="shared" si="9"/>
        <v>0.04</v>
      </c>
    </row>
    <row r="12" spans="2:22">
      <c r="B12" s="363">
        <f t="shared" si="10"/>
        <v>47330</v>
      </c>
      <c r="C12" s="310">
        <f t="shared" si="11"/>
        <v>88</v>
      </c>
      <c r="D12" s="19">
        <f ca="1">INDEX('Monthly Cash Flow'!$L$189:$EM$189, MATCH(C12, 'Monthly Cash Flow'!$L$12:$EM$12, 0))</f>
        <v>0</v>
      </c>
      <c r="E12" s="19">
        <f t="shared" ca="1" si="0"/>
        <v>0</v>
      </c>
      <c r="F12" s="19">
        <f t="shared" ca="1" si="4"/>
        <v>0</v>
      </c>
      <c r="G12" s="19">
        <f t="shared" ca="1" si="1"/>
        <v>0</v>
      </c>
      <c r="H12" s="364">
        <f t="shared" ca="1" si="5"/>
        <v>0</v>
      </c>
      <c r="I12" s="359">
        <f>MAX($J$5, INDEX('1 mos LIBOR'!$M$3:$M$122,MATCH(B12,'1 mos LIBOR'!$N$3:$N$122)))</f>
        <v>1.87212E-2</v>
      </c>
      <c r="J12" s="365">
        <f t="shared" si="6"/>
        <v>0.04</v>
      </c>
      <c r="L12" s="363">
        <f t="shared" si="12"/>
        <v>46599</v>
      </c>
      <c r="M12" s="310">
        <f t="shared" si="13"/>
        <v>64</v>
      </c>
      <c r="N12" s="19">
        <v>7642.8992979301565</v>
      </c>
      <c r="O12" s="19">
        <f t="shared" ca="1" si="2"/>
        <v>217.33027624246949</v>
      </c>
      <c r="P12" s="19">
        <f t="shared" si="7"/>
        <v>25.476330993100522</v>
      </c>
      <c r="Q12" s="19">
        <f t="shared" ca="1" si="3"/>
        <v>191.85394524936896</v>
      </c>
      <c r="R12" s="364">
        <f t="shared" ca="1" si="8"/>
        <v>7451.0453526807878</v>
      </c>
      <c r="S12" s="359">
        <f>INDEX('1 mos LIBOR'!$M$3:$M$122,MATCH(L12,'1 mos LIBOR'!$N$3:$N$122))</f>
        <v>1.8068500000000001E-2</v>
      </c>
      <c r="T12" s="365">
        <f t="shared" si="9"/>
        <v>0.04</v>
      </c>
    </row>
    <row r="13" spans="2:22">
      <c r="B13" s="363">
        <f t="shared" si="10"/>
        <v>47361</v>
      </c>
      <c r="C13" s="310">
        <f t="shared" si="11"/>
        <v>89</v>
      </c>
      <c r="D13" s="19">
        <f ca="1">INDEX('Monthly Cash Flow'!$L$189:$EM$189, MATCH(C13, 'Monthly Cash Flow'!$L$12:$EM$12, 0))</f>
        <v>0</v>
      </c>
      <c r="E13" s="19">
        <f t="shared" ca="1" si="0"/>
        <v>0</v>
      </c>
      <c r="F13" s="19">
        <f t="shared" ca="1" si="4"/>
        <v>0</v>
      </c>
      <c r="G13" s="19">
        <f t="shared" ca="1" si="1"/>
        <v>0</v>
      </c>
      <c r="H13" s="364">
        <f t="shared" ca="1" si="5"/>
        <v>0</v>
      </c>
      <c r="I13" s="359">
        <f>MAX($J$5, INDEX('1 mos LIBOR'!$M$3:$M$122,MATCH(B13,'1 mos LIBOR'!$N$3:$N$122)))</f>
        <v>1.8747300000000001E-2</v>
      </c>
      <c r="J13" s="365">
        <f t="shared" si="6"/>
        <v>0.04</v>
      </c>
      <c r="L13" s="363">
        <f t="shared" si="12"/>
        <v>46630</v>
      </c>
      <c r="M13" s="310">
        <f t="shared" si="13"/>
        <v>65</v>
      </c>
      <c r="N13" s="19">
        <v>7633.750682866249</v>
      </c>
      <c r="O13" s="19">
        <f t="shared" ca="1" si="2"/>
        <v>217.33027624246949</v>
      </c>
      <c r="P13" s="19">
        <f t="shared" si="7"/>
        <v>25.445835609554166</v>
      </c>
      <c r="Q13" s="19">
        <f t="shared" ca="1" si="3"/>
        <v>191.88444063291533</v>
      </c>
      <c r="R13" s="364">
        <f t="shared" ca="1" si="8"/>
        <v>7441.8662422333337</v>
      </c>
      <c r="S13" s="359">
        <f>INDEX('1 mos LIBOR'!$M$3:$M$122,MATCH(L13,'1 mos LIBOR'!$N$3:$N$122))</f>
        <v>1.8096000000000001E-2</v>
      </c>
      <c r="T13" s="365">
        <f t="shared" si="9"/>
        <v>0.04</v>
      </c>
    </row>
    <row r="14" spans="2:22">
      <c r="B14" s="363">
        <f t="shared" si="10"/>
        <v>47391</v>
      </c>
      <c r="C14" s="310">
        <f t="shared" si="11"/>
        <v>90</v>
      </c>
      <c r="D14" s="19">
        <f ca="1">INDEX('Monthly Cash Flow'!$L$189:$EM$189, MATCH(C14, 'Monthly Cash Flow'!$L$12:$EM$12, 0))</f>
        <v>0</v>
      </c>
      <c r="E14" s="19">
        <f t="shared" ca="1" si="0"/>
        <v>0</v>
      </c>
      <c r="F14" s="19">
        <f t="shared" ca="1" si="4"/>
        <v>0</v>
      </c>
      <c r="G14" s="19">
        <f t="shared" ca="1" si="1"/>
        <v>0</v>
      </c>
      <c r="H14" s="364">
        <f t="shared" ca="1" si="5"/>
        <v>0</v>
      </c>
      <c r="I14" s="359">
        <f>MAX($J$5, INDEX('1 mos LIBOR'!$M$3:$M$122,MATCH(B14,'1 mos LIBOR'!$N$3:$N$122)))</f>
        <v>1.8774099999999998E-2</v>
      </c>
      <c r="J14" s="365">
        <f t="shared" si="6"/>
        <v>0.04</v>
      </c>
      <c r="L14" s="363">
        <f t="shared" si="12"/>
        <v>46660</v>
      </c>
      <c r="M14" s="310">
        <f t="shared" si="13"/>
        <v>66</v>
      </c>
      <c r="N14" s="19">
        <v>7624.5819015150082</v>
      </c>
      <c r="O14" s="19">
        <f t="shared" ca="1" si="2"/>
        <v>217.33027624246949</v>
      </c>
      <c r="P14" s="19">
        <f t="shared" si="7"/>
        <v>25.415273005050029</v>
      </c>
      <c r="Q14" s="19">
        <f t="shared" ca="1" si="3"/>
        <v>191.91500323741946</v>
      </c>
      <c r="R14" s="364">
        <f t="shared" ca="1" si="8"/>
        <v>7432.6668982775891</v>
      </c>
      <c r="S14" s="359">
        <f>INDEX('1 mos LIBOR'!$M$3:$M$122,MATCH(L14,'1 mos LIBOR'!$N$3:$N$122))</f>
        <v>1.8125100000000002E-2</v>
      </c>
      <c r="T14" s="365">
        <f t="shared" si="9"/>
        <v>0.04</v>
      </c>
    </row>
    <row r="15" spans="2:22">
      <c r="B15" s="363">
        <f t="shared" si="10"/>
        <v>47422</v>
      </c>
      <c r="C15" s="310">
        <f t="shared" si="11"/>
        <v>91</v>
      </c>
      <c r="D15" s="19">
        <f ca="1">INDEX('Monthly Cash Flow'!$L$189:$EM$189, MATCH(C15, 'Monthly Cash Flow'!$L$12:$EM$12, 0))</f>
        <v>0</v>
      </c>
      <c r="E15" s="19">
        <f t="shared" ca="1" si="0"/>
        <v>0</v>
      </c>
      <c r="F15" s="19">
        <f t="shared" ca="1" si="4"/>
        <v>0</v>
      </c>
      <c r="G15" s="19">
        <f t="shared" ca="1" si="1"/>
        <v>0</v>
      </c>
      <c r="H15" s="364">
        <f t="shared" ca="1" si="5"/>
        <v>0</v>
      </c>
      <c r="I15" s="359">
        <f>MAX($J$5, INDEX('1 mos LIBOR'!$M$3:$M$122,MATCH(B15,'1 mos LIBOR'!$N$3:$N$122)))</f>
        <v>1.8798200000000001E-2</v>
      </c>
      <c r="J15" s="365">
        <f t="shared" si="6"/>
        <v>0.04</v>
      </c>
      <c r="L15" s="363">
        <f t="shared" si="12"/>
        <v>46691</v>
      </c>
      <c r="M15" s="310">
        <f t="shared" si="13"/>
        <v>67</v>
      </c>
      <c r="N15" s="19">
        <v>7615.392676927816</v>
      </c>
      <c r="O15" s="19">
        <f t="shared" ca="1" si="2"/>
        <v>217.33027624246949</v>
      </c>
      <c r="P15" s="19">
        <f t="shared" si="7"/>
        <v>25.384642256426051</v>
      </c>
      <c r="Q15" s="19">
        <f t="shared" ca="1" si="3"/>
        <v>191.94563398604345</v>
      </c>
      <c r="R15" s="364">
        <f t="shared" ca="1" si="8"/>
        <v>7423.4470429417725</v>
      </c>
      <c r="S15" s="359">
        <f>INDEX('1 mos LIBOR'!$M$3:$M$122,MATCH(L15,'1 mos LIBOR'!$N$3:$N$122))</f>
        <v>1.81551E-2</v>
      </c>
      <c r="T15" s="365">
        <f t="shared" si="9"/>
        <v>0.04</v>
      </c>
    </row>
    <row r="16" spans="2:22">
      <c r="B16" s="363">
        <f t="shared" si="10"/>
        <v>47452</v>
      </c>
      <c r="C16" s="310">
        <f t="shared" si="11"/>
        <v>92</v>
      </c>
      <c r="D16" s="19">
        <f ca="1">INDEX('Monthly Cash Flow'!$L$189:$EM$189, MATCH(C16, 'Monthly Cash Flow'!$L$12:$EM$12, 0))</f>
        <v>0</v>
      </c>
      <c r="E16" s="19">
        <f t="shared" ca="1" si="0"/>
        <v>0</v>
      </c>
      <c r="F16" s="19">
        <f t="shared" ca="1" si="4"/>
        <v>0</v>
      </c>
      <c r="G16" s="19">
        <f t="shared" ca="1" si="1"/>
        <v>0</v>
      </c>
      <c r="H16" s="364">
        <f t="shared" ca="1" si="5"/>
        <v>0</v>
      </c>
      <c r="I16" s="359">
        <f>MAX($J$5, INDEX('1 mos LIBOR'!$M$3:$M$122,MATCH(B16,'1 mos LIBOR'!$N$3:$N$122)))</f>
        <v>1.8825700000000001E-2</v>
      </c>
      <c r="J16" s="365">
        <f t="shared" si="6"/>
        <v>0.04</v>
      </c>
      <c r="L16" s="363">
        <f t="shared" si="12"/>
        <v>46721</v>
      </c>
      <c r="M16" s="310">
        <f t="shared" si="13"/>
        <v>68</v>
      </c>
      <c r="N16" s="19">
        <v>7606.1822921119256</v>
      </c>
      <c r="O16" s="19">
        <f t="shared" ca="1" si="2"/>
        <v>217.33027624246949</v>
      </c>
      <c r="P16" s="19">
        <f t="shared" si="7"/>
        <v>25.353940973706418</v>
      </c>
      <c r="Q16" s="19">
        <f t="shared" ca="1" si="3"/>
        <v>191.97633526876308</v>
      </c>
      <c r="R16" s="364">
        <f t="shared" ca="1" si="8"/>
        <v>7414.2059568431623</v>
      </c>
      <c r="S16" s="359">
        <f>INDEX('1 mos LIBOR'!$M$3:$M$122,MATCH(L16,'1 mos LIBOR'!$N$3:$N$122))</f>
        <v>1.81821E-2</v>
      </c>
      <c r="T16" s="365">
        <f t="shared" si="9"/>
        <v>0.04</v>
      </c>
    </row>
    <row r="17" spans="2:20">
      <c r="B17" s="363">
        <f t="shared" si="10"/>
        <v>47483</v>
      </c>
      <c r="C17" s="310">
        <f t="shared" si="11"/>
        <v>93</v>
      </c>
      <c r="D17" s="19">
        <f ca="1">INDEX('Monthly Cash Flow'!$L$189:$EM$189, MATCH(C17, 'Monthly Cash Flow'!$L$12:$EM$12, 0))</f>
        <v>0</v>
      </c>
      <c r="E17" s="19">
        <f t="shared" ca="1" si="0"/>
        <v>0</v>
      </c>
      <c r="F17" s="19">
        <f t="shared" ca="1" si="4"/>
        <v>0</v>
      </c>
      <c r="G17" s="19">
        <f t="shared" ca="1" si="1"/>
        <v>0</v>
      </c>
      <c r="H17" s="364">
        <f t="shared" ca="1" si="5"/>
        <v>0</v>
      </c>
      <c r="I17" s="359">
        <f>MAX($J$5, INDEX('1 mos LIBOR'!$M$3:$M$122,MATCH(B17,'1 mos LIBOR'!$N$3:$N$122)))</f>
        <v>1.8849500000000002E-2</v>
      </c>
      <c r="J17" s="365">
        <f t="shared" si="6"/>
        <v>0.04</v>
      </c>
      <c r="L17" s="363">
        <f t="shared" si="12"/>
        <v>46752</v>
      </c>
      <c r="M17" s="310">
        <f t="shared" si="13"/>
        <v>69</v>
      </c>
      <c r="N17" s="19">
        <v>7596.9522587098927</v>
      </c>
      <c r="O17" s="19">
        <f t="shared" ca="1" si="2"/>
        <v>217.33027624246949</v>
      </c>
      <c r="P17" s="19">
        <f t="shared" si="7"/>
        <v>25.323174195699639</v>
      </c>
      <c r="Q17" s="19">
        <f t="shared" ca="1" si="3"/>
        <v>192.00710204676986</v>
      </c>
      <c r="R17" s="364">
        <f t="shared" ca="1" si="8"/>
        <v>7404.9451566631233</v>
      </c>
      <c r="S17" s="359">
        <f>INDEX('1 mos LIBOR'!$M$3:$M$122,MATCH(L17,'1 mos LIBOR'!$N$3:$N$122))</f>
        <v>1.8209900000000001E-2</v>
      </c>
      <c r="T17" s="365">
        <f t="shared" si="9"/>
        <v>0.04</v>
      </c>
    </row>
    <row r="18" spans="2:20">
      <c r="B18" s="363">
        <f t="shared" si="10"/>
        <v>47514</v>
      </c>
      <c r="C18" s="310">
        <f t="shared" si="11"/>
        <v>94</v>
      </c>
      <c r="D18" s="19">
        <f ca="1">INDEX('Monthly Cash Flow'!$L$189:$EM$189, MATCH(C18, 'Monthly Cash Flow'!$L$12:$EM$12, 0))</f>
        <v>0</v>
      </c>
      <c r="E18" s="19">
        <f t="shared" ca="1" si="0"/>
        <v>0</v>
      </c>
      <c r="F18" s="19">
        <f t="shared" ca="1" si="4"/>
        <v>0</v>
      </c>
      <c r="G18" s="19">
        <f t="shared" ca="1" si="1"/>
        <v>0</v>
      </c>
      <c r="H18" s="364">
        <f t="shared" ca="1" si="5"/>
        <v>0</v>
      </c>
      <c r="I18" s="359">
        <f>MAX($J$5, INDEX('1 mos LIBOR'!$M$3:$M$122,MATCH(B18,'1 mos LIBOR'!$N$3:$N$122)))</f>
        <v>1.8874100000000001E-2</v>
      </c>
      <c r="J18" s="365">
        <f t="shared" si="6"/>
        <v>0.04</v>
      </c>
      <c r="L18" s="363">
        <f t="shared" si="12"/>
        <v>46783</v>
      </c>
      <c r="M18" s="310">
        <f t="shared" si="13"/>
        <v>70</v>
      </c>
      <c r="N18" s="19">
        <v>7587.7019933339188</v>
      </c>
      <c r="O18" s="19">
        <f t="shared" ca="1" si="2"/>
        <v>217.33027624246949</v>
      </c>
      <c r="P18" s="19">
        <f t="shared" si="7"/>
        <v>25.292339977779729</v>
      </c>
      <c r="Q18" s="19">
        <f t="shared" ca="1" si="3"/>
        <v>192.03793626468976</v>
      </c>
      <c r="R18" s="364">
        <f t="shared" ca="1" si="8"/>
        <v>7395.6640570692289</v>
      </c>
      <c r="S18" s="359">
        <f>INDEX('1 mos LIBOR'!$M$3:$M$122,MATCH(L18,'1 mos LIBOR'!$N$3:$N$122))</f>
        <v>1.8239499999999999E-2</v>
      </c>
      <c r="T18" s="365">
        <f t="shared" si="9"/>
        <v>0.04</v>
      </c>
    </row>
    <row r="19" spans="2:20">
      <c r="B19" s="363">
        <f t="shared" si="10"/>
        <v>47542</v>
      </c>
      <c r="C19" s="310">
        <f t="shared" si="11"/>
        <v>95</v>
      </c>
      <c r="D19" s="19">
        <f ca="1">INDEX('Monthly Cash Flow'!$L$189:$EM$189, MATCH(C19, 'Monthly Cash Flow'!$L$12:$EM$12, 0))</f>
        <v>0</v>
      </c>
      <c r="E19" s="19">
        <f t="shared" ca="1" si="0"/>
        <v>0</v>
      </c>
      <c r="F19" s="19">
        <f t="shared" ca="1" si="4"/>
        <v>0</v>
      </c>
      <c r="G19" s="19">
        <f t="shared" ca="1" si="1"/>
        <v>0</v>
      </c>
      <c r="H19" s="364">
        <f t="shared" ca="1" si="5"/>
        <v>0</v>
      </c>
      <c r="I19" s="359">
        <f>MAX($J$5, INDEX('1 mos LIBOR'!$M$3:$M$122,MATCH(B19,'1 mos LIBOR'!$N$3:$N$122)))</f>
        <v>1.8901000000000001E-2</v>
      </c>
      <c r="J19" s="365">
        <f t="shared" si="6"/>
        <v>0.04</v>
      </c>
      <c r="L19" s="363">
        <f t="shared" si="12"/>
        <v>46812</v>
      </c>
      <c r="M19" s="310">
        <f t="shared" si="13"/>
        <v>71</v>
      </c>
      <c r="N19" s="19">
        <v>7578.4305015824966</v>
      </c>
      <c r="O19" s="19">
        <f t="shared" ca="1" si="2"/>
        <v>217.33027624246949</v>
      </c>
      <c r="P19" s="19">
        <f t="shared" si="7"/>
        <v>25.26143500527499</v>
      </c>
      <c r="Q19" s="19">
        <f t="shared" ca="1" si="3"/>
        <v>192.0688412371945</v>
      </c>
      <c r="R19" s="364">
        <f t="shared" ca="1" si="8"/>
        <v>7386.361660345302</v>
      </c>
      <c r="S19" s="359">
        <f>INDEX('1 mos LIBOR'!$M$3:$M$122,MATCH(L19,'1 mos LIBOR'!$N$3:$N$122))</f>
        <v>1.8266999999999999E-2</v>
      </c>
      <c r="T19" s="365">
        <f t="shared" si="9"/>
        <v>0.04</v>
      </c>
    </row>
    <row r="20" spans="2:20">
      <c r="B20" s="363">
        <f t="shared" si="10"/>
        <v>47573</v>
      </c>
      <c r="C20" s="310">
        <f t="shared" si="11"/>
        <v>96</v>
      </c>
      <c r="D20" s="19">
        <f ca="1">INDEX('Monthly Cash Flow'!$L$189:$EM$189, MATCH(C20, 'Monthly Cash Flow'!$L$12:$EM$12, 0))</f>
        <v>0</v>
      </c>
      <c r="E20" s="19">
        <f t="shared" ca="1" si="0"/>
        <v>0</v>
      </c>
      <c r="F20" s="19">
        <f t="shared" ca="1" si="4"/>
        <v>0</v>
      </c>
      <c r="G20" s="19">
        <f t="shared" ca="1" si="1"/>
        <v>0</v>
      </c>
      <c r="H20" s="364">
        <f t="shared" ca="1" si="5"/>
        <v>0</v>
      </c>
      <c r="I20" s="359">
        <f>MAX($J$5, INDEX('1 mos LIBOR'!$M$3:$M$122,MATCH(B20,'1 mos LIBOR'!$N$3:$N$122)))</f>
        <v>1.8923700000000002E-2</v>
      </c>
      <c r="J20" s="365">
        <f t="shared" si="6"/>
        <v>0.04</v>
      </c>
      <c r="L20" s="363">
        <f t="shared" si="12"/>
        <v>46843</v>
      </c>
      <c r="M20" s="310">
        <f t="shared" si="13"/>
        <v>72</v>
      </c>
      <c r="N20" s="19">
        <v>7569.1368927018284</v>
      </c>
      <c r="O20" s="19">
        <f t="shared" ca="1" si="2"/>
        <v>217.33027624246949</v>
      </c>
      <c r="P20" s="19">
        <f t="shared" si="7"/>
        <v>25.230456309006097</v>
      </c>
      <c r="Q20" s="19">
        <f t="shared" ca="1" si="3"/>
        <v>192.09981993346341</v>
      </c>
      <c r="R20" s="364">
        <f t="shared" ca="1" si="8"/>
        <v>7377.0370727683649</v>
      </c>
      <c r="S20" s="359">
        <f>INDEX('1 mos LIBOR'!$M$3:$M$122,MATCH(L20,'1 mos LIBOR'!$N$3:$N$122))</f>
        <v>1.82936E-2</v>
      </c>
      <c r="T20" s="365">
        <f t="shared" si="9"/>
        <v>0.04</v>
      </c>
    </row>
    <row r="21" spans="2:20">
      <c r="B21" s="363">
        <f t="shared" si="10"/>
        <v>47603</v>
      </c>
      <c r="C21" s="310">
        <f t="shared" si="11"/>
        <v>97</v>
      </c>
      <c r="D21" s="19">
        <f ca="1">INDEX('Monthly Cash Flow'!$L$189:$EM$189, MATCH(C21, 'Monthly Cash Flow'!$L$12:$EM$12, 0))</f>
        <v>0</v>
      </c>
      <c r="E21" s="19">
        <f t="shared" ca="1" si="0"/>
        <v>0</v>
      </c>
      <c r="F21" s="19">
        <f t="shared" ca="1" si="4"/>
        <v>0</v>
      </c>
      <c r="G21" s="19">
        <f t="shared" ca="1" si="1"/>
        <v>0</v>
      </c>
      <c r="H21" s="364">
        <f t="shared" ca="1" si="5"/>
        <v>0</v>
      </c>
      <c r="I21" s="359">
        <f>MAX($J$5, INDEX('1 mos LIBOR'!$M$3:$M$122,MATCH(B21,'1 mos LIBOR'!$N$3:$N$122)))</f>
        <v>1.8947100000000001E-2</v>
      </c>
      <c r="J21" s="365">
        <f t="shared" si="6"/>
        <v>0.04</v>
      </c>
      <c r="L21" s="363">
        <f t="shared" si="12"/>
        <v>46873</v>
      </c>
      <c r="M21" s="310">
        <f t="shared" si="13"/>
        <v>73</v>
      </c>
      <c r="N21" s="19">
        <v>7559.8218207809205</v>
      </c>
      <c r="O21" s="19">
        <f t="shared" ca="1" si="2"/>
        <v>217.33027624246949</v>
      </c>
      <c r="P21" s="19">
        <f t="shared" si="7"/>
        <v>25.199406069269738</v>
      </c>
      <c r="Q21" s="19">
        <f t="shared" ca="1" si="3"/>
        <v>192.13087017319975</v>
      </c>
      <c r="R21" s="364">
        <f t="shared" ca="1" si="8"/>
        <v>7367.6909506077209</v>
      </c>
      <c r="S21" s="359">
        <f>INDEX('1 mos LIBOR'!$M$3:$M$122,MATCH(L21,'1 mos LIBOR'!$N$3:$N$122))</f>
        <v>1.8322700000000001E-2</v>
      </c>
      <c r="T21" s="365">
        <f t="shared" si="9"/>
        <v>0.04</v>
      </c>
    </row>
    <row r="22" spans="2:20">
      <c r="B22" s="363">
        <f t="shared" si="10"/>
        <v>47634</v>
      </c>
      <c r="C22" s="310">
        <f t="shared" si="11"/>
        <v>98</v>
      </c>
      <c r="D22" s="19">
        <f ca="1">INDEX('Monthly Cash Flow'!$L$189:$EM$189, MATCH(C22, 'Monthly Cash Flow'!$L$12:$EM$12, 0))</f>
        <v>0</v>
      </c>
      <c r="E22" s="19">
        <f t="shared" ca="1" si="0"/>
        <v>0</v>
      </c>
      <c r="F22" s="19">
        <f t="shared" ca="1" si="4"/>
        <v>0</v>
      </c>
      <c r="G22" s="19">
        <f t="shared" ca="1" si="1"/>
        <v>0</v>
      </c>
      <c r="H22" s="364">
        <f t="shared" ca="1" si="5"/>
        <v>0</v>
      </c>
      <c r="I22" s="359">
        <f>MAX($J$5, INDEX('1 mos LIBOR'!$M$3:$M$122,MATCH(B22,'1 mos LIBOR'!$N$3:$N$122)))</f>
        <v>1.8971100000000001E-2</v>
      </c>
      <c r="J22" s="365">
        <f t="shared" si="6"/>
        <v>0.04</v>
      </c>
      <c r="L22" s="363">
        <f t="shared" si="12"/>
        <v>46904</v>
      </c>
      <c r="M22" s="310">
        <f t="shared" si="13"/>
        <v>74</v>
      </c>
      <c r="N22" s="19">
        <v>7550.4831646165812</v>
      </c>
      <c r="O22" s="19">
        <f t="shared" ca="1" si="2"/>
        <v>217.33027624246949</v>
      </c>
      <c r="P22" s="19">
        <f t="shared" si="7"/>
        <v>25.168277215388603</v>
      </c>
      <c r="Q22" s="19">
        <f t="shared" ca="1" si="3"/>
        <v>192.1619990270809</v>
      </c>
      <c r="R22" s="364">
        <f t="shared" ca="1" si="8"/>
        <v>7358.3211655895002</v>
      </c>
      <c r="S22" s="359">
        <f>INDEX('1 mos LIBOR'!$M$3:$M$122,MATCH(L22,'1 mos LIBOR'!$N$3:$N$122))</f>
        <v>1.8349000000000001E-2</v>
      </c>
      <c r="T22" s="365">
        <f t="shared" si="9"/>
        <v>0.04</v>
      </c>
    </row>
    <row r="23" spans="2:20">
      <c r="B23" s="363">
        <f t="shared" si="10"/>
        <v>47664</v>
      </c>
      <c r="C23" s="310">
        <f t="shared" si="11"/>
        <v>99</v>
      </c>
      <c r="D23" s="19">
        <f ca="1">INDEX('Monthly Cash Flow'!$L$189:$EM$189, MATCH(C23, 'Monthly Cash Flow'!$L$12:$EM$12, 0))</f>
        <v>0</v>
      </c>
      <c r="E23" s="19">
        <f t="shared" ca="1" si="0"/>
        <v>0</v>
      </c>
      <c r="F23" s="19">
        <f t="shared" ca="1" si="4"/>
        <v>0</v>
      </c>
      <c r="G23" s="19">
        <f t="shared" ca="1" si="1"/>
        <v>0</v>
      </c>
      <c r="H23" s="364">
        <f t="shared" ca="1" si="5"/>
        <v>0</v>
      </c>
      <c r="I23" s="359">
        <f>MAX($J$5, INDEX('1 mos LIBOR'!$M$3:$M$122,MATCH(B23,'1 mos LIBOR'!$N$3:$N$122)))</f>
        <v>1.8996699999999998E-2</v>
      </c>
      <c r="J23" s="365">
        <f t="shared" si="6"/>
        <v>0.04</v>
      </c>
      <c r="L23" s="363">
        <f t="shared" si="12"/>
        <v>46934</v>
      </c>
      <c r="M23" s="310">
        <f t="shared" si="13"/>
        <v>75</v>
      </c>
      <c r="N23" s="19">
        <v>7541.1184580581703</v>
      </c>
      <c r="O23" s="19">
        <f t="shared" ca="1" si="2"/>
        <v>217.33027624246949</v>
      </c>
      <c r="P23" s="19">
        <f t="shared" si="7"/>
        <v>25.137061526860567</v>
      </c>
      <c r="Q23" s="19">
        <f t="shared" ca="1" si="3"/>
        <v>192.19321471560892</v>
      </c>
      <c r="R23" s="364">
        <f t="shared" ca="1" si="8"/>
        <v>7348.9252433425618</v>
      </c>
      <c r="S23" s="359">
        <f>INDEX('1 mos LIBOR'!$M$3:$M$122,MATCH(L23,'1 mos LIBOR'!$N$3:$N$122))</f>
        <v>1.8378800000000001E-2</v>
      </c>
      <c r="T23" s="365">
        <f t="shared" si="9"/>
        <v>0.04</v>
      </c>
    </row>
    <row r="24" spans="2:20">
      <c r="B24" s="363">
        <f t="shared" si="10"/>
        <v>47695</v>
      </c>
      <c r="C24" s="310">
        <f t="shared" si="11"/>
        <v>100</v>
      </c>
      <c r="D24" s="19">
        <f ca="1">INDEX('Monthly Cash Flow'!$L$189:$EM$189, MATCH(C24, 'Monthly Cash Flow'!$L$12:$EM$12, 0))</f>
        <v>0</v>
      </c>
      <c r="E24" s="19">
        <f t="shared" ca="1" si="0"/>
        <v>0</v>
      </c>
      <c r="F24" s="19">
        <f t="shared" ca="1" si="4"/>
        <v>0</v>
      </c>
      <c r="G24" s="19">
        <f t="shared" ca="1" si="1"/>
        <v>0</v>
      </c>
      <c r="H24" s="364">
        <f t="shared" ca="1" si="5"/>
        <v>0</v>
      </c>
      <c r="I24" s="359">
        <f>MAX($J$5, INDEX('1 mos LIBOR'!$M$3:$M$122,MATCH(B24,'1 mos LIBOR'!$N$3:$N$122)))</f>
        <v>1.90197E-2</v>
      </c>
      <c r="J24" s="365">
        <f t="shared" si="6"/>
        <v>0.04</v>
      </c>
      <c r="K24" s="26"/>
      <c r="L24" s="363">
        <f t="shared" si="12"/>
        <v>46965</v>
      </c>
      <c r="M24" s="310">
        <f t="shared" si="13"/>
        <v>76</v>
      </c>
      <c r="N24" s="19">
        <v>7531.7282502622129</v>
      </c>
      <c r="O24" s="19">
        <f t="shared" ca="1" si="2"/>
        <v>217.33027624246949</v>
      </c>
      <c r="P24" s="19">
        <f t="shared" si="7"/>
        <v>25.105760834207377</v>
      </c>
      <c r="Q24" s="19">
        <f t="shared" ca="1" si="3"/>
        <v>192.22451540826211</v>
      </c>
      <c r="R24" s="364">
        <f t="shared" ca="1" si="8"/>
        <v>7339.5037348539508</v>
      </c>
      <c r="S24" s="359">
        <f>INDEX('1 mos LIBOR'!$M$3:$M$122,MATCH(L24,'1 mos LIBOR'!$N$3:$N$122))</f>
        <v>1.8404799999999999E-2</v>
      </c>
      <c r="T24" s="365">
        <f t="shared" si="9"/>
        <v>0.04</v>
      </c>
    </row>
    <row r="25" spans="2:20">
      <c r="B25" s="363">
        <f t="shared" si="10"/>
        <v>47726</v>
      </c>
      <c r="C25" s="310">
        <f t="shared" si="11"/>
        <v>101</v>
      </c>
      <c r="D25" s="19">
        <f ca="1">INDEX('Monthly Cash Flow'!$L$189:$EM$189, MATCH(C25, 'Monthly Cash Flow'!$L$12:$EM$12, 0))</f>
        <v>0</v>
      </c>
      <c r="E25" s="19">
        <f t="shared" ca="1" si="0"/>
        <v>0</v>
      </c>
      <c r="F25" s="19">
        <f t="shared" ca="1" si="4"/>
        <v>0</v>
      </c>
      <c r="G25" s="19">
        <f t="shared" ca="1" si="1"/>
        <v>0</v>
      </c>
      <c r="H25" s="364">
        <f t="shared" ca="1" si="5"/>
        <v>0</v>
      </c>
      <c r="I25" s="359">
        <f>MAX($J$5, INDEX('1 mos LIBOR'!$M$3:$M$122,MATCH(B25,'1 mos LIBOR'!$N$3:$N$122)))</f>
        <v>1.9046E-2</v>
      </c>
      <c r="J25" s="365">
        <f t="shared" si="6"/>
        <v>0.04</v>
      </c>
      <c r="L25" s="363">
        <f t="shared" si="12"/>
        <v>46996</v>
      </c>
      <c r="M25" s="310">
        <f t="shared" si="13"/>
        <v>77</v>
      </c>
      <c r="N25" s="19">
        <v>7522.309210136772</v>
      </c>
      <c r="O25" s="19">
        <f t="shared" ca="1" si="2"/>
        <v>217.33027624246949</v>
      </c>
      <c r="P25" s="19">
        <f t="shared" si="7"/>
        <v>25.074364033789241</v>
      </c>
      <c r="Q25" s="19">
        <f t="shared" ca="1" si="3"/>
        <v>192.25591220868026</v>
      </c>
      <c r="R25" s="364">
        <f t="shared" ca="1" si="8"/>
        <v>7330.0532979280915</v>
      </c>
      <c r="S25" s="359">
        <f>INDEX('1 mos LIBOR'!$M$3:$M$122,MATCH(L25,'1 mos LIBOR'!$N$3:$N$122))</f>
        <v>1.84315E-2</v>
      </c>
      <c r="T25" s="365">
        <f t="shared" si="9"/>
        <v>0.04</v>
      </c>
    </row>
    <row r="26" spans="2:20">
      <c r="B26" s="363">
        <f t="shared" si="10"/>
        <v>47756</v>
      </c>
      <c r="C26" s="310">
        <f t="shared" si="11"/>
        <v>102</v>
      </c>
      <c r="D26" s="19">
        <f ca="1">INDEX('Monthly Cash Flow'!$L$189:$EM$189, MATCH(C26, 'Monthly Cash Flow'!$L$12:$EM$12, 0))</f>
        <v>0</v>
      </c>
      <c r="E26" s="19">
        <f t="shared" ca="1" si="0"/>
        <v>0</v>
      </c>
      <c r="F26" s="19">
        <f t="shared" ca="1" si="4"/>
        <v>0</v>
      </c>
      <c r="G26" s="19">
        <f t="shared" ca="1" si="1"/>
        <v>0</v>
      </c>
      <c r="H26" s="364">
        <f t="shared" ca="1" si="5"/>
        <v>0</v>
      </c>
      <c r="I26" s="359">
        <f>MAX($J$5, INDEX('1 mos LIBOR'!$M$3:$M$122,MATCH(B26,'1 mos LIBOR'!$N$3:$N$122)))</f>
        <v>1.9068499999999999E-2</v>
      </c>
      <c r="J26" s="365">
        <f t="shared" si="6"/>
        <v>0.04</v>
      </c>
      <c r="L26" s="363">
        <f t="shared" si="12"/>
        <v>47026</v>
      </c>
      <c r="M26" s="310">
        <f t="shared" si="13"/>
        <v>78</v>
      </c>
      <c r="N26" s="19">
        <v>7512.859705403077</v>
      </c>
      <c r="O26" s="19">
        <f t="shared" ca="1" si="2"/>
        <v>217.33027624246949</v>
      </c>
      <c r="P26" s="19">
        <f t="shared" si="7"/>
        <v>25.042865684676926</v>
      </c>
      <c r="Q26" s="19">
        <f t="shared" ca="1" si="3"/>
        <v>192.28741055779255</v>
      </c>
      <c r="R26" s="364">
        <f t="shared" ca="1" si="8"/>
        <v>7320.572294845284</v>
      </c>
      <c r="S26" s="359">
        <f>INDEX('1 mos LIBOR'!$M$3:$M$122,MATCH(L26,'1 mos LIBOR'!$N$3:$N$122))</f>
        <v>1.8460899999999999E-2</v>
      </c>
      <c r="T26" s="365">
        <f t="shared" si="9"/>
        <v>0.04</v>
      </c>
    </row>
    <row r="27" spans="2:20">
      <c r="B27" s="363">
        <f t="shared" si="10"/>
        <v>47787</v>
      </c>
      <c r="C27" s="310">
        <f t="shared" si="11"/>
        <v>103</v>
      </c>
      <c r="D27" s="19">
        <f ca="1">INDEX('Monthly Cash Flow'!$L$189:$EM$189, MATCH(C27, 'Monthly Cash Flow'!$L$12:$EM$12, 0))</f>
        <v>0</v>
      </c>
      <c r="E27" s="19">
        <f t="shared" ca="1" si="0"/>
        <v>0</v>
      </c>
      <c r="F27" s="19">
        <f t="shared" ca="1" si="4"/>
        <v>0</v>
      </c>
      <c r="G27" s="19">
        <f t="shared" ca="1" si="1"/>
        <v>0</v>
      </c>
      <c r="H27" s="364">
        <f t="shared" ca="1" si="5"/>
        <v>0</v>
      </c>
      <c r="I27" s="359">
        <f>MAX($J$5, INDEX('1 mos LIBOR'!$M$3:$M$122,MATCH(B27,'1 mos LIBOR'!$N$3:$N$122)))</f>
        <v>1.9092000000000001E-2</v>
      </c>
      <c r="J27" s="365">
        <f t="shared" si="6"/>
        <v>0.04</v>
      </c>
      <c r="L27" s="363">
        <f t="shared" si="12"/>
        <v>47057</v>
      </c>
      <c r="M27" s="310">
        <f t="shared" si="13"/>
        <v>79</v>
      </c>
      <c r="N27" s="19">
        <v>7503.3792840161386</v>
      </c>
      <c r="O27" s="19">
        <f t="shared" ca="1" si="2"/>
        <v>217.33027624246949</v>
      </c>
      <c r="P27" s="19">
        <f t="shared" si="7"/>
        <v>25.011264280053794</v>
      </c>
      <c r="Q27" s="19">
        <f t="shared" ca="1" si="3"/>
        <v>192.31901196241569</v>
      </c>
      <c r="R27" s="364">
        <f t="shared" ca="1" si="8"/>
        <v>7311.0602720537227</v>
      </c>
      <c r="S27" s="359">
        <f>INDEX('1 mos LIBOR'!$M$3:$M$122,MATCH(L27,'1 mos LIBOR'!$N$3:$N$122))</f>
        <v>1.8485600000000001E-2</v>
      </c>
      <c r="T27" s="365">
        <f t="shared" si="9"/>
        <v>0.04</v>
      </c>
    </row>
    <row r="28" spans="2:20">
      <c r="B28" s="363">
        <f t="shared" si="10"/>
        <v>47817</v>
      </c>
      <c r="C28" s="310">
        <f t="shared" si="11"/>
        <v>104</v>
      </c>
      <c r="D28" s="19">
        <f ca="1">INDEX('Monthly Cash Flow'!$L$189:$EM$189, MATCH(C28, 'Monthly Cash Flow'!$L$12:$EM$12, 0))</f>
        <v>0</v>
      </c>
      <c r="E28" s="19">
        <f t="shared" ca="1" si="0"/>
        <v>0</v>
      </c>
      <c r="F28" s="19">
        <f t="shared" ca="1" si="4"/>
        <v>0</v>
      </c>
      <c r="G28" s="19">
        <f t="shared" ca="1" si="1"/>
        <v>0</v>
      </c>
      <c r="H28" s="364">
        <f t="shared" ca="1" si="5"/>
        <v>0</v>
      </c>
      <c r="I28" s="359">
        <f>MAX($J$5, INDEX('1 mos LIBOR'!$M$3:$M$122,MATCH(B28,'1 mos LIBOR'!$N$3:$N$122)))</f>
        <v>1.9117599999999998E-2</v>
      </c>
      <c r="J28" s="365">
        <f t="shared" si="6"/>
        <v>0.04</v>
      </c>
      <c r="L28" s="363">
        <f t="shared" si="12"/>
        <v>47087</v>
      </c>
      <c r="M28" s="310">
        <f t="shared" si="13"/>
        <v>80</v>
      </c>
      <c r="N28" s="19">
        <v>7493.8645859638755</v>
      </c>
      <c r="O28" s="19">
        <f t="shared" ca="1" si="2"/>
        <v>217.33027624246949</v>
      </c>
      <c r="P28" s="19">
        <f t="shared" si="7"/>
        <v>24.979548619879584</v>
      </c>
      <c r="Q28" s="19">
        <f t="shared" ca="1" si="3"/>
        <v>192.35072762258991</v>
      </c>
      <c r="R28" s="364">
        <f t="shared" ca="1" si="8"/>
        <v>7301.5138583412854</v>
      </c>
      <c r="S28" s="359">
        <f>INDEX('1 mos LIBOR'!$M$3:$M$122,MATCH(L28,'1 mos LIBOR'!$N$3:$N$122))</f>
        <v>1.8512899999999999E-2</v>
      </c>
      <c r="T28" s="365">
        <f t="shared" si="9"/>
        <v>0.04</v>
      </c>
    </row>
    <row r="29" spans="2:20">
      <c r="B29" s="363">
        <f t="shared" si="10"/>
        <v>47848</v>
      </c>
      <c r="C29" s="310">
        <f t="shared" si="11"/>
        <v>105</v>
      </c>
      <c r="D29" s="19">
        <f ca="1">INDEX('Monthly Cash Flow'!$L$189:$EM$189, MATCH(C29, 'Monthly Cash Flow'!$L$12:$EM$12, 0))</f>
        <v>0</v>
      </c>
      <c r="E29" s="19">
        <f t="shared" ca="1" si="0"/>
        <v>0</v>
      </c>
      <c r="F29" s="19">
        <f t="shared" ca="1" si="4"/>
        <v>0</v>
      </c>
      <c r="G29" s="19">
        <f t="shared" ca="1" si="1"/>
        <v>0</v>
      </c>
      <c r="H29" s="364">
        <f t="shared" ca="1" si="5"/>
        <v>0</v>
      </c>
      <c r="I29" s="359">
        <f>MAX($J$5, INDEX('1 mos LIBOR'!$M$3:$M$122,MATCH(B29,'1 mos LIBOR'!$N$3:$N$122)))</f>
        <v>1.9139199999999999E-2</v>
      </c>
      <c r="J29" s="365">
        <f t="shared" si="6"/>
        <v>0.04</v>
      </c>
      <c r="L29" s="363">
        <f t="shared" si="12"/>
        <v>47118</v>
      </c>
      <c r="M29" s="310">
        <f t="shared" si="13"/>
        <v>81</v>
      </c>
      <c r="N29" s="19">
        <v>7484.3141266665771</v>
      </c>
      <c r="O29" s="19">
        <f t="shared" ca="1" si="2"/>
        <v>217.33027624246949</v>
      </c>
      <c r="P29" s="19">
        <f t="shared" si="7"/>
        <v>24.947713755555256</v>
      </c>
      <c r="Q29" s="19">
        <f t="shared" ca="1" si="3"/>
        <v>192.38256248691425</v>
      </c>
      <c r="R29" s="364">
        <f t="shared" ca="1" si="8"/>
        <v>7291.9315641796629</v>
      </c>
      <c r="S29" s="359">
        <f>INDEX('1 mos LIBOR'!$M$3:$M$122,MATCH(L29,'1 mos LIBOR'!$N$3:$N$122))</f>
        <v>1.8540899999999999E-2</v>
      </c>
      <c r="T29" s="365">
        <f t="shared" si="9"/>
        <v>0.04</v>
      </c>
    </row>
    <row r="30" spans="2:20">
      <c r="B30" s="363">
        <f t="shared" si="10"/>
        <v>47879</v>
      </c>
      <c r="C30" s="310">
        <f t="shared" si="11"/>
        <v>106</v>
      </c>
      <c r="D30" s="19">
        <f ca="1">INDEX('Monthly Cash Flow'!$L$189:$EM$189, MATCH(C30, 'Monthly Cash Flow'!$L$12:$EM$12, 0))</f>
        <v>0</v>
      </c>
      <c r="E30" s="19">
        <f t="shared" ca="1" si="0"/>
        <v>0</v>
      </c>
      <c r="F30" s="19">
        <f t="shared" ca="1" si="4"/>
        <v>0</v>
      </c>
      <c r="G30" s="19">
        <f t="shared" ca="1" si="1"/>
        <v>0</v>
      </c>
      <c r="H30" s="364">
        <f t="shared" ca="1" si="5"/>
        <v>0</v>
      </c>
      <c r="I30" s="359">
        <f>MAX($J$5, INDEX('1 mos LIBOR'!$M$3:$M$122,MATCH(B30,'1 mos LIBOR'!$N$3:$N$122)))</f>
        <v>1.9162999999999999E-2</v>
      </c>
      <c r="J30" s="365">
        <f t="shared" si="6"/>
        <v>0.04</v>
      </c>
      <c r="L30" s="363">
        <f t="shared" si="12"/>
        <v>47149</v>
      </c>
      <c r="M30" s="310">
        <f t="shared" si="13"/>
        <v>82</v>
      </c>
      <c r="N30" s="19">
        <v>7474.7278895797162</v>
      </c>
      <c r="O30" s="19">
        <f t="shared" ca="1" si="2"/>
        <v>217.33027624246949</v>
      </c>
      <c r="P30" s="19">
        <f t="shared" si="7"/>
        <v>24.915759631932389</v>
      </c>
      <c r="Q30" s="19">
        <f t="shared" ca="1" si="3"/>
        <v>192.41451661053711</v>
      </c>
      <c r="R30" s="364">
        <f t="shared" ca="1" si="8"/>
        <v>7282.313372969179</v>
      </c>
      <c r="S30" s="359">
        <f>INDEX('1 mos LIBOR'!$M$3:$M$122,MATCH(L30,'1 mos LIBOR'!$N$3:$N$122))</f>
        <v>1.8566200000000001E-2</v>
      </c>
      <c r="T30" s="365">
        <f t="shared" si="9"/>
        <v>0.04</v>
      </c>
    </row>
    <row r="31" spans="2:20">
      <c r="B31" s="363">
        <f t="shared" si="10"/>
        <v>47907</v>
      </c>
      <c r="C31" s="310">
        <f t="shared" si="11"/>
        <v>107</v>
      </c>
      <c r="D31" s="19">
        <f ca="1">INDEX('Monthly Cash Flow'!$L$189:$EM$189, MATCH(C31, 'Monthly Cash Flow'!$L$12:$EM$12, 0))</f>
        <v>0</v>
      </c>
      <c r="E31" s="19">
        <f t="shared" ca="1" si="0"/>
        <v>0</v>
      </c>
      <c r="F31" s="19">
        <f t="shared" ca="1" si="4"/>
        <v>0</v>
      </c>
      <c r="G31" s="19">
        <f t="shared" ca="1" si="1"/>
        <v>0</v>
      </c>
      <c r="H31" s="364">
        <f t="shared" ca="1" si="5"/>
        <v>0</v>
      </c>
      <c r="I31" s="359">
        <f>MAX($J$5, INDEX('1 mos LIBOR'!$M$3:$M$122,MATCH(B31,'1 mos LIBOR'!$N$3:$N$122)))</f>
        <v>1.91875E-2</v>
      </c>
      <c r="J31" s="365">
        <f t="shared" si="6"/>
        <v>0.04</v>
      </c>
      <c r="L31" s="363">
        <f t="shared" si="12"/>
        <v>47177</v>
      </c>
      <c r="M31" s="310">
        <f t="shared" si="13"/>
        <v>83</v>
      </c>
      <c r="N31" s="19">
        <v>7465.1029224226149</v>
      </c>
      <c r="O31" s="19">
        <f t="shared" ca="1" si="2"/>
        <v>217.33027624246949</v>
      </c>
      <c r="P31" s="19">
        <f t="shared" si="7"/>
        <v>24.883676408075385</v>
      </c>
      <c r="Q31" s="19">
        <f t="shared" ca="1" si="3"/>
        <v>192.44659983439411</v>
      </c>
      <c r="R31" s="364">
        <f t="shared" ca="1" si="8"/>
        <v>7272.656322588221</v>
      </c>
      <c r="S31" s="359">
        <f>INDEX('1 mos LIBOR'!$M$3:$M$122,MATCH(L31,'1 mos LIBOR'!$N$3:$N$122))</f>
        <v>1.8594900000000001E-2</v>
      </c>
      <c r="T31" s="365">
        <f t="shared" si="9"/>
        <v>0.04</v>
      </c>
    </row>
    <row r="32" spans="2:20">
      <c r="B32" s="363">
        <f t="shared" si="10"/>
        <v>47938</v>
      </c>
      <c r="C32" s="310">
        <f t="shared" si="11"/>
        <v>108</v>
      </c>
      <c r="D32" s="19">
        <f ca="1">INDEX('Monthly Cash Flow'!$L$189:$EM$189, MATCH(C32, 'Monthly Cash Flow'!$L$12:$EM$12, 0))</f>
        <v>0</v>
      </c>
      <c r="E32" s="19">
        <f t="shared" ca="1" si="0"/>
        <v>0</v>
      </c>
      <c r="F32" s="19">
        <f t="shared" ca="1" si="4"/>
        <v>0</v>
      </c>
      <c r="G32" s="19">
        <f t="shared" ca="1" si="1"/>
        <v>0</v>
      </c>
      <c r="H32" s="364">
        <f t="shared" ca="1" si="5"/>
        <v>0</v>
      </c>
      <c r="I32" s="359">
        <f>MAX($J$5, INDEX('1 mos LIBOR'!$M$3:$M$122,MATCH(B32,'1 mos LIBOR'!$N$3:$N$122)))</f>
        <v>1.9208699999999999E-2</v>
      </c>
      <c r="J32" s="365">
        <f t="shared" si="6"/>
        <v>0.04</v>
      </c>
      <c r="L32" s="363">
        <f t="shared" si="12"/>
        <v>47208</v>
      </c>
      <c r="M32" s="310">
        <f t="shared" si="13"/>
        <v>84</v>
      </c>
      <c r="N32" s="19">
        <v>7455.4393690486286</v>
      </c>
      <c r="O32" s="19">
        <f t="shared" ca="1" si="2"/>
        <v>217.33027624246949</v>
      </c>
      <c r="P32" s="19">
        <f t="shared" si="7"/>
        <v>24.85146456349543</v>
      </c>
      <c r="Q32" s="19">
        <f t="shared" ca="1" si="3"/>
        <v>192.47881167897407</v>
      </c>
      <c r="R32" s="364">
        <f t="shared" ca="1" si="8"/>
        <v>7262.9605573696545</v>
      </c>
      <c r="S32" s="359">
        <f>INDEX('1 mos LIBOR'!$M$3:$M$122,MATCH(L32,'1 mos LIBOR'!$N$3:$N$122))</f>
        <v>1.86191E-2</v>
      </c>
      <c r="T32" s="365">
        <f t="shared" si="9"/>
        <v>0.04</v>
      </c>
    </row>
    <row r="33" spans="2:20">
      <c r="B33" s="363">
        <f t="shared" si="10"/>
        <v>47968</v>
      </c>
      <c r="C33" s="310">
        <f t="shared" si="11"/>
        <v>109</v>
      </c>
      <c r="D33" s="19">
        <f ca="1">INDEX('Monthly Cash Flow'!$L$189:$EM$189, MATCH(C33, 'Monthly Cash Flow'!$L$12:$EM$12, 0))</f>
        <v>0</v>
      </c>
      <c r="E33" s="19">
        <f t="shared" ca="1" si="0"/>
        <v>0</v>
      </c>
      <c r="F33" s="19">
        <f t="shared" ca="1" si="4"/>
        <v>0</v>
      </c>
      <c r="G33" s="19">
        <f t="shared" ca="1" si="1"/>
        <v>0</v>
      </c>
      <c r="H33" s="364">
        <f t="shared" ca="1" si="5"/>
        <v>0</v>
      </c>
      <c r="I33" s="359">
        <f>MAX($J$5, INDEX('1 mos LIBOR'!$M$3:$M$122,MATCH(B33,'1 mos LIBOR'!$N$3:$N$122)))</f>
        <v>1.9231399999999999E-2</v>
      </c>
      <c r="J33" s="365">
        <f t="shared" si="6"/>
        <v>0.04</v>
      </c>
      <c r="L33" s="363">
        <f t="shared" si="12"/>
        <v>47238</v>
      </c>
      <c r="M33" s="310">
        <f t="shared" si="13"/>
        <v>85</v>
      </c>
      <c r="N33" s="19">
        <v>7445.738517631773</v>
      </c>
      <c r="O33" s="19">
        <f t="shared" ca="1" si="2"/>
        <v>217.33027624246949</v>
      </c>
      <c r="P33" s="19">
        <f t="shared" si="7"/>
        <v>24.81912839210591</v>
      </c>
      <c r="Q33" s="19">
        <f t="shared" ca="1" si="3"/>
        <v>192.51114785036359</v>
      </c>
      <c r="R33" s="364">
        <f t="shared" ca="1" si="8"/>
        <v>7253.2273697814098</v>
      </c>
      <c r="S33" s="359">
        <f>INDEX('1 mos LIBOR'!$M$3:$M$122,MATCH(L33,'1 mos LIBOR'!$N$3:$N$122))</f>
        <v>1.8643900000000001E-2</v>
      </c>
      <c r="T33" s="365">
        <f t="shared" si="9"/>
        <v>0.04</v>
      </c>
    </row>
    <row r="34" spans="2:20">
      <c r="B34" s="363">
        <f t="shared" si="10"/>
        <v>47999</v>
      </c>
      <c r="C34" s="310">
        <f t="shared" si="11"/>
        <v>110</v>
      </c>
      <c r="D34" s="19">
        <f ca="1">INDEX('Monthly Cash Flow'!$L$189:$EM$189, MATCH(C34, 'Monthly Cash Flow'!$L$12:$EM$12, 0))</f>
        <v>0</v>
      </c>
      <c r="E34" s="19">
        <f t="shared" ca="1" si="0"/>
        <v>0</v>
      </c>
      <c r="F34" s="19">
        <f t="shared" ca="1" si="4"/>
        <v>0</v>
      </c>
      <c r="G34" s="19">
        <f t="shared" ca="1" si="1"/>
        <v>0</v>
      </c>
      <c r="H34" s="364">
        <f t="shared" ca="1" si="5"/>
        <v>0</v>
      </c>
      <c r="I34" s="359">
        <f>MAX($J$5, INDEX('1 mos LIBOR'!$M$3:$M$122,MATCH(B34,'1 mos LIBOR'!$N$3:$N$122)))</f>
        <v>1.9255700000000001E-2</v>
      </c>
      <c r="J34" s="365">
        <f t="shared" si="6"/>
        <v>0.04</v>
      </c>
      <c r="L34" s="363">
        <f t="shared" si="12"/>
        <v>47269</v>
      </c>
      <c r="M34" s="310">
        <f t="shared" si="13"/>
        <v>86</v>
      </c>
      <c r="N34" s="19">
        <v>7435.9989285387119</v>
      </c>
      <c r="O34" s="19">
        <f t="shared" ca="1" si="2"/>
        <v>217.33027624246949</v>
      </c>
      <c r="P34" s="19">
        <f t="shared" si="7"/>
        <v>24.78666309512904</v>
      </c>
      <c r="Q34" s="19">
        <f t="shared" ca="1" si="3"/>
        <v>192.54361314734047</v>
      </c>
      <c r="R34" s="364">
        <f t="shared" ca="1" si="8"/>
        <v>7243.4553153913712</v>
      </c>
      <c r="S34" s="359">
        <f>INDEX('1 mos LIBOR'!$M$3:$M$122,MATCH(L34,'1 mos LIBOR'!$N$3:$N$122))</f>
        <v>1.8669499999999999E-2</v>
      </c>
      <c r="T34" s="365">
        <f t="shared" si="9"/>
        <v>0.04</v>
      </c>
    </row>
    <row r="35" spans="2:20">
      <c r="B35" s="363">
        <f t="shared" si="10"/>
        <v>48029</v>
      </c>
      <c r="C35" s="310">
        <f t="shared" si="11"/>
        <v>111</v>
      </c>
      <c r="D35" s="19">
        <f ca="1">INDEX('Monthly Cash Flow'!$L$189:$EM$189, MATCH(C35, 'Monthly Cash Flow'!$L$12:$EM$12, 0))</f>
        <v>0</v>
      </c>
      <c r="E35" s="19">
        <f t="shared" ca="1" si="0"/>
        <v>0</v>
      </c>
      <c r="F35" s="19">
        <f t="shared" ca="1" si="4"/>
        <v>0</v>
      </c>
      <c r="G35" s="19">
        <f t="shared" ca="1" si="1"/>
        <v>0</v>
      </c>
      <c r="H35" s="364">
        <f t="shared" ca="1" si="5"/>
        <v>0</v>
      </c>
      <c r="I35" s="359">
        <f>MAX($J$5, INDEX('1 mos LIBOR'!$M$3:$M$122,MATCH(B35,'1 mos LIBOR'!$N$3:$N$122)))</f>
        <v>1.9276999999999999E-2</v>
      </c>
      <c r="J35" s="365">
        <f t="shared" si="6"/>
        <v>0.04</v>
      </c>
      <c r="L35" s="363">
        <f t="shared" si="12"/>
        <v>47299</v>
      </c>
      <c r="M35" s="310">
        <f t="shared" si="13"/>
        <v>87</v>
      </c>
      <c r="N35" s="19">
        <v>7426.2221115570837</v>
      </c>
      <c r="O35" s="19">
        <f t="shared" ca="1" si="2"/>
        <v>217.33027624246949</v>
      </c>
      <c r="P35" s="19">
        <f t="shared" si="7"/>
        <v>24.754073705190279</v>
      </c>
      <c r="Q35" s="19">
        <f t="shared" ca="1" si="3"/>
        <v>192.57620253727922</v>
      </c>
      <c r="R35" s="364">
        <f t="shared" ca="1" si="8"/>
        <v>7233.6459090198041</v>
      </c>
      <c r="S35" s="359">
        <f>INDEX('1 mos LIBOR'!$M$3:$M$122,MATCH(L35,'1 mos LIBOR'!$N$3:$N$122))</f>
        <v>1.8697499999999999E-2</v>
      </c>
      <c r="T35" s="365">
        <f t="shared" si="9"/>
        <v>0.04</v>
      </c>
    </row>
    <row r="36" spans="2:20">
      <c r="B36" s="363">
        <f t="shared" si="10"/>
        <v>48060</v>
      </c>
      <c r="C36" s="310">
        <f t="shared" si="11"/>
        <v>112</v>
      </c>
      <c r="D36" s="19">
        <f ca="1">INDEX('Monthly Cash Flow'!$L$189:$EM$189, MATCH(C36, 'Monthly Cash Flow'!$L$12:$EM$12, 0))</f>
        <v>0</v>
      </c>
      <c r="E36" s="19">
        <f t="shared" ca="1" si="0"/>
        <v>0</v>
      </c>
      <c r="F36" s="19">
        <f t="shared" ca="1" si="4"/>
        <v>0</v>
      </c>
      <c r="G36" s="19">
        <f t="shared" ca="1" si="1"/>
        <v>0</v>
      </c>
      <c r="H36" s="364">
        <f t="shared" ca="1" si="5"/>
        <v>0</v>
      </c>
      <c r="I36" s="359">
        <f>MAX($J$5, INDEX('1 mos LIBOR'!$M$3:$M$122,MATCH(B36,'1 mos LIBOR'!$N$3:$N$122)))</f>
        <v>1.9299299999999998E-2</v>
      </c>
      <c r="J36" s="365">
        <f t="shared" si="6"/>
        <v>0.04</v>
      </c>
      <c r="L36" s="363">
        <f t="shared" si="12"/>
        <v>47330</v>
      </c>
      <c r="M36" s="310">
        <f t="shared" si="13"/>
        <v>88</v>
      </c>
      <c r="N36" s="19">
        <v>7416.4106356561997</v>
      </c>
      <c r="O36" s="19">
        <f t="shared" ca="1" si="2"/>
        <v>217.33027624246949</v>
      </c>
      <c r="P36" s="19">
        <f t="shared" si="7"/>
        <v>24.721368785520667</v>
      </c>
      <c r="Q36" s="19">
        <f t="shared" ca="1" si="3"/>
        <v>192.60890745694883</v>
      </c>
      <c r="R36" s="364">
        <f t="shared" ca="1" si="8"/>
        <v>7223.8017281992506</v>
      </c>
      <c r="S36" s="359">
        <f>INDEX('1 mos LIBOR'!$M$3:$M$122,MATCH(L36,'1 mos LIBOR'!$N$3:$N$122))</f>
        <v>1.87212E-2</v>
      </c>
      <c r="T36" s="365">
        <f t="shared" si="9"/>
        <v>0.04</v>
      </c>
    </row>
    <row r="37" spans="2:20">
      <c r="B37" s="363">
        <f t="shared" si="10"/>
        <v>48091</v>
      </c>
      <c r="C37" s="310">
        <f t="shared" si="11"/>
        <v>113</v>
      </c>
      <c r="D37" s="19">
        <f ca="1">INDEX('Monthly Cash Flow'!$L$189:$EM$189, MATCH(C37, 'Monthly Cash Flow'!$L$12:$EM$12, 0))</f>
        <v>0</v>
      </c>
      <c r="E37" s="19">
        <f t="shared" ca="1" si="0"/>
        <v>0</v>
      </c>
      <c r="F37" s="19">
        <f t="shared" ca="1" si="4"/>
        <v>0</v>
      </c>
      <c r="G37" s="19">
        <f t="shared" ca="1" si="1"/>
        <v>0</v>
      </c>
      <c r="H37" s="364">
        <f t="shared" ca="1" si="5"/>
        <v>0</v>
      </c>
      <c r="I37" s="359">
        <f>MAX($J$5, INDEX('1 mos LIBOR'!$M$3:$M$122,MATCH(B37,'1 mos LIBOR'!$N$3:$N$122)))</f>
        <v>1.9323699999999999E-2</v>
      </c>
      <c r="J37" s="365">
        <f t="shared" si="6"/>
        <v>0.04</v>
      </c>
      <c r="L37" s="363">
        <f t="shared" si="12"/>
        <v>47361</v>
      </c>
      <c r="M37" s="310">
        <f t="shared" si="13"/>
        <v>89</v>
      </c>
      <c r="N37" s="19">
        <v>7406.5626973734197</v>
      </c>
      <c r="O37" s="19">
        <f t="shared" ca="1" si="2"/>
        <v>217.33027624246949</v>
      </c>
      <c r="P37" s="19">
        <f t="shared" si="7"/>
        <v>24.688542324578066</v>
      </c>
      <c r="Q37" s="19">
        <f t="shared" ca="1" si="3"/>
        <v>192.64173391789143</v>
      </c>
      <c r="R37" s="364">
        <f t="shared" ca="1" si="8"/>
        <v>7213.9209634555282</v>
      </c>
      <c r="S37" s="359">
        <f>INDEX('1 mos LIBOR'!$M$3:$M$122,MATCH(L37,'1 mos LIBOR'!$N$3:$N$122))</f>
        <v>1.8747300000000001E-2</v>
      </c>
      <c r="T37" s="365">
        <f t="shared" si="9"/>
        <v>0.04</v>
      </c>
    </row>
    <row r="38" spans="2:20">
      <c r="B38" s="363">
        <f t="shared" si="10"/>
        <v>48121</v>
      </c>
      <c r="C38" s="310">
        <f t="shared" si="11"/>
        <v>114</v>
      </c>
      <c r="D38" s="19">
        <f ca="1">INDEX('Monthly Cash Flow'!$L$189:$EM$189, MATCH(C38, 'Monthly Cash Flow'!$L$12:$EM$12, 0))</f>
        <v>0</v>
      </c>
      <c r="E38" s="19">
        <f t="shared" ca="1" si="0"/>
        <v>0</v>
      </c>
      <c r="F38" s="19">
        <f t="shared" ca="1" si="4"/>
        <v>0</v>
      </c>
      <c r="G38" s="19">
        <f t="shared" ca="1" si="1"/>
        <v>0</v>
      </c>
      <c r="H38" s="364">
        <f t="shared" ca="1" si="5"/>
        <v>0</v>
      </c>
      <c r="I38" s="359">
        <f>MAX($J$5, INDEX('1 mos LIBOR'!$M$3:$M$122,MATCH(B38,'1 mos LIBOR'!$N$3:$N$122)))</f>
        <v>1.9344900000000002E-2</v>
      </c>
      <c r="J38" s="365">
        <f t="shared" si="6"/>
        <v>0.04</v>
      </c>
      <c r="L38" s="363">
        <f t="shared" si="12"/>
        <v>47391</v>
      </c>
      <c r="M38" s="310">
        <f t="shared" si="13"/>
        <v>90</v>
      </c>
      <c r="N38" s="19">
        <v>7396.6806171483568</v>
      </c>
      <c r="O38" s="19">
        <f t="shared" ca="1" si="2"/>
        <v>217.33027624246949</v>
      </c>
      <c r="P38" s="19">
        <f t="shared" si="7"/>
        <v>24.65560205716119</v>
      </c>
      <c r="Q38" s="19">
        <f t="shared" ca="1" si="3"/>
        <v>192.67467418530831</v>
      </c>
      <c r="R38" s="364">
        <f t="shared" ca="1" si="8"/>
        <v>7204.0059429630483</v>
      </c>
      <c r="S38" s="359">
        <f>INDEX('1 mos LIBOR'!$M$3:$M$122,MATCH(L38,'1 mos LIBOR'!$N$3:$N$122))</f>
        <v>1.8774099999999998E-2</v>
      </c>
      <c r="T38" s="365">
        <f t="shared" si="9"/>
        <v>0.04</v>
      </c>
    </row>
    <row r="39" spans="2:20">
      <c r="B39" s="363">
        <f t="shared" si="10"/>
        <v>48152</v>
      </c>
      <c r="C39" s="310">
        <f t="shared" si="11"/>
        <v>115</v>
      </c>
      <c r="D39" s="19">
        <f ca="1">INDEX('Monthly Cash Flow'!$L$189:$EM$189, MATCH(C39, 'Monthly Cash Flow'!$L$12:$EM$12, 0))</f>
        <v>0</v>
      </c>
      <c r="E39" s="19">
        <f t="shared" ca="1" si="0"/>
        <v>0</v>
      </c>
      <c r="F39" s="19">
        <f t="shared" ca="1" si="4"/>
        <v>0</v>
      </c>
      <c r="G39" s="19">
        <f t="shared" ca="1" si="1"/>
        <v>0</v>
      </c>
      <c r="H39" s="364">
        <f t="shared" ca="1" si="5"/>
        <v>0</v>
      </c>
      <c r="I39" s="359">
        <f>MAX($J$5, INDEX('1 mos LIBOR'!$M$3:$M$122,MATCH(B39,'1 mos LIBOR'!$N$3:$N$122)))</f>
        <v>1.93668E-2</v>
      </c>
      <c r="J39" s="365">
        <f t="shared" si="6"/>
        <v>0.04</v>
      </c>
      <c r="L39" s="363">
        <f t="shared" si="12"/>
        <v>47422</v>
      </c>
      <c r="M39" s="310">
        <f t="shared" si="13"/>
        <v>91</v>
      </c>
      <c r="N39" s="19">
        <v>7386.7666433690965</v>
      </c>
      <c r="O39" s="19">
        <f t="shared" ca="1" si="2"/>
        <v>217.33027624246949</v>
      </c>
      <c r="P39" s="19">
        <f t="shared" si="7"/>
        <v>24.622555477896992</v>
      </c>
      <c r="Q39" s="19">
        <f t="shared" ca="1" si="3"/>
        <v>192.70772076457251</v>
      </c>
      <c r="R39" s="364">
        <f t="shared" ca="1" si="8"/>
        <v>7194.058922604524</v>
      </c>
      <c r="S39" s="359">
        <f>INDEX('1 mos LIBOR'!$M$3:$M$122,MATCH(L39,'1 mos LIBOR'!$N$3:$N$122))</f>
        <v>1.8798200000000001E-2</v>
      </c>
      <c r="T39" s="365">
        <f t="shared" si="9"/>
        <v>0.04</v>
      </c>
    </row>
    <row r="40" spans="2:20">
      <c r="B40" s="363">
        <f t="shared" si="10"/>
        <v>48182</v>
      </c>
      <c r="C40" s="310">
        <f t="shared" si="11"/>
        <v>116</v>
      </c>
      <c r="D40" s="19">
        <f ca="1">INDEX('Monthly Cash Flow'!$L$189:$EM$189, MATCH(C40, 'Monthly Cash Flow'!$L$12:$EM$12, 0))</f>
        <v>0</v>
      </c>
      <c r="E40" s="19">
        <f t="shared" ca="1" si="0"/>
        <v>0</v>
      </c>
      <c r="F40" s="19">
        <f t="shared" ca="1" si="4"/>
        <v>0</v>
      </c>
      <c r="G40" s="19">
        <f t="shared" ca="1" si="1"/>
        <v>0</v>
      </c>
      <c r="H40" s="364">
        <f t="shared" ca="1" si="5"/>
        <v>0</v>
      </c>
      <c r="I40" s="359">
        <f>MAX($J$5, INDEX('1 mos LIBOR'!$M$3:$M$122,MATCH(B40,'1 mos LIBOR'!$N$3:$N$122)))</f>
        <v>1.9390000000000001E-2</v>
      </c>
      <c r="J40" s="365">
        <f t="shared" si="6"/>
        <v>0.04</v>
      </c>
      <c r="L40" s="363">
        <f t="shared" si="12"/>
        <v>47452</v>
      </c>
      <c r="M40" s="310">
        <f t="shared" si="13"/>
        <v>92</v>
      </c>
      <c r="N40" s="19">
        <v>7376.8194098953736</v>
      </c>
      <c r="O40" s="19">
        <f t="shared" ca="1" si="2"/>
        <v>217.33027624246949</v>
      </c>
      <c r="P40" s="19">
        <f t="shared" si="7"/>
        <v>24.58939803298458</v>
      </c>
      <c r="Q40" s="19">
        <f t="shared" ca="1" si="3"/>
        <v>192.74087820948492</v>
      </c>
      <c r="R40" s="364">
        <f t="shared" ca="1" si="8"/>
        <v>7184.0785316858883</v>
      </c>
      <c r="S40" s="359">
        <f>INDEX('1 mos LIBOR'!$M$3:$M$122,MATCH(L40,'1 mos LIBOR'!$N$3:$N$122))</f>
        <v>1.8825700000000001E-2</v>
      </c>
      <c r="T40" s="365">
        <f t="shared" si="9"/>
        <v>0.04</v>
      </c>
    </row>
    <row r="41" spans="2:20">
      <c r="B41" s="363">
        <f t="shared" si="10"/>
        <v>48213</v>
      </c>
      <c r="C41" s="310">
        <f t="shared" si="11"/>
        <v>117</v>
      </c>
      <c r="D41" s="19">
        <f ca="1">INDEX('Monthly Cash Flow'!$L$189:$EM$189, MATCH(C41, 'Monthly Cash Flow'!$L$12:$EM$12, 0))</f>
        <v>0</v>
      </c>
      <c r="E41" s="19">
        <f t="shared" ca="1" si="0"/>
        <v>0</v>
      </c>
      <c r="F41" s="19">
        <f t="shared" ca="1" si="4"/>
        <v>0</v>
      </c>
      <c r="G41" s="19">
        <f t="shared" ca="1" si="1"/>
        <v>0</v>
      </c>
      <c r="H41" s="364">
        <f t="shared" ca="1" si="5"/>
        <v>0</v>
      </c>
      <c r="I41" s="359">
        <f>MAX($J$5, INDEX('1 mos LIBOR'!$M$3:$M$122,MATCH(B41,'1 mos LIBOR'!$N$3:$N$122)))</f>
        <v>1.9410899999999998E-2</v>
      </c>
      <c r="J41" s="365">
        <f t="shared" si="6"/>
        <v>0.04</v>
      </c>
      <c r="L41" s="363">
        <f t="shared" si="12"/>
        <v>47483</v>
      </c>
      <c r="M41" s="310">
        <f t="shared" si="13"/>
        <v>93</v>
      </c>
      <c r="N41" s="19">
        <v>7366.8401175293211</v>
      </c>
      <c r="O41" s="19">
        <f t="shared" ca="1" si="2"/>
        <v>217.33027624246949</v>
      </c>
      <c r="P41" s="19">
        <f t="shared" si="7"/>
        <v>24.556133725097737</v>
      </c>
      <c r="Q41" s="19">
        <f t="shared" ca="1" si="3"/>
        <v>192.77414251737176</v>
      </c>
      <c r="R41" s="364">
        <f t="shared" ca="1" si="8"/>
        <v>7174.0659750119494</v>
      </c>
      <c r="S41" s="359">
        <f>INDEX('1 mos LIBOR'!$M$3:$M$122,MATCH(L41,'1 mos LIBOR'!$N$3:$N$122))</f>
        <v>1.8849500000000002E-2</v>
      </c>
      <c r="T41" s="365">
        <f t="shared" si="9"/>
        <v>0.04</v>
      </c>
    </row>
    <row r="42" spans="2:20">
      <c r="B42" s="363">
        <f t="shared" si="10"/>
        <v>48244</v>
      </c>
      <c r="C42" s="310">
        <f t="shared" si="11"/>
        <v>118</v>
      </c>
      <c r="D42" s="19">
        <f ca="1">INDEX('Monthly Cash Flow'!$L$189:$EM$189, MATCH(C42, 'Monthly Cash Flow'!$L$12:$EM$12, 0))</f>
        <v>0</v>
      </c>
      <c r="E42" s="19">
        <f t="shared" ca="1" si="0"/>
        <v>0</v>
      </c>
      <c r="F42" s="19">
        <f t="shared" ca="1" si="4"/>
        <v>0</v>
      </c>
      <c r="G42" s="19">
        <f t="shared" ca="1" si="1"/>
        <v>0</v>
      </c>
      <c r="H42" s="364">
        <f t="shared" ca="1" si="5"/>
        <v>0</v>
      </c>
      <c r="I42" s="359">
        <f>MAX($J$5, INDEX('1 mos LIBOR'!$M$3:$M$122,MATCH(B42,'1 mos LIBOR'!$N$3:$N$122)))</f>
        <v>1.9434900000000001E-2</v>
      </c>
      <c r="J42" s="365">
        <f t="shared" si="6"/>
        <v>0.04</v>
      </c>
      <c r="L42" s="363">
        <f t="shared" si="12"/>
        <v>47514</v>
      </c>
      <c r="M42" s="310">
        <f t="shared" si="13"/>
        <v>94</v>
      </c>
      <c r="N42" s="19">
        <v>7356.8310454459861</v>
      </c>
      <c r="O42" s="19">
        <f t="shared" ca="1" si="2"/>
        <v>217.33027624246949</v>
      </c>
      <c r="P42" s="19">
        <f t="shared" si="7"/>
        <v>24.522770151486622</v>
      </c>
      <c r="Q42" s="19">
        <f t="shared" ca="1" si="3"/>
        <v>192.80750609098288</v>
      </c>
      <c r="R42" s="364">
        <f t="shared" ca="1" si="8"/>
        <v>7164.0235393550029</v>
      </c>
      <c r="S42" s="359">
        <f>INDEX('1 mos LIBOR'!$M$3:$M$122,MATCH(L42,'1 mos LIBOR'!$N$3:$N$122))</f>
        <v>1.8874100000000001E-2</v>
      </c>
      <c r="T42" s="365">
        <f t="shared" si="9"/>
        <v>0.04</v>
      </c>
    </row>
    <row r="43" spans="2:20">
      <c r="B43" s="363">
        <f t="shared" si="10"/>
        <v>48273</v>
      </c>
      <c r="C43" s="310">
        <f t="shared" si="11"/>
        <v>119</v>
      </c>
      <c r="D43" s="19">
        <f ca="1">INDEX('Monthly Cash Flow'!$L$189:$EM$189, MATCH(C43, 'Monthly Cash Flow'!$L$12:$EM$12, 0))</f>
        <v>0</v>
      </c>
      <c r="E43" s="19">
        <f t="shared" ca="1" si="0"/>
        <v>0</v>
      </c>
      <c r="F43" s="19">
        <f t="shared" ca="1" si="4"/>
        <v>0</v>
      </c>
      <c r="G43" s="19">
        <f t="shared" ca="1" si="1"/>
        <v>0</v>
      </c>
      <c r="H43" s="364">
        <f t="shared" ca="1" si="5"/>
        <v>0</v>
      </c>
      <c r="I43" s="359">
        <f>MAX($J$5, INDEX('1 mos LIBOR'!$M$3:$M$122,MATCH(B43,'1 mos LIBOR'!$N$3:$N$122)))</f>
        <v>1.9434900000000001E-2</v>
      </c>
      <c r="J43" s="365">
        <f t="shared" si="6"/>
        <v>0.04</v>
      </c>
      <c r="L43" s="363">
        <f t="shared" si="12"/>
        <v>47542</v>
      </c>
      <c r="M43" s="310">
        <f t="shared" si="13"/>
        <v>95</v>
      </c>
      <c r="N43" s="19">
        <v>7346.7898359047776</v>
      </c>
      <c r="O43" s="19">
        <f t="shared" ca="1" si="2"/>
        <v>217.33027624246949</v>
      </c>
      <c r="P43" s="19">
        <f t="shared" si="7"/>
        <v>24.489299453015928</v>
      </c>
      <c r="Q43" s="19">
        <f t="shared" ca="1" si="3"/>
        <v>192.84097678945358</v>
      </c>
      <c r="R43" s="364">
        <f t="shared" ca="1" si="8"/>
        <v>7153.948859115324</v>
      </c>
      <c r="S43" s="359">
        <f>INDEX('1 mos LIBOR'!$M$3:$M$122,MATCH(L43,'1 mos LIBOR'!$N$3:$N$122))</f>
        <v>1.8901000000000001E-2</v>
      </c>
      <c r="T43" s="365">
        <f t="shared" si="9"/>
        <v>0.04</v>
      </c>
    </row>
    <row r="44" spans="2:20">
      <c r="B44" s="363">
        <f t="shared" si="10"/>
        <v>48304</v>
      </c>
      <c r="C44" s="310">
        <f t="shared" si="11"/>
        <v>120</v>
      </c>
      <c r="D44" s="19">
        <f ca="1">INDEX('Monthly Cash Flow'!$L$189:$EM$189, MATCH(C44, 'Monthly Cash Flow'!$L$12:$EM$12, 0))</f>
        <v>0</v>
      </c>
      <c r="E44" s="19">
        <f t="shared" ca="1" si="0"/>
        <v>0</v>
      </c>
      <c r="F44" s="19">
        <f t="shared" ca="1" si="4"/>
        <v>0</v>
      </c>
      <c r="G44" s="19">
        <f t="shared" ca="1" si="1"/>
        <v>0</v>
      </c>
      <c r="H44" s="364">
        <f t="shared" ca="1" si="5"/>
        <v>0</v>
      </c>
      <c r="I44" s="359">
        <f>MAX($J$5, INDEX('1 mos LIBOR'!$M$3:$M$122,MATCH(B44,'1 mos LIBOR'!$N$3:$N$122)))</f>
        <v>1.9434900000000001E-2</v>
      </c>
      <c r="J44" s="365">
        <f t="shared" si="6"/>
        <v>0.04</v>
      </c>
      <c r="L44" s="363">
        <f t="shared" si="12"/>
        <v>47573</v>
      </c>
      <c r="M44" s="310">
        <f t="shared" si="13"/>
        <v>96</v>
      </c>
      <c r="N44" s="19">
        <v>7336.7178153115146</v>
      </c>
      <c r="O44" s="19">
        <f t="shared" ca="1" si="2"/>
        <v>217.33027624246949</v>
      </c>
      <c r="P44" s="19">
        <f t="shared" si="7"/>
        <v>24.455726051038383</v>
      </c>
      <c r="Q44" s="19">
        <f t="shared" ca="1" si="3"/>
        <v>192.87455019143113</v>
      </c>
      <c r="R44" s="364">
        <f t="shared" ca="1" si="8"/>
        <v>7143.8432651200837</v>
      </c>
      <c r="S44" s="359">
        <f>INDEX('1 mos LIBOR'!$M$3:$M$122,MATCH(L44,'1 mos LIBOR'!$N$3:$N$122))</f>
        <v>1.8923700000000002E-2</v>
      </c>
      <c r="T44" s="365">
        <f t="shared" si="9"/>
        <v>0.04</v>
      </c>
    </row>
    <row r="45" spans="2:20">
      <c r="B45" s="363">
        <f t="shared" si="10"/>
        <v>48334</v>
      </c>
      <c r="C45" s="310">
        <f t="shared" si="11"/>
        <v>121</v>
      </c>
      <c r="D45" s="19">
        <f ca="1">INDEX('Monthly Cash Flow'!$L$189:$EM$189, MATCH(C45, 'Monthly Cash Flow'!$L$12:$EM$12, 0))</f>
        <v>0</v>
      </c>
      <c r="E45" s="19">
        <f t="shared" ca="1" si="0"/>
        <v>0</v>
      </c>
      <c r="F45" s="19">
        <f t="shared" ca="1" si="4"/>
        <v>0</v>
      </c>
      <c r="G45" s="19">
        <f t="shared" ca="1" si="1"/>
        <v>0</v>
      </c>
      <c r="H45" s="364">
        <f t="shared" ca="1" si="5"/>
        <v>0</v>
      </c>
      <c r="I45" s="359">
        <f>MAX($J$5, INDEX('1 mos LIBOR'!$M$3:$M$122,MATCH(B45,'1 mos LIBOR'!$N$3:$N$122)))</f>
        <v>1.9434900000000001E-2</v>
      </c>
      <c r="J45" s="365">
        <f t="shared" si="6"/>
        <v>0.04</v>
      </c>
      <c r="L45" s="363">
        <f t="shared" si="12"/>
        <v>47603</v>
      </c>
      <c r="M45" s="310">
        <f t="shared" si="13"/>
        <v>97</v>
      </c>
      <c r="N45" s="19">
        <v>7326.6165021056959</v>
      </c>
      <c r="O45" s="19">
        <f t="shared" ca="1" si="2"/>
        <v>217.33027624246949</v>
      </c>
      <c r="P45" s="19">
        <f t="shared" si="7"/>
        <v>24.422055007018987</v>
      </c>
      <c r="Q45" s="19">
        <f t="shared" ca="1" si="3"/>
        <v>192.9082212354505</v>
      </c>
      <c r="R45" s="364">
        <f t="shared" ca="1" si="8"/>
        <v>7133.7082808702453</v>
      </c>
      <c r="S45" s="359">
        <f>INDEX('1 mos LIBOR'!$M$3:$M$122,MATCH(L45,'1 mos LIBOR'!$N$3:$N$122))</f>
        <v>1.8947100000000001E-2</v>
      </c>
      <c r="T45" s="365">
        <f t="shared" si="9"/>
        <v>0.04</v>
      </c>
    </row>
    <row r="46" spans="2:20">
      <c r="B46" s="363">
        <f t="shared" si="10"/>
        <v>48365</v>
      </c>
      <c r="C46" s="310">
        <f t="shared" si="11"/>
        <v>122</v>
      </c>
      <c r="D46" s="19">
        <f ca="1">INDEX('Monthly Cash Flow'!$L$189:$EM$189, MATCH(C46, 'Monthly Cash Flow'!$L$12:$EM$12, 0))</f>
        <v>0</v>
      </c>
      <c r="E46" s="19">
        <f t="shared" ca="1" si="0"/>
        <v>0</v>
      </c>
      <c r="F46" s="19">
        <f t="shared" ca="1" si="4"/>
        <v>0</v>
      </c>
      <c r="G46" s="19">
        <f t="shared" ca="1" si="1"/>
        <v>0</v>
      </c>
      <c r="H46" s="364">
        <f t="shared" ca="1" si="5"/>
        <v>0</v>
      </c>
      <c r="I46" s="359">
        <f>MAX($J$5, INDEX('1 mos LIBOR'!$M$3:$M$122,MATCH(B46,'1 mos LIBOR'!$N$3:$N$122)))</f>
        <v>1.9434900000000001E-2</v>
      </c>
      <c r="J46" s="365">
        <f t="shared" si="6"/>
        <v>0.04</v>
      </c>
      <c r="L46" s="363">
        <f t="shared" si="12"/>
        <v>47634</v>
      </c>
      <c r="M46" s="310">
        <f t="shared" si="13"/>
        <v>98</v>
      </c>
      <c r="N46" s="19">
        <v>7316.4812991441468</v>
      </c>
      <c r="O46" s="19">
        <f t="shared" ca="1" si="2"/>
        <v>217.33027624246949</v>
      </c>
      <c r="P46" s="19">
        <f t="shared" si="7"/>
        <v>24.388270997147156</v>
      </c>
      <c r="Q46" s="19">
        <f t="shared" ca="1" si="3"/>
        <v>192.94200524532235</v>
      </c>
      <c r="R46" s="364">
        <f t="shared" ca="1" si="8"/>
        <v>7123.5392938988243</v>
      </c>
      <c r="S46" s="359">
        <f>INDEX('1 mos LIBOR'!$M$3:$M$122,MATCH(L46,'1 mos LIBOR'!$N$3:$N$122))</f>
        <v>1.8971100000000001E-2</v>
      </c>
      <c r="T46" s="365">
        <f t="shared" si="9"/>
        <v>0.04</v>
      </c>
    </row>
    <row r="47" spans="2:20">
      <c r="B47" s="363">
        <f t="shared" si="10"/>
        <v>48395</v>
      </c>
      <c r="C47" s="310">
        <f t="shared" si="11"/>
        <v>123</v>
      </c>
      <c r="D47" s="19">
        <f ca="1">INDEX('Monthly Cash Flow'!$L$189:$EM$189, MATCH(C47, 'Monthly Cash Flow'!$L$12:$EM$12, 0))</f>
        <v>0</v>
      </c>
      <c r="E47" s="19">
        <f t="shared" ca="1" si="0"/>
        <v>0</v>
      </c>
      <c r="F47" s="19">
        <f t="shared" ca="1" si="4"/>
        <v>0</v>
      </c>
      <c r="G47" s="19">
        <f t="shared" ca="1" si="1"/>
        <v>0</v>
      </c>
      <c r="H47" s="364">
        <f t="shared" ca="1" si="5"/>
        <v>0</v>
      </c>
      <c r="I47" s="359">
        <f>MAX($J$5, INDEX('1 mos LIBOR'!$M$3:$M$122,MATCH(B47,'1 mos LIBOR'!$N$3:$N$122)))</f>
        <v>1.9434900000000001E-2</v>
      </c>
      <c r="J47" s="365">
        <f t="shared" si="6"/>
        <v>0.04</v>
      </c>
      <c r="L47" s="363">
        <f t="shared" si="12"/>
        <v>47664</v>
      </c>
      <c r="M47" s="310">
        <f t="shared" si="13"/>
        <v>99</v>
      </c>
      <c r="N47" s="19">
        <v>7306.3124843091427</v>
      </c>
      <c r="O47" s="19">
        <f t="shared" ca="1" si="2"/>
        <v>217.33027624246949</v>
      </c>
      <c r="P47" s="19">
        <f t="shared" si="7"/>
        <v>24.354374947697142</v>
      </c>
      <c r="Q47" s="19">
        <f t="shared" ca="1" si="3"/>
        <v>192.97590129477234</v>
      </c>
      <c r="R47" s="364">
        <f t="shared" ca="1" si="8"/>
        <v>7113.3365830143703</v>
      </c>
      <c r="S47" s="359">
        <f>INDEX('1 mos LIBOR'!$M$3:$M$122,MATCH(L47,'1 mos LIBOR'!$N$3:$N$122))</f>
        <v>1.8996699999999998E-2</v>
      </c>
      <c r="T47" s="365">
        <f t="shared" si="9"/>
        <v>0.04</v>
      </c>
    </row>
    <row r="48" spans="2:20">
      <c r="B48" s="363">
        <f t="shared" si="10"/>
        <v>48426</v>
      </c>
      <c r="C48" s="310">
        <f t="shared" si="11"/>
        <v>124</v>
      </c>
      <c r="D48" s="19">
        <f ca="1">INDEX('Monthly Cash Flow'!$L$189:$EM$189, MATCH(C48, 'Monthly Cash Flow'!$L$12:$EM$12, 0))</f>
        <v>0</v>
      </c>
      <c r="E48" s="19">
        <f t="shared" ca="1" si="0"/>
        <v>0</v>
      </c>
      <c r="F48" s="19">
        <f t="shared" ca="1" si="4"/>
        <v>0</v>
      </c>
      <c r="G48" s="19">
        <f t="shared" ca="1" si="1"/>
        <v>0</v>
      </c>
      <c r="H48" s="364">
        <f t="shared" ca="1" si="5"/>
        <v>0</v>
      </c>
      <c r="I48" s="359">
        <f>MAX($J$5, INDEX('1 mos LIBOR'!$M$3:$M$122,MATCH(B48,'1 mos LIBOR'!$N$3:$N$122)))</f>
        <v>1.9434900000000001E-2</v>
      </c>
      <c r="J48" s="365">
        <f t="shared" si="6"/>
        <v>0.04</v>
      </c>
      <c r="L48" s="363">
        <f t="shared" si="12"/>
        <v>47695</v>
      </c>
      <c r="M48" s="310">
        <f t="shared" si="13"/>
        <v>100</v>
      </c>
      <c r="N48" s="19">
        <v>7296.1103216055826</v>
      </c>
      <c r="O48" s="19">
        <f t="shared" ca="1" si="2"/>
        <v>217.33027624246949</v>
      </c>
      <c r="P48" s="19">
        <f t="shared" si="7"/>
        <v>24.320367738685277</v>
      </c>
      <c r="Q48" s="19">
        <f t="shared" ca="1" si="3"/>
        <v>193.00990850378423</v>
      </c>
      <c r="R48" s="364">
        <f t="shared" ca="1" si="8"/>
        <v>7103.100413101798</v>
      </c>
      <c r="S48" s="359">
        <f>INDEX('1 mos LIBOR'!$M$3:$M$122,MATCH(L48,'1 mos LIBOR'!$N$3:$N$122))</f>
        <v>1.90197E-2</v>
      </c>
      <c r="T48" s="365">
        <f t="shared" si="9"/>
        <v>0.04</v>
      </c>
    </row>
    <row r="49" spans="2:20">
      <c r="B49" s="363">
        <f t="shared" si="10"/>
        <v>48457</v>
      </c>
      <c r="C49" s="310">
        <f t="shared" si="11"/>
        <v>125</v>
      </c>
      <c r="D49" s="19">
        <f ca="1">INDEX('Monthly Cash Flow'!$L$189:$EM$189, MATCH(C49, 'Monthly Cash Flow'!$L$12:$EM$12, 0))</f>
        <v>0</v>
      </c>
      <c r="E49" s="19">
        <f t="shared" ca="1" si="0"/>
        <v>0</v>
      </c>
      <c r="F49" s="19">
        <f t="shared" ca="1" si="4"/>
        <v>0</v>
      </c>
      <c r="G49" s="19">
        <f t="shared" ca="1" si="1"/>
        <v>0</v>
      </c>
      <c r="H49" s="364">
        <f t="shared" ca="1" si="5"/>
        <v>0</v>
      </c>
      <c r="I49" s="359">
        <f>MAX($J$5, INDEX('1 mos LIBOR'!$M$3:$M$122,MATCH(B49,'1 mos LIBOR'!$N$3:$N$122)))</f>
        <v>1.9434900000000001E-2</v>
      </c>
      <c r="J49" s="365">
        <f t="shared" si="6"/>
        <v>0.04</v>
      </c>
      <c r="L49" s="363">
        <f t="shared" si="12"/>
        <v>47726</v>
      </c>
      <c r="M49" s="310">
        <f t="shared" si="13"/>
        <v>101</v>
      </c>
      <c r="N49" s="19">
        <v>7285.8710428044697</v>
      </c>
      <c r="O49" s="19">
        <f t="shared" ca="1" si="2"/>
        <v>217.33027624246949</v>
      </c>
      <c r="P49" s="19">
        <f t="shared" si="7"/>
        <v>24.286236809348235</v>
      </c>
      <c r="Q49" s="19">
        <f t="shared" ca="1" si="3"/>
        <v>193.04403943312127</v>
      </c>
      <c r="R49" s="364">
        <f t="shared" ca="1" si="8"/>
        <v>7092.8270033713488</v>
      </c>
      <c r="S49" s="359">
        <f>INDEX('1 mos LIBOR'!$M$3:$M$122,MATCH(L49,'1 mos LIBOR'!$N$3:$N$122))</f>
        <v>1.9046E-2</v>
      </c>
      <c r="T49" s="365">
        <f t="shared" si="9"/>
        <v>0.04</v>
      </c>
    </row>
    <row r="50" spans="2:20">
      <c r="B50" s="363">
        <f t="shared" si="10"/>
        <v>48487</v>
      </c>
      <c r="C50" s="310">
        <f t="shared" si="11"/>
        <v>126</v>
      </c>
      <c r="D50" s="19">
        <f ca="1">INDEX('Monthly Cash Flow'!$L$189:$EM$189, MATCH(C50, 'Monthly Cash Flow'!$L$12:$EM$12, 0))</f>
        <v>0</v>
      </c>
      <c r="E50" s="19">
        <f t="shared" ca="1" si="0"/>
        <v>0</v>
      </c>
      <c r="F50" s="19">
        <f t="shared" ca="1" si="4"/>
        <v>0</v>
      </c>
      <c r="G50" s="19">
        <f t="shared" ca="1" si="1"/>
        <v>0</v>
      </c>
      <c r="H50" s="364">
        <f t="shared" ca="1" si="5"/>
        <v>0</v>
      </c>
      <c r="I50" s="359">
        <f>MAX($J$5, INDEX('1 mos LIBOR'!$M$3:$M$122,MATCH(B50,'1 mos LIBOR'!$N$3:$N$122)))</f>
        <v>1.9434900000000001E-2</v>
      </c>
      <c r="J50" s="365">
        <f t="shared" si="6"/>
        <v>0.04</v>
      </c>
      <c r="L50" s="363">
        <f t="shared" si="12"/>
        <v>47756</v>
      </c>
      <c r="M50" s="310">
        <f t="shared" si="13"/>
        <v>102</v>
      </c>
      <c r="N50" s="19">
        <v>7275.5942777865375</v>
      </c>
      <c r="O50" s="19">
        <f t="shared" ca="1" si="2"/>
        <v>217.33027624246949</v>
      </c>
      <c r="P50" s="19">
        <f t="shared" si="7"/>
        <v>24.251980925955124</v>
      </c>
      <c r="Q50" s="19">
        <f t="shared" ca="1" si="3"/>
        <v>193.07829531651436</v>
      </c>
      <c r="R50" s="364">
        <f t="shared" ca="1" si="8"/>
        <v>7082.5159824700231</v>
      </c>
      <c r="S50" s="359">
        <f>INDEX('1 mos LIBOR'!$M$3:$M$122,MATCH(L50,'1 mos LIBOR'!$N$3:$N$122))</f>
        <v>1.9068499999999999E-2</v>
      </c>
      <c r="T50" s="365">
        <f t="shared" si="9"/>
        <v>0.04</v>
      </c>
    </row>
    <row r="51" spans="2:20">
      <c r="B51" s="363">
        <f t="shared" si="10"/>
        <v>48518</v>
      </c>
      <c r="C51" s="310">
        <f t="shared" si="11"/>
        <v>127</v>
      </c>
      <c r="D51" s="19">
        <f ca="1">INDEX('Monthly Cash Flow'!$L$189:$EM$189, MATCH(C51, 'Monthly Cash Flow'!$L$12:$EM$12, 0))</f>
        <v>0</v>
      </c>
      <c r="E51" s="19">
        <f t="shared" ca="1" si="0"/>
        <v>0</v>
      </c>
      <c r="F51" s="19">
        <f t="shared" ca="1" si="4"/>
        <v>0</v>
      </c>
      <c r="G51" s="19">
        <f t="shared" ca="1" si="1"/>
        <v>0</v>
      </c>
      <c r="H51" s="364">
        <f t="shared" ca="1" si="5"/>
        <v>0</v>
      </c>
      <c r="I51" s="359">
        <f>MAX($J$5, INDEX('1 mos LIBOR'!$M$3:$M$122,MATCH(B51,'1 mos LIBOR'!$N$3:$N$122)))</f>
        <v>1.9434900000000001E-2</v>
      </c>
      <c r="J51" s="365">
        <f t="shared" si="6"/>
        <v>0.04</v>
      </c>
      <c r="L51" s="363">
        <f t="shared" si="12"/>
        <v>47787</v>
      </c>
      <c r="M51" s="310">
        <f t="shared" si="13"/>
        <v>103</v>
      </c>
      <c r="N51" s="19">
        <v>7265.2798213390679</v>
      </c>
      <c r="O51" s="19">
        <f t="shared" ca="1" si="2"/>
        <v>217.33027624246949</v>
      </c>
      <c r="P51" s="19">
        <f t="shared" si="7"/>
        <v>24.217599404463559</v>
      </c>
      <c r="Q51" s="19">
        <f t="shared" ca="1" si="3"/>
        <v>193.11267683800594</v>
      </c>
      <c r="R51" s="364">
        <f t="shared" ca="1" si="8"/>
        <v>7072.1671445010616</v>
      </c>
      <c r="S51" s="359">
        <f>INDEX('1 mos LIBOR'!$M$3:$M$122,MATCH(L51,'1 mos LIBOR'!$N$3:$N$122))</f>
        <v>1.9092000000000001E-2</v>
      </c>
      <c r="T51" s="365">
        <f t="shared" si="9"/>
        <v>0.04</v>
      </c>
    </row>
    <row r="52" spans="2:20">
      <c r="B52" s="363">
        <f t="shared" si="10"/>
        <v>48548</v>
      </c>
      <c r="C52" s="310">
        <f t="shared" si="11"/>
        <v>128</v>
      </c>
      <c r="D52" s="19">
        <f ca="1">INDEX('Monthly Cash Flow'!$L$189:$EM$189, MATCH(C52, 'Monthly Cash Flow'!$L$12:$EM$12, 0))</f>
        <v>0</v>
      </c>
      <c r="E52" s="19">
        <f t="shared" ca="1" si="0"/>
        <v>0</v>
      </c>
      <c r="F52" s="19">
        <f t="shared" ca="1" si="4"/>
        <v>0</v>
      </c>
      <c r="G52" s="19">
        <f t="shared" ca="1" si="1"/>
        <v>0</v>
      </c>
      <c r="H52" s="364">
        <f t="shared" ca="1" si="5"/>
        <v>0</v>
      </c>
      <c r="I52" s="359">
        <f>MAX($J$5, INDEX('1 mos LIBOR'!$M$3:$M$122,MATCH(B52,'1 mos LIBOR'!$N$3:$N$122)))</f>
        <v>1.9434900000000001E-2</v>
      </c>
      <c r="J52" s="365">
        <f t="shared" si="6"/>
        <v>0.04</v>
      </c>
      <c r="L52" s="363">
        <f t="shared" si="12"/>
        <v>47817</v>
      </c>
      <c r="M52" s="310">
        <f t="shared" si="13"/>
        <v>104</v>
      </c>
      <c r="N52" s="19">
        <v>7254.9239308427377</v>
      </c>
      <c r="O52" s="19">
        <f t="shared" ca="1" si="2"/>
        <v>217.33027624246949</v>
      </c>
      <c r="P52" s="19">
        <f t="shared" si="7"/>
        <v>24.183079769475793</v>
      </c>
      <c r="Q52" s="19">
        <f t="shared" ca="1" si="3"/>
        <v>193.1471964729937</v>
      </c>
      <c r="R52" s="364">
        <f t="shared" ca="1" si="8"/>
        <v>7061.7767343697442</v>
      </c>
      <c r="S52" s="359">
        <f>INDEX('1 mos LIBOR'!$M$3:$M$122,MATCH(L52,'1 mos LIBOR'!$N$3:$N$122))</f>
        <v>1.9117599999999998E-2</v>
      </c>
      <c r="T52" s="365">
        <f t="shared" si="9"/>
        <v>0.04</v>
      </c>
    </row>
    <row r="53" spans="2:20">
      <c r="B53" s="363">
        <f t="shared" si="10"/>
        <v>48579</v>
      </c>
      <c r="C53" s="310">
        <f t="shared" si="11"/>
        <v>129</v>
      </c>
      <c r="D53" s="19">
        <f ca="1">INDEX('Monthly Cash Flow'!$L$189:$EM$189, MATCH(C53, 'Monthly Cash Flow'!$L$12:$EM$12, 0))</f>
        <v>0</v>
      </c>
      <c r="E53" s="19">
        <f t="shared" ca="1" si="0"/>
        <v>0</v>
      </c>
      <c r="F53" s="19">
        <f t="shared" ca="1" si="4"/>
        <v>0</v>
      </c>
      <c r="G53" s="19">
        <f t="shared" ca="1" si="1"/>
        <v>0</v>
      </c>
      <c r="H53" s="364">
        <f t="shared" ca="1" si="5"/>
        <v>0</v>
      </c>
      <c r="I53" s="359">
        <f>MAX($J$5, INDEX('1 mos LIBOR'!$M$3:$M$122,MATCH(B53,'1 mos LIBOR'!$N$3:$N$122)))</f>
        <v>1.9434900000000001E-2</v>
      </c>
      <c r="J53" s="365">
        <f t="shared" si="6"/>
        <v>0.04</v>
      </c>
      <c r="L53" s="363">
        <f t="shared" si="12"/>
        <v>47848</v>
      </c>
      <c r="M53" s="310">
        <f t="shared" si="13"/>
        <v>105</v>
      </c>
      <c r="N53" s="19">
        <v>7244.5266840998793</v>
      </c>
      <c r="O53" s="19">
        <f t="shared" ca="1" si="2"/>
        <v>217.33027624246949</v>
      </c>
      <c r="P53" s="19">
        <f t="shared" si="7"/>
        <v>24.148422280332934</v>
      </c>
      <c r="Q53" s="19">
        <f t="shared" ca="1" si="3"/>
        <v>193.18185396213656</v>
      </c>
      <c r="R53" s="364">
        <f t="shared" ca="1" si="8"/>
        <v>7051.344830137743</v>
      </c>
      <c r="S53" s="359">
        <f>INDEX('1 mos LIBOR'!$M$3:$M$122,MATCH(L53,'1 mos LIBOR'!$N$3:$N$122))</f>
        <v>1.9139199999999999E-2</v>
      </c>
      <c r="T53" s="365">
        <f t="shared" si="9"/>
        <v>0.04</v>
      </c>
    </row>
    <row r="54" spans="2:20">
      <c r="B54" s="363">
        <f t="shared" si="10"/>
        <v>48610</v>
      </c>
      <c r="C54" s="310">
        <f t="shared" si="11"/>
        <v>130</v>
      </c>
      <c r="D54" s="19">
        <f ca="1">INDEX('Monthly Cash Flow'!$L$189:$EM$189, MATCH(C54, 'Monthly Cash Flow'!$L$12:$EM$12, 0))</f>
        <v>0</v>
      </c>
      <c r="E54" s="19">
        <f t="shared" ca="1" si="0"/>
        <v>0</v>
      </c>
      <c r="F54" s="19">
        <f t="shared" ca="1" si="4"/>
        <v>0</v>
      </c>
      <c r="G54" s="19">
        <f t="shared" ca="1" si="1"/>
        <v>0</v>
      </c>
      <c r="H54" s="364">
        <f t="shared" ca="1" si="5"/>
        <v>0</v>
      </c>
      <c r="I54" s="359">
        <f>MAX($J$5, INDEX('1 mos LIBOR'!$M$3:$M$122,MATCH(B54,'1 mos LIBOR'!$N$3:$N$122)))</f>
        <v>1.9434900000000001E-2</v>
      </c>
      <c r="J54" s="365">
        <f t="shared" si="6"/>
        <v>0.04</v>
      </c>
      <c r="L54" s="363">
        <f t="shared" si="12"/>
        <v>47879</v>
      </c>
      <c r="M54" s="310">
        <f t="shared" si="13"/>
        <v>106</v>
      </c>
      <c r="N54" s="19">
        <v>7234.0879521068082</v>
      </c>
      <c r="O54" s="19">
        <f t="shared" ca="1" si="2"/>
        <v>217.33027624246949</v>
      </c>
      <c r="P54" s="19">
        <f t="shared" si="7"/>
        <v>24.113626507022698</v>
      </c>
      <c r="Q54" s="19">
        <f t="shared" ca="1" si="3"/>
        <v>193.21664973544679</v>
      </c>
      <c r="R54" s="364">
        <f t="shared" ca="1" si="8"/>
        <v>7040.8713023713617</v>
      </c>
      <c r="S54" s="359">
        <f>INDEX('1 mos LIBOR'!$M$3:$M$122,MATCH(L54,'1 mos LIBOR'!$N$3:$N$122))</f>
        <v>1.9162999999999999E-2</v>
      </c>
      <c r="T54" s="365">
        <f t="shared" si="9"/>
        <v>0.04</v>
      </c>
    </row>
    <row r="55" spans="2:20">
      <c r="B55" s="363">
        <f t="shared" si="10"/>
        <v>48638</v>
      </c>
      <c r="C55" s="310">
        <f t="shared" si="11"/>
        <v>131</v>
      </c>
      <c r="D55" s="19">
        <f ca="1">INDEX('Monthly Cash Flow'!$L$189:$EM$189, MATCH(C55, 'Monthly Cash Flow'!$L$12:$EM$12, 0))</f>
        <v>0</v>
      </c>
      <c r="E55" s="19">
        <f t="shared" ca="1" si="0"/>
        <v>0</v>
      </c>
      <c r="F55" s="19">
        <f t="shared" ca="1" si="4"/>
        <v>0</v>
      </c>
      <c r="G55" s="19">
        <f t="shared" ca="1" si="1"/>
        <v>0</v>
      </c>
      <c r="H55" s="364">
        <f t="shared" ca="1" si="5"/>
        <v>0</v>
      </c>
      <c r="I55" s="359">
        <f>MAX($J$5, INDEX('1 mos LIBOR'!$M$3:$M$122,MATCH(B55,'1 mos LIBOR'!$N$3:$N$122)))</f>
        <v>1.9434900000000001E-2</v>
      </c>
      <c r="J55" s="365">
        <f t="shared" si="6"/>
        <v>0.04</v>
      </c>
      <c r="L55" s="363">
        <f t="shared" si="12"/>
        <v>47907</v>
      </c>
      <c r="M55" s="310">
        <f t="shared" si="13"/>
        <v>107</v>
      </c>
      <c r="N55" s="19">
        <v>7223.6047894062367</v>
      </c>
      <c r="O55" s="19">
        <f t="shared" ca="1" si="2"/>
        <v>217.33027624246949</v>
      </c>
      <c r="P55" s="19">
        <f t="shared" si="7"/>
        <v>24.078682631354123</v>
      </c>
      <c r="Q55" s="19">
        <f t="shared" ca="1" si="3"/>
        <v>193.25159361111537</v>
      </c>
      <c r="R55" s="364">
        <f t="shared" ca="1" si="8"/>
        <v>7030.3531957951218</v>
      </c>
      <c r="S55" s="359">
        <f>INDEX('1 mos LIBOR'!$M$3:$M$122,MATCH(L55,'1 mos LIBOR'!$N$3:$N$122))</f>
        <v>1.91875E-2</v>
      </c>
      <c r="T55" s="365">
        <f t="shared" si="9"/>
        <v>0.04</v>
      </c>
    </row>
    <row r="56" spans="2:20">
      <c r="B56" s="363">
        <f t="shared" si="10"/>
        <v>48669</v>
      </c>
      <c r="C56" s="310">
        <f t="shared" si="11"/>
        <v>132</v>
      </c>
      <c r="D56" s="19">
        <f ca="1">INDEX('Monthly Cash Flow'!$L$189:$EM$189, MATCH(C56, 'Monthly Cash Flow'!$L$12:$EM$12, 0))</f>
        <v>0</v>
      </c>
      <c r="E56" s="19">
        <f t="shared" ca="1" si="0"/>
        <v>0</v>
      </c>
      <c r="F56" s="19">
        <f t="shared" ca="1" si="4"/>
        <v>0</v>
      </c>
      <c r="G56" s="19">
        <f t="shared" ca="1" si="1"/>
        <v>0</v>
      </c>
      <c r="H56" s="364">
        <f t="shared" ca="1" si="5"/>
        <v>0</v>
      </c>
      <c r="I56" s="359">
        <f>MAX($J$5, INDEX('1 mos LIBOR'!$M$3:$M$122,MATCH(B56,'1 mos LIBOR'!$N$3:$N$122)))</f>
        <v>1.9434900000000001E-2</v>
      </c>
      <c r="J56" s="365">
        <f t="shared" si="6"/>
        <v>0.04</v>
      </c>
      <c r="L56" s="363">
        <f t="shared" si="12"/>
        <v>47938</v>
      </c>
      <c r="M56" s="310">
        <f t="shared" si="13"/>
        <v>108</v>
      </c>
      <c r="N56" s="19">
        <v>7213.0776648725996</v>
      </c>
      <c r="O56" s="19">
        <f t="shared" ca="1" si="2"/>
        <v>217.33027624246949</v>
      </c>
      <c r="P56" s="19">
        <f t="shared" si="7"/>
        <v>24.043592216242001</v>
      </c>
      <c r="Q56" s="19">
        <f t="shared" ca="1" si="3"/>
        <v>193.2866840262275</v>
      </c>
      <c r="R56" s="364">
        <f t="shared" ca="1" si="8"/>
        <v>7019.7909808463719</v>
      </c>
      <c r="S56" s="359">
        <f>INDEX('1 mos LIBOR'!$M$3:$M$122,MATCH(L56,'1 mos LIBOR'!$N$3:$N$122))</f>
        <v>1.9208699999999999E-2</v>
      </c>
      <c r="T56" s="365">
        <f t="shared" si="9"/>
        <v>0.04</v>
      </c>
    </row>
    <row r="57" spans="2:20">
      <c r="B57" s="363">
        <f t="shared" si="10"/>
        <v>48699</v>
      </c>
      <c r="C57" s="310">
        <f t="shared" si="11"/>
        <v>133</v>
      </c>
      <c r="D57" s="19" t="e">
        <f>INDEX('Monthly Cash Flow'!$L$189:$EM$189, MATCH(C57, 'Monthly Cash Flow'!$L$12:$EM$12, 0))</f>
        <v>#N/A</v>
      </c>
      <c r="E57" s="19">
        <f t="shared" ca="1" si="0"/>
        <v>0</v>
      </c>
      <c r="F57" s="19" t="e">
        <f t="shared" si="4"/>
        <v>#N/A</v>
      </c>
      <c r="G57" s="19" t="e">
        <f t="shared" ca="1" si="1"/>
        <v>#N/A</v>
      </c>
      <c r="H57" s="364" t="e">
        <f t="shared" ca="1" si="5"/>
        <v>#N/A</v>
      </c>
      <c r="I57" s="359">
        <f>MAX($J$5, INDEX('1 mos LIBOR'!$M$3:$M$122,MATCH(B57,'1 mos LIBOR'!$N$3:$N$122)))</f>
        <v>1.9434900000000001E-2</v>
      </c>
      <c r="J57" s="365">
        <f t="shared" si="6"/>
        <v>0.04</v>
      </c>
      <c r="L57" s="363">
        <f t="shared" si="12"/>
        <v>47968</v>
      </c>
      <c r="M57" s="310">
        <f t="shared" si="13"/>
        <v>109</v>
      </c>
      <c r="N57" s="19">
        <v>7202.5067169649501</v>
      </c>
      <c r="O57" s="19">
        <f t="shared" ca="1" si="2"/>
        <v>217.33027624246949</v>
      </c>
      <c r="P57" s="19">
        <f t="shared" si="7"/>
        <v>24.0083557232165</v>
      </c>
      <c r="Q57" s="19">
        <f t="shared" ca="1" si="3"/>
        <v>193.32192051925298</v>
      </c>
      <c r="R57" s="364">
        <f t="shared" ca="1" si="8"/>
        <v>7009.1847964456974</v>
      </c>
      <c r="S57" s="359">
        <f>INDEX('1 mos LIBOR'!$M$3:$M$122,MATCH(L57,'1 mos LIBOR'!$N$3:$N$122))</f>
        <v>1.9231399999999999E-2</v>
      </c>
      <c r="T57" s="365">
        <f t="shared" si="9"/>
        <v>0.04</v>
      </c>
    </row>
    <row r="58" spans="2:20">
      <c r="B58" s="363">
        <f t="shared" si="10"/>
        <v>48730</v>
      </c>
      <c r="C58" s="310">
        <f t="shared" si="11"/>
        <v>134</v>
      </c>
      <c r="D58" s="19" t="e">
        <f>INDEX('Monthly Cash Flow'!$L$189:$EM$189, MATCH(C58, 'Monthly Cash Flow'!$L$12:$EM$12, 0))</f>
        <v>#N/A</v>
      </c>
      <c r="E58" s="19">
        <f t="shared" ca="1" si="0"/>
        <v>0</v>
      </c>
      <c r="F58" s="19" t="e">
        <f t="shared" si="4"/>
        <v>#N/A</v>
      </c>
      <c r="G58" s="19" t="e">
        <f t="shared" ca="1" si="1"/>
        <v>#N/A</v>
      </c>
      <c r="H58" s="364" t="e">
        <f t="shared" ca="1" si="5"/>
        <v>#N/A</v>
      </c>
      <c r="I58" s="359">
        <f>MAX($J$5, INDEX('1 mos LIBOR'!$M$3:$M$122,MATCH(B58,'1 mos LIBOR'!$N$3:$N$122)))</f>
        <v>1.9434900000000001E-2</v>
      </c>
      <c r="J58" s="365">
        <f t="shared" si="6"/>
        <v>0.04</v>
      </c>
      <c r="L58" s="363">
        <f t="shared" si="12"/>
        <v>47999</v>
      </c>
      <c r="M58" s="310">
        <f t="shared" si="13"/>
        <v>110</v>
      </c>
      <c r="N58" s="19">
        <v>7191.8902312163063</v>
      </c>
      <c r="O58" s="19">
        <f t="shared" ca="1" si="2"/>
        <v>217.33027624246949</v>
      </c>
      <c r="P58" s="19">
        <f t="shared" si="7"/>
        <v>23.972967437387691</v>
      </c>
      <c r="Q58" s="19">
        <f t="shared" ca="1" si="3"/>
        <v>193.3573088050818</v>
      </c>
      <c r="R58" s="364">
        <f t="shared" ca="1" si="8"/>
        <v>6998.5329224112247</v>
      </c>
      <c r="S58" s="359">
        <f>INDEX('1 mos LIBOR'!$M$3:$M$122,MATCH(L58,'1 mos LIBOR'!$N$3:$N$122))</f>
        <v>1.9255700000000001E-2</v>
      </c>
      <c r="T58" s="365">
        <f t="shared" si="9"/>
        <v>0.04</v>
      </c>
    </row>
    <row r="59" spans="2:20">
      <c r="B59" s="363">
        <f t="shared" si="10"/>
        <v>48760</v>
      </c>
      <c r="C59" s="310">
        <f t="shared" si="11"/>
        <v>135</v>
      </c>
      <c r="D59" s="19" t="e">
        <f>INDEX('Monthly Cash Flow'!$L$189:$EM$189, MATCH(C59, 'Monthly Cash Flow'!$L$12:$EM$12, 0))</f>
        <v>#N/A</v>
      </c>
      <c r="E59" s="19">
        <f t="shared" ca="1" si="0"/>
        <v>0</v>
      </c>
      <c r="F59" s="19" t="e">
        <f t="shared" si="4"/>
        <v>#N/A</v>
      </c>
      <c r="G59" s="19" t="e">
        <f t="shared" ca="1" si="1"/>
        <v>#N/A</v>
      </c>
      <c r="H59" s="364" t="e">
        <f t="shared" ca="1" si="5"/>
        <v>#N/A</v>
      </c>
      <c r="I59" s="359">
        <f>MAX($J$5, INDEX('1 mos LIBOR'!$M$3:$M$122,MATCH(B59,'1 mos LIBOR'!$N$3:$N$122)))</f>
        <v>1.9434900000000001E-2</v>
      </c>
      <c r="J59" s="365">
        <f t="shared" si="6"/>
        <v>0.04</v>
      </c>
      <c r="L59" s="363">
        <f t="shared" si="12"/>
        <v>48029</v>
      </c>
      <c r="M59" s="310">
        <f t="shared" si="13"/>
        <v>111</v>
      </c>
      <c r="N59" s="19">
        <v>7181.2285165629955</v>
      </c>
      <c r="O59" s="19">
        <f t="shared" ca="1" si="2"/>
        <v>217.33027624246949</v>
      </c>
      <c r="P59" s="19">
        <f t="shared" si="7"/>
        <v>23.937428388543321</v>
      </c>
      <c r="Q59" s="19">
        <f t="shared" ca="1" si="3"/>
        <v>193.39284785392618</v>
      </c>
      <c r="R59" s="364">
        <f t="shared" ca="1" si="8"/>
        <v>6987.8356687090691</v>
      </c>
      <c r="S59" s="359">
        <f>INDEX('1 mos LIBOR'!$M$3:$M$122,MATCH(L59,'1 mos LIBOR'!$N$3:$N$122))</f>
        <v>1.9276999999999999E-2</v>
      </c>
      <c r="T59" s="365">
        <f t="shared" si="9"/>
        <v>0.04</v>
      </c>
    </row>
    <row r="60" spans="2:20">
      <c r="B60" s="363">
        <f t="shared" si="10"/>
        <v>48791</v>
      </c>
      <c r="C60" s="310">
        <f t="shared" si="11"/>
        <v>136</v>
      </c>
      <c r="D60" s="19" t="e">
        <f>INDEX('Monthly Cash Flow'!$L$189:$EM$189, MATCH(C60, 'Monthly Cash Flow'!$L$12:$EM$12, 0))</f>
        <v>#N/A</v>
      </c>
      <c r="E60" s="19">
        <f t="shared" ca="1" si="0"/>
        <v>0</v>
      </c>
      <c r="F60" s="19" t="e">
        <f t="shared" si="4"/>
        <v>#N/A</v>
      </c>
      <c r="G60" s="19" t="e">
        <f t="shared" ca="1" si="1"/>
        <v>#N/A</v>
      </c>
      <c r="H60" s="364" t="e">
        <f t="shared" ca="1" si="5"/>
        <v>#N/A</v>
      </c>
      <c r="I60" s="359">
        <f>MAX($J$5, INDEX('1 mos LIBOR'!$M$3:$M$122,MATCH(B60,'1 mos LIBOR'!$N$3:$N$122)))</f>
        <v>1.9434900000000001E-2</v>
      </c>
      <c r="J60" s="365">
        <f t="shared" si="6"/>
        <v>0.04</v>
      </c>
      <c r="L60" s="363">
        <f t="shared" si="12"/>
        <v>48060</v>
      </c>
      <c r="M60" s="310">
        <f t="shared" si="13"/>
        <v>112</v>
      </c>
      <c r="N60" s="19">
        <v>7170.522320879063</v>
      </c>
      <c r="O60" s="19">
        <f t="shared" ca="1" si="2"/>
        <v>217.33027624246949</v>
      </c>
      <c r="P60" s="19">
        <f t="shared" si="7"/>
        <v>23.901741069596877</v>
      </c>
      <c r="Q60" s="19">
        <f t="shared" ca="1" si="3"/>
        <v>193.42853517287261</v>
      </c>
      <c r="R60" s="364">
        <f t="shared" ca="1" si="8"/>
        <v>6977.0937857061908</v>
      </c>
      <c r="S60" s="359">
        <f>INDEX('1 mos LIBOR'!$M$3:$M$122,MATCH(L60,'1 mos LIBOR'!$N$3:$N$122))</f>
        <v>1.9299299999999998E-2</v>
      </c>
      <c r="T60" s="365">
        <f t="shared" si="9"/>
        <v>0.04</v>
      </c>
    </row>
    <row r="61" spans="2:20">
      <c r="B61" s="363">
        <f t="shared" si="10"/>
        <v>48822</v>
      </c>
      <c r="C61" s="310">
        <f t="shared" si="11"/>
        <v>137</v>
      </c>
      <c r="D61" s="19" t="e">
        <f>INDEX('Monthly Cash Flow'!$L$189:$EM$189, MATCH(C61, 'Monthly Cash Flow'!$L$12:$EM$12, 0))</f>
        <v>#N/A</v>
      </c>
      <c r="E61" s="19">
        <f t="shared" ca="1" si="0"/>
        <v>0</v>
      </c>
      <c r="F61" s="19" t="e">
        <f t="shared" si="4"/>
        <v>#N/A</v>
      </c>
      <c r="G61" s="19" t="e">
        <f t="shared" ca="1" si="1"/>
        <v>#N/A</v>
      </c>
      <c r="H61" s="364" t="e">
        <f t="shared" ca="1" si="5"/>
        <v>#N/A</v>
      </c>
      <c r="I61" s="359">
        <f>MAX($J$5, INDEX('1 mos LIBOR'!$M$3:$M$122,MATCH(B61,'1 mos LIBOR'!$N$3:$N$122)))</f>
        <v>1.9434900000000001E-2</v>
      </c>
      <c r="J61" s="365">
        <f t="shared" si="6"/>
        <v>0.04</v>
      </c>
      <c r="L61" s="363">
        <f t="shared" si="12"/>
        <v>48091</v>
      </c>
      <c r="M61" s="310">
        <f t="shared" si="13"/>
        <v>113</v>
      </c>
      <c r="N61" s="19">
        <v>7159.7702762687304</v>
      </c>
      <c r="O61" s="19">
        <f t="shared" ca="1" si="2"/>
        <v>217.33027624246949</v>
      </c>
      <c r="P61" s="19">
        <f t="shared" si="7"/>
        <v>23.865900920895768</v>
      </c>
      <c r="Q61" s="19">
        <f t="shared" ca="1" si="3"/>
        <v>193.46437532157373</v>
      </c>
      <c r="R61" s="364">
        <f t="shared" ca="1" si="8"/>
        <v>6966.3059009471563</v>
      </c>
      <c r="S61" s="359">
        <f>INDEX('1 mos LIBOR'!$M$3:$M$122,MATCH(L61,'1 mos LIBOR'!$N$3:$N$122))</f>
        <v>1.9323699999999999E-2</v>
      </c>
      <c r="T61" s="365">
        <f t="shared" si="9"/>
        <v>0.04</v>
      </c>
    </row>
    <row r="62" spans="2:20">
      <c r="B62" s="363">
        <f t="shared" si="10"/>
        <v>48852</v>
      </c>
      <c r="C62" s="310">
        <f t="shared" si="11"/>
        <v>138</v>
      </c>
      <c r="D62" s="19" t="e">
        <f>INDEX('Monthly Cash Flow'!$L$189:$EM$189, MATCH(C62, 'Monthly Cash Flow'!$L$12:$EM$12, 0))</f>
        <v>#N/A</v>
      </c>
      <c r="E62" s="19">
        <f t="shared" ca="1" si="0"/>
        <v>0</v>
      </c>
      <c r="F62" s="19" t="e">
        <f t="shared" si="4"/>
        <v>#N/A</v>
      </c>
      <c r="G62" s="19" t="e">
        <f t="shared" ca="1" si="1"/>
        <v>#N/A</v>
      </c>
      <c r="H62" s="364" t="e">
        <f t="shared" ca="1" si="5"/>
        <v>#N/A</v>
      </c>
      <c r="I62" s="359">
        <f>MAX($J$5, INDEX('1 mos LIBOR'!$M$3:$M$122,MATCH(B62,'1 mos LIBOR'!$N$3:$N$122)))</f>
        <v>1.9434900000000001E-2</v>
      </c>
      <c r="J62" s="365">
        <f t="shared" si="6"/>
        <v>0.04</v>
      </c>
      <c r="L62" s="363">
        <f t="shared" si="12"/>
        <v>48121</v>
      </c>
      <c r="M62" s="310">
        <f t="shared" si="13"/>
        <v>114</v>
      </c>
      <c r="N62" s="19">
        <v>7148.9730312947004</v>
      </c>
      <c r="O62" s="19">
        <f t="shared" ca="1" si="2"/>
        <v>217.33027624246949</v>
      </c>
      <c r="P62" s="19">
        <f t="shared" si="7"/>
        <v>23.829910104315669</v>
      </c>
      <c r="Q62" s="19">
        <f t="shared" ca="1" si="3"/>
        <v>193.50036613815382</v>
      </c>
      <c r="R62" s="364">
        <f t="shared" ca="1" si="8"/>
        <v>6955.472665156547</v>
      </c>
      <c r="S62" s="359">
        <f>INDEX('1 mos LIBOR'!$M$3:$M$122,MATCH(L62,'1 mos LIBOR'!$N$3:$N$122))</f>
        <v>1.9344900000000002E-2</v>
      </c>
      <c r="T62" s="365">
        <f t="shared" si="9"/>
        <v>0.04</v>
      </c>
    </row>
    <row r="63" spans="2:20">
      <c r="B63" s="363">
        <f t="shared" si="10"/>
        <v>48883</v>
      </c>
      <c r="C63" s="310">
        <f t="shared" si="11"/>
        <v>139</v>
      </c>
      <c r="D63" s="19" t="e">
        <f>INDEX('Monthly Cash Flow'!$L$189:$EM$189, MATCH(C63, 'Monthly Cash Flow'!$L$12:$EM$12, 0))</f>
        <v>#N/A</v>
      </c>
      <c r="E63" s="19">
        <f t="shared" ca="1" si="0"/>
        <v>0</v>
      </c>
      <c r="F63" s="19" t="e">
        <f t="shared" si="4"/>
        <v>#N/A</v>
      </c>
      <c r="G63" s="19" t="e">
        <f t="shared" ca="1" si="1"/>
        <v>#N/A</v>
      </c>
      <c r="H63" s="364" t="e">
        <f t="shared" ca="1" si="5"/>
        <v>#N/A</v>
      </c>
      <c r="I63" s="359">
        <f>MAX($J$5, INDEX('1 mos LIBOR'!$M$3:$M$122,MATCH(B63,'1 mos LIBOR'!$N$3:$N$122)))</f>
        <v>1.9434900000000001E-2</v>
      </c>
      <c r="J63" s="365">
        <f t="shared" si="6"/>
        <v>0.04</v>
      </c>
      <c r="L63" s="363">
        <f t="shared" si="12"/>
        <v>48152</v>
      </c>
      <c r="M63" s="310">
        <f t="shared" si="13"/>
        <v>115</v>
      </c>
      <c r="N63" s="19">
        <v>7138.1313766932362</v>
      </c>
      <c r="O63" s="19">
        <f t="shared" ca="1" si="2"/>
        <v>217.33027624246949</v>
      </c>
      <c r="P63" s="19">
        <f t="shared" si="7"/>
        <v>23.793771255644121</v>
      </c>
      <c r="Q63" s="19">
        <f t="shared" ca="1" si="3"/>
        <v>193.53650498682538</v>
      </c>
      <c r="R63" s="364">
        <f t="shared" ca="1" si="8"/>
        <v>6944.5948717064111</v>
      </c>
      <c r="S63" s="359">
        <f>INDEX('1 mos LIBOR'!$M$3:$M$122,MATCH(L63,'1 mos LIBOR'!$N$3:$N$122))</f>
        <v>1.93668E-2</v>
      </c>
      <c r="T63" s="365">
        <f t="shared" si="9"/>
        <v>0.04</v>
      </c>
    </row>
    <row r="64" spans="2:20">
      <c r="B64" s="363">
        <f t="shared" si="10"/>
        <v>48913</v>
      </c>
      <c r="C64" s="310">
        <f t="shared" si="11"/>
        <v>140</v>
      </c>
      <c r="D64" s="19" t="e">
        <f>INDEX('Monthly Cash Flow'!$L$189:$EM$189, MATCH(C64, 'Monthly Cash Flow'!$L$12:$EM$12, 0))</f>
        <v>#N/A</v>
      </c>
      <c r="E64" s="19">
        <f t="shared" ca="1" si="0"/>
        <v>0</v>
      </c>
      <c r="F64" s="19" t="e">
        <f t="shared" si="4"/>
        <v>#N/A</v>
      </c>
      <c r="G64" s="19" t="e">
        <f t="shared" ca="1" si="1"/>
        <v>#N/A</v>
      </c>
      <c r="H64" s="364" t="e">
        <f t="shared" ca="1" si="5"/>
        <v>#N/A</v>
      </c>
      <c r="I64" s="359">
        <f>MAX($J$5, INDEX('1 mos LIBOR'!$M$3:$M$122,MATCH(B64,'1 mos LIBOR'!$N$3:$N$122)))</f>
        <v>1.9434900000000001E-2</v>
      </c>
      <c r="J64" s="365">
        <f t="shared" si="6"/>
        <v>0.04</v>
      </c>
      <c r="L64" s="363">
        <f t="shared" si="12"/>
        <v>48182</v>
      </c>
      <c r="M64" s="310">
        <f t="shared" si="13"/>
        <v>116</v>
      </c>
      <c r="N64" s="19">
        <v>7127.243658528063</v>
      </c>
      <c r="O64" s="19">
        <f t="shared" ca="1" si="2"/>
        <v>217.33027624246949</v>
      </c>
      <c r="P64" s="19">
        <f t="shared" si="7"/>
        <v>23.757478861760209</v>
      </c>
      <c r="Q64" s="19">
        <f t="shared" ca="1" si="3"/>
        <v>193.57279738070929</v>
      </c>
      <c r="R64" s="364">
        <f t="shared" ca="1" si="8"/>
        <v>6933.6708611473532</v>
      </c>
      <c r="S64" s="359">
        <f>INDEX('1 mos LIBOR'!$M$3:$M$122,MATCH(L64,'1 mos LIBOR'!$N$3:$N$122))</f>
        <v>1.9390000000000001E-2</v>
      </c>
      <c r="T64" s="365">
        <f t="shared" si="9"/>
        <v>0.04</v>
      </c>
    </row>
    <row r="65" spans="2:20">
      <c r="B65" s="363">
        <f t="shared" si="10"/>
        <v>48944</v>
      </c>
      <c r="C65" s="310">
        <f t="shared" si="11"/>
        <v>141</v>
      </c>
      <c r="D65" s="19" t="e">
        <f>INDEX('Monthly Cash Flow'!$L$189:$EM$189, MATCH(C65, 'Monthly Cash Flow'!$L$12:$EM$12, 0))</f>
        <v>#N/A</v>
      </c>
      <c r="E65" s="19">
        <f t="shared" ca="1" si="0"/>
        <v>0</v>
      </c>
      <c r="F65" s="19" t="e">
        <f t="shared" si="4"/>
        <v>#N/A</v>
      </c>
      <c r="G65" s="19" t="e">
        <f t="shared" ca="1" si="1"/>
        <v>#N/A</v>
      </c>
      <c r="H65" s="364" t="e">
        <f t="shared" ca="1" si="5"/>
        <v>#N/A</v>
      </c>
      <c r="I65" s="359">
        <f>MAX($J$5, INDEX('1 mos LIBOR'!$M$3:$M$122,MATCH(B65,'1 mos LIBOR'!$N$3:$N$122)))</f>
        <v>1.9434900000000001E-2</v>
      </c>
      <c r="J65" s="365">
        <f t="shared" si="6"/>
        <v>0.04</v>
      </c>
      <c r="L65" s="363">
        <f t="shared" si="12"/>
        <v>48213</v>
      </c>
      <c r="M65" s="310">
        <f t="shared" si="13"/>
        <v>117</v>
      </c>
      <c r="N65" s="19">
        <v>7116.3110373837926</v>
      </c>
      <c r="O65" s="19">
        <f t="shared" ca="1" si="2"/>
        <v>217.33027624246949</v>
      </c>
      <c r="P65" s="19">
        <f t="shared" si="7"/>
        <v>23.721036791279307</v>
      </c>
      <c r="Q65" s="19">
        <f t="shared" ca="1" si="3"/>
        <v>193.60923945119018</v>
      </c>
      <c r="R65" s="364">
        <f t="shared" ca="1" si="8"/>
        <v>6922.7017979326029</v>
      </c>
      <c r="S65" s="359">
        <f>INDEX('1 mos LIBOR'!$M$3:$M$122,MATCH(L65,'1 mos LIBOR'!$N$3:$N$122))</f>
        <v>1.9410899999999998E-2</v>
      </c>
      <c r="T65" s="365">
        <f t="shared" si="9"/>
        <v>0.04</v>
      </c>
    </row>
    <row r="66" spans="2:20">
      <c r="B66" s="363">
        <f t="shared" si="10"/>
        <v>48975</v>
      </c>
      <c r="C66" s="310">
        <f t="shared" si="11"/>
        <v>142</v>
      </c>
      <c r="D66" s="19" t="e">
        <f>INDEX('Monthly Cash Flow'!$L$189:$EM$189, MATCH(C66, 'Monthly Cash Flow'!$L$12:$EM$12, 0))</f>
        <v>#N/A</v>
      </c>
      <c r="E66" s="19">
        <f t="shared" ca="1" si="0"/>
        <v>0</v>
      </c>
      <c r="F66" s="19" t="e">
        <f t="shared" si="4"/>
        <v>#N/A</v>
      </c>
      <c r="G66" s="19" t="e">
        <f t="shared" ca="1" si="1"/>
        <v>#N/A</v>
      </c>
      <c r="H66" s="364" t="e">
        <f t="shared" ca="1" si="5"/>
        <v>#N/A</v>
      </c>
      <c r="I66" s="359">
        <f>MAX($J$5, INDEX('1 mos LIBOR'!$M$3:$M$122,MATCH(B66,'1 mos LIBOR'!$N$3:$N$122)))</f>
        <v>1.9434900000000001E-2</v>
      </c>
      <c r="J66" s="365">
        <f t="shared" si="6"/>
        <v>0.04</v>
      </c>
      <c r="L66" s="363">
        <f t="shared" si="12"/>
        <v>48244</v>
      </c>
      <c r="M66" s="310">
        <f t="shared" si="13"/>
        <v>118</v>
      </c>
      <c r="N66" s="19">
        <v>7105.3340661484071</v>
      </c>
      <c r="O66" s="19">
        <f t="shared" ca="1" si="2"/>
        <v>217.33027624246949</v>
      </c>
      <c r="P66" s="19">
        <f t="shared" si="7"/>
        <v>23.684446887161357</v>
      </c>
      <c r="Q66" s="19">
        <f t="shared" ca="1" si="3"/>
        <v>193.64582935530814</v>
      </c>
      <c r="R66" s="364">
        <f t="shared" ca="1" si="8"/>
        <v>6911.6882367930993</v>
      </c>
      <c r="S66" s="359">
        <f>INDEX('1 mos LIBOR'!$M$3:$M$122,MATCH(L66,'1 mos LIBOR'!$N$3:$N$122))</f>
        <v>1.9434900000000001E-2</v>
      </c>
      <c r="T66" s="365">
        <f t="shared" si="9"/>
        <v>0.04</v>
      </c>
    </row>
    <row r="67" spans="2:20">
      <c r="B67" s="363">
        <f t="shared" si="10"/>
        <v>49003</v>
      </c>
      <c r="C67" s="310">
        <f t="shared" si="11"/>
        <v>143</v>
      </c>
      <c r="D67" s="19" t="e">
        <f>INDEX('Monthly Cash Flow'!$L$189:$EM$189, MATCH(C67, 'Monthly Cash Flow'!$L$12:$EM$12, 0))</f>
        <v>#N/A</v>
      </c>
      <c r="E67" s="19">
        <f t="shared" ca="1" si="0"/>
        <v>0</v>
      </c>
      <c r="F67" s="19" t="e">
        <f t="shared" si="4"/>
        <v>#N/A</v>
      </c>
      <c r="G67" s="19" t="e">
        <f t="shared" ca="1" si="1"/>
        <v>#N/A</v>
      </c>
      <c r="H67" s="364" t="e">
        <f t="shared" ca="1" si="5"/>
        <v>#N/A</v>
      </c>
      <c r="I67" s="359">
        <f>MAX($J$5, INDEX('1 mos LIBOR'!$M$3:$M$122,MATCH(B67,'1 mos LIBOR'!$N$3:$N$122)))</f>
        <v>1.9434900000000001E-2</v>
      </c>
      <c r="J67" s="365">
        <f t="shared" si="6"/>
        <v>0.04</v>
      </c>
      <c r="L67" s="363">
        <f t="shared" si="12"/>
        <v>48273</v>
      </c>
      <c r="M67" s="310">
        <f t="shared" si="13"/>
        <v>119</v>
      </c>
      <c r="N67" s="19">
        <v>7094.3113335646121</v>
      </c>
      <c r="O67" s="19">
        <f t="shared" ca="1" si="2"/>
        <v>217.33027624246949</v>
      </c>
      <c r="P67" s="19">
        <f t="shared" si="7"/>
        <v>23.647704445215371</v>
      </c>
      <c r="Q67" s="19">
        <f t="shared" ca="1" si="3"/>
        <v>193.68257179725413</v>
      </c>
      <c r="R67" s="364">
        <f t="shared" ca="1" si="8"/>
        <v>6900.6287617673579</v>
      </c>
      <c r="S67" s="359">
        <f>INDEX('1 mos LIBOR'!$M$3:$M$122,MATCH(L67,'1 mos LIBOR'!$N$3:$N$122))</f>
        <v>1.9434900000000001E-2</v>
      </c>
      <c r="T67" s="365">
        <f t="shared" si="9"/>
        <v>0.04</v>
      </c>
    </row>
    <row r="68" spans="2:20">
      <c r="B68" s="363">
        <f t="shared" si="10"/>
        <v>49034</v>
      </c>
      <c r="C68" s="310">
        <f t="shared" si="11"/>
        <v>144</v>
      </c>
      <c r="D68" s="19" t="e">
        <f>INDEX('Monthly Cash Flow'!$L$189:$EM$189, MATCH(C68, 'Monthly Cash Flow'!$L$12:$EM$12, 0))</f>
        <v>#N/A</v>
      </c>
      <c r="E68" s="19">
        <f t="shared" ca="1" si="0"/>
        <v>0</v>
      </c>
      <c r="F68" s="19" t="e">
        <f t="shared" si="4"/>
        <v>#N/A</v>
      </c>
      <c r="G68" s="19" t="e">
        <f t="shared" ca="1" si="1"/>
        <v>#N/A</v>
      </c>
      <c r="H68" s="364" t="e">
        <f t="shared" ca="1" si="5"/>
        <v>#N/A</v>
      </c>
      <c r="I68" s="359">
        <f>MAX($J$5, INDEX('1 mos LIBOR'!$M$3:$M$122,MATCH(B68,'1 mos LIBOR'!$N$3:$N$122)))</f>
        <v>1.9434900000000001E-2</v>
      </c>
      <c r="J68" s="365">
        <f t="shared" si="6"/>
        <v>0.04</v>
      </c>
      <c r="L68" s="363">
        <f t="shared" si="12"/>
        <v>48304</v>
      </c>
      <c r="M68" s="310">
        <f t="shared" si="13"/>
        <v>120</v>
      </c>
      <c r="N68" s="19">
        <v>7083.238394914013</v>
      </c>
      <c r="O68" s="19">
        <f t="shared" ca="1" si="2"/>
        <v>217.33027624246949</v>
      </c>
      <c r="P68" s="19">
        <f t="shared" si="7"/>
        <v>23.61079464971338</v>
      </c>
      <c r="Q68" s="19">
        <f t="shared" ca="1" si="3"/>
        <v>193.71948159275613</v>
      </c>
      <c r="R68" s="364">
        <f t="shared" ca="1" si="8"/>
        <v>6889.5189133212571</v>
      </c>
      <c r="S68" s="359">
        <f>INDEX('1 mos LIBOR'!$M$3:$M$122,MATCH(L68,'1 mos LIBOR'!$N$3:$N$122))</f>
        <v>1.9434900000000001E-2</v>
      </c>
      <c r="T68" s="365">
        <f t="shared" si="9"/>
        <v>0.04</v>
      </c>
    </row>
    <row r="69" spans="2:20">
      <c r="B69" s="363">
        <f t="shared" si="10"/>
        <v>49064</v>
      </c>
      <c r="C69" s="310">
        <f t="shared" si="11"/>
        <v>145</v>
      </c>
      <c r="D69" s="19" t="e">
        <f>INDEX('Monthly Cash Flow'!$L$189:$EM$189, MATCH(C69, 'Monthly Cash Flow'!$L$12:$EM$12, 0))</f>
        <v>#N/A</v>
      </c>
      <c r="E69" s="19">
        <f t="shared" ca="1" si="0"/>
        <v>0</v>
      </c>
      <c r="F69" s="19" t="e">
        <f t="shared" si="4"/>
        <v>#N/A</v>
      </c>
      <c r="G69" s="19" t="e">
        <f t="shared" ca="1" si="1"/>
        <v>#N/A</v>
      </c>
      <c r="H69" s="364" t="e">
        <f t="shared" ca="1" si="5"/>
        <v>#N/A</v>
      </c>
      <c r="I69" s="359">
        <f>MAX($J$5, INDEX('1 mos LIBOR'!$M$3:$M$122,MATCH(B69,'1 mos LIBOR'!$N$3:$N$122)))</f>
        <v>1.9434900000000001E-2</v>
      </c>
      <c r="J69" s="365">
        <f t="shared" si="6"/>
        <v>0.04</v>
      </c>
      <c r="L69" s="363">
        <f t="shared" si="12"/>
        <v>48334</v>
      </c>
      <c r="M69" s="310">
        <f t="shared" si="13"/>
        <v>121</v>
      </c>
      <c r="N69" s="19">
        <v>7072.115021519272</v>
      </c>
      <c r="O69" s="19">
        <f t="shared" ca="1" si="2"/>
        <v>217.33027624246949</v>
      </c>
      <c r="P69" s="19">
        <f t="shared" si="7"/>
        <v>23.573716738397575</v>
      </c>
      <c r="Q69" s="19">
        <f t="shared" ca="1" si="3"/>
        <v>193.75655950407193</v>
      </c>
      <c r="R69" s="364">
        <f t="shared" ca="1" si="8"/>
        <v>6878.3584620151996</v>
      </c>
      <c r="S69" s="359">
        <f>INDEX('1 mos LIBOR'!$M$3:$M$122,MATCH(L69,'1 mos LIBOR'!$N$3:$N$122))</f>
        <v>1.9434900000000001E-2</v>
      </c>
      <c r="T69" s="365">
        <f t="shared" si="9"/>
        <v>0.04</v>
      </c>
    </row>
    <row r="70" spans="2:20">
      <c r="B70" s="363">
        <f t="shared" si="10"/>
        <v>49095</v>
      </c>
      <c r="C70" s="310">
        <f t="shared" si="11"/>
        <v>146</v>
      </c>
      <c r="D70" s="19" t="e">
        <f>INDEX('Monthly Cash Flow'!$L$189:$EM$189, MATCH(C70, 'Monthly Cash Flow'!$L$12:$EM$12, 0))</f>
        <v>#N/A</v>
      </c>
      <c r="E70" s="19">
        <f t="shared" ca="1" si="0"/>
        <v>0</v>
      </c>
      <c r="F70" s="19" t="e">
        <f t="shared" si="4"/>
        <v>#N/A</v>
      </c>
      <c r="G70" s="19" t="e">
        <f t="shared" ca="1" si="1"/>
        <v>#N/A</v>
      </c>
      <c r="H70" s="364" t="e">
        <f t="shared" ca="1" si="5"/>
        <v>#N/A</v>
      </c>
      <c r="I70" s="359">
        <f>MAX($J$5, INDEX('1 mos LIBOR'!$M$3:$M$122,MATCH(B70,'1 mos LIBOR'!$N$3:$N$122)))</f>
        <v>1.9434900000000001E-2</v>
      </c>
      <c r="J70" s="365">
        <f t="shared" si="6"/>
        <v>0.04</v>
      </c>
      <c r="L70" s="363">
        <f t="shared" si="12"/>
        <v>48365</v>
      </c>
      <c r="M70" s="310">
        <f t="shared" si="13"/>
        <v>122</v>
      </c>
      <c r="N70" s="19">
        <v>7060.9409836614768</v>
      </c>
      <c r="O70" s="19">
        <f t="shared" ca="1" si="2"/>
        <v>217.33027624246949</v>
      </c>
      <c r="P70" s="19">
        <f t="shared" si="7"/>
        <v>23.536469945538258</v>
      </c>
      <c r="Q70" s="19">
        <f t="shared" ca="1" si="3"/>
        <v>193.79380629693122</v>
      </c>
      <c r="R70" s="364">
        <f t="shared" ca="1" si="8"/>
        <v>6867.1471773645453</v>
      </c>
      <c r="S70" s="359">
        <f>INDEX('1 mos LIBOR'!$M$3:$M$122,MATCH(L70,'1 mos LIBOR'!$N$3:$N$122))</f>
        <v>1.9434900000000001E-2</v>
      </c>
      <c r="T70" s="365">
        <f t="shared" si="9"/>
        <v>0.04</v>
      </c>
    </row>
    <row r="71" spans="2:20">
      <c r="B71" s="363">
        <f t="shared" si="10"/>
        <v>49125</v>
      </c>
      <c r="C71" s="310">
        <f t="shared" si="11"/>
        <v>147</v>
      </c>
      <c r="D71" s="19" t="e">
        <f>INDEX('Monthly Cash Flow'!$L$189:$EM$189, MATCH(C71, 'Monthly Cash Flow'!$L$12:$EM$12, 0))</f>
        <v>#N/A</v>
      </c>
      <c r="E71" s="19">
        <f t="shared" ca="1" si="0"/>
        <v>0</v>
      </c>
      <c r="F71" s="19" t="e">
        <f t="shared" si="4"/>
        <v>#N/A</v>
      </c>
      <c r="G71" s="19" t="e">
        <f t="shared" ca="1" si="1"/>
        <v>#N/A</v>
      </c>
      <c r="H71" s="364" t="e">
        <f t="shared" ca="1" si="5"/>
        <v>#N/A</v>
      </c>
      <c r="I71" s="359">
        <f>MAX($J$5, INDEX('1 mos LIBOR'!$M$3:$M$122,MATCH(B71,'1 mos LIBOR'!$N$3:$N$122)))</f>
        <v>1.9434900000000001E-2</v>
      </c>
      <c r="J71" s="365">
        <f t="shared" si="6"/>
        <v>0.04</v>
      </c>
      <c r="L71" s="363">
        <f t="shared" si="12"/>
        <v>48395</v>
      </c>
      <c r="M71" s="310">
        <f t="shared" si="13"/>
        <v>123</v>
      </c>
      <c r="N71" s="19">
        <v>7049.7160505753973</v>
      </c>
      <c r="O71" s="19">
        <f t="shared" ca="1" si="2"/>
        <v>217.33027624246949</v>
      </c>
      <c r="P71" s="19">
        <f t="shared" si="7"/>
        <v>23.499053501917988</v>
      </c>
      <c r="Q71" s="19">
        <f t="shared" ca="1" si="3"/>
        <v>193.83122274055151</v>
      </c>
      <c r="R71" s="364">
        <f t="shared" ca="1" si="8"/>
        <v>6855.884827834846</v>
      </c>
      <c r="S71" s="359">
        <f>INDEX('1 mos LIBOR'!$M$3:$M$122,MATCH(L71,'1 mos LIBOR'!$N$3:$N$122))</f>
        <v>1.9434900000000001E-2</v>
      </c>
      <c r="T71" s="365">
        <f t="shared" si="9"/>
        <v>0.04</v>
      </c>
    </row>
    <row r="72" spans="2:20">
      <c r="B72" s="363">
        <f t="shared" si="10"/>
        <v>49156</v>
      </c>
      <c r="C72" s="310">
        <f t="shared" si="11"/>
        <v>148</v>
      </c>
      <c r="D72" s="19" t="e">
        <f>INDEX('Monthly Cash Flow'!$L$189:$EM$189, MATCH(C72, 'Monthly Cash Flow'!$L$12:$EM$12, 0))</f>
        <v>#N/A</v>
      </c>
      <c r="E72" s="19">
        <f t="shared" ca="1" si="0"/>
        <v>0</v>
      </c>
      <c r="F72" s="19" t="e">
        <f t="shared" si="4"/>
        <v>#N/A</v>
      </c>
      <c r="G72" s="19" t="e">
        <f t="shared" ca="1" si="1"/>
        <v>#N/A</v>
      </c>
      <c r="H72" s="364" t="e">
        <f t="shared" ca="1" si="5"/>
        <v>#N/A</v>
      </c>
      <c r="I72" s="359">
        <f>MAX($J$5, INDEX('1 mos LIBOR'!$M$3:$M$122,MATCH(B72,'1 mos LIBOR'!$N$3:$N$122)))</f>
        <v>1.9434900000000001E-2</v>
      </c>
      <c r="J72" s="365">
        <f t="shared" si="6"/>
        <v>0.04</v>
      </c>
      <c r="L72" s="363">
        <f t="shared" si="12"/>
        <v>48426</v>
      </c>
      <c r="M72" s="310">
        <f t="shared" si="13"/>
        <v>124</v>
      </c>
      <c r="N72" s="19">
        <v>7038.4399904447209</v>
      </c>
      <c r="O72" s="19">
        <f t="shared" ca="1" si="2"/>
        <v>217.33027624246949</v>
      </c>
      <c r="P72" s="19">
        <f t="shared" si="7"/>
        <v>23.461466634815736</v>
      </c>
      <c r="Q72" s="19">
        <f t="shared" ca="1" si="3"/>
        <v>193.86880960765376</v>
      </c>
      <c r="R72" s="364">
        <f t="shared" ca="1" si="8"/>
        <v>6844.571180837067</v>
      </c>
      <c r="S72" s="359">
        <f>INDEX('1 mos LIBOR'!$M$3:$M$122,MATCH(L72,'1 mos LIBOR'!$N$3:$N$122))</f>
        <v>1.9434900000000001E-2</v>
      </c>
      <c r="T72" s="365">
        <f t="shared" si="9"/>
        <v>0.04</v>
      </c>
    </row>
    <row r="73" spans="2:20">
      <c r="B73" s="363">
        <f t="shared" si="10"/>
        <v>49187</v>
      </c>
      <c r="C73" s="310">
        <f t="shared" si="11"/>
        <v>149</v>
      </c>
      <c r="D73" s="19" t="e">
        <f>INDEX('Monthly Cash Flow'!$L$189:$EM$189, MATCH(C73, 'Monthly Cash Flow'!$L$12:$EM$12, 0))</f>
        <v>#N/A</v>
      </c>
      <c r="E73" s="19">
        <f t="shared" ref="E73:E136" ca="1" si="14">-PMT(J73/12,$E$2*12,$D$9,)</f>
        <v>0</v>
      </c>
      <c r="F73" s="19" t="e">
        <f t="shared" si="4"/>
        <v>#N/A</v>
      </c>
      <c r="G73" s="19" t="e">
        <f t="shared" ref="G73:G136" ca="1" si="15">+E73-F73</f>
        <v>#N/A</v>
      </c>
      <c r="H73" s="364" t="e">
        <f t="shared" ca="1" si="5"/>
        <v>#N/A</v>
      </c>
      <c r="I73" s="359">
        <f>MAX($J$5, INDEX('1 mos LIBOR'!$M$3:$M$122,MATCH(B73,'1 mos LIBOR'!$N$3:$N$122)))</f>
        <v>1.9434900000000001E-2</v>
      </c>
      <c r="J73" s="365">
        <f t="shared" si="6"/>
        <v>0.04</v>
      </c>
      <c r="L73" s="363">
        <f t="shared" si="12"/>
        <v>48457</v>
      </c>
      <c r="M73" s="310">
        <f t="shared" si="13"/>
        <v>125</v>
      </c>
      <c r="N73" s="19">
        <v>7027.112570397263</v>
      </c>
      <c r="O73" s="19">
        <f t="shared" ref="O73:O136" ca="1" si="16">-PMT(T73/12,$O$2*12,$N$9,)</f>
        <v>217.33027624246949</v>
      </c>
      <c r="P73" s="19">
        <f t="shared" si="7"/>
        <v>23.423708567990875</v>
      </c>
      <c r="Q73" s="19">
        <f t="shared" ref="Q73:Q136" ca="1" si="17">+O73-P73</f>
        <v>193.90656767447862</v>
      </c>
      <c r="R73" s="364">
        <f t="shared" ca="1" si="8"/>
        <v>6833.2060027227844</v>
      </c>
      <c r="S73" s="359">
        <f>INDEX('1 mos LIBOR'!$M$3:$M$122,MATCH(L73,'1 mos LIBOR'!$N$3:$N$122))</f>
        <v>1.9434900000000001E-2</v>
      </c>
      <c r="T73" s="365">
        <f t="shared" si="9"/>
        <v>0.04</v>
      </c>
    </row>
    <row r="74" spans="2:20">
      <c r="B74" s="363">
        <f t="shared" si="10"/>
        <v>49217</v>
      </c>
      <c r="C74" s="310">
        <f t="shared" si="11"/>
        <v>150</v>
      </c>
      <c r="D74" s="19" t="e">
        <f>INDEX('Monthly Cash Flow'!$L$189:$EM$189, MATCH(C74, 'Monthly Cash Flow'!$L$12:$EM$12, 0))</f>
        <v>#N/A</v>
      </c>
      <c r="E74" s="19">
        <f t="shared" ca="1" si="14"/>
        <v>0</v>
      </c>
      <c r="F74" s="19" t="e">
        <f t="shared" ref="F74:F137" si="18">D74*J74/12</f>
        <v>#N/A</v>
      </c>
      <c r="G74" s="19" t="e">
        <f t="shared" ca="1" si="15"/>
        <v>#N/A</v>
      </c>
      <c r="H74" s="364" t="e">
        <f t="shared" ref="H74:H137" ca="1" si="19">+D74-G74</f>
        <v>#N/A</v>
      </c>
      <c r="I74" s="359">
        <f>MAX($J$5, INDEX('1 mos LIBOR'!$M$3:$M$122,MATCH(B74,'1 mos LIBOR'!$N$3:$N$122)))</f>
        <v>1.9434900000000001E-2</v>
      </c>
      <c r="J74" s="365">
        <f t="shared" ref="J74:J137" si="20">IF($I$2=1,I74+$J$4/10000,$J$3)</f>
        <v>0.04</v>
      </c>
      <c r="L74" s="363">
        <f t="shared" si="12"/>
        <v>48487</v>
      </c>
      <c r="M74" s="310">
        <f t="shared" si="13"/>
        <v>126</v>
      </c>
      <c r="N74" s="19">
        <v>7015.7335565001586</v>
      </c>
      <c r="O74" s="19">
        <f t="shared" ca="1" si="16"/>
        <v>217.33027624246949</v>
      </c>
      <c r="P74" s="19">
        <f t="shared" ref="P74:P137" si="21">N74*T74/12</f>
        <v>23.385778521667195</v>
      </c>
      <c r="Q74" s="19">
        <f t="shared" ca="1" si="17"/>
        <v>193.9444977208023</v>
      </c>
      <c r="R74" s="364">
        <f t="shared" ref="R74:R137" ca="1" si="22">+N74-Q74</f>
        <v>6821.7890587793563</v>
      </c>
      <c r="S74" s="359">
        <f>INDEX('1 mos LIBOR'!$M$3:$M$122,MATCH(L74,'1 mos LIBOR'!$N$3:$N$122))</f>
        <v>1.9434900000000001E-2</v>
      </c>
      <c r="T74" s="365">
        <f t="shared" ref="T74:T137" si="23">IF($S$2=1,S74+$T$4/10000,$T$3)</f>
        <v>0.04</v>
      </c>
    </row>
    <row r="75" spans="2:20">
      <c r="B75" s="363">
        <f t="shared" ref="B75:B138" si="24">EOMONTH(B74,1)</f>
        <v>49248</v>
      </c>
      <c r="C75" s="310">
        <f t="shared" ref="C75:C138" si="25">+C74+1</f>
        <v>151</v>
      </c>
      <c r="D75" s="19" t="e">
        <f>INDEX('Monthly Cash Flow'!$L$189:$EM$189, MATCH(C75, 'Monthly Cash Flow'!$L$12:$EM$12, 0))</f>
        <v>#N/A</v>
      </c>
      <c r="E75" s="19">
        <f t="shared" ca="1" si="14"/>
        <v>0</v>
      </c>
      <c r="F75" s="19" t="e">
        <f t="shared" si="18"/>
        <v>#N/A</v>
      </c>
      <c r="G75" s="19" t="e">
        <f t="shared" ca="1" si="15"/>
        <v>#N/A</v>
      </c>
      <c r="H75" s="364" t="e">
        <f t="shared" ca="1" si="19"/>
        <v>#N/A</v>
      </c>
      <c r="I75" s="359">
        <f>MAX($J$5, INDEX('1 mos LIBOR'!$M$3:$M$122,MATCH(B75,'1 mos LIBOR'!$N$3:$N$122)))</f>
        <v>1.9434900000000001E-2</v>
      </c>
      <c r="J75" s="365">
        <f t="shared" si="20"/>
        <v>0.04</v>
      </c>
      <c r="L75" s="363">
        <f t="shared" ref="L75:L138" si="26">EOMONTH(L74,1)</f>
        <v>48518</v>
      </c>
      <c r="M75" s="310">
        <f t="shared" ref="M75:M138" si="27">+M74+1</f>
        <v>127</v>
      </c>
      <c r="N75" s="19">
        <v>7004.3027137550307</v>
      </c>
      <c r="O75" s="19">
        <f t="shared" ca="1" si="16"/>
        <v>217.33027624246949</v>
      </c>
      <c r="P75" s="19">
        <f t="shared" si="21"/>
        <v>23.347675712516772</v>
      </c>
      <c r="Q75" s="19">
        <f t="shared" ca="1" si="17"/>
        <v>193.98260052995272</v>
      </c>
      <c r="R75" s="364">
        <f t="shared" ca="1" si="22"/>
        <v>6810.3201132250779</v>
      </c>
      <c r="S75" s="359">
        <f>INDEX('1 mos LIBOR'!$M$3:$M$122,MATCH(L75,'1 mos LIBOR'!$N$3:$N$122))</f>
        <v>1.9434900000000001E-2</v>
      </c>
      <c r="T75" s="365">
        <f t="shared" si="23"/>
        <v>0.04</v>
      </c>
    </row>
    <row r="76" spans="2:20">
      <c r="B76" s="363">
        <f t="shared" si="24"/>
        <v>49278</v>
      </c>
      <c r="C76" s="310">
        <f t="shared" si="25"/>
        <v>152</v>
      </c>
      <c r="D76" s="19" t="e">
        <f>INDEX('Monthly Cash Flow'!$L$189:$EM$189, MATCH(C76, 'Monthly Cash Flow'!$L$12:$EM$12, 0))</f>
        <v>#N/A</v>
      </c>
      <c r="E76" s="19">
        <f t="shared" ca="1" si="14"/>
        <v>0</v>
      </c>
      <c r="F76" s="19" t="e">
        <f t="shared" si="18"/>
        <v>#N/A</v>
      </c>
      <c r="G76" s="19" t="e">
        <f t="shared" ca="1" si="15"/>
        <v>#N/A</v>
      </c>
      <c r="H76" s="364" t="e">
        <f t="shared" ca="1" si="19"/>
        <v>#N/A</v>
      </c>
      <c r="I76" s="359">
        <f>MAX($J$5, INDEX('1 mos LIBOR'!$M$3:$M$122,MATCH(B76,'1 mos LIBOR'!$N$3:$N$122)))</f>
        <v>1.9434900000000001E-2</v>
      </c>
      <c r="J76" s="365">
        <f t="shared" si="20"/>
        <v>0.04</v>
      </c>
      <c r="L76" s="363">
        <f t="shared" si="26"/>
        <v>48548</v>
      </c>
      <c r="M76" s="310">
        <f t="shared" si="27"/>
        <v>128</v>
      </c>
      <c r="N76" s="19">
        <v>6992.8198060931381</v>
      </c>
      <c r="O76" s="19">
        <f t="shared" ca="1" si="16"/>
        <v>217.33027624246949</v>
      </c>
      <c r="P76" s="19">
        <f t="shared" si="21"/>
        <v>23.309399353643794</v>
      </c>
      <c r="Q76" s="19">
        <f t="shared" ca="1" si="17"/>
        <v>194.02087688882571</v>
      </c>
      <c r="R76" s="364">
        <f t="shared" ca="1" si="22"/>
        <v>6798.7989292043121</v>
      </c>
      <c r="S76" s="359">
        <f>INDEX('1 mos LIBOR'!$M$3:$M$122,MATCH(L76,'1 mos LIBOR'!$N$3:$N$122))</f>
        <v>1.9434900000000001E-2</v>
      </c>
      <c r="T76" s="365">
        <f t="shared" si="23"/>
        <v>0.04</v>
      </c>
    </row>
    <row r="77" spans="2:20">
      <c r="B77" s="363">
        <f t="shared" si="24"/>
        <v>49309</v>
      </c>
      <c r="C77" s="310">
        <f t="shared" si="25"/>
        <v>153</v>
      </c>
      <c r="D77" s="19" t="e">
        <f>INDEX('Monthly Cash Flow'!$L$189:$EM$189, MATCH(C77, 'Monthly Cash Flow'!$L$12:$EM$12, 0))</f>
        <v>#N/A</v>
      </c>
      <c r="E77" s="19">
        <f t="shared" ca="1" si="14"/>
        <v>0</v>
      </c>
      <c r="F77" s="19" t="e">
        <f t="shared" si="18"/>
        <v>#N/A</v>
      </c>
      <c r="G77" s="19" t="e">
        <f t="shared" ca="1" si="15"/>
        <v>#N/A</v>
      </c>
      <c r="H77" s="364" t="e">
        <f t="shared" ca="1" si="19"/>
        <v>#N/A</v>
      </c>
      <c r="I77" s="359">
        <f>MAX($J$5, INDEX('1 mos LIBOR'!$M$3:$M$122,MATCH(B77,'1 mos LIBOR'!$N$3:$N$122)))</f>
        <v>1.9434900000000001E-2</v>
      </c>
      <c r="J77" s="365">
        <f t="shared" si="20"/>
        <v>0.04</v>
      </c>
      <c r="L77" s="363">
        <f t="shared" si="26"/>
        <v>48579</v>
      </c>
      <c r="M77" s="310">
        <f t="shared" si="27"/>
        <v>129</v>
      </c>
      <c r="N77" s="19">
        <v>6981.2845963705004</v>
      </c>
      <c r="O77" s="19">
        <f t="shared" ca="1" si="16"/>
        <v>217.33027624246949</v>
      </c>
      <c r="P77" s="19">
        <f t="shared" si="21"/>
        <v>23.270948654568333</v>
      </c>
      <c r="Q77" s="19">
        <f t="shared" ca="1" si="17"/>
        <v>194.05932758790115</v>
      </c>
      <c r="R77" s="364">
        <f t="shared" ca="1" si="22"/>
        <v>6787.2252687825994</v>
      </c>
      <c r="S77" s="359">
        <f>INDEX('1 mos LIBOR'!$M$3:$M$122,MATCH(L77,'1 mos LIBOR'!$N$3:$N$122))</f>
        <v>1.9434900000000001E-2</v>
      </c>
      <c r="T77" s="365">
        <f t="shared" si="23"/>
        <v>0.04</v>
      </c>
    </row>
    <row r="78" spans="2:20">
      <c r="B78" s="363">
        <f t="shared" si="24"/>
        <v>49340</v>
      </c>
      <c r="C78" s="310">
        <f t="shared" si="25"/>
        <v>154</v>
      </c>
      <c r="D78" s="19" t="e">
        <f>INDEX('Monthly Cash Flow'!$L$189:$EM$189, MATCH(C78, 'Monthly Cash Flow'!$L$12:$EM$12, 0))</f>
        <v>#N/A</v>
      </c>
      <c r="E78" s="19">
        <f t="shared" ca="1" si="14"/>
        <v>0</v>
      </c>
      <c r="F78" s="19" t="e">
        <f t="shared" si="18"/>
        <v>#N/A</v>
      </c>
      <c r="G78" s="19" t="e">
        <f t="shared" ca="1" si="15"/>
        <v>#N/A</v>
      </c>
      <c r="H78" s="364" t="e">
        <f t="shared" ca="1" si="19"/>
        <v>#N/A</v>
      </c>
      <c r="I78" s="359">
        <f>MAX($J$5, INDEX('1 mos LIBOR'!$M$3:$M$122,MATCH(B78,'1 mos LIBOR'!$N$3:$N$122)))</f>
        <v>1.9434900000000001E-2</v>
      </c>
      <c r="J78" s="365">
        <f t="shared" si="20"/>
        <v>0.04</v>
      </c>
      <c r="L78" s="363">
        <f t="shared" si="26"/>
        <v>48610</v>
      </c>
      <c r="M78" s="310">
        <f t="shared" si="27"/>
        <v>130</v>
      </c>
      <c r="N78" s="19">
        <v>6969.6968463629983</v>
      </c>
      <c r="O78" s="19">
        <f t="shared" ca="1" si="16"/>
        <v>217.33027624246949</v>
      </c>
      <c r="P78" s="19">
        <f t="shared" si="21"/>
        <v>23.232322821209994</v>
      </c>
      <c r="Q78" s="19">
        <f t="shared" ca="1" si="17"/>
        <v>194.09795342125949</v>
      </c>
      <c r="R78" s="364">
        <f t="shared" ca="1" si="22"/>
        <v>6775.598892941739</v>
      </c>
      <c r="S78" s="359">
        <f>INDEX('1 mos LIBOR'!$M$3:$M$122,MATCH(L78,'1 mos LIBOR'!$N$3:$N$122))</f>
        <v>1.9434900000000001E-2</v>
      </c>
      <c r="T78" s="365">
        <f t="shared" si="23"/>
        <v>0.04</v>
      </c>
    </row>
    <row r="79" spans="2:20">
      <c r="B79" s="363">
        <f t="shared" si="24"/>
        <v>49368</v>
      </c>
      <c r="C79" s="310">
        <f t="shared" si="25"/>
        <v>155</v>
      </c>
      <c r="D79" s="19" t="e">
        <f>INDEX('Monthly Cash Flow'!$L$189:$EM$189, MATCH(C79, 'Monthly Cash Flow'!$L$12:$EM$12, 0))</f>
        <v>#N/A</v>
      </c>
      <c r="E79" s="19">
        <f t="shared" ca="1" si="14"/>
        <v>0</v>
      </c>
      <c r="F79" s="19" t="e">
        <f t="shared" si="18"/>
        <v>#N/A</v>
      </c>
      <c r="G79" s="19" t="e">
        <f t="shared" ca="1" si="15"/>
        <v>#N/A</v>
      </c>
      <c r="H79" s="364" t="e">
        <f t="shared" ca="1" si="19"/>
        <v>#N/A</v>
      </c>
      <c r="I79" s="359">
        <f>MAX($J$5, INDEX('1 mos LIBOR'!$M$3:$M$122,MATCH(B79,'1 mos LIBOR'!$N$3:$N$122)))</f>
        <v>1.9434900000000001E-2</v>
      </c>
      <c r="J79" s="365">
        <f t="shared" si="20"/>
        <v>0.04</v>
      </c>
      <c r="L79" s="363">
        <f t="shared" si="26"/>
        <v>48638</v>
      </c>
      <c r="M79" s="310">
        <f t="shared" si="27"/>
        <v>131</v>
      </c>
      <c r="N79" s="19">
        <v>6958.0563167614555</v>
      </c>
      <c r="O79" s="19">
        <f t="shared" ca="1" si="16"/>
        <v>217.33027624246949</v>
      </c>
      <c r="P79" s="19">
        <f t="shared" si="21"/>
        <v>23.193521055871518</v>
      </c>
      <c r="Q79" s="19">
        <f t="shared" ca="1" si="17"/>
        <v>194.13675518659798</v>
      </c>
      <c r="R79" s="364">
        <f t="shared" ca="1" si="22"/>
        <v>6763.9195615748577</v>
      </c>
      <c r="S79" s="359">
        <f>INDEX('1 mos LIBOR'!$M$3:$M$122,MATCH(L79,'1 mos LIBOR'!$N$3:$N$122))</f>
        <v>1.9434900000000001E-2</v>
      </c>
      <c r="T79" s="365">
        <f t="shared" si="23"/>
        <v>0.04</v>
      </c>
    </row>
    <row r="80" spans="2:20">
      <c r="B80" s="363">
        <f t="shared" si="24"/>
        <v>49399</v>
      </c>
      <c r="C80" s="310">
        <f t="shared" si="25"/>
        <v>156</v>
      </c>
      <c r="D80" s="19" t="e">
        <f>INDEX('Monthly Cash Flow'!$L$189:$EM$189, MATCH(C80, 'Monthly Cash Flow'!$L$12:$EM$12, 0))</f>
        <v>#N/A</v>
      </c>
      <c r="E80" s="19">
        <f t="shared" ca="1" si="14"/>
        <v>0</v>
      </c>
      <c r="F80" s="19" t="e">
        <f t="shared" si="18"/>
        <v>#N/A</v>
      </c>
      <c r="G80" s="19" t="e">
        <f t="shared" ca="1" si="15"/>
        <v>#N/A</v>
      </c>
      <c r="H80" s="364" t="e">
        <f t="shared" ca="1" si="19"/>
        <v>#N/A</v>
      </c>
      <c r="I80" s="359">
        <f>MAX($J$5, INDEX('1 mos LIBOR'!$M$3:$M$122,MATCH(B80,'1 mos LIBOR'!$N$3:$N$122)))</f>
        <v>1.9434900000000001E-2</v>
      </c>
      <c r="J80" s="365">
        <f t="shared" si="20"/>
        <v>0.04</v>
      </c>
      <c r="L80" s="363">
        <f t="shared" si="26"/>
        <v>48669</v>
      </c>
      <c r="M80" s="310">
        <f t="shared" si="27"/>
        <v>132</v>
      </c>
      <c r="N80" s="19">
        <v>6946.3627671666973</v>
      </c>
      <c r="O80" s="19">
        <f t="shared" ca="1" si="16"/>
        <v>217.33027624246949</v>
      </c>
      <c r="P80" s="19">
        <f t="shared" si="21"/>
        <v>23.154542557222324</v>
      </c>
      <c r="Q80" s="19">
        <f t="shared" ca="1" si="17"/>
        <v>194.17573368524717</v>
      </c>
      <c r="R80" s="364">
        <f t="shared" ca="1" si="22"/>
        <v>6752.1870334814503</v>
      </c>
      <c r="S80" s="359">
        <f>INDEX('1 mos LIBOR'!$M$3:$M$122,MATCH(L80,'1 mos LIBOR'!$N$3:$N$122))</f>
        <v>1.9434900000000001E-2</v>
      </c>
      <c r="T80" s="365">
        <f t="shared" si="23"/>
        <v>0.04</v>
      </c>
    </row>
    <row r="81" spans="2:20">
      <c r="B81" s="367">
        <f t="shared" si="24"/>
        <v>49429</v>
      </c>
      <c r="C81" s="323">
        <f t="shared" si="25"/>
        <v>157</v>
      </c>
      <c r="D81" s="368" t="e">
        <f>INDEX('Monthly Cash Flow'!$L$189:$EM$189, MATCH(C81, 'Monthly Cash Flow'!$L$12:$EM$12, 0))</f>
        <v>#N/A</v>
      </c>
      <c r="E81" s="368">
        <f t="shared" ca="1" si="14"/>
        <v>0</v>
      </c>
      <c r="F81" s="368" t="e">
        <f t="shared" si="18"/>
        <v>#N/A</v>
      </c>
      <c r="G81" s="368" t="e">
        <f t="shared" ca="1" si="15"/>
        <v>#N/A</v>
      </c>
      <c r="H81" s="369" t="e">
        <f t="shared" ca="1" si="19"/>
        <v>#N/A</v>
      </c>
      <c r="I81" s="370">
        <f>MAX($J$5, INDEX('1 mos LIBOR'!$M$3:$M$122,MATCH(B81,'1 mos LIBOR'!$N$3:$N$122)))</f>
        <v>1.9434900000000001E-2</v>
      </c>
      <c r="J81" s="371">
        <f t="shared" si="20"/>
        <v>0.04</v>
      </c>
      <c r="L81" s="363">
        <f t="shared" si="26"/>
        <v>48699</v>
      </c>
      <c r="M81" s="323">
        <f t="shared" si="27"/>
        <v>133</v>
      </c>
      <c r="N81" s="368">
        <v>6934.6159560845836</v>
      </c>
      <c r="O81" s="368">
        <f t="shared" ca="1" si="16"/>
        <v>217.33027624246949</v>
      </c>
      <c r="P81" s="368">
        <f t="shared" si="21"/>
        <v>23.115386520281945</v>
      </c>
      <c r="Q81" s="368">
        <f t="shared" ca="1" si="17"/>
        <v>194.21488972218754</v>
      </c>
      <c r="R81" s="369">
        <f t="shared" ca="1" si="22"/>
        <v>6740.4010663623958</v>
      </c>
      <c r="S81" s="370">
        <f>INDEX('1 mos LIBOR'!$M$3:$M$122,MATCH(L81,'1 mos LIBOR'!$N$3:$N$122))</f>
        <v>1.9434900000000001E-2</v>
      </c>
      <c r="T81" s="371">
        <f t="shared" si="23"/>
        <v>0.04</v>
      </c>
    </row>
    <row r="82" spans="2:20">
      <c r="B82" s="367">
        <f t="shared" si="24"/>
        <v>49460</v>
      </c>
      <c r="C82" s="323">
        <f t="shared" si="25"/>
        <v>158</v>
      </c>
      <c r="D82" s="368" t="e">
        <f>INDEX('Monthly Cash Flow'!$L$189:$EM$189, MATCH(C82, 'Monthly Cash Flow'!$L$12:$EM$12, 0))</f>
        <v>#N/A</v>
      </c>
      <c r="E82" s="368">
        <f t="shared" ca="1" si="14"/>
        <v>0</v>
      </c>
      <c r="F82" s="368" t="e">
        <f t="shared" si="18"/>
        <v>#N/A</v>
      </c>
      <c r="G82" s="368" t="e">
        <f t="shared" ca="1" si="15"/>
        <v>#N/A</v>
      </c>
      <c r="H82" s="369" t="e">
        <f t="shared" ca="1" si="19"/>
        <v>#N/A</v>
      </c>
      <c r="I82" s="370">
        <f>MAX($J$5, INDEX('1 mos LIBOR'!$M$3:$M$122,MATCH(B82,'1 mos LIBOR'!$N$3:$N$122)))</f>
        <v>1.9434900000000001E-2</v>
      </c>
      <c r="J82" s="371">
        <f t="shared" si="20"/>
        <v>0.04</v>
      </c>
      <c r="L82" s="363">
        <f t="shared" si="26"/>
        <v>48730</v>
      </c>
      <c r="M82" s="323">
        <f t="shared" si="27"/>
        <v>134</v>
      </c>
      <c r="N82" s="368">
        <v>6922.8156409210233</v>
      </c>
      <c r="O82" s="368">
        <f t="shared" ca="1" si="16"/>
        <v>217.33027624246949</v>
      </c>
      <c r="P82" s="368">
        <f t="shared" si="21"/>
        <v>23.076052136403408</v>
      </c>
      <c r="Q82" s="368">
        <f t="shared" ca="1" si="17"/>
        <v>194.25422410606609</v>
      </c>
      <c r="R82" s="369">
        <f t="shared" ca="1" si="22"/>
        <v>6728.5614168149568</v>
      </c>
      <c r="S82" s="370">
        <f>INDEX('1 mos LIBOR'!$M$3:$M$122,MATCH(L82,'1 mos LIBOR'!$N$3:$N$122))</f>
        <v>1.9434900000000001E-2</v>
      </c>
      <c r="T82" s="371">
        <f t="shared" si="23"/>
        <v>0.04</v>
      </c>
    </row>
    <row r="83" spans="2:20">
      <c r="B83" s="367">
        <f t="shared" si="24"/>
        <v>49490</v>
      </c>
      <c r="C83" s="323">
        <f t="shared" si="25"/>
        <v>159</v>
      </c>
      <c r="D83" s="368" t="e">
        <f>INDEX('Monthly Cash Flow'!$L$189:$EM$189, MATCH(C83, 'Monthly Cash Flow'!$L$12:$EM$12, 0))</f>
        <v>#N/A</v>
      </c>
      <c r="E83" s="368">
        <f t="shared" ca="1" si="14"/>
        <v>0</v>
      </c>
      <c r="F83" s="368" t="e">
        <f t="shared" si="18"/>
        <v>#N/A</v>
      </c>
      <c r="G83" s="368" t="e">
        <f t="shared" ca="1" si="15"/>
        <v>#N/A</v>
      </c>
      <c r="H83" s="369" t="e">
        <f t="shared" ca="1" si="19"/>
        <v>#N/A</v>
      </c>
      <c r="I83" s="370">
        <f>MAX($J$5, INDEX('1 mos LIBOR'!$M$3:$M$122,MATCH(B83,'1 mos LIBOR'!$N$3:$N$122)))</f>
        <v>1.9434900000000001E-2</v>
      </c>
      <c r="J83" s="371">
        <f t="shared" si="20"/>
        <v>0.04</v>
      </c>
      <c r="L83" s="363">
        <f t="shared" si="26"/>
        <v>48760</v>
      </c>
      <c r="M83" s="323">
        <f t="shared" si="27"/>
        <v>135</v>
      </c>
      <c r="N83" s="368">
        <v>6910.9615779769638</v>
      </c>
      <c r="O83" s="368">
        <f t="shared" ca="1" si="16"/>
        <v>217.33027624246949</v>
      </c>
      <c r="P83" s="368">
        <f t="shared" si="21"/>
        <v>23.036538593256548</v>
      </c>
      <c r="Q83" s="368">
        <f t="shared" ca="1" si="17"/>
        <v>194.29373764921294</v>
      </c>
      <c r="R83" s="369">
        <f t="shared" ca="1" si="22"/>
        <v>6716.667840327751</v>
      </c>
      <c r="S83" s="370">
        <f>INDEX('1 mos LIBOR'!$M$3:$M$122,MATCH(L83,'1 mos LIBOR'!$N$3:$N$122))</f>
        <v>1.9434900000000001E-2</v>
      </c>
      <c r="T83" s="371">
        <f t="shared" si="23"/>
        <v>0.04</v>
      </c>
    </row>
    <row r="84" spans="2:20">
      <c r="B84" s="367">
        <f t="shared" si="24"/>
        <v>49521</v>
      </c>
      <c r="C84" s="323">
        <f t="shared" si="25"/>
        <v>160</v>
      </c>
      <c r="D84" s="368" t="e">
        <f>INDEX('Monthly Cash Flow'!$L$189:$EM$189, MATCH(C84, 'Monthly Cash Flow'!$L$12:$EM$12, 0))</f>
        <v>#N/A</v>
      </c>
      <c r="E84" s="368">
        <f t="shared" ca="1" si="14"/>
        <v>0</v>
      </c>
      <c r="F84" s="368" t="e">
        <f t="shared" si="18"/>
        <v>#N/A</v>
      </c>
      <c r="G84" s="368" t="e">
        <f t="shared" ca="1" si="15"/>
        <v>#N/A</v>
      </c>
      <c r="H84" s="369" t="e">
        <f t="shared" ca="1" si="19"/>
        <v>#N/A</v>
      </c>
      <c r="I84" s="370">
        <f>MAX($J$5, INDEX('1 mos LIBOR'!$M$3:$M$122,MATCH(B84,'1 mos LIBOR'!$N$3:$N$122)))</f>
        <v>1.9434900000000001E-2</v>
      </c>
      <c r="J84" s="371">
        <f t="shared" si="20"/>
        <v>0.04</v>
      </c>
      <c r="L84" s="363">
        <f t="shared" si="26"/>
        <v>48791</v>
      </c>
      <c r="M84" s="323">
        <f t="shared" si="27"/>
        <v>136</v>
      </c>
      <c r="N84" s="368">
        <v>6899.0535224433579</v>
      </c>
      <c r="O84" s="368">
        <f t="shared" ca="1" si="16"/>
        <v>217.33027624246949</v>
      </c>
      <c r="P84" s="368">
        <f t="shared" si="21"/>
        <v>22.996845074811194</v>
      </c>
      <c r="Q84" s="368">
        <f t="shared" ca="1" si="17"/>
        <v>194.33343116765829</v>
      </c>
      <c r="R84" s="369">
        <f t="shared" ca="1" si="22"/>
        <v>6704.7200912756998</v>
      </c>
      <c r="S84" s="370">
        <f>INDEX('1 mos LIBOR'!$M$3:$M$122,MATCH(L84,'1 mos LIBOR'!$N$3:$N$122))</f>
        <v>1.9434900000000001E-2</v>
      </c>
      <c r="T84" s="371">
        <f t="shared" si="23"/>
        <v>0.04</v>
      </c>
    </row>
    <row r="85" spans="2:20">
      <c r="B85" s="367">
        <f t="shared" si="24"/>
        <v>49552</v>
      </c>
      <c r="C85" s="323">
        <f t="shared" si="25"/>
        <v>161</v>
      </c>
      <c r="D85" s="368" t="e">
        <f>INDEX('Monthly Cash Flow'!$L$189:$EM$189, MATCH(C85, 'Monthly Cash Flow'!$L$12:$EM$12, 0))</f>
        <v>#N/A</v>
      </c>
      <c r="E85" s="368">
        <f t="shared" ca="1" si="14"/>
        <v>0</v>
      </c>
      <c r="F85" s="368" t="e">
        <f t="shared" si="18"/>
        <v>#N/A</v>
      </c>
      <c r="G85" s="368" t="e">
        <f t="shared" ca="1" si="15"/>
        <v>#N/A</v>
      </c>
      <c r="H85" s="369" t="e">
        <f t="shared" ca="1" si="19"/>
        <v>#N/A</v>
      </c>
      <c r="I85" s="370">
        <f>MAX($J$5, INDEX('1 mos LIBOR'!$M$3:$M$122,MATCH(B85,'1 mos LIBOR'!$N$3:$N$122)))</f>
        <v>1.9434900000000001E-2</v>
      </c>
      <c r="J85" s="371">
        <f t="shared" si="20"/>
        <v>0.04</v>
      </c>
      <c r="L85" s="363">
        <f t="shared" si="26"/>
        <v>48822</v>
      </c>
      <c r="M85" s="323">
        <f t="shared" si="27"/>
        <v>137</v>
      </c>
      <c r="N85" s="368">
        <v>6887.0912283961088</v>
      </c>
      <c r="O85" s="368">
        <f t="shared" ca="1" si="16"/>
        <v>217.33027624246949</v>
      </c>
      <c r="P85" s="368">
        <f t="shared" si="21"/>
        <v>22.956970761320363</v>
      </c>
      <c r="Q85" s="368">
        <f t="shared" ca="1" si="17"/>
        <v>194.37330548114915</v>
      </c>
      <c r="R85" s="369">
        <f t="shared" ca="1" si="22"/>
        <v>6692.7179229149597</v>
      </c>
      <c r="S85" s="370">
        <f>INDEX('1 mos LIBOR'!$M$3:$M$122,MATCH(L85,'1 mos LIBOR'!$N$3:$N$122))</f>
        <v>1.9434900000000001E-2</v>
      </c>
      <c r="T85" s="371">
        <f t="shared" si="23"/>
        <v>0.04</v>
      </c>
    </row>
    <row r="86" spans="2:20">
      <c r="B86" s="367">
        <f t="shared" si="24"/>
        <v>49582</v>
      </c>
      <c r="C86" s="323">
        <f t="shared" si="25"/>
        <v>162</v>
      </c>
      <c r="D86" s="368" t="e">
        <f>INDEX('Monthly Cash Flow'!$L$189:$EM$189, MATCH(C86, 'Monthly Cash Flow'!$L$12:$EM$12, 0))</f>
        <v>#N/A</v>
      </c>
      <c r="E86" s="368">
        <f t="shared" ca="1" si="14"/>
        <v>0</v>
      </c>
      <c r="F86" s="368" t="e">
        <f t="shared" si="18"/>
        <v>#N/A</v>
      </c>
      <c r="G86" s="368" t="e">
        <f t="shared" ca="1" si="15"/>
        <v>#N/A</v>
      </c>
      <c r="H86" s="369" t="e">
        <f t="shared" ca="1" si="19"/>
        <v>#N/A</v>
      </c>
      <c r="I86" s="370">
        <f>MAX($J$5, INDEX('1 mos LIBOR'!$M$3:$M$122,MATCH(B86,'1 mos LIBOR'!$N$3:$N$122)))</f>
        <v>1.9434900000000001E-2</v>
      </c>
      <c r="J86" s="371">
        <f t="shared" si="20"/>
        <v>0.04</v>
      </c>
      <c r="L86" s="363">
        <f t="shared" si="26"/>
        <v>48852</v>
      </c>
      <c r="M86" s="323">
        <f t="shared" si="27"/>
        <v>138</v>
      </c>
      <c r="N86" s="368">
        <v>6875.0744487909906</v>
      </c>
      <c r="O86" s="368">
        <f t="shared" ca="1" si="16"/>
        <v>217.33027624246949</v>
      </c>
      <c r="P86" s="368">
        <f t="shared" si="21"/>
        <v>22.916914829303305</v>
      </c>
      <c r="Q86" s="368">
        <f t="shared" ca="1" si="17"/>
        <v>194.4133614131662</v>
      </c>
      <c r="R86" s="369">
        <f t="shared" ca="1" si="22"/>
        <v>6680.6610873778245</v>
      </c>
      <c r="S86" s="370">
        <f>INDEX('1 mos LIBOR'!$M$3:$M$122,MATCH(L86,'1 mos LIBOR'!$N$3:$N$122))</f>
        <v>1.9434900000000001E-2</v>
      </c>
      <c r="T86" s="371">
        <f t="shared" si="23"/>
        <v>0.04</v>
      </c>
    </row>
    <row r="87" spans="2:20">
      <c r="B87" s="367">
        <f t="shared" si="24"/>
        <v>49613</v>
      </c>
      <c r="C87" s="323">
        <f t="shared" si="25"/>
        <v>163</v>
      </c>
      <c r="D87" s="368" t="e">
        <f>INDEX('Monthly Cash Flow'!$L$189:$EM$189, MATCH(C87, 'Monthly Cash Flow'!$L$12:$EM$12, 0))</f>
        <v>#N/A</v>
      </c>
      <c r="E87" s="368">
        <f t="shared" ca="1" si="14"/>
        <v>0</v>
      </c>
      <c r="F87" s="368" t="e">
        <f t="shared" si="18"/>
        <v>#N/A</v>
      </c>
      <c r="G87" s="368" t="e">
        <f t="shared" ca="1" si="15"/>
        <v>#N/A</v>
      </c>
      <c r="H87" s="369" t="e">
        <f t="shared" ca="1" si="19"/>
        <v>#N/A</v>
      </c>
      <c r="I87" s="370">
        <f>MAX($J$5, INDEX('1 mos LIBOR'!$M$3:$M$122,MATCH(B87,'1 mos LIBOR'!$N$3:$N$122)))</f>
        <v>1.9434900000000001E-2</v>
      </c>
      <c r="J87" s="371">
        <f t="shared" si="20"/>
        <v>0.04</v>
      </c>
      <c r="L87" s="363">
        <f t="shared" si="26"/>
        <v>48883</v>
      </c>
      <c r="M87" s="323">
        <f t="shared" si="27"/>
        <v>139</v>
      </c>
      <c r="N87" s="368">
        <v>6863.0029354585467</v>
      </c>
      <c r="O87" s="368">
        <f t="shared" ca="1" si="16"/>
        <v>217.33027624246949</v>
      </c>
      <c r="P87" s="368">
        <f t="shared" si="21"/>
        <v>22.876676451528493</v>
      </c>
      <c r="Q87" s="368">
        <f t="shared" ca="1" si="17"/>
        <v>194.45359979094101</v>
      </c>
      <c r="R87" s="369">
        <f t="shared" ca="1" si="22"/>
        <v>6668.5493356676061</v>
      </c>
      <c r="S87" s="370">
        <f>INDEX('1 mos LIBOR'!$M$3:$M$122,MATCH(L87,'1 mos LIBOR'!$N$3:$N$122))</f>
        <v>1.9434900000000001E-2</v>
      </c>
      <c r="T87" s="371">
        <f t="shared" si="23"/>
        <v>0.04</v>
      </c>
    </row>
    <row r="88" spans="2:20">
      <c r="B88" s="367">
        <f t="shared" si="24"/>
        <v>49643</v>
      </c>
      <c r="C88" s="323">
        <f t="shared" si="25"/>
        <v>164</v>
      </c>
      <c r="D88" s="368" t="e">
        <f>INDEX('Monthly Cash Flow'!$L$189:$EM$189, MATCH(C88, 'Monthly Cash Flow'!$L$12:$EM$12, 0))</f>
        <v>#N/A</v>
      </c>
      <c r="E88" s="368">
        <f t="shared" ca="1" si="14"/>
        <v>0</v>
      </c>
      <c r="F88" s="368" t="e">
        <f t="shared" si="18"/>
        <v>#N/A</v>
      </c>
      <c r="G88" s="368" t="e">
        <f t="shared" ca="1" si="15"/>
        <v>#N/A</v>
      </c>
      <c r="H88" s="369" t="e">
        <f t="shared" ca="1" si="19"/>
        <v>#N/A</v>
      </c>
      <c r="I88" s="370">
        <f>MAX($J$5, INDEX('1 mos LIBOR'!$M$3:$M$122,MATCH(B88,'1 mos LIBOR'!$N$3:$N$122)))</f>
        <v>1.9434900000000001E-2</v>
      </c>
      <c r="J88" s="371">
        <f t="shared" si="20"/>
        <v>0.04</v>
      </c>
      <c r="L88" s="363">
        <f t="shared" si="26"/>
        <v>48913</v>
      </c>
      <c r="M88" s="323">
        <f t="shared" si="27"/>
        <v>140</v>
      </c>
      <c r="N88" s="368">
        <v>6850.8764390989645</v>
      </c>
      <c r="O88" s="368">
        <f t="shared" ca="1" si="16"/>
        <v>217.33027624246949</v>
      </c>
      <c r="P88" s="368">
        <f t="shared" si="21"/>
        <v>22.836254796996545</v>
      </c>
      <c r="Q88" s="368">
        <f t="shared" ca="1" si="17"/>
        <v>194.49402144547295</v>
      </c>
      <c r="R88" s="369">
        <f t="shared" ca="1" si="22"/>
        <v>6656.3824176534918</v>
      </c>
      <c r="S88" s="370">
        <f>INDEX('1 mos LIBOR'!$M$3:$M$122,MATCH(L88,'1 mos LIBOR'!$N$3:$N$122))</f>
        <v>1.9434900000000001E-2</v>
      </c>
      <c r="T88" s="371">
        <f t="shared" si="23"/>
        <v>0.04</v>
      </c>
    </row>
    <row r="89" spans="2:20">
      <c r="B89" s="367">
        <f t="shared" si="24"/>
        <v>49674</v>
      </c>
      <c r="C89" s="323">
        <f t="shared" si="25"/>
        <v>165</v>
      </c>
      <c r="D89" s="368" t="e">
        <f>INDEX('Monthly Cash Flow'!$L$189:$EM$189, MATCH(C89, 'Monthly Cash Flow'!$L$12:$EM$12, 0))</f>
        <v>#N/A</v>
      </c>
      <c r="E89" s="368">
        <f t="shared" ca="1" si="14"/>
        <v>0</v>
      </c>
      <c r="F89" s="368" t="e">
        <f t="shared" si="18"/>
        <v>#N/A</v>
      </c>
      <c r="G89" s="368" t="e">
        <f t="shared" ca="1" si="15"/>
        <v>#N/A</v>
      </c>
      <c r="H89" s="369" t="e">
        <f t="shared" ca="1" si="19"/>
        <v>#N/A</v>
      </c>
      <c r="I89" s="370">
        <f>MAX($J$5, INDEX('1 mos LIBOR'!$M$3:$M$122,MATCH(B89,'1 mos LIBOR'!$N$3:$N$122)))</f>
        <v>1.9434900000000001E-2</v>
      </c>
      <c r="J89" s="371">
        <f t="shared" si="20"/>
        <v>0.04</v>
      </c>
      <c r="L89" s="363">
        <f t="shared" si="26"/>
        <v>48944</v>
      </c>
      <c r="M89" s="323">
        <f t="shared" si="27"/>
        <v>141</v>
      </c>
      <c r="N89" s="368">
        <v>6838.694709276926</v>
      </c>
      <c r="O89" s="368">
        <f t="shared" ca="1" si="16"/>
        <v>217.33027624246949</v>
      </c>
      <c r="P89" s="368">
        <f t="shared" si="21"/>
        <v>22.795649030923087</v>
      </c>
      <c r="Q89" s="368">
        <f t="shared" ca="1" si="17"/>
        <v>194.53462721154642</v>
      </c>
      <c r="R89" s="369">
        <f t="shared" ca="1" si="22"/>
        <v>6644.1600820653794</v>
      </c>
      <c r="S89" s="370">
        <f>INDEX('1 mos LIBOR'!$M$3:$M$122,MATCH(L89,'1 mos LIBOR'!$N$3:$N$122))</f>
        <v>1.9434900000000001E-2</v>
      </c>
      <c r="T89" s="371">
        <f t="shared" si="23"/>
        <v>0.04</v>
      </c>
    </row>
    <row r="90" spans="2:20">
      <c r="B90" s="367">
        <f t="shared" si="24"/>
        <v>49705</v>
      </c>
      <c r="C90" s="323">
        <f t="shared" si="25"/>
        <v>166</v>
      </c>
      <c r="D90" s="368" t="e">
        <f>INDEX('Monthly Cash Flow'!$L$189:$EM$189, MATCH(C90, 'Monthly Cash Flow'!$L$12:$EM$12, 0))</f>
        <v>#N/A</v>
      </c>
      <c r="E90" s="368">
        <f t="shared" ca="1" si="14"/>
        <v>0</v>
      </c>
      <c r="F90" s="368" t="e">
        <f t="shared" si="18"/>
        <v>#N/A</v>
      </c>
      <c r="G90" s="368" t="e">
        <f t="shared" ca="1" si="15"/>
        <v>#N/A</v>
      </c>
      <c r="H90" s="369" t="e">
        <f t="shared" ca="1" si="19"/>
        <v>#N/A</v>
      </c>
      <c r="I90" s="370">
        <f>MAX($J$5, INDEX('1 mos LIBOR'!$M$3:$M$122,MATCH(B90,'1 mos LIBOR'!$N$3:$N$122)))</f>
        <v>1.9434900000000001E-2</v>
      </c>
      <c r="J90" s="371">
        <f t="shared" si="20"/>
        <v>0.04</v>
      </c>
      <c r="L90" s="363">
        <f t="shared" si="26"/>
        <v>48975</v>
      </c>
      <c r="M90" s="323">
        <f t="shared" si="27"/>
        <v>142</v>
      </c>
      <c r="N90" s="368">
        <v>6826.4574944164369</v>
      </c>
      <c r="O90" s="368">
        <f t="shared" ca="1" si="16"/>
        <v>217.33027624246949</v>
      </c>
      <c r="P90" s="368">
        <f t="shared" si="21"/>
        <v>22.754858314721456</v>
      </c>
      <c r="Q90" s="368">
        <f t="shared" ca="1" si="17"/>
        <v>194.57541792774805</v>
      </c>
      <c r="R90" s="369">
        <f t="shared" ca="1" si="22"/>
        <v>6631.8820764886887</v>
      </c>
      <c r="S90" s="370">
        <f>INDEX('1 mos LIBOR'!$M$3:$M$122,MATCH(L90,'1 mos LIBOR'!$N$3:$N$122))</f>
        <v>1.9434900000000001E-2</v>
      </c>
      <c r="T90" s="371">
        <f t="shared" si="23"/>
        <v>0.04</v>
      </c>
    </row>
    <row r="91" spans="2:20">
      <c r="B91" s="367">
        <f t="shared" si="24"/>
        <v>49734</v>
      </c>
      <c r="C91" s="323">
        <f t="shared" si="25"/>
        <v>167</v>
      </c>
      <c r="D91" s="368" t="e">
        <f>INDEX('Monthly Cash Flow'!$L$189:$EM$189, MATCH(C91, 'Monthly Cash Flow'!$L$12:$EM$12, 0))</f>
        <v>#N/A</v>
      </c>
      <c r="E91" s="368">
        <f t="shared" ca="1" si="14"/>
        <v>0</v>
      </c>
      <c r="F91" s="368" t="e">
        <f t="shared" si="18"/>
        <v>#N/A</v>
      </c>
      <c r="G91" s="368" t="e">
        <f t="shared" ca="1" si="15"/>
        <v>#N/A</v>
      </c>
      <c r="H91" s="369" t="e">
        <f t="shared" ca="1" si="19"/>
        <v>#N/A</v>
      </c>
      <c r="I91" s="370">
        <f>MAX($J$5, INDEX('1 mos LIBOR'!$M$3:$M$122,MATCH(B91,'1 mos LIBOR'!$N$3:$N$122)))</f>
        <v>1.9434900000000001E-2</v>
      </c>
      <c r="J91" s="371">
        <f t="shared" si="20"/>
        <v>0.04</v>
      </c>
      <c r="L91" s="363">
        <f t="shared" si="26"/>
        <v>49003</v>
      </c>
      <c r="M91" s="323">
        <f t="shared" si="27"/>
        <v>143</v>
      </c>
      <c r="N91" s="368">
        <v>6814.1645417956315</v>
      </c>
      <c r="O91" s="368">
        <f t="shared" ca="1" si="16"/>
        <v>217.33027624246949</v>
      </c>
      <c r="P91" s="368">
        <f t="shared" si="21"/>
        <v>22.713881805985437</v>
      </c>
      <c r="Q91" s="368">
        <f t="shared" ca="1" si="17"/>
        <v>194.61639443648406</v>
      </c>
      <c r="R91" s="369">
        <f t="shared" ca="1" si="22"/>
        <v>6619.5481473591472</v>
      </c>
      <c r="S91" s="370">
        <f>INDEX('1 mos LIBOR'!$M$3:$M$122,MATCH(L91,'1 mos LIBOR'!$N$3:$N$122))</f>
        <v>1.9434900000000001E-2</v>
      </c>
      <c r="T91" s="371">
        <f t="shared" si="23"/>
        <v>0.04</v>
      </c>
    </row>
    <row r="92" spans="2:20">
      <c r="B92" s="367">
        <f t="shared" si="24"/>
        <v>49765</v>
      </c>
      <c r="C92" s="323">
        <f t="shared" si="25"/>
        <v>168</v>
      </c>
      <c r="D92" s="368" t="e">
        <f>INDEX('Monthly Cash Flow'!$L$189:$EM$189, MATCH(C92, 'Monthly Cash Flow'!$L$12:$EM$12, 0))</f>
        <v>#N/A</v>
      </c>
      <c r="E92" s="368">
        <f t="shared" ca="1" si="14"/>
        <v>0</v>
      </c>
      <c r="F92" s="368" t="e">
        <f t="shared" si="18"/>
        <v>#N/A</v>
      </c>
      <c r="G92" s="368" t="e">
        <f t="shared" ca="1" si="15"/>
        <v>#N/A</v>
      </c>
      <c r="H92" s="369" t="e">
        <f t="shared" ca="1" si="19"/>
        <v>#N/A</v>
      </c>
      <c r="I92" s="370">
        <f>MAX($J$5, INDEX('1 mos LIBOR'!$M$3:$M$122,MATCH(B92,'1 mos LIBOR'!$N$3:$N$122)))</f>
        <v>1.9434900000000001E-2</v>
      </c>
      <c r="J92" s="371">
        <f t="shared" si="20"/>
        <v>0.04</v>
      </c>
      <c r="L92" s="363">
        <f t="shared" si="26"/>
        <v>49034</v>
      </c>
      <c r="M92" s="323">
        <f t="shared" si="27"/>
        <v>144</v>
      </c>
      <c r="N92" s="368">
        <v>6801.815597541553</v>
      </c>
      <c r="O92" s="368">
        <f t="shared" ca="1" si="16"/>
        <v>217.33027624246949</v>
      </c>
      <c r="P92" s="368">
        <f t="shared" si="21"/>
        <v>22.67271865847184</v>
      </c>
      <c r="Q92" s="368">
        <f t="shared" ca="1" si="17"/>
        <v>194.65755758399766</v>
      </c>
      <c r="R92" s="369">
        <f t="shared" ca="1" si="22"/>
        <v>6607.158039957555</v>
      </c>
      <c r="S92" s="370">
        <f>INDEX('1 mos LIBOR'!$M$3:$M$122,MATCH(L92,'1 mos LIBOR'!$N$3:$N$122))</f>
        <v>1.9434900000000001E-2</v>
      </c>
      <c r="T92" s="371">
        <f t="shared" si="23"/>
        <v>0.04</v>
      </c>
    </row>
    <row r="93" spans="2:20">
      <c r="B93" s="367">
        <f t="shared" si="24"/>
        <v>49795</v>
      </c>
      <c r="C93" s="323">
        <f t="shared" si="25"/>
        <v>169</v>
      </c>
      <c r="D93" s="368" t="e">
        <f>INDEX('Monthly Cash Flow'!$L$189:$EM$189, MATCH(C93, 'Monthly Cash Flow'!$L$12:$EM$12, 0))</f>
        <v>#N/A</v>
      </c>
      <c r="E93" s="368">
        <f t="shared" ca="1" si="14"/>
        <v>0</v>
      </c>
      <c r="F93" s="368" t="e">
        <f t="shared" si="18"/>
        <v>#N/A</v>
      </c>
      <c r="G93" s="368" t="e">
        <f t="shared" ca="1" si="15"/>
        <v>#N/A</v>
      </c>
      <c r="H93" s="369" t="e">
        <f t="shared" ca="1" si="19"/>
        <v>#N/A</v>
      </c>
      <c r="I93" s="370">
        <f>MAX($J$5, INDEX('1 mos LIBOR'!$M$3:$M$122,MATCH(B93,'1 mos LIBOR'!$N$3:$N$122)))</f>
        <v>1.9434900000000001E-2</v>
      </c>
      <c r="J93" s="371">
        <f t="shared" si="20"/>
        <v>0.04</v>
      </c>
      <c r="L93" s="363">
        <f t="shared" si="26"/>
        <v>49064</v>
      </c>
      <c r="M93" s="323">
        <f t="shared" si="27"/>
        <v>145</v>
      </c>
      <c r="N93" s="368">
        <v>6789.4104066249092</v>
      </c>
      <c r="O93" s="368">
        <f t="shared" ca="1" si="16"/>
        <v>217.33027624246949</v>
      </c>
      <c r="P93" s="368">
        <f t="shared" si="21"/>
        <v>22.631368022083034</v>
      </c>
      <c r="Q93" s="368">
        <f t="shared" ca="1" si="17"/>
        <v>194.69890822038647</v>
      </c>
      <c r="R93" s="369">
        <f t="shared" ca="1" si="22"/>
        <v>6594.7114984045229</v>
      </c>
      <c r="S93" s="370">
        <f>INDEX('1 mos LIBOR'!$M$3:$M$122,MATCH(L93,'1 mos LIBOR'!$N$3:$N$122))</f>
        <v>1.9434900000000001E-2</v>
      </c>
      <c r="T93" s="371">
        <f t="shared" si="23"/>
        <v>0.04</v>
      </c>
    </row>
    <row r="94" spans="2:20">
      <c r="B94" s="367">
        <f t="shared" si="24"/>
        <v>49826</v>
      </c>
      <c r="C94" s="323">
        <f t="shared" si="25"/>
        <v>170</v>
      </c>
      <c r="D94" s="368" t="e">
        <f>INDEX('Monthly Cash Flow'!$L$189:$EM$189, MATCH(C94, 'Monthly Cash Flow'!$L$12:$EM$12, 0))</f>
        <v>#N/A</v>
      </c>
      <c r="E94" s="368">
        <f t="shared" ca="1" si="14"/>
        <v>0</v>
      </c>
      <c r="F94" s="368" t="e">
        <f t="shared" si="18"/>
        <v>#N/A</v>
      </c>
      <c r="G94" s="368" t="e">
        <f t="shared" ca="1" si="15"/>
        <v>#N/A</v>
      </c>
      <c r="H94" s="369" t="e">
        <f t="shared" ca="1" si="19"/>
        <v>#N/A</v>
      </c>
      <c r="I94" s="370">
        <f>MAX($J$5, INDEX('1 mos LIBOR'!$M$3:$M$122,MATCH(B94,'1 mos LIBOR'!$N$3:$N$122)))</f>
        <v>1.9434900000000001E-2</v>
      </c>
      <c r="J94" s="371">
        <f t="shared" si="20"/>
        <v>0.04</v>
      </c>
      <c r="L94" s="363">
        <f t="shared" si="26"/>
        <v>49095</v>
      </c>
      <c r="M94" s="323">
        <f t="shared" si="27"/>
        <v>146</v>
      </c>
      <c r="N94" s="368">
        <v>6776.948712854808</v>
      </c>
      <c r="O94" s="368">
        <f t="shared" ca="1" si="16"/>
        <v>217.33027624246949</v>
      </c>
      <c r="P94" s="368">
        <f t="shared" si="21"/>
        <v>22.58982904284936</v>
      </c>
      <c r="Q94" s="368">
        <f t="shared" ca="1" si="17"/>
        <v>194.74044719962012</v>
      </c>
      <c r="R94" s="369">
        <f t="shared" ca="1" si="22"/>
        <v>6582.2082656551884</v>
      </c>
      <c r="S94" s="370">
        <f>INDEX('1 mos LIBOR'!$M$3:$M$122,MATCH(L94,'1 mos LIBOR'!$N$3:$N$122))</f>
        <v>1.9434900000000001E-2</v>
      </c>
      <c r="T94" s="371">
        <f t="shared" si="23"/>
        <v>0.04</v>
      </c>
    </row>
    <row r="95" spans="2:20">
      <c r="B95" s="367">
        <f t="shared" si="24"/>
        <v>49856</v>
      </c>
      <c r="C95" s="323">
        <f t="shared" si="25"/>
        <v>171</v>
      </c>
      <c r="D95" s="368" t="e">
        <f>INDEX('Monthly Cash Flow'!$L$189:$EM$189, MATCH(C95, 'Monthly Cash Flow'!$L$12:$EM$12, 0))</f>
        <v>#N/A</v>
      </c>
      <c r="E95" s="368">
        <f t="shared" ca="1" si="14"/>
        <v>0</v>
      </c>
      <c r="F95" s="368" t="e">
        <f t="shared" si="18"/>
        <v>#N/A</v>
      </c>
      <c r="G95" s="368" t="e">
        <f t="shared" ca="1" si="15"/>
        <v>#N/A</v>
      </c>
      <c r="H95" s="369" t="e">
        <f t="shared" ca="1" si="19"/>
        <v>#N/A</v>
      </c>
      <c r="I95" s="370">
        <f>MAX($J$5, INDEX('1 mos LIBOR'!$M$3:$M$122,MATCH(B95,'1 mos LIBOR'!$N$3:$N$122)))</f>
        <v>1.9434900000000001E-2</v>
      </c>
      <c r="J95" s="371">
        <f t="shared" si="20"/>
        <v>0.04</v>
      </c>
      <c r="L95" s="363">
        <f t="shared" si="26"/>
        <v>49125</v>
      </c>
      <c r="M95" s="323">
        <f t="shared" si="27"/>
        <v>147</v>
      </c>
      <c r="N95" s="368">
        <v>6764.4302588734654</v>
      </c>
      <c r="O95" s="368">
        <f t="shared" ca="1" si="16"/>
        <v>217.33027624246949</v>
      </c>
      <c r="P95" s="368">
        <f t="shared" si="21"/>
        <v>22.548100862911554</v>
      </c>
      <c r="Q95" s="368">
        <f t="shared" ca="1" si="17"/>
        <v>194.78217537955794</v>
      </c>
      <c r="R95" s="369">
        <f t="shared" ca="1" si="22"/>
        <v>6569.6480834939075</v>
      </c>
      <c r="S95" s="370">
        <f>INDEX('1 mos LIBOR'!$M$3:$M$122,MATCH(L95,'1 mos LIBOR'!$N$3:$N$122))</f>
        <v>1.9434900000000001E-2</v>
      </c>
      <c r="T95" s="371">
        <f t="shared" si="23"/>
        <v>0.04</v>
      </c>
    </row>
    <row r="96" spans="2:20">
      <c r="B96" s="367">
        <f t="shared" si="24"/>
        <v>49887</v>
      </c>
      <c r="C96" s="323">
        <f t="shared" si="25"/>
        <v>172</v>
      </c>
      <c r="D96" s="368" t="e">
        <f>INDEX('Monthly Cash Flow'!$L$189:$EM$189, MATCH(C96, 'Monthly Cash Flow'!$L$12:$EM$12, 0))</f>
        <v>#N/A</v>
      </c>
      <c r="E96" s="368">
        <f t="shared" ca="1" si="14"/>
        <v>0</v>
      </c>
      <c r="F96" s="368" t="e">
        <f t="shared" si="18"/>
        <v>#N/A</v>
      </c>
      <c r="G96" s="368" t="e">
        <f t="shared" ca="1" si="15"/>
        <v>#N/A</v>
      </c>
      <c r="H96" s="369" t="e">
        <f t="shared" ca="1" si="19"/>
        <v>#N/A</v>
      </c>
      <c r="I96" s="370">
        <f>MAX($J$5, INDEX('1 mos LIBOR'!$M$3:$M$122,MATCH(B96,'1 mos LIBOR'!$N$3:$N$122)))</f>
        <v>1.9434900000000001E-2</v>
      </c>
      <c r="J96" s="371">
        <f t="shared" si="20"/>
        <v>0.04</v>
      </c>
      <c r="L96" s="363">
        <f t="shared" si="26"/>
        <v>49156</v>
      </c>
      <c r="M96" s="323">
        <f t="shared" si="27"/>
        <v>148</v>
      </c>
      <c r="N96" s="368">
        <v>6751.8547861508896</v>
      </c>
      <c r="O96" s="368">
        <f t="shared" ca="1" si="16"/>
        <v>217.33027624246949</v>
      </c>
      <c r="P96" s="368">
        <f t="shared" si="21"/>
        <v>22.506182620502965</v>
      </c>
      <c r="Q96" s="368">
        <f t="shared" ca="1" si="17"/>
        <v>194.82409362196654</v>
      </c>
      <c r="R96" s="369">
        <f t="shared" ca="1" si="22"/>
        <v>6557.0306925289233</v>
      </c>
      <c r="S96" s="370">
        <f>INDEX('1 mos LIBOR'!$M$3:$M$122,MATCH(L96,'1 mos LIBOR'!$N$3:$N$122))</f>
        <v>1.9434900000000001E-2</v>
      </c>
      <c r="T96" s="371">
        <f t="shared" si="23"/>
        <v>0.04</v>
      </c>
    </row>
    <row r="97" spans="2:20">
      <c r="B97" s="367">
        <f t="shared" si="24"/>
        <v>49918</v>
      </c>
      <c r="C97" s="323">
        <f t="shared" si="25"/>
        <v>173</v>
      </c>
      <c r="D97" s="368" t="e">
        <f>INDEX('Monthly Cash Flow'!$L$189:$EM$189, MATCH(C97, 'Monthly Cash Flow'!$L$12:$EM$12, 0))</f>
        <v>#N/A</v>
      </c>
      <c r="E97" s="368">
        <f t="shared" ca="1" si="14"/>
        <v>0</v>
      </c>
      <c r="F97" s="368" t="e">
        <f t="shared" si="18"/>
        <v>#N/A</v>
      </c>
      <c r="G97" s="368" t="e">
        <f t="shared" ca="1" si="15"/>
        <v>#N/A</v>
      </c>
      <c r="H97" s="369" t="e">
        <f t="shared" ca="1" si="19"/>
        <v>#N/A</v>
      </c>
      <c r="I97" s="370">
        <f>MAX($J$5, INDEX('1 mos LIBOR'!$M$3:$M$122,MATCH(B97,'1 mos LIBOR'!$N$3:$N$122)))</f>
        <v>1.9434900000000001E-2</v>
      </c>
      <c r="J97" s="371">
        <f t="shared" si="20"/>
        <v>0.04</v>
      </c>
      <c r="L97" s="363">
        <f t="shared" si="26"/>
        <v>49187</v>
      </c>
      <c r="M97" s="323">
        <f t="shared" si="27"/>
        <v>149</v>
      </c>
      <c r="N97" s="368">
        <v>6739.2220349795443</v>
      </c>
      <c r="O97" s="368">
        <f t="shared" ca="1" si="16"/>
        <v>217.33027624246949</v>
      </c>
      <c r="P97" s="368">
        <f t="shared" si="21"/>
        <v>22.464073449931817</v>
      </c>
      <c r="Q97" s="368">
        <f t="shared" ca="1" si="17"/>
        <v>194.86620279253768</v>
      </c>
      <c r="R97" s="369">
        <f t="shared" ca="1" si="22"/>
        <v>6544.3558321870069</v>
      </c>
      <c r="S97" s="370">
        <f>INDEX('1 mos LIBOR'!$M$3:$M$122,MATCH(L97,'1 mos LIBOR'!$N$3:$N$122))</f>
        <v>1.9434900000000001E-2</v>
      </c>
      <c r="T97" s="371">
        <f t="shared" si="23"/>
        <v>0.04</v>
      </c>
    </row>
    <row r="98" spans="2:20">
      <c r="B98" s="367">
        <f t="shared" si="24"/>
        <v>49948</v>
      </c>
      <c r="C98" s="323">
        <f t="shared" si="25"/>
        <v>174</v>
      </c>
      <c r="D98" s="368" t="e">
        <f>INDEX('Monthly Cash Flow'!$L$189:$EM$189, MATCH(C98, 'Monthly Cash Flow'!$L$12:$EM$12, 0))</f>
        <v>#N/A</v>
      </c>
      <c r="E98" s="368">
        <f t="shared" ca="1" si="14"/>
        <v>0</v>
      </c>
      <c r="F98" s="368" t="e">
        <f t="shared" si="18"/>
        <v>#N/A</v>
      </c>
      <c r="G98" s="368" t="e">
        <f t="shared" ca="1" si="15"/>
        <v>#N/A</v>
      </c>
      <c r="H98" s="369" t="e">
        <f t="shared" ca="1" si="19"/>
        <v>#N/A</v>
      </c>
      <c r="I98" s="370">
        <f>MAX($J$5, INDEX('1 mos LIBOR'!$M$3:$M$122,MATCH(B98,'1 mos LIBOR'!$N$3:$N$122)))</f>
        <v>1.9434900000000001E-2</v>
      </c>
      <c r="J98" s="371">
        <f t="shared" si="20"/>
        <v>0.04</v>
      </c>
      <c r="L98" s="363">
        <f t="shared" si="26"/>
        <v>49217</v>
      </c>
      <c r="M98" s="323">
        <f t="shared" si="27"/>
        <v>150</v>
      </c>
      <c r="N98" s="368">
        <v>6726.5317444689827</v>
      </c>
      <c r="O98" s="368">
        <f t="shared" ca="1" si="16"/>
        <v>217.33027624246949</v>
      </c>
      <c r="P98" s="368">
        <f t="shared" si="21"/>
        <v>22.421772481563277</v>
      </c>
      <c r="Q98" s="368">
        <f t="shared" ca="1" si="17"/>
        <v>194.90850376090623</v>
      </c>
      <c r="R98" s="369">
        <f t="shared" ca="1" si="22"/>
        <v>6531.6232407080761</v>
      </c>
      <c r="S98" s="370">
        <f>INDEX('1 mos LIBOR'!$M$3:$M$122,MATCH(L98,'1 mos LIBOR'!$N$3:$N$122))</f>
        <v>1.9434900000000001E-2</v>
      </c>
      <c r="T98" s="371">
        <f t="shared" si="23"/>
        <v>0.04</v>
      </c>
    </row>
    <row r="99" spans="2:20">
      <c r="B99" s="367">
        <f t="shared" si="24"/>
        <v>49979</v>
      </c>
      <c r="C99" s="323">
        <f t="shared" si="25"/>
        <v>175</v>
      </c>
      <c r="D99" s="368" t="e">
        <f>INDEX('Monthly Cash Flow'!$L$189:$EM$189, MATCH(C99, 'Monthly Cash Flow'!$L$12:$EM$12, 0))</f>
        <v>#N/A</v>
      </c>
      <c r="E99" s="368">
        <f t="shared" ca="1" si="14"/>
        <v>0</v>
      </c>
      <c r="F99" s="368" t="e">
        <f t="shared" si="18"/>
        <v>#N/A</v>
      </c>
      <c r="G99" s="368" t="e">
        <f t="shared" ca="1" si="15"/>
        <v>#N/A</v>
      </c>
      <c r="H99" s="369" t="e">
        <f t="shared" ca="1" si="19"/>
        <v>#N/A</v>
      </c>
      <c r="I99" s="370">
        <f>MAX($J$5, INDEX('1 mos LIBOR'!$M$3:$M$122,MATCH(B99,'1 mos LIBOR'!$N$3:$N$122)))</f>
        <v>1.9434900000000001E-2</v>
      </c>
      <c r="J99" s="371">
        <f t="shared" si="20"/>
        <v>0.04</v>
      </c>
      <c r="L99" s="363">
        <f t="shared" si="26"/>
        <v>49248</v>
      </c>
      <c r="M99" s="323">
        <f t="shared" si="27"/>
        <v>151</v>
      </c>
      <c r="N99" s="368">
        <v>6713.7836525404609</v>
      </c>
      <c r="O99" s="368">
        <f t="shared" ca="1" si="16"/>
        <v>217.33027624246949</v>
      </c>
      <c r="P99" s="368">
        <f t="shared" si="21"/>
        <v>22.379278841801536</v>
      </c>
      <c r="Q99" s="368">
        <f t="shared" ca="1" si="17"/>
        <v>194.95099740066797</v>
      </c>
      <c r="R99" s="369">
        <f t="shared" ca="1" si="22"/>
        <v>6518.8326551397931</v>
      </c>
      <c r="S99" s="370">
        <f>INDEX('1 mos LIBOR'!$M$3:$M$122,MATCH(L99,'1 mos LIBOR'!$N$3:$N$122))</f>
        <v>1.9434900000000001E-2</v>
      </c>
      <c r="T99" s="371">
        <f t="shared" si="23"/>
        <v>0.04</v>
      </c>
    </row>
    <row r="100" spans="2:20">
      <c r="B100" s="367">
        <f t="shared" si="24"/>
        <v>50009</v>
      </c>
      <c r="C100" s="323">
        <f t="shared" si="25"/>
        <v>176</v>
      </c>
      <c r="D100" s="368" t="e">
        <f>INDEX('Monthly Cash Flow'!$L$189:$EM$189, MATCH(C100, 'Monthly Cash Flow'!$L$12:$EM$12, 0))</f>
        <v>#N/A</v>
      </c>
      <c r="E100" s="368">
        <f t="shared" ca="1" si="14"/>
        <v>0</v>
      </c>
      <c r="F100" s="368" t="e">
        <f t="shared" si="18"/>
        <v>#N/A</v>
      </c>
      <c r="G100" s="368" t="e">
        <f t="shared" ca="1" si="15"/>
        <v>#N/A</v>
      </c>
      <c r="H100" s="369" t="e">
        <f t="shared" ca="1" si="19"/>
        <v>#N/A</v>
      </c>
      <c r="I100" s="370">
        <f>MAX($J$5, INDEX('1 mos LIBOR'!$M$3:$M$122,MATCH(B100,'1 mos LIBOR'!$N$3:$N$122)))</f>
        <v>1.9434900000000001E-2</v>
      </c>
      <c r="J100" s="371">
        <f t="shared" si="20"/>
        <v>0.04</v>
      </c>
      <c r="L100" s="363">
        <f t="shared" si="26"/>
        <v>49278</v>
      </c>
      <c r="M100" s="323">
        <f t="shared" si="27"/>
        <v>152</v>
      </c>
      <c r="N100" s="368">
        <v>6700.9774959215247</v>
      </c>
      <c r="O100" s="368">
        <f t="shared" ca="1" si="16"/>
        <v>217.33027624246949</v>
      </c>
      <c r="P100" s="368">
        <f t="shared" si="21"/>
        <v>22.33659165307175</v>
      </c>
      <c r="Q100" s="368">
        <f t="shared" ca="1" si="17"/>
        <v>194.99368458939773</v>
      </c>
      <c r="R100" s="369">
        <f t="shared" ca="1" si="22"/>
        <v>6505.9838113321266</v>
      </c>
      <c r="S100" s="370">
        <f>INDEX('1 mos LIBOR'!$M$3:$M$122,MATCH(L100,'1 mos LIBOR'!$N$3:$N$122))</f>
        <v>1.9434900000000001E-2</v>
      </c>
      <c r="T100" s="371">
        <f t="shared" si="23"/>
        <v>0.04</v>
      </c>
    </row>
    <row r="101" spans="2:20">
      <c r="B101" s="367">
        <f t="shared" si="24"/>
        <v>50040</v>
      </c>
      <c r="C101" s="323">
        <f t="shared" si="25"/>
        <v>177</v>
      </c>
      <c r="D101" s="368" t="e">
        <f>INDEX('Monthly Cash Flow'!$L$189:$EM$189, MATCH(C101, 'Monthly Cash Flow'!$L$12:$EM$12, 0))</f>
        <v>#N/A</v>
      </c>
      <c r="E101" s="368">
        <f t="shared" ca="1" si="14"/>
        <v>0</v>
      </c>
      <c r="F101" s="368" t="e">
        <f t="shared" si="18"/>
        <v>#N/A</v>
      </c>
      <c r="G101" s="368" t="e">
        <f t="shared" ca="1" si="15"/>
        <v>#N/A</v>
      </c>
      <c r="H101" s="369" t="e">
        <f t="shared" ca="1" si="19"/>
        <v>#N/A</v>
      </c>
      <c r="I101" s="370">
        <f>MAX($J$5, INDEX('1 mos LIBOR'!$M$3:$M$122,MATCH(B101,'1 mos LIBOR'!$N$3:$N$122)))</f>
        <v>1.9434900000000001E-2</v>
      </c>
      <c r="J101" s="371">
        <f t="shared" si="20"/>
        <v>0.04</v>
      </c>
      <c r="L101" s="363">
        <f t="shared" si="26"/>
        <v>49309</v>
      </c>
      <c r="M101" s="323">
        <f t="shared" si="27"/>
        <v>153</v>
      </c>
      <c r="N101" s="368">
        <v>6688.1130101405752</v>
      </c>
      <c r="O101" s="368">
        <f t="shared" ca="1" si="16"/>
        <v>217.33027624246949</v>
      </c>
      <c r="P101" s="368">
        <f t="shared" si="21"/>
        <v>22.293710033801919</v>
      </c>
      <c r="Q101" s="368">
        <f t="shared" ca="1" si="17"/>
        <v>195.03656620866758</v>
      </c>
      <c r="R101" s="369">
        <f t="shared" ca="1" si="22"/>
        <v>6493.0764439319073</v>
      </c>
      <c r="S101" s="370">
        <f>INDEX('1 mos LIBOR'!$M$3:$M$122,MATCH(L101,'1 mos LIBOR'!$N$3:$N$122))</f>
        <v>1.9434900000000001E-2</v>
      </c>
      <c r="T101" s="371">
        <f t="shared" si="23"/>
        <v>0.04</v>
      </c>
    </row>
    <row r="102" spans="2:20">
      <c r="B102" s="367">
        <f t="shared" si="24"/>
        <v>50071</v>
      </c>
      <c r="C102" s="323">
        <f t="shared" si="25"/>
        <v>178</v>
      </c>
      <c r="D102" s="368" t="e">
        <f>INDEX('Monthly Cash Flow'!$L$189:$EM$189, MATCH(C102, 'Monthly Cash Flow'!$L$12:$EM$12, 0))</f>
        <v>#N/A</v>
      </c>
      <c r="E102" s="368">
        <f t="shared" ca="1" si="14"/>
        <v>0</v>
      </c>
      <c r="F102" s="368" t="e">
        <f t="shared" si="18"/>
        <v>#N/A</v>
      </c>
      <c r="G102" s="368" t="e">
        <f t="shared" ca="1" si="15"/>
        <v>#N/A</v>
      </c>
      <c r="H102" s="369" t="e">
        <f t="shared" ca="1" si="19"/>
        <v>#N/A</v>
      </c>
      <c r="I102" s="370">
        <f>MAX($J$5, INDEX('1 mos LIBOR'!$M$3:$M$122,MATCH(B102,'1 mos LIBOR'!$N$3:$N$122)))</f>
        <v>1.9434900000000001E-2</v>
      </c>
      <c r="J102" s="371">
        <f t="shared" si="20"/>
        <v>0.04</v>
      </c>
      <c r="L102" s="363">
        <f t="shared" si="26"/>
        <v>49340</v>
      </c>
      <c r="M102" s="323">
        <f t="shared" si="27"/>
        <v>154</v>
      </c>
      <c r="N102" s="368">
        <v>6675.1899295214025</v>
      </c>
      <c r="O102" s="368">
        <f t="shared" ca="1" si="16"/>
        <v>217.33027624246949</v>
      </c>
      <c r="P102" s="368">
        <f t="shared" si="21"/>
        <v>22.250633098404677</v>
      </c>
      <c r="Q102" s="368">
        <f t="shared" ca="1" si="17"/>
        <v>195.07964314406482</v>
      </c>
      <c r="R102" s="369">
        <f t="shared" ca="1" si="22"/>
        <v>6480.1102863773376</v>
      </c>
      <c r="S102" s="370">
        <f>INDEX('1 mos LIBOR'!$M$3:$M$122,MATCH(L102,'1 mos LIBOR'!$N$3:$N$122))</f>
        <v>1.9434900000000001E-2</v>
      </c>
      <c r="T102" s="371">
        <f t="shared" si="23"/>
        <v>0.04</v>
      </c>
    </row>
    <row r="103" spans="2:20">
      <c r="B103" s="367">
        <f t="shared" si="24"/>
        <v>50099</v>
      </c>
      <c r="C103" s="323">
        <f t="shared" si="25"/>
        <v>179</v>
      </c>
      <c r="D103" s="368" t="e">
        <f>INDEX('Monthly Cash Flow'!$L$189:$EM$189, MATCH(C103, 'Monthly Cash Flow'!$L$12:$EM$12, 0))</f>
        <v>#N/A</v>
      </c>
      <c r="E103" s="368">
        <f t="shared" ca="1" si="14"/>
        <v>0</v>
      </c>
      <c r="F103" s="368" t="e">
        <f t="shared" si="18"/>
        <v>#N/A</v>
      </c>
      <c r="G103" s="368" t="e">
        <f t="shared" ca="1" si="15"/>
        <v>#N/A</v>
      </c>
      <c r="H103" s="369" t="e">
        <f t="shared" ca="1" si="19"/>
        <v>#N/A</v>
      </c>
      <c r="I103" s="370">
        <f>MAX($J$5, INDEX('1 mos LIBOR'!$M$3:$M$122,MATCH(B103,'1 mos LIBOR'!$N$3:$N$122)))</f>
        <v>1.9434900000000001E-2</v>
      </c>
      <c r="J103" s="371">
        <f t="shared" si="20"/>
        <v>0.04</v>
      </c>
      <c r="L103" s="363">
        <f t="shared" si="26"/>
        <v>49368</v>
      </c>
      <c r="M103" s="323">
        <f t="shared" si="27"/>
        <v>155</v>
      </c>
      <c r="N103" s="368">
        <v>6662.2079871777023</v>
      </c>
      <c r="O103" s="368">
        <f t="shared" ca="1" si="16"/>
        <v>217.33027624246949</v>
      </c>
      <c r="P103" s="368">
        <f t="shared" si="21"/>
        <v>22.207359957259005</v>
      </c>
      <c r="Q103" s="368">
        <f t="shared" ca="1" si="17"/>
        <v>195.12291628521049</v>
      </c>
      <c r="R103" s="369">
        <f t="shared" ca="1" si="22"/>
        <v>6467.0850708924918</v>
      </c>
      <c r="S103" s="370">
        <f>INDEX('1 mos LIBOR'!$M$3:$M$122,MATCH(L103,'1 mos LIBOR'!$N$3:$N$122))</f>
        <v>1.9434900000000001E-2</v>
      </c>
      <c r="T103" s="371">
        <f t="shared" si="23"/>
        <v>0.04</v>
      </c>
    </row>
    <row r="104" spans="2:20">
      <c r="B104" s="367">
        <f t="shared" si="24"/>
        <v>50130</v>
      </c>
      <c r="C104" s="323">
        <f t="shared" si="25"/>
        <v>180</v>
      </c>
      <c r="D104" s="368" t="e">
        <f>INDEX('Monthly Cash Flow'!$L$189:$EM$189, MATCH(C104, 'Monthly Cash Flow'!$L$12:$EM$12, 0))</f>
        <v>#N/A</v>
      </c>
      <c r="E104" s="368">
        <f t="shared" ca="1" si="14"/>
        <v>0</v>
      </c>
      <c r="F104" s="368" t="e">
        <f t="shared" si="18"/>
        <v>#N/A</v>
      </c>
      <c r="G104" s="368" t="e">
        <f t="shared" ca="1" si="15"/>
        <v>#N/A</v>
      </c>
      <c r="H104" s="369" t="e">
        <f t="shared" ca="1" si="19"/>
        <v>#N/A</v>
      </c>
      <c r="I104" s="370">
        <f>MAX($J$5, INDEX('1 mos LIBOR'!$M$3:$M$122,MATCH(B104,'1 mos LIBOR'!$N$3:$N$122)))</f>
        <v>1.9434900000000001E-2</v>
      </c>
      <c r="J104" s="371">
        <f t="shared" si="20"/>
        <v>0.04</v>
      </c>
      <c r="L104" s="363">
        <f t="shared" si="26"/>
        <v>49399</v>
      </c>
      <c r="M104" s="323">
        <f t="shared" si="27"/>
        <v>156</v>
      </c>
      <c r="N104" s="368">
        <v>6649.1669150075641</v>
      </c>
      <c r="O104" s="368">
        <f t="shared" ca="1" si="16"/>
        <v>217.33027624246949</v>
      </c>
      <c r="P104" s="368">
        <f t="shared" si="21"/>
        <v>22.16388971669188</v>
      </c>
      <c r="Q104" s="368">
        <f t="shared" ca="1" si="17"/>
        <v>195.16638652577763</v>
      </c>
      <c r="R104" s="369">
        <f t="shared" ca="1" si="22"/>
        <v>6454.0005284817862</v>
      </c>
      <c r="S104" s="370">
        <f>INDEX('1 mos LIBOR'!$M$3:$M$122,MATCH(L104,'1 mos LIBOR'!$N$3:$N$122))</f>
        <v>1.9434900000000001E-2</v>
      </c>
      <c r="T104" s="371">
        <f t="shared" si="23"/>
        <v>0.04</v>
      </c>
    </row>
    <row r="105" spans="2:20">
      <c r="B105" s="367">
        <f t="shared" si="24"/>
        <v>50160</v>
      </c>
      <c r="C105" s="323">
        <f t="shared" si="25"/>
        <v>181</v>
      </c>
      <c r="D105" s="368" t="e">
        <f>INDEX('Monthly Cash Flow'!$L$189:$EM$189, MATCH(C105, 'Monthly Cash Flow'!$L$12:$EM$12, 0))</f>
        <v>#N/A</v>
      </c>
      <c r="E105" s="368">
        <f t="shared" ca="1" si="14"/>
        <v>0</v>
      </c>
      <c r="F105" s="368" t="e">
        <f t="shared" si="18"/>
        <v>#N/A</v>
      </c>
      <c r="G105" s="368" t="e">
        <f t="shared" ca="1" si="15"/>
        <v>#N/A</v>
      </c>
      <c r="H105" s="369" t="e">
        <f t="shared" ca="1" si="19"/>
        <v>#N/A</v>
      </c>
      <c r="I105" s="370">
        <f>MAX($J$5, INDEX('1 mos LIBOR'!$M$3:$M$122,MATCH(B105,'1 mos LIBOR'!$N$3:$N$122)))</f>
        <v>1.9434900000000001E-2</v>
      </c>
      <c r="J105" s="371">
        <f t="shared" si="20"/>
        <v>0.04</v>
      </c>
      <c r="L105" s="363">
        <f t="shared" si="26"/>
        <v>49429</v>
      </c>
      <c r="M105" s="323">
        <f t="shared" si="27"/>
        <v>157</v>
      </c>
      <c r="N105" s="368">
        <v>6636.0664436879315</v>
      </c>
      <c r="O105" s="368">
        <f t="shared" ca="1" si="16"/>
        <v>217.33027624246949</v>
      </c>
      <c r="P105" s="368">
        <f t="shared" si="21"/>
        <v>22.120221478959774</v>
      </c>
      <c r="Q105" s="368">
        <f t="shared" ca="1" si="17"/>
        <v>195.21005476350973</v>
      </c>
      <c r="R105" s="369">
        <f t="shared" ca="1" si="22"/>
        <v>6440.8563889244215</v>
      </c>
      <c r="S105" s="370">
        <f>INDEX('1 mos LIBOR'!$M$3:$M$122,MATCH(L105,'1 mos LIBOR'!$N$3:$N$122))</f>
        <v>1.9434900000000001E-2</v>
      </c>
      <c r="T105" s="371">
        <f t="shared" si="23"/>
        <v>0.04</v>
      </c>
    </row>
    <row r="106" spans="2:20">
      <c r="B106" s="367">
        <f t="shared" si="24"/>
        <v>50191</v>
      </c>
      <c r="C106" s="323">
        <f t="shared" si="25"/>
        <v>182</v>
      </c>
      <c r="D106" s="368" t="e">
        <f>INDEX('Monthly Cash Flow'!$L$189:$EM$189, MATCH(C106, 'Monthly Cash Flow'!$L$12:$EM$12, 0))</f>
        <v>#N/A</v>
      </c>
      <c r="E106" s="368">
        <f t="shared" ca="1" si="14"/>
        <v>0</v>
      </c>
      <c r="F106" s="368" t="e">
        <f t="shared" si="18"/>
        <v>#N/A</v>
      </c>
      <c r="G106" s="368" t="e">
        <f t="shared" ca="1" si="15"/>
        <v>#N/A</v>
      </c>
      <c r="H106" s="369" t="e">
        <f t="shared" ca="1" si="19"/>
        <v>#N/A</v>
      </c>
      <c r="I106" s="370">
        <f>MAX($J$5, INDEX('1 mos LIBOR'!$M$3:$M$122,MATCH(B106,'1 mos LIBOR'!$N$3:$N$122)))</f>
        <v>1.9434900000000001E-2</v>
      </c>
      <c r="J106" s="371">
        <f t="shared" si="20"/>
        <v>0.04</v>
      </c>
      <c r="L106" s="363">
        <f t="shared" si="26"/>
        <v>49460</v>
      </c>
      <c r="M106" s="323">
        <f t="shared" si="27"/>
        <v>158</v>
      </c>
      <c r="N106" s="368">
        <v>6622.9063026690446</v>
      </c>
      <c r="O106" s="368">
        <f t="shared" ca="1" si="16"/>
        <v>217.33027624246949</v>
      </c>
      <c r="P106" s="368">
        <f t="shared" si="21"/>
        <v>22.07635434223015</v>
      </c>
      <c r="Q106" s="368">
        <f t="shared" ca="1" si="17"/>
        <v>195.25392190023933</v>
      </c>
      <c r="R106" s="369">
        <f t="shared" ca="1" si="22"/>
        <v>6427.6523807688054</v>
      </c>
      <c r="S106" s="370">
        <f>INDEX('1 mos LIBOR'!$M$3:$M$122,MATCH(L106,'1 mos LIBOR'!$N$3:$N$122))</f>
        <v>1.9434900000000001E-2</v>
      </c>
      <c r="T106" s="371">
        <f t="shared" si="23"/>
        <v>0.04</v>
      </c>
    </row>
    <row r="107" spans="2:20">
      <c r="B107" s="367">
        <f t="shared" si="24"/>
        <v>50221</v>
      </c>
      <c r="C107" s="323">
        <f t="shared" si="25"/>
        <v>183</v>
      </c>
      <c r="D107" s="368" t="e">
        <f>INDEX('Monthly Cash Flow'!$L$189:$EM$189, MATCH(C107, 'Monthly Cash Flow'!$L$12:$EM$12, 0))</f>
        <v>#N/A</v>
      </c>
      <c r="E107" s="368">
        <f t="shared" ca="1" si="14"/>
        <v>0</v>
      </c>
      <c r="F107" s="368" t="e">
        <f t="shared" si="18"/>
        <v>#N/A</v>
      </c>
      <c r="G107" s="368" t="e">
        <f t="shared" ca="1" si="15"/>
        <v>#N/A</v>
      </c>
      <c r="H107" s="369" t="e">
        <f t="shared" ca="1" si="19"/>
        <v>#N/A</v>
      </c>
      <c r="I107" s="370">
        <f>MAX($J$5, INDEX('1 mos LIBOR'!$M$3:$M$122,MATCH(B107,'1 mos LIBOR'!$N$3:$N$122)))</f>
        <v>1.9434900000000001E-2</v>
      </c>
      <c r="J107" s="371">
        <f t="shared" si="20"/>
        <v>0.04</v>
      </c>
      <c r="L107" s="363">
        <f t="shared" si="26"/>
        <v>49490</v>
      </c>
      <c r="M107" s="323">
        <f t="shared" si="27"/>
        <v>159</v>
      </c>
      <c r="N107" s="368">
        <v>6609.6862201688482</v>
      </c>
      <c r="O107" s="368">
        <f t="shared" ca="1" si="16"/>
        <v>217.33027624246949</v>
      </c>
      <c r="P107" s="368">
        <f t="shared" si="21"/>
        <v>22.032287400562826</v>
      </c>
      <c r="Q107" s="368">
        <f t="shared" ca="1" si="17"/>
        <v>195.29798884190666</v>
      </c>
      <c r="R107" s="369">
        <f t="shared" ca="1" si="22"/>
        <v>6414.3882313269414</v>
      </c>
      <c r="S107" s="370">
        <f>INDEX('1 mos LIBOR'!$M$3:$M$122,MATCH(L107,'1 mos LIBOR'!$N$3:$N$122))</f>
        <v>1.9434900000000001E-2</v>
      </c>
      <c r="T107" s="371">
        <f t="shared" si="23"/>
        <v>0.04</v>
      </c>
    </row>
    <row r="108" spans="2:20">
      <c r="B108" s="367">
        <f t="shared" si="24"/>
        <v>50252</v>
      </c>
      <c r="C108" s="323">
        <f t="shared" si="25"/>
        <v>184</v>
      </c>
      <c r="D108" s="368" t="e">
        <f>INDEX('Monthly Cash Flow'!$L$189:$EM$189, MATCH(C108, 'Monthly Cash Flow'!$L$12:$EM$12, 0))</f>
        <v>#N/A</v>
      </c>
      <c r="E108" s="368">
        <f t="shared" ca="1" si="14"/>
        <v>0</v>
      </c>
      <c r="F108" s="368" t="e">
        <f t="shared" si="18"/>
        <v>#N/A</v>
      </c>
      <c r="G108" s="368" t="e">
        <f t="shared" ca="1" si="15"/>
        <v>#N/A</v>
      </c>
      <c r="H108" s="369" t="e">
        <f t="shared" ca="1" si="19"/>
        <v>#N/A</v>
      </c>
      <c r="I108" s="370">
        <f>MAX($J$5, INDEX('1 mos LIBOR'!$M$3:$M$122,MATCH(B108,'1 mos LIBOR'!$N$3:$N$122)))</f>
        <v>1.9434900000000001E-2</v>
      </c>
      <c r="J108" s="371">
        <f t="shared" si="20"/>
        <v>0.04</v>
      </c>
      <c r="L108" s="363">
        <f t="shared" si="26"/>
        <v>49521</v>
      </c>
      <c r="M108" s="323">
        <f t="shared" si="27"/>
        <v>160</v>
      </c>
      <c r="N108" s="368">
        <v>6596.4059231673818</v>
      </c>
      <c r="O108" s="368">
        <f t="shared" ca="1" si="16"/>
        <v>217.33027624246949</v>
      </c>
      <c r="P108" s="368">
        <f t="shared" si="21"/>
        <v>21.988019743891272</v>
      </c>
      <c r="Q108" s="368">
        <f t="shared" ca="1" si="17"/>
        <v>195.34225649857822</v>
      </c>
      <c r="R108" s="369">
        <f t="shared" ca="1" si="22"/>
        <v>6401.0636666688033</v>
      </c>
      <c r="S108" s="370">
        <f>INDEX('1 mos LIBOR'!$M$3:$M$122,MATCH(L108,'1 mos LIBOR'!$N$3:$N$122))</f>
        <v>1.9434900000000001E-2</v>
      </c>
      <c r="T108" s="371">
        <f t="shared" si="23"/>
        <v>0.04</v>
      </c>
    </row>
    <row r="109" spans="2:20">
      <c r="B109" s="367">
        <f t="shared" si="24"/>
        <v>50283</v>
      </c>
      <c r="C109" s="323">
        <f t="shared" si="25"/>
        <v>185</v>
      </c>
      <c r="D109" s="368" t="e">
        <f>INDEX('Monthly Cash Flow'!$L$189:$EM$189, MATCH(C109, 'Monthly Cash Flow'!$L$12:$EM$12, 0))</f>
        <v>#N/A</v>
      </c>
      <c r="E109" s="368">
        <f t="shared" ca="1" si="14"/>
        <v>0</v>
      </c>
      <c r="F109" s="368" t="e">
        <f t="shared" si="18"/>
        <v>#N/A</v>
      </c>
      <c r="G109" s="368" t="e">
        <f t="shared" ca="1" si="15"/>
        <v>#N/A</v>
      </c>
      <c r="H109" s="369" t="e">
        <f t="shared" ca="1" si="19"/>
        <v>#N/A</v>
      </c>
      <c r="I109" s="370">
        <f>MAX($J$5, INDEX('1 mos LIBOR'!$M$3:$M$122,MATCH(B109,'1 mos LIBOR'!$N$3:$N$122)))</f>
        <v>1.9434900000000001E-2</v>
      </c>
      <c r="J109" s="371">
        <f t="shared" si="20"/>
        <v>0.04</v>
      </c>
      <c r="L109" s="363">
        <f t="shared" si="26"/>
        <v>49552</v>
      </c>
      <c r="M109" s="323">
        <f t="shared" si="27"/>
        <v>161</v>
      </c>
      <c r="N109" s="368">
        <v>6583.0651374011404</v>
      </c>
      <c r="O109" s="368">
        <f t="shared" ca="1" si="16"/>
        <v>217.33027624246949</v>
      </c>
      <c r="P109" s="368">
        <f t="shared" si="21"/>
        <v>21.943550458003802</v>
      </c>
      <c r="Q109" s="368">
        <f t="shared" ca="1" si="17"/>
        <v>195.38672578446568</v>
      </c>
      <c r="R109" s="369">
        <f t="shared" ca="1" si="22"/>
        <v>6387.6784116166746</v>
      </c>
      <c r="S109" s="370">
        <f>INDEX('1 mos LIBOR'!$M$3:$M$122,MATCH(L109,'1 mos LIBOR'!$N$3:$N$122))</f>
        <v>1.9434900000000001E-2</v>
      </c>
      <c r="T109" s="371">
        <f t="shared" si="23"/>
        <v>0.04</v>
      </c>
    </row>
    <row r="110" spans="2:20">
      <c r="B110" s="367">
        <f t="shared" si="24"/>
        <v>50313</v>
      </c>
      <c r="C110" s="323">
        <f t="shared" si="25"/>
        <v>186</v>
      </c>
      <c r="D110" s="368" t="e">
        <f>INDEX('Monthly Cash Flow'!$L$189:$EM$189, MATCH(C110, 'Monthly Cash Flow'!$L$12:$EM$12, 0))</f>
        <v>#N/A</v>
      </c>
      <c r="E110" s="368">
        <f t="shared" ca="1" si="14"/>
        <v>0</v>
      </c>
      <c r="F110" s="368" t="e">
        <f t="shared" si="18"/>
        <v>#N/A</v>
      </c>
      <c r="G110" s="368" t="e">
        <f t="shared" ca="1" si="15"/>
        <v>#N/A</v>
      </c>
      <c r="H110" s="369" t="e">
        <f t="shared" ca="1" si="19"/>
        <v>#N/A</v>
      </c>
      <c r="I110" s="370">
        <f>MAX($J$5, INDEX('1 mos LIBOR'!$M$3:$M$122,MATCH(B110,'1 mos LIBOR'!$N$3:$N$122)))</f>
        <v>1.9434900000000001E-2</v>
      </c>
      <c r="J110" s="371">
        <f t="shared" si="20"/>
        <v>0.04</v>
      </c>
      <c r="L110" s="363">
        <f t="shared" si="26"/>
        <v>49582</v>
      </c>
      <c r="M110" s="323">
        <f t="shared" si="27"/>
        <v>162</v>
      </c>
      <c r="N110" s="368">
        <v>6569.6635873574105</v>
      </c>
      <c r="O110" s="368">
        <f t="shared" ca="1" si="16"/>
        <v>217.33027624246949</v>
      </c>
      <c r="P110" s="368">
        <f t="shared" si="21"/>
        <v>21.898878624524702</v>
      </c>
      <c r="Q110" s="368">
        <f t="shared" ca="1" si="17"/>
        <v>195.43139761794478</v>
      </c>
      <c r="R110" s="369">
        <f t="shared" ca="1" si="22"/>
        <v>6374.2321897394659</v>
      </c>
      <c r="S110" s="370">
        <f>INDEX('1 mos LIBOR'!$M$3:$M$122,MATCH(L110,'1 mos LIBOR'!$N$3:$N$122))</f>
        <v>1.9434900000000001E-2</v>
      </c>
      <c r="T110" s="371">
        <f t="shared" si="23"/>
        <v>0.04</v>
      </c>
    </row>
    <row r="111" spans="2:20">
      <c r="B111" s="367">
        <f t="shared" si="24"/>
        <v>50344</v>
      </c>
      <c r="C111" s="323">
        <f t="shared" si="25"/>
        <v>187</v>
      </c>
      <c r="D111" s="368" t="e">
        <f>INDEX('Monthly Cash Flow'!$L$189:$EM$189, MATCH(C111, 'Monthly Cash Flow'!$L$12:$EM$12, 0))</f>
        <v>#N/A</v>
      </c>
      <c r="E111" s="368">
        <f t="shared" ca="1" si="14"/>
        <v>0</v>
      </c>
      <c r="F111" s="368" t="e">
        <f t="shared" si="18"/>
        <v>#N/A</v>
      </c>
      <c r="G111" s="368" t="e">
        <f t="shared" ca="1" si="15"/>
        <v>#N/A</v>
      </c>
      <c r="H111" s="369" t="e">
        <f t="shared" ca="1" si="19"/>
        <v>#N/A</v>
      </c>
      <c r="I111" s="370">
        <f>MAX($J$5, INDEX('1 mos LIBOR'!$M$3:$M$122,MATCH(B111,'1 mos LIBOR'!$N$3:$N$122)))</f>
        <v>1.9434900000000001E-2</v>
      </c>
      <c r="J111" s="371">
        <f t="shared" si="20"/>
        <v>0.04</v>
      </c>
      <c r="L111" s="363">
        <f t="shared" si="26"/>
        <v>49613</v>
      </c>
      <c r="M111" s="323">
        <f t="shared" si="27"/>
        <v>163</v>
      </c>
      <c r="N111" s="368">
        <v>6556.2009962685806</v>
      </c>
      <c r="O111" s="368">
        <f t="shared" ca="1" si="16"/>
        <v>217.33027624246949</v>
      </c>
      <c r="P111" s="368">
        <f t="shared" si="21"/>
        <v>21.85400332089527</v>
      </c>
      <c r="Q111" s="368">
        <f t="shared" ca="1" si="17"/>
        <v>195.47627292157424</v>
      </c>
      <c r="R111" s="369">
        <f t="shared" ca="1" si="22"/>
        <v>6360.7247233470061</v>
      </c>
      <c r="S111" s="370">
        <f>INDEX('1 mos LIBOR'!$M$3:$M$122,MATCH(L111,'1 mos LIBOR'!$N$3:$N$122))</f>
        <v>1.9434900000000001E-2</v>
      </c>
      <c r="T111" s="371">
        <f t="shared" si="23"/>
        <v>0.04</v>
      </c>
    </row>
    <row r="112" spans="2:20">
      <c r="B112" s="367">
        <f t="shared" si="24"/>
        <v>50374</v>
      </c>
      <c r="C112" s="323">
        <f t="shared" si="25"/>
        <v>188</v>
      </c>
      <c r="D112" s="368" t="e">
        <f>INDEX('Monthly Cash Flow'!$L$189:$EM$189, MATCH(C112, 'Monthly Cash Flow'!$L$12:$EM$12, 0))</f>
        <v>#N/A</v>
      </c>
      <c r="E112" s="368">
        <f t="shared" ca="1" si="14"/>
        <v>0</v>
      </c>
      <c r="F112" s="368" t="e">
        <f t="shared" si="18"/>
        <v>#N/A</v>
      </c>
      <c r="G112" s="368" t="e">
        <f t="shared" ca="1" si="15"/>
        <v>#N/A</v>
      </c>
      <c r="H112" s="369" t="e">
        <f t="shared" ca="1" si="19"/>
        <v>#N/A</v>
      </c>
      <c r="I112" s="370">
        <f>MAX($J$5, INDEX('1 mos LIBOR'!$M$3:$M$122,MATCH(B112,'1 mos LIBOR'!$N$3:$N$122)))</f>
        <v>1.9434900000000001E-2</v>
      </c>
      <c r="J112" s="371">
        <f t="shared" si="20"/>
        <v>0.04</v>
      </c>
      <c r="L112" s="363">
        <f t="shared" si="26"/>
        <v>49643</v>
      </c>
      <c r="M112" s="323">
        <f t="shared" si="27"/>
        <v>164</v>
      </c>
      <c r="N112" s="368">
        <v>6542.6770861064242</v>
      </c>
      <c r="O112" s="368">
        <f t="shared" ca="1" si="16"/>
        <v>217.33027624246949</v>
      </c>
      <c r="P112" s="368">
        <f t="shared" si="21"/>
        <v>21.808923620354747</v>
      </c>
      <c r="Q112" s="368">
        <f t="shared" ca="1" si="17"/>
        <v>195.52135262211476</v>
      </c>
      <c r="R112" s="369">
        <f t="shared" ca="1" si="22"/>
        <v>6347.1557334843092</v>
      </c>
      <c r="S112" s="370">
        <f>INDEX('1 mos LIBOR'!$M$3:$M$122,MATCH(L112,'1 mos LIBOR'!$N$3:$N$122))</f>
        <v>1.9434900000000001E-2</v>
      </c>
      <c r="T112" s="371">
        <f t="shared" si="23"/>
        <v>0.04</v>
      </c>
    </row>
    <row r="113" spans="2:20">
      <c r="B113" s="367">
        <f t="shared" si="24"/>
        <v>50405</v>
      </c>
      <c r="C113" s="323">
        <f t="shared" si="25"/>
        <v>189</v>
      </c>
      <c r="D113" s="368" t="e">
        <f>INDEX('Monthly Cash Flow'!$L$189:$EM$189, MATCH(C113, 'Monthly Cash Flow'!$L$12:$EM$12, 0))</f>
        <v>#N/A</v>
      </c>
      <c r="E113" s="368">
        <f t="shared" ca="1" si="14"/>
        <v>0</v>
      </c>
      <c r="F113" s="368" t="e">
        <f t="shared" si="18"/>
        <v>#N/A</v>
      </c>
      <c r="G113" s="368" t="e">
        <f t="shared" ca="1" si="15"/>
        <v>#N/A</v>
      </c>
      <c r="H113" s="369" t="e">
        <f t="shared" ca="1" si="19"/>
        <v>#N/A</v>
      </c>
      <c r="I113" s="370">
        <f>MAX($J$5, INDEX('1 mos LIBOR'!$M$3:$M$122,MATCH(B113,'1 mos LIBOR'!$N$3:$N$122)))</f>
        <v>1.9434900000000001E-2</v>
      </c>
      <c r="J113" s="371">
        <f t="shared" si="20"/>
        <v>0.04</v>
      </c>
      <c r="L113" s="363">
        <f t="shared" si="26"/>
        <v>49674</v>
      </c>
      <c r="M113" s="323">
        <f t="shared" si="27"/>
        <v>165</v>
      </c>
      <c r="N113" s="368">
        <v>6529.0915775763588</v>
      </c>
      <c r="O113" s="368">
        <f t="shared" ca="1" si="16"/>
        <v>217.33027624246949</v>
      </c>
      <c r="P113" s="368">
        <f t="shared" si="21"/>
        <v>21.763638591921197</v>
      </c>
      <c r="Q113" s="368">
        <f t="shared" ca="1" si="17"/>
        <v>195.5666376505483</v>
      </c>
      <c r="R113" s="369">
        <f t="shared" ca="1" si="22"/>
        <v>6333.52493992581</v>
      </c>
      <c r="S113" s="370">
        <f>INDEX('1 mos LIBOR'!$M$3:$M$122,MATCH(L113,'1 mos LIBOR'!$N$3:$N$122))</f>
        <v>1.9434900000000001E-2</v>
      </c>
      <c r="T113" s="371">
        <f t="shared" si="23"/>
        <v>0.04</v>
      </c>
    </row>
    <row r="114" spans="2:20">
      <c r="B114" s="367">
        <f t="shared" si="24"/>
        <v>50436</v>
      </c>
      <c r="C114" s="323">
        <f t="shared" si="25"/>
        <v>190</v>
      </c>
      <c r="D114" s="368" t="e">
        <f>INDEX('Monthly Cash Flow'!$L$189:$EM$189, MATCH(C114, 'Monthly Cash Flow'!$L$12:$EM$12, 0))</f>
        <v>#N/A</v>
      </c>
      <c r="E114" s="368">
        <f t="shared" ca="1" si="14"/>
        <v>0</v>
      </c>
      <c r="F114" s="368" t="e">
        <f t="shared" si="18"/>
        <v>#N/A</v>
      </c>
      <c r="G114" s="368" t="e">
        <f t="shared" ca="1" si="15"/>
        <v>#N/A</v>
      </c>
      <c r="H114" s="369" t="e">
        <f t="shared" ca="1" si="19"/>
        <v>#N/A</v>
      </c>
      <c r="I114" s="370">
        <f>MAX($J$5, INDEX('1 mos LIBOR'!$M$3:$M$122,MATCH(B114,'1 mos LIBOR'!$N$3:$N$122)))</f>
        <v>1.9434900000000001E-2</v>
      </c>
      <c r="J114" s="371">
        <f t="shared" si="20"/>
        <v>0.04</v>
      </c>
      <c r="L114" s="363">
        <f t="shared" si="26"/>
        <v>49705</v>
      </c>
      <c r="M114" s="323">
        <f t="shared" si="27"/>
        <v>166</v>
      </c>
      <c r="N114" s="368">
        <v>6515.4441901116779</v>
      </c>
      <c r="O114" s="368">
        <f t="shared" ca="1" si="16"/>
        <v>217.33027624246949</v>
      </c>
      <c r="P114" s="368">
        <f t="shared" si="21"/>
        <v>21.718147300372262</v>
      </c>
      <c r="Q114" s="368">
        <f t="shared" ca="1" si="17"/>
        <v>195.61212894209723</v>
      </c>
      <c r="R114" s="369">
        <f t="shared" ca="1" si="22"/>
        <v>6319.8320611695808</v>
      </c>
      <c r="S114" s="370">
        <f>INDEX('1 mos LIBOR'!$M$3:$M$122,MATCH(L114,'1 mos LIBOR'!$N$3:$N$122))</f>
        <v>1.9434900000000001E-2</v>
      </c>
      <c r="T114" s="371">
        <f t="shared" si="23"/>
        <v>0.04</v>
      </c>
    </row>
    <row r="115" spans="2:20">
      <c r="B115" s="367">
        <f t="shared" si="24"/>
        <v>50464</v>
      </c>
      <c r="C115" s="323">
        <f t="shared" si="25"/>
        <v>191</v>
      </c>
      <c r="D115" s="368" t="e">
        <f>INDEX('Monthly Cash Flow'!$L$189:$EM$189, MATCH(C115, 'Monthly Cash Flow'!$L$12:$EM$12, 0))</f>
        <v>#N/A</v>
      </c>
      <c r="E115" s="368">
        <f t="shared" ca="1" si="14"/>
        <v>0</v>
      </c>
      <c r="F115" s="368" t="e">
        <f t="shared" si="18"/>
        <v>#N/A</v>
      </c>
      <c r="G115" s="368" t="e">
        <f t="shared" ca="1" si="15"/>
        <v>#N/A</v>
      </c>
      <c r="H115" s="369" t="e">
        <f t="shared" ca="1" si="19"/>
        <v>#N/A</v>
      </c>
      <c r="I115" s="370">
        <f>MAX($J$5, INDEX('1 mos LIBOR'!$M$3:$M$122,MATCH(B115,'1 mos LIBOR'!$N$3:$N$122)))</f>
        <v>1.9434900000000001E-2</v>
      </c>
      <c r="J115" s="371">
        <f t="shared" si="20"/>
        <v>0.04</v>
      </c>
      <c r="L115" s="363">
        <f t="shared" si="26"/>
        <v>49734</v>
      </c>
      <c r="M115" s="323">
        <f t="shared" si="27"/>
        <v>167</v>
      </c>
      <c r="N115" s="368">
        <v>6501.734641867758</v>
      </c>
      <c r="O115" s="368">
        <f t="shared" ca="1" si="16"/>
        <v>217.33027624246949</v>
      </c>
      <c r="P115" s="368">
        <f t="shared" si="21"/>
        <v>21.672448806225859</v>
      </c>
      <c r="Q115" s="368">
        <f t="shared" ca="1" si="17"/>
        <v>195.65782743624362</v>
      </c>
      <c r="R115" s="369">
        <f t="shared" ca="1" si="22"/>
        <v>6306.0768144315143</v>
      </c>
      <c r="S115" s="370">
        <f>INDEX('1 mos LIBOR'!$M$3:$M$122,MATCH(L115,'1 mos LIBOR'!$N$3:$N$122))</f>
        <v>1.9434900000000001E-2</v>
      </c>
      <c r="T115" s="371">
        <f t="shared" si="23"/>
        <v>0.04</v>
      </c>
    </row>
    <row r="116" spans="2:20">
      <c r="B116" s="367">
        <f t="shared" si="24"/>
        <v>50495</v>
      </c>
      <c r="C116" s="323">
        <f t="shared" si="25"/>
        <v>192</v>
      </c>
      <c r="D116" s="368" t="e">
        <f>INDEX('Monthly Cash Flow'!$L$189:$EM$189, MATCH(C116, 'Monthly Cash Flow'!$L$12:$EM$12, 0))</f>
        <v>#N/A</v>
      </c>
      <c r="E116" s="368">
        <f t="shared" ca="1" si="14"/>
        <v>0</v>
      </c>
      <c r="F116" s="368" t="e">
        <f t="shared" si="18"/>
        <v>#N/A</v>
      </c>
      <c r="G116" s="368" t="e">
        <f t="shared" ca="1" si="15"/>
        <v>#N/A</v>
      </c>
      <c r="H116" s="369" t="e">
        <f t="shared" ca="1" si="19"/>
        <v>#N/A</v>
      </c>
      <c r="I116" s="370">
        <f>MAX($J$5, INDEX('1 mos LIBOR'!$M$3:$M$122,MATCH(B116,'1 mos LIBOR'!$N$3:$N$122)))</f>
        <v>1.9434900000000001E-2</v>
      </c>
      <c r="J116" s="371">
        <f t="shared" si="20"/>
        <v>0.04</v>
      </c>
      <c r="L116" s="363">
        <f t="shared" si="26"/>
        <v>49765</v>
      </c>
      <c r="M116" s="323">
        <f t="shared" si="27"/>
        <v>168</v>
      </c>
      <c r="N116" s="368">
        <v>6487.9626497162353</v>
      </c>
      <c r="O116" s="368">
        <f t="shared" ca="1" si="16"/>
        <v>217.33027624246949</v>
      </c>
      <c r="P116" s="368">
        <f t="shared" si="21"/>
        <v>21.626542165720782</v>
      </c>
      <c r="Q116" s="368">
        <f t="shared" ca="1" si="17"/>
        <v>195.7037340767487</v>
      </c>
      <c r="R116" s="369">
        <f t="shared" ca="1" si="22"/>
        <v>6292.258915639487</v>
      </c>
      <c r="S116" s="370">
        <f>INDEX('1 mos LIBOR'!$M$3:$M$122,MATCH(L116,'1 mos LIBOR'!$N$3:$N$122))</f>
        <v>1.9434900000000001E-2</v>
      </c>
      <c r="T116" s="371">
        <f t="shared" si="23"/>
        <v>0.04</v>
      </c>
    </row>
    <row r="117" spans="2:20">
      <c r="B117" s="367">
        <f t="shared" si="24"/>
        <v>50525</v>
      </c>
      <c r="C117" s="323">
        <f t="shared" si="25"/>
        <v>193</v>
      </c>
      <c r="D117" s="368" t="e">
        <f>INDEX('Monthly Cash Flow'!$L$189:$EM$189, MATCH(C117, 'Monthly Cash Flow'!$L$12:$EM$12, 0))</f>
        <v>#N/A</v>
      </c>
      <c r="E117" s="368">
        <f t="shared" ca="1" si="14"/>
        <v>0</v>
      </c>
      <c r="F117" s="368" t="e">
        <f t="shared" si="18"/>
        <v>#N/A</v>
      </c>
      <c r="G117" s="368" t="e">
        <f t="shared" ca="1" si="15"/>
        <v>#N/A</v>
      </c>
      <c r="H117" s="369" t="e">
        <f t="shared" ca="1" si="19"/>
        <v>#N/A</v>
      </c>
      <c r="I117" s="370">
        <f>MAX($J$5, INDEX('1 mos LIBOR'!$M$3:$M$122,MATCH(B117,'1 mos LIBOR'!$N$3:$N$122)))</f>
        <v>1.9434900000000001E-2</v>
      </c>
      <c r="J117" s="371">
        <f t="shared" si="20"/>
        <v>0.04</v>
      </c>
      <c r="L117" s="363">
        <f t="shared" si="26"/>
        <v>49795</v>
      </c>
      <c r="M117" s="323">
        <f t="shared" si="27"/>
        <v>169</v>
      </c>
      <c r="N117" s="368">
        <v>6474.1279292391609</v>
      </c>
      <c r="O117" s="368">
        <f t="shared" ca="1" si="16"/>
        <v>217.33027624246949</v>
      </c>
      <c r="P117" s="368">
        <f t="shared" si="21"/>
        <v>21.580426430797203</v>
      </c>
      <c r="Q117" s="368">
        <f t="shared" ca="1" si="17"/>
        <v>195.74984981167228</v>
      </c>
      <c r="R117" s="369">
        <f t="shared" ca="1" si="22"/>
        <v>6278.378079427489</v>
      </c>
      <c r="S117" s="370">
        <f>INDEX('1 mos LIBOR'!$M$3:$M$122,MATCH(L117,'1 mos LIBOR'!$N$3:$N$122))</f>
        <v>1.9434900000000001E-2</v>
      </c>
      <c r="T117" s="371">
        <f t="shared" si="23"/>
        <v>0.04</v>
      </c>
    </row>
    <row r="118" spans="2:20">
      <c r="B118" s="367">
        <f t="shared" si="24"/>
        <v>50556</v>
      </c>
      <c r="C118" s="323">
        <f t="shared" si="25"/>
        <v>194</v>
      </c>
      <c r="D118" s="368" t="e">
        <f>INDEX('Monthly Cash Flow'!$L$189:$EM$189, MATCH(C118, 'Monthly Cash Flow'!$L$12:$EM$12, 0))</f>
        <v>#N/A</v>
      </c>
      <c r="E118" s="368">
        <f t="shared" ca="1" si="14"/>
        <v>0</v>
      </c>
      <c r="F118" s="368" t="e">
        <f t="shared" si="18"/>
        <v>#N/A</v>
      </c>
      <c r="G118" s="368" t="e">
        <f t="shared" ca="1" si="15"/>
        <v>#N/A</v>
      </c>
      <c r="H118" s="369" t="e">
        <f t="shared" ca="1" si="19"/>
        <v>#N/A</v>
      </c>
      <c r="I118" s="370">
        <f>MAX($J$5, INDEX('1 mos LIBOR'!$M$3:$M$122,MATCH(B118,'1 mos LIBOR'!$N$3:$N$122)))</f>
        <v>1.9434900000000001E-2</v>
      </c>
      <c r="J118" s="371">
        <f t="shared" si="20"/>
        <v>0.04</v>
      </c>
      <c r="L118" s="363">
        <f t="shared" si="26"/>
        <v>49826</v>
      </c>
      <c r="M118" s="323">
        <f t="shared" si="27"/>
        <v>170</v>
      </c>
      <c r="N118" s="368">
        <v>6460.2301947231254</v>
      </c>
      <c r="O118" s="368">
        <f t="shared" ca="1" si="16"/>
        <v>217.33027624246949</v>
      </c>
      <c r="P118" s="368">
        <f t="shared" si="21"/>
        <v>21.534100649077086</v>
      </c>
      <c r="Q118" s="368">
        <f t="shared" ca="1" si="17"/>
        <v>195.79617559339241</v>
      </c>
      <c r="R118" s="369">
        <f t="shared" ca="1" si="22"/>
        <v>6264.4340191297333</v>
      </c>
      <c r="S118" s="370">
        <f>INDEX('1 mos LIBOR'!$M$3:$M$122,MATCH(L118,'1 mos LIBOR'!$N$3:$N$122))</f>
        <v>1.9434900000000001E-2</v>
      </c>
      <c r="T118" s="371">
        <f t="shared" si="23"/>
        <v>0.04</v>
      </c>
    </row>
    <row r="119" spans="2:20">
      <c r="B119" s="367">
        <f t="shared" si="24"/>
        <v>50586</v>
      </c>
      <c r="C119" s="323">
        <f t="shared" si="25"/>
        <v>195</v>
      </c>
      <c r="D119" s="368" t="e">
        <f>INDEX('Monthly Cash Flow'!$L$189:$EM$189, MATCH(C119, 'Monthly Cash Flow'!$L$12:$EM$12, 0))</f>
        <v>#N/A</v>
      </c>
      <c r="E119" s="368">
        <f t="shared" ca="1" si="14"/>
        <v>0</v>
      </c>
      <c r="F119" s="368" t="e">
        <f t="shared" si="18"/>
        <v>#N/A</v>
      </c>
      <c r="G119" s="368" t="e">
        <f t="shared" ca="1" si="15"/>
        <v>#N/A</v>
      </c>
      <c r="H119" s="369" t="e">
        <f t="shared" ca="1" si="19"/>
        <v>#N/A</v>
      </c>
      <c r="I119" s="370">
        <f>MAX($J$5, INDEX('1 mos LIBOR'!$M$3:$M$122,MATCH(B119,'1 mos LIBOR'!$N$3:$N$122)))</f>
        <v>1.9434900000000001E-2</v>
      </c>
      <c r="J119" s="371">
        <f t="shared" si="20"/>
        <v>0.04</v>
      </c>
      <c r="L119" s="363">
        <f t="shared" si="26"/>
        <v>49856</v>
      </c>
      <c r="M119" s="323">
        <f t="shared" si="27"/>
        <v>171</v>
      </c>
      <c r="N119" s="368">
        <v>6446.2691591533594</v>
      </c>
      <c r="O119" s="368">
        <f t="shared" ca="1" si="16"/>
        <v>217.33027624246949</v>
      </c>
      <c r="P119" s="368">
        <f t="shared" si="21"/>
        <v>21.487563863844532</v>
      </c>
      <c r="Q119" s="368">
        <f t="shared" ca="1" si="17"/>
        <v>195.84271237862495</v>
      </c>
      <c r="R119" s="369">
        <f t="shared" ca="1" si="22"/>
        <v>6250.4264467747344</v>
      </c>
      <c r="S119" s="370">
        <f>INDEX('1 mos LIBOR'!$M$3:$M$122,MATCH(L119,'1 mos LIBOR'!$N$3:$N$122))</f>
        <v>1.9434900000000001E-2</v>
      </c>
      <c r="T119" s="371">
        <f t="shared" si="23"/>
        <v>0.04</v>
      </c>
    </row>
    <row r="120" spans="2:20">
      <c r="B120" s="367">
        <f t="shared" si="24"/>
        <v>50617</v>
      </c>
      <c r="C120" s="323">
        <f t="shared" si="25"/>
        <v>196</v>
      </c>
      <c r="D120" s="368" t="e">
        <f>INDEX('Monthly Cash Flow'!$L$189:$EM$189, MATCH(C120, 'Monthly Cash Flow'!$L$12:$EM$12, 0))</f>
        <v>#N/A</v>
      </c>
      <c r="E120" s="368">
        <f t="shared" ca="1" si="14"/>
        <v>0</v>
      </c>
      <c r="F120" s="368" t="e">
        <f t="shared" si="18"/>
        <v>#N/A</v>
      </c>
      <c r="G120" s="368" t="e">
        <f t="shared" ca="1" si="15"/>
        <v>#N/A</v>
      </c>
      <c r="H120" s="369" t="e">
        <f t="shared" ca="1" si="19"/>
        <v>#N/A</v>
      </c>
      <c r="I120" s="370">
        <f>MAX($J$5, INDEX('1 mos LIBOR'!$M$3:$M$122,MATCH(B120,'1 mos LIBOR'!$N$3:$N$122)))</f>
        <v>1.9434900000000001E-2</v>
      </c>
      <c r="J120" s="371">
        <f t="shared" si="20"/>
        <v>0.04</v>
      </c>
      <c r="L120" s="363">
        <f t="shared" si="26"/>
        <v>49887</v>
      </c>
      <c r="M120" s="323">
        <f t="shared" si="27"/>
        <v>172</v>
      </c>
      <c r="N120" s="368">
        <v>6432.2445342078063</v>
      </c>
      <c r="O120" s="368">
        <f t="shared" ca="1" si="16"/>
        <v>217.33027624246949</v>
      </c>
      <c r="P120" s="368">
        <f t="shared" si="21"/>
        <v>21.440815114026023</v>
      </c>
      <c r="Q120" s="368">
        <f t="shared" ca="1" si="17"/>
        <v>195.88946112844349</v>
      </c>
      <c r="R120" s="369">
        <f t="shared" ca="1" si="22"/>
        <v>6236.3550730793631</v>
      </c>
      <c r="S120" s="370">
        <f>INDEX('1 mos LIBOR'!$M$3:$M$122,MATCH(L120,'1 mos LIBOR'!$N$3:$N$122))</f>
        <v>1.9434900000000001E-2</v>
      </c>
      <c r="T120" s="371">
        <f t="shared" si="23"/>
        <v>0.04</v>
      </c>
    </row>
    <row r="121" spans="2:20">
      <c r="B121" s="367">
        <f t="shared" si="24"/>
        <v>50648</v>
      </c>
      <c r="C121" s="323">
        <f t="shared" si="25"/>
        <v>197</v>
      </c>
      <c r="D121" s="368" t="e">
        <f>INDEX('Monthly Cash Flow'!$L$189:$EM$189, MATCH(C121, 'Monthly Cash Flow'!$L$12:$EM$12, 0))</f>
        <v>#N/A</v>
      </c>
      <c r="E121" s="368">
        <f t="shared" ca="1" si="14"/>
        <v>0</v>
      </c>
      <c r="F121" s="368" t="e">
        <f t="shared" si="18"/>
        <v>#N/A</v>
      </c>
      <c r="G121" s="368" t="e">
        <f t="shared" ca="1" si="15"/>
        <v>#N/A</v>
      </c>
      <c r="H121" s="369" t="e">
        <f t="shared" ca="1" si="19"/>
        <v>#N/A</v>
      </c>
      <c r="I121" s="370">
        <f>MAX($J$5, INDEX('1 mos LIBOR'!$M$3:$M$122,MATCH(B121,'1 mos LIBOR'!$N$3:$N$122)))</f>
        <v>1.9434900000000001E-2</v>
      </c>
      <c r="J121" s="371">
        <f t="shared" si="20"/>
        <v>0.04</v>
      </c>
      <c r="L121" s="363">
        <f t="shared" si="26"/>
        <v>49918</v>
      </c>
      <c r="M121" s="323">
        <f t="shared" si="27"/>
        <v>173</v>
      </c>
      <c r="N121" s="368">
        <v>6418.1560302511671</v>
      </c>
      <c r="O121" s="368">
        <f t="shared" ca="1" si="16"/>
        <v>217.33027624246949</v>
      </c>
      <c r="P121" s="368">
        <f t="shared" si="21"/>
        <v>21.393853434170556</v>
      </c>
      <c r="Q121" s="368">
        <f t="shared" ca="1" si="17"/>
        <v>195.93642280829894</v>
      </c>
      <c r="R121" s="369">
        <f t="shared" ca="1" si="22"/>
        <v>6222.2196074428684</v>
      </c>
      <c r="S121" s="370">
        <f>INDEX('1 mos LIBOR'!$M$3:$M$122,MATCH(L121,'1 mos LIBOR'!$N$3:$N$122))</f>
        <v>1.9434900000000001E-2</v>
      </c>
      <c r="T121" s="371">
        <f t="shared" si="23"/>
        <v>0.04</v>
      </c>
    </row>
    <row r="122" spans="2:20">
      <c r="B122" s="367">
        <f t="shared" si="24"/>
        <v>50678</v>
      </c>
      <c r="C122" s="323">
        <f t="shared" si="25"/>
        <v>198</v>
      </c>
      <c r="D122" s="368" t="e">
        <f>INDEX('Monthly Cash Flow'!$L$189:$EM$189, MATCH(C122, 'Monthly Cash Flow'!$L$12:$EM$12, 0))</f>
        <v>#N/A</v>
      </c>
      <c r="E122" s="368">
        <f t="shared" ca="1" si="14"/>
        <v>0</v>
      </c>
      <c r="F122" s="368" t="e">
        <f t="shared" si="18"/>
        <v>#N/A</v>
      </c>
      <c r="G122" s="368" t="e">
        <f t="shared" ca="1" si="15"/>
        <v>#N/A</v>
      </c>
      <c r="H122" s="369" t="e">
        <f t="shared" ca="1" si="19"/>
        <v>#N/A</v>
      </c>
      <c r="I122" s="370">
        <f>MAX($J$5, INDEX('1 mos LIBOR'!$M$3:$M$122,MATCH(B122,'1 mos LIBOR'!$N$3:$N$122)))</f>
        <v>1.9434900000000001E-2</v>
      </c>
      <c r="J122" s="371">
        <f t="shared" si="20"/>
        <v>0.04</v>
      </c>
      <c r="L122" s="363">
        <f t="shared" si="26"/>
        <v>49948</v>
      </c>
      <c r="M122" s="323">
        <f t="shared" si="27"/>
        <v>174</v>
      </c>
      <c r="N122" s="368">
        <v>6404.0033563289189</v>
      </c>
      <c r="O122" s="368">
        <f t="shared" ca="1" si="16"/>
        <v>217.33027624246949</v>
      </c>
      <c r="P122" s="368">
        <f t="shared" si="21"/>
        <v>21.346677854429728</v>
      </c>
      <c r="Q122" s="368">
        <f t="shared" ca="1" si="17"/>
        <v>195.98359838803975</v>
      </c>
      <c r="R122" s="369">
        <f t="shared" ca="1" si="22"/>
        <v>6208.0197579408796</v>
      </c>
      <c r="S122" s="370">
        <f>INDEX('1 mos LIBOR'!$M$3:$M$122,MATCH(L122,'1 mos LIBOR'!$N$3:$N$122))</f>
        <v>1.9434900000000001E-2</v>
      </c>
      <c r="T122" s="371">
        <f t="shared" si="23"/>
        <v>0.04</v>
      </c>
    </row>
    <row r="123" spans="2:20">
      <c r="B123" s="367">
        <f t="shared" si="24"/>
        <v>50709</v>
      </c>
      <c r="C123" s="323">
        <f t="shared" si="25"/>
        <v>199</v>
      </c>
      <c r="D123" s="368" t="e">
        <f>INDEX('Monthly Cash Flow'!$L$189:$EM$189, MATCH(C123, 'Monthly Cash Flow'!$L$12:$EM$12, 0))</f>
        <v>#N/A</v>
      </c>
      <c r="E123" s="368">
        <f t="shared" ca="1" si="14"/>
        <v>0</v>
      </c>
      <c r="F123" s="368" t="e">
        <f t="shared" si="18"/>
        <v>#N/A</v>
      </c>
      <c r="G123" s="368" t="e">
        <f t="shared" ca="1" si="15"/>
        <v>#N/A</v>
      </c>
      <c r="H123" s="369" t="e">
        <f t="shared" ca="1" si="19"/>
        <v>#N/A</v>
      </c>
      <c r="I123" s="370">
        <f>MAX($J$5, INDEX('1 mos LIBOR'!$M$3:$M$122,MATCH(B123,'1 mos LIBOR'!$N$3:$N$122)))</f>
        <v>1.9434900000000001E-2</v>
      </c>
      <c r="J123" s="371">
        <f t="shared" si="20"/>
        <v>0.04</v>
      </c>
      <c r="L123" s="363">
        <f t="shared" si="26"/>
        <v>49979</v>
      </c>
      <c r="M123" s="323">
        <f t="shared" si="27"/>
        <v>175</v>
      </c>
      <c r="N123" s="368">
        <v>6389.7862201613061</v>
      </c>
      <c r="O123" s="368">
        <f t="shared" ca="1" si="16"/>
        <v>217.33027624246949</v>
      </c>
      <c r="P123" s="368">
        <f t="shared" si="21"/>
        <v>21.29928740053769</v>
      </c>
      <c r="Q123" s="368">
        <f t="shared" ca="1" si="17"/>
        <v>196.03098884193182</v>
      </c>
      <c r="R123" s="369">
        <f t="shared" ca="1" si="22"/>
        <v>6193.7552313193746</v>
      </c>
      <c r="S123" s="370">
        <f>INDEX('1 mos LIBOR'!$M$3:$M$122,MATCH(L123,'1 mos LIBOR'!$N$3:$N$122))</f>
        <v>1.9434900000000001E-2</v>
      </c>
      <c r="T123" s="371">
        <f t="shared" si="23"/>
        <v>0.04</v>
      </c>
    </row>
    <row r="124" spans="2:20">
      <c r="B124" s="367">
        <f t="shared" si="24"/>
        <v>50739</v>
      </c>
      <c r="C124" s="323">
        <f t="shared" si="25"/>
        <v>200</v>
      </c>
      <c r="D124" s="368" t="e">
        <f>INDEX('Monthly Cash Flow'!$L$189:$EM$189, MATCH(C124, 'Monthly Cash Flow'!$L$12:$EM$12, 0))</f>
        <v>#N/A</v>
      </c>
      <c r="E124" s="368">
        <f t="shared" ca="1" si="14"/>
        <v>0</v>
      </c>
      <c r="F124" s="368" t="e">
        <f t="shared" si="18"/>
        <v>#N/A</v>
      </c>
      <c r="G124" s="368" t="e">
        <f t="shared" ca="1" si="15"/>
        <v>#N/A</v>
      </c>
      <c r="H124" s="369" t="e">
        <f t="shared" ca="1" si="19"/>
        <v>#N/A</v>
      </c>
      <c r="I124" s="370">
        <f>MAX($J$5, INDEX('1 mos LIBOR'!$M$3:$M$122,MATCH(B124,'1 mos LIBOR'!$N$3:$N$122)))</f>
        <v>1.9434900000000001E-2</v>
      </c>
      <c r="J124" s="371">
        <f t="shared" si="20"/>
        <v>0.04</v>
      </c>
      <c r="L124" s="363">
        <f t="shared" si="26"/>
        <v>50009</v>
      </c>
      <c r="M124" s="323">
        <f t="shared" si="27"/>
        <v>176</v>
      </c>
      <c r="N124" s="368">
        <v>6375.5043281373055</v>
      </c>
      <c r="O124" s="368">
        <f t="shared" ca="1" si="16"/>
        <v>217.33027624246949</v>
      </c>
      <c r="P124" s="368">
        <f t="shared" si="21"/>
        <v>21.251681093791017</v>
      </c>
      <c r="Q124" s="368">
        <f t="shared" ca="1" si="17"/>
        <v>196.07859514867849</v>
      </c>
      <c r="R124" s="369">
        <f t="shared" ca="1" si="22"/>
        <v>6179.4257329886268</v>
      </c>
      <c r="S124" s="370">
        <f>INDEX('1 mos LIBOR'!$M$3:$M$122,MATCH(L124,'1 mos LIBOR'!$N$3:$N$122))</f>
        <v>1.9434900000000001E-2</v>
      </c>
      <c r="T124" s="371">
        <f t="shared" si="23"/>
        <v>0.04</v>
      </c>
    </row>
    <row r="125" spans="2:20">
      <c r="B125" s="367">
        <f t="shared" si="24"/>
        <v>50770</v>
      </c>
      <c r="C125" s="323">
        <f t="shared" si="25"/>
        <v>201</v>
      </c>
      <c r="D125" s="368" t="e">
        <f>INDEX('Monthly Cash Flow'!$L$189:$EM$189, MATCH(C125, 'Monthly Cash Flow'!$L$12:$EM$12, 0))</f>
        <v>#N/A</v>
      </c>
      <c r="E125" s="368">
        <f t="shared" ca="1" si="14"/>
        <v>0</v>
      </c>
      <c r="F125" s="368" t="e">
        <f t="shared" si="18"/>
        <v>#N/A</v>
      </c>
      <c r="G125" s="368" t="e">
        <f t="shared" ca="1" si="15"/>
        <v>#N/A</v>
      </c>
      <c r="H125" s="369" t="e">
        <f t="shared" ca="1" si="19"/>
        <v>#N/A</v>
      </c>
      <c r="I125" s="370">
        <f>MAX($J$5, INDEX('1 mos LIBOR'!$M$3:$M$122,MATCH(B125,'1 mos LIBOR'!$N$3:$N$122)))</f>
        <v>1.9434900000000001E-2</v>
      </c>
      <c r="J125" s="371">
        <f t="shared" si="20"/>
        <v>0.04</v>
      </c>
      <c r="L125" s="363">
        <f t="shared" si="26"/>
        <v>50040</v>
      </c>
      <c r="M125" s="323">
        <f t="shared" si="27"/>
        <v>177</v>
      </c>
      <c r="N125" s="368">
        <v>6361.1573853085611</v>
      </c>
      <c r="O125" s="368">
        <f t="shared" ca="1" si="16"/>
        <v>217.33027624246949</v>
      </c>
      <c r="P125" s="368">
        <f t="shared" si="21"/>
        <v>21.203857951028535</v>
      </c>
      <c r="Q125" s="368">
        <f t="shared" ca="1" si="17"/>
        <v>196.12641829144096</v>
      </c>
      <c r="R125" s="369">
        <f t="shared" ca="1" si="22"/>
        <v>6165.03096701712</v>
      </c>
      <c r="S125" s="370">
        <f>INDEX('1 mos LIBOR'!$M$3:$M$122,MATCH(L125,'1 mos LIBOR'!$N$3:$N$122))</f>
        <v>1.9434900000000001E-2</v>
      </c>
      <c r="T125" s="371">
        <f t="shared" si="23"/>
        <v>0.04</v>
      </c>
    </row>
    <row r="126" spans="2:20">
      <c r="B126" s="367">
        <f t="shared" si="24"/>
        <v>50801</v>
      </c>
      <c r="C126" s="323">
        <f t="shared" si="25"/>
        <v>202</v>
      </c>
      <c r="D126" s="368" t="e">
        <f>INDEX('Monthly Cash Flow'!$L$189:$EM$189, MATCH(C126, 'Monthly Cash Flow'!$L$12:$EM$12, 0))</f>
        <v>#N/A</v>
      </c>
      <c r="E126" s="368">
        <f t="shared" ca="1" si="14"/>
        <v>0</v>
      </c>
      <c r="F126" s="368" t="e">
        <f t="shared" si="18"/>
        <v>#N/A</v>
      </c>
      <c r="G126" s="368" t="e">
        <f t="shared" ca="1" si="15"/>
        <v>#N/A</v>
      </c>
      <c r="H126" s="369" t="e">
        <f t="shared" ca="1" si="19"/>
        <v>#N/A</v>
      </c>
      <c r="I126" s="370">
        <f>MAX($J$5, INDEX('1 mos LIBOR'!$M$3:$M$122,MATCH(B126,'1 mos LIBOR'!$N$3:$N$122)))</f>
        <v>1.9434900000000001E-2</v>
      </c>
      <c r="J126" s="371">
        <f t="shared" si="20"/>
        <v>0.04</v>
      </c>
      <c r="L126" s="363">
        <f t="shared" si="26"/>
        <v>50071</v>
      </c>
      <c r="M126" s="323">
        <f t="shared" si="27"/>
        <v>178</v>
      </c>
      <c r="N126" s="368">
        <v>6346.745095383294</v>
      </c>
      <c r="O126" s="368">
        <f t="shared" ca="1" si="16"/>
        <v>217.33027624246949</v>
      </c>
      <c r="P126" s="368">
        <f t="shared" si="21"/>
        <v>21.155816984610983</v>
      </c>
      <c r="Q126" s="368">
        <f t="shared" ca="1" si="17"/>
        <v>196.1744592578585</v>
      </c>
      <c r="R126" s="369">
        <f t="shared" ca="1" si="22"/>
        <v>6150.5706361254352</v>
      </c>
      <c r="S126" s="370">
        <f>INDEX('1 mos LIBOR'!$M$3:$M$122,MATCH(L126,'1 mos LIBOR'!$N$3:$N$122))</f>
        <v>1.9434900000000001E-2</v>
      </c>
      <c r="T126" s="371">
        <f t="shared" si="23"/>
        <v>0.04</v>
      </c>
    </row>
    <row r="127" spans="2:20">
      <c r="B127" s="367">
        <f t="shared" si="24"/>
        <v>50829</v>
      </c>
      <c r="C127" s="323">
        <f t="shared" si="25"/>
        <v>203</v>
      </c>
      <c r="D127" s="368" t="e">
        <f>INDEX('Monthly Cash Flow'!$L$189:$EM$189, MATCH(C127, 'Monthly Cash Flow'!$L$12:$EM$12, 0))</f>
        <v>#N/A</v>
      </c>
      <c r="E127" s="368">
        <f t="shared" ca="1" si="14"/>
        <v>0</v>
      </c>
      <c r="F127" s="368" t="e">
        <f t="shared" si="18"/>
        <v>#N/A</v>
      </c>
      <c r="G127" s="368" t="e">
        <f t="shared" ca="1" si="15"/>
        <v>#N/A</v>
      </c>
      <c r="H127" s="369" t="e">
        <f t="shared" ca="1" si="19"/>
        <v>#N/A</v>
      </c>
      <c r="I127" s="370">
        <f>MAX($J$5, INDEX('1 mos LIBOR'!$M$3:$M$122,MATCH(B127,'1 mos LIBOR'!$N$3:$N$122)))</f>
        <v>1.9434900000000001E-2</v>
      </c>
      <c r="J127" s="371">
        <f t="shared" si="20"/>
        <v>0.04</v>
      </c>
      <c r="L127" s="363">
        <f t="shared" si="26"/>
        <v>50099</v>
      </c>
      <c r="M127" s="323">
        <f t="shared" si="27"/>
        <v>179</v>
      </c>
      <c r="N127" s="368">
        <v>6332.2671607201828</v>
      </c>
      <c r="O127" s="368">
        <f t="shared" ca="1" si="16"/>
        <v>217.33027624246949</v>
      </c>
      <c r="P127" s="368">
        <f t="shared" si="21"/>
        <v>21.10755720240061</v>
      </c>
      <c r="Q127" s="368">
        <f t="shared" ca="1" si="17"/>
        <v>196.22271904006888</v>
      </c>
      <c r="R127" s="369">
        <f t="shared" ca="1" si="22"/>
        <v>6136.0444416801138</v>
      </c>
      <c r="S127" s="370">
        <f>INDEX('1 mos LIBOR'!$M$3:$M$122,MATCH(L127,'1 mos LIBOR'!$N$3:$N$122))</f>
        <v>1.9434900000000001E-2</v>
      </c>
      <c r="T127" s="371">
        <f t="shared" si="23"/>
        <v>0.04</v>
      </c>
    </row>
    <row r="128" spans="2:20">
      <c r="B128" s="367">
        <f t="shared" si="24"/>
        <v>50860</v>
      </c>
      <c r="C128" s="323">
        <f t="shared" si="25"/>
        <v>204</v>
      </c>
      <c r="D128" s="368" t="e">
        <f>INDEX('Monthly Cash Flow'!$L$189:$EM$189, MATCH(C128, 'Monthly Cash Flow'!$L$12:$EM$12, 0))</f>
        <v>#N/A</v>
      </c>
      <c r="E128" s="368">
        <f t="shared" ca="1" si="14"/>
        <v>0</v>
      </c>
      <c r="F128" s="368" t="e">
        <f t="shared" si="18"/>
        <v>#N/A</v>
      </c>
      <c r="G128" s="368" t="e">
        <f t="shared" ca="1" si="15"/>
        <v>#N/A</v>
      </c>
      <c r="H128" s="369" t="e">
        <f t="shared" ca="1" si="19"/>
        <v>#N/A</v>
      </c>
      <c r="I128" s="370">
        <f>MAX($J$5, INDEX('1 mos LIBOR'!$M$3:$M$122,MATCH(B128,'1 mos LIBOR'!$N$3:$N$122)))</f>
        <v>1.9434900000000001E-2</v>
      </c>
      <c r="J128" s="371">
        <f t="shared" si="20"/>
        <v>0.04</v>
      </c>
      <c r="L128" s="363">
        <f t="shared" si="26"/>
        <v>50130</v>
      </c>
      <c r="M128" s="323">
        <f t="shared" si="27"/>
        <v>180</v>
      </c>
      <c r="N128" s="368">
        <v>6317.7232823222166</v>
      </c>
      <c r="O128" s="368">
        <f t="shared" ca="1" si="16"/>
        <v>217.33027624246949</v>
      </c>
      <c r="P128" s="368">
        <f t="shared" si="21"/>
        <v>21.059077607740722</v>
      </c>
      <c r="Q128" s="368">
        <f t="shared" ca="1" si="17"/>
        <v>196.27119863472876</v>
      </c>
      <c r="R128" s="369">
        <f t="shared" ca="1" si="22"/>
        <v>6121.4520836874881</v>
      </c>
      <c r="S128" s="370">
        <f>INDEX('1 mos LIBOR'!$M$3:$M$122,MATCH(L128,'1 mos LIBOR'!$N$3:$N$122))</f>
        <v>1.9434900000000001E-2</v>
      </c>
      <c r="T128" s="371">
        <f t="shared" si="23"/>
        <v>0.04</v>
      </c>
    </row>
    <row r="129" spans="2:20">
      <c r="B129" s="367">
        <f t="shared" si="24"/>
        <v>50890</v>
      </c>
      <c r="C129" s="323">
        <f t="shared" si="25"/>
        <v>205</v>
      </c>
      <c r="D129" s="368" t="e">
        <f>INDEX('Monthly Cash Flow'!$L$189:$EM$189, MATCH(C129, 'Monthly Cash Flow'!$L$12:$EM$12, 0))</f>
        <v>#N/A</v>
      </c>
      <c r="E129" s="368">
        <f t="shared" ca="1" si="14"/>
        <v>0</v>
      </c>
      <c r="F129" s="368" t="e">
        <f t="shared" si="18"/>
        <v>#N/A</v>
      </c>
      <c r="G129" s="368" t="e">
        <f t="shared" ca="1" si="15"/>
        <v>#N/A</v>
      </c>
      <c r="H129" s="369" t="e">
        <f t="shared" ca="1" si="19"/>
        <v>#N/A</v>
      </c>
      <c r="I129" s="370">
        <f>MAX($J$5, INDEX('1 mos LIBOR'!$M$3:$M$122,MATCH(B129,'1 mos LIBOR'!$N$3:$N$122)))</f>
        <v>1.9434900000000001E-2</v>
      </c>
      <c r="J129" s="371">
        <f t="shared" si="20"/>
        <v>0.04</v>
      </c>
      <c r="L129" s="363">
        <f t="shared" si="26"/>
        <v>50160</v>
      </c>
      <c r="M129" s="323">
        <f t="shared" si="27"/>
        <v>181</v>
      </c>
      <c r="N129" s="368">
        <v>6303.1131598305201</v>
      </c>
      <c r="O129" s="368">
        <f t="shared" ca="1" si="16"/>
        <v>217.33027624246949</v>
      </c>
      <c r="P129" s="368">
        <f t="shared" si="21"/>
        <v>21.010377199435066</v>
      </c>
      <c r="Q129" s="368">
        <f t="shared" ca="1" si="17"/>
        <v>196.31989904303444</v>
      </c>
      <c r="R129" s="369">
        <f t="shared" ca="1" si="22"/>
        <v>6106.7932607874855</v>
      </c>
      <c r="S129" s="370">
        <f>INDEX('1 mos LIBOR'!$M$3:$M$122,MATCH(L129,'1 mos LIBOR'!$N$3:$N$122))</f>
        <v>1.9434900000000001E-2</v>
      </c>
      <c r="T129" s="371">
        <f t="shared" si="23"/>
        <v>0.04</v>
      </c>
    </row>
    <row r="130" spans="2:20">
      <c r="B130" s="367">
        <f t="shared" si="24"/>
        <v>50921</v>
      </c>
      <c r="C130" s="323">
        <f t="shared" si="25"/>
        <v>206</v>
      </c>
      <c r="D130" s="368" t="e">
        <f>INDEX('Monthly Cash Flow'!$L$189:$EM$189, MATCH(C130, 'Monthly Cash Flow'!$L$12:$EM$12, 0))</f>
        <v>#N/A</v>
      </c>
      <c r="E130" s="368">
        <f t="shared" ca="1" si="14"/>
        <v>0</v>
      </c>
      <c r="F130" s="368" t="e">
        <f t="shared" si="18"/>
        <v>#N/A</v>
      </c>
      <c r="G130" s="368" t="e">
        <f t="shared" ca="1" si="15"/>
        <v>#N/A</v>
      </c>
      <c r="H130" s="369" t="e">
        <f t="shared" ca="1" si="19"/>
        <v>#N/A</v>
      </c>
      <c r="I130" s="370">
        <f>MAX($J$5, INDEX('1 mos LIBOR'!$M$3:$M$122,MATCH(B130,'1 mos LIBOR'!$N$3:$N$122)))</f>
        <v>1.9434900000000001E-2</v>
      </c>
      <c r="J130" s="371">
        <f t="shared" si="20"/>
        <v>0.04</v>
      </c>
      <c r="L130" s="363">
        <f t="shared" si="26"/>
        <v>50191</v>
      </c>
      <c r="M130" s="323">
        <f t="shared" si="27"/>
        <v>182</v>
      </c>
      <c r="N130" s="368">
        <v>6288.4364915181513</v>
      </c>
      <c r="O130" s="368">
        <f t="shared" ca="1" si="16"/>
        <v>217.33027624246949</v>
      </c>
      <c r="P130" s="368">
        <f t="shared" si="21"/>
        <v>20.961454971727171</v>
      </c>
      <c r="Q130" s="368">
        <f t="shared" ca="1" si="17"/>
        <v>196.36882127074233</v>
      </c>
      <c r="R130" s="369">
        <f t="shared" ca="1" si="22"/>
        <v>6092.0676702474093</v>
      </c>
      <c r="S130" s="370">
        <f>INDEX('1 mos LIBOR'!$M$3:$M$122,MATCH(L130,'1 mos LIBOR'!$N$3:$N$122))</f>
        <v>1.9434900000000001E-2</v>
      </c>
      <c r="T130" s="371">
        <f t="shared" si="23"/>
        <v>0.04</v>
      </c>
    </row>
    <row r="131" spans="2:20">
      <c r="B131" s="367">
        <f t="shared" si="24"/>
        <v>50951</v>
      </c>
      <c r="C131" s="323">
        <f t="shared" si="25"/>
        <v>207</v>
      </c>
      <c r="D131" s="368" t="e">
        <f>INDEX('Monthly Cash Flow'!$L$189:$EM$189, MATCH(C131, 'Monthly Cash Flow'!$L$12:$EM$12, 0))</f>
        <v>#N/A</v>
      </c>
      <c r="E131" s="368">
        <f t="shared" ca="1" si="14"/>
        <v>0</v>
      </c>
      <c r="F131" s="368" t="e">
        <f t="shared" si="18"/>
        <v>#N/A</v>
      </c>
      <c r="G131" s="368" t="e">
        <f t="shared" ca="1" si="15"/>
        <v>#N/A</v>
      </c>
      <c r="H131" s="369" t="e">
        <f t="shared" ca="1" si="19"/>
        <v>#N/A</v>
      </c>
      <c r="I131" s="370">
        <f>MAX($J$5, INDEX('1 mos LIBOR'!$M$3:$M$122,MATCH(B131,'1 mos LIBOR'!$N$3:$N$122)))</f>
        <v>1.9434900000000001E-2</v>
      </c>
      <c r="J131" s="371">
        <f t="shared" si="20"/>
        <v>0.04</v>
      </c>
      <c r="L131" s="363">
        <f t="shared" si="26"/>
        <v>50221</v>
      </c>
      <c r="M131" s="323">
        <f t="shared" si="27"/>
        <v>183</v>
      </c>
      <c r="N131" s="368">
        <v>6273.6929742838702</v>
      </c>
      <c r="O131" s="368">
        <f t="shared" ca="1" si="16"/>
        <v>217.33027624246949</v>
      </c>
      <c r="P131" s="368">
        <f t="shared" si="21"/>
        <v>20.912309914279568</v>
      </c>
      <c r="Q131" s="368">
        <f t="shared" ca="1" si="17"/>
        <v>196.41796632818992</v>
      </c>
      <c r="R131" s="369">
        <f t="shared" ca="1" si="22"/>
        <v>6077.2750079556799</v>
      </c>
      <c r="S131" s="370">
        <f>INDEX('1 mos LIBOR'!$M$3:$M$122,MATCH(L131,'1 mos LIBOR'!$N$3:$N$122))</f>
        <v>1.9434900000000001E-2</v>
      </c>
      <c r="T131" s="371">
        <f t="shared" si="23"/>
        <v>0.04</v>
      </c>
    </row>
    <row r="132" spans="2:20">
      <c r="B132" s="367">
        <f t="shared" si="24"/>
        <v>50982</v>
      </c>
      <c r="C132" s="323">
        <f t="shared" si="25"/>
        <v>208</v>
      </c>
      <c r="D132" s="368" t="e">
        <f>INDEX('Monthly Cash Flow'!$L$189:$EM$189, MATCH(C132, 'Monthly Cash Flow'!$L$12:$EM$12, 0))</f>
        <v>#N/A</v>
      </c>
      <c r="E132" s="368">
        <f t="shared" ca="1" si="14"/>
        <v>0</v>
      </c>
      <c r="F132" s="368" t="e">
        <f t="shared" si="18"/>
        <v>#N/A</v>
      </c>
      <c r="G132" s="368" t="e">
        <f t="shared" ca="1" si="15"/>
        <v>#N/A</v>
      </c>
      <c r="H132" s="369" t="e">
        <f t="shared" ca="1" si="19"/>
        <v>#N/A</v>
      </c>
      <c r="I132" s="370">
        <f>MAX($J$5, INDEX('1 mos LIBOR'!$M$3:$M$122,MATCH(B132,'1 mos LIBOR'!$N$3:$N$122)))</f>
        <v>1.9434900000000001E-2</v>
      </c>
      <c r="J132" s="371">
        <f t="shared" si="20"/>
        <v>0.04</v>
      </c>
      <c r="L132" s="363">
        <f t="shared" si="26"/>
        <v>50252</v>
      </c>
      <c r="M132" s="323">
        <f t="shared" si="27"/>
        <v>184</v>
      </c>
      <c r="N132" s="368">
        <v>6258.882303645878</v>
      </c>
      <c r="O132" s="368">
        <f t="shared" ca="1" si="16"/>
        <v>217.33027624246949</v>
      </c>
      <c r="P132" s="368">
        <f t="shared" si="21"/>
        <v>20.862941012152927</v>
      </c>
      <c r="Q132" s="368">
        <f t="shared" ca="1" si="17"/>
        <v>196.46733523031656</v>
      </c>
      <c r="R132" s="369">
        <f t="shared" ca="1" si="22"/>
        <v>6062.4149684155618</v>
      </c>
      <c r="S132" s="370">
        <f>INDEX('1 mos LIBOR'!$M$3:$M$122,MATCH(L132,'1 mos LIBOR'!$N$3:$N$122))</f>
        <v>1.9434900000000001E-2</v>
      </c>
      <c r="T132" s="371">
        <f t="shared" si="23"/>
        <v>0.04</v>
      </c>
    </row>
    <row r="133" spans="2:20">
      <c r="B133" s="367">
        <f t="shared" si="24"/>
        <v>51013</v>
      </c>
      <c r="C133" s="323">
        <f t="shared" si="25"/>
        <v>209</v>
      </c>
      <c r="D133" s="368" t="e">
        <f>INDEX('Monthly Cash Flow'!$L$189:$EM$189, MATCH(C133, 'Monthly Cash Flow'!$L$12:$EM$12, 0))</f>
        <v>#N/A</v>
      </c>
      <c r="E133" s="368">
        <f t="shared" ca="1" si="14"/>
        <v>0</v>
      </c>
      <c r="F133" s="368" t="e">
        <f t="shared" si="18"/>
        <v>#N/A</v>
      </c>
      <c r="G133" s="368" t="e">
        <f t="shared" ca="1" si="15"/>
        <v>#N/A</v>
      </c>
      <c r="H133" s="369" t="e">
        <f t="shared" ca="1" si="19"/>
        <v>#N/A</v>
      </c>
      <c r="I133" s="370">
        <f>MAX($J$5, INDEX('1 mos LIBOR'!$M$3:$M$122,MATCH(B133,'1 mos LIBOR'!$N$3:$N$122)))</f>
        <v>1.9434900000000001E-2</v>
      </c>
      <c r="J133" s="371">
        <f t="shared" si="20"/>
        <v>0.04</v>
      </c>
      <c r="L133" s="363">
        <f t="shared" si="26"/>
        <v>50283</v>
      </c>
      <c r="M133" s="323">
        <f t="shared" si="27"/>
        <v>185</v>
      </c>
      <c r="N133" s="368">
        <v>6244.0041737355305</v>
      </c>
      <c r="O133" s="368">
        <f t="shared" ca="1" si="16"/>
        <v>217.33027624246949</v>
      </c>
      <c r="P133" s="368">
        <f t="shared" si="21"/>
        <v>20.813347245785103</v>
      </c>
      <c r="Q133" s="368">
        <f t="shared" ca="1" si="17"/>
        <v>196.51692899668438</v>
      </c>
      <c r="R133" s="369">
        <f t="shared" ca="1" si="22"/>
        <v>6047.4872447388461</v>
      </c>
      <c r="S133" s="370">
        <f>INDEX('1 mos LIBOR'!$M$3:$M$122,MATCH(L133,'1 mos LIBOR'!$N$3:$N$122))</f>
        <v>1.9434900000000001E-2</v>
      </c>
      <c r="T133" s="371">
        <f t="shared" si="23"/>
        <v>0.04</v>
      </c>
    </row>
    <row r="134" spans="2:20">
      <c r="B134" s="367">
        <f t="shared" si="24"/>
        <v>51043</v>
      </c>
      <c r="C134" s="323">
        <f t="shared" si="25"/>
        <v>210</v>
      </c>
      <c r="D134" s="368" t="e">
        <f>INDEX('Monthly Cash Flow'!$L$189:$EM$189, MATCH(C134, 'Monthly Cash Flow'!$L$12:$EM$12, 0))</f>
        <v>#N/A</v>
      </c>
      <c r="E134" s="368">
        <f t="shared" ca="1" si="14"/>
        <v>0</v>
      </c>
      <c r="F134" s="368" t="e">
        <f t="shared" si="18"/>
        <v>#N/A</v>
      </c>
      <c r="G134" s="368" t="e">
        <f t="shared" ca="1" si="15"/>
        <v>#N/A</v>
      </c>
      <c r="H134" s="369" t="e">
        <f t="shared" ca="1" si="19"/>
        <v>#N/A</v>
      </c>
      <c r="I134" s="370">
        <f>MAX($J$5, INDEX('1 mos LIBOR'!$M$3:$M$122,MATCH(B134,'1 mos LIBOR'!$N$3:$N$122)))</f>
        <v>1.9434900000000001E-2</v>
      </c>
      <c r="J134" s="371">
        <f t="shared" si="20"/>
        <v>0.04</v>
      </c>
      <c r="L134" s="363">
        <f t="shared" si="26"/>
        <v>50313</v>
      </c>
      <c r="M134" s="323">
        <f t="shared" si="27"/>
        <v>186</v>
      </c>
      <c r="N134" s="368">
        <v>6229.0582772910211</v>
      </c>
      <c r="O134" s="368">
        <f t="shared" ca="1" si="16"/>
        <v>217.33027624246949</v>
      </c>
      <c r="P134" s="368">
        <f t="shared" si="21"/>
        <v>20.763527590970071</v>
      </c>
      <c r="Q134" s="368">
        <f t="shared" ca="1" si="17"/>
        <v>196.56674865149944</v>
      </c>
      <c r="R134" s="369">
        <f t="shared" ca="1" si="22"/>
        <v>6032.4915286395217</v>
      </c>
      <c r="S134" s="370">
        <f>INDEX('1 mos LIBOR'!$M$3:$M$122,MATCH(L134,'1 mos LIBOR'!$N$3:$N$122))</f>
        <v>1.9434900000000001E-2</v>
      </c>
      <c r="T134" s="371">
        <f t="shared" si="23"/>
        <v>0.04</v>
      </c>
    </row>
    <row r="135" spans="2:20">
      <c r="B135" s="367">
        <f t="shared" si="24"/>
        <v>51074</v>
      </c>
      <c r="C135" s="323">
        <f t="shared" si="25"/>
        <v>211</v>
      </c>
      <c r="D135" s="368" t="e">
        <f>INDEX('Monthly Cash Flow'!$L$189:$EM$189, MATCH(C135, 'Monthly Cash Flow'!$L$12:$EM$12, 0))</f>
        <v>#N/A</v>
      </c>
      <c r="E135" s="368">
        <f t="shared" ca="1" si="14"/>
        <v>0</v>
      </c>
      <c r="F135" s="368" t="e">
        <f t="shared" si="18"/>
        <v>#N/A</v>
      </c>
      <c r="G135" s="368" t="e">
        <f t="shared" ca="1" si="15"/>
        <v>#N/A</v>
      </c>
      <c r="H135" s="369" t="e">
        <f t="shared" ca="1" si="19"/>
        <v>#N/A</v>
      </c>
      <c r="I135" s="370">
        <f>MAX($J$5, INDEX('1 mos LIBOR'!$M$3:$M$122,MATCH(B135,'1 mos LIBOR'!$N$3:$N$122)))</f>
        <v>1.9434900000000001E-2</v>
      </c>
      <c r="J135" s="371">
        <f t="shared" si="20"/>
        <v>0.04</v>
      </c>
      <c r="L135" s="363">
        <f t="shared" si="26"/>
        <v>50344</v>
      </c>
      <c r="M135" s="323">
        <f t="shared" si="27"/>
        <v>187</v>
      </c>
      <c r="N135" s="368">
        <v>6214.0443056510339</v>
      </c>
      <c r="O135" s="368">
        <f t="shared" ca="1" si="16"/>
        <v>217.33027624246949</v>
      </c>
      <c r="P135" s="368">
        <f t="shared" si="21"/>
        <v>20.713481018836781</v>
      </c>
      <c r="Q135" s="368">
        <f t="shared" ca="1" si="17"/>
        <v>196.61679522363272</v>
      </c>
      <c r="R135" s="369">
        <f t="shared" ca="1" si="22"/>
        <v>6017.4275104274011</v>
      </c>
      <c r="S135" s="370">
        <f>INDEX('1 mos LIBOR'!$M$3:$M$122,MATCH(L135,'1 mos LIBOR'!$N$3:$N$122))</f>
        <v>1.9434900000000001E-2</v>
      </c>
      <c r="T135" s="371">
        <f t="shared" si="23"/>
        <v>0.04</v>
      </c>
    </row>
    <row r="136" spans="2:20">
      <c r="B136" s="367">
        <f t="shared" si="24"/>
        <v>51104</v>
      </c>
      <c r="C136" s="323">
        <f t="shared" si="25"/>
        <v>212</v>
      </c>
      <c r="D136" s="368" t="e">
        <f>INDEX('Monthly Cash Flow'!$L$189:$EM$189, MATCH(C136, 'Monthly Cash Flow'!$L$12:$EM$12, 0))</f>
        <v>#N/A</v>
      </c>
      <c r="E136" s="368">
        <f t="shared" ca="1" si="14"/>
        <v>0</v>
      </c>
      <c r="F136" s="368" t="e">
        <f t="shared" si="18"/>
        <v>#N/A</v>
      </c>
      <c r="G136" s="368" t="e">
        <f t="shared" ca="1" si="15"/>
        <v>#N/A</v>
      </c>
      <c r="H136" s="369" t="e">
        <f t="shared" ca="1" si="19"/>
        <v>#N/A</v>
      </c>
      <c r="I136" s="370">
        <f>MAX($J$5, INDEX('1 mos LIBOR'!$M$3:$M$122,MATCH(B136,'1 mos LIBOR'!$N$3:$N$122)))</f>
        <v>1.9434900000000001E-2</v>
      </c>
      <c r="J136" s="371">
        <f t="shared" si="20"/>
        <v>0.04</v>
      </c>
      <c r="L136" s="363">
        <f t="shared" si="26"/>
        <v>50374</v>
      </c>
      <c r="M136" s="323">
        <f t="shared" si="27"/>
        <v>188</v>
      </c>
      <c r="N136" s="368">
        <v>6198.9619487483697</v>
      </c>
      <c r="O136" s="368">
        <f t="shared" ca="1" si="16"/>
        <v>217.33027624246949</v>
      </c>
      <c r="P136" s="368">
        <f t="shared" si="21"/>
        <v>20.6632064958279</v>
      </c>
      <c r="Q136" s="368">
        <f t="shared" ca="1" si="17"/>
        <v>196.6670697466416</v>
      </c>
      <c r="R136" s="369">
        <f t="shared" ca="1" si="22"/>
        <v>6002.2948790017281</v>
      </c>
      <c r="S136" s="370">
        <f>INDEX('1 mos LIBOR'!$M$3:$M$122,MATCH(L136,'1 mos LIBOR'!$N$3:$N$122))</f>
        <v>1.9434900000000001E-2</v>
      </c>
      <c r="T136" s="371">
        <f t="shared" si="23"/>
        <v>0.04</v>
      </c>
    </row>
    <row r="137" spans="2:20">
      <c r="B137" s="367">
        <f t="shared" si="24"/>
        <v>51135</v>
      </c>
      <c r="C137" s="323">
        <f t="shared" si="25"/>
        <v>213</v>
      </c>
      <c r="D137" s="368" t="e">
        <f>INDEX('Monthly Cash Flow'!$L$189:$EM$189, MATCH(C137, 'Monthly Cash Flow'!$L$12:$EM$12, 0))</f>
        <v>#N/A</v>
      </c>
      <c r="E137" s="368">
        <f t="shared" ref="E137:E200" ca="1" si="28">-PMT(J137/12,$E$2*12,$D$9,)</f>
        <v>0</v>
      </c>
      <c r="F137" s="368" t="e">
        <f t="shared" si="18"/>
        <v>#N/A</v>
      </c>
      <c r="G137" s="368" t="e">
        <f t="shared" ref="G137:G200" ca="1" si="29">+E137-F137</f>
        <v>#N/A</v>
      </c>
      <c r="H137" s="369" t="e">
        <f t="shared" ca="1" si="19"/>
        <v>#N/A</v>
      </c>
      <c r="I137" s="370">
        <f>MAX($J$5, INDEX('1 mos LIBOR'!$M$3:$M$122,MATCH(B137,'1 mos LIBOR'!$N$3:$N$122)))</f>
        <v>1.9434900000000001E-2</v>
      </c>
      <c r="J137" s="371">
        <f t="shared" si="20"/>
        <v>0.04</v>
      </c>
      <c r="L137" s="363">
        <f t="shared" si="26"/>
        <v>50405</v>
      </c>
      <c r="M137" s="323">
        <f t="shared" si="27"/>
        <v>189</v>
      </c>
      <c r="N137" s="368">
        <v>6183.8108951035438</v>
      </c>
      <c r="O137" s="368">
        <f t="shared" ref="O137:O200" ca="1" si="30">-PMT(T137/12,$O$2*12,$N$9,)</f>
        <v>217.33027624246949</v>
      </c>
      <c r="P137" s="368">
        <f t="shared" si="21"/>
        <v>20.612702983678478</v>
      </c>
      <c r="Q137" s="368">
        <f t="shared" ref="Q137:Q200" ca="1" si="31">+O137-P137</f>
        <v>196.71757325879102</v>
      </c>
      <c r="R137" s="369">
        <f t="shared" ca="1" si="22"/>
        <v>5987.0933218447526</v>
      </c>
      <c r="S137" s="370">
        <f>INDEX('1 mos LIBOR'!$M$3:$M$122,MATCH(L137,'1 mos LIBOR'!$N$3:$N$122))</f>
        <v>1.9434900000000001E-2</v>
      </c>
      <c r="T137" s="371">
        <f t="shared" si="23"/>
        <v>0.04</v>
      </c>
    </row>
    <row r="138" spans="2:20">
      <c r="B138" s="367">
        <f t="shared" si="24"/>
        <v>51166</v>
      </c>
      <c r="C138" s="323">
        <f t="shared" si="25"/>
        <v>214</v>
      </c>
      <c r="D138" s="368" t="e">
        <f>INDEX('Monthly Cash Flow'!$L$189:$EM$189, MATCH(C138, 'Monthly Cash Flow'!$L$12:$EM$12, 0))</f>
        <v>#N/A</v>
      </c>
      <c r="E138" s="368">
        <f t="shared" ca="1" si="28"/>
        <v>0</v>
      </c>
      <c r="F138" s="368" t="e">
        <f t="shared" ref="F138:F201" si="32">D138*J138/12</f>
        <v>#N/A</v>
      </c>
      <c r="G138" s="368" t="e">
        <f t="shared" ca="1" si="29"/>
        <v>#N/A</v>
      </c>
      <c r="H138" s="369" t="e">
        <f t="shared" ref="H138:H201" ca="1" si="33">+D138-G138</f>
        <v>#N/A</v>
      </c>
      <c r="I138" s="370">
        <f>MAX($J$5, INDEX('1 mos LIBOR'!$M$3:$M$122,MATCH(B138,'1 mos LIBOR'!$N$3:$N$122)))</f>
        <v>1.9434900000000001E-2</v>
      </c>
      <c r="J138" s="371">
        <f t="shared" ref="J138:J201" si="34">IF($I$2=1,I138+$J$4/10000,$J$3)</f>
        <v>0.04</v>
      </c>
      <c r="L138" s="363">
        <f t="shared" si="26"/>
        <v>50436</v>
      </c>
      <c r="M138" s="323">
        <f t="shared" si="27"/>
        <v>190</v>
      </c>
      <c r="N138" s="368">
        <v>6168.5908318183529</v>
      </c>
      <c r="O138" s="368">
        <f t="shared" ca="1" si="30"/>
        <v>217.33027624246949</v>
      </c>
      <c r="P138" s="368">
        <f t="shared" ref="P138:P201" si="35">N138*T138/12</f>
        <v>20.56196943939451</v>
      </c>
      <c r="Q138" s="368">
        <f t="shared" ca="1" si="31"/>
        <v>196.76830680307498</v>
      </c>
      <c r="R138" s="369">
        <f t="shared" ref="R138:R201" ca="1" si="36">+N138-Q138</f>
        <v>5971.8225250152782</v>
      </c>
      <c r="S138" s="370">
        <f>INDEX('1 mos LIBOR'!$M$3:$M$122,MATCH(L138,'1 mos LIBOR'!$N$3:$N$122))</f>
        <v>1.9434900000000001E-2</v>
      </c>
      <c r="T138" s="371">
        <f t="shared" ref="T138:T201" si="37">IF($S$2=1,S138+$T$4/10000,$T$3)</f>
        <v>0.04</v>
      </c>
    </row>
    <row r="139" spans="2:20">
      <c r="B139" s="367">
        <f t="shared" ref="B139:B202" si="38">EOMONTH(B138,1)</f>
        <v>51195</v>
      </c>
      <c r="C139" s="323">
        <f t="shared" ref="C139:C202" si="39">+C138+1</f>
        <v>215</v>
      </c>
      <c r="D139" s="368" t="e">
        <f>INDEX('Monthly Cash Flow'!$L$189:$EM$189, MATCH(C139, 'Monthly Cash Flow'!$L$12:$EM$12, 0))</f>
        <v>#N/A</v>
      </c>
      <c r="E139" s="368">
        <f t="shared" ca="1" si="28"/>
        <v>0</v>
      </c>
      <c r="F139" s="368" t="e">
        <f t="shared" si="32"/>
        <v>#N/A</v>
      </c>
      <c r="G139" s="368" t="e">
        <f t="shared" ca="1" si="29"/>
        <v>#N/A</v>
      </c>
      <c r="H139" s="369" t="e">
        <f t="shared" ca="1" si="33"/>
        <v>#N/A</v>
      </c>
      <c r="I139" s="370">
        <f>MAX($J$5, INDEX('1 mos LIBOR'!$M$3:$M$122,MATCH(B139,'1 mos LIBOR'!$N$3:$N$122)))</f>
        <v>1.9434900000000001E-2</v>
      </c>
      <c r="J139" s="371">
        <f t="shared" si="34"/>
        <v>0.04</v>
      </c>
      <c r="L139" s="363">
        <f t="shared" ref="L139:L202" si="40">EOMONTH(L138,1)</f>
        <v>50464</v>
      </c>
      <c r="M139" s="323">
        <f t="shared" ref="M139:M202" si="41">+M138+1</f>
        <v>191</v>
      </c>
      <c r="N139" s="368">
        <v>6153.3014445694125</v>
      </c>
      <c r="O139" s="368">
        <f t="shared" ca="1" si="30"/>
        <v>217.33027624246949</v>
      </c>
      <c r="P139" s="368">
        <f t="shared" si="35"/>
        <v>20.511004815231377</v>
      </c>
      <c r="Q139" s="368">
        <f t="shared" ca="1" si="31"/>
        <v>196.81927142723811</v>
      </c>
      <c r="R139" s="369">
        <f t="shared" ca="1" si="36"/>
        <v>5956.4821731421744</v>
      </c>
      <c r="S139" s="370">
        <f>INDEX('1 mos LIBOR'!$M$3:$M$122,MATCH(L139,'1 mos LIBOR'!$N$3:$N$122))</f>
        <v>1.9434900000000001E-2</v>
      </c>
      <c r="T139" s="371">
        <f t="shared" si="37"/>
        <v>0.04</v>
      </c>
    </row>
    <row r="140" spans="2:20">
      <c r="B140" s="367">
        <f t="shared" si="38"/>
        <v>51226</v>
      </c>
      <c r="C140" s="323">
        <f t="shared" si="39"/>
        <v>216</v>
      </c>
      <c r="D140" s="368" t="e">
        <f>INDEX('Monthly Cash Flow'!$L$189:$EM$189, MATCH(C140, 'Monthly Cash Flow'!$L$12:$EM$12, 0))</f>
        <v>#N/A</v>
      </c>
      <c r="E140" s="368">
        <f t="shared" ca="1" si="28"/>
        <v>0</v>
      </c>
      <c r="F140" s="368" t="e">
        <f t="shared" si="32"/>
        <v>#N/A</v>
      </c>
      <c r="G140" s="368" t="e">
        <f t="shared" ca="1" si="29"/>
        <v>#N/A</v>
      </c>
      <c r="H140" s="369" t="e">
        <f t="shared" ca="1" si="33"/>
        <v>#N/A</v>
      </c>
      <c r="I140" s="370">
        <f>MAX($J$5, INDEX('1 mos LIBOR'!$M$3:$M$122,MATCH(B140,'1 mos LIBOR'!$N$3:$N$122)))</f>
        <v>1.9434900000000001E-2</v>
      </c>
      <c r="J140" s="371">
        <f t="shared" si="34"/>
        <v>0.04</v>
      </c>
      <c r="L140" s="363">
        <f t="shared" si="40"/>
        <v>50495</v>
      </c>
      <c r="M140" s="323">
        <f t="shared" si="41"/>
        <v>192</v>
      </c>
      <c r="N140" s="368">
        <v>6137.9424176016655</v>
      </c>
      <c r="O140" s="368">
        <f t="shared" ca="1" si="30"/>
        <v>217.33027624246949</v>
      </c>
      <c r="P140" s="368">
        <f t="shared" si="35"/>
        <v>20.45980805867222</v>
      </c>
      <c r="Q140" s="368">
        <f t="shared" ca="1" si="31"/>
        <v>196.87046818379727</v>
      </c>
      <c r="R140" s="369">
        <f t="shared" ca="1" si="36"/>
        <v>5941.0719494178684</v>
      </c>
      <c r="S140" s="370">
        <f>INDEX('1 mos LIBOR'!$M$3:$M$122,MATCH(L140,'1 mos LIBOR'!$N$3:$N$122))</f>
        <v>1.9434900000000001E-2</v>
      </c>
      <c r="T140" s="371">
        <f t="shared" si="37"/>
        <v>0.04</v>
      </c>
    </row>
    <row r="141" spans="2:20">
      <c r="B141" s="367">
        <f t="shared" si="38"/>
        <v>51256</v>
      </c>
      <c r="C141" s="323">
        <f t="shared" si="39"/>
        <v>217</v>
      </c>
      <c r="D141" s="368" t="e">
        <f>INDEX('Monthly Cash Flow'!$L$189:$EM$189, MATCH(C141, 'Monthly Cash Flow'!$L$12:$EM$12, 0))</f>
        <v>#N/A</v>
      </c>
      <c r="E141" s="368">
        <f t="shared" ca="1" si="28"/>
        <v>0</v>
      </c>
      <c r="F141" s="368" t="e">
        <f t="shared" si="32"/>
        <v>#N/A</v>
      </c>
      <c r="G141" s="368" t="e">
        <f t="shared" ca="1" si="29"/>
        <v>#N/A</v>
      </c>
      <c r="H141" s="369" t="e">
        <f t="shared" ca="1" si="33"/>
        <v>#N/A</v>
      </c>
      <c r="I141" s="370">
        <f>MAX($J$5, INDEX('1 mos LIBOR'!$M$3:$M$122,MATCH(B141,'1 mos LIBOR'!$N$3:$N$122)))</f>
        <v>1.9434900000000001E-2</v>
      </c>
      <c r="J141" s="371">
        <f t="shared" si="34"/>
        <v>0.04</v>
      </c>
      <c r="L141" s="363">
        <f t="shared" si="40"/>
        <v>50525</v>
      </c>
      <c r="M141" s="323">
        <f t="shared" si="41"/>
        <v>193</v>
      </c>
      <c r="N141" s="368">
        <v>6122.5134337218615</v>
      </c>
      <c r="O141" s="368">
        <f t="shared" ca="1" si="30"/>
        <v>217.33027624246949</v>
      </c>
      <c r="P141" s="368">
        <f t="shared" si="35"/>
        <v>20.408378112406204</v>
      </c>
      <c r="Q141" s="368">
        <f t="shared" ca="1" si="31"/>
        <v>196.92189813006328</v>
      </c>
      <c r="R141" s="369">
        <f t="shared" ca="1" si="36"/>
        <v>5925.5915355917978</v>
      </c>
      <c r="S141" s="370">
        <f>INDEX('1 mos LIBOR'!$M$3:$M$122,MATCH(L141,'1 mos LIBOR'!$N$3:$N$122))</f>
        <v>1.9434900000000001E-2</v>
      </c>
      <c r="T141" s="371">
        <f t="shared" si="37"/>
        <v>0.04</v>
      </c>
    </row>
    <row r="142" spans="2:20">
      <c r="B142" s="367">
        <f t="shared" si="38"/>
        <v>51287</v>
      </c>
      <c r="C142" s="323">
        <f t="shared" si="39"/>
        <v>218</v>
      </c>
      <c r="D142" s="368" t="e">
        <f>INDEX('Monthly Cash Flow'!$L$189:$EM$189, MATCH(C142, 'Monthly Cash Flow'!$L$12:$EM$12, 0))</f>
        <v>#N/A</v>
      </c>
      <c r="E142" s="368">
        <f t="shared" ca="1" si="28"/>
        <v>0</v>
      </c>
      <c r="F142" s="368" t="e">
        <f t="shared" si="32"/>
        <v>#N/A</v>
      </c>
      <c r="G142" s="368" t="e">
        <f t="shared" ca="1" si="29"/>
        <v>#N/A</v>
      </c>
      <c r="H142" s="369" t="e">
        <f t="shared" ca="1" si="33"/>
        <v>#N/A</v>
      </c>
      <c r="I142" s="370">
        <f>MAX($J$5, INDEX('1 mos LIBOR'!$M$3:$M$122,MATCH(B142,'1 mos LIBOR'!$N$3:$N$122)))</f>
        <v>1.9434900000000001E-2</v>
      </c>
      <c r="J142" s="371">
        <f t="shared" si="34"/>
        <v>0.04</v>
      </c>
      <c r="L142" s="363">
        <f t="shared" si="40"/>
        <v>50556</v>
      </c>
      <c r="M142" s="323">
        <f t="shared" si="41"/>
        <v>194</v>
      </c>
      <c r="N142" s="368">
        <v>6107.0141742920059</v>
      </c>
      <c r="O142" s="368">
        <f t="shared" ca="1" si="30"/>
        <v>217.33027624246949</v>
      </c>
      <c r="P142" s="368">
        <f t="shared" si="35"/>
        <v>20.356713914306685</v>
      </c>
      <c r="Q142" s="368">
        <f t="shared" ca="1" si="31"/>
        <v>196.97356232816281</v>
      </c>
      <c r="R142" s="369">
        <f t="shared" ca="1" si="36"/>
        <v>5910.0406119638428</v>
      </c>
      <c r="S142" s="370">
        <f>INDEX('1 mos LIBOR'!$M$3:$M$122,MATCH(L142,'1 mos LIBOR'!$N$3:$N$122))</f>
        <v>1.9434900000000001E-2</v>
      </c>
      <c r="T142" s="371">
        <f t="shared" si="37"/>
        <v>0.04</v>
      </c>
    </row>
    <row r="143" spans="2:20">
      <c r="B143" s="367">
        <f t="shared" si="38"/>
        <v>51317</v>
      </c>
      <c r="C143" s="323">
        <f t="shared" si="39"/>
        <v>219</v>
      </c>
      <c r="D143" s="368" t="e">
        <f>INDEX('Monthly Cash Flow'!$L$189:$EM$189, MATCH(C143, 'Monthly Cash Flow'!$L$12:$EM$12, 0))</f>
        <v>#N/A</v>
      </c>
      <c r="E143" s="368">
        <f t="shared" ca="1" si="28"/>
        <v>0</v>
      </c>
      <c r="F143" s="368" t="e">
        <f t="shared" si="32"/>
        <v>#N/A</v>
      </c>
      <c r="G143" s="368" t="e">
        <f t="shared" ca="1" si="29"/>
        <v>#N/A</v>
      </c>
      <c r="H143" s="369" t="e">
        <f t="shared" ca="1" si="33"/>
        <v>#N/A</v>
      </c>
      <c r="I143" s="370">
        <f>MAX($J$5, INDEX('1 mos LIBOR'!$M$3:$M$122,MATCH(B143,'1 mos LIBOR'!$N$3:$N$122)))</f>
        <v>1.9434900000000001E-2</v>
      </c>
      <c r="J143" s="371">
        <f t="shared" si="34"/>
        <v>0.04</v>
      </c>
      <c r="L143" s="363">
        <f t="shared" si="40"/>
        <v>50586</v>
      </c>
      <c r="M143" s="323">
        <f t="shared" si="41"/>
        <v>195</v>
      </c>
      <c r="N143" s="368">
        <v>6091.4443192227809</v>
      </c>
      <c r="O143" s="368">
        <f t="shared" ca="1" si="30"/>
        <v>217.33027624246949</v>
      </c>
      <c r="P143" s="368">
        <f t="shared" si="35"/>
        <v>20.30481439740927</v>
      </c>
      <c r="Q143" s="368">
        <f t="shared" ca="1" si="31"/>
        <v>197.02546184506022</v>
      </c>
      <c r="R143" s="369">
        <f t="shared" ca="1" si="36"/>
        <v>5894.418857377721</v>
      </c>
      <c r="S143" s="370">
        <f>INDEX('1 mos LIBOR'!$M$3:$M$122,MATCH(L143,'1 mos LIBOR'!$N$3:$N$122))</f>
        <v>1.9434900000000001E-2</v>
      </c>
      <c r="T143" s="371">
        <f t="shared" si="37"/>
        <v>0.04</v>
      </c>
    </row>
    <row r="144" spans="2:20">
      <c r="B144" s="367">
        <f t="shared" si="38"/>
        <v>51348</v>
      </c>
      <c r="C144" s="323">
        <f t="shared" si="39"/>
        <v>220</v>
      </c>
      <c r="D144" s="368" t="e">
        <f>INDEX('Monthly Cash Flow'!$L$189:$EM$189, MATCH(C144, 'Monthly Cash Flow'!$L$12:$EM$12, 0))</f>
        <v>#N/A</v>
      </c>
      <c r="E144" s="368">
        <f t="shared" ca="1" si="28"/>
        <v>0</v>
      </c>
      <c r="F144" s="368" t="e">
        <f t="shared" si="32"/>
        <v>#N/A</v>
      </c>
      <c r="G144" s="368" t="e">
        <f t="shared" ca="1" si="29"/>
        <v>#N/A</v>
      </c>
      <c r="H144" s="369" t="e">
        <f t="shared" ca="1" si="33"/>
        <v>#N/A</v>
      </c>
      <c r="I144" s="370">
        <f>MAX($J$5, INDEX('1 mos LIBOR'!$M$3:$M$122,MATCH(B144,'1 mos LIBOR'!$N$3:$N$122)))</f>
        <v>1.9434900000000001E-2</v>
      </c>
      <c r="J144" s="371">
        <f t="shared" si="34"/>
        <v>0.04</v>
      </c>
      <c r="L144" s="363">
        <f t="shared" si="40"/>
        <v>50617</v>
      </c>
      <c r="M144" s="323">
        <f t="shared" si="41"/>
        <v>196</v>
      </c>
      <c r="N144" s="368">
        <v>6075.803546966933</v>
      </c>
      <c r="O144" s="368">
        <f t="shared" ca="1" si="30"/>
        <v>217.33027624246949</v>
      </c>
      <c r="P144" s="368">
        <f t="shared" si="35"/>
        <v>20.252678489889778</v>
      </c>
      <c r="Q144" s="368">
        <f t="shared" ca="1" si="31"/>
        <v>197.07759775257972</v>
      </c>
      <c r="R144" s="369">
        <f t="shared" ca="1" si="36"/>
        <v>5878.725949214353</v>
      </c>
      <c r="S144" s="370">
        <f>INDEX('1 mos LIBOR'!$M$3:$M$122,MATCH(L144,'1 mos LIBOR'!$N$3:$N$122))</f>
        <v>1.9434900000000001E-2</v>
      </c>
      <c r="T144" s="371">
        <f t="shared" si="37"/>
        <v>0.04</v>
      </c>
    </row>
    <row r="145" spans="2:20">
      <c r="B145" s="367">
        <f t="shared" si="38"/>
        <v>51379</v>
      </c>
      <c r="C145" s="323">
        <f t="shared" si="39"/>
        <v>221</v>
      </c>
      <c r="D145" s="368" t="e">
        <f>INDEX('Monthly Cash Flow'!$L$189:$EM$189, MATCH(C145, 'Monthly Cash Flow'!$L$12:$EM$12, 0))</f>
        <v>#N/A</v>
      </c>
      <c r="E145" s="368">
        <f t="shared" ca="1" si="28"/>
        <v>0</v>
      </c>
      <c r="F145" s="368" t="e">
        <f t="shared" si="32"/>
        <v>#N/A</v>
      </c>
      <c r="G145" s="368" t="e">
        <f t="shared" ca="1" si="29"/>
        <v>#N/A</v>
      </c>
      <c r="H145" s="369" t="e">
        <f t="shared" ca="1" si="33"/>
        <v>#N/A</v>
      </c>
      <c r="I145" s="370">
        <f>MAX($J$5, INDEX('1 mos LIBOR'!$M$3:$M$122,MATCH(B145,'1 mos LIBOR'!$N$3:$N$122)))</f>
        <v>1.9434900000000001E-2</v>
      </c>
      <c r="J145" s="371">
        <f t="shared" si="34"/>
        <v>0.04</v>
      </c>
      <c r="L145" s="363">
        <f t="shared" si="40"/>
        <v>50648</v>
      </c>
      <c r="M145" s="323">
        <f t="shared" si="41"/>
        <v>197</v>
      </c>
      <c r="N145" s="368">
        <v>6060.0915345126332</v>
      </c>
      <c r="O145" s="368">
        <f t="shared" ca="1" si="30"/>
        <v>217.33027624246949</v>
      </c>
      <c r="P145" s="368">
        <f t="shared" si="35"/>
        <v>20.200305115042109</v>
      </c>
      <c r="Q145" s="368">
        <f t="shared" ca="1" si="31"/>
        <v>197.12997112742738</v>
      </c>
      <c r="R145" s="369">
        <f t="shared" ca="1" si="36"/>
        <v>5862.9615633852054</v>
      </c>
      <c r="S145" s="370">
        <f>INDEX('1 mos LIBOR'!$M$3:$M$122,MATCH(L145,'1 mos LIBOR'!$N$3:$N$122))</f>
        <v>1.9434900000000001E-2</v>
      </c>
      <c r="T145" s="371">
        <f t="shared" si="37"/>
        <v>0.04</v>
      </c>
    </row>
    <row r="146" spans="2:20">
      <c r="B146" s="367">
        <f t="shared" si="38"/>
        <v>51409</v>
      </c>
      <c r="C146" s="323">
        <f t="shared" si="39"/>
        <v>222</v>
      </c>
      <c r="D146" s="368" t="e">
        <f>INDEX('Monthly Cash Flow'!$L$189:$EM$189, MATCH(C146, 'Monthly Cash Flow'!$L$12:$EM$12, 0))</f>
        <v>#N/A</v>
      </c>
      <c r="E146" s="368">
        <f t="shared" ca="1" si="28"/>
        <v>0</v>
      </c>
      <c r="F146" s="368" t="e">
        <f t="shared" si="32"/>
        <v>#N/A</v>
      </c>
      <c r="G146" s="368" t="e">
        <f t="shared" ca="1" si="29"/>
        <v>#N/A</v>
      </c>
      <c r="H146" s="369" t="e">
        <f t="shared" ca="1" si="33"/>
        <v>#N/A</v>
      </c>
      <c r="I146" s="370">
        <f>MAX($J$5, INDEX('1 mos LIBOR'!$M$3:$M$122,MATCH(B146,'1 mos LIBOR'!$N$3:$N$122)))</f>
        <v>1.9434900000000001E-2</v>
      </c>
      <c r="J146" s="371">
        <f t="shared" si="34"/>
        <v>0.04</v>
      </c>
      <c r="L146" s="363">
        <f t="shared" si="40"/>
        <v>50678</v>
      </c>
      <c r="M146" s="323">
        <f t="shared" si="41"/>
        <v>198</v>
      </c>
      <c r="N146" s="368">
        <v>6044.3079573768073</v>
      </c>
      <c r="O146" s="368">
        <f t="shared" ca="1" si="30"/>
        <v>217.33027624246949</v>
      </c>
      <c r="P146" s="368">
        <f t="shared" si="35"/>
        <v>20.147693191256025</v>
      </c>
      <c r="Q146" s="368">
        <f t="shared" ca="1" si="31"/>
        <v>197.18258305121347</v>
      </c>
      <c r="R146" s="369">
        <f t="shared" ca="1" si="36"/>
        <v>5847.1253743255938</v>
      </c>
      <c r="S146" s="370">
        <f>INDEX('1 mos LIBOR'!$M$3:$M$122,MATCH(L146,'1 mos LIBOR'!$N$3:$N$122))</f>
        <v>1.9434900000000001E-2</v>
      </c>
      <c r="T146" s="371">
        <f t="shared" si="37"/>
        <v>0.04</v>
      </c>
    </row>
    <row r="147" spans="2:20">
      <c r="B147" s="367">
        <f t="shared" si="38"/>
        <v>51440</v>
      </c>
      <c r="C147" s="323">
        <f t="shared" si="39"/>
        <v>223</v>
      </c>
      <c r="D147" s="368" t="e">
        <f>INDEX('Monthly Cash Flow'!$L$189:$EM$189, MATCH(C147, 'Monthly Cash Flow'!$L$12:$EM$12, 0))</f>
        <v>#N/A</v>
      </c>
      <c r="E147" s="368">
        <f t="shared" ca="1" si="28"/>
        <v>0</v>
      </c>
      <c r="F147" s="368" t="e">
        <f t="shared" si="32"/>
        <v>#N/A</v>
      </c>
      <c r="G147" s="368" t="e">
        <f t="shared" ca="1" si="29"/>
        <v>#N/A</v>
      </c>
      <c r="H147" s="369" t="e">
        <f t="shared" ca="1" si="33"/>
        <v>#N/A</v>
      </c>
      <c r="I147" s="370">
        <f>MAX($J$5, INDEX('1 mos LIBOR'!$M$3:$M$122,MATCH(B147,'1 mos LIBOR'!$N$3:$N$122)))</f>
        <v>1.9434900000000001E-2</v>
      </c>
      <c r="J147" s="371">
        <f t="shared" si="34"/>
        <v>0.04</v>
      </c>
      <c r="L147" s="363">
        <f t="shared" si="40"/>
        <v>50709</v>
      </c>
      <c r="M147" s="323">
        <f t="shared" si="41"/>
        <v>199</v>
      </c>
      <c r="N147" s="368">
        <v>6028.4524895984323</v>
      </c>
      <c r="O147" s="368">
        <f t="shared" ca="1" si="30"/>
        <v>217.33027624246949</v>
      </c>
      <c r="P147" s="368">
        <f t="shared" si="35"/>
        <v>20.094841631994775</v>
      </c>
      <c r="Q147" s="368">
        <f t="shared" ca="1" si="31"/>
        <v>197.23543461047473</v>
      </c>
      <c r="R147" s="369">
        <f t="shared" ca="1" si="36"/>
        <v>5831.2170549879575</v>
      </c>
      <c r="S147" s="370">
        <f>INDEX('1 mos LIBOR'!$M$3:$M$122,MATCH(L147,'1 mos LIBOR'!$N$3:$N$122))</f>
        <v>1.9434900000000001E-2</v>
      </c>
      <c r="T147" s="371">
        <f t="shared" si="37"/>
        <v>0.04</v>
      </c>
    </row>
    <row r="148" spans="2:20">
      <c r="B148" s="367">
        <f t="shared" si="38"/>
        <v>51470</v>
      </c>
      <c r="C148" s="323">
        <f t="shared" si="39"/>
        <v>224</v>
      </c>
      <c r="D148" s="368" t="e">
        <f>INDEX('Monthly Cash Flow'!$L$189:$EM$189, MATCH(C148, 'Monthly Cash Flow'!$L$12:$EM$12, 0))</f>
        <v>#N/A</v>
      </c>
      <c r="E148" s="368">
        <f t="shared" ca="1" si="28"/>
        <v>0</v>
      </c>
      <c r="F148" s="368" t="e">
        <f t="shared" si="32"/>
        <v>#N/A</v>
      </c>
      <c r="G148" s="368" t="e">
        <f t="shared" ca="1" si="29"/>
        <v>#N/A</v>
      </c>
      <c r="H148" s="369" t="e">
        <f t="shared" ca="1" si="33"/>
        <v>#N/A</v>
      </c>
      <c r="I148" s="370">
        <f>MAX($J$5, INDEX('1 mos LIBOR'!$M$3:$M$122,MATCH(B148,'1 mos LIBOR'!$N$3:$N$122)))</f>
        <v>1.9434900000000001E-2</v>
      </c>
      <c r="J148" s="371">
        <f t="shared" si="34"/>
        <v>0.04</v>
      </c>
      <c r="L148" s="363">
        <f t="shared" si="40"/>
        <v>50739</v>
      </c>
      <c r="M148" s="323">
        <f t="shared" si="41"/>
        <v>200</v>
      </c>
      <c r="N148" s="368">
        <v>6012.524803731807</v>
      </c>
      <c r="O148" s="368">
        <f t="shared" ca="1" si="30"/>
        <v>217.33027624246949</v>
      </c>
      <c r="P148" s="368">
        <f t="shared" si="35"/>
        <v>20.04174934577269</v>
      </c>
      <c r="Q148" s="368">
        <f t="shared" ca="1" si="31"/>
        <v>197.28852689669679</v>
      </c>
      <c r="R148" s="369">
        <f t="shared" ca="1" si="36"/>
        <v>5815.2362768351104</v>
      </c>
      <c r="S148" s="370">
        <f>INDEX('1 mos LIBOR'!$M$3:$M$122,MATCH(L148,'1 mos LIBOR'!$N$3:$N$122))</f>
        <v>1.9434900000000001E-2</v>
      </c>
      <c r="T148" s="371">
        <f t="shared" si="37"/>
        <v>0.04</v>
      </c>
    </row>
    <row r="149" spans="2:20">
      <c r="B149" s="367">
        <f t="shared" si="38"/>
        <v>51501</v>
      </c>
      <c r="C149" s="323">
        <f t="shared" si="39"/>
        <v>225</v>
      </c>
      <c r="D149" s="368" t="e">
        <f>INDEX('Monthly Cash Flow'!$L$189:$EM$189, MATCH(C149, 'Monthly Cash Flow'!$L$12:$EM$12, 0))</f>
        <v>#N/A</v>
      </c>
      <c r="E149" s="368">
        <f t="shared" ca="1" si="28"/>
        <v>0</v>
      </c>
      <c r="F149" s="368" t="e">
        <f t="shared" si="32"/>
        <v>#N/A</v>
      </c>
      <c r="G149" s="368" t="e">
        <f t="shared" ca="1" si="29"/>
        <v>#N/A</v>
      </c>
      <c r="H149" s="369" t="e">
        <f t="shared" ca="1" si="33"/>
        <v>#N/A</v>
      </c>
      <c r="I149" s="370">
        <f>MAX($J$5, INDEX('1 mos LIBOR'!$M$3:$M$122,MATCH(B149,'1 mos LIBOR'!$N$3:$N$122)))</f>
        <v>1.9434900000000001E-2</v>
      </c>
      <c r="J149" s="371">
        <f t="shared" si="34"/>
        <v>0.04</v>
      </c>
      <c r="L149" s="363">
        <f t="shared" si="40"/>
        <v>50770</v>
      </c>
      <c r="M149" s="323">
        <f t="shared" si="41"/>
        <v>201</v>
      </c>
      <c r="N149" s="368">
        <v>5996.5245708397888</v>
      </c>
      <c r="O149" s="368">
        <f t="shared" ca="1" si="30"/>
        <v>217.33027624246949</v>
      </c>
      <c r="P149" s="368">
        <f t="shared" si="35"/>
        <v>19.988415236132628</v>
      </c>
      <c r="Q149" s="368">
        <f t="shared" ca="1" si="31"/>
        <v>197.34186100633687</v>
      </c>
      <c r="R149" s="369">
        <f t="shared" ca="1" si="36"/>
        <v>5799.1827098334516</v>
      </c>
      <c r="S149" s="370">
        <f>INDEX('1 mos LIBOR'!$M$3:$M$122,MATCH(L149,'1 mos LIBOR'!$N$3:$N$122))</f>
        <v>1.9434900000000001E-2</v>
      </c>
      <c r="T149" s="371">
        <f t="shared" si="37"/>
        <v>0.04</v>
      </c>
    </row>
    <row r="150" spans="2:20">
      <c r="B150" s="367">
        <f t="shared" si="38"/>
        <v>51532</v>
      </c>
      <c r="C150" s="323">
        <f t="shared" si="39"/>
        <v>226</v>
      </c>
      <c r="D150" s="368" t="e">
        <f>INDEX('Monthly Cash Flow'!$L$189:$EM$189, MATCH(C150, 'Monthly Cash Flow'!$L$12:$EM$12, 0))</f>
        <v>#N/A</v>
      </c>
      <c r="E150" s="368">
        <f t="shared" ca="1" si="28"/>
        <v>0</v>
      </c>
      <c r="F150" s="368" t="e">
        <f t="shared" si="32"/>
        <v>#N/A</v>
      </c>
      <c r="G150" s="368" t="e">
        <f t="shared" ca="1" si="29"/>
        <v>#N/A</v>
      </c>
      <c r="H150" s="369" t="e">
        <f t="shared" ca="1" si="33"/>
        <v>#N/A</v>
      </c>
      <c r="I150" s="370">
        <f>MAX($J$5, INDEX('1 mos LIBOR'!$M$3:$M$122,MATCH(B150,'1 mos LIBOR'!$N$3:$N$122)))</f>
        <v>1.9434900000000001E-2</v>
      </c>
      <c r="J150" s="371">
        <f t="shared" si="34"/>
        <v>0.04</v>
      </c>
      <c r="L150" s="363">
        <f t="shared" si="40"/>
        <v>50801</v>
      </c>
      <c r="M150" s="323">
        <f t="shared" si="41"/>
        <v>202</v>
      </c>
      <c r="N150" s="368">
        <v>5980.4514604870001</v>
      </c>
      <c r="O150" s="368">
        <f t="shared" ca="1" si="30"/>
        <v>217.33027624246949</v>
      </c>
      <c r="P150" s="368">
        <f t="shared" si="35"/>
        <v>19.934838201623332</v>
      </c>
      <c r="Q150" s="368">
        <f t="shared" ca="1" si="31"/>
        <v>197.39543804084616</v>
      </c>
      <c r="R150" s="369">
        <f t="shared" ca="1" si="36"/>
        <v>5783.0560224461542</v>
      </c>
      <c r="S150" s="370">
        <f>INDEX('1 mos LIBOR'!$M$3:$M$122,MATCH(L150,'1 mos LIBOR'!$N$3:$N$122))</f>
        <v>1.9434900000000001E-2</v>
      </c>
      <c r="T150" s="371">
        <f t="shared" si="37"/>
        <v>0.04</v>
      </c>
    </row>
    <row r="151" spans="2:20">
      <c r="B151" s="367">
        <f t="shared" si="38"/>
        <v>51560</v>
      </c>
      <c r="C151" s="323">
        <f t="shared" si="39"/>
        <v>227</v>
      </c>
      <c r="D151" s="368" t="e">
        <f>INDEX('Monthly Cash Flow'!$L$189:$EM$189, MATCH(C151, 'Monthly Cash Flow'!$L$12:$EM$12, 0))</f>
        <v>#N/A</v>
      </c>
      <c r="E151" s="368">
        <f t="shared" ca="1" si="28"/>
        <v>0</v>
      </c>
      <c r="F151" s="368" t="e">
        <f t="shared" si="32"/>
        <v>#N/A</v>
      </c>
      <c r="G151" s="368" t="e">
        <f t="shared" ca="1" si="29"/>
        <v>#N/A</v>
      </c>
      <c r="H151" s="369" t="e">
        <f t="shared" ca="1" si="33"/>
        <v>#N/A</v>
      </c>
      <c r="I151" s="370">
        <f>MAX($J$5, INDEX('1 mos LIBOR'!$M$3:$M$122,MATCH(B151,'1 mos LIBOR'!$N$3:$N$122)))</f>
        <v>1.9434900000000001E-2</v>
      </c>
      <c r="J151" s="371">
        <f t="shared" si="34"/>
        <v>0.04</v>
      </c>
      <c r="L151" s="363">
        <f t="shared" si="40"/>
        <v>50829</v>
      </c>
      <c r="M151" s="323">
        <f t="shared" si="41"/>
        <v>203</v>
      </c>
      <c r="N151" s="368">
        <v>5964.305140733004</v>
      </c>
      <c r="O151" s="368">
        <f t="shared" ca="1" si="30"/>
        <v>217.33027624246949</v>
      </c>
      <c r="P151" s="368">
        <f t="shared" si="35"/>
        <v>19.881017135776681</v>
      </c>
      <c r="Q151" s="368">
        <f t="shared" ca="1" si="31"/>
        <v>197.44925910669281</v>
      </c>
      <c r="R151" s="369">
        <f t="shared" ca="1" si="36"/>
        <v>5766.8558816263112</v>
      </c>
      <c r="S151" s="370">
        <f>INDEX('1 mos LIBOR'!$M$3:$M$122,MATCH(L151,'1 mos LIBOR'!$N$3:$N$122))</f>
        <v>1.9434900000000001E-2</v>
      </c>
      <c r="T151" s="371">
        <f t="shared" si="37"/>
        <v>0.04</v>
      </c>
    </row>
    <row r="152" spans="2:20">
      <c r="B152" s="367">
        <f t="shared" si="38"/>
        <v>51591</v>
      </c>
      <c r="C152" s="323">
        <f t="shared" si="39"/>
        <v>228</v>
      </c>
      <c r="D152" s="368" t="e">
        <f>INDEX('Monthly Cash Flow'!$L$189:$EM$189, MATCH(C152, 'Monthly Cash Flow'!$L$12:$EM$12, 0))</f>
        <v>#N/A</v>
      </c>
      <c r="E152" s="368">
        <f t="shared" ca="1" si="28"/>
        <v>0</v>
      </c>
      <c r="F152" s="368" t="e">
        <f t="shared" si="32"/>
        <v>#N/A</v>
      </c>
      <c r="G152" s="368" t="e">
        <f t="shared" ca="1" si="29"/>
        <v>#N/A</v>
      </c>
      <c r="H152" s="369" t="e">
        <f t="shared" ca="1" si="33"/>
        <v>#N/A</v>
      </c>
      <c r="I152" s="370">
        <f>MAX($J$5, INDEX('1 mos LIBOR'!$M$3:$M$122,MATCH(B152,'1 mos LIBOR'!$N$3:$N$122)))</f>
        <v>1.9434900000000001E-2</v>
      </c>
      <c r="J152" s="371">
        <f t="shared" si="34"/>
        <v>0.04</v>
      </c>
      <c r="L152" s="363">
        <f t="shared" si="40"/>
        <v>50860</v>
      </c>
      <c r="M152" s="323">
        <f t="shared" si="41"/>
        <v>204</v>
      </c>
      <c r="N152" s="368">
        <v>5948.0852781254507</v>
      </c>
      <c r="O152" s="368">
        <f t="shared" ca="1" si="30"/>
        <v>217.33027624246949</v>
      </c>
      <c r="P152" s="368">
        <f t="shared" si="35"/>
        <v>19.826950927084834</v>
      </c>
      <c r="Q152" s="368">
        <f t="shared" ca="1" si="31"/>
        <v>197.50332531538467</v>
      </c>
      <c r="R152" s="369">
        <f t="shared" ca="1" si="36"/>
        <v>5750.5819528100665</v>
      </c>
      <c r="S152" s="370">
        <f>INDEX('1 mos LIBOR'!$M$3:$M$122,MATCH(L152,'1 mos LIBOR'!$N$3:$N$122))</f>
        <v>1.9434900000000001E-2</v>
      </c>
      <c r="T152" s="371">
        <f t="shared" si="37"/>
        <v>0.04</v>
      </c>
    </row>
    <row r="153" spans="2:20">
      <c r="B153" s="367">
        <f t="shared" si="38"/>
        <v>51621</v>
      </c>
      <c r="C153" s="323">
        <f t="shared" si="39"/>
        <v>229</v>
      </c>
      <c r="D153" s="368" t="e">
        <f>INDEX('Monthly Cash Flow'!$L$189:$EM$189, MATCH(C153, 'Monthly Cash Flow'!$L$12:$EM$12, 0))</f>
        <v>#N/A</v>
      </c>
      <c r="E153" s="368">
        <f t="shared" ca="1" si="28"/>
        <v>0</v>
      </c>
      <c r="F153" s="368" t="e">
        <f t="shared" si="32"/>
        <v>#N/A</v>
      </c>
      <c r="G153" s="368" t="e">
        <f t="shared" ca="1" si="29"/>
        <v>#N/A</v>
      </c>
      <c r="H153" s="369" t="e">
        <f t="shared" ca="1" si="33"/>
        <v>#N/A</v>
      </c>
      <c r="I153" s="370">
        <f>MAX($J$5, INDEX('1 mos LIBOR'!$M$3:$M$122,MATCH(B153,'1 mos LIBOR'!$N$3:$N$122)))</f>
        <v>1.9434900000000001E-2</v>
      </c>
      <c r="J153" s="371">
        <f t="shared" si="34"/>
        <v>0.04</v>
      </c>
      <c r="L153" s="363">
        <f t="shared" si="40"/>
        <v>50890</v>
      </c>
      <c r="M153" s="323">
        <f t="shared" si="41"/>
        <v>205</v>
      </c>
      <c r="N153" s="368">
        <v>5931.7915376931887</v>
      </c>
      <c r="O153" s="368">
        <f t="shared" ca="1" si="30"/>
        <v>217.33027624246949</v>
      </c>
      <c r="P153" s="368">
        <f t="shared" si="35"/>
        <v>19.772638458977294</v>
      </c>
      <c r="Q153" s="368">
        <f t="shared" ca="1" si="31"/>
        <v>197.5576377834922</v>
      </c>
      <c r="R153" s="369">
        <f t="shared" ca="1" si="36"/>
        <v>5734.2338999096964</v>
      </c>
      <c r="S153" s="370">
        <f>INDEX('1 mos LIBOR'!$M$3:$M$122,MATCH(L153,'1 mos LIBOR'!$N$3:$N$122))</f>
        <v>1.9434900000000001E-2</v>
      </c>
      <c r="T153" s="371">
        <f t="shared" si="37"/>
        <v>0.04</v>
      </c>
    </row>
    <row r="154" spans="2:20">
      <c r="B154" s="367">
        <f t="shared" si="38"/>
        <v>51652</v>
      </c>
      <c r="C154" s="323">
        <f t="shared" si="39"/>
        <v>230</v>
      </c>
      <c r="D154" s="368" t="e">
        <f>INDEX('Monthly Cash Flow'!$L$189:$EM$189, MATCH(C154, 'Monthly Cash Flow'!$L$12:$EM$12, 0))</f>
        <v>#N/A</v>
      </c>
      <c r="E154" s="368">
        <f t="shared" ca="1" si="28"/>
        <v>0</v>
      </c>
      <c r="F154" s="368" t="e">
        <f t="shared" si="32"/>
        <v>#N/A</v>
      </c>
      <c r="G154" s="368" t="e">
        <f t="shared" ca="1" si="29"/>
        <v>#N/A</v>
      </c>
      <c r="H154" s="369" t="e">
        <f t="shared" ca="1" si="33"/>
        <v>#N/A</v>
      </c>
      <c r="I154" s="370">
        <f>MAX($J$5, INDEX('1 mos LIBOR'!$M$3:$M$122,MATCH(B154,'1 mos LIBOR'!$N$3:$N$122)))</f>
        <v>1.9434900000000001E-2</v>
      </c>
      <c r="J154" s="371">
        <f t="shared" si="34"/>
        <v>0.04</v>
      </c>
      <c r="L154" s="363">
        <f t="shared" si="40"/>
        <v>50921</v>
      </c>
      <c r="M154" s="323">
        <f t="shared" si="41"/>
        <v>206</v>
      </c>
      <c r="N154" s="368">
        <v>5915.4235829393492</v>
      </c>
      <c r="O154" s="368">
        <f t="shared" ca="1" si="30"/>
        <v>217.33027624246949</v>
      </c>
      <c r="P154" s="368">
        <f t="shared" si="35"/>
        <v>19.718078609797832</v>
      </c>
      <c r="Q154" s="368">
        <f t="shared" ca="1" si="31"/>
        <v>197.61219763267167</v>
      </c>
      <c r="R154" s="369">
        <f t="shared" ca="1" si="36"/>
        <v>5717.8113853066779</v>
      </c>
      <c r="S154" s="370">
        <f>INDEX('1 mos LIBOR'!$M$3:$M$122,MATCH(L154,'1 mos LIBOR'!$N$3:$N$122))</f>
        <v>1.9434900000000001E-2</v>
      </c>
      <c r="T154" s="371">
        <f t="shared" si="37"/>
        <v>0.04</v>
      </c>
    </row>
    <row r="155" spans="2:20">
      <c r="B155" s="367">
        <f t="shared" si="38"/>
        <v>51682</v>
      </c>
      <c r="C155" s="323">
        <f t="shared" si="39"/>
        <v>231</v>
      </c>
      <c r="D155" s="368" t="e">
        <f>INDEX('Monthly Cash Flow'!$L$189:$EM$189, MATCH(C155, 'Monthly Cash Flow'!$L$12:$EM$12, 0))</f>
        <v>#N/A</v>
      </c>
      <c r="E155" s="368">
        <f t="shared" ca="1" si="28"/>
        <v>0</v>
      </c>
      <c r="F155" s="368" t="e">
        <f t="shared" si="32"/>
        <v>#N/A</v>
      </c>
      <c r="G155" s="368" t="e">
        <f t="shared" ca="1" si="29"/>
        <v>#N/A</v>
      </c>
      <c r="H155" s="369" t="e">
        <f t="shared" ca="1" si="33"/>
        <v>#N/A</v>
      </c>
      <c r="I155" s="370">
        <f>MAX($J$5, INDEX('1 mos LIBOR'!$M$3:$M$122,MATCH(B155,'1 mos LIBOR'!$N$3:$N$122)))</f>
        <v>1.9434900000000001E-2</v>
      </c>
      <c r="J155" s="371">
        <f t="shared" si="34"/>
        <v>0.04</v>
      </c>
      <c r="L155" s="363">
        <f t="shared" si="40"/>
        <v>50951</v>
      </c>
      <c r="M155" s="323">
        <f t="shared" si="41"/>
        <v>207</v>
      </c>
      <c r="N155" s="368">
        <v>5898.9810758343956</v>
      </c>
      <c r="O155" s="368">
        <f t="shared" ca="1" si="30"/>
        <v>217.33027624246949</v>
      </c>
      <c r="P155" s="368">
        <f t="shared" si="35"/>
        <v>19.66327025278132</v>
      </c>
      <c r="Q155" s="368">
        <f t="shared" ca="1" si="31"/>
        <v>197.66700598968816</v>
      </c>
      <c r="R155" s="369">
        <f t="shared" ca="1" si="36"/>
        <v>5701.3140698447078</v>
      </c>
      <c r="S155" s="370">
        <f>INDEX('1 mos LIBOR'!$M$3:$M$122,MATCH(L155,'1 mos LIBOR'!$N$3:$N$122))</f>
        <v>1.9434900000000001E-2</v>
      </c>
      <c r="T155" s="371">
        <f t="shared" si="37"/>
        <v>0.04</v>
      </c>
    </row>
    <row r="156" spans="2:20">
      <c r="B156" s="367">
        <f t="shared" si="38"/>
        <v>51713</v>
      </c>
      <c r="C156" s="323">
        <f t="shared" si="39"/>
        <v>232</v>
      </c>
      <c r="D156" s="368" t="e">
        <f>INDEX('Monthly Cash Flow'!$L$189:$EM$189, MATCH(C156, 'Monthly Cash Flow'!$L$12:$EM$12, 0))</f>
        <v>#N/A</v>
      </c>
      <c r="E156" s="368">
        <f t="shared" ca="1" si="28"/>
        <v>0</v>
      </c>
      <c r="F156" s="368" t="e">
        <f t="shared" si="32"/>
        <v>#N/A</v>
      </c>
      <c r="G156" s="368" t="e">
        <f t="shared" ca="1" si="29"/>
        <v>#N/A</v>
      </c>
      <c r="H156" s="369" t="e">
        <f t="shared" ca="1" si="33"/>
        <v>#N/A</v>
      </c>
      <c r="I156" s="370">
        <f>MAX($J$5, INDEX('1 mos LIBOR'!$M$3:$M$122,MATCH(B156,'1 mos LIBOR'!$N$3:$N$122)))</f>
        <v>1.9434900000000001E-2</v>
      </c>
      <c r="J156" s="371">
        <f t="shared" si="34"/>
        <v>0.04</v>
      </c>
      <c r="L156" s="363">
        <f t="shared" si="40"/>
        <v>50982</v>
      </c>
      <c r="M156" s="323">
        <f t="shared" si="41"/>
        <v>208</v>
      </c>
      <c r="N156" s="368">
        <v>5882.4636768091432</v>
      </c>
      <c r="O156" s="368">
        <f t="shared" ca="1" si="30"/>
        <v>217.33027624246949</v>
      </c>
      <c r="P156" s="368">
        <f t="shared" si="35"/>
        <v>19.608212256030477</v>
      </c>
      <c r="Q156" s="368">
        <f t="shared" ca="1" si="31"/>
        <v>197.72206398643903</v>
      </c>
      <c r="R156" s="369">
        <f t="shared" ca="1" si="36"/>
        <v>5684.7416128227042</v>
      </c>
      <c r="S156" s="370">
        <f>INDEX('1 mos LIBOR'!$M$3:$M$122,MATCH(L156,'1 mos LIBOR'!$N$3:$N$122))</f>
        <v>1.9434900000000001E-2</v>
      </c>
      <c r="T156" s="371">
        <f t="shared" si="37"/>
        <v>0.04</v>
      </c>
    </row>
    <row r="157" spans="2:20">
      <c r="B157" s="367">
        <f t="shared" si="38"/>
        <v>51744</v>
      </c>
      <c r="C157" s="323">
        <f t="shared" si="39"/>
        <v>233</v>
      </c>
      <c r="D157" s="368" t="e">
        <f>INDEX('Monthly Cash Flow'!$L$189:$EM$189, MATCH(C157, 'Monthly Cash Flow'!$L$12:$EM$12, 0))</f>
        <v>#N/A</v>
      </c>
      <c r="E157" s="368">
        <f t="shared" ca="1" si="28"/>
        <v>0</v>
      </c>
      <c r="F157" s="368" t="e">
        <f t="shared" si="32"/>
        <v>#N/A</v>
      </c>
      <c r="G157" s="368" t="e">
        <f t="shared" ca="1" si="29"/>
        <v>#N/A</v>
      </c>
      <c r="H157" s="369" t="e">
        <f t="shared" ca="1" si="33"/>
        <v>#N/A</v>
      </c>
      <c r="I157" s="370">
        <f>MAX($J$5, INDEX('1 mos LIBOR'!$M$3:$M$122,MATCH(B157,'1 mos LIBOR'!$N$3:$N$122)))</f>
        <v>1.9434900000000001E-2</v>
      </c>
      <c r="J157" s="371">
        <f t="shared" si="34"/>
        <v>0.04</v>
      </c>
      <c r="L157" s="363">
        <f t="shared" si="40"/>
        <v>51013</v>
      </c>
      <c r="M157" s="323">
        <f t="shared" si="41"/>
        <v>209</v>
      </c>
      <c r="N157" s="368">
        <v>5865.8710447477461</v>
      </c>
      <c r="O157" s="368">
        <f t="shared" ca="1" si="30"/>
        <v>217.33027624246949</v>
      </c>
      <c r="P157" s="368">
        <f t="shared" si="35"/>
        <v>19.552903482492486</v>
      </c>
      <c r="Q157" s="368">
        <f t="shared" ca="1" si="31"/>
        <v>197.777372759977</v>
      </c>
      <c r="R157" s="369">
        <f t="shared" ca="1" si="36"/>
        <v>5668.0936719877691</v>
      </c>
      <c r="S157" s="370">
        <f>INDEX('1 mos LIBOR'!$M$3:$M$122,MATCH(L157,'1 mos LIBOR'!$N$3:$N$122))</f>
        <v>1.9434900000000001E-2</v>
      </c>
      <c r="T157" s="371">
        <f t="shared" si="37"/>
        <v>0.04</v>
      </c>
    </row>
    <row r="158" spans="2:20">
      <c r="B158" s="367">
        <f t="shared" si="38"/>
        <v>51774</v>
      </c>
      <c r="C158" s="323">
        <f t="shared" si="39"/>
        <v>234</v>
      </c>
      <c r="D158" s="368" t="e">
        <f>INDEX('Monthly Cash Flow'!$L$189:$EM$189, MATCH(C158, 'Monthly Cash Flow'!$L$12:$EM$12, 0))</f>
        <v>#N/A</v>
      </c>
      <c r="E158" s="368">
        <f t="shared" ca="1" si="28"/>
        <v>0</v>
      </c>
      <c r="F158" s="368" t="e">
        <f t="shared" si="32"/>
        <v>#N/A</v>
      </c>
      <c r="G158" s="368" t="e">
        <f t="shared" ca="1" si="29"/>
        <v>#N/A</v>
      </c>
      <c r="H158" s="369" t="e">
        <f t="shared" ca="1" si="33"/>
        <v>#N/A</v>
      </c>
      <c r="I158" s="370">
        <f>MAX($J$5, INDEX('1 mos LIBOR'!$M$3:$M$122,MATCH(B158,'1 mos LIBOR'!$N$3:$N$122)))</f>
        <v>1.9434900000000001E-2</v>
      </c>
      <c r="J158" s="371">
        <f t="shared" si="34"/>
        <v>0.04</v>
      </c>
      <c r="L158" s="363">
        <f t="shared" si="40"/>
        <v>51043</v>
      </c>
      <c r="M158" s="323">
        <f t="shared" si="41"/>
        <v>210</v>
      </c>
      <c r="N158" s="368">
        <v>5849.2028369806512</v>
      </c>
      <c r="O158" s="368">
        <f t="shared" ca="1" si="30"/>
        <v>217.33027624246949</v>
      </c>
      <c r="P158" s="368">
        <f t="shared" si="35"/>
        <v>19.497342789935505</v>
      </c>
      <c r="Q158" s="368">
        <f t="shared" ca="1" si="31"/>
        <v>197.83293345253398</v>
      </c>
      <c r="R158" s="369">
        <f t="shared" ca="1" si="36"/>
        <v>5651.369903528117</v>
      </c>
      <c r="S158" s="370">
        <f>INDEX('1 mos LIBOR'!$M$3:$M$122,MATCH(L158,'1 mos LIBOR'!$N$3:$N$122))</f>
        <v>1.9434900000000001E-2</v>
      </c>
      <c r="T158" s="371">
        <f t="shared" si="37"/>
        <v>0.04</v>
      </c>
    </row>
    <row r="159" spans="2:20">
      <c r="B159" s="367">
        <f t="shared" si="38"/>
        <v>51805</v>
      </c>
      <c r="C159" s="323">
        <f t="shared" si="39"/>
        <v>235</v>
      </c>
      <c r="D159" s="368" t="e">
        <f>INDEX('Monthly Cash Flow'!$L$189:$EM$189, MATCH(C159, 'Monthly Cash Flow'!$L$12:$EM$12, 0))</f>
        <v>#N/A</v>
      </c>
      <c r="E159" s="368">
        <f t="shared" ca="1" si="28"/>
        <v>0</v>
      </c>
      <c r="F159" s="368" t="e">
        <f t="shared" si="32"/>
        <v>#N/A</v>
      </c>
      <c r="G159" s="368" t="e">
        <f t="shared" ca="1" si="29"/>
        <v>#N/A</v>
      </c>
      <c r="H159" s="369" t="e">
        <f t="shared" ca="1" si="33"/>
        <v>#N/A</v>
      </c>
      <c r="I159" s="370">
        <f>MAX($J$5, INDEX('1 mos LIBOR'!$M$3:$M$122,MATCH(B159,'1 mos LIBOR'!$N$3:$N$122)))</f>
        <v>1.9434900000000001E-2</v>
      </c>
      <c r="J159" s="371">
        <f t="shared" si="34"/>
        <v>0.04</v>
      </c>
      <c r="L159" s="363">
        <f t="shared" si="40"/>
        <v>51074</v>
      </c>
      <c r="M159" s="323">
        <f t="shared" si="41"/>
        <v>211</v>
      </c>
      <c r="N159" s="368">
        <v>5832.4587092775237</v>
      </c>
      <c r="O159" s="368">
        <f t="shared" ca="1" si="30"/>
        <v>217.33027624246949</v>
      </c>
      <c r="P159" s="368">
        <f t="shared" si="35"/>
        <v>19.441529030925079</v>
      </c>
      <c r="Q159" s="368">
        <f t="shared" ca="1" si="31"/>
        <v>197.88874721154443</v>
      </c>
      <c r="R159" s="369">
        <f t="shared" ca="1" si="36"/>
        <v>5634.5699620659789</v>
      </c>
      <c r="S159" s="370">
        <f>INDEX('1 mos LIBOR'!$M$3:$M$122,MATCH(L159,'1 mos LIBOR'!$N$3:$N$122))</f>
        <v>1.9434900000000001E-2</v>
      </c>
      <c r="T159" s="371">
        <f t="shared" si="37"/>
        <v>0.04</v>
      </c>
    </row>
    <row r="160" spans="2:20">
      <c r="B160" s="367">
        <f t="shared" si="38"/>
        <v>51835</v>
      </c>
      <c r="C160" s="323">
        <f t="shared" si="39"/>
        <v>236</v>
      </c>
      <c r="D160" s="368" t="e">
        <f>INDEX('Monthly Cash Flow'!$L$189:$EM$189, MATCH(C160, 'Monthly Cash Flow'!$L$12:$EM$12, 0))</f>
        <v>#N/A</v>
      </c>
      <c r="E160" s="368">
        <f t="shared" ca="1" si="28"/>
        <v>0</v>
      </c>
      <c r="F160" s="368" t="e">
        <f t="shared" si="32"/>
        <v>#N/A</v>
      </c>
      <c r="G160" s="368" t="e">
        <f t="shared" ca="1" si="29"/>
        <v>#N/A</v>
      </c>
      <c r="H160" s="369" t="e">
        <f t="shared" ca="1" si="33"/>
        <v>#N/A</v>
      </c>
      <c r="I160" s="370">
        <f>MAX($J$5, INDEX('1 mos LIBOR'!$M$3:$M$122,MATCH(B160,'1 mos LIBOR'!$N$3:$N$122)))</f>
        <v>1.9434900000000001E-2</v>
      </c>
      <c r="J160" s="371">
        <f t="shared" si="34"/>
        <v>0.04</v>
      </c>
      <c r="L160" s="363">
        <f t="shared" si="40"/>
        <v>51104</v>
      </c>
      <c r="M160" s="323">
        <f t="shared" si="41"/>
        <v>212</v>
      </c>
      <c r="N160" s="368">
        <v>5815.6383158401377</v>
      </c>
      <c r="O160" s="368">
        <f t="shared" ca="1" si="30"/>
        <v>217.33027624246949</v>
      </c>
      <c r="P160" s="368">
        <f t="shared" si="35"/>
        <v>19.385461052800459</v>
      </c>
      <c r="Q160" s="368">
        <f t="shared" ca="1" si="31"/>
        <v>197.94481518966904</v>
      </c>
      <c r="R160" s="369">
        <f t="shared" ca="1" si="36"/>
        <v>5617.6935006504682</v>
      </c>
      <c r="S160" s="370">
        <f>INDEX('1 mos LIBOR'!$M$3:$M$122,MATCH(L160,'1 mos LIBOR'!$N$3:$N$122))</f>
        <v>1.9434900000000001E-2</v>
      </c>
      <c r="T160" s="371">
        <f t="shared" si="37"/>
        <v>0.04</v>
      </c>
    </row>
    <row r="161" spans="2:20">
      <c r="B161" s="367">
        <f t="shared" si="38"/>
        <v>51866</v>
      </c>
      <c r="C161" s="323">
        <f t="shared" si="39"/>
        <v>237</v>
      </c>
      <c r="D161" s="368" t="e">
        <f>INDEX('Monthly Cash Flow'!$L$189:$EM$189, MATCH(C161, 'Monthly Cash Flow'!$L$12:$EM$12, 0))</f>
        <v>#N/A</v>
      </c>
      <c r="E161" s="368">
        <f t="shared" ca="1" si="28"/>
        <v>0</v>
      </c>
      <c r="F161" s="368" t="e">
        <f t="shared" si="32"/>
        <v>#N/A</v>
      </c>
      <c r="G161" s="368" t="e">
        <f t="shared" ca="1" si="29"/>
        <v>#N/A</v>
      </c>
      <c r="H161" s="369" t="e">
        <f t="shared" ca="1" si="33"/>
        <v>#N/A</v>
      </c>
      <c r="I161" s="370">
        <f>MAX($J$5, INDEX('1 mos LIBOR'!$M$3:$M$122,MATCH(B161,'1 mos LIBOR'!$N$3:$N$122)))</f>
        <v>1.9434900000000001E-2</v>
      </c>
      <c r="J161" s="371">
        <f t="shared" si="34"/>
        <v>0.04</v>
      </c>
      <c r="L161" s="363">
        <f t="shared" si="40"/>
        <v>51135</v>
      </c>
      <c r="M161" s="323">
        <f t="shared" si="41"/>
        <v>213</v>
      </c>
      <c r="N161" s="368">
        <v>5798.7413092952329</v>
      </c>
      <c r="O161" s="368">
        <f t="shared" ca="1" si="30"/>
        <v>217.33027624246949</v>
      </c>
      <c r="P161" s="368">
        <f t="shared" si="35"/>
        <v>19.329137697650776</v>
      </c>
      <c r="Q161" s="368">
        <f t="shared" ca="1" si="31"/>
        <v>198.00113854481873</v>
      </c>
      <c r="R161" s="369">
        <f t="shared" ca="1" si="36"/>
        <v>5600.7401707504141</v>
      </c>
      <c r="S161" s="370">
        <f>INDEX('1 mos LIBOR'!$M$3:$M$122,MATCH(L161,'1 mos LIBOR'!$N$3:$N$122))</f>
        <v>1.9434900000000001E-2</v>
      </c>
      <c r="T161" s="371">
        <f t="shared" si="37"/>
        <v>0.04</v>
      </c>
    </row>
    <row r="162" spans="2:20">
      <c r="B162" s="367">
        <f t="shared" si="38"/>
        <v>51897</v>
      </c>
      <c r="C162" s="323">
        <f t="shared" si="39"/>
        <v>238</v>
      </c>
      <c r="D162" s="368" t="e">
        <f>INDEX('Monthly Cash Flow'!$L$189:$EM$189, MATCH(C162, 'Monthly Cash Flow'!$L$12:$EM$12, 0))</f>
        <v>#N/A</v>
      </c>
      <c r="E162" s="368">
        <f t="shared" ca="1" si="28"/>
        <v>0</v>
      </c>
      <c r="F162" s="368" t="e">
        <f t="shared" si="32"/>
        <v>#N/A</v>
      </c>
      <c r="G162" s="368" t="e">
        <f t="shared" ca="1" si="29"/>
        <v>#N/A</v>
      </c>
      <c r="H162" s="369" t="e">
        <f t="shared" ca="1" si="33"/>
        <v>#N/A</v>
      </c>
      <c r="I162" s="370">
        <f>MAX($J$5, INDEX('1 mos LIBOR'!$M$3:$M$122,MATCH(B162,'1 mos LIBOR'!$N$3:$N$122)))</f>
        <v>1.9434900000000001E-2</v>
      </c>
      <c r="J162" s="371">
        <f t="shared" si="34"/>
        <v>0.04</v>
      </c>
      <c r="L162" s="363">
        <f t="shared" si="40"/>
        <v>51166</v>
      </c>
      <c r="M162" s="323">
        <f t="shared" si="41"/>
        <v>214</v>
      </c>
      <c r="N162" s="368">
        <v>5781.7673406873419</v>
      </c>
      <c r="O162" s="368">
        <f t="shared" ca="1" si="30"/>
        <v>217.33027624246949</v>
      </c>
      <c r="P162" s="368">
        <f t="shared" si="35"/>
        <v>19.272557802291139</v>
      </c>
      <c r="Q162" s="368">
        <f t="shared" ca="1" si="31"/>
        <v>198.05771844017835</v>
      </c>
      <c r="R162" s="369">
        <f t="shared" ca="1" si="36"/>
        <v>5583.7096222471637</v>
      </c>
      <c r="S162" s="370">
        <f>INDEX('1 mos LIBOR'!$M$3:$M$122,MATCH(L162,'1 mos LIBOR'!$N$3:$N$122))</f>
        <v>1.9434900000000001E-2</v>
      </c>
      <c r="T162" s="371">
        <f t="shared" si="37"/>
        <v>0.04</v>
      </c>
    </row>
    <row r="163" spans="2:20">
      <c r="B163" s="367">
        <f t="shared" si="38"/>
        <v>51925</v>
      </c>
      <c r="C163" s="323">
        <f t="shared" si="39"/>
        <v>239</v>
      </c>
      <c r="D163" s="368" t="e">
        <f>INDEX('Monthly Cash Flow'!$L$189:$EM$189, MATCH(C163, 'Monthly Cash Flow'!$L$12:$EM$12, 0))</f>
        <v>#N/A</v>
      </c>
      <c r="E163" s="368">
        <f t="shared" ca="1" si="28"/>
        <v>0</v>
      </c>
      <c r="F163" s="368" t="e">
        <f t="shared" si="32"/>
        <v>#N/A</v>
      </c>
      <c r="G163" s="368" t="e">
        <f t="shared" ca="1" si="29"/>
        <v>#N/A</v>
      </c>
      <c r="H163" s="369" t="e">
        <f t="shared" ca="1" si="33"/>
        <v>#N/A</v>
      </c>
      <c r="I163" s="370">
        <f>MAX($J$5, INDEX('1 mos LIBOR'!$M$3:$M$122,MATCH(B163,'1 mos LIBOR'!$N$3:$N$122)))</f>
        <v>1.9434900000000001E-2</v>
      </c>
      <c r="J163" s="371">
        <f t="shared" si="34"/>
        <v>0.04</v>
      </c>
      <c r="L163" s="363">
        <f t="shared" si="40"/>
        <v>51195</v>
      </c>
      <c r="M163" s="323">
        <f t="shared" si="41"/>
        <v>215</v>
      </c>
      <c r="N163" s="368">
        <v>5764.7160594715851</v>
      </c>
      <c r="O163" s="368">
        <f t="shared" ca="1" si="30"/>
        <v>217.33027624246949</v>
      </c>
      <c r="P163" s="368">
        <f t="shared" si="35"/>
        <v>19.215720198238618</v>
      </c>
      <c r="Q163" s="368">
        <f t="shared" ca="1" si="31"/>
        <v>198.11455604423088</v>
      </c>
      <c r="R163" s="369">
        <f t="shared" ca="1" si="36"/>
        <v>5566.6015034273541</v>
      </c>
      <c r="S163" s="370">
        <f>INDEX('1 mos LIBOR'!$M$3:$M$122,MATCH(L163,'1 mos LIBOR'!$N$3:$N$122))</f>
        <v>1.9434900000000001E-2</v>
      </c>
      <c r="T163" s="371">
        <f t="shared" si="37"/>
        <v>0.04</v>
      </c>
    </row>
    <row r="164" spans="2:20">
      <c r="B164" s="367">
        <f t="shared" si="38"/>
        <v>51956</v>
      </c>
      <c r="C164" s="323">
        <f t="shared" si="39"/>
        <v>240</v>
      </c>
      <c r="D164" s="368" t="e">
        <f>INDEX('Monthly Cash Flow'!$L$189:$EM$189, MATCH(C164, 'Monthly Cash Flow'!$L$12:$EM$12, 0))</f>
        <v>#N/A</v>
      </c>
      <c r="E164" s="368">
        <f t="shared" ca="1" si="28"/>
        <v>0</v>
      </c>
      <c r="F164" s="368" t="e">
        <f t="shared" si="32"/>
        <v>#N/A</v>
      </c>
      <c r="G164" s="368" t="e">
        <f t="shared" ca="1" si="29"/>
        <v>#N/A</v>
      </c>
      <c r="H164" s="369" t="e">
        <f t="shared" ca="1" si="33"/>
        <v>#N/A</v>
      </c>
      <c r="I164" s="370">
        <f>MAX($J$5, INDEX('1 mos LIBOR'!$M$3:$M$122,MATCH(B164,'1 mos LIBOR'!$N$3:$N$122)))</f>
        <v>1.9434900000000001E-2</v>
      </c>
      <c r="J164" s="371">
        <f t="shared" si="34"/>
        <v>0.04</v>
      </c>
      <c r="L164" s="363">
        <f t="shared" si="40"/>
        <v>51226</v>
      </c>
      <c r="M164" s="323">
        <f t="shared" si="41"/>
        <v>216</v>
      </c>
      <c r="N164" s="368">
        <v>5747.587113506429</v>
      </c>
      <c r="O164" s="368">
        <f t="shared" ca="1" si="30"/>
        <v>217.33027624246949</v>
      </c>
      <c r="P164" s="368">
        <f t="shared" si="35"/>
        <v>19.158623711688097</v>
      </c>
      <c r="Q164" s="368">
        <f t="shared" ca="1" si="31"/>
        <v>198.17165253078139</v>
      </c>
      <c r="R164" s="369">
        <f t="shared" ca="1" si="36"/>
        <v>5549.4154609756479</v>
      </c>
      <c r="S164" s="370">
        <f>INDEX('1 mos LIBOR'!$M$3:$M$122,MATCH(L164,'1 mos LIBOR'!$N$3:$N$122))</f>
        <v>1.9434900000000001E-2</v>
      </c>
      <c r="T164" s="371">
        <f t="shared" si="37"/>
        <v>0.04</v>
      </c>
    </row>
    <row r="165" spans="2:20">
      <c r="B165" s="367">
        <f t="shared" si="38"/>
        <v>51986</v>
      </c>
      <c r="C165" s="323">
        <f t="shared" si="39"/>
        <v>241</v>
      </c>
      <c r="D165" s="368" t="e">
        <f>INDEX('Monthly Cash Flow'!$L$189:$EM$189, MATCH(C165, 'Monthly Cash Flow'!$L$12:$EM$12, 0))</f>
        <v>#N/A</v>
      </c>
      <c r="E165" s="368">
        <f t="shared" ca="1" si="28"/>
        <v>0</v>
      </c>
      <c r="F165" s="368" t="e">
        <f t="shared" si="32"/>
        <v>#N/A</v>
      </c>
      <c r="G165" s="368" t="e">
        <f t="shared" ca="1" si="29"/>
        <v>#N/A</v>
      </c>
      <c r="H165" s="369" t="e">
        <f t="shared" ca="1" si="33"/>
        <v>#N/A</v>
      </c>
      <c r="I165" s="370">
        <f>MAX($J$5, INDEX('1 mos LIBOR'!$M$3:$M$122,MATCH(B165,'1 mos LIBOR'!$N$3:$N$122)))</f>
        <v>1.9434900000000001E-2</v>
      </c>
      <c r="J165" s="371">
        <f t="shared" si="34"/>
        <v>0.04</v>
      </c>
      <c r="L165" s="363">
        <f t="shared" si="40"/>
        <v>51256</v>
      </c>
      <c r="M165" s="323">
        <f t="shared" si="41"/>
        <v>217</v>
      </c>
      <c r="N165" s="368">
        <v>5730.3801490464148</v>
      </c>
      <c r="O165" s="368">
        <f t="shared" ca="1" si="30"/>
        <v>217.33027624246949</v>
      </c>
      <c r="P165" s="368">
        <f t="shared" si="35"/>
        <v>19.10126716348805</v>
      </c>
      <c r="Q165" s="368">
        <f t="shared" ca="1" si="31"/>
        <v>198.22900907898145</v>
      </c>
      <c r="R165" s="369">
        <f t="shared" ca="1" si="36"/>
        <v>5532.1511399674337</v>
      </c>
      <c r="S165" s="370">
        <f>INDEX('1 mos LIBOR'!$M$3:$M$122,MATCH(L165,'1 mos LIBOR'!$N$3:$N$122))</f>
        <v>1.9434900000000001E-2</v>
      </c>
      <c r="T165" s="371">
        <f t="shared" si="37"/>
        <v>0.04</v>
      </c>
    </row>
    <row r="166" spans="2:20">
      <c r="B166" s="367">
        <f t="shared" si="38"/>
        <v>52017</v>
      </c>
      <c r="C166" s="323">
        <f t="shared" si="39"/>
        <v>242</v>
      </c>
      <c r="D166" s="368" t="e">
        <f>INDEX('Monthly Cash Flow'!$L$189:$EM$189, MATCH(C166, 'Monthly Cash Flow'!$L$12:$EM$12, 0))</f>
        <v>#N/A</v>
      </c>
      <c r="E166" s="368">
        <f t="shared" ca="1" si="28"/>
        <v>0</v>
      </c>
      <c r="F166" s="368" t="e">
        <f t="shared" si="32"/>
        <v>#N/A</v>
      </c>
      <c r="G166" s="368" t="e">
        <f t="shared" ca="1" si="29"/>
        <v>#N/A</v>
      </c>
      <c r="H166" s="369" t="e">
        <f t="shared" ca="1" si="33"/>
        <v>#N/A</v>
      </c>
      <c r="I166" s="370">
        <f>MAX($J$5, INDEX('1 mos LIBOR'!$M$3:$M$122,MATCH(B166,'1 mos LIBOR'!$N$3:$N$122)))</f>
        <v>1.9434900000000001E-2</v>
      </c>
      <c r="J166" s="371">
        <f t="shared" si="34"/>
        <v>0.04</v>
      </c>
      <c r="L166" s="363">
        <f t="shared" si="40"/>
        <v>51287</v>
      </c>
      <c r="M166" s="323">
        <f t="shared" si="41"/>
        <v>218</v>
      </c>
      <c r="N166" s="368">
        <v>5713.0948107348522</v>
      </c>
      <c r="O166" s="368">
        <f t="shared" ca="1" si="30"/>
        <v>217.33027624246949</v>
      </c>
      <c r="P166" s="368">
        <f t="shared" si="35"/>
        <v>19.043649369116174</v>
      </c>
      <c r="Q166" s="368">
        <f t="shared" ca="1" si="31"/>
        <v>198.28662687335333</v>
      </c>
      <c r="R166" s="369">
        <f t="shared" ca="1" si="36"/>
        <v>5514.8081838614989</v>
      </c>
      <c r="S166" s="370">
        <f>INDEX('1 mos LIBOR'!$M$3:$M$122,MATCH(L166,'1 mos LIBOR'!$N$3:$N$122))</f>
        <v>1.9434900000000001E-2</v>
      </c>
      <c r="T166" s="371">
        <f t="shared" si="37"/>
        <v>0.04</v>
      </c>
    </row>
    <row r="167" spans="2:20">
      <c r="B167" s="367">
        <f t="shared" si="38"/>
        <v>52047</v>
      </c>
      <c r="C167" s="323">
        <f t="shared" si="39"/>
        <v>243</v>
      </c>
      <c r="D167" s="368" t="e">
        <f>INDEX('Monthly Cash Flow'!$L$189:$EM$189, MATCH(C167, 'Monthly Cash Flow'!$L$12:$EM$12, 0))</f>
        <v>#N/A</v>
      </c>
      <c r="E167" s="368">
        <f t="shared" ca="1" si="28"/>
        <v>0</v>
      </c>
      <c r="F167" s="368" t="e">
        <f t="shared" si="32"/>
        <v>#N/A</v>
      </c>
      <c r="G167" s="368" t="e">
        <f t="shared" ca="1" si="29"/>
        <v>#N/A</v>
      </c>
      <c r="H167" s="369" t="e">
        <f t="shared" ca="1" si="33"/>
        <v>#N/A</v>
      </c>
      <c r="I167" s="370">
        <f>MAX($J$5, INDEX('1 mos LIBOR'!$M$3:$M$122,MATCH(B167,'1 mos LIBOR'!$N$3:$N$122)))</f>
        <v>1.9434900000000001E-2</v>
      </c>
      <c r="J167" s="371">
        <f t="shared" si="34"/>
        <v>0.04</v>
      </c>
      <c r="L167" s="363">
        <f t="shared" si="40"/>
        <v>51317</v>
      </c>
      <c r="M167" s="323">
        <f t="shared" si="41"/>
        <v>219</v>
      </c>
      <c r="N167" s="368">
        <v>5695.7307415964815</v>
      </c>
      <c r="O167" s="368">
        <f t="shared" ca="1" si="30"/>
        <v>217.33027624246949</v>
      </c>
      <c r="P167" s="368">
        <f t="shared" si="35"/>
        <v>18.985769138654938</v>
      </c>
      <c r="Q167" s="368">
        <f t="shared" ca="1" si="31"/>
        <v>198.34450710381455</v>
      </c>
      <c r="R167" s="369">
        <f t="shared" ca="1" si="36"/>
        <v>5497.3862344926665</v>
      </c>
      <c r="S167" s="370">
        <f>INDEX('1 mos LIBOR'!$M$3:$M$122,MATCH(L167,'1 mos LIBOR'!$N$3:$N$122))</f>
        <v>1.9434900000000001E-2</v>
      </c>
      <c r="T167" s="371">
        <f t="shared" si="37"/>
        <v>0.04</v>
      </c>
    </row>
    <row r="168" spans="2:20">
      <c r="B168" s="367">
        <f t="shared" si="38"/>
        <v>52078</v>
      </c>
      <c r="C168" s="323">
        <f t="shared" si="39"/>
        <v>244</v>
      </c>
      <c r="D168" s="368" t="e">
        <f>INDEX('Monthly Cash Flow'!$L$189:$EM$189, MATCH(C168, 'Monthly Cash Flow'!$L$12:$EM$12, 0))</f>
        <v>#N/A</v>
      </c>
      <c r="E168" s="368">
        <f t="shared" ca="1" si="28"/>
        <v>0</v>
      </c>
      <c r="F168" s="368" t="e">
        <f t="shared" si="32"/>
        <v>#N/A</v>
      </c>
      <c r="G168" s="368" t="e">
        <f t="shared" ca="1" si="29"/>
        <v>#N/A</v>
      </c>
      <c r="H168" s="369" t="e">
        <f t="shared" ca="1" si="33"/>
        <v>#N/A</v>
      </c>
      <c r="I168" s="370">
        <f>MAX($J$5, INDEX('1 mos LIBOR'!$M$3:$M$122,MATCH(B168,'1 mos LIBOR'!$N$3:$N$122)))</f>
        <v>1.9434900000000001E-2</v>
      </c>
      <c r="J168" s="371">
        <f t="shared" si="34"/>
        <v>0.04</v>
      </c>
      <c r="L168" s="363">
        <f t="shared" si="40"/>
        <v>51348</v>
      </c>
      <c r="M168" s="323">
        <f t="shared" si="41"/>
        <v>220</v>
      </c>
      <c r="N168" s="368">
        <v>5678.2875830301009</v>
      </c>
      <c r="O168" s="368">
        <f t="shared" ca="1" si="30"/>
        <v>217.33027624246949</v>
      </c>
      <c r="P168" s="368">
        <f t="shared" si="35"/>
        <v>18.927625276767003</v>
      </c>
      <c r="Q168" s="368">
        <f t="shared" ca="1" si="31"/>
        <v>198.40265096570249</v>
      </c>
      <c r="R168" s="369">
        <f t="shared" ca="1" si="36"/>
        <v>5479.8849320643985</v>
      </c>
      <c r="S168" s="370">
        <f>INDEX('1 mos LIBOR'!$M$3:$M$122,MATCH(L168,'1 mos LIBOR'!$N$3:$N$122))</f>
        <v>1.9434900000000001E-2</v>
      </c>
      <c r="T168" s="371">
        <f t="shared" si="37"/>
        <v>0.04</v>
      </c>
    </row>
    <row r="169" spans="2:20">
      <c r="B169" s="367">
        <f t="shared" si="38"/>
        <v>52109</v>
      </c>
      <c r="C169" s="323">
        <f t="shared" si="39"/>
        <v>245</v>
      </c>
      <c r="D169" s="368" t="e">
        <f>INDEX('Monthly Cash Flow'!$L$189:$EM$189, MATCH(C169, 'Monthly Cash Flow'!$L$12:$EM$12, 0))</f>
        <v>#N/A</v>
      </c>
      <c r="E169" s="368">
        <f t="shared" ca="1" si="28"/>
        <v>0</v>
      </c>
      <c r="F169" s="368" t="e">
        <f t="shared" si="32"/>
        <v>#N/A</v>
      </c>
      <c r="G169" s="368" t="e">
        <f t="shared" ca="1" si="29"/>
        <v>#N/A</v>
      </c>
      <c r="H169" s="369" t="e">
        <f t="shared" ca="1" si="33"/>
        <v>#N/A</v>
      </c>
      <c r="I169" s="370">
        <f>MAX($J$5, INDEX('1 mos LIBOR'!$M$3:$M$122,MATCH(B169,'1 mos LIBOR'!$N$3:$N$122)))</f>
        <v>1.9434900000000001E-2</v>
      </c>
      <c r="J169" s="371">
        <f t="shared" si="34"/>
        <v>0.04</v>
      </c>
      <c r="L169" s="363">
        <f t="shared" si="40"/>
        <v>51379</v>
      </c>
      <c r="M169" s="323">
        <f t="shared" si="41"/>
        <v>221</v>
      </c>
      <c r="N169" s="368">
        <v>5660.7649748011609</v>
      </c>
      <c r="O169" s="368">
        <f t="shared" ca="1" si="30"/>
        <v>217.33027624246949</v>
      </c>
      <c r="P169" s="368">
        <f t="shared" si="35"/>
        <v>18.869216582670536</v>
      </c>
      <c r="Q169" s="368">
        <f t="shared" ca="1" si="31"/>
        <v>198.46105965979896</v>
      </c>
      <c r="R169" s="369">
        <f t="shared" ca="1" si="36"/>
        <v>5462.3039151413623</v>
      </c>
      <c r="S169" s="370">
        <f>INDEX('1 mos LIBOR'!$M$3:$M$122,MATCH(L169,'1 mos LIBOR'!$N$3:$N$122))</f>
        <v>1.9434900000000001E-2</v>
      </c>
      <c r="T169" s="371">
        <f t="shared" si="37"/>
        <v>0.04</v>
      </c>
    </row>
    <row r="170" spans="2:20">
      <c r="B170" s="367">
        <f t="shared" si="38"/>
        <v>52139</v>
      </c>
      <c r="C170" s="323">
        <f t="shared" si="39"/>
        <v>246</v>
      </c>
      <c r="D170" s="368" t="e">
        <f>INDEX('Monthly Cash Flow'!$L$189:$EM$189, MATCH(C170, 'Monthly Cash Flow'!$L$12:$EM$12, 0))</f>
        <v>#N/A</v>
      </c>
      <c r="E170" s="368">
        <f t="shared" ca="1" si="28"/>
        <v>0</v>
      </c>
      <c r="F170" s="368" t="e">
        <f t="shared" si="32"/>
        <v>#N/A</v>
      </c>
      <c r="G170" s="368" t="e">
        <f t="shared" ca="1" si="29"/>
        <v>#N/A</v>
      </c>
      <c r="H170" s="369" t="e">
        <f t="shared" ca="1" si="33"/>
        <v>#N/A</v>
      </c>
      <c r="I170" s="370">
        <f>MAX($J$5, INDEX('1 mos LIBOR'!$M$3:$M$122,MATCH(B170,'1 mos LIBOR'!$N$3:$N$122)))</f>
        <v>1.9434900000000001E-2</v>
      </c>
      <c r="J170" s="371">
        <f t="shared" si="34"/>
        <v>0.04</v>
      </c>
      <c r="L170" s="363">
        <f t="shared" si="40"/>
        <v>51409</v>
      </c>
      <c r="M170" s="323">
        <f t="shared" si="41"/>
        <v>222</v>
      </c>
      <c r="N170" s="368">
        <v>5643.1625550343251</v>
      </c>
      <c r="O170" s="368">
        <f t="shared" ca="1" si="30"/>
        <v>217.33027624246949</v>
      </c>
      <c r="P170" s="368">
        <f t="shared" si="35"/>
        <v>18.810541850114419</v>
      </c>
      <c r="Q170" s="368">
        <f t="shared" ca="1" si="31"/>
        <v>198.51973439235508</v>
      </c>
      <c r="R170" s="369">
        <f t="shared" ca="1" si="36"/>
        <v>5444.6428206419696</v>
      </c>
      <c r="S170" s="370">
        <f>INDEX('1 mos LIBOR'!$M$3:$M$122,MATCH(L170,'1 mos LIBOR'!$N$3:$N$122))</f>
        <v>1.9434900000000001E-2</v>
      </c>
      <c r="T170" s="371">
        <f t="shared" si="37"/>
        <v>0.04</v>
      </c>
    </row>
    <row r="171" spans="2:20">
      <c r="B171" s="367">
        <f t="shared" si="38"/>
        <v>52170</v>
      </c>
      <c r="C171" s="323">
        <f t="shared" si="39"/>
        <v>247</v>
      </c>
      <c r="D171" s="368" t="e">
        <f>INDEX('Monthly Cash Flow'!$L$189:$EM$189, MATCH(C171, 'Monthly Cash Flow'!$L$12:$EM$12, 0))</f>
        <v>#N/A</v>
      </c>
      <c r="E171" s="368">
        <f t="shared" ca="1" si="28"/>
        <v>0</v>
      </c>
      <c r="F171" s="368" t="e">
        <f t="shared" si="32"/>
        <v>#N/A</v>
      </c>
      <c r="G171" s="368" t="e">
        <f t="shared" ca="1" si="29"/>
        <v>#N/A</v>
      </c>
      <c r="H171" s="369" t="e">
        <f t="shared" ca="1" si="33"/>
        <v>#N/A</v>
      </c>
      <c r="I171" s="370">
        <f>MAX($J$5, INDEX('1 mos LIBOR'!$M$3:$M$122,MATCH(B171,'1 mos LIBOR'!$N$3:$N$122)))</f>
        <v>1.9434900000000001E-2</v>
      </c>
      <c r="J171" s="371">
        <f t="shared" si="34"/>
        <v>0.04</v>
      </c>
      <c r="L171" s="363">
        <f t="shared" si="40"/>
        <v>51440</v>
      </c>
      <c r="M171" s="323">
        <f t="shared" si="41"/>
        <v>223</v>
      </c>
      <c r="N171" s="368">
        <v>5625.4799602059957</v>
      </c>
      <c r="O171" s="368">
        <f t="shared" ca="1" si="30"/>
        <v>217.33027624246949</v>
      </c>
      <c r="P171" s="368">
        <f t="shared" si="35"/>
        <v>18.75159986735332</v>
      </c>
      <c r="Q171" s="368">
        <f t="shared" ca="1" si="31"/>
        <v>198.57867637511617</v>
      </c>
      <c r="R171" s="369">
        <f t="shared" ca="1" si="36"/>
        <v>5426.901283830879</v>
      </c>
      <c r="S171" s="370">
        <f>INDEX('1 mos LIBOR'!$M$3:$M$122,MATCH(L171,'1 mos LIBOR'!$N$3:$N$122))</f>
        <v>1.9434900000000001E-2</v>
      </c>
      <c r="T171" s="371">
        <f t="shared" si="37"/>
        <v>0.04</v>
      </c>
    </row>
    <row r="172" spans="2:20">
      <c r="B172" s="367">
        <f t="shared" si="38"/>
        <v>52200</v>
      </c>
      <c r="C172" s="323">
        <f t="shared" si="39"/>
        <v>248</v>
      </c>
      <c r="D172" s="368" t="e">
        <f>INDEX('Monthly Cash Flow'!$L$189:$EM$189, MATCH(C172, 'Monthly Cash Flow'!$L$12:$EM$12, 0))</f>
        <v>#N/A</v>
      </c>
      <c r="E172" s="368">
        <f t="shared" ca="1" si="28"/>
        <v>0</v>
      </c>
      <c r="F172" s="368" t="e">
        <f t="shared" si="32"/>
        <v>#N/A</v>
      </c>
      <c r="G172" s="368" t="e">
        <f t="shared" ca="1" si="29"/>
        <v>#N/A</v>
      </c>
      <c r="H172" s="369" t="e">
        <f t="shared" ca="1" si="33"/>
        <v>#N/A</v>
      </c>
      <c r="I172" s="370">
        <f>MAX($J$5, INDEX('1 mos LIBOR'!$M$3:$M$122,MATCH(B172,'1 mos LIBOR'!$N$3:$N$122)))</f>
        <v>1.9434900000000001E-2</v>
      </c>
      <c r="J172" s="371">
        <f t="shared" si="34"/>
        <v>0.04</v>
      </c>
      <c r="L172" s="363">
        <f t="shared" si="40"/>
        <v>51470</v>
      </c>
      <c r="M172" s="323">
        <f t="shared" si="41"/>
        <v>224</v>
      </c>
      <c r="N172" s="368">
        <v>5607.7168251368075</v>
      </c>
      <c r="O172" s="368">
        <f t="shared" ca="1" si="30"/>
        <v>217.33027624246949</v>
      </c>
      <c r="P172" s="368">
        <f t="shared" si="35"/>
        <v>18.692389417122694</v>
      </c>
      <c r="Q172" s="368">
        <f t="shared" ca="1" si="31"/>
        <v>198.63788682534681</v>
      </c>
      <c r="R172" s="369">
        <f t="shared" ca="1" si="36"/>
        <v>5409.0789383114607</v>
      </c>
      <c r="S172" s="370">
        <f>INDEX('1 mos LIBOR'!$M$3:$M$122,MATCH(L172,'1 mos LIBOR'!$N$3:$N$122))</f>
        <v>1.9434900000000001E-2</v>
      </c>
      <c r="T172" s="371">
        <f t="shared" si="37"/>
        <v>0.04</v>
      </c>
    </row>
    <row r="173" spans="2:20">
      <c r="B173" s="367">
        <f t="shared" si="38"/>
        <v>52231</v>
      </c>
      <c r="C173" s="323">
        <f t="shared" si="39"/>
        <v>249</v>
      </c>
      <c r="D173" s="368" t="e">
        <f>INDEX('Monthly Cash Flow'!$L$189:$EM$189, MATCH(C173, 'Monthly Cash Flow'!$L$12:$EM$12, 0))</f>
        <v>#N/A</v>
      </c>
      <c r="E173" s="368">
        <f t="shared" ca="1" si="28"/>
        <v>0</v>
      </c>
      <c r="F173" s="368" t="e">
        <f t="shared" si="32"/>
        <v>#N/A</v>
      </c>
      <c r="G173" s="368" t="e">
        <f t="shared" ca="1" si="29"/>
        <v>#N/A</v>
      </c>
      <c r="H173" s="369" t="e">
        <f t="shared" ca="1" si="33"/>
        <v>#N/A</v>
      </c>
      <c r="I173" s="370">
        <f>MAX($J$5, INDEX('1 mos LIBOR'!$M$3:$M$122,MATCH(B173,'1 mos LIBOR'!$N$3:$N$122)))</f>
        <v>1.9434900000000001E-2</v>
      </c>
      <c r="J173" s="371">
        <f t="shared" si="34"/>
        <v>0.04</v>
      </c>
      <c r="L173" s="363">
        <f t="shared" si="40"/>
        <v>51501</v>
      </c>
      <c r="M173" s="323">
        <f t="shared" si="41"/>
        <v>225</v>
      </c>
      <c r="N173" s="368">
        <v>5589.8727829840846</v>
      </c>
      <c r="O173" s="368">
        <f t="shared" ca="1" si="30"/>
        <v>217.33027624246949</v>
      </c>
      <c r="P173" s="368">
        <f t="shared" si="35"/>
        <v>18.632909276613614</v>
      </c>
      <c r="Q173" s="368">
        <f t="shared" ca="1" si="31"/>
        <v>198.69736696585588</v>
      </c>
      <c r="R173" s="369">
        <f t="shared" ca="1" si="36"/>
        <v>5391.175416018229</v>
      </c>
      <c r="S173" s="370">
        <f>INDEX('1 mos LIBOR'!$M$3:$M$122,MATCH(L173,'1 mos LIBOR'!$N$3:$N$122))</f>
        <v>1.9434900000000001E-2</v>
      </c>
      <c r="T173" s="371">
        <f t="shared" si="37"/>
        <v>0.04</v>
      </c>
    </row>
    <row r="174" spans="2:20">
      <c r="B174" s="367">
        <f t="shared" si="38"/>
        <v>52262</v>
      </c>
      <c r="C174" s="323">
        <f t="shared" si="39"/>
        <v>250</v>
      </c>
      <c r="D174" s="368" t="e">
        <f>INDEX('Monthly Cash Flow'!$L$189:$EM$189, MATCH(C174, 'Monthly Cash Flow'!$L$12:$EM$12, 0))</f>
        <v>#N/A</v>
      </c>
      <c r="E174" s="368">
        <f t="shared" ca="1" si="28"/>
        <v>0</v>
      </c>
      <c r="F174" s="368" t="e">
        <f t="shared" si="32"/>
        <v>#N/A</v>
      </c>
      <c r="G174" s="368" t="e">
        <f t="shared" ca="1" si="29"/>
        <v>#N/A</v>
      </c>
      <c r="H174" s="369" t="e">
        <f t="shared" ca="1" si="33"/>
        <v>#N/A</v>
      </c>
      <c r="I174" s="370">
        <f>MAX($J$5, INDEX('1 mos LIBOR'!$M$3:$M$122,MATCH(B174,'1 mos LIBOR'!$N$3:$N$122)))</f>
        <v>1.9434900000000001E-2</v>
      </c>
      <c r="J174" s="371">
        <f t="shared" si="34"/>
        <v>0.04</v>
      </c>
      <c r="L174" s="363">
        <f t="shared" si="40"/>
        <v>51532</v>
      </c>
      <c r="M174" s="323">
        <f t="shared" si="41"/>
        <v>226</v>
      </c>
      <c r="N174" s="368">
        <v>5571.9474652342651</v>
      </c>
      <c r="O174" s="368">
        <f t="shared" ca="1" si="30"/>
        <v>217.33027624246949</v>
      </c>
      <c r="P174" s="368">
        <f t="shared" si="35"/>
        <v>18.573158217447553</v>
      </c>
      <c r="Q174" s="368">
        <f t="shared" ca="1" si="31"/>
        <v>198.75711802502195</v>
      </c>
      <c r="R174" s="369">
        <f t="shared" ca="1" si="36"/>
        <v>5373.1903472092436</v>
      </c>
      <c r="S174" s="370">
        <f>INDEX('1 mos LIBOR'!$M$3:$M$122,MATCH(L174,'1 mos LIBOR'!$N$3:$N$122))</f>
        <v>1.9434900000000001E-2</v>
      </c>
      <c r="T174" s="371">
        <f t="shared" si="37"/>
        <v>0.04</v>
      </c>
    </row>
    <row r="175" spans="2:20">
      <c r="B175" s="367">
        <f t="shared" si="38"/>
        <v>52290</v>
      </c>
      <c r="C175" s="323">
        <f t="shared" si="39"/>
        <v>251</v>
      </c>
      <c r="D175" s="368" t="e">
        <f>INDEX('Monthly Cash Flow'!$L$189:$EM$189, MATCH(C175, 'Monthly Cash Flow'!$L$12:$EM$12, 0))</f>
        <v>#N/A</v>
      </c>
      <c r="E175" s="368">
        <f t="shared" ca="1" si="28"/>
        <v>0</v>
      </c>
      <c r="F175" s="368" t="e">
        <f t="shared" si="32"/>
        <v>#N/A</v>
      </c>
      <c r="G175" s="368" t="e">
        <f t="shared" ca="1" si="29"/>
        <v>#N/A</v>
      </c>
      <c r="H175" s="369" t="e">
        <f t="shared" ca="1" si="33"/>
        <v>#N/A</v>
      </c>
      <c r="I175" s="370">
        <f>MAX($J$5, INDEX('1 mos LIBOR'!$M$3:$M$122,MATCH(B175,'1 mos LIBOR'!$N$3:$N$122)))</f>
        <v>1.9434900000000001E-2</v>
      </c>
      <c r="J175" s="371">
        <f t="shared" si="34"/>
        <v>0.04</v>
      </c>
      <c r="L175" s="363">
        <f t="shared" si="40"/>
        <v>51560</v>
      </c>
      <c r="M175" s="323">
        <f t="shared" si="41"/>
        <v>227</v>
      </c>
      <c r="N175" s="368">
        <v>5553.9405016952915</v>
      </c>
      <c r="O175" s="368">
        <f t="shared" ca="1" si="30"/>
        <v>217.33027624246949</v>
      </c>
      <c r="P175" s="368">
        <f t="shared" si="35"/>
        <v>18.51313500565097</v>
      </c>
      <c r="Q175" s="368">
        <f t="shared" ca="1" si="31"/>
        <v>198.81714123681851</v>
      </c>
      <c r="R175" s="369">
        <f t="shared" ca="1" si="36"/>
        <v>5355.1233604584731</v>
      </c>
      <c r="S175" s="370">
        <f>INDEX('1 mos LIBOR'!$M$3:$M$122,MATCH(L175,'1 mos LIBOR'!$N$3:$N$122))</f>
        <v>1.9434900000000001E-2</v>
      </c>
      <c r="T175" s="371">
        <f t="shared" si="37"/>
        <v>0.04</v>
      </c>
    </row>
    <row r="176" spans="2:20">
      <c r="B176" s="367">
        <f t="shared" si="38"/>
        <v>52321</v>
      </c>
      <c r="C176" s="323">
        <f t="shared" si="39"/>
        <v>252</v>
      </c>
      <c r="D176" s="368" t="e">
        <f>INDEX('Monthly Cash Flow'!$L$189:$EM$189, MATCH(C176, 'Monthly Cash Flow'!$L$12:$EM$12, 0))</f>
        <v>#N/A</v>
      </c>
      <c r="E176" s="368">
        <f t="shared" ca="1" si="28"/>
        <v>0</v>
      </c>
      <c r="F176" s="368" t="e">
        <f t="shared" si="32"/>
        <v>#N/A</v>
      </c>
      <c r="G176" s="368" t="e">
        <f t="shared" ca="1" si="29"/>
        <v>#N/A</v>
      </c>
      <c r="H176" s="369" t="e">
        <f t="shared" ca="1" si="33"/>
        <v>#N/A</v>
      </c>
      <c r="I176" s="370">
        <f>MAX($J$5, INDEX('1 mos LIBOR'!$M$3:$M$122,MATCH(B176,'1 mos LIBOR'!$N$3:$N$122)))</f>
        <v>1.9434900000000001E-2</v>
      </c>
      <c r="J176" s="371">
        <f t="shared" si="34"/>
        <v>0.04</v>
      </c>
      <c r="L176" s="363">
        <f t="shared" si="40"/>
        <v>51591</v>
      </c>
      <c r="M176" s="323">
        <f t="shared" si="41"/>
        <v>228</v>
      </c>
      <c r="N176" s="368">
        <v>5535.8515204889645</v>
      </c>
      <c r="O176" s="368">
        <f t="shared" ca="1" si="30"/>
        <v>217.33027624246949</v>
      </c>
      <c r="P176" s="368">
        <f t="shared" si="35"/>
        <v>18.452838401629883</v>
      </c>
      <c r="Q176" s="368">
        <f t="shared" ca="1" si="31"/>
        <v>198.8774378408396</v>
      </c>
      <c r="R176" s="369">
        <f t="shared" ca="1" si="36"/>
        <v>5336.9740826481247</v>
      </c>
      <c r="S176" s="370">
        <f>INDEX('1 mos LIBOR'!$M$3:$M$122,MATCH(L176,'1 mos LIBOR'!$N$3:$N$122))</f>
        <v>1.9434900000000001E-2</v>
      </c>
      <c r="T176" s="371">
        <f t="shared" si="37"/>
        <v>0.04</v>
      </c>
    </row>
    <row r="177" spans="2:20">
      <c r="B177" s="367">
        <f t="shared" si="38"/>
        <v>52351</v>
      </c>
      <c r="C177" s="323">
        <f t="shared" si="39"/>
        <v>253</v>
      </c>
      <c r="D177" s="368" t="e">
        <f>INDEX('Monthly Cash Flow'!$L$189:$EM$189, MATCH(C177, 'Monthly Cash Flow'!$L$12:$EM$12, 0))</f>
        <v>#N/A</v>
      </c>
      <c r="E177" s="368">
        <f t="shared" ca="1" si="28"/>
        <v>0</v>
      </c>
      <c r="F177" s="368" t="e">
        <f t="shared" si="32"/>
        <v>#N/A</v>
      </c>
      <c r="G177" s="368" t="e">
        <f t="shared" ca="1" si="29"/>
        <v>#N/A</v>
      </c>
      <c r="H177" s="369" t="e">
        <f t="shared" ca="1" si="33"/>
        <v>#N/A</v>
      </c>
      <c r="I177" s="370">
        <f>MAX($J$5, INDEX('1 mos LIBOR'!$M$3:$M$122,MATCH(B177,'1 mos LIBOR'!$N$3:$N$122)))</f>
        <v>1.9434900000000001E-2</v>
      </c>
      <c r="J177" s="371">
        <f t="shared" si="34"/>
        <v>0.04</v>
      </c>
      <c r="L177" s="363">
        <f t="shared" si="40"/>
        <v>51621</v>
      </c>
      <c r="M177" s="323">
        <f t="shared" si="41"/>
        <v>229</v>
      </c>
      <c r="N177" s="368">
        <v>5517.6801480432641</v>
      </c>
      <c r="O177" s="368">
        <f t="shared" ca="1" si="30"/>
        <v>217.33027624246949</v>
      </c>
      <c r="P177" s="368">
        <f t="shared" si="35"/>
        <v>18.392267160144215</v>
      </c>
      <c r="Q177" s="368">
        <f t="shared" ca="1" si="31"/>
        <v>198.93800908232527</v>
      </c>
      <c r="R177" s="369">
        <f t="shared" ca="1" si="36"/>
        <v>5318.742138960939</v>
      </c>
      <c r="S177" s="370">
        <f>INDEX('1 mos LIBOR'!$M$3:$M$122,MATCH(L177,'1 mos LIBOR'!$N$3:$N$122))</f>
        <v>1.9434900000000001E-2</v>
      </c>
      <c r="T177" s="371">
        <f t="shared" si="37"/>
        <v>0.04</v>
      </c>
    </row>
    <row r="178" spans="2:20">
      <c r="B178" s="367">
        <f t="shared" si="38"/>
        <v>52382</v>
      </c>
      <c r="C178" s="323">
        <f t="shared" si="39"/>
        <v>254</v>
      </c>
      <c r="D178" s="368" t="e">
        <f>INDEX('Monthly Cash Flow'!$L$189:$EM$189, MATCH(C178, 'Monthly Cash Flow'!$L$12:$EM$12, 0))</f>
        <v>#N/A</v>
      </c>
      <c r="E178" s="368">
        <f t="shared" ca="1" si="28"/>
        <v>0</v>
      </c>
      <c r="F178" s="368" t="e">
        <f t="shared" si="32"/>
        <v>#N/A</v>
      </c>
      <c r="G178" s="368" t="e">
        <f t="shared" ca="1" si="29"/>
        <v>#N/A</v>
      </c>
      <c r="H178" s="369" t="e">
        <f t="shared" ca="1" si="33"/>
        <v>#N/A</v>
      </c>
      <c r="I178" s="370">
        <f>MAX($J$5, INDEX('1 mos LIBOR'!$M$3:$M$122,MATCH(B178,'1 mos LIBOR'!$N$3:$N$122)))</f>
        <v>1.9434900000000001E-2</v>
      </c>
      <c r="J178" s="371">
        <f t="shared" si="34"/>
        <v>0.04</v>
      </c>
      <c r="L178" s="363">
        <f t="shared" si="40"/>
        <v>51652</v>
      </c>
      <c r="M178" s="323">
        <f t="shared" si="41"/>
        <v>230</v>
      </c>
      <c r="N178" s="368">
        <v>5499.4260090846319</v>
      </c>
      <c r="O178" s="368">
        <f t="shared" ca="1" si="30"/>
        <v>217.33027624246949</v>
      </c>
      <c r="P178" s="368">
        <f t="shared" si="35"/>
        <v>18.331420030282107</v>
      </c>
      <c r="Q178" s="368">
        <f t="shared" ca="1" si="31"/>
        <v>198.99885621218738</v>
      </c>
      <c r="R178" s="369">
        <f t="shared" ca="1" si="36"/>
        <v>5300.4271528724448</v>
      </c>
      <c r="S178" s="370">
        <f>INDEX('1 mos LIBOR'!$M$3:$M$122,MATCH(L178,'1 mos LIBOR'!$N$3:$N$122))</f>
        <v>1.9434900000000001E-2</v>
      </c>
      <c r="T178" s="371">
        <f t="shared" si="37"/>
        <v>0.04</v>
      </c>
    </row>
    <row r="179" spans="2:20">
      <c r="B179" s="367">
        <f t="shared" si="38"/>
        <v>52412</v>
      </c>
      <c r="C179" s="323">
        <f t="shared" si="39"/>
        <v>255</v>
      </c>
      <c r="D179" s="368" t="e">
        <f>INDEX('Monthly Cash Flow'!$L$189:$EM$189, MATCH(C179, 'Monthly Cash Flow'!$L$12:$EM$12, 0))</f>
        <v>#N/A</v>
      </c>
      <c r="E179" s="368">
        <f t="shared" ca="1" si="28"/>
        <v>0</v>
      </c>
      <c r="F179" s="368" t="e">
        <f t="shared" si="32"/>
        <v>#N/A</v>
      </c>
      <c r="G179" s="368" t="e">
        <f t="shared" ca="1" si="29"/>
        <v>#N/A</v>
      </c>
      <c r="H179" s="369" t="e">
        <f t="shared" ca="1" si="33"/>
        <v>#N/A</v>
      </c>
      <c r="I179" s="370">
        <f>MAX($J$5, INDEX('1 mos LIBOR'!$M$3:$M$122,MATCH(B179,'1 mos LIBOR'!$N$3:$N$122)))</f>
        <v>1.9434900000000001E-2</v>
      </c>
      <c r="J179" s="371">
        <f t="shared" si="34"/>
        <v>0.04</v>
      </c>
      <c r="L179" s="363">
        <f t="shared" si="40"/>
        <v>51682</v>
      </c>
      <c r="M179" s="323">
        <f t="shared" si="41"/>
        <v>231</v>
      </c>
      <c r="N179" s="368">
        <v>5481.0887266302243</v>
      </c>
      <c r="O179" s="368">
        <f t="shared" ca="1" si="30"/>
        <v>217.33027624246949</v>
      </c>
      <c r="P179" s="368">
        <f t="shared" si="35"/>
        <v>18.270295755434081</v>
      </c>
      <c r="Q179" s="368">
        <f t="shared" ca="1" si="31"/>
        <v>199.0599804870354</v>
      </c>
      <c r="R179" s="369">
        <f t="shared" ca="1" si="36"/>
        <v>5282.028746143189</v>
      </c>
      <c r="S179" s="370">
        <f>INDEX('1 mos LIBOR'!$M$3:$M$122,MATCH(L179,'1 mos LIBOR'!$N$3:$N$122))</f>
        <v>1.9434900000000001E-2</v>
      </c>
      <c r="T179" s="371">
        <f t="shared" si="37"/>
        <v>0.04</v>
      </c>
    </row>
    <row r="180" spans="2:20">
      <c r="B180" s="367">
        <f t="shared" si="38"/>
        <v>52443</v>
      </c>
      <c r="C180" s="323">
        <f t="shared" si="39"/>
        <v>256</v>
      </c>
      <c r="D180" s="368" t="e">
        <f>INDEX('Monthly Cash Flow'!$L$189:$EM$189, MATCH(C180, 'Monthly Cash Flow'!$L$12:$EM$12, 0))</f>
        <v>#N/A</v>
      </c>
      <c r="E180" s="368">
        <f t="shared" ca="1" si="28"/>
        <v>0</v>
      </c>
      <c r="F180" s="368" t="e">
        <f t="shared" si="32"/>
        <v>#N/A</v>
      </c>
      <c r="G180" s="368" t="e">
        <f t="shared" ca="1" si="29"/>
        <v>#N/A</v>
      </c>
      <c r="H180" s="369" t="e">
        <f t="shared" ca="1" si="33"/>
        <v>#N/A</v>
      </c>
      <c r="I180" s="370">
        <f>MAX($J$5, INDEX('1 mos LIBOR'!$M$3:$M$122,MATCH(B180,'1 mos LIBOR'!$N$3:$N$122)))</f>
        <v>1.9434900000000001E-2</v>
      </c>
      <c r="J180" s="371">
        <f t="shared" si="34"/>
        <v>0.04</v>
      </c>
      <c r="L180" s="363">
        <f t="shared" si="40"/>
        <v>51713</v>
      </c>
      <c r="M180" s="323">
        <f t="shared" si="41"/>
        <v>232</v>
      </c>
      <c r="N180" s="368">
        <v>5462.6679219801254</v>
      </c>
      <c r="O180" s="368">
        <f t="shared" ca="1" si="30"/>
        <v>217.33027624246949</v>
      </c>
      <c r="P180" s="368">
        <f t="shared" si="35"/>
        <v>18.208893073267085</v>
      </c>
      <c r="Q180" s="368">
        <f t="shared" ca="1" si="31"/>
        <v>199.1213831692024</v>
      </c>
      <c r="R180" s="369">
        <f t="shared" ca="1" si="36"/>
        <v>5263.5465388109233</v>
      </c>
      <c r="S180" s="370">
        <f>INDEX('1 mos LIBOR'!$M$3:$M$122,MATCH(L180,'1 mos LIBOR'!$N$3:$N$122))</f>
        <v>1.9434900000000001E-2</v>
      </c>
      <c r="T180" s="371">
        <f t="shared" si="37"/>
        <v>0.04</v>
      </c>
    </row>
    <row r="181" spans="2:20">
      <c r="B181" s="367">
        <f t="shared" si="38"/>
        <v>52474</v>
      </c>
      <c r="C181" s="323">
        <f t="shared" si="39"/>
        <v>257</v>
      </c>
      <c r="D181" s="368" t="e">
        <f>INDEX('Monthly Cash Flow'!$L$189:$EM$189, MATCH(C181, 'Monthly Cash Flow'!$L$12:$EM$12, 0))</f>
        <v>#N/A</v>
      </c>
      <c r="E181" s="368">
        <f t="shared" ca="1" si="28"/>
        <v>0</v>
      </c>
      <c r="F181" s="368" t="e">
        <f t="shared" si="32"/>
        <v>#N/A</v>
      </c>
      <c r="G181" s="368" t="e">
        <f t="shared" ca="1" si="29"/>
        <v>#N/A</v>
      </c>
      <c r="H181" s="369" t="e">
        <f t="shared" ca="1" si="33"/>
        <v>#N/A</v>
      </c>
      <c r="I181" s="370">
        <f>MAX($J$5, INDEX('1 mos LIBOR'!$M$3:$M$122,MATCH(B181,'1 mos LIBOR'!$N$3:$N$122)))</f>
        <v>1.9434900000000001E-2</v>
      </c>
      <c r="J181" s="371">
        <f t="shared" si="34"/>
        <v>0.04</v>
      </c>
      <c r="L181" s="363">
        <f t="shared" si="40"/>
        <v>51744</v>
      </c>
      <c r="M181" s="323">
        <f t="shared" si="41"/>
        <v>233</v>
      </c>
      <c r="N181" s="368">
        <v>5444.163214709527</v>
      </c>
      <c r="O181" s="368">
        <f t="shared" ca="1" si="30"/>
        <v>217.33027624246949</v>
      </c>
      <c r="P181" s="368">
        <f t="shared" si="35"/>
        <v>18.147210715698424</v>
      </c>
      <c r="Q181" s="368">
        <f t="shared" ca="1" si="31"/>
        <v>199.18306552677106</v>
      </c>
      <c r="R181" s="369">
        <f t="shared" ca="1" si="36"/>
        <v>5244.9801491827557</v>
      </c>
      <c r="S181" s="370">
        <f>INDEX('1 mos LIBOR'!$M$3:$M$122,MATCH(L181,'1 mos LIBOR'!$N$3:$N$122))</f>
        <v>1.9434900000000001E-2</v>
      </c>
      <c r="T181" s="371">
        <f t="shared" si="37"/>
        <v>0.04</v>
      </c>
    </row>
    <row r="182" spans="2:20">
      <c r="B182" s="367">
        <f t="shared" si="38"/>
        <v>52504</v>
      </c>
      <c r="C182" s="323">
        <f t="shared" si="39"/>
        <v>258</v>
      </c>
      <c r="D182" s="368" t="e">
        <f>INDEX('Monthly Cash Flow'!$L$189:$EM$189, MATCH(C182, 'Monthly Cash Flow'!$L$12:$EM$12, 0))</f>
        <v>#N/A</v>
      </c>
      <c r="E182" s="368">
        <f t="shared" ca="1" si="28"/>
        <v>0</v>
      </c>
      <c r="F182" s="368" t="e">
        <f t="shared" si="32"/>
        <v>#N/A</v>
      </c>
      <c r="G182" s="368" t="e">
        <f t="shared" ca="1" si="29"/>
        <v>#N/A</v>
      </c>
      <c r="H182" s="369" t="e">
        <f t="shared" ca="1" si="33"/>
        <v>#N/A</v>
      </c>
      <c r="I182" s="370">
        <f>MAX($J$5, INDEX('1 mos LIBOR'!$M$3:$M$122,MATCH(B182,'1 mos LIBOR'!$N$3:$N$122)))</f>
        <v>1.9434900000000001E-2</v>
      </c>
      <c r="J182" s="371">
        <f t="shared" si="34"/>
        <v>0.04</v>
      </c>
      <c r="L182" s="363">
        <f t="shared" si="40"/>
        <v>51774</v>
      </c>
      <c r="M182" s="323">
        <f t="shared" si="41"/>
        <v>234</v>
      </c>
      <c r="N182" s="368">
        <v>5425.57422266087</v>
      </c>
      <c r="O182" s="368">
        <f t="shared" ca="1" si="30"/>
        <v>217.33027624246949</v>
      </c>
      <c r="P182" s="368">
        <f t="shared" si="35"/>
        <v>18.085247408869566</v>
      </c>
      <c r="Q182" s="368">
        <f t="shared" ca="1" si="31"/>
        <v>199.24502883359992</v>
      </c>
      <c r="R182" s="369">
        <f t="shared" ca="1" si="36"/>
        <v>5226.3291938272705</v>
      </c>
      <c r="S182" s="370">
        <f>INDEX('1 mos LIBOR'!$M$3:$M$122,MATCH(L182,'1 mos LIBOR'!$N$3:$N$122))</f>
        <v>1.9434900000000001E-2</v>
      </c>
      <c r="T182" s="371">
        <f t="shared" si="37"/>
        <v>0.04</v>
      </c>
    </row>
    <row r="183" spans="2:20">
      <c r="B183" s="367">
        <f t="shared" si="38"/>
        <v>52535</v>
      </c>
      <c r="C183" s="323">
        <f t="shared" si="39"/>
        <v>259</v>
      </c>
      <c r="D183" s="368" t="e">
        <f>INDEX('Monthly Cash Flow'!$L$189:$EM$189, MATCH(C183, 'Monthly Cash Flow'!$L$12:$EM$12, 0))</f>
        <v>#N/A</v>
      </c>
      <c r="E183" s="368">
        <f t="shared" ca="1" si="28"/>
        <v>0</v>
      </c>
      <c r="F183" s="368" t="e">
        <f t="shared" si="32"/>
        <v>#N/A</v>
      </c>
      <c r="G183" s="368" t="e">
        <f t="shared" ca="1" si="29"/>
        <v>#N/A</v>
      </c>
      <c r="H183" s="369" t="e">
        <f t="shared" ca="1" si="33"/>
        <v>#N/A</v>
      </c>
      <c r="I183" s="370">
        <f>MAX($J$5, INDEX('1 mos LIBOR'!$M$3:$M$122,MATCH(B183,'1 mos LIBOR'!$N$3:$N$122)))</f>
        <v>1.9434900000000001E-2</v>
      </c>
      <c r="J183" s="371">
        <f t="shared" si="34"/>
        <v>0.04</v>
      </c>
      <c r="L183" s="363">
        <f t="shared" si="40"/>
        <v>51805</v>
      </c>
      <c r="M183" s="323">
        <f t="shared" si="41"/>
        <v>235</v>
      </c>
      <c r="N183" s="368">
        <v>5406.9005619359541</v>
      </c>
      <c r="O183" s="368">
        <f t="shared" ca="1" si="30"/>
        <v>217.33027624246949</v>
      </c>
      <c r="P183" s="368">
        <f t="shared" si="35"/>
        <v>18.023001873119849</v>
      </c>
      <c r="Q183" s="368">
        <f t="shared" ca="1" si="31"/>
        <v>199.30727436934964</v>
      </c>
      <c r="R183" s="369">
        <f t="shared" ca="1" si="36"/>
        <v>5207.5932875666049</v>
      </c>
      <c r="S183" s="370">
        <f>INDEX('1 mos LIBOR'!$M$3:$M$122,MATCH(L183,'1 mos LIBOR'!$N$3:$N$122))</f>
        <v>1.9434900000000001E-2</v>
      </c>
      <c r="T183" s="371">
        <f t="shared" si="37"/>
        <v>0.04</v>
      </c>
    </row>
    <row r="184" spans="2:20">
      <c r="B184" s="367">
        <f t="shared" si="38"/>
        <v>52565</v>
      </c>
      <c r="C184" s="323">
        <f t="shared" si="39"/>
        <v>260</v>
      </c>
      <c r="D184" s="368" t="e">
        <f>INDEX('Monthly Cash Flow'!$L$189:$EM$189, MATCH(C184, 'Monthly Cash Flow'!$L$12:$EM$12, 0))</f>
        <v>#N/A</v>
      </c>
      <c r="E184" s="368">
        <f t="shared" ca="1" si="28"/>
        <v>0</v>
      </c>
      <c r="F184" s="368" t="e">
        <f t="shared" si="32"/>
        <v>#N/A</v>
      </c>
      <c r="G184" s="368" t="e">
        <f t="shared" ca="1" si="29"/>
        <v>#N/A</v>
      </c>
      <c r="H184" s="369" t="e">
        <f t="shared" ca="1" si="33"/>
        <v>#N/A</v>
      </c>
      <c r="I184" s="370">
        <f>MAX($J$5, INDEX('1 mos LIBOR'!$M$3:$M$122,MATCH(B184,'1 mos LIBOR'!$N$3:$N$122)))</f>
        <v>1.9434900000000001E-2</v>
      </c>
      <c r="J184" s="371">
        <f t="shared" si="34"/>
        <v>0.04</v>
      </c>
      <c r="L184" s="363">
        <f t="shared" si="40"/>
        <v>51835</v>
      </c>
      <c r="M184" s="323">
        <f t="shared" si="41"/>
        <v>236</v>
      </c>
      <c r="N184" s="368">
        <v>5388.1418468880101</v>
      </c>
      <c r="O184" s="368">
        <f t="shared" ca="1" si="30"/>
        <v>217.33027624246949</v>
      </c>
      <c r="P184" s="368">
        <f t="shared" si="35"/>
        <v>17.960472822960032</v>
      </c>
      <c r="Q184" s="368">
        <f t="shared" ca="1" si="31"/>
        <v>199.36980341950945</v>
      </c>
      <c r="R184" s="369">
        <f t="shared" ca="1" si="36"/>
        <v>5188.7720434685007</v>
      </c>
      <c r="S184" s="370">
        <f>INDEX('1 mos LIBOR'!$M$3:$M$122,MATCH(L184,'1 mos LIBOR'!$N$3:$N$122))</f>
        <v>1.9434900000000001E-2</v>
      </c>
      <c r="T184" s="371">
        <f t="shared" si="37"/>
        <v>0.04</v>
      </c>
    </row>
    <row r="185" spans="2:20">
      <c r="B185" s="367">
        <f t="shared" si="38"/>
        <v>52596</v>
      </c>
      <c r="C185" s="323">
        <f t="shared" si="39"/>
        <v>261</v>
      </c>
      <c r="D185" s="368" t="e">
        <f>INDEX('Monthly Cash Flow'!$L$189:$EM$189, MATCH(C185, 'Monthly Cash Flow'!$L$12:$EM$12, 0))</f>
        <v>#N/A</v>
      </c>
      <c r="E185" s="368">
        <f t="shared" ca="1" si="28"/>
        <v>0</v>
      </c>
      <c r="F185" s="368" t="e">
        <f t="shared" si="32"/>
        <v>#N/A</v>
      </c>
      <c r="G185" s="368" t="e">
        <f t="shared" ca="1" si="29"/>
        <v>#N/A</v>
      </c>
      <c r="H185" s="369" t="e">
        <f t="shared" ca="1" si="33"/>
        <v>#N/A</v>
      </c>
      <c r="I185" s="370">
        <f>MAX($J$5, INDEX('1 mos LIBOR'!$M$3:$M$122,MATCH(B185,'1 mos LIBOR'!$N$3:$N$122)))</f>
        <v>1.9434900000000001E-2</v>
      </c>
      <c r="J185" s="371">
        <f t="shared" si="34"/>
        <v>0.04</v>
      </c>
      <c r="L185" s="363">
        <f t="shared" si="40"/>
        <v>51866</v>
      </c>
      <c r="M185" s="323">
        <f t="shared" si="41"/>
        <v>237</v>
      </c>
      <c r="N185" s="368">
        <v>5369.2976901137336</v>
      </c>
      <c r="O185" s="368">
        <f t="shared" ca="1" si="30"/>
        <v>217.33027624246949</v>
      </c>
      <c r="P185" s="368">
        <f t="shared" si="35"/>
        <v>17.897658967045778</v>
      </c>
      <c r="Q185" s="368">
        <f t="shared" ca="1" si="31"/>
        <v>199.43261727542372</v>
      </c>
      <c r="R185" s="369">
        <f t="shared" ca="1" si="36"/>
        <v>5169.86507283831</v>
      </c>
      <c r="S185" s="370">
        <f>INDEX('1 mos LIBOR'!$M$3:$M$122,MATCH(L185,'1 mos LIBOR'!$N$3:$N$122))</f>
        <v>1.9434900000000001E-2</v>
      </c>
      <c r="T185" s="371">
        <f t="shared" si="37"/>
        <v>0.04</v>
      </c>
    </row>
    <row r="186" spans="2:20">
      <c r="B186" s="367">
        <f t="shared" si="38"/>
        <v>52627</v>
      </c>
      <c r="C186" s="323">
        <f t="shared" si="39"/>
        <v>262</v>
      </c>
      <c r="D186" s="368" t="e">
        <f>INDEX('Monthly Cash Flow'!$L$189:$EM$189, MATCH(C186, 'Monthly Cash Flow'!$L$12:$EM$12, 0))</f>
        <v>#N/A</v>
      </c>
      <c r="E186" s="368">
        <f t="shared" ca="1" si="28"/>
        <v>0</v>
      </c>
      <c r="F186" s="368" t="e">
        <f t="shared" si="32"/>
        <v>#N/A</v>
      </c>
      <c r="G186" s="368" t="e">
        <f t="shared" ca="1" si="29"/>
        <v>#N/A</v>
      </c>
      <c r="H186" s="369" t="e">
        <f t="shared" ca="1" si="33"/>
        <v>#N/A</v>
      </c>
      <c r="I186" s="370">
        <f>MAX($J$5, INDEX('1 mos LIBOR'!$M$3:$M$122,MATCH(B186,'1 mos LIBOR'!$N$3:$N$122)))</f>
        <v>1.9434900000000001E-2</v>
      </c>
      <c r="J186" s="371">
        <f t="shared" si="34"/>
        <v>0.04</v>
      </c>
      <c r="L186" s="363">
        <f t="shared" si="40"/>
        <v>51897</v>
      </c>
      <c r="M186" s="323">
        <f t="shared" si="41"/>
        <v>238</v>
      </c>
      <c r="N186" s="368">
        <v>5350.3677024452854</v>
      </c>
      <c r="O186" s="368">
        <f t="shared" ca="1" si="30"/>
        <v>217.33027624246949</v>
      </c>
      <c r="P186" s="368">
        <f t="shared" si="35"/>
        <v>17.834559008150951</v>
      </c>
      <c r="Q186" s="368">
        <f t="shared" ca="1" si="31"/>
        <v>199.49571723431853</v>
      </c>
      <c r="R186" s="369">
        <f t="shared" ca="1" si="36"/>
        <v>5150.8719852109671</v>
      </c>
      <c r="S186" s="370">
        <f>INDEX('1 mos LIBOR'!$M$3:$M$122,MATCH(L186,'1 mos LIBOR'!$N$3:$N$122))</f>
        <v>1.9434900000000001E-2</v>
      </c>
      <c r="T186" s="371">
        <f t="shared" si="37"/>
        <v>0.04</v>
      </c>
    </row>
    <row r="187" spans="2:20">
      <c r="B187" s="367">
        <f t="shared" si="38"/>
        <v>52656</v>
      </c>
      <c r="C187" s="323">
        <f t="shared" si="39"/>
        <v>263</v>
      </c>
      <c r="D187" s="368" t="e">
        <f>INDEX('Monthly Cash Flow'!$L$189:$EM$189, MATCH(C187, 'Monthly Cash Flow'!$L$12:$EM$12, 0))</f>
        <v>#N/A</v>
      </c>
      <c r="E187" s="368">
        <f t="shared" ca="1" si="28"/>
        <v>0</v>
      </c>
      <c r="F187" s="368" t="e">
        <f t="shared" si="32"/>
        <v>#N/A</v>
      </c>
      <c r="G187" s="368" t="e">
        <f t="shared" ca="1" si="29"/>
        <v>#N/A</v>
      </c>
      <c r="H187" s="369" t="e">
        <f t="shared" ca="1" si="33"/>
        <v>#N/A</v>
      </c>
      <c r="I187" s="370">
        <f>MAX($J$5, INDEX('1 mos LIBOR'!$M$3:$M$122,MATCH(B187,'1 mos LIBOR'!$N$3:$N$122)))</f>
        <v>1.9434900000000001E-2</v>
      </c>
      <c r="J187" s="371">
        <f t="shared" si="34"/>
        <v>0.04</v>
      </c>
      <c r="L187" s="363">
        <f t="shared" si="40"/>
        <v>51925</v>
      </c>
      <c r="M187" s="323">
        <f t="shared" si="41"/>
        <v>239</v>
      </c>
      <c r="N187" s="368">
        <v>5331.3514929422545</v>
      </c>
      <c r="O187" s="368">
        <f t="shared" ca="1" si="30"/>
        <v>217.33027624246949</v>
      </c>
      <c r="P187" s="368">
        <f t="shared" si="35"/>
        <v>17.77117164314085</v>
      </c>
      <c r="Q187" s="368">
        <f t="shared" ca="1" si="31"/>
        <v>199.55910459932863</v>
      </c>
      <c r="R187" s="369">
        <f t="shared" ca="1" si="36"/>
        <v>5131.7923883429257</v>
      </c>
      <c r="S187" s="370">
        <f>INDEX('1 mos LIBOR'!$M$3:$M$122,MATCH(L187,'1 mos LIBOR'!$N$3:$N$122))</f>
        <v>1.9434900000000001E-2</v>
      </c>
      <c r="T187" s="371">
        <f t="shared" si="37"/>
        <v>0.04</v>
      </c>
    </row>
    <row r="188" spans="2:20">
      <c r="B188" s="367">
        <f t="shared" si="38"/>
        <v>52687</v>
      </c>
      <c r="C188" s="323">
        <f t="shared" si="39"/>
        <v>264</v>
      </c>
      <c r="D188" s="368" t="e">
        <f>INDEX('Monthly Cash Flow'!$L$189:$EM$189, MATCH(C188, 'Monthly Cash Flow'!$L$12:$EM$12, 0))</f>
        <v>#N/A</v>
      </c>
      <c r="E188" s="368">
        <f t="shared" ca="1" si="28"/>
        <v>0</v>
      </c>
      <c r="F188" s="368" t="e">
        <f t="shared" si="32"/>
        <v>#N/A</v>
      </c>
      <c r="G188" s="368" t="e">
        <f t="shared" ca="1" si="29"/>
        <v>#N/A</v>
      </c>
      <c r="H188" s="369" t="e">
        <f t="shared" ca="1" si="33"/>
        <v>#N/A</v>
      </c>
      <c r="I188" s="370">
        <f>MAX($J$5, INDEX('1 mos LIBOR'!$M$3:$M$122,MATCH(B188,'1 mos LIBOR'!$N$3:$N$122)))</f>
        <v>1.9434900000000001E-2</v>
      </c>
      <c r="J188" s="371">
        <f t="shared" si="34"/>
        <v>0.04</v>
      </c>
      <c r="L188" s="363">
        <f t="shared" si="40"/>
        <v>51956</v>
      </c>
      <c r="M188" s="323">
        <f t="shared" si="41"/>
        <v>240</v>
      </c>
      <c r="N188" s="368">
        <v>5312.2486688835843</v>
      </c>
      <c r="O188" s="368">
        <f t="shared" ca="1" si="30"/>
        <v>217.33027624246949</v>
      </c>
      <c r="P188" s="368">
        <f t="shared" si="35"/>
        <v>17.707495562945279</v>
      </c>
      <c r="Q188" s="368">
        <f t="shared" ca="1" si="31"/>
        <v>199.62278067952423</v>
      </c>
      <c r="R188" s="369">
        <f t="shared" ca="1" si="36"/>
        <v>5112.6258882040602</v>
      </c>
      <c r="S188" s="370">
        <f>INDEX('1 mos LIBOR'!$M$3:$M$122,MATCH(L188,'1 mos LIBOR'!$N$3:$N$122))</f>
        <v>1.9434900000000001E-2</v>
      </c>
      <c r="T188" s="371">
        <f t="shared" si="37"/>
        <v>0.04</v>
      </c>
    </row>
    <row r="189" spans="2:20">
      <c r="B189" s="367">
        <f t="shared" si="38"/>
        <v>52717</v>
      </c>
      <c r="C189" s="323">
        <f t="shared" si="39"/>
        <v>265</v>
      </c>
      <c r="D189" s="368" t="e">
        <f>INDEX('Monthly Cash Flow'!$L$189:$EM$189, MATCH(C189, 'Monthly Cash Flow'!$L$12:$EM$12, 0))</f>
        <v>#N/A</v>
      </c>
      <c r="E189" s="368">
        <f t="shared" ca="1" si="28"/>
        <v>0</v>
      </c>
      <c r="F189" s="368" t="e">
        <f t="shared" si="32"/>
        <v>#N/A</v>
      </c>
      <c r="G189" s="368" t="e">
        <f t="shared" ca="1" si="29"/>
        <v>#N/A</v>
      </c>
      <c r="H189" s="369" t="e">
        <f t="shared" ca="1" si="33"/>
        <v>#N/A</v>
      </c>
      <c r="I189" s="370">
        <f>MAX($J$5, INDEX('1 mos LIBOR'!$M$3:$M$122,MATCH(B189,'1 mos LIBOR'!$N$3:$N$122)))</f>
        <v>1.9434900000000001E-2</v>
      </c>
      <c r="J189" s="371">
        <f t="shared" si="34"/>
        <v>0.04</v>
      </c>
      <c r="L189" s="363">
        <f t="shared" si="40"/>
        <v>51986</v>
      </c>
      <c r="M189" s="323">
        <f t="shared" si="41"/>
        <v>241</v>
      </c>
      <c r="N189" s="368">
        <v>5293.0588357594625</v>
      </c>
      <c r="O189" s="368">
        <f t="shared" ca="1" si="30"/>
        <v>217.33027624246949</v>
      </c>
      <c r="P189" s="368">
        <f t="shared" si="35"/>
        <v>17.643529452531542</v>
      </c>
      <c r="Q189" s="368">
        <f t="shared" ca="1" si="31"/>
        <v>199.68674678993796</v>
      </c>
      <c r="R189" s="369">
        <f t="shared" ca="1" si="36"/>
        <v>5093.3720889695242</v>
      </c>
      <c r="S189" s="370">
        <f>INDEX('1 mos LIBOR'!$M$3:$M$122,MATCH(L189,'1 mos LIBOR'!$N$3:$N$122))</f>
        <v>1.9434900000000001E-2</v>
      </c>
      <c r="T189" s="371">
        <f t="shared" si="37"/>
        <v>0.04</v>
      </c>
    </row>
    <row r="190" spans="2:20">
      <c r="B190" s="367">
        <f t="shared" si="38"/>
        <v>52748</v>
      </c>
      <c r="C190" s="323">
        <f t="shared" si="39"/>
        <v>266</v>
      </c>
      <c r="D190" s="368" t="e">
        <f>INDEX('Monthly Cash Flow'!$L$189:$EM$189, MATCH(C190, 'Monthly Cash Flow'!$L$12:$EM$12, 0))</f>
        <v>#N/A</v>
      </c>
      <c r="E190" s="368">
        <f t="shared" ca="1" si="28"/>
        <v>0</v>
      </c>
      <c r="F190" s="368" t="e">
        <f t="shared" si="32"/>
        <v>#N/A</v>
      </c>
      <c r="G190" s="368" t="e">
        <f t="shared" ca="1" si="29"/>
        <v>#N/A</v>
      </c>
      <c r="H190" s="369" t="e">
        <f t="shared" ca="1" si="33"/>
        <v>#N/A</v>
      </c>
      <c r="I190" s="370">
        <f>MAX($J$5, INDEX('1 mos LIBOR'!$M$3:$M$122,MATCH(B190,'1 mos LIBOR'!$N$3:$N$122)))</f>
        <v>1.9434900000000001E-2</v>
      </c>
      <c r="J190" s="371">
        <f t="shared" si="34"/>
        <v>0.04</v>
      </c>
      <c r="L190" s="363">
        <f t="shared" si="40"/>
        <v>52017</v>
      </c>
      <c r="M190" s="323">
        <f t="shared" si="41"/>
        <v>242</v>
      </c>
      <c r="N190" s="368">
        <v>5273.7815972631734</v>
      </c>
      <c r="O190" s="368">
        <f t="shared" ca="1" si="30"/>
        <v>217.33027624246949</v>
      </c>
      <c r="P190" s="368">
        <f t="shared" si="35"/>
        <v>17.579271990877245</v>
      </c>
      <c r="Q190" s="368">
        <f t="shared" ca="1" si="31"/>
        <v>199.75100425159224</v>
      </c>
      <c r="R190" s="369">
        <f t="shared" ca="1" si="36"/>
        <v>5074.030593011581</v>
      </c>
      <c r="S190" s="370">
        <f>INDEX('1 mos LIBOR'!$M$3:$M$122,MATCH(L190,'1 mos LIBOR'!$N$3:$N$122))</f>
        <v>1.9434900000000001E-2</v>
      </c>
      <c r="T190" s="371">
        <f t="shared" si="37"/>
        <v>0.04</v>
      </c>
    </row>
    <row r="191" spans="2:20">
      <c r="B191" s="367">
        <f t="shared" si="38"/>
        <v>52778</v>
      </c>
      <c r="C191" s="323">
        <f t="shared" si="39"/>
        <v>267</v>
      </c>
      <c r="D191" s="368" t="e">
        <f>INDEX('Monthly Cash Flow'!$L$189:$EM$189, MATCH(C191, 'Monthly Cash Flow'!$L$12:$EM$12, 0))</f>
        <v>#N/A</v>
      </c>
      <c r="E191" s="368">
        <f t="shared" ca="1" si="28"/>
        <v>0</v>
      </c>
      <c r="F191" s="368" t="e">
        <f t="shared" si="32"/>
        <v>#N/A</v>
      </c>
      <c r="G191" s="368" t="e">
        <f t="shared" ca="1" si="29"/>
        <v>#N/A</v>
      </c>
      <c r="H191" s="369" t="e">
        <f t="shared" ca="1" si="33"/>
        <v>#N/A</v>
      </c>
      <c r="I191" s="370">
        <f>MAX($J$5, INDEX('1 mos LIBOR'!$M$3:$M$122,MATCH(B191,'1 mos LIBOR'!$N$3:$N$122)))</f>
        <v>1.9434900000000001E-2</v>
      </c>
      <c r="J191" s="371">
        <f t="shared" si="34"/>
        <v>0.04</v>
      </c>
      <c r="L191" s="363">
        <f t="shared" si="40"/>
        <v>52047</v>
      </c>
      <c r="M191" s="323">
        <f t="shared" si="41"/>
        <v>243</v>
      </c>
      <c r="N191" s="368">
        <v>5254.4165552829118</v>
      </c>
      <c r="O191" s="368">
        <f t="shared" ca="1" si="30"/>
        <v>217.33027624246949</v>
      </c>
      <c r="P191" s="368">
        <f t="shared" si="35"/>
        <v>17.51472185094304</v>
      </c>
      <c r="Q191" s="368">
        <f t="shared" ca="1" si="31"/>
        <v>199.81555439152646</v>
      </c>
      <c r="R191" s="369">
        <f t="shared" ca="1" si="36"/>
        <v>5054.6010008913854</v>
      </c>
      <c r="S191" s="370">
        <f>INDEX('1 mos LIBOR'!$M$3:$M$122,MATCH(L191,'1 mos LIBOR'!$N$3:$N$122))</f>
        <v>1.9434900000000001E-2</v>
      </c>
      <c r="T191" s="371">
        <f t="shared" si="37"/>
        <v>0.04</v>
      </c>
    </row>
    <row r="192" spans="2:20">
      <c r="B192" s="367">
        <f t="shared" si="38"/>
        <v>52809</v>
      </c>
      <c r="C192" s="323">
        <f t="shared" si="39"/>
        <v>268</v>
      </c>
      <c r="D192" s="368" t="e">
        <f>INDEX('Monthly Cash Flow'!$L$189:$EM$189, MATCH(C192, 'Monthly Cash Flow'!$L$12:$EM$12, 0))</f>
        <v>#N/A</v>
      </c>
      <c r="E192" s="368">
        <f t="shared" ca="1" si="28"/>
        <v>0</v>
      </c>
      <c r="F192" s="368" t="e">
        <f t="shared" si="32"/>
        <v>#N/A</v>
      </c>
      <c r="G192" s="368" t="e">
        <f t="shared" ca="1" si="29"/>
        <v>#N/A</v>
      </c>
      <c r="H192" s="369" t="e">
        <f t="shared" ca="1" si="33"/>
        <v>#N/A</v>
      </c>
      <c r="I192" s="370">
        <f>MAX($J$5, INDEX('1 mos LIBOR'!$M$3:$M$122,MATCH(B192,'1 mos LIBOR'!$N$3:$N$122)))</f>
        <v>1.9434900000000001E-2</v>
      </c>
      <c r="J192" s="371">
        <f t="shared" si="34"/>
        <v>0.04</v>
      </c>
      <c r="L192" s="363">
        <f t="shared" si="40"/>
        <v>52078</v>
      </c>
      <c r="M192" s="323">
        <f t="shared" si="41"/>
        <v>244</v>
      </c>
      <c r="N192" s="368">
        <v>5234.9633098935647</v>
      </c>
      <c r="O192" s="368">
        <f t="shared" ca="1" si="30"/>
        <v>217.33027624246949</v>
      </c>
      <c r="P192" s="368">
        <f t="shared" si="35"/>
        <v>17.449877699645217</v>
      </c>
      <c r="Q192" s="368">
        <f t="shared" ca="1" si="31"/>
        <v>199.88039854282428</v>
      </c>
      <c r="R192" s="369">
        <f t="shared" ca="1" si="36"/>
        <v>5035.0829113507407</v>
      </c>
      <c r="S192" s="370">
        <f>INDEX('1 mos LIBOR'!$M$3:$M$122,MATCH(L192,'1 mos LIBOR'!$N$3:$N$122))</f>
        <v>1.9434900000000001E-2</v>
      </c>
      <c r="T192" s="371">
        <f t="shared" si="37"/>
        <v>0.04</v>
      </c>
    </row>
    <row r="193" spans="2:20">
      <c r="B193" s="367">
        <f t="shared" si="38"/>
        <v>52840</v>
      </c>
      <c r="C193" s="323">
        <f t="shared" si="39"/>
        <v>269</v>
      </c>
      <c r="D193" s="368" t="e">
        <f>INDEX('Monthly Cash Flow'!$L$189:$EM$189, MATCH(C193, 'Monthly Cash Flow'!$L$12:$EM$12, 0))</f>
        <v>#N/A</v>
      </c>
      <c r="E193" s="368">
        <f t="shared" ca="1" si="28"/>
        <v>0</v>
      </c>
      <c r="F193" s="368" t="e">
        <f t="shared" si="32"/>
        <v>#N/A</v>
      </c>
      <c r="G193" s="368" t="e">
        <f t="shared" ca="1" si="29"/>
        <v>#N/A</v>
      </c>
      <c r="H193" s="369" t="e">
        <f t="shared" ca="1" si="33"/>
        <v>#N/A</v>
      </c>
      <c r="I193" s="370">
        <f>MAX($J$5, INDEX('1 mos LIBOR'!$M$3:$M$122,MATCH(B193,'1 mos LIBOR'!$N$3:$N$122)))</f>
        <v>1.9434900000000001E-2</v>
      </c>
      <c r="J193" s="371">
        <f t="shared" si="34"/>
        <v>0.04</v>
      </c>
      <c r="L193" s="363">
        <f t="shared" si="40"/>
        <v>52109</v>
      </c>
      <c r="M193" s="323">
        <f t="shared" si="41"/>
        <v>245</v>
      </c>
      <c r="N193" s="368">
        <v>5215.4214593484494</v>
      </c>
      <c r="O193" s="368">
        <f t="shared" ca="1" si="30"/>
        <v>217.33027624246949</v>
      </c>
      <c r="P193" s="368">
        <f t="shared" si="35"/>
        <v>17.384738197828167</v>
      </c>
      <c r="Q193" s="368">
        <f t="shared" ca="1" si="31"/>
        <v>199.94553804464132</v>
      </c>
      <c r="R193" s="369">
        <f t="shared" ca="1" si="36"/>
        <v>5015.4759213038078</v>
      </c>
      <c r="S193" s="370">
        <f>INDEX('1 mos LIBOR'!$M$3:$M$122,MATCH(L193,'1 mos LIBOR'!$N$3:$N$122))</f>
        <v>1.9434900000000001E-2</v>
      </c>
      <c r="T193" s="371">
        <f t="shared" si="37"/>
        <v>0.04</v>
      </c>
    </row>
    <row r="194" spans="2:20">
      <c r="B194" s="367">
        <f t="shared" si="38"/>
        <v>52870</v>
      </c>
      <c r="C194" s="323">
        <f t="shared" si="39"/>
        <v>270</v>
      </c>
      <c r="D194" s="368" t="e">
        <f>INDEX('Monthly Cash Flow'!$L$189:$EM$189, MATCH(C194, 'Monthly Cash Flow'!$L$12:$EM$12, 0))</f>
        <v>#N/A</v>
      </c>
      <c r="E194" s="368">
        <f t="shared" ca="1" si="28"/>
        <v>0</v>
      </c>
      <c r="F194" s="368" t="e">
        <f t="shared" si="32"/>
        <v>#N/A</v>
      </c>
      <c r="G194" s="368" t="e">
        <f t="shared" ca="1" si="29"/>
        <v>#N/A</v>
      </c>
      <c r="H194" s="369" t="e">
        <f t="shared" ca="1" si="33"/>
        <v>#N/A</v>
      </c>
      <c r="I194" s="370">
        <f>MAX($J$5, INDEX('1 mos LIBOR'!$M$3:$M$122,MATCH(B194,'1 mos LIBOR'!$N$3:$N$122)))</f>
        <v>1.9434900000000001E-2</v>
      </c>
      <c r="J194" s="371">
        <f t="shared" si="34"/>
        <v>0.04</v>
      </c>
      <c r="L194" s="363">
        <f t="shared" si="40"/>
        <v>52139</v>
      </c>
      <c r="M194" s="323">
        <f t="shared" si="41"/>
        <v>246</v>
      </c>
      <c r="N194" s="368">
        <v>5195.7906000710173</v>
      </c>
      <c r="O194" s="368">
        <f t="shared" ca="1" si="30"/>
        <v>217.33027624246949</v>
      </c>
      <c r="P194" s="368">
        <f t="shared" si="35"/>
        <v>17.319302000236725</v>
      </c>
      <c r="Q194" s="368">
        <f t="shared" ca="1" si="31"/>
        <v>200.01097424223278</v>
      </c>
      <c r="R194" s="369">
        <f t="shared" ca="1" si="36"/>
        <v>4995.7796258287844</v>
      </c>
      <c r="S194" s="370">
        <f>INDEX('1 mos LIBOR'!$M$3:$M$122,MATCH(L194,'1 mos LIBOR'!$N$3:$N$122))</f>
        <v>1.9434900000000001E-2</v>
      </c>
      <c r="T194" s="371">
        <f t="shared" si="37"/>
        <v>0.04</v>
      </c>
    </row>
    <row r="195" spans="2:20">
      <c r="B195" s="367">
        <f t="shared" si="38"/>
        <v>52901</v>
      </c>
      <c r="C195" s="323">
        <f t="shared" si="39"/>
        <v>271</v>
      </c>
      <c r="D195" s="368" t="e">
        <f>INDEX('Monthly Cash Flow'!$L$189:$EM$189, MATCH(C195, 'Monthly Cash Flow'!$L$12:$EM$12, 0))</f>
        <v>#N/A</v>
      </c>
      <c r="E195" s="368">
        <f t="shared" ca="1" si="28"/>
        <v>0</v>
      </c>
      <c r="F195" s="368" t="e">
        <f t="shared" si="32"/>
        <v>#N/A</v>
      </c>
      <c r="G195" s="368" t="e">
        <f t="shared" ca="1" si="29"/>
        <v>#N/A</v>
      </c>
      <c r="H195" s="369" t="e">
        <f t="shared" ca="1" si="33"/>
        <v>#N/A</v>
      </c>
      <c r="I195" s="370">
        <f>MAX($J$5, INDEX('1 mos LIBOR'!$M$3:$M$122,MATCH(B195,'1 mos LIBOR'!$N$3:$N$122)))</f>
        <v>1.9434900000000001E-2</v>
      </c>
      <c r="J195" s="371">
        <f t="shared" si="34"/>
        <v>0.04</v>
      </c>
      <c r="L195" s="363">
        <f t="shared" si="40"/>
        <v>52170</v>
      </c>
      <c r="M195" s="323">
        <f t="shared" si="41"/>
        <v>247</v>
      </c>
      <c r="N195" s="368">
        <v>5176.0703266465198</v>
      </c>
      <c r="O195" s="368">
        <f t="shared" ca="1" si="30"/>
        <v>217.33027624246949</v>
      </c>
      <c r="P195" s="368">
        <f t="shared" si="35"/>
        <v>17.253567755488401</v>
      </c>
      <c r="Q195" s="368">
        <f t="shared" ca="1" si="31"/>
        <v>200.07670848698109</v>
      </c>
      <c r="R195" s="369">
        <f t="shared" ca="1" si="36"/>
        <v>4975.9936181595385</v>
      </c>
      <c r="S195" s="370">
        <f>INDEX('1 mos LIBOR'!$M$3:$M$122,MATCH(L195,'1 mos LIBOR'!$N$3:$N$122))</f>
        <v>1.9434900000000001E-2</v>
      </c>
      <c r="T195" s="371">
        <f t="shared" si="37"/>
        <v>0.04</v>
      </c>
    </row>
    <row r="196" spans="2:20">
      <c r="B196" s="367">
        <f t="shared" si="38"/>
        <v>52931</v>
      </c>
      <c r="C196" s="323">
        <f t="shared" si="39"/>
        <v>272</v>
      </c>
      <c r="D196" s="368" t="e">
        <f>INDEX('Monthly Cash Flow'!$L$189:$EM$189, MATCH(C196, 'Monthly Cash Flow'!$L$12:$EM$12, 0))</f>
        <v>#N/A</v>
      </c>
      <c r="E196" s="368">
        <f t="shared" ca="1" si="28"/>
        <v>0</v>
      </c>
      <c r="F196" s="368" t="e">
        <f t="shared" si="32"/>
        <v>#N/A</v>
      </c>
      <c r="G196" s="368" t="e">
        <f t="shared" ca="1" si="29"/>
        <v>#N/A</v>
      </c>
      <c r="H196" s="369" t="e">
        <f t="shared" ca="1" si="33"/>
        <v>#N/A</v>
      </c>
      <c r="I196" s="370">
        <f>MAX($J$5, INDEX('1 mos LIBOR'!$M$3:$M$122,MATCH(B196,'1 mos LIBOR'!$N$3:$N$122)))</f>
        <v>1.9434900000000001E-2</v>
      </c>
      <c r="J196" s="371">
        <f t="shared" si="34"/>
        <v>0.04</v>
      </c>
      <c r="L196" s="363">
        <f t="shared" si="40"/>
        <v>52200</v>
      </c>
      <c r="M196" s="323">
        <f t="shared" si="41"/>
        <v>248</v>
      </c>
      <c r="N196" s="368">
        <v>5156.2602318136351</v>
      </c>
      <c r="O196" s="368">
        <f t="shared" ca="1" si="30"/>
        <v>217.33027624246949</v>
      </c>
      <c r="P196" s="368">
        <f t="shared" si="35"/>
        <v>17.187534106045451</v>
      </c>
      <c r="Q196" s="368">
        <f t="shared" ca="1" si="31"/>
        <v>200.14274213642403</v>
      </c>
      <c r="R196" s="369">
        <f t="shared" ca="1" si="36"/>
        <v>4956.1174896772109</v>
      </c>
      <c r="S196" s="370">
        <f>INDEX('1 mos LIBOR'!$M$3:$M$122,MATCH(L196,'1 mos LIBOR'!$N$3:$N$122))</f>
        <v>1.9434900000000001E-2</v>
      </c>
      <c r="T196" s="371">
        <f t="shared" si="37"/>
        <v>0.04</v>
      </c>
    </row>
    <row r="197" spans="2:20">
      <c r="B197" s="367">
        <f t="shared" si="38"/>
        <v>52962</v>
      </c>
      <c r="C197" s="323">
        <f t="shared" si="39"/>
        <v>273</v>
      </c>
      <c r="D197" s="368" t="e">
        <f>INDEX('Monthly Cash Flow'!$L$189:$EM$189, MATCH(C197, 'Monthly Cash Flow'!$L$12:$EM$12, 0))</f>
        <v>#N/A</v>
      </c>
      <c r="E197" s="368">
        <f t="shared" ca="1" si="28"/>
        <v>0</v>
      </c>
      <c r="F197" s="368" t="e">
        <f t="shared" si="32"/>
        <v>#N/A</v>
      </c>
      <c r="G197" s="368" t="e">
        <f t="shared" ca="1" si="29"/>
        <v>#N/A</v>
      </c>
      <c r="H197" s="369" t="e">
        <f t="shared" ca="1" si="33"/>
        <v>#N/A</v>
      </c>
      <c r="I197" s="370">
        <f>MAX($J$5, INDEX('1 mos LIBOR'!$M$3:$M$122,MATCH(B197,'1 mos LIBOR'!$N$3:$N$122)))</f>
        <v>1.9434900000000001E-2</v>
      </c>
      <c r="J197" s="371">
        <f t="shared" si="34"/>
        <v>0.04</v>
      </c>
      <c r="L197" s="363">
        <f t="shared" si="40"/>
        <v>52231</v>
      </c>
      <c r="M197" s="323">
        <f t="shared" si="41"/>
        <v>249</v>
      </c>
      <c r="N197" s="368">
        <v>5136.3599064560585</v>
      </c>
      <c r="O197" s="368">
        <f t="shared" ca="1" si="30"/>
        <v>217.33027624246949</v>
      </c>
      <c r="P197" s="368">
        <f t="shared" si="35"/>
        <v>17.121199688186863</v>
      </c>
      <c r="Q197" s="368">
        <f t="shared" ca="1" si="31"/>
        <v>200.20907655428263</v>
      </c>
      <c r="R197" s="369">
        <f t="shared" ca="1" si="36"/>
        <v>4936.150829901776</v>
      </c>
      <c r="S197" s="370">
        <f>INDEX('1 mos LIBOR'!$M$3:$M$122,MATCH(L197,'1 mos LIBOR'!$N$3:$N$122))</f>
        <v>1.9434900000000001E-2</v>
      </c>
      <c r="T197" s="371">
        <f t="shared" si="37"/>
        <v>0.04</v>
      </c>
    </row>
    <row r="198" spans="2:20">
      <c r="B198" s="367">
        <f t="shared" si="38"/>
        <v>52993</v>
      </c>
      <c r="C198" s="323">
        <f t="shared" si="39"/>
        <v>274</v>
      </c>
      <c r="D198" s="368" t="e">
        <f>INDEX('Monthly Cash Flow'!$L$189:$EM$189, MATCH(C198, 'Monthly Cash Flow'!$L$12:$EM$12, 0))</f>
        <v>#N/A</v>
      </c>
      <c r="E198" s="368">
        <f t="shared" ca="1" si="28"/>
        <v>0</v>
      </c>
      <c r="F198" s="368" t="e">
        <f t="shared" si="32"/>
        <v>#N/A</v>
      </c>
      <c r="G198" s="368" t="e">
        <f t="shared" ca="1" si="29"/>
        <v>#N/A</v>
      </c>
      <c r="H198" s="369" t="e">
        <f t="shared" ca="1" si="33"/>
        <v>#N/A</v>
      </c>
      <c r="I198" s="370">
        <f>MAX($J$5, INDEX('1 mos LIBOR'!$M$3:$M$122,MATCH(B198,'1 mos LIBOR'!$N$3:$N$122)))</f>
        <v>1.9434900000000001E-2</v>
      </c>
      <c r="J198" s="371">
        <f t="shared" si="34"/>
        <v>0.04</v>
      </c>
      <c r="L198" s="363">
        <f t="shared" si="40"/>
        <v>52262</v>
      </c>
      <c r="M198" s="323">
        <f t="shared" si="41"/>
        <v>250</v>
      </c>
      <c r="N198" s="368">
        <v>5116.368939594051</v>
      </c>
      <c r="O198" s="368">
        <f t="shared" ca="1" si="30"/>
        <v>217.33027624246949</v>
      </c>
      <c r="P198" s="368">
        <f t="shared" si="35"/>
        <v>17.054563131980171</v>
      </c>
      <c r="Q198" s="368">
        <f t="shared" ca="1" si="31"/>
        <v>200.27571311048933</v>
      </c>
      <c r="R198" s="369">
        <f t="shared" ca="1" si="36"/>
        <v>4916.0932264835619</v>
      </c>
      <c r="S198" s="370">
        <f>INDEX('1 mos LIBOR'!$M$3:$M$122,MATCH(L198,'1 mos LIBOR'!$N$3:$N$122))</f>
        <v>1.9434900000000001E-2</v>
      </c>
      <c r="T198" s="371">
        <f t="shared" si="37"/>
        <v>0.04</v>
      </c>
    </row>
    <row r="199" spans="2:20">
      <c r="B199" s="367">
        <f t="shared" si="38"/>
        <v>53021</v>
      </c>
      <c r="C199" s="323">
        <f t="shared" si="39"/>
        <v>275</v>
      </c>
      <c r="D199" s="368" t="e">
        <f>INDEX('Monthly Cash Flow'!$L$189:$EM$189, MATCH(C199, 'Monthly Cash Flow'!$L$12:$EM$12, 0))</f>
        <v>#N/A</v>
      </c>
      <c r="E199" s="368">
        <f t="shared" ca="1" si="28"/>
        <v>0</v>
      </c>
      <c r="F199" s="368" t="e">
        <f t="shared" si="32"/>
        <v>#N/A</v>
      </c>
      <c r="G199" s="368" t="e">
        <f t="shared" ca="1" si="29"/>
        <v>#N/A</v>
      </c>
      <c r="H199" s="369" t="e">
        <f t="shared" ca="1" si="33"/>
        <v>#N/A</v>
      </c>
      <c r="I199" s="370">
        <f>MAX($J$5, INDEX('1 mos LIBOR'!$M$3:$M$122,MATCH(B199,'1 mos LIBOR'!$N$3:$N$122)))</f>
        <v>1.9434900000000001E-2</v>
      </c>
      <c r="J199" s="371">
        <f t="shared" si="34"/>
        <v>0.04</v>
      </c>
      <c r="L199" s="363">
        <f t="shared" si="40"/>
        <v>52290</v>
      </c>
      <c r="M199" s="323">
        <f t="shared" si="41"/>
        <v>251</v>
      </c>
      <c r="N199" s="368">
        <v>5096.2869183759549</v>
      </c>
      <c r="O199" s="368">
        <f t="shared" ca="1" si="30"/>
        <v>217.33027624246949</v>
      </c>
      <c r="P199" s="368">
        <f t="shared" si="35"/>
        <v>16.987623061253185</v>
      </c>
      <c r="Q199" s="368">
        <f t="shared" ca="1" si="31"/>
        <v>200.34265318121632</v>
      </c>
      <c r="R199" s="369">
        <f t="shared" ca="1" si="36"/>
        <v>4895.9442651947384</v>
      </c>
      <c r="S199" s="370">
        <f>INDEX('1 mos LIBOR'!$M$3:$M$122,MATCH(L199,'1 mos LIBOR'!$N$3:$N$122))</f>
        <v>1.9434900000000001E-2</v>
      </c>
      <c r="T199" s="371">
        <f t="shared" si="37"/>
        <v>0.04</v>
      </c>
    </row>
    <row r="200" spans="2:20">
      <c r="B200" s="367">
        <f t="shared" si="38"/>
        <v>53052</v>
      </c>
      <c r="C200" s="323">
        <f t="shared" si="39"/>
        <v>276</v>
      </c>
      <c r="D200" s="368" t="e">
        <f>INDEX('Monthly Cash Flow'!$L$189:$EM$189, MATCH(C200, 'Monthly Cash Flow'!$L$12:$EM$12, 0))</f>
        <v>#N/A</v>
      </c>
      <c r="E200" s="368">
        <f t="shared" ca="1" si="28"/>
        <v>0</v>
      </c>
      <c r="F200" s="368" t="e">
        <f t="shared" si="32"/>
        <v>#N/A</v>
      </c>
      <c r="G200" s="368" t="e">
        <f t="shared" ca="1" si="29"/>
        <v>#N/A</v>
      </c>
      <c r="H200" s="369" t="e">
        <f t="shared" ca="1" si="33"/>
        <v>#N/A</v>
      </c>
      <c r="I200" s="370">
        <f>MAX($J$5, INDEX('1 mos LIBOR'!$M$3:$M$122,MATCH(B200,'1 mos LIBOR'!$N$3:$N$122)))</f>
        <v>1.9434900000000001E-2</v>
      </c>
      <c r="J200" s="371">
        <f t="shared" si="34"/>
        <v>0.04</v>
      </c>
      <c r="L200" s="363">
        <f t="shared" si="40"/>
        <v>52321</v>
      </c>
      <c r="M200" s="323">
        <f t="shared" si="41"/>
        <v>252</v>
      </c>
      <c r="N200" s="368">
        <v>5076.1134280696651</v>
      </c>
      <c r="O200" s="368">
        <f t="shared" ca="1" si="30"/>
        <v>217.33027624246949</v>
      </c>
      <c r="P200" s="368">
        <f t="shared" si="35"/>
        <v>16.920378093565549</v>
      </c>
      <c r="Q200" s="368">
        <f t="shared" ca="1" si="31"/>
        <v>200.40989814890395</v>
      </c>
      <c r="R200" s="369">
        <f t="shared" ca="1" si="36"/>
        <v>4875.703529920761</v>
      </c>
      <c r="S200" s="370">
        <f>INDEX('1 mos LIBOR'!$M$3:$M$122,MATCH(L200,'1 mos LIBOR'!$N$3:$N$122))</f>
        <v>1.9434900000000001E-2</v>
      </c>
      <c r="T200" s="371">
        <f t="shared" si="37"/>
        <v>0.04</v>
      </c>
    </row>
    <row r="201" spans="2:20">
      <c r="B201" s="367">
        <f t="shared" si="38"/>
        <v>53082</v>
      </c>
      <c r="C201" s="323">
        <f t="shared" si="39"/>
        <v>277</v>
      </c>
      <c r="D201" s="368" t="e">
        <f>INDEX('Monthly Cash Flow'!$L$189:$EM$189, MATCH(C201, 'Monthly Cash Flow'!$L$12:$EM$12, 0))</f>
        <v>#N/A</v>
      </c>
      <c r="E201" s="368">
        <f t="shared" ref="E201:E264" ca="1" si="42">-PMT(J201/12,$E$2*12,$D$9,)</f>
        <v>0</v>
      </c>
      <c r="F201" s="368" t="e">
        <f t="shared" si="32"/>
        <v>#N/A</v>
      </c>
      <c r="G201" s="368" t="e">
        <f t="shared" ref="G201:G264" ca="1" si="43">+E201-F201</f>
        <v>#N/A</v>
      </c>
      <c r="H201" s="369" t="e">
        <f t="shared" ca="1" si="33"/>
        <v>#N/A</v>
      </c>
      <c r="I201" s="370">
        <f>MAX($J$5, INDEX('1 mos LIBOR'!$M$3:$M$122,MATCH(B201,'1 mos LIBOR'!$N$3:$N$122)))</f>
        <v>1.9434900000000001E-2</v>
      </c>
      <c r="J201" s="371">
        <f t="shared" si="34"/>
        <v>0.04</v>
      </c>
      <c r="L201" s="363">
        <f t="shared" si="40"/>
        <v>52351</v>
      </c>
      <c r="M201" s="323">
        <f t="shared" si="41"/>
        <v>253</v>
      </c>
      <c r="N201" s="368">
        <v>5055.8480520540652</v>
      </c>
      <c r="O201" s="368">
        <f t="shared" ref="O201:O264" ca="1" si="44">-PMT(T201/12,$O$2*12,$N$9,)</f>
        <v>217.33027624246949</v>
      </c>
      <c r="P201" s="368">
        <f t="shared" si="35"/>
        <v>16.852826840180217</v>
      </c>
      <c r="Q201" s="368">
        <f t="shared" ref="Q201:Q264" ca="1" si="45">+O201-P201</f>
        <v>200.47744940228927</v>
      </c>
      <c r="R201" s="369">
        <f t="shared" ca="1" si="36"/>
        <v>4855.3706026517757</v>
      </c>
      <c r="S201" s="370">
        <f>INDEX('1 mos LIBOR'!$M$3:$M$122,MATCH(L201,'1 mos LIBOR'!$N$3:$N$122))</f>
        <v>1.9434900000000001E-2</v>
      </c>
      <c r="T201" s="371">
        <f t="shared" si="37"/>
        <v>0.04</v>
      </c>
    </row>
    <row r="202" spans="2:20">
      <c r="B202" s="367">
        <f t="shared" si="38"/>
        <v>53113</v>
      </c>
      <c r="C202" s="323">
        <f t="shared" si="39"/>
        <v>278</v>
      </c>
      <c r="D202" s="368" t="e">
        <f>INDEX('Monthly Cash Flow'!$L$189:$EM$189, MATCH(C202, 'Monthly Cash Flow'!$L$12:$EM$12, 0))</f>
        <v>#N/A</v>
      </c>
      <c r="E202" s="368">
        <f t="shared" ca="1" si="42"/>
        <v>0</v>
      </c>
      <c r="F202" s="368" t="e">
        <f t="shared" ref="F202:F265" si="46">D202*J202/12</f>
        <v>#N/A</v>
      </c>
      <c r="G202" s="368" t="e">
        <f t="shared" ca="1" si="43"/>
        <v>#N/A</v>
      </c>
      <c r="H202" s="369" t="e">
        <f t="shared" ref="H202:H265" ca="1" si="47">+D202-G202</f>
        <v>#N/A</v>
      </c>
      <c r="I202" s="370">
        <f>MAX($J$5, INDEX('1 mos LIBOR'!$M$3:$M$122,MATCH(B202,'1 mos LIBOR'!$N$3:$N$122)))</f>
        <v>1.9434900000000001E-2</v>
      </c>
      <c r="J202" s="371">
        <f t="shared" ref="J202:J265" si="48">IF($I$2=1,I202+$J$4/10000,$J$3)</f>
        <v>0.04</v>
      </c>
      <c r="L202" s="363">
        <f t="shared" si="40"/>
        <v>52382</v>
      </c>
      <c r="M202" s="323">
        <f t="shared" si="41"/>
        <v>254</v>
      </c>
      <c r="N202" s="368">
        <v>5035.4903718104242</v>
      </c>
      <c r="O202" s="368">
        <f t="shared" ca="1" si="44"/>
        <v>217.33027624246949</v>
      </c>
      <c r="P202" s="368">
        <f t="shared" ref="P202:P265" si="49">N202*T202/12</f>
        <v>16.784967906034748</v>
      </c>
      <c r="Q202" s="368">
        <f t="shared" ca="1" si="45"/>
        <v>200.54530833643474</v>
      </c>
      <c r="R202" s="369">
        <f t="shared" ref="R202:R265" ca="1" si="50">+N202-Q202</f>
        <v>4834.9450634739896</v>
      </c>
      <c r="S202" s="370">
        <f>INDEX('1 mos LIBOR'!$M$3:$M$122,MATCH(L202,'1 mos LIBOR'!$N$3:$N$122))</f>
        <v>1.9434900000000001E-2</v>
      </c>
      <c r="T202" s="371">
        <f t="shared" ref="T202:T265" si="51">IF($S$2=1,S202+$T$4/10000,$T$3)</f>
        <v>0.04</v>
      </c>
    </row>
    <row r="203" spans="2:20">
      <c r="B203" s="367">
        <f t="shared" ref="B203:B266" si="52">EOMONTH(B202,1)</f>
        <v>53143</v>
      </c>
      <c r="C203" s="323">
        <f t="shared" ref="C203:C266" si="53">+C202+1</f>
        <v>279</v>
      </c>
      <c r="D203" s="368" t="e">
        <f>INDEX('Monthly Cash Flow'!$L$189:$EM$189, MATCH(C203, 'Monthly Cash Flow'!$L$12:$EM$12, 0))</f>
        <v>#N/A</v>
      </c>
      <c r="E203" s="368">
        <f t="shared" ca="1" si="42"/>
        <v>0</v>
      </c>
      <c r="F203" s="368" t="e">
        <f t="shared" si="46"/>
        <v>#N/A</v>
      </c>
      <c r="G203" s="368" t="e">
        <f t="shared" ca="1" si="43"/>
        <v>#N/A</v>
      </c>
      <c r="H203" s="369" t="e">
        <f t="shared" ca="1" si="47"/>
        <v>#N/A</v>
      </c>
      <c r="I203" s="370">
        <f>MAX($J$5, INDEX('1 mos LIBOR'!$M$3:$M$122,MATCH(B203,'1 mos LIBOR'!$N$3:$N$122)))</f>
        <v>1.9434900000000001E-2</v>
      </c>
      <c r="J203" s="371">
        <f t="shared" si="48"/>
        <v>0.04</v>
      </c>
      <c r="L203" s="363">
        <f t="shared" ref="L203:L266" si="54">EOMONTH(L202,1)</f>
        <v>52412</v>
      </c>
      <c r="M203" s="323">
        <f t="shared" ref="M203:M266" si="55">+M202+1</f>
        <v>255</v>
      </c>
      <c r="N203" s="368">
        <v>5015.0399669137514</v>
      </c>
      <c r="O203" s="368">
        <f t="shared" ca="1" si="44"/>
        <v>217.33027624246949</v>
      </c>
      <c r="P203" s="368">
        <f t="shared" si="49"/>
        <v>16.716799889712505</v>
      </c>
      <c r="Q203" s="368">
        <f t="shared" ca="1" si="45"/>
        <v>200.613476352757</v>
      </c>
      <c r="R203" s="369">
        <f t="shared" ca="1" si="50"/>
        <v>4814.4264905609944</v>
      </c>
      <c r="S203" s="370">
        <f>INDEX('1 mos LIBOR'!$M$3:$M$122,MATCH(L203,'1 mos LIBOR'!$N$3:$N$122))</f>
        <v>1.9434900000000001E-2</v>
      </c>
      <c r="T203" s="371">
        <f t="shared" si="51"/>
        <v>0.04</v>
      </c>
    </row>
    <row r="204" spans="2:20">
      <c r="B204" s="367">
        <f t="shared" si="52"/>
        <v>53174</v>
      </c>
      <c r="C204" s="323">
        <f t="shared" si="53"/>
        <v>280</v>
      </c>
      <c r="D204" s="368" t="e">
        <f>INDEX('Monthly Cash Flow'!$L$189:$EM$189, MATCH(C204, 'Monthly Cash Flow'!$L$12:$EM$12, 0))</f>
        <v>#N/A</v>
      </c>
      <c r="E204" s="368">
        <f t="shared" ca="1" si="42"/>
        <v>0</v>
      </c>
      <c r="F204" s="368" t="e">
        <f t="shared" si="46"/>
        <v>#N/A</v>
      </c>
      <c r="G204" s="368" t="e">
        <f t="shared" ca="1" si="43"/>
        <v>#N/A</v>
      </c>
      <c r="H204" s="369" t="e">
        <f t="shared" ca="1" si="47"/>
        <v>#N/A</v>
      </c>
      <c r="I204" s="370">
        <f>MAX($J$5, INDEX('1 mos LIBOR'!$M$3:$M$122,MATCH(B204,'1 mos LIBOR'!$N$3:$N$122)))</f>
        <v>1.9434900000000001E-2</v>
      </c>
      <c r="J204" s="371">
        <f t="shared" si="48"/>
        <v>0.04</v>
      </c>
      <c r="L204" s="363">
        <f t="shared" si="54"/>
        <v>52443</v>
      </c>
      <c r="M204" s="323">
        <f t="shared" si="55"/>
        <v>256</v>
      </c>
      <c r="N204" s="368">
        <v>4994.4964150241149</v>
      </c>
      <c r="O204" s="368">
        <f t="shared" ca="1" si="44"/>
        <v>217.33027624246949</v>
      </c>
      <c r="P204" s="368">
        <f t="shared" si="49"/>
        <v>16.648321383413716</v>
      </c>
      <c r="Q204" s="368">
        <f t="shared" ca="1" si="45"/>
        <v>200.68195485905579</v>
      </c>
      <c r="R204" s="369">
        <f t="shared" ca="1" si="50"/>
        <v>4793.8144601650592</v>
      </c>
      <c r="S204" s="370">
        <f>INDEX('1 mos LIBOR'!$M$3:$M$122,MATCH(L204,'1 mos LIBOR'!$N$3:$N$122))</f>
        <v>1.9434900000000001E-2</v>
      </c>
      <c r="T204" s="371">
        <f t="shared" si="51"/>
        <v>0.04</v>
      </c>
    </row>
    <row r="205" spans="2:20">
      <c r="B205" s="367">
        <f t="shared" si="52"/>
        <v>53205</v>
      </c>
      <c r="C205" s="323">
        <f t="shared" si="53"/>
        <v>281</v>
      </c>
      <c r="D205" s="368" t="e">
        <f>INDEX('Monthly Cash Flow'!$L$189:$EM$189, MATCH(C205, 'Monthly Cash Flow'!$L$12:$EM$12, 0))</f>
        <v>#N/A</v>
      </c>
      <c r="E205" s="368">
        <f t="shared" ca="1" si="42"/>
        <v>0</v>
      </c>
      <c r="F205" s="368" t="e">
        <f t="shared" si="46"/>
        <v>#N/A</v>
      </c>
      <c r="G205" s="368" t="e">
        <f t="shared" ca="1" si="43"/>
        <v>#N/A</v>
      </c>
      <c r="H205" s="369" t="e">
        <f t="shared" ca="1" si="47"/>
        <v>#N/A</v>
      </c>
      <c r="I205" s="370">
        <f>MAX($J$5, INDEX('1 mos LIBOR'!$M$3:$M$122,MATCH(B205,'1 mos LIBOR'!$N$3:$N$122)))</f>
        <v>1.9434900000000001E-2</v>
      </c>
      <c r="J205" s="371">
        <f t="shared" si="48"/>
        <v>0.04</v>
      </c>
      <c r="L205" s="363">
        <f t="shared" si="54"/>
        <v>52474</v>
      </c>
      <c r="M205" s="323">
        <f t="shared" si="55"/>
        <v>257</v>
      </c>
      <c r="N205" s="368">
        <v>4973.8592918779204</v>
      </c>
      <c r="O205" s="368">
        <f t="shared" ca="1" si="44"/>
        <v>217.33027624246949</v>
      </c>
      <c r="P205" s="368">
        <f t="shared" si="49"/>
        <v>16.579530972926403</v>
      </c>
      <c r="Q205" s="368">
        <f t="shared" ca="1" si="45"/>
        <v>200.7507452695431</v>
      </c>
      <c r="R205" s="369">
        <f t="shared" ca="1" si="50"/>
        <v>4773.1085466083778</v>
      </c>
      <c r="S205" s="370">
        <f>INDEX('1 mos LIBOR'!$M$3:$M$122,MATCH(L205,'1 mos LIBOR'!$N$3:$N$122))</f>
        <v>1.9434900000000001E-2</v>
      </c>
      <c r="T205" s="371">
        <f t="shared" si="51"/>
        <v>0.04</v>
      </c>
    </row>
    <row r="206" spans="2:20">
      <c r="B206" s="367">
        <f t="shared" si="52"/>
        <v>53235</v>
      </c>
      <c r="C206" s="323">
        <f t="shared" si="53"/>
        <v>282</v>
      </c>
      <c r="D206" s="368" t="e">
        <f>INDEX('Monthly Cash Flow'!$L$189:$EM$189, MATCH(C206, 'Monthly Cash Flow'!$L$12:$EM$12, 0))</f>
        <v>#N/A</v>
      </c>
      <c r="E206" s="368">
        <f t="shared" ca="1" si="42"/>
        <v>0</v>
      </c>
      <c r="F206" s="368" t="e">
        <f t="shared" si="46"/>
        <v>#N/A</v>
      </c>
      <c r="G206" s="368" t="e">
        <f t="shared" ca="1" si="43"/>
        <v>#N/A</v>
      </c>
      <c r="H206" s="369" t="e">
        <f t="shared" ca="1" si="47"/>
        <v>#N/A</v>
      </c>
      <c r="I206" s="370">
        <f>MAX($J$5, INDEX('1 mos LIBOR'!$M$3:$M$122,MATCH(B206,'1 mos LIBOR'!$N$3:$N$122)))</f>
        <v>1.9434900000000001E-2</v>
      </c>
      <c r="J206" s="371">
        <f t="shared" si="48"/>
        <v>0.04</v>
      </c>
      <c r="L206" s="363">
        <f t="shared" si="54"/>
        <v>52504</v>
      </c>
      <c r="M206" s="323">
        <f t="shared" si="55"/>
        <v>258</v>
      </c>
      <c r="N206" s="368">
        <v>4953.1281712791479</v>
      </c>
      <c r="O206" s="368">
        <f t="shared" ca="1" si="44"/>
        <v>217.33027624246949</v>
      </c>
      <c r="P206" s="368">
        <f t="shared" si="49"/>
        <v>16.51042723759716</v>
      </c>
      <c r="Q206" s="368">
        <f t="shared" ca="1" si="45"/>
        <v>200.81984900487234</v>
      </c>
      <c r="R206" s="369">
        <f t="shared" ca="1" si="50"/>
        <v>4752.3083222742753</v>
      </c>
      <c r="S206" s="370">
        <f>INDEX('1 mos LIBOR'!$M$3:$M$122,MATCH(L206,'1 mos LIBOR'!$N$3:$N$122))</f>
        <v>1.9434900000000001E-2</v>
      </c>
      <c r="T206" s="371">
        <f t="shared" si="51"/>
        <v>0.04</v>
      </c>
    </row>
    <row r="207" spans="2:20">
      <c r="B207" s="367">
        <f t="shared" si="52"/>
        <v>53266</v>
      </c>
      <c r="C207" s="323">
        <f t="shared" si="53"/>
        <v>283</v>
      </c>
      <c r="D207" s="368" t="e">
        <f>INDEX('Monthly Cash Flow'!$L$189:$EM$189, MATCH(C207, 'Monthly Cash Flow'!$L$12:$EM$12, 0))</f>
        <v>#N/A</v>
      </c>
      <c r="E207" s="368">
        <f t="shared" ca="1" si="42"/>
        <v>0</v>
      </c>
      <c r="F207" s="368" t="e">
        <f t="shared" si="46"/>
        <v>#N/A</v>
      </c>
      <c r="G207" s="368" t="e">
        <f t="shared" ca="1" si="43"/>
        <v>#N/A</v>
      </c>
      <c r="H207" s="369" t="e">
        <f t="shared" ca="1" si="47"/>
        <v>#N/A</v>
      </c>
      <c r="I207" s="370">
        <f>MAX($J$5, INDEX('1 mos LIBOR'!$M$3:$M$122,MATCH(B207,'1 mos LIBOR'!$N$3:$N$122)))</f>
        <v>1.9434900000000001E-2</v>
      </c>
      <c r="J207" s="371">
        <f t="shared" si="48"/>
        <v>0.04</v>
      </c>
      <c r="L207" s="363">
        <f t="shared" si="54"/>
        <v>52535</v>
      </c>
      <c r="M207" s="323">
        <f t="shared" si="55"/>
        <v>259</v>
      </c>
      <c r="N207" s="368">
        <v>4932.3026250905505</v>
      </c>
      <c r="O207" s="368">
        <f t="shared" ca="1" si="44"/>
        <v>217.33027624246949</v>
      </c>
      <c r="P207" s="368">
        <f t="shared" si="49"/>
        <v>16.441008750301837</v>
      </c>
      <c r="Q207" s="368">
        <f t="shared" ca="1" si="45"/>
        <v>200.88926749216765</v>
      </c>
      <c r="R207" s="369">
        <f t="shared" ca="1" si="50"/>
        <v>4731.4133575983824</v>
      </c>
      <c r="S207" s="370">
        <f>INDEX('1 mos LIBOR'!$M$3:$M$122,MATCH(L207,'1 mos LIBOR'!$N$3:$N$122))</f>
        <v>1.9434900000000001E-2</v>
      </c>
      <c r="T207" s="371">
        <f t="shared" si="51"/>
        <v>0.04</v>
      </c>
    </row>
    <row r="208" spans="2:20">
      <c r="B208" s="367">
        <f t="shared" si="52"/>
        <v>53296</v>
      </c>
      <c r="C208" s="323">
        <f t="shared" si="53"/>
        <v>284</v>
      </c>
      <c r="D208" s="368" t="e">
        <f>INDEX('Monthly Cash Flow'!$L$189:$EM$189, MATCH(C208, 'Monthly Cash Flow'!$L$12:$EM$12, 0))</f>
        <v>#N/A</v>
      </c>
      <c r="E208" s="368">
        <f t="shared" ca="1" si="42"/>
        <v>0</v>
      </c>
      <c r="F208" s="368" t="e">
        <f t="shared" si="46"/>
        <v>#N/A</v>
      </c>
      <c r="G208" s="368" t="e">
        <f t="shared" ca="1" si="43"/>
        <v>#N/A</v>
      </c>
      <c r="H208" s="369" t="e">
        <f t="shared" ca="1" si="47"/>
        <v>#N/A</v>
      </c>
      <c r="I208" s="370">
        <f>MAX($J$5, INDEX('1 mos LIBOR'!$M$3:$M$122,MATCH(B208,'1 mos LIBOR'!$N$3:$N$122)))</f>
        <v>1.9434900000000001E-2</v>
      </c>
      <c r="J208" s="371">
        <f t="shared" si="48"/>
        <v>0.04</v>
      </c>
      <c r="L208" s="363">
        <f t="shared" si="54"/>
        <v>52565</v>
      </c>
      <c r="M208" s="323">
        <f t="shared" si="55"/>
        <v>260</v>
      </c>
      <c r="N208" s="368">
        <v>4911.3822232248112</v>
      </c>
      <c r="O208" s="368">
        <f t="shared" ca="1" si="44"/>
        <v>217.33027624246949</v>
      </c>
      <c r="P208" s="368">
        <f t="shared" si="49"/>
        <v>16.371274077416036</v>
      </c>
      <c r="Q208" s="368">
        <f t="shared" ca="1" si="45"/>
        <v>200.95900216505345</v>
      </c>
      <c r="R208" s="369">
        <f t="shared" ca="1" si="50"/>
        <v>4710.4232210597575</v>
      </c>
      <c r="S208" s="370">
        <f>INDEX('1 mos LIBOR'!$M$3:$M$122,MATCH(L208,'1 mos LIBOR'!$N$3:$N$122))</f>
        <v>1.9434900000000001E-2</v>
      </c>
      <c r="T208" s="371">
        <f t="shared" si="51"/>
        <v>0.04</v>
      </c>
    </row>
    <row r="209" spans="2:20">
      <c r="B209" s="367">
        <f t="shared" si="52"/>
        <v>53327</v>
      </c>
      <c r="C209" s="323">
        <f t="shared" si="53"/>
        <v>285</v>
      </c>
      <c r="D209" s="368" t="e">
        <f>INDEX('Monthly Cash Flow'!$L$189:$EM$189, MATCH(C209, 'Monthly Cash Flow'!$L$12:$EM$12, 0))</f>
        <v>#N/A</v>
      </c>
      <c r="E209" s="368">
        <f t="shared" ca="1" si="42"/>
        <v>0</v>
      </c>
      <c r="F209" s="368" t="e">
        <f t="shared" si="46"/>
        <v>#N/A</v>
      </c>
      <c r="G209" s="368" t="e">
        <f t="shared" ca="1" si="43"/>
        <v>#N/A</v>
      </c>
      <c r="H209" s="369" t="e">
        <f t="shared" ca="1" si="47"/>
        <v>#N/A</v>
      </c>
      <c r="I209" s="370">
        <f>MAX($J$5, INDEX('1 mos LIBOR'!$M$3:$M$122,MATCH(B209,'1 mos LIBOR'!$N$3:$N$122)))</f>
        <v>1.9434900000000001E-2</v>
      </c>
      <c r="J209" s="371">
        <f t="shared" si="48"/>
        <v>0.04</v>
      </c>
      <c r="L209" s="363">
        <f t="shared" si="54"/>
        <v>52596</v>
      </c>
      <c r="M209" s="323">
        <f t="shared" si="55"/>
        <v>261</v>
      </c>
      <c r="N209" s="368">
        <v>4890.3665336356644</v>
      </c>
      <c r="O209" s="368">
        <f t="shared" ca="1" si="44"/>
        <v>217.33027624246949</v>
      </c>
      <c r="P209" s="368">
        <f t="shared" si="49"/>
        <v>16.30122177878555</v>
      </c>
      <c r="Q209" s="368">
        <f t="shared" ca="1" si="45"/>
        <v>201.02905446368393</v>
      </c>
      <c r="R209" s="369">
        <f t="shared" ca="1" si="50"/>
        <v>4689.3374791719807</v>
      </c>
      <c r="S209" s="370">
        <f>INDEX('1 mos LIBOR'!$M$3:$M$122,MATCH(L209,'1 mos LIBOR'!$N$3:$N$122))</f>
        <v>1.9434900000000001E-2</v>
      </c>
      <c r="T209" s="371">
        <f t="shared" si="51"/>
        <v>0.04</v>
      </c>
    </row>
    <row r="210" spans="2:20">
      <c r="B210" s="367">
        <f t="shared" si="52"/>
        <v>53358</v>
      </c>
      <c r="C210" s="323">
        <f t="shared" si="53"/>
        <v>286</v>
      </c>
      <c r="D210" s="368" t="e">
        <f>INDEX('Monthly Cash Flow'!$L$189:$EM$189, MATCH(C210, 'Monthly Cash Flow'!$L$12:$EM$12, 0))</f>
        <v>#N/A</v>
      </c>
      <c r="E210" s="368">
        <f t="shared" ca="1" si="42"/>
        <v>0</v>
      </c>
      <c r="F210" s="368" t="e">
        <f t="shared" si="46"/>
        <v>#N/A</v>
      </c>
      <c r="G210" s="368" t="e">
        <f t="shared" ca="1" si="43"/>
        <v>#N/A</v>
      </c>
      <c r="H210" s="369" t="e">
        <f t="shared" ca="1" si="47"/>
        <v>#N/A</v>
      </c>
      <c r="I210" s="370">
        <f>MAX($J$5, INDEX('1 mos LIBOR'!$M$3:$M$122,MATCH(B210,'1 mos LIBOR'!$N$3:$N$122)))</f>
        <v>1.9434900000000001E-2</v>
      </c>
      <c r="J210" s="371">
        <f t="shared" si="48"/>
        <v>0.04</v>
      </c>
      <c r="L210" s="363">
        <f t="shared" si="54"/>
        <v>52627</v>
      </c>
      <c r="M210" s="323">
        <f t="shared" si="55"/>
        <v>262</v>
      </c>
      <c r="N210" s="368">
        <v>4869.2551223089686</v>
      </c>
      <c r="O210" s="368">
        <f t="shared" ca="1" si="44"/>
        <v>217.33027624246949</v>
      </c>
      <c r="P210" s="368">
        <f t="shared" si="49"/>
        <v>16.230850407696561</v>
      </c>
      <c r="Q210" s="368">
        <f t="shared" ca="1" si="45"/>
        <v>201.09942583477294</v>
      </c>
      <c r="R210" s="369">
        <f t="shared" ca="1" si="50"/>
        <v>4668.1556964741958</v>
      </c>
      <c r="S210" s="370">
        <f>INDEX('1 mos LIBOR'!$M$3:$M$122,MATCH(L210,'1 mos LIBOR'!$N$3:$N$122))</f>
        <v>1.9434900000000001E-2</v>
      </c>
      <c r="T210" s="371">
        <f t="shared" si="51"/>
        <v>0.04</v>
      </c>
    </row>
    <row r="211" spans="2:20">
      <c r="B211" s="367">
        <f t="shared" si="52"/>
        <v>53386</v>
      </c>
      <c r="C211" s="323">
        <f t="shared" si="53"/>
        <v>287</v>
      </c>
      <c r="D211" s="368" t="e">
        <f>INDEX('Monthly Cash Flow'!$L$189:$EM$189, MATCH(C211, 'Monthly Cash Flow'!$L$12:$EM$12, 0))</f>
        <v>#N/A</v>
      </c>
      <c r="E211" s="368">
        <f t="shared" ca="1" si="42"/>
        <v>0</v>
      </c>
      <c r="F211" s="368" t="e">
        <f t="shared" si="46"/>
        <v>#N/A</v>
      </c>
      <c r="G211" s="368" t="e">
        <f t="shared" ca="1" si="43"/>
        <v>#N/A</v>
      </c>
      <c r="H211" s="369" t="e">
        <f t="shared" ca="1" si="47"/>
        <v>#N/A</v>
      </c>
      <c r="I211" s="370">
        <f>MAX($J$5, INDEX('1 mos LIBOR'!$M$3:$M$122,MATCH(B211,'1 mos LIBOR'!$N$3:$N$122)))</f>
        <v>1.9434900000000001E-2</v>
      </c>
      <c r="J211" s="371">
        <f t="shared" si="48"/>
        <v>0.04</v>
      </c>
      <c r="L211" s="363">
        <f t="shared" si="54"/>
        <v>52656</v>
      </c>
      <c r="M211" s="323">
        <f t="shared" si="55"/>
        <v>263</v>
      </c>
      <c r="N211" s="368">
        <v>4848.0475532537475</v>
      </c>
      <c r="O211" s="368">
        <f t="shared" ca="1" si="44"/>
        <v>217.33027624246949</v>
      </c>
      <c r="P211" s="368">
        <f t="shared" si="49"/>
        <v>16.160158510845825</v>
      </c>
      <c r="Q211" s="368">
        <f t="shared" ca="1" si="45"/>
        <v>201.17011773162366</v>
      </c>
      <c r="R211" s="369">
        <f t="shared" ca="1" si="50"/>
        <v>4646.877435522124</v>
      </c>
      <c r="S211" s="370">
        <f>INDEX('1 mos LIBOR'!$M$3:$M$122,MATCH(L211,'1 mos LIBOR'!$N$3:$N$122))</f>
        <v>1.9434900000000001E-2</v>
      </c>
      <c r="T211" s="371">
        <f t="shared" si="51"/>
        <v>0.04</v>
      </c>
    </row>
    <row r="212" spans="2:20">
      <c r="B212" s="367">
        <f t="shared" si="52"/>
        <v>53417</v>
      </c>
      <c r="C212" s="323">
        <f t="shared" si="53"/>
        <v>288</v>
      </c>
      <c r="D212" s="368" t="e">
        <f>INDEX('Monthly Cash Flow'!$L$189:$EM$189, MATCH(C212, 'Monthly Cash Flow'!$L$12:$EM$12, 0))</f>
        <v>#N/A</v>
      </c>
      <c r="E212" s="368">
        <f t="shared" ca="1" si="42"/>
        <v>0</v>
      </c>
      <c r="F212" s="368" t="e">
        <f t="shared" si="46"/>
        <v>#N/A</v>
      </c>
      <c r="G212" s="368" t="e">
        <f t="shared" ca="1" si="43"/>
        <v>#N/A</v>
      </c>
      <c r="H212" s="369" t="e">
        <f t="shared" ca="1" si="47"/>
        <v>#N/A</v>
      </c>
      <c r="I212" s="370">
        <f>MAX($J$5, INDEX('1 mos LIBOR'!$M$3:$M$122,MATCH(B212,'1 mos LIBOR'!$N$3:$N$122)))</f>
        <v>1.9434900000000001E-2</v>
      </c>
      <c r="J212" s="371">
        <f t="shared" si="48"/>
        <v>0.04</v>
      </c>
      <c r="L212" s="363">
        <f t="shared" si="54"/>
        <v>52687</v>
      </c>
      <c r="M212" s="323">
        <f t="shared" si="55"/>
        <v>264</v>
      </c>
      <c r="N212" s="368">
        <v>4826.7433884931834</v>
      </c>
      <c r="O212" s="368">
        <f t="shared" ca="1" si="44"/>
        <v>217.33027624246949</v>
      </c>
      <c r="P212" s="368">
        <f t="shared" si="49"/>
        <v>16.08914462831061</v>
      </c>
      <c r="Q212" s="368">
        <f t="shared" ca="1" si="45"/>
        <v>201.24113161415889</v>
      </c>
      <c r="R212" s="369">
        <f t="shared" ca="1" si="50"/>
        <v>4625.5022568790246</v>
      </c>
      <c r="S212" s="370">
        <f>INDEX('1 mos LIBOR'!$M$3:$M$122,MATCH(L212,'1 mos LIBOR'!$N$3:$N$122))</f>
        <v>1.9434900000000001E-2</v>
      </c>
      <c r="T212" s="371">
        <f t="shared" si="51"/>
        <v>0.04</v>
      </c>
    </row>
    <row r="213" spans="2:20">
      <c r="B213" s="367">
        <f t="shared" si="52"/>
        <v>53447</v>
      </c>
      <c r="C213" s="323">
        <f t="shared" si="53"/>
        <v>289</v>
      </c>
      <c r="D213" s="368" t="e">
        <f>INDEX('Monthly Cash Flow'!$L$189:$EM$189, MATCH(C213, 'Monthly Cash Flow'!$L$12:$EM$12, 0))</f>
        <v>#N/A</v>
      </c>
      <c r="E213" s="368">
        <f t="shared" ca="1" si="42"/>
        <v>0</v>
      </c>
      <c r="F213" s="368" t="e">
        <f t="shared" si="46"/>
        <v>#N/A</v>
      </c>
      <c r="G213" s="368" t="e">
        <f t="shared" ca="1" si="43"/>
        <v>#N/A</v>
      </c>
      <c r="H213" s="369" t="e">
        <f t="shared" ca="1" si="47"/>
        <v>#N/A</v>
      </c>
      <c r="I213" s="370">
        <f>MAX($J$5, INDEX('1 mos LIBOR'!$M$3:$M$122,MATCH(B213,'1 mos LIBOR'!$N$3:$N$122)))</f>
        <v>1.9434900000000001E-2</v>
      </c>
      <c r="J213" s="371">
        <f t="shared" si="48"/>
        <v>0.04</v>
      </c>
      <c r="L213" s="363">
        <f t="shared" si="54"/>
        <v>52717</v>
      </c>
      <c r="M213" s="323">
        <f t="shared" si="55"/>
        <v>265</v>
      </c>
      <c r="N213" s="368">
        <v>4805.3421880555716</v>
      </c>
      <c r="O213" s="368">
        <f t="shared" ca="1" si="44"/>
        <v>217.33027624246949</v>
      </c>
      <c r="P213" s="368">
        <f t="shared" si="49"/>
        <v>16.017807293518572</v>
      </c>
      <c r="Q213" s="368">
        <f t="shared" ca="1" si="45"/>
        <v>201.31246894895094</v>
      </c>
      <c r="R213" s="369">
        <f t="shared" ca="1" si="50"/>
        <v>4604.0297191066202</v>
      </c>
      <c r="S213" s="370">
        <f>INDEX('1 mos LIBOR'!$M$3:$M$122,MATCH(L213,'1 mos LIBOR'!$N$3:$N$122))</f>
        <v>1.9434900000000001E-2</v>
      </c>
      <c r="T213" s="371">
        <f t="shared" si="51"/>
        <v>0.04</v>
      </c>
    </row>
    <row r="214" spans="2:20">
      <c r="B214" s="367">
        <f t="shared" si="52"/>
        <v>53478</v>
      </c>
      <c r="C214" s="323">
        <f t="shared" si="53"/>
        <v>290</v>
      </c>
      <c r="D214" s="368" t="e">
        <f>INDEX('Monthly Cash Flow'!$L$189:$EM$189, MATCH(C214, 'Monthly Cash Flow'!$L$12:$EM$12, 0))</f>
        <v>#N/A</v>
      </c>
      <c r="E214" s="368">
        <f t="shared" ca="1" si="42"/>
        <v>0</v>
      </c>
      <c r="F214" s="368" t="e">
        <f t="shared" si="46"/>
        <v>#N/A</v>
      </c>
      <c r="G214" s="368" t="e">
        <f t="shared" ca="1" si="43"/>
        <v>#N/A</v>
      </c>
      <c r="H214" s="369" t="e">
        <f t="shared" ca="1" si="47"/>
        <v>#N/A</v>
      </c>
      <c r="I214" s="370">
        <f>MAX($J$5, INDEX('1 mos LIBOR'!$M$3:$M$122,MATCH(B214,'1 mos LIBOR'!$N$3:$N$122)))</f>
        <v>1.9434900000000001E-2</v>
      </c>
      <c r="J214" s="371">
        <f t="shared" si="48"/>
        <v>0.04</v>
      </c>
      <c r="L214" s="363">
        <f t="shared" si="54"/>
        <v>52748</v>
      </c>
      <c r="M214" s="323">
        <f t="shared" si="55"/>
        <v>266</v>
      </c>
      <c r="N214" s="368">
        <v>4783.843509965237</v>
      </c>
      <c r="O214" s="368">
        <f t="shared" ca="1" si="44"/>
        <v>217.33027624246949</v>
      </c>
      <c r="P214" s="368">
        <f t="shared" si="49"/>
        <v>15.946145033217457</v>
      </c>
      <c r="Q214" s="368">
        <f t="shared" ca="1" si="45"/>
        <v>201.38413120925205</v>
      </c>
      <c r="R214" s="369">
        <f t="shared" ca="1" si="50"/>
        <v>4582.4593787559852</v>
      </c>
      <c r="S214" s="370">
        <f>INDEX('1 mos LIBOR'!$M$3:$M$122,MATCH(L214,'1 mos LIBOR'!$N$3:$N$122))</f>
        <v>1.9434900000000001E-2</v>
      </c>
      <c r="T214" s="371">
        <f t="shared" si="51"/>
        <v>0.04</v>
      </c>
    </row>
    <row r="215" spans="2:20">
      <c r="B215" s="367">
        <f t="shared" si="52"/>
        <v>53508</v>
      </c>
      <c r="C215" s="323">
        <f t="shared" si="53"/>
        <v>291</v>
      </c>
      <c r="D215" s="368" t="e">
        <f>INDEX('Monthly Cash Flow'!$L$189:$EM$189, MATCH(C215, 'Monthly Cash Flow'!$L$12:$EM$12, 0))</f>
        <v>#N/A</v>
      </c>
      <c r="E215" s="368">
        <f t="shared" ca="1" si="42"/>
        <v>0</v>
      </c>
      <c r="F215" s="368" t="e">
        <f t="shared" si="46"/>
        <v>#N/A</v>
      </c>
      <c r="G215" s="368" t="e">
        <f t="shared" ca="1" si="43"/>
        <v>#N/A</v>
      </c>
      <c r="H215" s="369" t="e">
        <f t="shared" ca="1" si="47"/>
        <v>#N/A</v>
      </c>
      <c r="I215" s="370">
        <f>MAX($J$5, INDEX('1 mos LIBOR'!$M$3:$M$122,MATCH(B215,'1 mos LIBOR'!$N$3:$N$122)))</f>
        <v>1.9434900000000001E-2</v>
      </c>
      <c r="J215" s="371">
        <f t="shared" si="48"/>
        <v>0.04</v>
      </c>
      <c r="L215" s="363">
        <f t="shared" si="54"/>
        <v>52778</v>
      </c>
      <c r="M215" s="323">
        <f t="shared" si="55"/>
        <v>267</v>
      </c>
      <c r="N215" s="368">
        <v>4762.2469102334035</v>
      </c>
      <c r="O215" s="368">
        <f t="shared" ca="1" si="44"/>
        <v>217.33027624246949</v>
      </c>
      <c r="P215" s="368">
        <f t="shared" si="49"/>
        <v>15.874156367444678</v>
      </c>
      <c r="Q215" s="368">
        <f t="shared" ca="1" si="45"/>
        <v>201.45611987502483</v>
      </c>
      <c r="R215" s="369">
        <f t="shared" ca="1" si="50"/>
        <v>4560.7907903583782</v>
      </c>
      <c r="S215" s="370">
        <f>INDEX('1 mos LIBOR'!$M$3:$M$122,MATCH(L215,'1 mos LIBOR'!$N$3:$N$122))</f>
        <v>1.9434900000000001E-2</v>
      </c>
      <c r="T215" s="371">
        <f t="shared" si="51"/>
        <v>0.04</v>
      </c>
    </row>
    <row r="216" spans="2:20">
      <c r="B216" s="367">
        <f t="shared" si="52"/>
        <v>53539</v>
      </c>
      <c r="C216" s="323">
        <f t="shared" si="53"/>
        <v>292</v>
      </c>
      <c r="D216" s="368" t="e">
        <f>INDEX('Monthly Cash Flow'!$L$189:$EM$189, MATCH(C216, 'Monthly Cash Flow'!$L$12:$EM$12, 0))</f>
        <v>#N/A</v>
      </c>
      <c r="E216" s="368">
        <f t="shared" ca="1" si="42"/>
        <v>0</v>
      </c>
      <c r="F216" s="368" t="e">
        <f t="shared" si="46"/>
        <v>#N/A</v>
      </c>
      <c r="G216" s="368" t="e">
        <f t="shared" ca="1" si="43"/>
        <v>#N/A</v>
      </c>
      <c r="H216" s="369" t="e">
        <f t="shared" ca="1" si="47"/>
        <v>#N/A</v>
      </c>
      <c r="I216" s="370">
        <f>MAX($J$5, INDEX('1 mos LIBOR'!$M$3:$M$122,MATCH(B216,'1 mos LIBOR'!$N$3:$N$122)))</f>
        <v>1.9434900000000001E-2</v>
      </c>
      <c r="J216" s="371">
        <f t="shared" si="48"/>
        <v>0.04</v>
      </c>
      <c r="L216" s="363">
        <f t="shared" si="54"/>
        <v>52809</v>
      </c>
      <c r="M216" s="323">
        <f t="shared" si="55"/>
        <v>268</v>
      </c>
      <c r="N216" s="368">
        <v>4740.5519428490261</v>
      </c>
      <c r="O216" s="368">
        <f t="shared" ca="1" si="44"/>
        <v>217.33027624246949</v>
      </c>
      <c r="P216" s="368">
        <f t="shared" si="49"/>
        <v>15.801839809496753</v>
      </c>
      <c r="Q216" s="368">
        <f t="shared" ca="1" si="45"/>
        <v>201.52843643297274</v>
      </c>
      <c r="R216" s="369">
        <f t="shared" ca="1" si="50"/>
        <v>4539.0235064160534</v>
      </c>
      <c r="S216" s="370">
        <f>INDEX('1 mos LIBOR'!$M$3:$M$122,MATCH(L216,'1 mos LIBOR'!$N$3:$N$122))</f>
        <v>1.9434900000000001E-2</v>
      </c>
      <c r="T216" s="371">
        <f t="shared" si="51"/>
        <v>0.04</v>
      </c>
    </row>
    <row r="217" spans="2:20">
      <c r="B217" s="367">
        <f t="shared" si="52"/>
        <v>53570</v>
      </c>
      <c r="C217" s="323">
        <f t="shared" si="53"/>
        <v>293</v>
      </c>
      <c r="D217" s="368" t="e">
        <f>INDEX('Monthly Cash Flow'!$L$189:$EM$189, MATCH(C217, 'Monthly Cash Flow'!$L$12:$EM$12, 0))</f>
        <v>#N/A</v>
      </c>
      <c r="E217" s="368">
        <f t="shared" ca="1" si="42"/>
        <v>0</v>
      </c>
      <c r="F217" s="368" t="e">
        <f t="shared" si="46"/>
        <v>#N/A</v>
      </c>
      <c r="G217" s="368" t="e">
        <f t="shared" ca="1" si="43"/>
        <v>#N/A</v>
      </c>
      <c r="H217" s="369" t="e">
        <f t="shared" ca="1" si="47"/>
        <v>#N/A</v>
      </c>
      <c r="I217" s="370">
        <f>MAX($J$5, INDEX('1 mos LIBOR'!$M$3:$M$122,MATCH(B217,'1 mos LIBOR'!$N$3:$N$122)))</f>
        <v>1.9434900000000001E-2</v>
      </c>
      <c r="J217" s="371">
        <f t="shared" si="48"/>
        <v>0.04</v>
      </c>
      <c r="L217" s="363">
        <f t="shared" si="54"/>
        <v>52840</v>
      </c>
      <c r="M217" s="323">
        <f t="shared" si="55"/>
        <v>269</v>
      </c>
      <c r="N217" s="368">
        <v>4718.7581597695807</v>
      </c>
      <c r="O217" s="368">
        <f t="shared" ca="1" si="44"/>
        <v>217.33027624246949</v>
      </c>
      <c r="P217" s="368">
        <f t="shared" si="49"/>
        <v>15.729193865898603</v>
      </c>
      <c r="Q217" s="368">
        <f t="shared" ca="1" si="45"/>
        <v>201.6010823765709</v>
      </c>
      <c r="R217" s="369">
        <f t="shared" ca="1" si="50"/>
        <v>4517.1570773930098</v>
      </c>
      <c r="S217" s="370">
        <f>INDEX('1 mos LIBOR'!$M$3:$M$122,MATCH(L217,'1 mos LIBOR'!$N$3:$N$122))</f>
        <v>1.9434900000000001E-2</v>
      </c>
      <c r="T217" s="371">
        <f t="shared" si="51"/>
        <v>0.04</v>
      </c>
    </row>
    <row r="218" spans="2:20">
      <c r="B218" s="367">
        <f t="shared" si="52"/>
        <v>53600</v>
      </c>
      <c r="C218" s="323">
        <f t="shared" si="53"/>
        <v>294</v>
      </c>
      <c r="D218" s="368" t="e">
        <f>INDEX('Monthly Cash Flow'!$L$189:$EM$189, MATCH(C218, 'Monthly Cash Flow'!$L$12:$EM$12, 0))</f>
        <v>#N/A</v>
      </c>
      <c r="E218" s="368">
        <f t="shared" ca="1" si="42"/>
        <v>0</v>
      </c>
      <c r="F218" s="368" t="e">
        <f t="shared" si="46"/>
        <v>#N/A</v>
      </c>
      <c r="G218" s="368" t="e">
        <f t="shared" ca="1" si="43"/>
        <v>#N/A</v>
      </c>
      <c r="H218" s="369" t="e">
        <f t="shared" ca="1" si="47"/>
        <v>#N/A</v>
      </c>
      <c r="I218" s="370">
        <f>MAX($J$5, INDEX('1 mos LIBOR'!$M$3:$M$122,MATCH(B218,'1 mos LIBOR'!$N$3:$N$122)))</f>
        <v>1.9434900000000001E-2</v>
      </c>
      <c r="J218" s="371">
        <f t="shared" si="48"/>
        <v>0.04</v>
      </c>
      <c r="L218" s="363">
        <f t="shared" si="54"/>
        <v>52870</v>
      </c>
      <c r="M218" s="323">
        <f t="shared" si="55"/>
        <v>270</v>
      </c>
      <c r="N218" s="368">
        <v>4696.8651109118091</v>
      </c>
      <c r="O218" s="368">
        <f t="shared" ca="1" si="44"/>
        <v>217.33027624246949</v>
      </c>
      <c r="P218" s="368">
        <f t="shared" si="49"/>
        <v>15.656217036372697</v>
      </c>
      <c r="Q218" s="368">
        <f t="shared" ca="1" si="45"/>
        <v>201.67405920609679</v>
      </c>
      <c r="R218" s="369">
        <f t="shared" ca="1" si="50"/>
        <v>4495.1910517057122</v>
      </c>
      <c r="S218" s="370">
        <f>INDEX('1 mos LIBOR'!$M$3:$M$122,MATCH(L218,'1 mos LIBOR'!$N$3:$N$122))</f>
        <v>1.9434900000000001E-2</v>
      </c>
      <c r="T218" s="371">
        <f t="shared" si="51"/>
        <v>0.04</v>
      </c>
    </row>
    <row r="219" spans="2:20">
      <c r="B219" s="367">
        <f t="shared" si="52"/>
        <v>53631</v>
      </c>
      <c r="C219" s="323">
        <f t="shared" si="53"/>
        <v>295</v>
      </c>
      <c r="D219" s="368" t="e">
        <f>INDEX('Monthly Cash Flow'!$L$189:$EM$189, MATCH(C219, 'Monthly Cash Flow'!$L$12:$EM$12, 0))</f>
        <v>#N/A</v>
      </c>
      <c r="E219" s="368">
        <f t="shared" ca="1" si="42"/>
        <v>0</v>
      </c>
      <c r="F219" s="368" t="e">
        <f t="shared" si="46"/>
        <v>#N/A</v>
      </c>
      <c r="G219" s="368" t="e">
        <f t="shared" ca="1" si="43"/>
        <v>#N/A</v>
      </c>
      <c r="H219" s="369" t="e">
        <f t="shared" ca="1" si="47"/>
        <v>#N/A</v>
      </c>
      <c r="I219" s="370">
        <f>MAX($J$5, INDEX('1 mos LIBOR'!$M$3:$M$122,MATCH(B219,'1 mos LIBOR'!$N$3:$N$122)))</f>
        <v>1.9434900000000001E-2</v>
      </c>
      <c r="J219" s="371">
        <f t="shared" si="48"/>
        <v>0.04</v>
      </c>
      <c r="L219" s="363">
        <f t="shared" si="54"/>
        <v>52901</v>
      </c>
      <c r="M219" s="323">
        <f t="shared" si="55"/>
        <v>271</v>
      </c>
      <c r="N219" s="368">
        <v>4674.8723441424263</v>
      </c>
      <c r="O219" s="368">
        <f t="shared" ca="1" si="44"/>
        <v>217.33027624246949</v>
      </c>
      <c r="P219" s="368">
        <f t="shared" si="49"/>
        <v>15.582907813808086</v>
      </c>
      <c r="Q219" s="368">
        <f t="shared" ca="1" si="45"/>
        <v>201.74736842866142</v>
      </c>
      <c r="R219" s="369">
        <f t="shared" ca="1" si="50"/>
        <v>4473.1249757137648</v>
      </c>
      <c r="S219" s="370">
        <f>INDEX('1 mos LIBOR'!$M$3:$M$122,MATCH(L219,'1 mos LIBOR'!$N$3:$N$122))</f>
        <v>1.9434900000000001E-2</v>
      </c>
      <c r="T219" s="371">
        <f t="shared" si="51"/>
        <v>0.04</v>
      </c>
    </row>
    <row r="220" spans="2:20">
      <c r="B220" s="367">
        <f t="shared" si="52"/>
        <v>53661</v>
      </c>
      <c r="C220" s="323">
        <f t="shared" si="53"/>
        <v>296</v>
      </c>
      <c r="D220" s="368" t="e">
        <f>INDEX('Monthly Cash Flow'!$L$189:$EM$189, MATCH(C220, 'Monthly Cash Flow'!$L$12:$EM$12, 0))</f>
        <v>#N/A</v>
      </c>
      <c r="E220" s="368">
        <f t="shared" ca="1" si="42"/>
        <v>0</v>
      </c>
      <c r="F220" s="368" t="e">
        <f t="shared" si="46"/>
        <v>#N/A</v>
      </c>
      <c r="G220" s="368" t="e">
        <f t="shared" ca="1" si="43"/>
        <v>#N/A</v>
      </c>
      <c r="H220" s="369" t="e">
        <f t="shared" ca="1" si="47"/>
        <v>#N/A</v>
      </c>
      <c r="I220" s="370">
        <f>MAX($J$5, INDEX('1 mos LIBOR'!$M$3:$M$122,MATCH(B220,'1 mos LIBOR'!$N$3:$N$122)))</f>
        <v>1.9434900000000001E-2</v>
      </c>
      <c r="J220" s="371">
        <f t="shared" si="48"/>
        <v>0.04</v>
      </c>
      <c r="L220" s="363">
        <f t="shared" si="54"/>
        <v>52931</v>
      </c>
      <c r="M220" s="323">
        <f t="shared" si="55"/>
        <v>272</v>
      </c>
      <c r="N220" s="368">
        <v>4652.7794052687814</v>
      </c>
      <c r="O220" s="368">
        <f t="shared" ca="1" si="44"/>
        <v>217.33027624246949</v>
      </c>
      <c r="P220" s="368">
        <f t="shared" si="49"/>
        <v>15.509264684229272</v>
      </c>
      <c r="Q220" s="368">
        <f t="shared" ca="1" si="45"/>
        <v>201.82101155824023</v>
      </c>
      <c r="R220" s="369">
        <f t="shared" ca="1" si="50"/>
        <v>4450.9583937105408</v>
      </c>
      <c r="S220" s="370">
        <f>INDEX('1 mos LIBOR'!$M$3:$M$122,MATCH(L220,'1 mos LIBOR'!$N$3:$N$122))</f>
        <v>1.9434900000000001E-2</v>
      </c>
      <c r="T220" s="371">
        <f t="shared" si="51"/>
        <v>0.04</v>
      </c>
    </row>
    <row r="221" spans="2:20">
      <c r="B221" s="367">
        <f t="shared" si="52"/>
        <v>53692</v>
      </c>
      <c r="C221" s="323">
        <f t="shared" si="53"/>
        <v>297</v>
      </c>
      <c r="D221" s="368" t="e">
        <f>INDEX('Monthly Cash Flow'!$L$189:$EM$189, MATCH(C221, 'Monthly Cash Flow'!$L$12:$EM$12, 0))</f>
        <v>#N/A</v>
      </c>
      <c r="E221" s="368">
        <f t="shared" ca="1" si="42"/>
        <v>0</v>
      </c>
      <c r="F221" s="368" t="e">
        <f t="shared" si="46"/>
        <v>#N/A</v>
      </c>
      <c r="G221" s="368" t="e">
        <f t="shared" ca="1" si="43"/>
        <v>#N/A</v>
      </c>
      <c r="H221" s="369" t="e">
        <f t="shared" ca="1" si="47"/>
        <v>#N/A</v>
      </c>
      <c r="I221" s="370">
        <f>MAX($J$5, INDEX('1 mos LIBOR'!$M$3:$M$122,MATCH(B221,'1 mos LIBOR'!$N$3:$N$122)))</f>
        <v>1.9434900000000001E-2</v>
      </c>
      <c r="J221" s="371">
        <f t="shared" si="48"/>
        <v>0.04</v>
      </c>
      <c r="L221" s="363">
        <f t="shared" si="54"/>
        <v>52962</v>
      </c>
      <c r="M221" s="323">
        <f t="shared" si="55"/>
        <v>273</v>
      </c>
      <c r="N221" s="368">
        <v>4630.5858380294785</v>
      </c>
      <c r="O221" s="368">
        <f t="shared" ca="1" si="44"/>
        <v>217.33027624246949</v>
      </c>
      <c r="P221" s="368">
        <f t="shared" si="49"/>
        <v>15.435286126764929</v>
      </c>
      <c r="Q221" s="368">
        <f t="shared" ca="1" si="45"/>
        <v>201.89499011570456</v>
      </c>
      <c r="R221" s="369">
        <f t="shared" ca="1" si="50"/>
        <v>4428.6908479137737</v>
      </c>
      <c r="S221" s="370">
        <f>INDEX('1 mos LIBOR'!$M$3:$M$122,MATCH(L221,'1 mos LIBOR'!$N$3:$N$122))</f>
        <v>1.9434900000000001E-2</v>
      </c>
      <c r="T221" s="371">
        <f t="shared" si="51"/>
        <v>0.04</v>
      </c>
    </row>
    <row r="222" spans="2:20">
      <c r="B222" s="367">
        <f t="shared" si="52"/>
        <v>53723</v>
      </c>
      <c r="C222" s="323">
        <f t="shared" si="53"/>
        <v>298</v>
      </c>
      <c r="D222" s="368" t="e">
        <f>INDEX('Monthly Cash Flow'!$L$189:$EM$189, MATCH(C222, 'Monthly Cash Flow'!$L$12:$EM$12, 0))</f>
        <v>#N/A</v>
      </c>
      <c r="E222" s="368">
        <f t="shared" ca="1" si="42"/>
        <v>0</v>
      </c>
      <c r="F222" s="368" t="e">
        <f t="shared" si="46"/>
        <v>#N/A</v>
      </c>
      <c r="G222" s="368" t="e">
        <f t="shared" ca="1" si="43"/>
        <v>#N/A</v>
      </c>
      <c r="H222" s="369" t="e">
        <f t="shared" ca="1" si="47"/>
        <v>#N/A</v>
      </c>
      <c r="I222" s="370">
        <f>MAX($J$5, INDEX('1 mos LIBOR'!$M$3:$M$122,MATCH(B222,'1 mos LIBOR'!$N$3:$N$122)))</f>
        <v>1.9434900000000001E-2</v>
      </c>
      <c r="J222" s="371">
        <f t="shared" si="48"/>
        <v>0.04</v>
      </c>
      <c r="L222" s="363">
        <f t="shared" si="54"/>
        <v>52993</v>
      </c>
      <c r="M222" s="323">
        <f t="shared" si="55"/>
        <v>274</v>
      </c>
      <c r="N222" s="368">
        <v>4608.2911840849538</v>
      </c>
      <c r="O222" s="368">
        <f t="shared" ca="1" si="44"/>
        <v>217.33027624246949</v>
      </c>
      <c r="P222" s="368">
        <f t="shared" si="49"/>
        <v>15.360970613616514</v>
      </c>
      <c r="Q222" s="368">
        <f t="shared" ca="1" si="45"/>
        <v>201.96930562885299</v>
      </c>
      <c r="R222" s="369">
        <f t="shared" ca="1" si="50"/>
        <v>4406.3218784561004</v>
      </c>
      <c r="S222" s="370">
        <f>INDEX('1 mos LIBOR'!$M$3:$M$122,MATCH(L222,'1 mos LIBOR'!$N$3:$N$122))</f>
        <v>1.9434900000000001E-2</v>
      </c>
      <c r="T222" s="371">
        <f t="shared" si="51"/>
        <v>0.04</v>
      </c>
    </row>
    <row r="223" spans="2:20">
      <c r="B223" s="367">
        <f t="shared" si="52"/>
        <v>53751</v>
      </c>
      <c r="C223" s="323">
        <f t="shared" si="53"/>
        <v>299</v>
      </c>
      <c r="D223" s="368" t="e">
        <f>INDEX('Monthly Cash Flow'!$L$189:$EM$189, MATCH(C223, 'Monthly Cash Flow'!$L$12:$EM$12, 0))</f>
        <v>#N/A</v>
      </c>
      <c r="E223" s="368">
        <f t="shared" ca="1" si="42"/>
        <v>0</v>
      </c>
      <c r="F223" s="368" t="e">
        <f t="shared" si="46"/>
        <v>#N/A</v>
      </c>
      <c r="G223" s="368" t="e">
        <f t="shared" ca="1" si="43"/>
        <v>#N/A</v>
      </c>
      <c r="H223" s="369" t="e">
        <f t="shared" ca="1" si="47"/>
        <v>#N/A</v>
      </c>
      <c r="I223" s="370">
        <f>MAX($J$5, INDEX('1 mos LIBOR'!$M$3:$M$122,MATCH(B223,'1 mos LIBOR'!$N$3:$N$122)))</f>
        <v>1.9434900000000001E-2</v>
      </c>
      <c r="J223" s="371">
        <f t="shared" si="48"/>
        <v>0.04</v>
      </c>
      <c r="L223" s="363">
        <f t="shared" si="54"/>
        <v>53021</v>
      </c>
      <c r="M223" s="323">
        <f t="shared" si="55"/>
        <v>275</v>
      </c>
      <c r="N223" s="368">
        <v>4585.8949830080082</v>
      </c>
      <c r="O223" s="368">
        <f t="shared" ca="1" si="44"/>
        <v>217.33027624246949</v>
      </c>
      <c r="P223" s="368">
        <f t="shared" si="49"/>
        <v>15.286316610026695</v>
      </c>
      <c r="Q223" s="368">
        <f t="shared" ca="1" si="45"/>
        <v>202.04395963244281</v>
      </c>
      <c r="R223" s="369">
        <f t="shared" ca="1" si="50"/>
        <v>4383.8510233755651</v>
      </c>
      <c r="S223" s="370">
        <f>INDEX('1 mos LIBOR'!$M$3:$M$122,MATCH(L223,'1 mos LIBOR'!$N$3:$N$122))</f>
        <v>1.9434900000000001E-2</v>
      </c>
      <c r="T223" s="371">
        <f t="shared" si="51"/>
        <v>0.04</v>
      </c>
    </row>
    <row r="224" spans="2:20">
      <c r="B224" s="367">
        <f t="shared" si="52"/>
        <v>53782</v>
      </c>
      <c r="C224" s="323">
        <f t="shared" si="53"/>
        <v>300</v>
      </c>
      <c r="D224" s="368" t="e">
        <f>INDEX('Monthly Cash Flow'!$L$189:$EM$189, MATCH(C224, 'Monthly Cash Flow'!$L$12:$EM$12, 0))</f>
        <v>#N/A</v>
      </c>
      <c r="E224" s="368">
        <f t="shared" ca="1" si="42"/>
        <v>0</v>
      </c>
      <c r="F224" s="368" t="e">
        <f t="shared" si="46"/>
        <v>#N/A</v>
      </c>
      <c r="G224" s="368" t="e">
        <f t="shared" ca="1" si="43"/>
        <v>#N/A</v>
      </c>
      <c r="H224" s="369" t="e">
        <f t="shared" ca="1" si="47"/>
        <v>#N/A</v>
      </c>
      <c r="I224" s="370">
        <f>MAX($J$5, INDEX('1 mos LIBOR'!$M$3:$M$122,MATCH(B224,'1 mos LIBOR'!$N$3:$N$122)))</f>
        <v>1.9434900000000001E-2</v>
      </c>
      <c r="J224" s="371">
        <f t="shared" si="48"/>
        <v>0.04</v>
      </c>
      <c r="L224" s="363">
        <f t="shared" si="54"/>
        <v>53052</v>
      </c>
      <c r="M224" s="323">
        <f t="shared" si="55"/>
        <v>276</v>
      </c>
      <c r="N224" s="368">
        <v>4563.3967722743027</v>
      </c>
      <c r="O224" s="368">
        <f t="shared" ca="1" si="44"/>
        <v>217.33027624246949</v>
      </c>
      <c r="P224" s="368">
        <f t="shared" si="49"/>
        <v>15.211322574247676</v>
      </c>
      <c r="Q224" s="368">
        <f t="shared" ca="1" si="45"/>
        <v>202.11895366822182</v>
      </c>
      <c r="R224" s="369">
        <f t="shared" ca="1" si="50"/>
        <v>4361.2778186060805</v>
      </c>
      <c r="S224" s="370">
        <f>INDEX('1 mos LIBOR'!$M$3:$M$122,MATCH(L224,'1 mos LIBOR'!$N$3:$N$122))</f>
        <v>1.9434900000000001E-2</v>
      </c>
      <c r="T224" s="371">
        <f t="shared" si="51"/>
        <v>0.04</v>
      </c>
    </row>
    <row r="225" spans="2:20">
      <c r="B225" s="367">
        <f t="shared" si="52"/>
        <v>53812</v>
      </c>
      <c r="C225" s="323">
        <f t="shared" si="53"/>
        <v>301</v>
      </c>
      <c r="D225" s="368" t="e">
        <f>INDEX('Monthly Cash Flow'!$L$189:$EM$189, MATCH(C225, 'Monthly Cash Flow'!$L$12:$EM$12, 0))</f>
        <v>#N/A</v>
      </c>
      <c r="E225" s="368">
        <f t="shared" ca="1" si="42"/>
        <v>0</v>
      </c>
      <c r="F225" s="368" t="e">
        <f t="shared" si="46"/>
        <v>#N/A</v>
      </c>
      <c r="G225" s="368" t="e">
        <f t="shared" ca="1" si="43"/>
        <v>#N/A</v>
      </c>
      <c r="H225" s="369" t="e">
        <f t="shared" ca="1" si="47"/>
        <v>#N/A</v>
      </c>
      <c r="I225" s="370">
        <f>MAX($J$5, INDEX('1 mos LIBOR'!$M$3:$M$122,MATCH(B225,'1 mos LIBOR'!$N$3:$N$122)))</f>
        <v>1.9434900000000001E-2</v>
      </c>
      <c r="J225" s="371">
        <f t="shared" si="48"/>
        <v>0.04</v>
      </c>
      <c r="L225" s="363">
        <f t="shared" si="54"/>
        <v>53082</v>
      </c>
      <c r="M225" s="323">
        <f t="shared" si="55"/>
        <v>277</v>
      </c>
      <c r="N225" s="368">
        <v>4540.7960872528029</v>
      </c>
      <c r="O225" s="368">
        <f t="shared" ca="1" si="44"/>
        <v>217.33027624246949</v>
      </c>
      <c r="P225" s="368">
        <f t="shared" si="49"/>
        <v>15.135986957509344</v>
      </c>
      <c r="Q225" s="368">
        <f t="shared" ca="1" si="45"/>
        <v>202.19428928496015</v>
      </c>
      <c r="R225" s="369">
        <f t="shared" ca="1" si="50"/>
        <v>4338.6017979678427</v>
      </c>
      <c r="S225" s="370">
        <f>INDEX('1 mos LIBOR'!$M$3:$M$122,MATCH(L225,'1 mos LIBOR'!$N$3:$N$122))</f>
        <v>1.9434900000000001E-2</v>
      </c>
      <c r="T225" s="371">
        <f t="shared" si="51"/>
        <v>0.04</v>
      </c>
    </row>
    <row r="226" spans="2:20">
      <c r="B226" s="367">
        <f t="shared" si="52"/>
        <v>53843</v>
      </c>
      <c r="C226" s="323">
        <f t="shared" si="53"/>
        <v>302</v>
      </c>
      <c r="D226" s="368" t="e">
        <f>INDEX('Monthly Cash Flow'!$L$189:$EM$189, MATCH(C226, 'Monthly Cash Flow'!$L$12:$EM$12, 0))</f>
        <v>#N/A</v>
      </c>
      <c r="E226" s="368">
        <f t="shared" ca="1" si="42"/>
        <v>0</v>
      </c>
      <c r="F226" s="368" t="e">
        <f t="shared" si="46"/>
        <v>#N/A</v>
      </c>
      <c r="G226" s="368" t="e">
        <f t="shared" ca="1" si="43"/>
        <v>#N/A</v>
      </c>
      <c r="H226" s="369" t="e">
        <f t="shared" ca="1" si="47"/>
        <v>#N/A</v>
      </c>
      <c r="I226" s="370">
        <f>MAX($J$5, INDEX('1 mos LIBOR'!$M$3:$M$122,MATCH(B226,'1 mos LIBOR'!$N$3:$N$122)))</f>
        <v>1.9434900000000001E-2</v>
      </c>
      <c r="J226" s="371">
        <f t="shared" si="48"/>
        <v>0.04</v>
      </c>
      <c r="L226" s="363">
        <f t="shared" si="54"/>
        <v>53113</v>
      </c>
      <c r="M226" s="323">
        <f t="shared" si="55"/>
        <v>278</v>
      </c>
      <c r="N226" s="368">
        <v>4518.0924611961836</v>
      </c>
      <c r="O226" s="368">
        <f t="shared" ca="1" si="44"/>
        <v>217.33027624246949</v>
      </c>
      <c r="P226" s="368">
        <f t="shared" si="49"/>
        <v>15.060308203987278</v>
      </c>
      <c r="Q226" s="368">
        <f t="shared" ca="1" si="45"/>
        <v>202.2699680384822</v>
      </c>
      <c r="R226" s="369">
        <f t="shared" ca="1" si="50"/>
        <v>4315.8224931577015</v>
      </c>
      <c r="S226" s="370">
        <f>INDEX('1 mos LIBOR'!$M$3:$M$122,MATCH(L226,'1 mos LIBOR'!$N$3:$N$122))</f>
        <v>1.9434900000000001E-2</v>
      </c>
      <c r="T226" s="371">
        <f t="shared" si="51"/>
        <v>0.04</v>
      </c>
    </row>
    <row r="227" spans="2:20">
      <c r="B227" s="367">
        <f t="shared" si="52"/>
        <v>53873</v>
      </c>
      <c r="C227" s="323">
        <f t="shared" si="53"/>
        <v>303</v>
      </c>
      <c r="D227" s="368" t="e">
        <f>INDEX('Monthly Cash Flow'!$L$189:$EM$189, MATCH(C227, 'Monthly Cash Flow'!$L$12:$EM$12, 0))</f>
        <v>#N/A</v>
      </c>
      <c r="E227" s="368">
        <f t="shared" ca="1" si="42"/>
        <v>0</v>
      </c>
      <c r="F227" s="368" t="e">
        <f t="shared" si="46"/>
        <v>#N/A</v>
      </c>
      <c r="G227" s="368" t="e">
        <f t="shared" ca="1" si="43"/>
        <v>#N/A</v>
      </c>
      <c r="H227" s="369" t="e">
        <f t="shared" ca="1" si="47"/>
        <v>#N/A</v>
      </c>
      <c r="I227" s="370">
        <f>MAX($J$5, INDEX('1 mos LIBOR'!$M$3:$M$122,MATCH(B227,'1 mos LIBOR'!$N$3:$N$122)))</f>
        <v>1.9434900000000001E-2</v>
      </c>
      <c r="J227" s="371">
        <f t="shared" si="48"/>
        <v>0.04</v>
      </c>
      <c r="L227" s="363">
        <f t="shared" si="54"/>
        <v>53143</v>
      </c>
      <c r="M227" s="323">
        <f t="shared" si="55"/>
        <v>279</v>
      </c>
      <c r="N227" s="368">
        <v>4495.2854252311927</v>
      </c>
      <c r="O227" s="368">
        <f t="shared" ca="1" si="44"/>
        <v>217.33027624246949</v>
      </c>
      <c r="P227" s="368">
        <f t="shared" si="49"/>
        <v>14.984284750770643</v>
      </c>
      <c r="Q227" s="368">
        <f t="shared" ca="1" si="45"/>
        <v>202.34599149169884</v>
      </c>
      <c r="R227" s="369">
        <f t="shared" ca="1" si="50"/>
        <v>4292.9394337394942</v>
      </c>
      <c r="S227" s="370">
        <f>INDEX('1 mos LIBOR'!$M$3:$M$122,MATCH(L227,'1 mos LIBOR'!$N$3:$N$122))</f>
        <v>1.9434900000000001E-2</v>
      </c>
      <c r="T227" s="371">
        <f t="shared" si="51"/>
        <v>0.04</v>
      </c>
    </row>
    <row r="228" spans="2:20">
      <c r="B228" s="367">
        <f t="shared" si="52"/>
        <v>53904</v>
      </c>
      <c r="C228" s="323">
        <f t="shared" si="53"/>
        <v>304</v>
      </c>
      <c r="D228" s="368" t="e">
        <f>INDEX('Monthly Cash Flow'!$L$189:$EM$189, MATCH(C228, 'Monthly Cash Flow'!$L$12:$EM$12, 0))</f>
        <v>#N/A</v>
      </c>
      <c r="E228" s="368">
        <f t="shared" ca="1" si="42"/>
        <v>0</v>
      </c>
      <c r="F228" s="368" t="e">
        <f t="shared" si="46"/>
        <v>#N/A</v>
      </c>
      <c r="G228" s="368" t="e">
        <f t="shared" ca="1" si="43"/>
        <v>#N/A</v>
      </c>
      <c r="H228" s="369" t="e">
        <f t="shared" ca="1" si="47"/>
        <v>#N/A</v>
      </c>
      <c r="I228" s="370">
        <f>MAX($J$5, INDEX('1 mos LIBOR'!$M$3:$M$122,MATCH(B228,'1 mos LIBOR'!$N$3:$N$122)))</f>
        <v>1.9434900000000001E-2</v>
      </c>
      <c r="J228" s="371">
        <f t="shared" si="48"/>
        <v>0.04</v>
      </c>
      <c r="L228" s="363">
        <f t="shared" si="54"/>
        <v>53174</v>
      </c>
      <c r="M228" s="323">
        <f t="shared" si="55"/>
        <v>280</v>
      </c>
      <c r="N228" s="368">
        <v>4472.3745083489639</v>
      </c>
      <c r="O228" s="368">
        <f t="shared" ca="1" si="44"/>
        <v>217.33027624246949</v>
      </c>
      <c r="P228" s="368">
        <f t="shared" si="49"/>
        <v>14.90791502782988</v>
      </c>
      <c r="Q228" s="368">
        <f t="shared" ca="1" si="45"/>
        <v>202.42236121463961</v>
      </c>
      <c r="R228" s="369">
        <f t="shared" ca="1" si="50"/>
        <v>4269.9521471343242</v>
      </c>
      <c r="S228" s="370">
        <f>INDEX('1 mos LIBOR'!$M$3:$M$122,MATCH(L228,'1 mos LIBOR'!$N$3:$N$122))</f>
        <v>1.9434900000000001E-2</v>
      </c>
      <c r="T228" s="371">
        <f t="shared" si="51"/>
        <v>0.04</v>
      </c>
    </row>
    <row r="229" spans="2:20">
      <c r="B229" s="367">
        <f t="shared" si="52"/>
        <v>53935</v>
      </c>
      <c r="C229" s="323">
        <f t="shared" si="53"/>
        <v>305</v>
      </c>
      <c r="D229" s="368" t="e">
        <f>INDEX('Monthly Cash Flow'!$L$189:$EM$189, MATCH(C229, 'Monthly Cash Flow'!$L$12:$EM$12, 0))</f>
        <v>#N/A</v>
      </c>
      <c r="E229" s="368">
        <f t="shared" ca="1" si="42"/>
        <v>0</v>
      </c>
      <c r="F229" s="368" t="e">
        <f t="shared" si="46"/>
        <v>#N/A</v>
      </c>
      <c r="G229" s="368" t="e">
        <f t="shared" ca="1" si="43"/>
        <v>#N/A</v>
      </c>
      <c r="H229" s="369" t="e">
        <f t="shared" ca="1" si="47"/>
        <v>#N/A</v>
      </c>
      <c r="I229" s="370">
        <f>MAX($J$5, INDEX('1 mos LIBOR'!$M$3:$M$122,MATCH(B229,'1 mos LIBOR'!$N$3:$N$122)))</f>
        <v>1.9434900000000001E-2</v>
      </c>
      <c r="J229" s="371">
        <f t="shared" si="48"/>
        <v>0.04</v>
      </c>
      <c r="L229" s="363">
        <f t="shared" si="54"/>
        <v>53205</v>
      </c>
      <c r="M229" s="323">
        <f t="shared" si="55"/>
        <v>281</v>
      </c>
      <c r="N229" s="368">
        <v>4449.3592373952933</v>
      </c>
      <c r="O229" s="368">
        <f t="shared" ca="1" si="44"/>
        <v>217.33027624246949</v>
      </c>
      <c r="P229" s="368">
        <f t="shared" si="49"/>
        <v>14.831197457984311</v>
      </c>
      <c r="Q229" s="368">
        <f t="shared" ca="1" si="45"/>
        <v>202.49907878448519</v>
      </c>
      <c r="R229" s="369">
        <f t="shared" ca="1" si="50"/>
        <v>4246.860158610808</v>
      </c>
      <c r="S229" s="370">
        <f>INDEX('1 mos LIBOR'!$M$3:$M$122,MATCH(L229,'1 mos LIBOR'!$N$3:$N$122))</f>
        <v>1.9434900000000001E-2</v>
      </c>
      <c r="T229" s="371">
        <f t="shared" si="51"/>
        <v>0.04</v>
      </c>
    </row>
    <row r="230" spans="2:20">
      <c r="B230" s="367">
        <f t="shared" si="52"/>
        <v>53965</v>
      </c>
      <c r="C230" s="323">
        <f t="shared" si="53"/>
        <v>306</v>
      </c>
      <c r="D230" s="368" t="e">
        <f>INDEX('Monthly Cash Flow'!$L$189:$EM$189, MATCH(C230, 'Monthly Cash Flow'!$L$12:$EM$12, 0))</f>
        <v>#N/A</v>
      </c>
      <c r="E230" s="368">
        <f t="shared" ca="1" si="42"/>
        <v>0</v>
      </c>
      <c r="F230" s="368" t="e">
        <f t="shared" si="46"/>
        <v>#N/A</v>
      </c>
      <c r="G230" s="368" t="e">
        <f t="shared" ca="1" si="43"/>
        <v>#N/A</v>
      </c>
      <c r="H230" s="369" t="e">
        <f t="shared" ca="1" si="47"/>
        <v>#N/A</v>
      </c>
      <c r="I230" s="370">
        <f>MAX($J$5, INDEX('1 mos LIBOR'!$M$3:$M$122,MATCH(B230,'1 mos LIBOR'!$N$3:$N$122)))</f>
        <v>1.9434900000000001E-2</v>
      </c>
      <c r="J230" s="371">
        <f t="shared" si="48"/>
        <v>0.04</v>
      </c>
      <c r="L230" s="363">
        <f t="shared" si="54"/>
        <v>53235</v>
      </c>
      <c r="M230" s="323">
        <f t="shared" si="55"/>
        <v>282</v>
      </c>
      <c r="N230" s="368">
        <v>4426.2391370608648</v>
      </c>
      <c r="O230" s="368">
        <f t="shared" ca="1" si="44"/>
        <v>217.33027624246949</v>
      </c>
      <c r="P230" s="368">
        <f t="shared" si="49"/>
        <v>14.754130456869548</v>
      </c>
      <c r="Q230" s="368">
        <f t="shared" ca="1" si="45"/>
        <v>202.57614578559995</v>
      </c>
      <c r="R230" s="369">
        <f t="shared" ca="1" si="50"/>
        <v>4223.6629912752651</v>
      </c>
      <c r="S230" s="370">
        <f>INDEX('1 mos LIBOR'!$M$3:$M$122,MATCH(L230,'1 mos LIBOR'!$N$3:$N$122))</f>
        <v>1.9434900000000001E-2</v>
      </c>
      <c r="T230" s="371">
        <f t="shared" si="51"/>
        <v>0.04</v>
      </c>
    </row>
    <row r="231" spans="2:20">
      <c r="B231" s="367">
        <f t="shared" si="52"/>
        <v>53996</v>
      </c>
      <c r="C231" s="323">
        <f t="shared" si="53"/>
        <v>307</v>
      </c>
      <c r="D231" s="368" t="e">
        <f>INDEX('Monthly Cash Flow'!$L$189:$EM$189, MATCH(C231, 'Monthly Cash Flow'!$L$12:$EM$12, 0))</f>
        <v>#N/A</v>
      </c>
      <c r="E231" s="368">
        <f t="shared" ca="1" si="42"/>
        <v>0</v>
      </c>
      <c r="F231" s="368" t="e">
        <f t="shared" si="46"/>
        <v>#N/A</v>
      </c>
      <c r="G231" s="368" t="e">
        <f t="shared" ca="1" si="43"/>
        <v>#N/A</v>
      </c>
      <c r="H231" s="369" t="e">
        <f t="shared" ca="1" si="47"/>
        <v>#N/A</v>
      </c>
      <c r="I231" s="370">
        <f>MAX($J$5, INDEX('1 mos LIBOR'!$M$3:$M$122,MATCH(B231,'1 mos LIBOR'!$N$3:$N$122)))</f>
        <v>1.9434900000000001E-2</v>
      </c>
      <c r="J231" s="371">
        <f t="shared" si="48"/>
        <v>0.04</v>
      </c>
      <c r="L231" s="363">
        <f t="shared" si="54"/>
        <v>53266</v>
      </c>
      <c r="M231" s="323">
        <f t="shared" si="55"/>
        <v>283</v>
      </c>
      <c r="N231" s="368">
        <v>4403.0137298714353</v>
      </c>
      <c r="O231" s="368">
        <f t="shared" ca="1" si="44"/>
        <v>217.33027624246949</v>
      </c>
      <c r="P231" s="368">
        <f t="shared" si="49"/>
        <v>14.676712432904784</v>
      </c>
      <c r="Q231" s="368">
        <f t="shared" ca="1" si="45"/>
        <v>202.6535638095647</v>
      </c>
      <c r="R231" s="369">
        <f t="shared" ca="1" si="50"/>
        <v>4200.3601660618706</v>
      </c>
      <c r="S231" s="370">
        <f>INDEX('1 mos LIBOR'!$M$3:$M$122,MATCH(L231,'1 mos LIBOR'!$N$3:$N$122))</f>
        <v>1.9434900000000001E-2</v>
      </c>
      <c r="T231" s="371">
        <f t="shared" si="51"/>
        <v>0.04</v>
      </c>
    </row>
    <row r="232" spans="2:20">
      <c r="B232" s="367">
        <f t="shared" si="52"/>
        <v>54026</v>
      </c>
      <c r="C232" s="323">
        <f t="shared" si="53"/>
        <v>308</v>
      </c>
      <c r="D232" s="368" t="e">
        <f>INDEX('Monthly Cash Flow'!$L$189:$EM$189, MATCH(C232, 'Monthly Cash Flow'!$L$12:$EM$12, 0))</f>
        <v>#N/A</v>
      </c>
      <c r="E232" s="368">
        <f t="shared" ca="1" si="42"/>
        <v>0</v>
      </c>
      <c r="F232" s="368" t="e">
        <f t="shared" si="46"/>
        <v>#N/A</v>
      </c>
      <c r="G232" s="368" t="e">
        <f t="shared" ca="1" si="43"/>
        <v>#N/A</v>
      </c>
      <c r="H232" s="369" t="e">
        <f t="shared" ca="1" si="47"/>
        <v>#N/A</v>
      </c>
      <c r="I232" s="370">
        <f>MAX($J$5, INDEX('1 mos LIBOR'!$M$3:$M$122,MATCH(B232,'1 mos LIBOR'!$N$3:$N$122)))</f>
        <v>1.9434900000000001E-2</v>
      </c>
      <c r="J232" s="371">
        <f t="shared" si="48"/>
        <v>0.04</v>
      </c>
      <c r="L232" s="363">
        <f t="shared" si="54"/>
        <v>53296</v>
      </c>
      <c r="M232" s="323">
        <f t="shared" si="55"/>
        <v>284</v>
      </c>
      <c r="N232" s="368">
        <v>4379.6825361779747</v>
      </c>
      <c r="O232" s="368">
        <f t="shared" ca="1" si="44"/>
        <v>217.33027624246949</v>
      </c>
      <c r="P232" s="368">
        <f t="shared" si="49"/>
        <v>14.598941787259916</v>
      </c>
      <c r="Q232" s="368">
        <f t="shared" ca="1" si="45"/>
        <v>202.73133445520958</v>
      </c>
      <c r="R232" s="369">
        <f t="shared" ca="1" si="50"/>
        <v>4176.9512017227653</v>
      </c>
      <c r="S232" s="370">
        <f>INDEX('1 mos LIBOR'!$M$3:$M$122,MATCH(L232,'1 mos LIBOR'!$N$3:$N$122))</f>
        <v>1.9434900000000001E-2</v>
      </c>
      <c r="T232" s="371">
        <f t="shared" si="51"/>
        <v>0.04</v>
      </c>
    </row>
    <row r="233" spans="2:20">
      <c r="B233" s="367">
        <f t="shared" si="52"/>
        <v>54057</v>
      </c>
      <c r="C233" s="323">
        <f t="shared" si="53"/>
        <v>309</v>
      </c>
      <c r="D233" s="368" t="e">
        <f>INDEX('Monthly Cash Flow'!$L$189:$EM$189, MATCH(C233, 'Monthly Cash Flow'!$L$12:$EM$12, 0))</f>
        <v>#N/A</v>
      </c>
      <c r="E233" s="368">
        <f t="shared" ca="1" si="42"/>
        <v>0</v>
      </c>
      <c r="F233" s="368" t="e">
        <f t="shared" si="46"/>
        <v>#N/A</v>
      </c>
      <c r="G233" s="368" t="e">
        <f t="shared" ca="1" si="43"/>
        <v>#N/A</v>
      </c>
      <c r="H233" s="369" t="e">
        <f t="shared" ca="1" si="47"/>
        <v>#N/A</v>
      </c>
      <c r="I233" s="370">
        <f>MAX($J$5, INDEX('1 mos LIBOR'!$M$3:$M$122,MATCH(B233,'1 mos LIBOR'!$N$3:$N$122)))</f>
        <v>1.9434900000000001E-2</v>
      </c>
      <c r="J233" s="371">
        <f t="shared" si="48"/>
        <v>0.04</v>
      </c>
      <c r="L233" s="363">
        <f t="shared" si="54"/>
        <v>53327</v>
      </c>
      <c r="M233" s="323">
        <f t="shared" si="55"/>
        <v>285</v>
      </c>
      <c r="N233" s="368">
        <v>4356.2450741467592</v>
      </c>
      <c r="O233" s="368">
        <f t="shared" ca="1" si="44"/>
        <v>217.33027624246949</v>
      </c>
      <c r="P233" s="368">
        <f t="shared" si="49"/>
        <v>14.52081691382253</v>
      </c>
      <c r="Q233" s="368">
        <f t="shared" ca="1" si="45"/>
        <v>202.80945932864697</v>
      </c>
      <c r="R233" s="369">
        <f t="shared" ca="1" si="50"/>
        <v>4153.4356148181123</v>
      </c>
      <c r="S233" s="370">
        <f>INDEX('1 mos LIBOR'!$M$3:$M$122,MATCH(L233,'1 mos LIBOR'!$N$3:$N$122))</f>
        <v>1.9434900000000001E-2</v>
      </c>
      <c r="T233" s="371">
        <f t="shared" si="51"/>
        <v>0.04</v>
      </c>
    </row>
    <row r="234" spans="2:20">
      <c r="B234" s="367">
        <f t="shared" si="52"/>
        <v>54088</v>
      </c>
      <c r="C234" s="323">
        <f t="shared" si="53"/>
        <v>310</v>
      </c>
      <c r="D234" s="368" t="e">
        <f>INDEX('Monthly Cash Flow'!$L$189:$EM$189, MATCH(C234, 'Monthly Cash Flow'!$L$12:$EM$12, 0))</f>
        <v>#N/A</v>
      </c>
      <c r="E234" s="368">
        <f t="shared" ca="1" si="42"/>
        <v>0</v>
      </c>
      <c r="F234" s="368" t="e">
        <f t="shared" si="46"/>
        <v>#N/A</v>
      </c>
      <c r="G234" s="368" t="e">
        <f t="shared" ca="1" si="43"/>
        <v>#N/A</v>
      </c>
      <c r="H234" s="369" t="e">
        <f t="shared" ca="1" si="47"/>
        <v>#N/A</v>
      </c>
      <c r="I234" s="370">
        <f>MAX($J$5, INDEX('1 mos LIBOR'!$M$3:$M$122,MATCH(B234,'1 mos LIBOR'!$N$3:$N$122)))</f>
        <v>1.9434900000000001E-2</v>
      </c>
      <c r="J234" s="371">
        <f t="shared" si="48"/>
        <v>0.04</v>
      </c>
      <c r="L234" s="363">
        <f t="shared" si="54"/>
        <v>53358</v>
      </c>
      <c r="M234" s="323">
        <f t="shared" si="55"/>
        <v>286</v>
      </c>
      <c r="N234" s="368">
        <v>4332.7008597494205</v>
      </c>
      <c r="O234" s="368">
        <f t="shared" ca="1" si="44"/>
        <v>217.33027624246949</v>
      </c>
      <c r="P234" s="368">
        <f t="shared" si="49"/>
        <v>14.442336199164735</v>
      </c>
      <c r="Q234" s="368">
        <f t="shared" ca="1" si="45"/>
        <v>202.88794004330475</v>
      </c>
      <c r="R234" s="369">
        <f t="shared" ca="1" si="50"/>
        <v>4129.8129197061153</v>
      </c>
      <c r="S234" s="370">
        <f>INDEX('1 mos LIBOR'!$M$3:$M$122,MATCH(L234,'1 mos LIBOR'!$N$3:$N$122))</f>
        <v>1.9434900000000001E-2</v>
      </c>
      <c r="T234" s="371">
        <f t="shared" si="51"/>
        <v>0.04</v>
      </c>
    </row>
    <row r="235" spans="2:20">
      <c r="B235" s="367">
        <f t="shared" si="52"/>
        <v>54117</v>
      </c>
      <c r="C235" s="323">
        <f t="shared" si="53"/>
        <v>311</v>
      </c>
      <c r="D235" s="368" t="e">
        <f>INDEX('Monthly Cash Flow'!$L$189:$EM$189, MATCH(C235, 'Monthly Cash Flow'!$L$12:$EM$12, 0))</f>
        <v>#N/A</v>
      </c>
      <c r="E235" s="368">
        <f t="shared" ca="1" si="42"/>
        <v>0</v>
      </c>
      <c r="F235" s="368" t="e">
        <f t="shared" si="46"/>
        <v>#N/A</v>
      </c>
      <c r="G235" s="368" t="e">
        <f t="shared" ca="1" si="43"/>
        <v>#N/A</v>
      </c>
      <c r="H235" s="369" t="e">
        <f t="shared" ca="1" si="47"/>
        <v>#N/A</v>
      </c>
      <c r="I235" s="370">
        <f>MAX($J$5, INDEX('1 mos LIBOR'!$M$3:$M$122,MATCH(B235,'1 mos LIBOR'!$N$3:$N$122)))</f>
        <v>1.9434900000000001E-2</v>
      </c>
      <c r="J235" s="371">
        <f t="shared" si="48"/>
        <v>0.04</v>
      </c>
      <c r="L235" s="363">
        <f t="shared" si="54"/>
        <v>53386</v>
      </c>
      <c r="M235" s="323">
        <f t="shared" si="55"/>
        <v>287</v>
      </c>
      <c r="N235" s="368">
        <v>4309.0494067529498</v>
      </c>
      <c r="O235" s="368">
        <f t="shared" ca="1" si="44"/>
        <v>217.33027624246949</v>
      </c>
      <c r="P235" s="368">
        <f t="shared" si="49"/>
        <v>14.363498022509832</v>
      </c>
      <c r="Q235" s="368">
        <f t="shared" ca="1" si="45"/>
        <v>202.96677821995965</v>
      </c>
      <c r="R235" s="369">
        <f t="shared" ca="1" si="50"/>
        <v>4106.0826285329904</v>
      </c>
      <c r="S235" s="370">
        <f>INDEX('1 mos LIBOR'!$M$3:$M$122,MATCH(L235,'1 mos LIBOR'!$N$3:$N$122))</f>
        <v>1.9434900000000001E-2</v>
      </c>
      <c r="T235" s="371">
        <f t="shared" si="51"/>
        <v>0.04</v>
      </c>
    </row>
    <row r="236" spans="2:20">
      <c r="B236" s="367">
        <f t="shared" si="52"/>
        <v>54148</v>
      </c>
      <c r="C236" s="323">
        <f t="shared" si="53"/>
        <v>312</v>
      </c>
      <c r="D236" s="368" t="e">
        <f>INDEX('Monthly Cash Flow'!$L$189:$EM$189, MATCH(C236, 'Monthly Cash Flow'!$L$12:$EM$12, 0))</f>
        <v>#N/A</v>
      </c>
      <c r="E236" s="368">
        <f t="shared" ca="1" si="42"/>
        <v>0</v>
      </c>
      <c r="F236" s="368" t="e">
        <f t="shared" si="46"/>
        <v>#N/A</v>
      </c>
      <c r="G236" s="368" t="e">
        <f t="shared" ca="1" si="43"/>
        <v>#N/A</v>
      </c>
      <c r="H236" s="369" t="e">
        <f t="shared" ca="1" si="47"/>
        <v>#N/A</v>
      </c>
      <c r="I236" s="370">
        <f>MAX($J$5, INDEX('1 mos LIBOR'!$M$3:$M$122,MATCH(B236,'1 mos LIBOR'!$N$3:$N$122)))</f>
        <v>1.9434900000000001E-2</v>
      </c>
      <c r="J236" s="371">
        <f t="shared" si="48"/>
        <v>0.04</v>
      </c>
      <c r="L236" s="363">
        <f t="shared" si="54"/>
        <v>53417</v>
      </c>
      <c r="M236" s="323">
        <f t="shared" si="55"/>
        <v>288</v>
      </c>
      <c r="N236" s="368">
        <v>4285.290226709657</v>
      </c>
      <c r="O236" s="368">
        <f t="shared" ca="1" si="44"/>
        <v>217.33027624246949</v>
      </c>
      <c r="P236" s="368">
        <f t="shared" si="49"/>
        <v>14.284300755698856</v>
      </c>
      <c r="Q236" s="368">
        <f t="shared" ca="1" si="45"/>
        <v>203.04597548677063</v>
      </c>
      <c r="R236" s="369">
        <f t="shared" ca="1" si="50"/>
        <v>4082.2442512228863</v>
      </c>
      <c r="S236" s="370">
        <f>INDEX('1 mos LIBOR'!$M$3:$M$122,MATCH(L236,'1 mos LIBOR'!$N$3:$N$122))</f>
        <v>1.9434900000000001E-2</v>
      </c>
      <c r="T236" s="371">
        <f t="shared" si="51"/>
        <v>0.04</v>
      </c>
    </row>
    <row r="237" spans="2:20">
      <c r="B237" s="367">
        <f t="shared" si="52"/>
        <v>54178</v>
      </c>
      <c r="C237" s="323">
        <f t="shared" si="53"/>
        <v>313</v>
      </c>
      <c r="D237" s="368" t="e">
        <f>INDEX('Monthly Cash Flow'!$L$189:$EM$189, MATCH(C237, 'Monthly Cash Flow'!$L$12:$EM$12, 0))</f>
        <v>#N/A</v>
      </c>
      <c r="E237" s="368">
        <f t="shared" ca="1" si="42"/>
        <v>0</v>
      </c>
      <c r="F237" s="368" t="e">
        <f t="shared" si="46"/>
        <v>#N/A</v>
      </c>
      <c r="G237" s="368" t="e">
        <f t="shared" ca="1" si="43"/>
        <v>#N/A</v>
      </c>
      <c r="H237" s="369" t="e">
        <f t="shared" ca="1" si="47"/>
        <v>#N/A</v>
      </c>
      <c r="I237" s="370">
        <f>MAX($J$5, INDEX('1 mos LIBOR'!$M$3:$M$122,MATCH(B237,'1 mos LIBOR'!$N$3:$N$122)))</f>
        <v>1.9434900000000001E-2</v>
      </c>
      <c r="J237" s="371">
        <f t="shared" si="48"/>
        <v>0.04</v>
      </c>
      <c r="L237" s="363">
        <f t="shared" si="54"/>
        <v>53447</v>
      </c>
      <c r="M237" s="323">
        <f t="shared" si="55"/>
        <v>289</v>
      </c>
      <c r="N237" s="368">
        <v>4261.422828947083</v>
      </c>
      <c r="O237" s="368">
        <f t="shared" ca="1" si="44"/>
        <v>217.33027624246949</v>
      </c>
      <c r="P237" s="368">
        <f t="shared" si="49"/>
        <v>14.204742763156943</v>
      </c>
      <c r="Q237" s="368">
        <f t="shared" ca="1" si="45"/>
        <v>203.12553347931254</v>
      </c>
      <c r="R237" s="369">
        <f t="shared" ca="1" si="50"/>
        <v>4058.2972954677703</v>
      </c>
      <c r="S237" s="370">
        <f>INDEX('1 mos LIBOR'!$M$3:$M$122,MATCH(L237,'1 mos LIBOR'!$N$3:$N$122))</f>
        <v>1.9434900000000001E-2</v>
      </c>
      <c r="T237" s="371">
        <f t="shared" si="51"/>
        <v>0.04</v>
      </c>
    </row>
    <row r="238" spans="2:20">
      <c r="B238" s="367">
        <f t="shared" si="52"/>
        <v>54209</v>
      </c>
      <c r="C238" s="323">
        <f t="shared" si="53"/>
        <v>314</v>
      </c>
      <c r="D238" s="368" t="e">
        <f>INDEX('Monthly Cash Flow'!$L$189:$EM$189, MATCH(C238, 'Monthly Cash Flow'!$L$12:$EM$12, 0))</f>
        <v>#N/A</v>
      </c>
      <c r="E238" s="368">
        <f t="shared" ca="1" si="42"/>
        <v>0</v>
      </c>
      <c r="F238" s="368" t="e">
        <f t="shared" si="46"/>
        <v>#N/A</v>
      </c>
      <c r="G238" s="368" t="e">
        <f t="shared" ca="1" si="43"/>
        <v>#N/A</v>
      </c>
      <c r="H238" s="369" t="e">
        <f t="shared" ca="1" si="47"/>
        <v>#N/A</v>
      </c>
      <c r="I238" s="370">
        <f>MAX($J$5, INDEX('1 mos LIBOR'!$M$3:$M$122,MATCH(B238,'1 mos LIBOR'!$N$3:$N$122)))</f>
        <v>1.9434900000000001E-2</v>
      </c>
      <c r="J238" s="371">
        <f t="shared" si="48"/>
        <v>0.04</v>
      </c>
      <c r="L238" s="363">
        <f t="shared" si="54"/>
        <v>53478</v>
      </c>
      <c r="M238" s="323">
        <f t="shared" si="55"/>
        <v>290</v>
      </c>
      <c r="N238" s="368">
        <v>4237.4467205578649</v>
      </c>
      <c r="O238" s="368">
        <f t="shared" ca="1" si="44"/>
        <v>217.33027624246949</v>
      </c>
      <c r="P238" s="368">
        <f t="shared" si="49"/>
        <v>14.124822401859548</v>
      </c>
      <c r="Q238" s="368">
        <f t="shared" ca="1" si="45"/>
        <v>203.20545384060995</v>
      </c>
      <c r="R238" s="369">
        <f t="shared" ca="1" si="50"/>
        <v>4034.2412667172548</v>
      </c>
      <c r="S238" s="370">
        <f>INDEX('1 mos LIBOR'!$M$3:$M$122,MATCH(L238,'1 mos LIBOR'!$N$3:$N$122))</f>
        <v>1.9434900000000001E-2</v>
      </c>
      <c r="T238" s="371">
        <f t="shared" si="51"/>
        <v>0.04</v>
      </c>
    </row>
    <row r="239" spans="2:20">
      <c r="B239" s="367">
        <f t="shared" si="52"/>
        <v>54239</v>
      </c>
      <c r="C239" s="323">
        <f t="shared" si="53"/>
        <v>315</v>
      </c>
      <c r="D239" s="368" t="e">
        <f>INDEX('Monthly Cash Flow'!$L$189:$EM$189, MATCH(C239, 'Monthly Cash Flow'!$L$12:$EM$12, 0))</f>
        <v>#N/A</v>
      </c>
      <c r="E239" s="368">
        <f t="shared" ca="1" si="42"/>
        <v>0</v>
      </c>
      <c r="F239" s="368" t="e">
        <f t="shared" si="46"/>
        <v>#N/A</v>
      </c>
      <c r="G239" s="368" t="e">
        <f t="shared" ca="1" si="43"/>
        <v>#N/A</v>
      </c>
      <c r="H239" s="369" t="e">
        <f t="shared" ca="1" si="47"/>
        <v>#N/A</v>
      </c>
      <c r="I239" s="370">
        <f>MAX($J$5, INDEX('1 mos LIBOR'!$M$3:$M$122,MATCH(B239,'1 mos LIBOR'!$N$3:$N$122)))</f>
        <v>1.9434900000000001E-2</v>
      </c>
      <c r="J239" s="371">
        <f t="shared" si="48"/>
        <v>0.04</v>
      </c>
      <c r="L239" s="363">
        <f t="shared" si="54"/>
        <v>53508</v>
      </c>
      <c r="M239" s="323">
        <f t="shared" si="55"/>
        <v>291</v>
      </c>
      <c r="N239" s="368">
        <v>4213.3614063895584</v>
      </c>
      <c r="O239" s="368">
        <f t="shared" ca="1" si="44"/>
        <v>217.33027624246949</v>
      </c>
      <c r="P239" s="368">
        <f t="shared" si="49"/>
        <v>14.044538021298528</v>
      </c>
      <c r="Q239" s="368">
        <f t="shared" ca="1" si="45"/>
        <v>203.28573822117096</v>
      </c>
      <c r="R239" s="369">
        <f t="shared" ca="1" si="50"/>
        <v>4010.0756681683874</v>
      </c>
      <c r="S239" s="370">
        <f>INDEX('1 mos LIBOR'!$M$3:$M$122,MATCH(L239,'1 mos LIBOR'!$N$3:$N$122))</f>
        <v>1.9434900000000001E-2</v>
      </c>
      <c r="T239" s="371">
        <f t="shared" si="51"/>
        <v>0.04</v>
      </c>
    </row>
    <row r="240" spans="2:20">
      <c r="B240" s="367">
        <f t="shared" si="52"/>
        <v>54270</v>
      </c>
      <c r="C240" s="323">
        <f t="shared" si="53"/>
        <v>316</v>
      </c>
      <c r="D240" s="368" t="e">
        <f>INDEX('Monthly Cash Flow'!$L$189:$EM$189, MATCH(C240, 'Monthly Cash Flow'!$L$12:$EM$12, 0))</f>
        <v>#N/A</v>
      </c>
      <c r="E240" s="368">
        <f t="shared" ca="1" si="42"/>
        <v>0</v>
      </c>
      <c r="F240" s="368" t="e">
        <f t="shared" si="46"/>
        <v>#N/A</v>
      </c>
      <c r="G240" s="368" t="e">
        <f t="shared" ca="1" si="43"/>
        <v>#N/A</v>
      </c>
      <c r="H240" s="369" t="e">
        <f t="shared" ca="1" si="47"/>
        <v>#N/A</v>
      </c>
      <c r="I240" s="370">
        <f>MAX($J$5, INDEX('1 mos LIBOR'!$M$3:$M$122,MATCH(B240,'1 mos LIBOR'!$N$3:$N$122)))</f>
        <v>1.9434900000000001E-2</v>
      </c>
      <c r="J240" s="371">
        <f t="shared" si="48"/>
        <v>0.04</v>
      </c>
      <c r="L240" s="363">
        <f t="shared" si="54"/>
        <v>53539</v>
      </c>
      <c r="M240" s="323">
        <f t="shared" si="55"/>
        <v>292</v>
      </c>
      <c r="N240" s="368">
        <v>4189.1663890344107</v>
      </c>
      <c r="O240" s="368">
        <f t="shared" ca="1" si="44"/>
        <v>217.33027624246949</v>
      </c>
      <c r="P240" s="368">
        <f t="shared" si="49"/>
        <v>13.963887963448036</v>
      </c>
      <c r="Q240" s="368">
        <f t="shared" ca="1" si="45"/>
        <v>203.36638827902146</v>
      </c>
      <c r="R240" s="369">
        <f t="shared" ca="1" si="50"/>
        <v>3985.8000007553892</v>
      </c>
      <c r="S240" s="370">
        <f>INDEX('1 mos LIBOR'!$M$3:$M$122,MATCH(L240,'1 mos LIBOR'!$N$3:$N$122))</f>
        <v>1.9434900000000001E-2</v>
      </c>
      <c r="T240" s="371">
        <f t="shared" si="51"/>
        <v>0.04</v>
      </c>
    </row>
    <row r="241" spans="2:20">
      <c r="B241" s="367">
        <f t="shared" si="52"/>
        <v>54301</v>
      </c>
      <c r="C241" s="323">
        <f t="shared" si="53"/>
        <v>317</v>
      </c>
      <c r="D241" s="368" t="e">
        <f>INDEX('Monthly Cash Flow'!$L$189:$EM$189, MATCH(C241, 'Monthly Cash Flow'!$L$12:$EM$12, 0))</f>
        <v>#N/A</v>
      </c>
      <c r="E241" s="368">
        <f t="shared" ca="1" si="42"/>
        <v>0</v>
      </c>
      <c r="F241" s="368" t="e">
        <f t="shared" si="46"/>
        <v>#N/A</v>
      </c>
      <c r="G241" s="368" t="e">
        <f t="shared" ca="1" si="43"/>
        <v>#N/A</v>
      </c>
      <c r="H241" s="369" t="e">
        <f t="shared" ca="1" si="47"/>
        <v>#N/A</v>
      </c>
      <c r="I241" s="370">
        <f>MAX($J$5, INDEX('1 mos LIBOR'!$M$3:$M$122,MATCH(B241,'1 mos LIBOR'!$N$3:$N$122)))</f>
        <v>1.9434900000000001E-2</v>
      </c>
      <c r="J241" s="371">
        <f t="shared" si="48"/>
        <v>0.04</v>
      </c>
      <c r="L241" s="363">
        <f t="shared" si="54"/>
        <v>53570</v>
      </c>
      <c r="M241" s="323">
        <f t="shared" si="55"/>
        <v>293</v>
      </c>
      <c r="N241" s="368">
        <v>4164.8611688190895</v>
      </c>
      <c r="O241" s="368">
        <f t="shared" ca="1" si="44"/>
        <v>217.33027624246949</v>
      </c>
      <c r="P241" s="368">
        <f t="shared" si="49"/>
        <v>13.882870562730298</v>
      </c>
      <c r="Q241" s="368">
        <f t="shared" ca="1" si="45"/>
        <v>203.44740567973921</v>
      </c>
      <c r="R241" s="369">
        <f t="shared" ca="1" si="50"/>
        <v>3961.4137631393501</v>
      </c>
      <c r="S241" s="370">
        <f>INDEX('1 mos LIBOR'!$M$3:$M$122,MATCH(L241,'1 mos LIBOR'!$N$3:$N$122))</f>
        <v>1.9434900000000001E-2</v>
      </c>
      <c r="T241" s="371">
        <f t="shared" si="51"/>
        <v>0.04</v>
      </c>
    </row>
    <row r="242" spans="2:20">
      <c r="B242" s="367">
        <f t="shared" si="52"/>
        <v>54331</v>
      </c>
      <c r="C242" s="323">
        <f t="shared" si="53"/>
        <v>318</v>
      </c>
      <c r="D242" s="368" t="e">
        <f>INDEX('Monthly Cash Flow'!$L$189:$EM$189, MATCH(C242, 'Monthly Cash Flow'!$L$12:$EM$12, 0))</f>
        <v>#N/A</v>
      </c>
      <c r="E242" s="368">
        <f t="shared" ca="1" si="42"/>
        <v>0</v>
      </c>
      <c r="F242" s="368" t="e">
        <f t="shared" si="46"/>
        <v>#N/A</v>
      </c>
      <c r="G242" s="368" t="e">
        <f t="shared" ca="1" si="43"/>
        <v>#N/A</v>
      </c>
      <c r="H242" s="369" t="e">
        <f t="shared" ca="1" si="47"/>
        <v>#N/A</v>
      </c>
      <c r="I242" s="370">
        <f>MAX($J$5, INDEX('1 mos LIBOR'!$M$3:$M$122,MATCH(B242,'1 mos LIBOR'!$N$3:$N$122)))</f>
        <v>1.9434900000000001E-2</v>
      </c>
      <c r="J242" s="371">
        <f t="shared" si="48"/>
        <v>0.04</v>
      </c>
      <c r="L242" s="363">
        <f t="shared" si="54"/>
        <v>53600</v>
      </c>
      <c r="M242" s="323">
        <f t="shared" si="55"/>
        <v>294</v>
      </c>
      <c r="N242" s="368">
        <v>4140.4452437943619</v>
      </c>
      <c r="O242" s="368">
        <f t="shared" ca="1" si="44"/>
        <v>217.33027624246949</v>
      </c>
      <c r="P242" s="368">
        <f t="shared" si="49"/>
        <v>13.801484145981206</v>
      </c>
      <c r="Q242" s="368">
        <f t="shared" ca="1" si="45"/>
        <v>203.5287920964883</v>
      </c>
      <c r="R242" s="369">
        <f t="shared" ca="1" si="50"/>
        <v>3936.9164516978735</v>
      </c>
      <c r="S242" s="370">
        <f>INDEX('1 mos LIBOR'!$M$3:$M$122,MATCH(L242,'1 mos LIBOR'!$N$3:$N$122))</f>
        <v>1.9434900000000001E-2</v>
      </c>
      <c r="T242" s="371">
        <f t="shared" si="51"/>
        <v>0.04</v>
      </c>
    </row>
    <row r="243" spans="2:20">
      <c r="B243" s="367">
        <f t="shared" si="52"/>
        <v>54362</v>
      </c>
      <c r="C243" s="323">
        <f t="shared" si="53"/>
        <v>319</v>
      </c>
      <c r="D243" s="368" t="e">
        <f>INDEX('Monthly Cash Flow'!$L$189:$EM$189, MATCH(C243, 'Monthly Cash Flow'!$L$12:$EM$12, 0))</f>
        <v>#N/A</v>
      </c>
      <c r="E243" s="368">
        <f t="shared" ca="1" si="42"/>
        <v>0</v>
      </c>
      <c r="F243" s="368" t="e">
        <f t="shared" si="46"/>
        <v>#N/A</v>
      </c>
      <c r="G243" s="368" t="e">
        <f t="shared" ca="1" si="43"/>
        <v>#N/A</v>
      </c>
      <c r="H243" s="369" t="e">
        <f t="shared" ca="1" si="47"/>
        <v>#N/A</v>
      </c>
      <c r="I243" s="370">
        <f>MAX($J$5, INDEX('1 mos LIBOR'!$M$3:$M$122,MATCH(B243,'1 mos LIBOR'!$N$3:$N$122)))</f>
        <v>1.9434900000000001E-2</v>
      </c>
      <c r="J243" s="371">
        <f t="shared" si="48"/>
        <v>0.04</v>
      </c>
      <c r="L243" s="363">
        <f t="shared" si="54"/>
        <v>53631</v>
      </c>
      <c r="M243" s="323">
        <f t="shared" si="55"/>
        <v>295</v>
      </c>
      <c r="N243" s="368">
        <v>4115.9181097247292</v>
      </c>
      <c r="O243" s="368">
        <f t="shared" ca="1" si="44"/>
        <v>217.33027624246949</v>
      </c>
      <c r="P243" s="368">
        <f t="shared" si="49"/>
        <v>13.719727032415763</v>
      </c>
      <c r="Q243" s="368">
        <f t="shared" ca="1" si="45"/>
        <v>203.61054921005373</v>
      </c>
      <c r="R243" s="369">
        <f t="shared" ca="1" si="50"/>
        <v>3912.3075605146755</v>
      </c>
      <c r="S243" s="370">
        <f>INDEX('1 mos LIBOR'!$M$3:$M$122,MATCH(L243,'1 mos LIBOR'!$N$3:$N$122))</f>
        <v>1.9434900000000001E-2</v>
      </c>
      <c r="T243" s="371">
        <f t="shared" si="51"/>
        <v>0.04</v>
      </c>
    </row>
    <row r="244" spans="2:20">
      <c r="B244" s="367">
        <f t="shared" si="52"/>
        <v>54392</v>
      </c>
      <c r="C244" s="323">
        <f t="shared" si="53"/>
        <v>320</v>
      </c>
      <c r="D244" s="368" t="e">
        <f>INDEX('Monthly Cash Flow'!$L$189:$EM$189, MATCH(C244, 'Monthly Cash Flow'!$L$12:$EM$12, 0))</f>
        <v>#N/A</v>
      </c>
      <c r="E244" s="368">
        <f t="shared" ca="1" si="42"/>
        <v>0</v>
      </c>
      <c r="F244" s="368" t="e">
        <f t="shared" si="46"/>
        <v>#N/A</v>
      </c>
      <c r="G244" s="368" t="e">
        <f t="shared" ca="1" si="43"/>
        <v>#N/A</v>
      </c>
      <c r="H244" s="369" t="e">
        <f t="shared" ca="1" si="47"/>
        <v>#N/A</v>
      </c>
      <c r="I244" s="370">
        <f>MAX($J$5, INDEX('1 mos LIBOR'!$M$3:$M$122,MATCH(B244,'1 mos LIBOR'!$N$3:$N$122)))</f>
        <v>1.9434900000000001E-2</v>
      </c>
      <c r="J244" s="371">
        <f t="shared" si="48"/>
        <v>0.04</v>
      </c>
      <c r="L244" s="363">
        <f t="shared" si="54"/>
        <v>53661</v>
      </c>
      <c r="M244" s="323">
        <f t="shared" si="55"/>
        <v>296</v>
      </c>
      <c r="N244" s="368">
        <v>4091.2792600780149</v>
      </c>
      <c r="O244" s="368">
        <f t="shared" ca="1" si="44"/>
        <v>217.33027624246949</v>
      </c>
      <c r="P244" s="368">
        <f t="shared" si="49"/>
        <v>13.637597533593384</v>
      </c>
      <c r="Q244" s="368">
        <f t="shared" ca="1" si="45"/>
        <v>203.69267870887612</v>
      </c>
      <c r="R244" s="369">
        <f t="shared" ca="1" si="50"/>
        <v>3887.5865813691389</v>
      </c>
      <c r="S244" s="370">
        <f>INDEX('1 mos LIBOR'!$M$3:$M$122,MATCH(L244,'1 mos LIBOR'!$N$3:$N$122))</f>
        <v>1.9434900000000001E-2</v>
      </c>
      <c r="T244" s="371">
        <f t="shared" si="51"/>
        <v>0.04</v>
      </c>
    </row>
    <row r="245" spans="2:20">
      <c r="B245" s="367">
        <f t="shared" si="52"/>
        <v>54423</v>
      </c>
      <c r="C245" s="323">
        <f t="shared" si="53"/>
        <v>321</v>
      </c>
      <c r="D245" s="368" t="e">
        <f>INDEX('Monthly Cash Flow'!$L$189:$EM$189, MATCH(C245, 'Monthly Cash Flow'!$L$12:$EM$12, 0))</f>
        <v>#N/A</v>
      </c>
      <c r="E245" s="368">
        <f t="shared" ca="1" si="42"/>
        <v>0</v>
      </c>
      <c r="F245" s="368" t="e">
        <f t="shared" si="46"/>
        <v>#N/A</v>
      </c>
      <c r="G245" s="368" t="e">
        <f t="shared" ca="1" si="43"/>
        <v>#N/A</v>
      </c>
      <c r="H245" s="369" t="e">
        <f t="shared" ca="1" si="47"/>
        <v>#N/A</v>
      </c>
      <c r="I245" s="370">
        <f>MAX($J$5, INDEX('1 mos LIBOR'!$M$3:$M$122,MATCH(B245,'1 mos LIBOR'!$N$3:$N$122)))</f>
        <v>1.9434900000000001E-2</v>
      </c>
      <c r="J245" s="371">
        <f t="shared" si="48"/>
        <v>0.04</v>
      </c>
      <c r="L245" s="363">
        <f t="shared" si="54"/>
        <v>53692</v>
      </c>
      <c r="M245" s="323">
        <f t="shared" si="55"/>
        <v>297</v>
      </c>
      <c r="N245" s="368">
        <v>4066.5281860149007</v>
      </c>
      <c r="O245" s="368">
        <f t="shared" ca="1" si="44"/>
        <v>217.33027624246949</v>
      </c>
      <c r="P245" s="368">
        <f t="shared" si="49"/>
        <v>13.555093953383002</v>
      </c>
      <c r="Q245" s="368">
        <f t="shared" ca="1" si="45"/>
        <v>203.7751822890865</v>
      </c>
      <c r="R245" s="369">
        <f t="shared" ca="1" si="50"/>
        <v>3862.7530037258143</v>
      </c>
      <c r="S245" s="370">
        <f>INDEX('1 mos LIBOR'!$M$3:$M$122,MATCH(L245,'1 mos LIBOR'!$N$3:$N$122))</f>
        <v>1.9434900000000001E-2</v>
      </c>
      <c r="T245" s="371">
        <f t="shared" si="51"/>
        <v>0.04</v>
      </c>
    </row>
    <row r="246" spans="2:20">
      <c r="B246" s="367">
        <f t="shared" si="52"/>
        <v>54454</v>
      </c>
      <c r="C246" s="323">
        <f t="shared" si="53"/>
        <v>322</v>
      </c>
      <c r="D246" s="368" t="e">
        <f>INDEX('Monthly Cash Flow'!$L$189:$EM$189, MATCH(C246, 'Monthly Cash Flow'!$L$12:$EM$12, 0))</f>
        <v>#N/A</v>
      </c>
      <c r="E246" s="368">
        <f t="shared" ca="1" si="42"/>
        <v>0</v>
      </c>
      <c r="F246" s="368" t="e">
        <f t="shared" si="46"/>
        <v>#N/A</v>
      </c>
      <c r="G246" s="368" t="e">
        <f t="shared" ca="1" si="43"/>
        <v>#N/A</v>
      </c>
      <c r="H246" s="369" t="e">
        <f t="shared" ca="1" si="47"/>
        <v>#N/A</v>
      </c>
      <c r="I246" s="370">
        <f>MAX($J$5, INDEX('1 mos LIBOR'!$M$3:$M$122,MATCH(B246,'1 mos LIBOR'!$N$3:$N$122)))</f>
        <v>1.9434900000000001E-2</v>
      </c>
      <c r="J246" s="371">
        <f t="shared" si="48"/>
        <v>0.04</v>
      </c>
      <c r="L246" s="363">
        <f t="shared" si="54"/>
        <v>53723</v>
      </c>
      <c r="M246" s="323">
        <f t="shared" si="55"/>
        <v>298</v>
      </c>
      <c r="N246" s="368">
        <v>4041.6643763784209</v>
      </c>
      <c r="O246" s="368">
        <f t="shared" ca="1" si="44"/>
        <v>217.33027624246949</v>
      </c>
      <c r="P246" s="368">
        <f t="shared" si="49"/>
        <v>13.47221458792807</v>
      </c>
      <c r="Q246" s="368">
        <f t="shared" ca="1" si="45"/>
        <v>203.85806165454142</v>
      </c>
      <c r="R246" s="369">
        <f t="shared" ca="1" si="50"/>
        <v>3837.8063147238795</v>
      </c>
      <c r="S246" s="370">
        <f>INDEX('1 mos LIBOR'!$M$3:$M$122,MATCH(L246,'1 mos LIBOR'!$N$3:$N$122))</f>
        <v>1.9434900000000001E-2</v>
      </c>
      <c r="T246" s="371">
        <f t="shared" si="51"/>
        <v>0.04</v>
      </c>
    </row>
    <row r="247" spans="2:20">
      <c r="B247" s="367">
        <f t="shared" si="52"/>
        <v>54482</v>
      </c>
      <c r="C247" s="323">
        <f t="shared" si="53"/>
        <v>323</v>
      </c>
      <c r="D247" s="368" t="e">
        <f>INDEX('Monthly Cash Flow'!$L$189:$EM$189, MATCH(C247, 'Monthly Cash Flow'!$L$12:$EM$12, 0))</f>
        <v>#N/A</v>
      </c>
      <c r="E247" s="368">
        <f t="shared" ca="1" si="42"/>
        <v>0</v>
      </c>
      <c r="F247" s="368" t="e">
        <f t="shared" si="46"/>
        <v>#N/A</v>
      </c>
      <c r="G247" s="368" t="e">
        <f t="shared" ca="1" si="43"/>
        <v>#N/A</v>
      </c>
      <c r="H247" s="369" t="e">
        <f t="shared" ca="1" si="47"/>
        <v>#N/A</v>
      </c>
      <c r="I247" s="370">
        <f>MAX($J$5, INDEX('1 mos LIBOR'!$M$3:$M$122,MATCH(B247,'1 mos LIBOR'!$N$3:$N$122)))</f>
        <v>1.9434900000000001E-2</v>
      </c>
      <c r="J247" s="371">
        <f t="shared" si="48"/>
        <v>0.04</v>
      </c>
      <c r="L247" s="363">
        <f t="shared" si="54"/>
        <v>53751</v>
      </c>
      <c r="M247" s="323">
        <f t="shared" si="55"/>
        <v>299</v>
      </c>
      <c r="N247" s="368">
        <v>4016.6873176834042</v>
      </c>
      <c r="O247" s="368">
        <f t="shared" ca="1" si="44"/>
        <v>217.33027624246949</v>
      </c>
      <c r="P247" s="368">
        <f t="shared" si="49"/>
        <v>13.388957725611348</v>
      </c>
      <c r="Q247" s="368">
        <f t="shared" ca="1" si="45"/>
        <v>203.94131851685813</v>
      </c>
      <c r="R247" s="369">
        <f t="shared" ca="1" si="50"/>
        <v>3812.745999166546</v>
      </c>
      <c r="S247" s="370">
        <f>INDEX('1 mos LIBOR'!$M$3:$M$122,MATCH(L247,'1 mos LIBOR'!$N$3:$N$122))</f>
        <v>1.9434900000000001E-2</v>
      </c>
      <c r="T247" s="371">
        <f t="shared" si="51"/>
        <v>0.04</v>
      </c>
    </row>
    <row r="248" spans="2:20">
      <c r="B248" s="367">
        <f t="shared" si="52"/>
        <v>54513</v>
      </c>
      <c r="C248" s="323">
        <f t="shared" si="53"/>
        <v>324</v>
      </c>
      <c r="D248" s="368" t="e">
        <f>INDEX('Monthly Cash Flow'!$L$189:$EM$189, MATCH(C248, 'Monthly Cash Flow'!$L$12:$EM$12, 0))</f>
        <v>#N/A</v>
      </c>
      <c r="E248" s="368">
        <f t="shared" ca="1" si="42"/>
        <v>0</v>
      </c>
      <c r="F248" s="368" t="e">
        <f t="shared" si="46"/>
        <v>#N/A</v>
      </c>
      <c r="G248" s="368" t="e">
        <f t="shared" ca="1" si="43"/>
        <v>#N/A</v>
      </c>
      <c r="H248" s="369" t="e">
        <f t="shared" ca="1" si="47"/>
        <v>#N/A</v>
      </c>
      <c r="I248" s="370">
        <f>MAX($J$5, INDEX('1 mos LIBOR'!$M$3:$M$122,MATCH(B248,'1 mos LIBOR'!$N$3:$N$122)))</f>
        <v>1.9434900000000001E-2</v>
      </c>
      <c r="J248" s="371">
        <f t="shared" si="48"/>
        <v>0.04</v>
      </c>
      <c r="L248" s="363">
        <f t="shared" si="54"/>
        <v>53782</v>
      </c>
      <c r="M248" s="323">
        <f t="shared" si="55"/>
        <v>300</v>
      </c>
      <c r="N248" s="368">
        <v>3991.5964941058696</v>
      </c>
      <c r="O248" s="368">
        <f t="shared" ca="1" si="44"/>
        <v>217.33027624246949</v>
      </c>
      <c r="P248" s="368">
        <f t="shared" si="49"/>
        <v>13.305321647019566</v>
      </c>
      <c r="Q248" s="368">
        <f t="shared" ca="1" si="45"/>
        <v>204.02495459544994</v>
      </c>
      <c r="R248" s="369">
        <f t="shared" ca="1" si="50"/>
        <v>3787.5715395104198</v>
      </c>
      <c r="S248" s="370">
        <f>INDEX('1 mos LIBOR'!$M$3:$M$122,MATCH(L248,'1 mos LIBOR'!$N$3:$N$122))</f>
        <v>1.9434900000000001E-2</v>
      </c>
      <c r="T248" s="371">
        <f t="shared" si="51"/>
        <v>0.04</v>
      </c>
    </row>
    <row r="249" spans="2:20">
      <c r="B249" s="367">
        <f t="shared" si="52"/>
        <v>54543</v>
      </c>
      <c r="C249" s="323">
        <f t="shared" si="53"/>
        <v>325</v>
      </c>
      <c r="D249" s="368" t="e">
        <f>INDEX('Monthly Cash Flow'!$L$189:$EM$189, MATCH(C249, 'Monthly Cash Flow'!$L$12:$EM$12, 0))</f>
        <v>#N/A</v>
      </c>
      <c r="E249" s="368">
        <f t="shared" ca="1" si="42"/>
        <v>0</v>
      </c>
      <c r="F249" s="368" t="e">
        <f t="shared" si="46"/>
        <v>#N/A</v>
      </c>
      <c r="G249" s="368" t="e">
        <f t="shared" ca="1" si="43"/>
        <v>#N/A</v>
      </c>
      <c r="H249" s="369" t="e">
        <f t="shared" ca="1" si="47"/>
        <v>#N/A</v>
      </c>
      <c r="I249" s="370">
        <f>MAX($J$5, INDEX('1 mos LIBOR'!$M$3:$M$122,MATCH(B249,'1 mos LIBOR'!$N$3:$N$122)))</f>
        <v>1.9434900000000001E-2</v>
      </c>
      <c r="J249" s="371">
        <f t="shared" si="48"/>
        <v>0.04</v>
      </c>
      <c r="L249" s="363">
        <f t="shared" si="54"/>
        <v>53812</v>
      </c>
      <c r="M249" s="323">
        <f t="shared" si="55"/>
        <v>301</v>
      </c>
      <c r="N249" s="368">
        <v>3966.3913874723748</v>
      </c>
      <c r="O249" s="368">
        <f t="shared" ca="1" si="44"/>
        <v>217.33027624246949</v>
      </c>
      <c r="P249" s="368">
        <f t="shared" si="49"/>
        <v>13.221304624907916</v>
      </c>
      <c r="Q249" s="368">
        <f t="shared" ca="1" si="45"/>
        <v>204.10897161756156</v>
      </c>
      <c r="R249" s="369">
        <f t="shared" ca="1" si="50"/>
        <v>3762.2824158548133</v>
      </c>
      <c r="S249" s="370">
        <f>INDEX('1 mos LIBOR'!$M$3:$M$122,MATCH(L249,'1 mos LIBOR'!$N$3:$N$122))</f>
        <v>1.9434900000000001E-2</v>
      </c>
      <c r="T249" s="371">
        <f t="shared" si="51"/>
        <v>0.04</v>
      </c>
    </row>
    <row r="250" spans="2:20">
      <c r="B250" s="367">
        <f t="shared" si="52"/>
        <v>54574</v>
      </c>
      <c r="C250" s="323">
        <f t="shared" si="53"/>
        <v>326</v>
      </c>
      <c r="D250" s="368" t="e">
        <f>INDEX('Monthly Cash Flow'!$L$189:$EM$189, MATCH(C250, 'Monthly Cash Flow'!$L$12:$EM$12, 0))</f>
        <v>#N/A</v>
      </c>
      <c r="E250" s="368">
        <f t="shared" ca="1" si="42"/>
        <v>0</v>
      </c>
      <c r="F250" s="368" t="e">
        <f t="shared" si="46"/>
        <v>#N/A</v>
      </c>
      <c r="G250" s="368" t="e">
        <f t="shared" ca="1" si="43"/>
        <v>#N/A</v>
      </c>
      <c r="H250" s="369" t="e">
        <f t="shared" ca="1" si="47"/>
        <v>#N/A</v>
      </c>
      <c r="I250" s="370">
        <f>MAX($J$5, INDEX('1 mos LIBOR'!$M$3:$M$122,MATCH(B250,'1 mos LIBOR'!$N$3:$N$122)))</f>
        <v>1.9434900000000001E-2</v>
      </c>
      <c r="J250" s="371">
        <f t="shared" si="48"/>
        <v>0.04</v>
      </c>
      <c r="L250" s="363">
        <f t="shared" si="54"/>
        <v>53843</v>
      </c>
      <c r="M250" s="323">
        <f t="shared" si="55"/>
        <v>302</v>
      </c>
      <c r="N250" s="368">
        <v>3941.0714772493134</v>
      </c>
      <c r="O250" s="368">
        <f t="shared" ca="1" si="44"/>
        <v>217.33027624246949</v>
      </c>
      <c r="P250" s="368">
        <f t="shared" si="49"/>
        <v>13.136904924164378</v>
      </c>
      <c r="Q250" s="368">
        <f t="shared" ca="1" si="45"/>
        <v>204.19337131830511</v>
      </c>
      <c r="R250" s="369">
        <f t="shared" ca="1" si="50"/>
        <v>3736.8781059310081</v>
      </c>
      <c r="S250" s="370">
        <f>INDEX('1 mos LIBOR'!$M$3:$M$122,MATCH(L250,'1 mos LIBOR'!$N$3:$N$122))</f>
        <v>1.9434900000000001E-2</v>
      </c>
      <c r="T250" s="371">
        <f t="shared" si="51"/>
        <v>0.04</v>
      </c>
    </row>
    <row r="251" spans="2:20">
      <c r="B251" s="367">
        <f t="shared" si="52"/>
        <v>54604</v>
      </c>
      <c r="C251" s="323">
        <f t="shared" si="53"/>
        <v>327</v>
      </c>
      <c r="D251" s="368" t="e">
        <f>INDEX('Monthly Cash Flow'!$L$189:$EM$189, MATCH(C251, 'Monthly Cash Flow'!$L$12:$EM$12, 0))</f>
        <v>#N/A</v>
      </c>
      <c r="E251" s="368">
        <f t="shared" ca="1" si="42"/>
        <v>0</v>
      </c>
      <c r="F251" s="368" t="e">
        <f t="shared" si="46"/>
        <v>#N/A</v>
      </c>
      <c r="G251" s="368" t="e">
        <f t="shared" ca="1" si="43"/>
        <v>#N/A</v>
      </c>
      <c r="H251" s="369" t="e">
        <f t="shared" ca="1" si="47"/>
        <v>#N/A</v>
      </c>
      <c r="I251" s="370">
        <f>MAX($J$5, INDEX('1 mos LIBOR'!$M$3:$M$122,MATCH(B251,'1 mos LIBOR'!$N$3:$N$122)))</f>
        <v>1.9434900000000001E-2</v>
      </c>
      <c r="J251" s="371">
        <f t="shared" si="48"/>
        <v>0.04</v>
      </c>
      <c r="L251" s="363">
        <f t="shared" si="54"/>
        <v>53873</v>
      </c>
      <c r="M251" s="323">
        <f t="shared" si="55"/>
        <v>303</v>
      </c>
      <c r="N251" s="368">
        <v>3915.6362405321656</v>
      </c>
      <c r="O251" s="368">
        <f t="shared" ca="1" si="44"/>
        <v>217.33027624246949</v>
      </c>
      <c r="P251" s="368">
        <f t="shared" si="49"/>
        <v>13.052120801773887</v>
      </c>
      <c r="Q251" s="368">
        <f t="shared" ca="1" si="45"/>
        <v>204.2781554406956</v>
      </c>
      <c r="R251" s="369">
        <f t="shared" ca="1" si="50"/>
        <v>3711.35808509147</v>
      </c>
      <c r="S251" s="370">
        <f>INDEX('1 mos LIBOR'!$M$3:$M$122,MATCH(L251,'1 mos LIBOR'!$N$3:$N$122))</f>
        <v>1.9434900000000001E-2</v>
      </c>
      <c r="T251" s="371">
        <f t="shared" si="51"/>
        <v>0.04</v>
      </c>
    </row>
    <row r="252" spans="2:20">
      <c r="B252" s="367">
        <f t="shared" si="52"/>
        <v>54635</v>
      </c>
      <c r="C252" s="323">
        <f t="shared" si="53"/>
        <v>328</v>
      </c>
      <c r="D252" s="368" t="e">
        <f>INDEX('Monthly Cash Flow'!$L$189:$EM$189, MATCH(C252, 'Monthly Cash Flow'!$L$12:$EM$12, 0))</f>
        <v>#N/A</v>
      </c>
      <c r="E252" s="368">
        <f t="shared" ca="1" si="42"/>
        <v>0</v>
      </c>
      <c r="F252" s="368" t="e">
        <f t="shared" si="46"/>
        <v>#N/A</v>
      </c>
      <c r="G252" s="368" t="e">
        <f t="shared" ca="1" si="43"/>
        <v>#N/A</v>
      </c>
      <c r="H252" s="369" t="e">
        <f t="shared" ca="1" si="47"/>
        <v>#N/A</v>
      </c>
      <c r="I252" s="370">
        <f>MAX($J$5, INDEX('1 mos LIBOR'!$M$3:$M$122,MATCH(B252,'1 mos LIBOR'!$N$3:$N$122)))</f>
        <v>1.9434900000000001E-2</v>
      </c>
      <c r="J252" s="371">
        <f t="shared" si="48"/>
        <v>0.04</v>
      </c>
      <c r="L252" s="363">
        <f t="shared" si="54"/>
        <v>53904</v>
      </c>
      <c r="M252" s="323">
        <f t="shared" si="55"/>
        <v>304</v>
      </c>
      <c r="N252" s="368">
        <v>3890.0851520346996</v>
      </c>
      <c r="O252" s="368">
        <f t="shared" ca="1" si="44"/>
        <v>217.33027624246949</v>
      </c>
      <c r="P252" s="368">
        <f t="shared" si="49"/>
        <v>12.966950506782332</v>
      </c>
      <c r="Q252" s="368">
        <f t="shared" ca="1" si="45"/>
        <v>204.36332573568717</v>
      </c>
      <c r="R252" s="369">
        <f t="shared" ca="1" si="50"/>
        <v>3685.7218262990123</v>
      </c>
      <c r="S252" s="370">
        <f>INDEX('1 mos LIBOR'!$M$3:$M$122,MATCH(L252,'1 mos LIBOR'!$N$3:$N$122))</f>
        <v>1.9434900000000001E-2</v>
      </c>
      <c r="T252" s="371">
        <f t="shared" si="51"/>
        <v>0.04</v>
      </c>
    </row>
    <row r="253" spans="2:20">
      <c r="B253" s="367">
        <f t="shared" si="52"/>
        <v>54666</v>
      </c>
      <c r="C253" s="323">
        <f t="shared" si="53"/>
        <v>329</v>
      </c>
      <c r="D253" s="368" t="e">
        <f>INDEX('Monthly Cash Flow'!$L$189:$EM$189, MATCH(C253, 'Monthly Cash Flow'!$L$12:$EM$12, 0))</f>
        <v>#N/A</v>
      </c>
      <c r="E253" s="368">
        <f t="shared" ca="1" si="42"/>
        <v>0</v>
      </c>
      <c r="F253" s="368" t="e">
        <f t="shared" si="46"/>
        <v>#N/A</v>
      </c>
      <c r="G253" s="368" t="e">
        <f t="shared" ca="1" si="43"/>
        <v>#N/A</v>
      </c>
      <c r="H253" s="369" t="e">
        <f t="shared" ca="1" si="47"/>
        <v>#N/A</v>
      </c>
      <c r="I253" s="370">
        <f>MAX($J$5, INDEX('1 mos LIBOR'!$M$3:$M$122,MATCH(B253,'1 mos LIBOR'!$N$3:$N$122)))</f>
        <v>1.9434900000000001E-2</v>
      </c>
      <c r="J253" s="371">
        <f t="shared" si="48"/>
        <v>0.04</v>
      </c>
      <c r="L253" s="363">
        <f t="shared" si="54"/>
        <v>53935</v>
      </c>
      <c r="M253" s="323">
        <f t="shared" si="55"/>
        <v>305</v>
      </c>
      <c r="N253" s="368">
        <v>3864.4176840781224</v>
      </c>
      <c r="O253" s="368">
        <f t="shared" ca="1" si="44"/>
        <v>217.33027624246949</v>
      </c>
      <c r="P253" s="368">
        <f t="shared" si="49"/>
        <v>12.881392280260409</v>
      </c>
      <c r="Q253" s="368">
        <f t="shared" ca="1" si="45"/>
        <v>204.44888396220909</v>
      </c>
      <c r="R253" s="369">
        <f t="shared" ca="1" si="50"/>
        <v>3659.9688001159134</v>
      </c>
      <c r="S253" s="370">
        <f>INDEX('1 mos LIBOR'!$M$3:$M$122,MATCH(L253,'1 mos LIBOR'!$N$3:$N$122))</f>
        <v>1.9434900000000001E-2</v>
      </c>
      <c r="T253" s="371">
        <f t="shared" si="51"/>
        <v>0.04</v>
      </c>
    </row>
    <row r="254" spans="2:20">
      <c r="B254" s="367">
        <f t="shared" si="52"/>
        <v>54696</v>
      </c>
      <c r="C254" s="323">
        <f t="shared" si="53"/>
        <v>330</v>
      </c>
      <c r="D254" s="368" t="e">
        <f>INDEX('Monthly Cash Flow'!$L$189:$EM$189, MATCH(C254, 'Monthly Cash Flow'!$L$12:$EM$12, 0))</f>
        <v>#N/A</v>
      </c>
      <c r="E254" s="368">
        <f t="shared" ca="1" si="42"/>
        <v>0</v>
      </c>
      <c r="F254" s="368" t="e">
        <f t="shared" si="46"/>
        <v>#N/A</v>
      </c>
      <c r="G254" s="368" t="e">
        <f t="shared" ca="1" si="43"/>
        <v>#N/A</v>
      </c>
      <c r="H254" s="369" t="e">
        <f t="shared" ca="1" si="47"/>
        <v>#N/A</v>
      </c>
      <c r="I254" s="370">
        <f>MAX($J$5, INDEX('1 mos LIBOR'!$M$3:$M$122,MATCH(B254,'1 mos LIBOR'!$N$3:$N$122)))</f>
        <v>1.9434900000000001E-2</v>
      </c>
      <c r="J254" s="371">
        <f t="shared" si="48"/>
        <v>0.04</v>
      </c>
      <c r="L254" s="363">
        <f t="shared" si="54"/>
        <v>53965</v>
      </c>
      <c r="M254" s="323">
        <f t="shared" si="55"/>
        <v>306</v>
      </c>
      <c r="N254" s="368">
        <v>3838.6333065801837</v>
      </c>
      <c r="O254" s="368">
        <f t="shared" ca="1" si="44"/>
        <v>217.33027624246949</v>
      </c>
      <c r="P254" s="368">
        <f t="shared" si="49"/>
        <v>12.795444355267279</v>
      </c>
      <c r="Q254" s="368">
        <f t="shared" ca="1" si="45"/>
        <v>204.53483188720222</v>
      </c>
      <c r="R254" s="369">
        <f t="shared" ca="1" si="50"/>
        <v>3634.0984746929817</v>
      </c>
      <c r="S254" s="370">
        <f>INDEX('1 mos LIBOR'!$M$3:$M$122,MATCH(L254,'1 mos LIBOR'!$N$3:$N$122))</f>
        <v>1.9434900000000001E-2</v>
      </c>
      <c r="T254" s="371">
        <f t="shared" si="51"/>
        <v>0.04</v>
      </c>
    </row>
    <row r="255" spans="2:20">
      <c r="B255" s="367">
        <f t="shared" si="52"/>
        <v>54727</v>
      </c>
      <c r="C255" s="323">
        <f t="shared" si="53"/>
        <v>331</v>
      </c>
      <c r="D255" s="368" t="e">
        <f>INDEX('Monthly Cash Flow'!$L$189:$EM$189, MATCH(C255, 'Monthly Cash Flow'!$L$12:$EM$12, 0))</f>
        <v>#N/A</v>
      </c>
      <c r="E255" s="368">
        <f t="shared" ca="1" si="42"/>
        <v>0</v>
      </c>
      <c r="F255" s="368" t="e">
        <f t="shared" si="46"/>
        <v>#N/A</v>
      </c>
      <c r="G255" s="368" t="e">
        <f t="shared" ca="1" si="43"/>
        <v>#N/A</v>
      </c>
      <c r="H255" s="369" t="e">
        <f t="shared" ca="1" si="47"/>
        <v>#N/A</v>
      </c>
      <c r="I255" s="370">
        <f>MAX($J$5, INDEX('1 mos LIBOR'!$M$3:$M$122,MATCH(B255,'1 mos LIBOR'!$N$3:$N$122)))</f>
        <v>1.9434900000000001E-2</v>
      </c>
      <c r="J255" s="371">
        <f t="shared" si="48"/>
        <v>0.04</v>
      </c>
      <c r="L255" s="363">
        <f t="shared" si="54"/>
        <v>53996</v>
      </c>
      <c r="M255" s="323">
        <f t="shared" si="55"/>
        <v>307</v>
      </c>
      <c r="N255" s="368">
        <v>3812.7314870442265</v>
      </c>
      <c r="O255" s="368">
        <f t="shared" ca="1" si="44"/>
        <v>217.33027624246949</v>
      </c>
      <c r="P255" s="368">
        <f t="shared" si="49"/>
        <v>12.709104956814087</v>
      </c>
      <c r="Q255" s="368">
        <f t="shared" ca="1" si="45"/>
        <v>204.62117128565541</v>
      </c>
      <c r="R255" s="369">
        <f t="shared" ca="1" si="50"/>
        <v>3608.1103157585712</v>
      </c>
      <c r="S255" s="370">
        <f>INDEX('1 mos LIBOR'!$M$3:$M$122,MATCH(L255,'1 mos LIBOR'!$N$3:$N$122))</f>
        <v>1.9434900000000001E-2</v>
      </c>
      <c r="T255" s="371">
        <f t="shared" si="51"/>
        <v>0.04</v>
      </c>
    </row>
    <row r="256" spans="2:20">
      <c r="B256" s="367">
        <f t="shared" si="52"/>
        <v>54757</v>
      </c>
      <c r="C256" s="323">
        <f t="shared" si="53"/>
        <v>332</v>
      </c>
      <c r="D256" s="368" t="e">
        <f>INDEX('Monthly Cash Flow'!$L$189:$EM$189, MATCH(C256, 'Monthly Cash Flow'!$L$12:$EM$12, 0))</f>
        <v>#N/A</v>
      </c>
      <c r="E256" s="368">
        <f t="shared" ca="1" si="42"/>
        <v>0</v>
      </c>
      <c r="F256" s="368" t="e">
        <f t="shared" si="46"/>
        <v>#N/A</v>
      </c>
      <c r="G256" s="368" t="e">
        <f t="shared" ca="1" si="43"/>
        <v>#N/A</v>
      </c>
      <c r="H256" s="369" t="e">
        <f t="shared" ca="1" si="47"/>
        <v>#N/A</v>
      </c>
      <c r="I256" s="370">
        <f>MAX($J$5, INDEX('1 mos LIBOR'!$M$3:$M$122,MATCH(B256,'1 mos LIBOR'!$N$3:$N$122)))</f>
        <v>1.9434900000000001E-2</v>
      </c>
      <c r="J256" s="371">
        <f t="shared" si="48"/>
        <v>0.04</v>
      </c>
      <c r="L256" s="363">
        <f t="shared" si="54"/>
        <v>54026</v>
      </c>
      <c r="M256" s="323">
        <f t="shared" si="55"/>
        <v>308</v>
      </c>
      <c r="N256" s="368">
        <v>3786.7116905481926</v>
      </c>
      <c r="O256" s="368">
        <f t="shared" ca="1" si="44"/>
        <v>217.33027624246949</v>
      </c>
      <c r="P256" s="368">
        <f t="shared" si="49"/>
        <v>12.62237230182731</v>
      </c>
      <c r="Q256" s="368">
        <f t="shared" ca="1" si="45"/>
        <v>204.70790394064218</v>
      </c>
      <c r="R256" s="369">
        <f t="shared" ca="1" si="50"/>
        <v>3582.0037866075504</v>
      </c>
      <c r="S256" s="370">
        <f>INDEX('1 mos LIBOR'!$M$3:$M$122,MATCH(L256,'1 mos LIBOR'!$N$3:$N$122))</f>
        <v>1.9434900000000001E-2</v>
      </c>
      <c r="T256" s="371">
        <f t="shared" si="51"/>
        <v>0.04</v>
      </c>
    </row>
    <row r="257" spans="2:20">
      <c r="B257" s="367">
        <f t="shared" si="52"/>
        <v>54788</v>
      </c>
      <c r="C257" s="323">
        <f t="shared" si="53"/>
        <v>333</v>
      </c>
      <c r="D257" s="368" t="e">
        <f>INDEX('Monthly Cash Flow'!$L$189:$EM$189, MATCH(C257, 'Monthly Cash Flow'!$L$12:$EM$12, 0))</f>
        <v>#N/A</v>
      </c>
      <c r="E257" s="368">
        <f t="shared" ca="1" si="42"/>
        <v>0</v>
      </c>
      <c r="F257" s="368" t="e">
        <f t="shared" si="46"/>
        <v>#N/A</v>
      </c>
      <c r="G257" s="368" t="e">
        <f t="shared" ca="1" si="43"/>
        <v>#N/A</v>
      </c>
      <c r="H257" s="369" t="e">
        <f t="shared" ca="1" si="47"/>
        <v>#N/A</v>
      </c>
      <c r="I257" s="370">
        <f>MAX($J$5, INDEX('1 mos LIBOR'!$M$3:$M$122,MATCH(B257,'1 mos LIBOR'!$N$3:$N$122)))</f>
        <v>1.9434900000000001E-2</v>
      </c>
      <c r="J257" s="371">
        <f t="shared" si="48"/>
        <v>0.04</v>
      </c>
      <c r="L257" s="363">
        <f t="shared" si="54"/>
        <v>54057</v>
      </c>
      <c r="M257" s="323">
        <f t="shared" si="55"/>
        <v>309</v>
      </c>
      <c r="N257" s="368">
        <v>3760.5733797335733</v>
      </c>
      <c r="O257" s="368">
        <f t="shared" ca="1" si="44"/>
        <v>217.33027624246949</v>
      </c>
      <c r="P257" s="368">
        <f t="shared" si="49"/>
        <v>12.535244599111913</v>
      </c>
      <c r="Q257" s="368">
        <f t="shared" ca="1" si="45"/>
        <v>204.79503164335759</v>
      </c>
      <c r="R257" s="369">
        <f t="shared" ca="1" si="50"/>
        <v>3555.7783480902158</v>
      </c>
      <c r="S257" s="370">
        <f>INDEX('1 mos LIBOR'!$M$3:$M$122,MATCH(L257,'1 mos LIBOR'!$N$3:$N$122))</f>
        <v>1.9434900000000001E-2</v>
      </c>
      <c r="T257" s="371">
        <f t="shared" si="51"/>
        <v>0.04</v>
      </c>
    </row>
    <row r="258" spans="2:20">
      <c r="B258" s="367">
        <f t="shared" si="52"/>
        <v>54819</v>
      </c>
      <c r="C258" s="323">
        <f t="shared" si="53"/>
        <v>334</v>
      </c>
      <c r="D258" s="368" t="e">
        <f>INDEX('Monthly Cash Flow'!$L$189:$EM$189, MATCH(C258, 'Monthly Cash Flow'!$L$12:$EM$12, 0))</f>
        <v>#N/A</v>
      </c>
      <c r="E258" s="368">
        <f t="shared" ca="1" si="42"/>
        <v>0</v>
      </c>
      <c r="F258" s="368" t="e">
        <f t="shared" si="46"/>
        <v>#N/A</v>
      </c>
      <c r="G258" s="368" t="e">
        <f t="shared" ca="1" si="43"/>
        <v>#N/A</v>
      </c>
      <c r="H258" s="369" t="e">
        <f t="shared" ca="1" si="47"/>
        <v>#N/A</v>
      </c>
      <c r="I258" s="370">
        <f>MAX($J$5, INDEX('1 mos LIBOR'!$M$3:$M$122,MATCH(B258,'1 mos LIBOR'!$N$3:$N$122)))</f>
        <v>1.9434900000000001E-2</v>
      </c>
      <c r="J258" s="371">
        <f t="shared" si="48"/>
        <v>0.04</v>
      </c>
      <c r="L258" s="363">
        <f t="shared" si="54"/>
        <v>54088</v>
      </c>
      <c r="M258" s="323">
        <f t="shared" si="55"/>
        <v>310</v>
      </c>
      <c r="N258" s="368">
        <v>3734.3160147943136</v>
      </c>
      <c r="O258" s="368">
        <f t="shared" ca="1" si="44"/>
        <v>217.33027624246949</v>
      </c>
      <c r="P258" s="368">
        <f t="shared" si="49"/>
        <v>12.447720049314379</v>
      </c>
      <c r="Q258" s="368">
        <f t="shared" ca="1" si="45"/>
        <v>204.88255619315512</v>
      </c>
      <c r="R258" s="369">
        <f t="shared" ca="1" si="50"/>
        <v>3529.4334586011582</v>
      </c>
      <c r="S258" s="370">
        <f>INDEX('1 mos LIBOR'!$M$3:$M$122,MATCH(L258,'1 mos LIBOR'!$N$3:$N$122))</f>
        <v>1.9434900000000001E-2</v>
      </c>
      <c r="T258" s="371">
        <f t="shared" si="51"/>
        <v>0.04</v>
      </c>
    </row>
    <row r="259" spans="2:20">
      <c r="B259" s="367">
        <f t="shared" si="52"/>
        <v>54847</v>
      </c>
      <c r="C259" s="323">
        <f t="shared" si="53"/>
        <v>335</v>
      </c>
      <c r="D259" s="368" t="e">
        <f>INDEX('Monthly Cash Flow'!$L$189:$EM$189, MATCH(C259, 'Monthly Cash Flow'!$L$12:$EM$12, 0))</f>
        <v>#N/A</v>
      </c>
      <c r="E259" s="368">
        <f t="shared" ca="1" si="42"/>
        <v>0</v>
      </c>
      <c r="F259" s="368" t="e">
        <f t="shared" si="46"/>
        <v>#N/A</v>
      </c>
      <c r="G259" s="368" t="e">
        <f t="shared" ca="1" si="43"/>
        <v>#N/A</v>
      </c>
      <c r="H259" s="369" t="e">
        <f t="shared" ca="1" si="47"/>
        <v>#N/A</v>
      </c>
      <c r="I259" s="370">
        <f>MAX($J$5, INDEX('1 mos LIBOR'!$M$3:$M$122,MATCH(B259,'1 mos LIBOR'!$N$3:$N$122)))</f>
        <v>1.9434900000000001E-2</v>
      </c>
      <c r="J259" s="371">
        <f t="shared" si="48"/>
        <v>0.04</v>
      </c>
      <c r="L259" s="363">
        <f t="shared" si="54"/>
        <v>54117</v>
      </c>
      <c r="M259" s="323">
        <f t="shared" si="55"/>
        <v>311</v>
      </c>
      <c r="N259" s="368">
        <v>3707.9390534656627</v>
      </c>
      <c r="O259" s="368">
        <f t="shared" ca="1" si="44"/>
        <v>217.33027624246949</v>
      </c>
      <c r="P259" s="368">
        <f t="shared" si="49"/>
        <v>12.359796844885542</v>
      </c>
      <c r="Q259" s="368">
        <f t="shared" ca="1" si="45"/>
        <v>204.97047939758394</v>
      </c>
      <c r="R259" s="369">
        <f t="shared" ca="1" si="50"/>
        <v>3502.9685740680789</v>
      </c>
      <c r="S259" s="370">
        <f>INDEX('1 mos LIBOR'!$M$3:$M$122,MATCH(L259,'1 mos LIBOR'!$N$3:$N$122))</f>
        <v>1.9434900000000001E-2</v>
      </c>
      <c r="T259" s="371">
        <f t="shared" si="51"/>
        <v>0.04</v>
      </c>
    </row>
    <row r="260" spans="2:20">
      <c r="B260" s="367">
        <f t="shared" si="52"/>
        <v>54878</v>
      </c>
      <c r="C260" s="323">
        <f t="shared" si="53"/>
        <v>336</v>
      </c>
      <c r="D260" s="368" t="e">
        <f>INDEX('Monthly Cash Flow'!$L$189:$EM$189, MATCH(C260, 'Monthly Cash Flow'!$L$12:$EM$12, 0))</f>
        <v>#N/A</v>
      </c>
      <c r="E260" s="368">
        <f t="shared" ca="1" si="42"/>
        <v>0</v>
      </c>
      <c r="F260" s="368" t="e">
        <f t="shared" si="46"/>
        <v>#N/A</v>
      </c>
      <c r="G260" s="368" t="e">
        <f t="shared" ca="1" si="43"/>
        <v>#N/A</v>
      </c>
      <c r="H260" s="369" t="e">
        <f t="shared" ca="1" si="47"/>
        <v>#N/A</v>
      </c>
      <c r="I260" s="370">
        <f>MAX($J$5, INDEX('1 mos LIBOR'!$M$3:$M$122,MATCH(B260,'1 mos LIBOR'!$N$3:$N$122)))</f>
        <v>1.9434900000000001E-2</v>
      </c>
      <c r="J260" s="371">
        <f t="shared" si="48"/>
        <v>0.04</v>
      </c>
      <c r="L260" s="363">
        <f t="shared" si="54"/>
        <v>54148</v>
      </c>
      <c r="M260" s="323">
        <f t="shared" si="55"/>
        <v>312</v>
      </c>
      <c r="N260" s="368">
        <v>3681.441951012976</v>
      </c>
      <c r="O260" s="368">
        <f t="shared" ca="1" si="44"/>
        <v>217.33027624246949</v>
      </c>
      <c r="P260" s="368">
        <f t="shared" si="49"/>
        <v>12.271473170043253</v>
      </c>
      <c r="Q260" s="368">
        <f t="shared" ca="1" si="45"/>
        <v>205.05880307242623</v>
      </c>
      <c r="R260" s="369">
        <f t="shared" ca="1" si="50"/>
        <v>3476.3831479405499</v>
      </c>
      <c r="S260" s="370">
        <f>INDEX('1 mos LIBOR'!$M$3:$M$122,MATCH(L260,'1 mos LIBOR'!$N$3:$N$122))</f>
        <v>1.9434900000000001E-2</v>
      </c>
      <c r="T260" s="371">
        <f t="shared" si="51"/>
        <v>0.04</v>
      </c>
    </row>
    <row r="261" spans="2:20">
      <c r="B261" s="367">
        <f t="shared" si="52"/>
        <v>54908</v>
      </c>
      <c r="C261" s="323">
        <f t="shared" si="53"/>
        <v>337</v>
      </c>
      <c r="D261" s="368" t="e">
        <f>INDEX('Monthly Cash Flow'!$L$189:$EM$189, MATCH(C261, 'Monthly Cash Flow'!$L$12:$EM$12, 0))</f>
        <v>#N/A</v>
      </c>
      <c r="E261" s="368">
        <f t="shared" ca="1" si="42"/>
        <v>0</v>
      </c>
      <c r="F261" s="368" t="e">
        <f t="shared" si="46"/>
        <v>#N/A</v>
      </c>
      <c r="G261" s="368" t="e">
        <f t="shared" ca="1" si="43"/>
        <v>#N/A</v>
      </c>
      <c r="H261" s="369" t="e">
        <f t="shared" ca="1" si="47"/>
        <v>#N/A</v>
      </c>
      <c r="I261" s="370">
        <f>MAX($J$5, INDEX('1 mos LIBOR'!$M$3:$M$122,MATCH(B261,'1 mos LIBOR'!$N$3:$N$122)))</f>
        <v>1.9434900000000001E-2</v>
      </c>
      <c r="J261" s="371">
        <f t="shared" si="48"/>
        <v>0.04</v>
      </c>
      <c r="L261" s="363">
        <f t="shared" si="54"/>
        <v>54178</v>
      </c>
      <c r="M261" s="323">
        <f t="shared" si="55"/>
        <v>313</v>
      </c>
      <c r="N261" s="368">
        <v>3654.8241602204653</v>
      </c>
      <c r="O261" s="368">
        <f t="shared" ca="1" si="44"/>
        <v>217.33027624246949</v>
      </c>
      <c r="P261" s="368">
        <f t="shared" si="49"/>
        <v>12.182747200734886</v>
      </c>
      <c r="Q261" s="368">
        <f t="shared" ca="1" si="45"/>
        <v>205.1475290417346</v>
      </c>
      <c r="R261" s="369">
        <f t="shared" ca="1" si="50"/>
        <v>3449.6766311787305</v>
      </c>
      <c r="S261" s="370">
        <f>INDEX('1 mos LIBOR'!$M$3:$M$122,MATCH(L261,'1 mos LIBOR'!$N$3:$N$122))</f>
        <v>1.9434900000000001E-2</v>
      </c>
      <c r="T261" s="371">
        <f t="shared" si="51"/>
        <v>0.04</v>
      </c>
    </row>
    <row r="262" spans="2:20">
      <c r="B262" s="367">
        <f t="shared" si="52"/>
        <v>54939</v>
      </c>
      <c r="C262" s="323">
        <f t="shared" si="53"/>
        <v>338</v>
      </c>
      <c r="D262" s="368" t="e">
        <f>INDEX('Monthly Cash Flow'!$L$189:$EM$189, MATCH(C262, 'Monthly Cash Flow'!$L$12:$EM$12, 0))</f>
        <v>#N/A</v>
      </c>
      <c r="E262" s="368">
        <f t="shared" ca="1" si="42"/>
        <v>0</v>
      </c>
      <c r="F262" s="368" t="e">
        <f t="shared" si="46"/>
        <v>#N/A</v>
      </c>
      <c r="G262" s="368" t="e">
        <f t="shared" ca="1" si="43"/>
        <v>#N/A</v>
      </c>
      <c r="H262" s="369" t="e">
        <f t="shared" ca="1" si="47"/>
        <v>#N/A</v>
      </c>
      <c r="I262" s="370">
        <f>MAX($J$5, INDEX('1 mos LIBOR'!$M$3:$M$122,MATCH(B262,'1 mos LIBOR'!$N$3:$N$122)))</f>
        <v>1.9434900000000001E-2</v>
      </c>
      <c r="J262" s="371">
        <f t="shared" si="48"/>
        <v>0.04</v>
      </c>
      <c r="L262" s="363">
        <f t="shared" si="54"/>
        <v>54209</v>
      </c>
      <c r="M262" s="323">
        <f t="shared" si="55"/>
        <v>314</v>
      </c>
      <c r="N262" s="368">
        <v>3628.0851313798976</v>
      </c>
      <c r="O262" s="368">
        <f t="shared" ca="1" si="44"/>
        <v>217.33027624246949</v>
      </c>
      <c r="P262" s="368">
        <f t="shared" si="49"/>
        <v>12.093617104599659</v>
      </c>
      <c r="Q262" s="368">
        <f t="shared" ca="1" si="45"/>
        <v>205.23665913786982</v>
      </c>
      <c r="R262" s="369">
        <f t="shared" ca="1" si="50"/>
        <v>3422.8484722420276</v>
      </c>
      <c r="S262" s="370">
        <f>INDEX('1 mos LIBOR'!$M$3:$M$122,MATCH(L262,'1 mos LIBOR'!$N$3:$N$122))</f>
        <v>1.9434900000000001E-2</v>
      </c>
      <c r="T262" s="371">
        <f t="shared" si="51"/>
        <v>0.04</v>
      </c>
    </row>
    <row r="263" spans="2:20">
      <c r="B263" s="367">
        <f t="shared" si="52"/>
        <v>54969</v>
      </c>
      <c r="C263" s="323">
        <f t="shared" si="53"/>
        <v>339</v>
      </c>
      <c r="D263" s="368" t="e">
        <f>INDEX('Monthly Cash Flow'!$L$189:$EM$189, MATCH(C263, 'Monthly Cash Flow'!$L$12:$EM$12, 0))</f>
        <v>#N/A</v>
      </c>
      <c r="E263" s="368">
        <f t="shared" ca="1" si="42"/>
        <v>0</v>
      </c>
      <c r="F263" s="368" t="e">
        <f t="shared" si="46"/>
        <v>#N/A</v>
      </c>
      <c r="G263" s="368" t="e">
        <f t="shared" ca="1" si="43"/>
        <v>#N/A</v>
      </c>
      <c r="H263" s="369" t="e">
        <f t="shared" ca="1" si="47"/>
        <v>#N/A</v>
      </c>
      <c r="I263" s="370">
        <f>MAX($J$5, INDEX('1 mos LIBOR'!$M$3:$M$122,MATCH(B263,'1 mos LIBOR'!$N$3:$N$122)))</f>
        <v>1.9434900000000001E-2</v>
      </c>
      <c r="J263" s="371">
        <f t="shared" si="48"/>
        <v>0.04</v>
      </c>
      <c r="L263" s="363">
        <f t="shared" si="54"/>
        <v>54239</v>
      </c>
      <c r="M263" s="323">
        <f t="shared" si="55"/>
        <v>315</v>
      </c>
      <c r="N263" s="368">
        <v>3601.2243122792424</v>
      </c>
      <c r="O263" s="368">
        <f t="shared" ca="1" si="44"/>
        <v>217.33027624246949</v>
      </c>
      <c r="P263" s="368">
        <f t="shared" si="49"/>
        <v>12.004081040930808</v>
      </c>
      <c r="Q263" s="368">
        <f t="shared" ca="1" si="45"/>
        <v>205.3261952015387</v>
      </c>
      <c r="R263" s="369">
        <f t="shared" ca="1" si="50"/>
        <v>3395.8981170777038</v>
      </c>
      <c r="S263" s="370">
        <f>INDEX('1 mos LIBOR'!$M$3:$M$122,MATCH(L263,'1 mos LIBOR'!$N$3:$N$122))</f>
        <v>1.9434900000000001E-2</v>
      </c>
      <c r="T263" s="371">
        <f t="shared" si="51"/>
        <v>0.04</v>
      </c>
    </row>
    <row r="264" spans="2:20">
      <c r="B264" s="367">
        <f t="shared" si="52"/>
        <v>55000</v>
      </c>
      <c r="C264" s="323">
        <f t="shared" si="53"/>
        <v>340</v>
      </c>
      <c r="D264" s="368" t="e">
        <f>INDEX('Monthly Cash Flow'!$L$189:$EM$189, MATCH(C264, 'Monthly Cash Flow'!$L$12:$EM$12, 0))</f>
        <v>#N/A</v>
      </c>
      <c r="E264" s="368">
        <f t="shared" ca="1" si="42"/>
        <v>0</v>
      </c>
      <c r="F264" s="368" t="e">
        <f t="shared" si="46"/>
        <v>#N/A</v>
      </c>
      <c r="G264" s="368" t="e">
        <f t="shared" ca="1" si="43"/>
        <v>#N/A</v>
      </c>
      <c r="H264" s="369" t="e">
        <f t="shared" ca="1" si="47"/>
        <v>#N/A</v>
      </c>
      <c r="I264" s="370">
        <f>MAX($J$5, INDEX('1 mos LIBOR'!$M$3:$M$122,MATCH(B264,'1 mos LIBOR'!$N$3:$N$122)))</f>
        <v>1.9434900000000001E-2</v>
      </c>
      <c r="J264" s="371">
        <f t="shared" si="48"/>
        <v>0.04</v>
      </c>
      <c r="L264" s="363">
        <f t="shared" si="54"/>
        <v>54270</v>
      </c>
      <c r="M264" s="323">
        <f t="shared" si="55"/>
        <v>316</v>
      </c>
      <c r="N264" s="368">
        <v>3574.2411481912682</v>
      </c>
      <c r="O264" s="368">
        <f t="shared" ca="1" si="44"/>
        <v>217.33027624246949</v>
      </c>
      <c r="P264" s="368">
        <f t="shared" si="49"/>
        <v>11.91413716063756</v>
      </c>
      <c r="Q264" s="368">
        <f t="shared" ca="1" si="45"/>
        <v>205.41613908183194</v>
      </c>
      <c r="R264" s="369">
        <f t="shared" ca="1" si="50"/>
        <v>3368.825009109436</v>
      </c>
      <c r="S264" s="370">
        <f>INDEX('1 mos LIBOR'!$M$3:$M$122,MATCH(L264,'1 mos LIBOR'!$N$3:$N$122))</f>
        <v>1.9434900000000001E-2</v>
      </c>
      <c r="T264" s="371">
        <f t="shared" si="51"/>
        <v>0.04</v>
      </c>
    </row>
    <row r="265" spans="2:20">
      <c r="B265" s="367">
        <f t="shared" si="52"/>
        <v>55031</v>
      </c>
      <c r="C265" s="323">
        <f t="shared" si="53"/>
        <v>341</v>
      </c>
      <c r="D265" s="368" t="e">
        <f>INDEX('Monthly Cash Flow'!$L$189:$EM$189, MATCH(C265, 'Monthly Cash Flow'!$L$12:$EM$12, 0))</f>
        <v>#N/A</v>
      </c>
      <c r="E265" s="368">
        <f t="shared" ref="E265:E328" ca="1" si="56">-PMT(J265/12,$E$2*12,$D$9,)</f>
        <v>0</v>
      </c>
      <c r="F265" s="368" t="e">
        <f t="shared" si="46"/>
        <v>#N/A</v>
      </c>
      <c r="G265" s="368" t="e">
        <f t="shared" ref="G265:G328" ca="1" si="57">+E265-F265</f>
        <v>#N/A</v>
      </c>
      <c r="H265" s="369" t="e">
        <f t="shared" ca="1" si="47"/>
        <v>#N/A</v>
      </c>
      <c r="I265" s="370">
        <f>MAX($J$5, INDEX('1 mos LIBOR'!$M$3:$M$122,MATCH(B265,'1 mos LIBOR'!$N$3:$N$122)))</f>
        <v>1.9434900000000001E-2</v>
      </c>
      <c r="J265" s="371">
        <f t="shared" si="48"/>
        <v>0.04</v>
      </c>
      <c r="L265" s="363">
        <f t="shared" si="54"/>
        <v>54301</v>
      </c>
      <c r="M265" s="323">
        <f t="shared" si="55"/>
        <v>317</v>
      </c>
      <c r="N265" s="368">
        <v>3547.1350818620854</v>
      </c>
      <c r="O265" s="368">
        <f t="shared" ref="O265:O328" ca="1" si="58">-PMT(T265/12,$O$2*12,$N$9,)</f>
        <v>217.33027624246949</v>
      </c>
      <c r="P265" s="368">
        <f t="shared" si="49"/>
        <v>11.823783606206952</v>
      </c>
      <c r="Q265" s="368">
        <f t="shared" ref="Q265:Q328" ca="1" si="59">+O265-P265</f>
        <v>205.50649263626255</v>
      </c>
      <c r="R265" s="369">
        <f t="shared" ca="1" si="50"/>
        <v>3341.6285892258229</v>
      </c>
      <c r="S265" s="370">
        <f>INDEX('1 mos LIBOR'!$M$3:$M$122,MATCH(L265,'1 mos LIBOR'!$N$3:$N$122))</f>
        <v>1.9434900000000001E-2</v>
      </c>
      <c r="T265" s="371">
        <f t="shared" si="51"/>
        <v>0.04</v>
      </c>
    </row>
    <row r="266" spans="2:20">
      <c r="B266" s="367">
        <f t="shared" si="52"/>
        <v>55061</v>
      </c>
      <c r="C266" s="323">
        <f t="shared" si="53"/>
        <v>342</v>
      </c>
      <c r="D266" s="368" t="e">
        <f>INDEX('Monthly Cash Flow'!$L$189:$EM$189, MATCH(C266, 'Monthly Cash Flow'!$L$12:$EM$12, 0))</f>
        <v>#N/A</v>
      </c>
      <c r="E266" s="368">
        <f t="shared" ca="1" si="56"/>
        <v>0</v>
      </c>
      <c r="F266" s="368" t="e">
        <f t="shared" ref="F266:F329" si="60">D266*J266/12</f>
        <v>#N/A</v>
      </c>
      <c r="G266" s="368" t="e">
        <f t="shared" ca="1" si="57"/>
        <v>#N/A</v>
      </c>
      <c r="H266" s="369" t="e">
        <f t="shared" ref="H266:H329" ca="1" si="61">+D266-G266</f>
        <v>#N/A</v>
      </c>
      <c r="I266" s="370">
        <f>MAX($J$5, INDEX('1 mos LIBOR'!$M$3:$M$122,MATCH(B266,'1 mos LIBOR'!$N$3:$N$122)))</f>
        <v>1.9434900000000001E-2</v>
      </c>
      <c r="J266" s="371">
        <f t="shared" ref="J266:J329" si="62">IF($I$2=1,I266+$J$4/10000,$J$3)</f>
        <v>0.04</v>
      </c>
      <c r="L266" s="363">
        <f t="shared" si="54"/>
        <v>54331</v>
      </c>
      <c r="M266" s="323">
        <f t="shared" si="55"/>
        <v>318</v>
      </c>
      <c r="N266" s="368">
        <v>3519.9055534996378</v>
      </c>
      <c r="O266" s="368">
        <f t="shared" ca="1" si="58"/>
        <v>217.33027624246949</v>
      </c>
      <c r="P266" s="368">
        <f t="shared" ref="P266:P329" si="63">N266*T266/12</f>
        <v>11.733018511665458</v>
      </c>
      <c r="Q266" s="368">
        <f t="shared" ca="1" si="59"/>
        <v>205.59725773080405</v>
      </c>
      <c r="R266" s="369">
        <f t="shared" ref="R266:R329" ca="1" si="64">+N266-Q266</f>
        <v>3314.3082957688339</v>
      </c>
      <c r="S266" s="370">
        <f>INDEX('1 mos LIBOR'!$M$3:$M$122,MATCH(L266,'1 mos LIBOR'!$N$3:$N$122))</f>
        <v>1.9434900000000001E-2</v>
      </c>
      <c r="T266" s="371">
        <f t="shared" ref="T266:T329" si="65">IF($S$2=1,S266+$T$4/10000,$T$3)</f>
        <v>0.04</v>
      </c>
    </row>
    <row r="267" spans="2:20">
      <c r="B267" s="367">
        <f t="shared" ref="B267:B330" si="66">EOMONTH(B266,1)</f>
        <v>55092</v>
      </c>
      <c r="C267" s="323">
        <f t="shared" ref="C267:C330" si="67">+C266+1</f>
        <v>343</v>
      </c>
      <c r="D267" s="368" t="e">
        <f>INDEX('Monthly Cash Flow'!$L$189:$EM$189, MATCH(C267, 'Monthly Cash Flow'!$L$12:$EM$12, 0))</f>
        <v>#N/A</v>
      </c>
      <c r="E267" s="368">
        <f t="shared" ca="1" si="56"/>
        <v>0</v>
      </c>
      <c r="F267" s="368" t="e">
        <f t="shared" si="60"/>
        <v>#N/A</v>
      </c>
      <c r="G267" s="368" t="e">
        <f t="shared" ca="1" si="57"/>
        <v>#N/A</v>
      </c>
      <c r="H267" s="369" t="e">
        <f t="shared" ca="1" si="61"/>
        <v>#N/A</v>
      </c>
      <c r="I267" s="370">
        <f>MAX($J$5, INDEX('1 mos LIBOR'!$M$3:$M$122,MATCH(B267,'1 mos LIBOR'!$N$3:$N$122)))</f>
        <v>1.9434900000000001E-2</v>
      </c>
      <c r="J267" s="371">
        <f t="shared" si="62"/>
        <v>0.04</v>
      </c>
      <c r="L267" s="363">
        <f t="shared" ref="L267:L330" si="68">EOMONTH(L266,1)</f>
        <v>54362</v>
      </c>
      <c r="M267" s="323">
        <f t="shared" ref="M267:M330" si="69">+M266+1</f>
        <v>319</v>
      </c>
      <c r="N267" s="368">
        <v>3492.5520007621431</v>
      </c>
      <c r="O267" s="368">
        <f t="shared" ca="1" si="58"/>
        <v>217.33027624246949</v>
      </c>
      <c r="P267" s="368">
        <f t="shared" si="63"/>
        <v>11.641840002540476</v>
      </c>
      <c r="Q267" s="368">
        <f t="shared" ca="1" si="59"/>
        <v>205.68843623992902</v>
      </c>
      <c r="R267" s="369">
        <f t="shared" ca="1" si="64"/>
        <v>3286.8635645222139</v>
      </c>
      <c r="S267" s="370">
        <f>INDEX('1 mos LIBOR'!$M$3:$M$122,MATCH(L267,'1 mos LIBOR'!$N$3:$N$122))</f>
        <v>1.9434900000000001E-2</v>
      </c>
      <c r="T267" s="371">
        <f t="shared" si="65"/>
        <v>0.04</v>
      </c>
    </row>
    <row r="268" spans="2:20">
      <c r="B268" s="367">
        <f t="shared" si="66"/>
        <v>55122</v>
      </c>
      <c r="C268" s="323">
        <f t="shared" si="67"/>
        <v>344</v>
      </c>
      <c r="D268" s="368" t="e">
        <f>INDEX('Monthly Cash Flow'!$L$189:$EM$189, MATCH(C268, 'Monthly Cash Flow'!$L$12:$EM$12, 0))</f>
        <v>#N/A</v>
      </c>
      <c r="E268" s="368">
        <f t="shared" ca="1" si="56"/>
        <v>0</v>
      </c>
      <c r="F268" s="368" t="e">
        <f t="shared" si="60"/>
        <v>#N/A</v>
      </c>
      <c r="G268" s="368" t="e">
        <f t="shared" ca="1" si="57"/>
        <v>#N/A</v>
      </c>
      <c r="H268" s="369" t="e">
        <f t="shared" ca="1" si="61"/>
        <v>#N/A</v>
      </c>
      <c r="I268" s="370">
        <f>MAX($J$5, INDEX('1 mos LIBOR'!$M$3:$M$122,MATCH(B268,'1 mos LIBOR'!$N$3:$N$122)))</f>
        <v>1.9434900000000001E-2</v>
      </c>
      <c r="J268" s="371">
        <f t="shared" si="62"/>
        <v>0.04</v>
      </c>
      <c r="L268" s="363">
        <f t="shared" si="68"/>
        <v>54392</v>
      </c>
      <c r="M268" s="323">
        <f t="shared" si="69"/>
        <v>320</v>
      </c>
      <c r="N268" s="368">
        <v>3465.0738587464784</v>
      </c>
      <c r="O268" s="368">
        <f t="shared" ca="1" si="58"/>
        <v>217.33027624246949</v>
      </c>
      <c r="P268" s="368">
        <f t="shared" si="63"/>
        <v>11.550246195821595</v>
      </c>
      <c r="Q268" s="368">
        <f t="shared" ca="1" si="59"/>
        <v>205.78003004664791</v>
      </c>
      <c r="R268" s="369">
        <f t="shared" ca="1" si="64"/>
        <v>3259.2938286998306</v>
      </c>
      <c r="S268" s="370">
        <f>INDEX('1 mos LIBOR'!$M$3:$M$122,MATCH(L268,'1 mos LIBOR'!$N$3:$N$122))</f>
        <v>1.9434900000000001E-2</v>
      </c>
      <c r="T268" s="371">
        <f t="shared" si="65"/>
        <v>0.04</v>
      </c>
    </row>
    <row r="269" spans="2:20">
      <c r="B269" s="367">
        <f t="shared" si="66"/>
        <v>55153</v>
      </c>
      <c r="C269" s="323">
        <f t="shared" si="67"/>
        <v>345</v>
      </c>
      <c r="D269" s="368" t="e">
        <f>INDEX('Monthly Cash Flow'!$L$189:$EM$189, MATCH(C269, 'Monthly Cash Flow'!$L$12:$EM$12, 0))</f>
        <v>#N/A</v>
      </c>
      <c r="E269" s="368">
        <f t="shared" ca="1" si="56"/>
        <v>0</v>
      </c>
      <c r="F269" s="368" t="e">
        <f t="shared" si="60"/>
        <v>#N/A</v>
      </c>
      <c r="G269" s="368" t="e">
        <f t="shared" ca="1" si="57"/>
        <v>#N/A</v>
      </c>
      <c r="H269" s="369" t="e">
        <f t="shared" ca="1" si="61"/>
        <v>#N/A</v>
      </c>
      <c r="I269" s="370">
        <f>MAX($J$5, INDEX('1 mos LIBOR'!$M$3:$M$122,MATCH(B269,'1 mos LIBOR'!$N$3:$N$122)))</f>
        <v>1.9434900000000001E-2</v>
      </c>
      <c r="J269" s="371">
        <f t="shared" si="62"/>
        <v>0.04</v>
      </c>
      <c r="L269" s="363">
        <f t="shared" si="68"/>
        <v>54423</v>
      </c>
      <c r="M269" s="323">
        <f t="shared" si="69"/>
        <v>321</v>
      </c>
      <c r="N269" s="368">
        <v>3437.4705599765148</v>
      </c>
      <c r="O269" s="368">
        <f t="shared" ca="1" si="58"/>
        <v>217.33027624246949</v>
      </c>
      <c r="P269" s="368">
        <f t="shared" si="63"/>
        <v>11.458235199921717</v>
      </c>
      <c r="Q269" s="368">
        <f t="shared" ca="1" si="59"/>
        <v>205.87204104254778</v>
      </c>
      <c r="R269" s="369">
        <f t="shared" ca="1" si="64"/>
        <v>3231.5985189339672</v>
      </c>
      <c r="S269" s="370">
        <f>INDEX('1 mos LIBOR'!$M$3:$M$122,MATCH(L269,'1 mos LIBOR'!$N$3:$N$122))</f>
        <v>1.9434900000000001E-2</v>
      </c>
      <c r="T269" s="371">
        <f t="shared" si="65"/>
        <v>0.04</v>
      </c>
    </row>
    <row r="270" spans="2:20">
      <c r="B270" s="367">
        <f t="shared" si="66"/>
        <v>55184</v>
      </c>
      <c r="C270" s="323">
        <f t="shared" si="67"/>
        <v>346</v>
      </c>
      <c r="D270" s="368" t="e">
        <f>INDEX('Monthly Cash Flow'!$L$189:$EM$189, MATCH(C270, 'Monthly Cash Flow'!$L$12:$EM$12, 0))</f>
        <v>#N/A</v>
      </c>
      <c r="E270" s="368">
        <f t="shared" ca="1" si="56"/>
        <v>0</v>
      </c>
      <c r="F270" s="368" t="e">
        <f t="shared" si="60"/>
        <v>#N/A</v>
      </c>
      <c r="G270" s="368" t="e">
        <f t="shared" ca="1" si="57"/>
        <v>#N/A</v>
      </c>
      <c r="H270" s="369" t="e">
        <f t="shared" ca="1" si="61"/>
        <v>#N/A</v>
      </c>
      <c r="I270" s="370">
        <f>MAX($J$5, INDEX('1 mos LIBOR'!$M$3:$M$122,MATCH(B270,'1 mos LIBOR'!$N$3:$N$122)))</f>
        <v>1.9434900000000001E-2</v>
      </c>
      <c r="J270" s="371">
        <f t="shared" si="62"/>
        <v>0.04</v>
      </c>
      <c r="L270" s="363">
        <f t="shared" si="68"/>
        <v>54454</v>
      </c>
      <c r="M270" s="323">
        <f t="shared" si="69"/>
        <v>322</v>
      </c>
      <c r="N270" s="368">
        <v>3409.7415343913958</v>
      </c>
      <c r="O270" s="368">
        <f t="shared" ca="1" si="58"/>
        <v>217.33027624246949</v>
      </c>
      <c r="P270" s="368">
        <f t="shared" si="63"/>
        <v>11.365805114637986</v>
      </c>
      <c r="Q270" s="368">
        <f t="shared" ca="1" si="59"/>
        <v>205.9644711278315</v>
      </c>
      <c r="R270" s="369">
        <f t="shared" ca="1" si="64"/>
        <v>3203.7770632635643</v>
      </c>
      <c r="S270" s="370">
        <f>INDEX('1 mos LIBOR'!$M$3:$M$122,MATCH(L270,'1 mos LIBOR'!$N$3:$N$122))</f>
        <v>1.9434900000000001E-2</v>
      </c>
      <c r="T270" s="371">
        <f t="shared" si="65"/>
        <v>0.04</v>
      </c>
    </row>
    <row r="271" spans="2:20">
      <c r="B271" s="367">
        <f t="shared" si="66"/>
        <v>55212</v>
      </c>
      <c r="C271" s="323">
        <f t="shared" si="67"/>
        <v>347</v>
      </c>
      <c r="D271" s="368" t="e">
        <f>INDEX('Monthly Cash Flow'!$L$189:$EM$189, MATCH(C271, 'Monthly Cash Flow'!$L$12:$EM$12, 0))</f>
        <v>#N/A</v>
      </c>
      <c r="E271" s="368">
        <f t="shared" ca="1" si="56"/>
        <v>0</v>
      </c>
      <c r="F271" s="368" t="e">
        <f t="shared" si="60"/>
        <v>#N/A</v>
      </c>
      <c r="G271" s="368" t="e">
        <f t="shared" ca="1" si="57"/>
        <v>#N/A</v>
      </c>
      <c r="H271" s="369" t="e">
        <f t="shared" ca="1" si="61"/>
        <v>#N/A</v>
      </c>
      <c r="I271" s="370">
        <f>MAX($J$5, INDEX('1 mos LIBOR'!$M$3:$M$122,MATCH(B271,'1 mos LIBOR'!$N$3:$N$122)))</f>
        <v>1.9434900000000001E-2</v>
      </c>
      <c r="J271" s="371">
        <f t="shared" si="62"/>
        <v>0.04</v>
      </c>
      <c r="L271" s="363">
        <f t="shared" si="68"/>
        <v>54482</v>
      </c>
      <c r="M271" s="323">
        <f t="shared" si="69"/>
        <v>323</v>
      </c>
      <c r="N271" s="368">
        <v>3381.8862093337675</v>
      </c>
      <c r="O271" s="368">
        <f t="shared" ca="1" si="58"/>
        <v>217.33027624246949</v>
      </c>
      <c r="P271" s="368">
        <f t="shared" si="63"/>
        <v>11.27295403111256</v>
      </c>
      <c r="Q271" s="368">
        <f t="shared" ca="1" si="59"/>
        <v>206.05732221135693</v>
      </c>
      <c r="R271" s="369">
        <f t="shared" ca="1" si="64"/>
        <v>3175.8288871224104</v>
      </c>
      <c r="S271" s="370">
        <f>INDEX('1 mos LIBOR'!$M$3:$M$122,MATCH(L271,'1 mos LIBOR'!$N$3:$N$122))</f>
        <v>1.9434900000000001E-2</v>
      </c>
      <c r="T271" s="371">
        <f t="shared" si="65"/>
        <v>0.04</v>
      </c>
    </row>
    <row r="272" spans="2:20">
      <c r="B272" s="367">
        <f t="shared" si="66"/>
        <v>55243</v>
      </c>
      <c r="C272" s="323">
        <f t="shared" si="67"/>
        <v>348</v>
      </c>
      <c r="D272" s="368" t="e">
        <f>INDEX('Monthly Cash Flow'!$L$189:$EM$189, MATCH(C272, 'Monthly Cash Flow'!$L$12:$EM$12, 0))</f>
        <v>#N/A</v>
      </c>
      <c r="E272" s="368">
        <f t="shared" ca="1" si="56"/>
        <v>0</v>
      </c>
      <c r="F272" s="368" t="e">
        <f t="shared" si="60"/>
        <v>#N/A</v>
      </c>
      <c r="G272" s="368" t="e">
        <f t="shared" ca="1" si="57"/>
        <v>#N/A</v>
      </c>
      <c r="H272" s="369" t="e">
        <f t="shared" ca="1" si="61"/>
        <v>#N/A</v>
      </c>
      <c r="I272" s="370">
        <f>MAX($J$5, INDEX('1 mos LIBOR'!$M$3:$M$122,MATCH(B272,'1 mos LIBOR'!$N$3:$N$122)))</f>
        <v>1.9434900000000001E-2</v>
      </c>
      <c r="J272" s="371">
        <f t="shared" si="62"/>
        <v>0.04</v>
      </c>
      <c r="L272" s="363">
        <f t="shared" si="68"/>
        <v>54513</v>
      </c>
      <c r="M272" s="323">
        <f t="shared" si="69"/>
        <v>324</v>
      </c>
      <c r="N272" s="368">
        <v>3353.9040095379501</v>
      </c>
      <c r="O272" s="368">
        <f t="shared" ca="1" si="58"/>
        <v>217.33027624246949</v>
      </c>
      <c r="P272" s="368">
        <f t="shared" si="63"/>
        <v>11.179680031793167</v>
      </c>
      <c r="Q272" s="368">
        <f t="shared" ca="1" si="59"/>
        <v>206.15059621067633</v>
      </c>
      <c r="R272" s="369">
        <f t="shared" ca="1" si="64"/>
        <v>3147.7534133272738</v>
      </c>
      <c r="S272" s="370">
        <f>INDEX('1 mos LIBOR'!$M$3:$M$122,MATCH(L272,'1 mos LIBOR'!$N$3:$N$122))</f>
        <v>1.9434900000000001E-2</v>
      </c>
      <c r="T272" s="371">
        <f t="shared" si="65"/>
        <v>0.04</v>
      </c>
    </row>
    <row r="273" spans="2:20">
      <c r="B273" s="367">
        <f t="shared" si="66"/>
        <v>55273</v>
      </c>
      <c r="C273" s="323">
        <f t="shared" si="67"/>
        <v>349</v>
      </c>
      <c r="D273" s="368" t="e">
        <f>INDEX('Monthly Cash Flow'!$L$189:$EM$189, MATCH(C273, 'Monthly Cash Flow'!$L$12:$EM$12, 0))</f>
        <v>#N/A</v>
      </c>
      <c r="E273" s="368">
        <f t="shared" ca="1" si="56"/>
        <v>0</v>
      </c>
      <c r="F273" s="368" t="e">
        <f t="shared" si="60"/>
        <v>#N/A</v>
      </c>
      <c r="G273" s="368" t="e">
        <f t="shared" ca="1" si="57"/>
        <v>#N/A</v>
      </c>
      <c r="H273" s="369" t="e">
        <f t="shared" ca="1" si="61"/>
        <v>#N/A</v>
      </c>
      <c r="I273" s="370">
        <f>MAX($J$5, INDEX('1 mos LIBOR'!$M$3:$M$122,MATCH(B273,'1 mos LIBOR'!$N$3:$N$122)))</f>
        <v>1.9434900000000001E-2</v>
      </c>
      <c r="J273" s="371">
        <f t="shared" si="62"/>
        <v>0.04</v>
      </c>
      <c r="L273" s="363">
        <f t="shared" si="68"/>
        <v>54543</v>
      </c>
      <c r="M273" s="323">
        <f t="shared" si="69"/>
        <v>325</v>
      </c>
      <c r="N273" s="368">
        <v>3325.7943571180576</v>
      </c>
      <c r="O273" s="368">
        <f t="shared" ca="1" si="58"/>
        <v>217.33027624246949</v>
      </c>
      <c r="P273" s="368">
        <f t="shared" si="63"/>
        <v>11.085981190393525</v>
      </c>
      <c r="Q273" s="368">
        <f t="shared" ca="1" si="59"/>
        <v>206.24429505207598</v>
      </c>
      <c r="R273" s="369">
        <f t="shared" ca="1" si="64"/>
        <v>3119.5500620659818</v>
      </c>
      <c r="S273" s="370">
        <f>INDEX('1 mos LIBOR'!$M$3:$M$122,MATCH(L273,'1 mos LIBOR'!$N$3:$N$122))</f>
        <v>1.9434900000000001E-2</v>
      </c>
      <c r="T273" s="371">
        <f t="shared" si="65"/>
        <v>0.04</v>
      </c>
    </row>
    <row r="274" spans="2:20">
      <c r="B274" s="367">
        <f t="shared" si="66"/>
        <v>55304</v>
      </c>
      <c r="C274" s="323">
        <f t="shared" si="67"/>
        <v>350</v>
      </c>
      <c r="D274" s="368" t="e">
        <f>INDEX('Monthly Cash Flow'!$L$189:$EM$189, MATCH(C274, 'Monthly Cash Flow'!$L$12:$EM$12, 0))</f>
        <v>#N/A</v>
      </c>
      <c r="E274" s="368">
        <f t="shared" ca="1" si="56"/>
        <v>0</v>
      </c>
      <c r="F274" s="368" t="e">
        <f t="shared" si="60"/>
        <v>#N/A</v>
      </c>
      <c r="G274" s="368" t="e">
        <f t="shared" ca="1" si="57"/>
        <v>#N/A</v>
      </c>
      <c r="H274" s="369" t="e">
        <f t="shared" ca="1" si="61"/>
        <v>#N/A</v>
      </c>
      <c r="I274" s="370">
        <f>MAX($J$5, INDEX('1 mos LIBOR'!$M$3:$M$122,MATCH(B274,'1 mos LIBOR'!$N$3:$N$122)))</f>
        <v>1.9434900000000001E-2</v>
      </c>
      <c r="J274" s="371">
        <f t="shared" si="62"/>
        <v>0.04</v>
      </c>
      <c r="L274" s="363">
        <f t="shared" si="68"/>
        <v>54574</v>
      </c>
      <c r="M274" s="323">
        <f t="shared" si="69"/>
        <v>326</v>
      </c>
      <c r="N274" s="368">
        <v>3297.5566715560644</v>
      </c>
      <c r="O274" s="368">
        <f t="shared" ca="1" si="58"/>
        <v>217.33027624246949</v>
      </c>
      <c r="P274" s="368">
        <f t="shared" si="63"/>
        <v>10.991855571853549</v>
      </c>
      <c r="Q274" s="368">
        <f t="shared" ca="1" si="59"/>
        <v>206.33842067061596</v>
      </c>
      <c r="R274" s="369">
        <f t="shared" ca="1" si="64"/>
        <v>3091.2182508854485</v>
      </c>
      <c r="S274" s="370">
        <f>INDEX('1 mos LIBOR'!$M$3:$M$122,MATCH(L274,'1 mos LIBOR'!$N$3:$N$122))</f>
        <v>1.9434900000000001E-2</v>
      </c>
      <c r="T274" s="371">
        <f t="shared" si="65"/>
        <v>0.04</v>
      </c>
    </row>
    <row r="275" spans="2:20">
      <c r="B275" s="367">
        <f t="shared" si="66"/>
        <v>55334</v>
      </c>
      <c r="C275" s="323">
        <f t="shared" si="67"/>
        <v>351</v>
      </c>
      <c r="D275" s="368" t="e">
        <f>INDEX('Monthly Cash Flow'!$L$189:$EM$189, MATCH(C275, 'Monthly Cash Flow'!$L$12:$EM$12, 0))</f>
        <v>#N/A</v>
      </c>
      <c r="E275" s="368">
        <f t="shared" ca="1" si="56"/>
        <v>0</v>
      </c>
      <c r="F275" s="368" t="e">
        <f t="shared" si="60"/>
        <v>#N/A</v>
      </c>
      <c r="G275" s="368" t="e">
        <f t="shared" ca="1" si="57"/>
        <v>#N/A</v>
      </c>
      <c r="H275" s="369" t="e">
        <f t="shared" ca="1" si="61"/>
        <v>#N/A</v>
      </c>
      <c r="I275" s="370">
        <f>MAX($J$5, INDEX('1 mos LIBOR'!$M$3:$M$122,MATCH(B275,'1 mos LIBOR'!$N$3:$N$122)))</f>
        <v>1.9434900000000001E-2</v>
      </c>
      <c r="J275" s="371">
        <f t="shared" si="62"/>
        <v>0.04</v>
      </c>
      <c r="L275" s="363">
        <f t="shared" si="68"/>
        <v>54604</v>
      </c>
      <c r="M275" s="323">
        <f t="shared" si="69"/>
        <v>327</v>
      </c>
      <c r="N275" s="368">
        <v>3269.1903696898153</v>
      </c>
      <c r="O275" s="368">
        <f t="shared" ca="1" si="58"/>
        <v>217.33027624246949</v>
      </c>
      <c r="P275" s="368">
        <f t="shared" si="63"/>
        <v>10.897301232299384</v>
      </c>
      <c r="Q275" s="368">
        <f t="shared" ca="1" si="59"/>
        <v>206.43297501017011</v>
      </c>
      <c r="R275" s="369">
        <f t="shared" ca="1" si="64"/>
        <v>3062.7573946796451</v>
      </c>
      <c r="S275" s="370">
        <f>INDEX('1 mos LIBOR'!$M$3:$M$122,MATCH(L275,'1 mos LIBOR'!$N$3:$N$122))</f>
        <v>1.9434900000000001E-2</v>
      </c>
      <c r="T275" s="371">
        <f t="shared" si="65"/>
        <v>0.04</v>
      </c>
    </row>
    <row r="276" spans="2:20">
      <c r="B276" s="367">
        <f t="shared" si="66"/>
        <v>55365</v>
      </c>
      <c r="C276" s="323">
        <f t="shared" si="67"/>
        <v>352</v>
      </c>
      <c r="D276" s="368" t="e">
        <f>INDEX('Monthly Cash Flow'!$L$189:$EM$189, MATCH(C276, 'Monthly Cash Flow'!$L$12:$EM$12, 0))</f>
        <v>#N/A</v>
      </c>
      <c r="E276" s="368">
        <f t="shared" ca="1" si="56"/>
        <v>0</v>
      </c>
      <c r="F276" s="368" t="e">
        <f t="shared" si="60"/>
        <v>#N/A</v>
      </c>
      <c r="G276" s="368" t="e">
        <f t="shared" ca="1" si="57"/>
        <v>#N/A</v>
      </c>
      <c r="H276" s="369" t="e">
        <f t="shared" ca="1" si="61"/>
        <v>#N/A</v>
      </c>
      <c r="I276" s="370">
        <f>MAX($J$5, INDEX('1 mos LIBOR'!$M$3:$M$122,MATCH(B276,'1 mos LIBOR'!$N$3:$N$122)))</f>
        <v>1.9434900000000001E-2</v>
      </c>
      <c r="J276" s="371">
        <f t="shared" si="62"/>
        <v>0.04</v>
      </c>
      <c r="L276" s="363">
        <f t="shared" si="68"/>
        <v>54635</v>
      </c>
      <c r="M276" s="323">
        <f t="shared" si="69"/>
        <v>328</v>
      </c>
      <c r="N276" s="368">
        <v>3240.6948657009834</v>
      </c>
      <c r="O276" s="368">
        <f t="shared" ca="1" si="58"/>
        <v>217.33027624246949</v>
      </c>
      <c r="P276" s="368">
        <f t="shared" si="63"/>
        <v>10.802316219003279</v>
      </c>
      <c r="Q276" s="368">
        <f t="shared" ca="1" si="59"/>
        <v>206.52796002346622</v>
      </c>
      <c r="R276" s="369">
        <f t="shared" ca="1" si="64"/>
        <v>3034.1669056775172</v>
      </c>
      <c r="S276" s="370">
        <f>INDEX('1 mos LIBOR'!$M$3:$M$122,MATCH(L276,'1 mos LIBOR'!$N$3:$N$122))</f>
        <v>1.9434900000000001E-2</v>
      </c>
      <c r="T276" s="371">
        <f t="shared" si="65"/>
        <v>0.04</v>
      </c>
    </row>
    <row r="277" spans="2:20">
      <c r="B277" s="367">
        <f t="shared" si="66"/>
        <v>55396</v>
      </c>
      <c r="C277" s="323">
        <f t="shared" si="67"/>
        <v>353</v>
      </c>
      <c r="D277" s="368" t="e">
        <f>INDEX('Monthly Cash Flow'!$L$189:$EM$189, MATCH(C277, 'Monthly Cash Flow'!$L$12:$EM$12, 0))</f>
        <v>#N/A</v>
      </c>
      <c r="E277" s="368">
        <f t="shared" ca="1" si="56"/>
        <v>0</v>
      </c>
      <c r="F277" s="368" t="e">
        <f t="shared" si="60"/>
        <v>#N/A</v>
      </c>
      <c r="G277" s="368" t="e">
        <f t="shared" ca="1" si="57"/>
        <v>#N/A</v>
      </c>
      <c r="H277" s="369" t="e">
        <f t="shared" ca="1" si="61"/>
        <v>#N/A</v>
      </c>
      <c r="I277" s="370">
        <f>MAX($J$5, INDEX('1 mos LIBOR'!$M$3:$M$122,MATCH(B277,'1 mos LIBOR'!$N$3:$N$122)))</f>
        <v>1.9434900000000001E-2</v>
      </c>
      <c r="J277" s="371">
        <f t="shared" si="62"/>
        <v>0.04</v>
      </c>
      <c r="L277" s="363">
        <f t="shared" si="68"/>
        <v>54666</v>
      </c>
      <c r="M277" s="323">
        <f t="shared" si="69"/>
        <v>329</v>
      </c>
      <c r="N277" s="368">
        <v>3212.0695711029707</v>
      </c>
      <c r="O277" s="368">
        <f t="shared" ca="1" si="58"/>
        <v>217.33027624246949</v>
      </c>
      <c r="P277" s="368">
        <f t="shared" si="63"/>
        <v>10.706898570343236</v>
      </c>
      <c r="Q277" s="368">
        <f t="shared" ca="1" si="59"/>
        <v>206.62337767212625</v>
      </c>
      <c r="R277" s="369">
        <f t="shared" ca="1" si="64"/>
        <v>3005.4461934308447</v>
      </c>
      <c r="S277" s="370">
        <f>INDEX('1 mos LIBOR'!$M$3:$M$122,MATCH(L277,'1 mos LIBOR'!$N$3:$N$122))</f>
        <v>1.9434900000000001E-2</v>
      </c>
      <c r="T277" s="371">
        <f t="shared" si="65"/>
        <v>0.04</v>
      </c>
    </row>
    <row r="278" spans="2:20">
      <c r="B278" s="367">
        <f t="shared" si="66"/>
        <v>55426</v>
      </c>
      <c r="C278" s="323">
        <f t="shared" si="67"/>
        <v>354</v>
      </c>
      <c r="D278" s="368" t="e">
        <f>INDEX('Monthly Cash Flow'!$L$189:$EM$189, MATCH(C278, 'Monthly Cash Flow'!$L$12:$EM$12, 0))</f>
        <v>#N/A</v>
      </c>
      <c r="E278" s="368">
        <f t="shared" ca="1" si="56"/>
        <v>0</v>
      </c>
      <c r="F278" s="368" t="e">
        <f t="shared" si="60"/>
        <v>#N/A</v>
      </c>
      <c r="G278" s="368" t="e">
        <f t="shared" ca="1" si="57"/>
        <v>#N/A</v>
      </c>
      <c r="H278" s="369" t="e">
        <f t="shared" ca="1" si="61"/>
        <v>#N/A</v>
      </c>
      <c r="I278" s="370">
        <f>MAX($J$5, INDEX('1 mos LIBOR'!$M$3:$M$122,MATCH(B278,'1 mos LIBOR'!$N$3:$N$122)))</f>
        <v>1.9434900000000001E-2</v>
      </c>
      <c r="J278" s="371">
        <f t="shared" si="62"/>
        <v>0.04</v>
      </c>
      <c r="L278" s="363">
        <f t="shared" si="68"/>
        <v>54696</v>
      </c>
      <c r="M278" s="323">
        <f t="shared" si="69"/>
        <v>330</v>
      </c>
      <c r="N278" s="368">
        <v>3183.3138947287553</v>
      </c>
      <c r="O278" s="368">
        <f t="shared" ca="1" si="58"/>
        <v>217.33027624246949</v>
      </c>
      <c r="P278" s="368">
        <f t="shared" si="63"/>
        <v>10.611046315762518</v>
      </c>
      <c r="Q278" s="368">
        <f t="shared" ca="1" si="59"/>
        <v>206.71922992670699</v>
      </c>
      <c r="R278" s="369">
        <f t="shared" ca="1" si="64"/>
        <v>2976.5946648020481</v>
      </c>
      <c r="S278" s="370">
        <f>INDEX('1 mos LIBOR'!$M$3:$M$122,MATCH(L278,'1 mos LIBOR'!$N$3:$N$122))</f>
        <v>1.9434900000000001E-2</v>
      </c>
      <c r="T278" s="371">
        <f t="shared" si="65"/>
        <v>0.04</v>
      </c>
    </row>
    <row r="279" spans="2:20">
      <c r="B279" s="367">
        <f t="shared" si="66"/>
        <v>55457</v>
      </c>
      <c r="C279" s="323">
        <f t="shared" si="67"/>
        <v>355</v>
      </c>
      <c r="D279" s="368" t="e">
        <f>INDEX('Monthly Cash Flow'!$L$189:$EM$189, MATCH(C279, 'Monthly Cash Flow'!$L$12:$EM$12, 0))</f>
        <v>#N/A</v>
      </c>
      <c r="E279" s="368">
        <f t="shared" ca="1" si="56"/>
        <v>0</v>
      </c>
      <c r="F279" s="368" t="e">
        <f t="shared" si="60"/>
        <v>#N/A</v>
      </c>
      <c r="G279" s="368" t="e">
        <f t="shared" ca="1" si="57"/>
        <v>#N/A</v>
      </c>
      <c r="H279" s="369" t="e">
        <f t="shared" ca="1" si="61"/>
        <v>#N/A</v>
      </c>
      <c r="I279" s="370">
        <f>MAX($J$5, INDEX('1 mos LIBOR'!$M$3:$M$122,MATCH(B279,'1 mos LIBOR'!$N$3:$N$122)))</f>
        <v>1.9434900000000001E-2</v>
      </c>
      <c r="J279" s="371">
        <f t="shared" si="62"/>
        <v>0.04</v>
      </c>
      <c r="L279" s="363">
        <f t="shared" si="68"/>
        <v>54727</v>
      </c>
      <c r="M279" s="323">
        <f t="shared" si="69"/>
        <v>331</v>
      </c>
      <c r="N279" s="368">
        <v>3154.4272427186825</v>
      </c>
      <c r="O279" s="368">
        <f t="shared" ca="1" si="58"/>
        <v>217.33027624246949</v>
      </c>
      <c r="P279" s="368">
        <f t="shared" si="63"/>
        <v>10.514757475728942</v>
      </c>
      <c r="Q279" s="368">
        <f t="shared" ca="1" si="59"/>
        <v>206.81551876674055</v>
      </c>
      <c r="R279" s="369">
        <f t="shared" ca="1" si="64"/>
        <v>2947.6117239519417</v>
      </c>
      <c r="S279" s="370">
        <f>INDEX('1 mos LIBOR'!$M$3:$M$122,MATCH(L279,'1 mos LIBOR'!$N$3:$N$122))</f>
        <v>1.9434900000000001E-2</v>
      </c>
      <c r="T279" s="371">
        <f t="shared" si="65"/>
        <v>0.04</v>
      </c>
    </row>
    <row r="280" spans="2:20">
      <c r="B280" s="367">
        <f t="shared" si="66"/>
        <v>55487</v>
      </c>
      <c r="C280" s="323">
        <f t="shared" si="67"/>
        <v>356</v>
      </c>
      <c r="D280" s="368" t="e">
        <f>INDEX('Monthly Cash Flow'!$L$189:$EM$189, MATCH(C280, 'Monthly Cash Flow'!$L$12:$EM$12, 0))</f>
        <v>#N/A</v>
      </c>
      <c r="E280" s="368">
        <f t="shared" ca="1" si="56"/>
        <v>0</v>
      </c>
      <c r="F280" s="368" t="e">
        <f t="shared" si="60"/>
        <v>#N/A</v>
      </c>
      <c r="G280" s="368" t="e">
        <f t="shared" ca="1" si="57"/>
        <v>#N/A</v>
      </c>
      <c r="H280" s="369" t="e">
        <f t="shared" ca="1" si="61"/>
        <v>#N/A</v>
      </c>
      <c r="I280" s="370">
        <f>MAX($J$5, INDEX('1 mos LIBOR'!$M$3:$M$122,MATCH(B280,'1 mos LIBOR'!$N$3:$N$122)))</f>
        <v>1.9434900000000001E-2</v>
      </c>
      <c r="J280" s="371">
        <f t="shared" si="62"/>
        <v>0.04</v>
      </c>
      <c r="L280" s="363">
        <f t="shared" si="68"/>
        <v>54757</v>
      </c>
      <c r="M280" s="323">
        <f t="shared" si="69"/>
        <v>332</v>
      </c>
      <c r="N280" s="368">
        <v>3125.4090185082005</v>
      </c>
      <c r="O280" s="368">
        <f t="shared" ca="1" si="58"/>
        <v>217.33027624246949</v>
      </c>
      <c r="P280" s="368">
        <f t="shared" si="63"/>
        <v>10.418030061694003</v>
      </c>
      <c r="Q280" s="368">
        <f t="shared" ca="1" si="59"/>
        <v>206.9122461807755</v>
      </c>
      <c r="R280" s="369">
        <f t="shared" ca="1" si="64"/>
        <v>2918.4967723274249</v>
      </c>
      <c r="S280" s="370">
        <f>INDEX('1 mos LIBOR'!$M$3:$M$122,MATCH(L280,'1 mos LIBOR'!$N$3:$N$122))</f>
        <v>1.9434900000000001E-2</v>
      </c>
      <c r="T280" s="371">
        <f t="shared" si="65"/>
        <v>0.04</v>
      </c>
    </row>
    <row r="281" spans="2:20">
      <c r="B281" s="367">
        <f t="shared" si="66"/>
        <v>55518</v>
      </c>
      <c r="C281" s="323">
        <f t="shared" si="67"/>
        <v>357</v>
      </c>
      <c r="D281" s="368" t="e">
        <f>INDEX('Monthly Cash Flow'!$L$189:$EM$189, MATCH(C281, 'Monthly Cash Flow'!$L$12:$EM$12, 0))</f>
        <v>#N/A</v>
      </c>
      <c r="E281" s="368">
        <f t="shared" ca="1" si="56"/>
        <v>0</v>
      </c>
      <c r="F281" s="368" t="e">
        <f t="shared" si="60"/>
        <v>#N/A</v>
      </c>
      <c r="G281" s="368" t="e">
        <f t="shared" ca="1" si="57"/>
        <v>#N/A</v>
      </c>
      <c r="H281" s="369" t="e">
        <f t="shared" ca="1" si="61"/>
        <v>#N/A</v>
      </c>
      <c r="I281" s="370">
        <f>MAX($J$5, INDEX('1 mos LIBOR'!$M$3:$M$122,MATCH(B281,'1 mos LIBOR'!$N$3:$N$122)))</f>
        <v>1.9434900000000001E-2</v>
      </c>
      <c r="J281" s="371">
        <f t="shared" si="62"/>
        <v>0.04</v>
      </c>
      <c r="L281" s="363">
        <f t="shared" si="68"/>
        <v>54788</v>
      </c>
      <c r="M281" s="323">
        <f t="shared" si="69"/>
        <v>333</v>
      </c>
      <c r="N281" s="368">
        <v>3096.2586228155401</v>
      </c>
      <c r="O281" s="368">
        <f t="shared" ca="1" si="58"/>
        <v>217.33027624246949</v>
      </c>
      <c r="P281" s="368">
        <f t="shared" si="63"/>
        <v>10.320862076051801</v>
      </c>
      <c r="Q281" s="368">
        <f t="shared" ca="1" si="59"/>
        <v>207.00941416641768</v>
      </c>
      <c r="R281" s="369">
        <f t="shared" ca="1" si="64"/>
        <v>2889.2492086491225</v>
      </c>
      <c r="S281" s="370">
        <f>INDEX('1 mos LIBOR'!$M$3:$M$122,MATCH(L281,'1 mos LIBOR'!$N$3:$N$122))</f>
        <v>1.9434900000000001E-2</v>
      </c>
      <c r="T281" s="371">
        <f t="shared" si="65"/>
        <v>0.04</v>
      </c>
    </row>
    <row r="282" spans="2:20">
      <c r="B282" s="367">
        <f t="shared" si="66"/>
        <v>55549</v>
      </c>
      <c r="C282" s="323">
        <f t="shared" si="67"/>
        <v>358</v>
      </c>
      <c r="D282" s="368" t="e">
        <f>INDEX('Monthly Cash Flow'!$L$189:$EM$189, MATCH(C282, 'Monthly Cash Flow'!$L$12:$EM$12, 0))</f>
        <v>#N/A</v>
      </c>
      <c r="E282" s="368">
        <f t="shared" ca="1" si="56"/>
        <v>0</v>
      </c>
      <c r="F282" s="368" t="e">
        <f t="shared" si="60"/>
        <v>#N/A</v>
      </c>
      <c r="G282" s="368" t="e">
        <f t="shared" ca="1" si="57"/>
        <v>#N/A</v>
      </c>
      <c r="H282" s="369" t="e">
        <f t="shared" ca="1" si="61"/>
        <v>#N/A</v>
      </c>
      <c r="I282" s="370">
        <f>MAX($J$5, INDEX('1 mos LIBOR'!$M$3:$M$122,MATCH(B282,'1 mos LIBOR'!$N$3:$N$122)))</f>
        <v>1.9434900000000001E-2</v>
      </c>
      <c r="J282" s="371">
        <f t="shared" si="62"/>
        <v>0.04</v>
      </c>
      <c r="L282" s="363">
        <f t="shared" si="68"/>
        <v>54819</v>
      </c>
      <c r="M282" s="323">
        <f t="shared" si="69"/>
        <v>334</v>
      </c>
      <c r="N282" s="368">
        <v>3066.975453629339</v>
      </c>
      <c r="O282" s="368">
        <f t="shared" ca="1" si="58"/>
        <v>217.33027624246949</v>
      </c>
      <c r="P282" s="368">
        <f t="shared" si="63"/>
        <v>10.223251512097796</v>
      </c>
      <c r="Q282" s="368">
        <f t="shared" ca="1" si="59"/>
        <v>207.10702473037171</v>
      </c>
      <c r="R282" s="369">
        <f t="shared" ca="1" si="64"/>
        <v>2859.8684288989671</v>
      </c>
      <c r="S282" s="370">
        <f>INDEX('1 mos LIBOR'!$M$3:$M$122,MATCH(L282,'1 mos LIBOR'!$N$3:$N$122))</f>
        <v>1.9434900000000001E-2</v>
      </c>
      <c r="T282" s="371">
        <f t="shared" si="65"/>
        <v>0.04</v>
      </c>
    </row>
    <row r="283" spans="2:20">
      <c r="B283" s="367">
        <f t="shared" si="66"/>
        <v>55578</v>
      </c>
      <c r="C283" s="323">
        <f t="shared" si="67"/>
        <v>359</v>
      </c>
      <c r="D283" s="368" t="e">
        <f>INDEX('Monthly Cash Flow'!$L$189:$EM$189, MATCH(C283, 'Monthly Cash Flow'!$L$12:$EM$12, 0))</f>
        <v>#N/A</v>
      </c>
      <c r="E283" s="368">
        <f t="shared" ca="1" si="56"/>
        <v>0</v>
      </c>
      <c r="F283" s="368" t="e">
        <f t="shared" si="60"/>
        <v>#N/A</v>
      </c>
      <c r="G283" s="368" t="e">
        <f t="shared" ca="1" si="57"/>
        <v>#N/A</v>
      </c>
      <c r="H283" s="369" t="e">
        <f t="shared" ca="1" si="61"/>
        <v>#N/A</v>
      </c>
      <c r="I283" s="370">
        <f>MAX($J$5, INDEX('1 mos LIBOR'!$M$3:$M$122,MATCH(B283,'1 mos LIBOR'!$N$3:$N$122)))</f>
        <v>1.9434900000000001E-2</v>
      </c>
      <c r="J283" s="371">
        <f t="shared" si="62"/>
        <v>0.04</v>
      </c>
      <c r="L283" s="363">
        <f t="shared" si="68"/>
        <v>54847</v>
      </c>
      <c r="M283" s="323">
        <f t="shared" si="69"/>
        <v>335</v>
      </c>
      <c r="N283" s="368">
        <v>3037.5589061962078</v>
      </c>
      <c r="O283" s="368">
        <f t="shared" ca="1" si="58"/>
        <v>217.33027624246949</v>
      </c>
      <c r="P283" s="368">
        <f t="shared" si="63"/>
        <v>10.125196353987359</v>
      </c>
      <c r="Q283" s="368">
        <f t="shared" ca="1" si="59"/>
        <v>207.20507988848215</v>
      </c>
      <c r="R283" s="369">
        <f t="shared" ca="1" si="64"/>
        <v>2830.3538263077257</v>
      </c>
      <c r="S283" s="370">
        <f>INDEX('1 mos LIBOR'!$M$3:$M$122,MATCH(L283,'1 mos LIBOR'!$N$3:$N$122))</f>
        <v>1.9434900000000001E-2</v>
      </c>
      <c r="T283" s="371">
        <f t="shared" si="65"/>
        <v>0.04</v>
      </c>
    </row>
    <row r="284" spans="2:20">
      <c r="B284" s="367">
        <f t="shared" si="66"/>
        <v>55609</v>
      </c>
      <c r="C284" s="323">
        <f t="shared" si="67"/>
        <v>360</v>
      </c>
      <c r="D284" s="368" t="e">
        <f>INDEX('Monthly Cash Flow'!$L$189:$EM$189, MATCH(C284, 'Monthly Cash Flow'!$L$12:$EM$12, 0))</f>
        <v>#N/A</v>
      </c>
      <c r="E284" s="368">
        <f t="shared" ca="1" si="56"/>
        <v>0</v>
      </c>
      <c r="F284" s="368" t="e">
        <f t="shared" si="60"/>
        <v>#N/A</v>
      </c>
      <c r="G284" s="368" t="e">
        <f t="shared" ca="1" si="57"/>
        <v>#N/A</v>
      </c>
      <c r="H284" s="369" t="e">
        <f t="shared" ca="1" si="61"/>
        <v>#N/A</v>
      </c>
      <c r="I284" s="370">
        <f>MAX($J$5, INDEX('1 mos LIBOR'!$M$3:$M$122,MATCH(B284,'1 mos LIBOR'!$N$3:$N$122)))</f>
        <v>1.9434900000000001E-2</v>
      </c>
      <c r="J284" s="371">
        <f t="shared" si="62"/>
        <v>0.04</v>
      </c>
      <c r="L284" s="363">
        <f t="shared" si="68"/>
        <v>54878</v>
      </c>
      <c r="M284" s="323">
        <f t="shared" si="69"/>
        <v>336</v>
      </c>
      <c r="N284" s="368">
        <v>3008.008373008242</v>
      </c>
      <c r="O284" s="368">
        <f t="shared" ca="1" si="58"/>
        <v>217.33027624246949</v>
      </c>
      <c r="P284" s="368">
        <f t="shared" si="63"/>
        <v>10.02669457669414</v>
      </c>
      <c r="Q284" s="368">
        <f t="shared" ca="1" si="59"/>
        <v>207.30358166577537</v>
      </c>
      <c r="R284" s="369">
        <f t="shared" ca="1" si="64"/>
        <v>2800.7047913424667</v>
      </c>
      <c r="S284" s="370">
        <f>INDEX('1 mos LIBOR'!$M$3:$M$122,MATCH(L284,'1 mos LIBOR'!$N$3:$N$122))</f>
        <v>1.9434900000000001E-2</v>
      </c>
      <c r="T284" s="371">
        <f t="shared" si="65"/>
        <v>0.04</v>
      </c>
    </row>
    <row r="285" spans="2:20">
      <c r="B285" s="367">
        <f t="shared" si="66"/>
        <v>55639</v>
      </c>
      <c r="C285" s="323">
        <f t="shared" si="67"/>
        <v>361</v>
      </c>
      <c r="D285" s="368" t="e">
        <f>INDEX('Monthly Cash Flow'!$L$189:$EM$189, MATCH(C285, 'Monthly Cash Flow'!$L$12:$EM$12, 0))</f>
        <v>#N/A</v>
      </c>
      <c r="E285" s="368">
        <f t="shared" ca="1" si="56"/>
        <v>0</v>
      </c>
      <c r="F285" s="368" t="e">
        <f t="shared" si="60"/>
        <v>#N/A</v>
      </c>
      <c r="G285" s="368" t="e">
        <f t="shared" ca="1" si="57"/>
        <v>#N/A</v>
      </c>
      <c r="H285" s="369" t="e">
        <f t="shared" ca="1" si="61"/>
        <v>#N/A</v>
      </c>
      <c r="I285" s="370">
        <f>MAX($J$5, INDEX('1 mos LIBOR'!$M$3:$M$122,MATCH(B285,'1 mos LIBOR'!$N$3:$N$122)))</f>
        <v>1.9434900000000001E-2</v>
      </c>
      <c r="J285" s="371">
        <f t="shared" si="62"/>
        <v>0.04</v>
      </c>
      <c r="L285" s="363">
        <f t="shared" si="68"/>
        <v>54908</v>
      </c>
      <c r="M285" s="323">
        <f t="shared" si="69"/>
        <v>337</v>
      </c>
      <c r="N285" s="368">
        <v>2978.3232437904749</v>
      </c>
      <c r="O285" s="368">
        <f t="shared" ca="1" si="58"/>
        <v>217.33027624246949</v>
      </c>
      <c r="P285" s="368">
        <f t="shared" si="63"/>
        <v>9.9277441459682496</v>
      </c>
      <c r="Q285" s="368">
        <f t="shared" ca="1" si="59"/>
        <v>207.40253209650123</v>
      </c>
      <c r="R285" s="369">
        <f t="shared" ca="1" si="64"/>
        <v>2770.9207116939738</v>
      </c>
      <c r="S285" s="370">
        <f>INDEX('1 mos LIBOR'!$M$3:$M$122,MATCH(L285,'1 mos LIBOR'!$N$3:$N$122))</f>
        <v>1.9434900000000001E-2</v>
      </c>
      <c r="T285" s="371">
        <f t="shared" si="65"/>
        <v>0.04</v>
      </c>
    </row>
    <row r="286" spans="2:20">
      <c r="B286" s="367">
        <f t="shared" si="66"/>
        <v>55670</v>
      </c>
      <c r="C286" s="323">
        <f t="shared" si="67"/>
        <v>362</v>
      </c>
      <c r="D286" s="368" t="e">
        <f>INDEX('Monthly Cash Flow'!$L$189:$EM$189, MATCH(C286, 'Monthly Cash Flow'!$L$12:$EM$12, 0))</f>
        <v>#N/A</v>
      </c>
      <c r="E286" s="368">
        <f t="shared" ca="1" si="56"/>
        <v>0</v>
      </c>
      <c r="F286" s="368" t="e">
        <f t="shared" si="60"/>
        <v>#N/A</v>
      </c>
      <c r="G286" s="368" t="e">
        <f t="shared" ca="1" si="57"/>
        <v>#N/A</v>
      </c>
      <c r="H286" s="369" t="e">
        <f t="shared" ca="1" si="61"/>
        <v>#N/A</v>
      </c>
      <c r="I286" s="370">
        <f>MAX($J$5, INDEX('1 mos LIBOR'!$M$3:$M$122,MATCH(B286,'1 mos LIBOR'!$N$3:$N$122)))</f>
        <v>1.9434900000000001E-2</v>
      </c>
      <c r="J286" s="371">
        <f t="shared" si="62"/>
        <v>0.04</v>
      </c>
      <c r="L286" s="363">
        <f t="shared" si="68"/>
        <v>54939</v>
      </c>
      <c r="M286" s="323">
        <f t="shared" si="69"/>
        <v>338</v>
      </c>
      <c r="N286" s="368">
        <v>2948.5029054882748</v>
      </c>
      <c r="O286" s="368">
        <f t="shared" ca="1" si="58"/>
        <v>217.33027624246949</v>
      </c>
      <c r="P286" s="368">
        <f t="shared" si="63"/>
        <v>9.8283430182942499</v>
      </c>
      <c r="Q286" s="368">
        <f t="shared" ca="1" si="59"/>
        <v>207.50193322417525</v>
      </c>
      <c r="R286" s="369">
        <f t="shared" ca="1" si="64"/>
        <v>2741.0009722640993</v>
      </c>
      <c r="S286" s="370">
        <f>INDEX('1 mos LIBOR'!$M$3:$M$122,MATCH(L286,'1 mos LIBOR'!$N$3:$N$122))</f>
        <v>1.9434900000000001E-2</v>
      </c>
      <c r="T286" s="371">
        <f t="shared" si="65"/>
        <v>0.04</v>
      </c>
    </row>
    <row r="287" spans="2:20">
      <c r="B287" s="367">
        <f t="shared" si="66"/>
        <v>55700</v>
      </c>
      <c r="C287" s="323">
        <f t="shared" si="67"/>
        <v>363</v>
      </c>
      <c r="D287" s="368" t="e">
        <f>INDEX('Monthly Cash Flow'!$L$189:$EM$189, MATCH(C287, 'Monthly Cash Flow'!$L$12:$EM$12, 0))</f>
        <v>#N/A</v>
      </c>
      <c r="E287" s="368">
        <f t="shared" ca="1" si="56"/>
        <v>0</v>
      </c>
      <c r="F287" s="368" t="e">
        <f t="shared" si="60"/>
        <v>#N/A</v>
      </c>
      <c r="G287" s="368" t="e">
        <f t="shared" ca="1" si="57"/>
        <v>#N/A</v>
      </c>
      <c r="H287" s="369" t="e">
        <f t="shared" ca="1" si="61"/>
        <v>#N/A</v>
      </c>
      <c r="I287" s="370">
        <f>MAX($J$5, INDEX('1 mos LIBOR'!$M$3:$M$122,MATCH(B287,'1 mos LIBOR'!$N$3:$N$122)))</f>
        <v>1.9434900000000001E-2</v>
      </c>
      <c r="J287" s="371">
        <f t="shared" si="62"/>
        <v>0.04</v>
      </c>
      <c r="L287" s="363">
        <f t="shared" si="68"/>
        <v>54969</v>
      </c>
      <c r="M287" s="323">
        <f t="shared" si="69"/>
        <v>339</v>
      </c>
      <c r="N287" s="368">
        <v>2918.5467422546844</v>
      </c>
      <c r="O287" s="368">
        <f t="shared" ca="1" si="58"/>
        <v>217.33027624246949</v>
      </c>
      <c r="P287" s="368">
        <f t="shared" si="63"/>
        <v>9.7284891408489482</v>
      </c>
      <c r="Q287" s="368">
        <f t="shared" ca="1" si="59"/>
        <v>207.60178710162054</v>
      </c>
      <c r="R287" s="369">
        <f t="shared" ca="1" si="64"/>
        <v>2710.9449551530638</v>
      </c>
      <c r="S287" s="370">
        <f>INDEX('1 mos LIBOR'!$M$3:$M$122,MATCH(L287,'1 mos LIBOR'!$N$3:$N$122))</f>
        <v>1.9434900000000001E-2</v>
      </c>
      <c r="T287" s="371">
        <f t="shared" si="65"/>
        <v>0.04</v>
      </c>
    </row>
    <row r="288" spans="2:20">
      <c r="B288" s="367">
        <f t="shared" si="66"/>
        <v>55731</v>
      </c>
      <c r="C288" s="323">
        <f t="shared" si="67"/>
        <v>364</v>
      </c>
      <c r="D288" s="368" t="e">
        <f>INDEX('Monthly Cash Flow'!$L$189:$EM$189, MATCH(C288, 'Monthly Cash Flow'!$L$12:$EM$12, 0))</f>
        <v>#N/A</v>
      </c>
      <c r="E288" s="368">
        <f t="shared" ca="1" si="56"/>
        <v>0</v>
      </c>
      <c r="F288" s="368" t="e">
        <f t="shared" si="60"/>
        <v>#N/A</v>
      </c>
      <c r="G288" s="368" t="e">
        <f t="shared" ca="1" si="57"/>
        <v>#N/A</v>
      </c>
      <c r="H288" s="369" t="e">
        <f t="shared" ca="1" si="61"/>
        <v>#N/A</v>
      </c>
      <c r="I288" s="370">
        <f>MAX($J$5, INDEX('1 mos LIBOR'!$M$3:$M$122,MATCH(B288,'1 mos LIBOR'!$N$3:$N$122)))</f>
        <v>1.9434900000000001E-2</v>
      </c>
      <c r="J288" s="371">
        <f t="shared" si="62"/>
        <v>0.04</v>
      </c>
      <c r="L288" s="363">
        <f t="shared" si="68"/>
        <v>55000</v>
      </c>
      <c r="M288" s="323">
        <f t="shared" si="69"/>
        <v>340</v>
      </c>
      <c r="N288" s="368">
        <v>2888.4541354377016</v>
      </c>
      <c r="O288" s="368">
        <f t="shared" ca="1" si="58"/>
        <v>217.33027624246949</v>
      </c>
      <c r="P288" s="368">
        <f t="shared" si="63"/>
        <v>9.6281804514590057</v>
      </c>
      <c r="Q288" s="368">
        <f t="shared" ca="1" si="59"/>
        <v>207.70209579101049</v>
      </c>
      <c r="R288" s="369">
        <f t="shared" ca="1" si="64"/>
        <v>2680.7520396466912</v>
      </c>
      <c r="S288" s="370">
        <f>INDEX('1 mos LIBOR'!$M$3:$M$122,MATCH(L288,'1 mos LIBOR'!$N$3:$N$122))</f>
        <v>1.9434900000000001E-2</v>
      </c>
      <c r="T288" s="371">
        <f t="shared" si="65"/>
        <v>0.04</v>
      </c>
    </row>
    <row r="289" spans="2:20">
      <c r="B289" s="367">
        <f t="shared" si="66"/>
        <v>55762</v>
      </c>
      <c r="C289" s="323">
        <f t="shared" si="67"/>
        <v>365</v>
      </c>
      <c r="D289" s="368" t="e">
        <f>INDEX('Monthly Cash Flow'!$L$189:$EM$189, MATCH(C289, 'Monthly Cash Flow'!$L$12:$EM$12, 0))</f>
        <v>#N/A</v>
      </c>
      <c r="E289" s="368">
        <f t="shared" ca="1" si="56"/>
        <v>0</v>
      </c>
      <c r="F289" s="368" t="e">
        <f t="shared" si="60"/>
        <v>#N/A</v>
      </c>
      <c r="G289" s="368" t="e">
        <f t="shared" ca="1" si="57"/>
        <v>#N/A</v>
      </c>
      <c r="H289" s="369" t="e">
        <f t="shared" ca="1" si="61"/>
        <v>#N/A</v>
      </c>
      <c r="I289" s="370">
        <f>MAX($J$5, INDEX('1 mos LIBOR'!$M$3:$M$122,MATCH(B289,'1 mos LIBOR'!$N$3:$N$122)))</f>
        <v>1.9434900000000001E-2</v>
      </c>
      <c r="J289" s="371">
        <f t="shared" si="62"/>
        <v>0.04</v>
      </c>
      <c r="L289" s="363">
        <f t="shared" si="68"/>
        <v>55031</v>
      </c>
      <c r="M289" s="323">
        <f t="shared" si="69"/>
        <v>341</v>
      </c>
      <c r="N289" s="368">
        <v>2858.2244635675038</v>
      </c>
      <c r="O289" s="368">
        <f t="shared" ca="1" si="58"/>
        <v>217.33027624246949</v>
      </c>
      <c r="P289" s="368">
        <f t="shared" si="63"/>
        <v>9.5274148785583463</v>
      </c>
      <c r="Q289" s="368">
        <f t="shared" ca="1" si="59"/>
        <v>207.80286136391115</v>
      </c>
      <c r="R289" s="369">
        <f t="shared" ca="1" si="64"/>
        <v>2650.4216022035926</v>
      </c>
      <c r="S289" s="370">
        <f>INDEX('1 mos LIBOR'!$M$3:$M$122,MATCH(L289,'1 mos LIBOR'!$N$3:$N$122))</f>
        <v>1.9434900000000001E-2</v>
      </c>
      <c r="T289" s="371">
        <f t="shared" si="65"/>
        <v>0.04</v>
      </c>
    </row>
    <row r="290" spans="2:20">
      <c r="B290" s="367">
        <f t="shared" si="66"/>
        <v>55792</v>
      </c>
      <c r="C290" s="323">
        <f t="shared" si="67"/>
        <v>366</v>
      </c>
      <c r="D290" s="368" t="e">
        <f>INDEX('Monthly Cash Flow'!$L$189:$EM$189, MATCH(C290, 'Monthly Cash Flow'!$L$12:$EM$12, 0))</f>
        <v>#N/A</v>
      </c>
      <c r="E290" s="368">
        <f t="shared" ca="1" si="56"/>
        <v>0</v>
      </c>
      <c r="F290" s="368" t="e">
        <f t="shared" si="60"/>
        <v>#N/A</v>
      </c>
      <c r="G290" s="368" t="e">
        <f t="shared" ca="1" si="57"/>
        <v>#N/A</v>
      </c>
      <c r="H290" s="369" t="e">
        <f t="shared" ca="1" si="61"/>
        <v>#N/A</v>
      </c>
      <c r="I290" s="370">
        <f>MAX($J$5, INDEX('1 mos LIBOR'!$M$3:$M$122,MATCH(B290,'1 mos LIBOR'!$N$3:$N$122)))</f>
        <v>1.9434900000000001E-2</v>
      </c>
      <c r="J290" s="371">
        <f t="shared" si="62"/>
        <v>0.04</v>
      </c>
      <c r="L290" s="363">
        <f t="shared" si="68"/>
        <v>55061</v>
      </c>
      <c r="M290" s="323">
        <f t="shared" si="69"/>
        <v>342</v>
      </c>
      <c r="N290" s="368">
        <v>2827.8571023436134</v>
      </c>
      <c r="O290" s="368">
        <f t="shared" ca="1" si="58"/>
        <v>217.33027624246949</v>
      </c>
      <c r="P290" s="368">
        <f t="shared" si="63"/>
        <v>9.4261903411453787</v>
      </c>
      <c r="Q290" s="368">
        <f t="shared" ca="1" si="59"/>
        <v>207.90408590132412</v>
      </c>
      <c r="R290" s="369">
        <f t="shared" ca="1" si="64"/>
        <v>2619.9530164422895</v>
      </c>
      <c r="S290" s="370">
        <f>INDEX('1 mos LIBOR'!$M$3:$M$122,MATCH(L290,'1 mos LIBOR'!$N$3:$N$122))</f>
        <v>1.9434900000000001E-2</v>
      </c>
      <c r="T290" s="371">
        <f t="shared" si="65"/>
        <v>0.04</v>
      </c>
    </row>
    <row r="291" spans="2:20">
      <c r="B291" s="367">
        <f t="shared" si="66"/>
        <v>55823</v>
      </c>
      <c r="C291" s="323">
        <f t="shared" si="67"/>
        <v>367</v>
      </c>
      <c r="D291" s="368" t="e">
        <f>INDEX('Monthly Cash Flow'!$L$189:$EM$189, MATCH(C291, 'Monthly Cash Flow'!$L$12:$EM$12, 0))</f>
        <v>#N/A</v>
      </c>
      <c r="E291" s="368">
        <f t="shared" ca="1" si="56"/>
        <v>0</v>
      </c>
      <c r="F291" s="368" t="e">
        <f t="shared" si="60"/>
        <v>#N/A</v>
      </c>
      <c r="G291" s="368" t="e">
        <f t="shared" ca="1" si="57"/>
        <v>#N/A</v>
      </c>
      <c r="H291" s="369" t="e">
        <f t="shared" ca="1" si="61"/>
        <v>#N/A</v>
      </c>
      <c r="I291" s="370">
        <f>MAX($J$5, INDEX('1 mos LIBOR'!$M$3:$M$122,MATCH(B291,'1 mos LIBOR'!$N$3:$N$122)))</f>
        <v>1.9434900000000001E-2</v>
      </c>
      <c r="J291" s="371">
        <f t="shared" si="62"/>
        <v>0.04</v>
      </c>
      <c r="L291" s="363">
        <f t="shared" si="68"/>
        <v>55092</v>
      </c>
      <c r="M291" s="323">
        <f t="shared" si="69"/>
        <v>343</v>
      </c>
      <c r="N291" s="368">
        <v>2797.3514246220047</v>
      </c>
      <c r="O291" s="368">
        <f t="shared" ca="1" si="58"/>
        <v>217.33027624246949</v>
      </c>
      <c r="P291" s="368">
        <f t="shared" si="63"/>
        <v>9.3245047487400168</v>
      </c>
      <c r="Q291" s="368">
        <f t="shared" ca="1" si="59"/>
        <v>208.00577149372947</v>
      </c>
      <c r="R291" s="369">
        <f t="shared" ca="1" si="64"/>
        <v>2589.3456531282754</v>
      </c>
      <c r="S291" s="370">
        <f>INDEX('1 mos LIBOR'!$M$3:$M$122,MATCH(L291,'1 mos LIBOR'!$N$3:$N$122))</f>
        <v>1.9434900000000001E-2</v>
      </c>
      <c r="T291" s="371">
        <f t="shared" si="65"/>
        <v>0.04</v>
      </c>
    </row>
    <row r="292" spans="2:20">
      <c r="B292" s="367">
        <f t="shared" si="66"/>
        <v>55853</v>
      </c>
      <c r="C292" s="323">
        <f t="shared" si="67"/>
        <v>368</v>
      </c>
      <c r="D292" s="368" t="e">
        <f>INDEX('Monthly Cash Flow'!$L$189:$EM$189, MATCH(C292, 'Monthly Cash Flow'!$L$12:$EM$12, 0))</f>
        <v>#N/A</v>
      </c>
      <c r="E292" s="368">
        <f t="shared" ca="1" si="56"/>
        <v>0</v>
      </c>
      <c r="F292" s="368" t="e">
        <f t="shared" si="60"/>
        <v>#N/A</v>
      </c>
      <c r="G292" s="368" t="e">
        <f t="shared" ca="1" si="57"/>
        <v>#N/A</v>
      </c>
      <c r="H292" s="369" t="e">
        <f t="shared" ca="1" si="61"/>
        <v>#N/A</v>
      </c>
      <c r="I292" s="370">
        <f>MAX($J$5, INDEX('1 mos LIBOR'!$M$3:$M$122,MATCH(B292,'1 mos LIBOR'!$N$3:$N$122)))</f>
        <v>1.9434900000000001E-2</v>
      </c>
      <c r="J292" s="371">
        <f t="shared" si="62"/>
        <v>0.04</v>
      </c>
      <c r="L292" s="363">
        <f t="shared" si="68"/>
        <v>55122</v>
      </c>
      <c r="M292" s="323">
        <f t="shared" si="69"/>
        <v>344</v>
      </c>
      <c r="N292" s="368">
        <v>2766.7068004021517</v>
      </c>
      <c r="O292" s="368">
        <f t="shared" ca="1" si="58"/>
        <v>217.33027624246949</v>
      </c>
      <c r="P292" s="368">
        <f t="shared" si="63"/>
        <v>9.2223560013405059</v>
      </c>
      <c r="Q292" s="368">
        <f t="shared" ca="1" si="59"/>
        <v>208.10792024112899</v>
      </c>
      <c r="R292" s="369">
        <f t="shared" ca="1" si="64"/>
        <v>2558.5988801610229</v>
      </c>
      <c r="S292" s="370">
        <f>INDEX('1 mos LIBOR'!$M$3:$M$122,MATCH(L292,'1 mos LIBOR'!$N$3:$N$122))</f>
        <v>1.9434900000000001E-2</v>
      </c>
      <c r="T292" s="371">
        <f t="shared" si="65"/>
        <v>0.04</v>
      </c>
    </row>
    <row r="293" spans="2:20">
      <c r="B293" s="367">
        <f t="shared" si="66"/>
        <v>55884</v>
      </c>
      <c r="C293" s="323">
        <f t="shared" si="67"/>
        <v>369</v>
      </c>
      <c r="D293" s="368" t="e">
        <f>INDEX('Monthly Cash Flow'!$L$189:$EM$189, MATCH(C293, 'Monthly Cash Flow'!$L$12:$EM$12, 0))</f>
        <v>#N/A</v>
      </c>
      <c r="E293" s="368">
        <f t="shared" ca="1" si="56"/>
        <v>0</v>
      </c>
      <c r="F293" s="368" t="e">
        <f t="shared" si="60"/>
        <v>#N/A</v>
      </c>
      <c r="G293" s="368" t="e">
        <f t="shared" ca="1" si="57"/>
        <v>#N/A</v>
      </c>
      <c r="H293" s="369" t="e">
        <f t="shared" ca="1" si="61"/>
        <v>#N/A</v>
      </c>
      <c r="I293" s="370">
        <f>MAX($J$5, INDEX('1 mos LIBOR'!$M$3:$M$122,MATCH(B293,'1 mos LIBOR'!$N$3:$N$122)))</f>
        <v>1.9434900000000001E-2</v>
      </c>
      <c r="J293" s="371">
        <f t="shared" si="62"/>
        <v>0.04</v>
      </c>
      <c r="L293" s="363">
        <f t="shared" si="68"/>
        <v>55153</v>
      </c>
      <c r="M293" s="323">
        <f t="shared" si="69"/>
        <v>345</v>
      </c>
      <c r="N293" s="368">
        <v>2735.9225968140177</v>
      </c>
      <c r="O293" s="368">
        <f t="shared" ca="1" si="58"/>
        <v>217.33027624246949</v>
      </c>
      <c r="P293" s="368">
        <f t="shared" si="63"/>
        <v>9.1197419893800582</v>
      </c>
      <c r="Q293" s="368">
        <f t="shared" ca="1" si="59"/>
        <v>208.21053425308943</v>
      </c>
      <c r="R293" s="369">
        <f t="shared" ca="1" si="64"/>
        <v>2527.7120625609282</v>
      </c>
      <c r="S293" s="370">
        <f>INDEX('1 mos LIBOR'!$M$3:$M$122,MATCH(L293,'1 mos LIBOR'!$N$3:$N$122))</f>
        <v>1.9434900000000001E-2</v>
      </c>
      <c r="T293" s="371">
        <f t="shared" si="65"/>
        <v>0.04</v>
      </c>
    </row>
    <row r="294" spans="2:20">
      <c r="B294" s="367">
        <f t="shared" si="66"/>
        <v>55915</v>
      </c>
      <c r="C294" s="323">
        <f t="shared" si="67"/>
        <v>370</v>
      </c>
      <c r="D294" s="368" t="e">
        <f>INDEX('Monthly Cash Flow'!$L$189:$EM$189, MATCH(C294, 'Monthly Cash Flow'!$L$12:$EM$12, 0))</f>
        <v>#N/A</v>
      </c>
      <c r="E294" s="368">
        <f t="shared" ca="1" si="56"/>
        <v>0</v>
      </c>
      <c r="F294" s="368" t="e">
        <f t="shared" si="60"/>
        <v>#N/A</v>
      </c>
      <c r="G294" s="368" t="e">
        <f t="shared" ca="1" si="57"/>
        <v>#N/A</v>
      </c>
      <c r="H294" s="369" t="e">
        <f t="shared" ca="1" si="61"/>
        <v>#N/A</v>
      </c>
      <c r="I294" s="370">
        <f>MAX($J$5, INDEX('1 mos LIBOR'!$M$3:$M$122,MATCH(B294,'1 mos LIBOR'!$N$3:$N$122)))</f>
        <v>1.9434900000000001E-2</v>
      </c>
      <c r="J294" s="371">
        <f t="shared" si="62"/>
        <v>0.04</v>
      </c>
      <c r="L294" s="363">
        <f t="shared" si="68"/>
        <v>55184</v>
      </c>
      <c r="M294" s="323">
        <f t="shared" si="69"/>
        <v>346</v>
      </c>
      <c r="N294" s="368">
        <v>2704.9981781049855</v>
      </c>
      <c r="O294" s="368">
        <f t="shared" ca="1" si="58"/>
        <v>217.33027624246949</v>
      </c>
      <c r="P294" s="368">
        <f t="shared" si="63"/>
        <v>9.0166605936832855</v>
      </c>
      <c r="Q294" s="368">
        <f t="shared" ca="1" si="59"/>
        <v>208.3136156487862</v>
      </c>
      <c r="R294" s="369">
        <f t="shared" ca="1" si="64"/>
        <v>2496.6845624561993</v>
      </c>
      <c r="S294" s="370">
        <f>INDEX('1 mos LIBOR'!$M$3:$M$122,MATCH(L294,'1 mos LIBOR'!$N$3:$N$122))</f>
        <v>1.9434900000000001E-2</v>
      </c>
      <c r="T294" s="371">
        <f t="shared" si="65"/>
        <v>0.04</v>
      </c>
    </row>
    <row r="295" spans="2:20">
      <c r="B295" s="367">
        <f t="shared" si="66"/>
        <v>55943</v>
      </c>
      <c r="C295" s="323">
        <f t="shared" si="67"/>
        <v>371</v>
      </c>
      <c r="D295" s="368" t="e">
        <f>INDEX('Monthly Cash Flow'!$L$189:$EM$189, MATCH(C295, 'Monthly Cash Flow'!$L$12:$EM$12, 0))</f>
        <v>#N/A</v>
      </c>
      <c r="E295" s="368">
        <f t="shared" ca="1" si="56"/>
        <v>0</v>
      </c>
      <c r="F295" s="368" t="e">
        <f t="shared" si="60"/>
        <v>#N/A</v>
      </c>
      <c r="G295" s="368" t="e">
        <f t="shared" ca="1" si="57"/>
        <v>#N/A</v>
      </c>
      <c r="H295" s="369" t="e">
        <f t="shared" ca="1" si="61"/>
        <v>#N/A</v>
      </c>
      <c r="I295" s="370">
        <f>MAX($J$5, INDEX('1 mos LIBOR'!$M$3:$M$122,MATCH(B295,'1 mos LIBOR'!$N$3:$N$122)))</f>
        <v>1.9434900000000001E-2</v>
      </c>
      <c r="J295" s="371">
        <f t="shared" si="62"/>
        <v>0.04</v>
      </c>
      <c r="L295" s="363">
        <f t="shared" si="68"/>
        <v>55212</v>
      </c>
      <c r="M295" s="323">
        <f t="shared" si="69"/>
        <v>347</v>
      </c>
      <c r="N295" s="368">
        <v>2673.9329056267279</v>
      </c>
      <c r="O295" s="368">
        <f t="shared" ca="1" si="58"/>
        <v>217.33027624246949</v>
      </c>
      <c r="P295" s="368">
        <f t="shared" si="63"/>
        <v>8.9131096854224268</v>
      </c>
      <c r="Q295" s="368">
        <f t="shared" ca="1" si="59"/>
        <v>208.41716655704707</v>
      </c>
      <c r="R295" s="369">
        <f t="shared" ca="1" si="64"/>
        <v>2465.5157390696809</v>
      </c>
      <c r="S295" s="370">
        <f>INDEX('1 mos LIBOR'!$M$3:$M$122,MATCH(L295,'1 mos LIBOR'!$N$3:$N$122))</f>
        <v>1.9434900000000001E-2</v>
      </c>
      <c r="T295" s="371">
        <f t="shared" si="65"/>
        <v>0.04</v>
      </c>
    </row>
    <row r="296" spans="2:20">
      <c r="B296" s="367">
        <f t="shared" si="66"/>
        <v>55974</v>
      </c>
      <c r="C296" s="323">
        <f t="shared" si="67"/>
        <v>372</v>
      </c>
      <c r="D296" s="368" t="e">
        <f>INDEX('Monthly Cash Flow'!$L$189:$EM$189, MATCH(C296, 'Monthly Cash Flow'!$L$12:$EM$12, 0))</f>
        <v>#N/A</v>
      </c>
      <c r="E296" s="368">
        <f t="shared" ca="1" si="56"/>
        <v>0</v>
      </c>
      <c r="F296" s="368" t="e">
        <f t="shared" si="60"/>
        <v>#N/A</v>
      </c>
      <c r="G296" s="368" t="e">
        <f t="shared" ca="1" si="57"/>
        <v>#N/A</v>
      </c>
      <c r="H296" s="369" t="e">
        <f t="shared" ca="1" si="61"/>
        <v>#N/A</v>
      </c>
      <c r="I296" s="370">
        <f>MAX($J$5, INDEX('1 mos LIBOR'!$M$3:$M$122,MATCH(B296,'1 mos LIBOR'!$N$3:$N$122)))</f>
        <v>1.9434900000000001E-2</v>
      </c>
      <c r="J296" s="371">
        <f t="shared" si="62"/>
        <v>0.04</v>
      </c>
      <c r="L296" s="363">
        <f t="shared" si="68"/>
        <v>55243</v>
      </c>
      <c r="M296" s="323">
        <f t="shared" si="69"/>
        <v>348</v>
      </c>
      <c r="N296" s="368">
        <v>2642.7261378220182</v>
      </c>
      <c r="O296" s="368">
        <f t="shared" ca="1" si="58"/>
        <v>217.33027624246949</v>
      </c>
      <c r="P296" s="368">
        <f t="shared" si="63"/>
        <v>8.8090871260733952</v>
      </c>
      <c r="Q296" s="368">
        <f t="shared" ca="1" si="59"/>
        <v>208.5211891163961</v>
      </c>
      <c r="R296" s="369">
        <f t="shared" ca="1" si="64"/>
        <v>2434.204948705622</v>
      </c>
      <c r="S296" s="370">
        <f>INDEX('1 mos LIBOR'!$M$3:$M$122,MATCH(L296,'1 mos LIBOR'!$N$3:$N$122))</f>
        <v>1.9434900000000001E-2</v>
      </c>
      <c r="T296" s="371">
        <f t="shared" si="65"/>
        <v>0.04</v>
      </c>
    </row>
    <row r="297" spans="2:20">
      <c r="B297" s="367">
        <f t="shared" si="66"/>
        <v>56004</v>
      </c>
      <c r="C297" s="323">
        <f t="shared" si="67"/>
        <v>373</v>
      </c>
      <c r="D297" s="368" t="e">
        <f>INDEX('Monthly Cash Flow'!$L$189:$EM$189, MATCH(C297, 'Monthly Cash Flow'!$L$12:$EM$12, 0))</f>
        <v>#N/A</v>
      </c>
      <c r="E297" s="368">
        <f t="shared" ca="1" si="56"/>
        <v>0</v>
      </c>
      <c r="F297" s="368" t="e">
        <f t="shared" si="60"/>
        <v>#N/A</v>
      </c>
      <c r="G297" s="368" t="e">
        <f t="shared" ca="1" si="57"/>
        <v>#N/A</v>
      </c>
      <c r="H297" s="369" t="e">
        <f t="shared" ca="1" si="61"/>
        <v>#N/A</v>
      </c>
      <c r="I297" s="370">
        <f>MAX($J$5, INDEX('1 mos LIBOR'!$M$3:$M$122,MATCH(B297,'1 mos LIBOR'!$N$3:$N$122)))</f>
        <v>1.9434900000000001E-2</v>
      </c>
      <c r="J297" s="371">
        <f t="shared" si="62"/>
        <v>0.04</v>
      </c>
      <c r="L297" s="363">
        <f t="shared" si="68"/>
        <v>55273</v>
      </c>
      <c r="M297" s="323">
        <f t="shared" si="69"/>
        <v>349</v>
      </c>
      <c r="N297" s="368">
        <v>2611.3772302114808</v>
      </c>
      <c r="O297" s="368">
        <f t="shared" ca="1" si="58"/>
        <v>217.33027624246949</v>
      </c>
      <c r="P297" s="368">
        <f t="shared" si="63"/>
        <v>8.7045907673716023</v>
      </c>
      <c r="Q297" s="368">
        <f t="shared" ca="1" si="59"/>
        <v>208.6256854750979</v>
      </c>
      <c r="R297" s="369">
        <f t="shared" ca="1" si="64"/>
        <v>2402.751544736383</v>
      </c>
      <c r="S297" s="370">
        <f>INDEX('1 mos LIBOR'!$M$3:$M$122,MATCH(L297,'1 mos LIBOR'!$N$3:$N$122))</f>
        <v>1.9434900000000001E-2</v>
      </c>
      <c r="T297" s="371">
        <f t="shared" si="65"/>
        <v>0.04</v>
      </c>
    </row>
    <row r="298" spans="2:20">
      <c r="B298" s="367">
        <f t="shared" si="66"/>
        <v>56035</v>
      </c>
      <c r="C298" s="323">
        <f t="shared" si="67"/>
        <v>374</v>
      </c>
      <c r="D298" s="368" t="e">
        <f>INDEX('Monthly Cash Flow'!$L$189:$EM$189, MATCH(C298, 'Monthly Cash Flow'!$L$12:$EM$12, 0))</f>
        <v>#N/A</v>
      </c>
      <c r="E298" s="368">
        <f t="shared" ca="1" si="56"/>
        <v>0</v>
      </c>
      <c r="F298" s="368" t="e">
        <f t="shared" si="60"/>
        <v>#N/A</v>
      </c>
      <c r="G298" s="368" t="e">
        <f t="shared" ca="1" si="57"/>
        <v>#N/A</v>
      </c>
      <c r="H298" s="369" t="e">
        <f t="shared" ca="1" si="61"/>
        <v>#N/A</v>
      </c>
      <c r="I298" s="370">
        <f>MAX($J$5, INDEX('1 mos LIBOR'!$M$3:$M$122,MATCH(B298,'1 mos LIBOR'!$N$3:$N$122)))</f>
        <v>1.9434900000000001E-2</v>
      </c>
      <c r="J298" s="371">
        <f t="shared" si="62"/>
        <v>0.04</v>
      </c>
      <c r="L298" s="363">
        <f t="shared" si="68"/>
        <v>55304</v>
      </c>
      <c r="M298" s="323">
        <f t="shared" si="69"/>
        <v>350</v>
      </c>
      <c r="N298" s="368">
        <v>2579.8855353802815</v>
      </c>
      <c r="O298" s="368">
        <f t="shared" ca="1" si="58"/>
        <v>217.33027624246949</v>
      </c>
      <c r="P298" s="368">
        <f t="shared" si="63"/>
        <v>8.5996184512676042</v>
      </c>
      <c r="Q298" s="368">
        <f t="shared" ca="1" si="59"/>
        <v>208.73065779120188</v>
      </c>
      <c r="R298" s="369">
        <f t="shared" ca="1" si="64"/>
        <v>2371.1548775890797</v>
      </c>
      <c r="S298" s="370">
        <f>INDEX('1 mos LIBOR'!$M$3:$M$122,MATCH(L298,'1 mos LIBOR'!$N$3:$N$122))</f>
        <v>1.9434900000000001E-2</v>
      </c>
      <c r="T298" s="371">
        <f t="shared" si="65"/>
        <v>0.04</v>
      </c>
    </row>
    <row r="299" spans="2:20">
      <c r="B299" s="367">
        <f t="shared" si="66"/>
        <v>56065</v>
      </c>
      <c r="C299" s="323">
        <f t="shared" si="67"/>
        <v>375</v>
      </c>
      <c r="D299" s="368" t="e">
        <f>INDEX('Monthly Cash Flow'!$L$189:$EM$189, MATCH(C299, 'Monthly Cash Flow'!$L$12:$EM$12, 0))</f>
        <v>#N/A</v>
      </c>
      <c r="E299" s="368">
        <f t="shared" ca="1" si="56"/>
        <v>0</v>
      </c>
      <c r="F299" s="368" t="e">
        <f t="shared" si="60"/>
        <v>#N/A</v>
      </c>
      <c r="G299" s="368" t="e">
        <f t="shared" ca="1" si="57"/>
        <v>#N/A</v>
      </c>
      <c r="H299" s="369" t="e">
        <f t="shared" ca="1" si="61"/>
        <v>#N/A</v>
      </c>
      <c r="I299" s="370">
        <f>MAX($J$5, INDEX('1 mos LIBOR'!$M$3:$M$122,MATCH(B299,'1 mos LIBOR'!$N$3:$N$122)))</f>
        <v>1.9434900000000001E-2</v>
      </c>
      <c r="J299" s="371">
        <f t="shared" si="62"/>
        <v>0.04</v>
      </c>
      <c r="L299" s="363">
        <f t="shared" si="68"/>
        <v>55334</v>
      </c>
      <c r="M299" s="323">
        <f t="shared" si="69"/>
        <v>351</v>
      </c>
      <c r="N299" s="368">
        <v>2548.2504029647575</v>
      </c>
      <c r="O299" s="368">
        <f t="shared" ca="1" si="58"/>
        <v>217.33027624246949</v>
      </c>
      <c r="P299" s="368">
        <f t="shared" si="63"/>
        <v>8.4941680098825252</v>
      </c>
      <c r="Q299" s="368">
        <f t="shared" ca="1" si="59"/>
        <v>208.83610823258698</v>
      </c>
      <c r="R299" s="369">
        <f t="shared" ca="1" si="64"/>
        <v>2339.4142947321707</v>
      </c>
      <c r="S299" s="370">
        <f>INDEX('1 mos LIBOR'!$M$3:$M$122,MATCH(L299,'1 mos LIBOR'!$N$3:$N$122))</f>
        <v>1.9434900000000001E-2</v>
      </c>
      <c r="T299" s="371">
        <f t="shared" si="65"/>
        <v>0.04</v>
      </c>
    </row>
    <row r="300" spans="2:20">
      <c r="B300" s="367">
        <f t="shared" si="66"/>
        <v>56096</v>
      </c>
      <c r="C300" s="323">
        <f t="shared" si="67"/>
        <v>376</v>
      </c>
      <c r="D300" s="368" t="e">
        <f>INDEX('Monthly Cash Flow'!$L$189:$EM$189, MATCH(C300, 'Monthly Cash Flow'!$L$12:$EM$12, 0))</f>
        <v>#N/A</v>
      </c>
      <c r="E300" s="368">
        <f t="shared" ca="1" si="56"/>
        <v>0</v>
      </c>
      <c r="F300" s="368" t="e">
        <f t="shared" si="60"/>
        <v>#N/A</v>
      </c>
      <c r="G300" s="368" t="e">
        <f t="shared" ca="1" si="57"/>
        <v>#N/A</v>
      </c>
      <c r="H300" s="369" t="e">
        <f t="shared" ca="1" si="61"/>
        <v>#N/A</v>
      </c>
      <c r="I300" s="370">
        <f>MAX($J$5, INDEX('1 mos LIBOR'!$M$3:$M$122,MATCH(B300,'1 mos LIBOR'!$N$3:$N$122)))</f>
        <v>1.9434900000000001E-2</v>
      </c>
      <c r="J300" s="371">
        <f t="shared" si="62"/>
        <v>0.04</v>
      </c>
      <c r="L300" s="363">
        <f t="shared" si="68"/>
        <v>55365</v>
      </c>
      <c r="M300" s="323">
        <f t="shared" si="69"/>
        <v>352</v>
      </c>
      <c r="N300" s="368">
        <v>2516.4711796389856</v>
      </c>
      <c r="O300" s="368">
        <f t="shared" ca="1" si="58"/>
        <v>217.33027624246949</v>
      </c>
      <c r="P300" s="368">
        <f t="shared" si="63"/>
        <v>8.3882372654632853</v>
      </c>
      <c r="Q300" s="368">
        <f t="shared" ca="1" si="59"/>
        <v>208.94203897700621</v>
      </c>
      <c r="R300" s="369">
        <f t="shared" ca="1" si="64"/>
        <v>2307.5291406619795</v>
      </c>
      <c r="S300" s="370">
        <f>INDEX('1 mos LIBOR'!$M$3:$M$122,MATCH(L300,'1 mos LIBOR'!$N$3:$N$122))</f>
        <v>1.9434900000000001E-2</v>
      </c>
      <c r="T300" s="371">
        <f t="shared" si="65"/>
        <v>0.04</v>
      </c>
    </row>
    <row r="301" spans="2:20">
      <c r="B301" s="367">
        <f t="shared" si="66"/>
        <v>56127</v>
      </c>
      <c r="C301" s="323">
        <f t="shared" si="67"/>
        <v>377</v>
      </c>
      <c r="D301" s="368" t="e">
        <f>INDEX('Monthly Cash Flow'!$L$189:$EM$189, MATCH(C301, 'Monthly Cash Flow'!$L$12:$EM$12, 0))</f>
        <v>#N/A</v>
      </c>
      <c r="E301" s="368">
        <f t="shared" ca="1" si="56"/>
        <v>0</v>
      </c>
      <c r="F301" s="368" t="e">
        <f t="shared" si="60"/>
        <v>#N/A</v>
      </c>
      <c r="G301" s="368" t="e">
        <f t="shared" ca="1" si="57"/>
        <v>#N/A</v>
      </c>
      <c r="H301" s="369" t="e">
        <f t="shared" ca="1" si="61"/>
        <v>#N/A</v>
      </c>
      <c r="I301" s="370">
        <f>MAX($J$5, INDEX('1 mos LIBOR'!$M$3:$M$122,MATCH(B301,'1 mos LIBOR'!$N$3:$N$122)))</f>
        <v>1.9434900000000001E-2</v>
      </c>
      <c r="J301" s="371">
        <f t="shared" si="62"/>
        <v>0.04</v>
      </c>
      <c r="L301" s="363">
        <f t="shared" si="68"/>
        <v>55396</v>
      </c>
      <c r="M301" s="323">
        <f t="shared" si="69"/>
        <v>353</v>
      </c>
      <c r="N301" s="368">
        <v>2484.5472091012898</v>
      </c>
      <c r="O301" s="368">
        <f t="shared" ca="1" si="58"/>
        <v>217.33027624246949</v>
      </c>
      <c r="P301" s="368">
        <f t="shared" si="63"/>
        <v>8.2818240303376331</v>
      </c>
      <c r="Q301" s="368">
        <f t="shared" ca="1" si="59"/>
        <v>209.04845221213185</v>
      </c>
      <c r="R301" s="369">
        <f t="shared" ca="1" si="64"/>
        <v>2275.4987568891579</v>
      </c>
      <c r="S301" s="370">
        <f>INDEX('1 mos LIBOR'!$M$3:$M$122,MATCH(L301,'1 mos LIBOR'!$N$3:$N$122))</f>
        <v>1.9434900000000001E-2</v>
      </c>
      <c r="T301" s="371">
        <f t="shared" si="65"/>
        <v>0.04</v>
      </c>
    </row>
    <row r="302" spans="2:20">
      <c r="B302" s="367">
        <f t="shared" si="66"/>
        <v>56157</v>
      </c>
      <c r="C302" s="323">
        <f t="shared" si="67"/>
        <v>378</v>
      </c>
      <c r="D302" s="368" t="e">
        <f>INDEX('Monthly Cash Flow'!$L$189:$EM$189, MATCH(C302, 'Monthly Cash Flow'!$L$12:$EM$12, 0))</f>
        <v>#N/A</v>
      </c>
      <c r="E302" s="368">
        <f t="shared" ca="1" si="56"/>
        <v>0</v>
      </c>
      <c r="F302" s="368" t="e">
        <f t="shared" si="60"/>
        <v>#N/A</v>
      </c>
      <c r="G302" s="368" t="e">
        <f t="shared" ca="1" si="57"/>
        <v>#N/A</v>
      </c>
      <c r="H302" s="369" t="e">
        <f t="shared" ca="1" si="61"/>
        <v>#N/A</v>
      </c>
      <c r="I302" s="370">
        <f>MAX($J$5, INDEX('1 mos LIBOR'!$M$3:$M$122,MATCH(B302,'1 mos LIBOR'!$N$3:$N$122)))</f>
        <v>1.9434900000000001E-2</v>
      </c>
      <c r="J302" s="371">
        <f t="shared" si="62"/>
        <v>0.04</v>
      </c>
      <c r="L302" s="363">
        <f t="shared" si="68"/>
        <v>55426</v>
      </c>
      <c r="M302" s="323">
        <f t="shared" si="69"/>
        <v>354</v>
      </c>
      <c r="N302" s="368">
        <v>2452.4778320606883</v>
      </c>
      <c r="O302" s="368">
        <f t="shared" ca="1" si="58"/>
        <v>217.33027624246949</v>
      </c>
      <c r="P302" s="368">
        <f t="shared" si="63"/>
        <v>8.1749261068689609</v>
      </c>
      <c r="Q302" s="368">
        <f t="shared" ca="1" si="59"/>
        <v>209.15535013560054</v>
      </c>
      <c r="R302" s="369">
        <f t="shared" ca="1" si="64"/>
        <v>2243.3224819250877</v>
      </c>
      <c r="S302" s="370">
        <f>INDEX('1 mos LIBOR'!$M$3:$M$122,MATCH(L302,'1 mos LIBOR'!$N$3:$N$122))</f>
        <v>1.9434900000000001E-2</v>
      </c>
      <c r="T302" s="371">
        <f t="shared" si="65"/>
        <v>0.04</v>
      </c>
    </row>
    <row r="303" spans="2:20">
      <c r="B303" s="367">
        <f t="shared" si="66"/>
        <v>56188</v>
      </c>
      <c r="C303" s="323">
        <f t="shared" si="67"/>
        <v>379</v>
      </c>
      <c r="D303" s="368" t="e">
        <f>INDEX('Monthly Cash Flow'!$L$189:$EM$189, MATCH(C303, 'Monthly Cash Flow'!$L$12:$EM$12, 0))</f>
        <v>#N/A</v>
      </c>
      <c r="E303" s="368">
        <f t="shared" ca="1" si="56"/>
        <v>0</v>
      </c>
      <c r="F303" s="368" t="e">
        <f t="shared" si="60"/>
        <v>#N/A</v>
      </c>
      <c r="G303" s="368" t="e">
        <f t="shared" ca="1" si="57"/>
        <v>#N/A</v>
      </c>
      <c r="H303" s="369" t="e">
        <f t="shared" ca="1" si="61"/>
        <v>#N/A</v>
      </c>
      <c r="I303" s="370">
        <f>MAX($J$5, INDEX('1 mos LIBOR'!$M$3:$M$122,MATCH(B303,'1 mos LIBOR'!$N$3:$N$122)))</f>
        <v>1.9434900000000001E-2</v>
      </c>
      <c r="J303" s="371">
        <f t="shared" si="62"/>
        <v>0.04</v>
      </c>
      <c r="L303" s="363">
        <f t="shared" si="68"/>
        <v>55457</v>
      </c>
      <c r="M303" s="323">
        <f t="shared" si="69"/>
        <v>355</v>
      </c>
      <c r="N303" s="368">
        <v>2420.2623862232767</v>
      </c>
      <c r="O303" s="368">
        <f t="shared" ca="1" si="58"/>
        <v>217.33027624246949</v>
      </c>
      <c r="P303" s="368">
        <f t="shared" si="63"/>
        <v>8.0675412874109238</v>
      </c>
      <c r="Q303" s="368">
        <f t="shared" ca="1" si="59"/>
        <v>209.26273495505856</v>
      </c>
      <c r="R303" s="369">
        <f t="shared" ca="1" si="64"/>
        <v>2210.9996512682183</v>
      </c>
      <c r="S303" s="370">
        <f>INDEX('1 mos LIBOR'!$M$3:$M$122,MATCH(L303,'1 mos LIBOR'!$N$3:$N$122))</f>
        <v>1.9434900000000001E-2</v>
      </c>
      <c r="T303" s="371">
        <f t="shared" si="65"/>
        <v>0.04</v>
      </c>
    </row>
    <row r="304" spans="2:20">
      <c r="B304" s="367">
        <f t="shared" si="66"/>
        <v>56218</v>
      </c>
      <c r="C304" s="323">
        <f t="shared" si="67"/>
        <v>380</v>
      </c>
      <c r="D304" s="368" t="e">
        <f>INDEX('Monthly Cash Flow'!$L$189:$EM$189, MATCH(C304, 'Monthly Cash Flow'!$L$12:$EM$12, 0))</f>
        <v>#N/A</v>
      </c>
      <c r="E304" s="368">
        <f t="shared" ca="1" si="56"/>
        <v>0</v>
      </c>
      <c r="F304" s="368" t="e">
        <f t="shared" si="60"/>
        <v>#N/A</v>
      </c>
      <c r="G304" s="368" t="e">
        <f t="shared" ca="1" si="57"/>
        <v>#N/A</v>
      </c>
      <c r="H304" s="369" t="e">
        <f t="shared" ca="1" si="61"/>
        <v>#N/A</v>
      </c>
      <c r="I304" s="370">
        <f>MAX($J$5, INDEX('1 mos LIBOR'!$M$3:$M$122,MATCH(B304,'1 mos LIBOR'!$N$3:$N$122)))</f>
        <v>1.9434900000000001E-2</v>
      </c>
      <c r="J304" s="371">
        <f t="shared" si="62"/>
        <v>0.04</v>
      </c>
      <c r="L304" s="363">
        <f t="shared" si="68"/>
        <v>55487</v>
      </c>
      <c r="M304" s="323">
        <f t="shared" si="69"/>
        <v>356</v>
      </c>
      <c r="N304" s="368">
        <v>2387.9002062785512</v>
      </c>
      <c r="O304" s="368">
        <f t="shared" ca="1" si="58"/>
        <v>217.33027624246949</v>
      </c>
      <c r="P304" s="368">
        <f t="shared" si="63"/>
        <v>7.9596673542618381</v>
      </c>
      <c r="Q304" s="368">
        <f t="shared" ca="1" si="59"/>
        <v>209.37060888820767</v>
      </c>
      <c r="R304" s="369">
        <f t="shared" ca="1" si="64"/>
        <v>2178.5295973903435</v>
      </c>
      <c r="S304" s="370">
        <f>INDEX('1 mos LIBOR'!$M$3:$M$122,MATCH(L304,'1 mos LIBOR'!$N$3:$N$122))</f>
        <v>1.9434900000000001E-2</v>
      </c>
      <c r="T304" s="371">
        <f t="shared" si="65"/>
        <v>0.04</v>
      </c>
    </row>
    <row r="305" spans="2:20">
      <c r="B305" s="367">
        <f t="shared" si="66"/>
        <v>56249</v>
      </c>
      <c r="C305" s="323">
        <f t="shared" si="67"/>
        <v>381</v>
      </c>
      <c r="D305" s="368" t="e">
        <f>INDEX('Monthly Cash Flow'!$L$189:$EM$189, MATCH(C305, 'Monthly Cash Flow'!$L$12:$EM$12, 0))</f>
        <v>#N/A</v>
      </c>
      <c r="E305" s="368">
        <f t="shared" ca="1" si="56"/>
        <v>0</v>
      </c>
      <c r="F305" s="368" t="e">
        <f t="shared" si="60"/>
        <v>#N/A</v>
      </c>
      <c r="G305" s="368" t="e">
        <f t="shared" ca="1" si="57"/>
        <v>#N/A</v>
      </c>
      <c r="H305" s="369" t="e">
        <f t="shared" ca="1" si="61"/>
        <v>#N/A</v>
      </c>
      <c r="I305" s="370">
        <f>MAX($J$5, INDEX('1 mos LIBOR'!$M$3:$M$122,MATCH(B305,'1 mos LIBOR'!$N$3:$N$122)))</f>
        <v>1.9434900000000001E-2</v>
      </c>
      <c r="J305" s="371">
        <f t="shared" si="62"/>
        <v>0.04</v>
      </c>
      <c r="L305" s="363">
        <f t="shared" si="68"/>
        <v>55518</v>
      </c>
      <c r="M305" s="323">
        <f t="shared" si="69"/>
        <v>357</v>
      </c>
      <c r="N305" s="368">
        <v>2355.3906238856675</v>
      </c>
      <c r="O305" s="368">
        <f t="shared" ca="1" si="58"/>
        <v>217.33027624246949</v>
      </c>
      <c r="P305" s="368">
        <f t="shared" si="63"/>
        <v>7.8513020796188924</v>
      </c>
      <c r="Q305" s="368">
        <f t="shared" ca="1" si="59"/>
        <v>209.47897416285059</v>
      </c>
      <c r="R305" s="369">
        <f t="shared" ca="1" si="64"/>
        <v>2145.9116497228169</v>
      </c>
      <c r="S305" s="370">
        <f>INDEX('1 mos LIBOR'!$M$3:$M$122,MATCH(L305,'1 mos LIBOR'!$N$3:$N$122))</f>
        <v>1.9434900000000001E-2</v>
      </c>
      <c r="T305" s="371">
        <f t="shared" si="65"/>
        <v>0.04</v>
      </c>
    </row>
    <row r="306" spans="2:20">
      <c r="B306" s="367">
        <f t="shared" si="66"/>
        <v>56280</v>
      </c>
      <c r="C306" s="323">
        <f t="shared" si="67"/>
        <v>382</v>
      </c>
      <c r="D306" s="368" t="e">
        <f>INDEX('Monthly Cash Flow'!$L$189:$EM$189, MATCH(C306, 'Monthly Cash Flow'!$L$12:$EM$12, 0))</f>
        <v>#N/A</v>
      </c>
      <c r="E306" s="368">
        <f t="shared" ca="1" si="56"/>
        <v>0</v>
      </c>
      <c r="F306" s="368" t="e">
        <f t="shared" si="60"/>
        <v>#N/A</v>
      </c>
      <c r="G306" s="368" t="e">
        <f t="shared" ca="1" si="57"/>
        <v>#N/A</v>
      </c>
      <c r="H306" s="369" t="e">
        <f t="shared" ca="1" si="61"/>
        <v>#N/A</v>
      </c>
      <c r="I306" s="370">
        <f>MAX($J$5, INDEX('1 mos LIBOR'!$M$3:$M$122,MATCH(B306,'1 mos LIBOR'!$N$3:$N$122)))</f>
        <v>1.9434900000000001E-2</v>
      </c>
      <c r="J306" s="371">
        <f t="shared" si="62"/>
        <v>0.04</v>
      </c>
      <c r="L306" s="363">
        <f t="shared" si="68"/>
        <v>55549</v>
      </c>
      <c r="M306" s="323">
        <f t="shared" si="69"/>
        <v>358</v>
      </c>
      <c r="N306" s="368">
        <v>2322.7329676596405</v>
      </c>
      <c r="O306" s="368">
        <f t="shared" ca="1" si="58"/>
        <v>217.33027624246949</v>
      </c>
      <c r="P306" s="368">
        <f t="shared" si="63"/>
        <v>7.7424432255321349</v>
      </c>
      <c r="Q306" s="368">
        <f t="shared" ca="1" si="59"/>
        <v>209.58783301693737</v>
      </c>
      <c r="R306" s="369">
        <f t="shared" ca="1" si="64"/>
        <v>2113.1451346427029</v>
      </c>
      <c r="S306" s="370">
        <f>INDEX('1 mos LIBOR'!$M$3:$M$122,MATCH(L306,'1 mos LIBOR'!$N$3:$N$122))</f>
        <v>1.9434900000000001E-2</v>
      </c>
      <c r="T306" s="371">
        <f t="shared" si="65"/>
        <v>0.04</v>
      </c>
    </row>
    <row r="307" spans="2:20">
      <c r="B307" s="367">
        <f t="shared" si="66"/>
        <v>56308</v>
      </c>
      <c r="C307" s="323">
        <f t="shared" si="67"/>
        <v>383</v>
      </c>
      <c r="D307" s="368" t="e">
        <f>INDEX('Monthly Cash Flow'!$L$189:$EM$189, MATCH(C307, 'Monthly Cash Flow'!$L$12:$EM$12, 0))</f>
        <v>#N/A</v>
      </c>
      <c r="E307" s="368">
        <f t="shared" ca="1" si="56"/>
        <v>0</v>
      </c>
      <c r="F307" s="368" t="e">
        <f t="shared" si="60"/>
        <v>#N/A</v>
      </c>
      <c r="G307" s="368" t="e">
        <f t="shared" ca="1" si="57"/>
        <v>#N/A</v>
      </c>
      <c r="H307" s="369" t="e">
        <f t="shared" ca="1" si="61"/>
        <v>#N/A</v>
      </c>
      <c r="I307" s="370">
        <f>MAX($J$5, INDEX('1 mos LIBOR'!$M$3:$M$122,MATCH(B307,'1 mos LIBOR'!$N$3:$N$122)))</f>
        <v>1.9434900000000001E-2</v>
      </c>
      <c r="J307" s="371">
        <f t="shared" si="62"/>
        <v>0.04</v>
      </c>
      <c r="L307" s="363">
        <f t="shared" si="68"/>
        <v>55578</v>
      </c>
      <c r="M307" s="323">
        <f t="shared" si="69"/>
        <v>359</v>
      </c>
      <c r="N307" s="368">
        <v>2289.9265631574767</v>
      </c>
      <c r="O307" s="368">
        <f t="shared" ca="1" si="58"/>
        <v>217.33027624246949</v>
      </c>
      <c r="P307" s="368">
        <f t="shared" si="63"/>
        <v>7.6330885438582561</v>
      </c>
      <c r="Q307" s="368">
        <f t="shared" ca="1" si="59"/>
        <v>209.69718769861123</v>
      </c>
      <c r="R307" s="369">
        <f t="shared" ca="1" si="64"/>
        <v>2080.2293754588654</v>
      </c>
      <c r="S307" s="370">
        <f>INDEX('1 mos LIBOR'!$M$3:$M$122,MATCH(L307,'1 mos LIBOR'!$N$3:$N$122))</f>
        <v>1.9434900000000001E-2</v>
      </c>
      <c r="T307" s="371">
        <f t="shared" si="65"/>
        <v>0.04</v>
      </c>
    </row>
    <row r="308" spans="2:20">
      <c r="B308" s="367">
        <f t="shared" si="66"/>
        <v>56339</v>
      </c>
      <c r="C308" s="323">
        <f t="shared" si="67"/>
        <v>384</v>
      </c>
      <c r="D308" s="368" t="e">
        <f>INDEX('Monthly Cash Flow'!$L$189:$EM$189, MATCH(C308, 'Monthly Cash Flow'!$L$12:$EM$12, 0))</f>
        <v>#N/A</v>
      </c>
      <c r="E308" s="368">
        <f t="shared" ca="1" si="56"/>
        <v>0</v>
      </c>
      <c r="F308" s="368" t="e">
        <f t="shared" si="60"/>
        <v>#N/A</v>
      </c>
      <c r="G308" s="368" t="e">
        <f t="shared" ca="1" si="57"/>
        <v>#N/A</v>
      </c>
      <c r="H308" s="369" t="e">
        <f t="shared" ca="1" si="61"/>
        <v>#N/A</v>
      </c>
      <c r="I308" s="370">
        <f>MAX($J$5, INDEX('1 mos LIBOR'!$M$3:$M$122,MATCH(B308,'1 mos LIBOR'!$N$3:$N$122)))</f>
        <v>1.9434900000000001E-2</v>
      </c>
      <c r="J308" s="371">
        <f t="shared" si="62"/>
        <v>0.04</v>
      </c>
      <c r="L308" s="363">
        <f t="shared" si="68"/>
        <v>55609</v>
      </c>
      <c r="M308" s="323">
        <f t="shared" si="69"/>
        <v>360</v>
      </c>
      <c r="N308" s="368">
        <v>2256.9707328642467</v>
      </c>
      <c r="O308" s="368">
        <f t="shared" ca="1" si="58"/>
        <v>217.33027624246949</v>
      </c>
      <c r="P308" s="368">
        <f t="shared" si="63"/>
        <v>7.5232357762141548</v>
      </c>
      <c r="Q308" s="368">
        <f t="shared" ca="1" si="59"/>
        <v>209.80704046625533</v>
      </c>
      <c r="R308" s="369">
        <f t="shared" ca="1" si="64"/>
        <v>2047.1636923979913</v>
      </c>
      <c r="S308" s="370">
        <f>INDEX('1 mos LIBOR'!$M$3:$M$122,MATCH(L308,'1 mos LIBOR'!$N$3:$N$122))</f>
        <v>1.9434900000000001E-2</v>
      </c>
      <c r="T308" s="371">
        <f t="shared" si="65"/>
        <v>0.04</v>
      </c>
    </row>
    <row r="309" spans="2:20">
      <c r="B309" s="367">
        <f t="shared" si="66"/>
        <v>56369</v>
      </c>
      <c r="C309" s="323">
        <f t="shared" si="67"/>
        <v>385</v>
      </c>
      <c r="D309" s="368" t="e">
        <f>INDEX('Monthly Cash Flow'!$L$189:$EM$189, MATCH(C309, 'Monthly Cash Flow'!$L$12:$EM$12, 0))</f>
        <v>#N/A</v>
      </c>
      <c r="E309" s="368">
        <f t="shared" ca="1" si="56"/>
        <v>0</v>
      </c>
      <c r="F309" s="368" t="e">
        <f t="shared" si="60"/>
        <v>#N/A</v>
      </c>
      <c r="G309" s="368" t="e">
        <f t="shared" ca="1" si="57"/>
        <v>#N/A</v>
      </c>
      <c r="H309" s="369" t="e">
        <f t="shared" ca="1" si="61"/>
        <v>#N/A</v>
      </c>
      <c r="I309" s="370">
        <f>MAX($J$5, INDEX('1 mos LIBOR'!$M$3:$M$122,MATCH(B309,'1 mos LIBOR'!$N$3:$N$122)))</f>
        <v>1.9434900000000001E-2</v>
      </c>
      <c r="J309" s="371">
        <f t="shared" si="62"/>
        <v>0.04</v>
      </c>
      <c r="L309" s="363">
        <f t="shared" si="68"/>
        <v>55639</v>
      </c>
      <c r="M309" s="323">
        <f t="shared" si="69"/>
        <v>361</v>
      </c>
      <c r="N309" s="368">
        <v>2223.8647961790925</v>
      </c>
      <c r="O309" s="368">
        <f t="shared" ca="1" si="58"/>
        <v>217.33027624246949</v>
      </c>
      <c r="P309" s="368">
        <f t="shared" si="63"/>
        <v>7.4128826539303079</v>
      </c>
      <c r="Q309" s="368">
        <f t="shared" ca="1" si="59"/>
        <v>209.9173935885392</v>
      </c>
      <c r="R309" s="369">
        <f t="shared" ca="1" si="64"/>
        <v>2013.9474025905533</v>
      </c>
      <c r="S309" s="370">
        <f>INDEX('1 mos LIBOR'!$M$3:$M$122,MATCH(L309,'1 mos LIBOR'!$N$3:$N$122))</f>
        <v>1.9434900000000001E-2</v>
      </c>
      <c r="T309" s="371">
        <f t="shared" si="65"/>
        <v>0.04</v>
      </c>
    </row>
    <row r="310" spans="2:20">
      <c r="B310" s="367">
        <f t="shared" si="66"/>
        <v>56400</v>
      </c>
      <c r="C310" s="323">
        <f t="shared" si="67"/>
        <v>386</v>
      </c>
      <c r="D310" s="368" t="e">
        <f>INDEX('Monthly Cash Flow'!$L$189:$EM$189, MATCH(C310, 'Monthly Cash Flow'!$L$12:$EM$12, 0))</f>
        <v>#N/A</v>
      </c>
      <c r="E310" s="368">
        <f t="shared" ca="1" si="56"/>
        <v>0</v>
      </c>
      <c r="F310" s="368" t="e">
        <f t="shared" si="60"/>
        <v>#N/A</v>
      </c>
      <c r="G310" s="368" t="e">
        <f t="shared" ca="1" si="57"/>
        <v>#N/A</v>
      </c>
      <c r="H310" s="369" t="e">
        <f t="shared" ca="1" si="61"/>
        <v>#N/A</v>
      </c>
      <c r="I310" s="370">
        <f>MAX($J$5, INDEX('1 mos LIBOR'!$M$3:$M$122,MATCH(B310,'1 mos LIBOR'!$N$3:$N$122)))</f>
        <v>1.9434900000000001E-2</v>
      </c>
      <c r="J310" s="371">
        <f t="shared" si="62"/>
        <v>0.04</v>
      </c>
      <c r="L310" s="363">
        <f t="shared" si="68"/>
        <v>55670</v>
      </c>
      <c r="M310" s="323">
        <f t="shared" si="69"/>
        <v>362</v>
      </c>
      <c r="N310" s="368">
        <v>2190.6080694011735</v>
      </c>
      <c r="O310" s="368">
        <f t="shared" ca="1" si="58"/>
        <v>217.33027624246949</v>
      </c>
      <c r="P310" s="368">
        <f t="shared" si="63"/>
        <v>7.3020268980039118</v>
      </c>
      <c r="Q310" s="368">
        <f t="shared" ca="1" si="59"/>
        <v>210.02824934446559</v>
      </c>
      <c r="R310" s="369">
        <f t="shared" ca="1" si="64"/>
        <v>1980.5798200567078</v>
      </c>
      <c r="S310" s="370">
        <f>INDEX('1 mos LIBOR'!$M$3:$M$122,MATCH(L310,'1 mos LIBOR'!$N$3:$N$122))</f>
        <v>1.9434900000000001E-2</v>
      </c>
      <c r="T310" s="371">
        <f t="shared" si="65"/>
        <v>0.04</v>
      </c>
    </row>
    <row r="311" spans="2:20">
      <c r="B311" s="367">
        <f t="shared" si="66"/>
        <v>56430</v>
      </c>
      <c r="C311" s="323">
        <f t="shared" si="67"/>
        <v>387</v>
      </c>
      <c r="D311" s="368" t="e">
        <f>INDEX('Monthly Cash Flow'!$L$189:$EM$189, MATCH(C311, 'Monthly Cash Flow'!$L$12:$EM$12, 0))</f>
        <v>#N/A</v>
      </c>
      <c r="E311" s="368">
        <f t="shared" ca="1" si="56"/>
        <v>0</v>
      </c>
      <c r="F311" s="368" t="e">
        <f t="shared" si="60"/>
        <v>#N/A</v>
      </c>
      <c r="G311" s="368" t="e">
        <f t="shared" ca="1" si="57"/>
        <v>#N/A</v>
      </c>
      <c r="H311" s="369" t="e">
        <f t="shared" ca="1" si="61"/>
        <v>#N/A</v>
      </c>
      <c r="I311" s="370">
        <f>MAX($J$5, INDEX('1 mos LIBOR'!$M$3:$M$122,MATCH(B311,'1 mos LIBOR'!$N$3:$N$122)))</f>
        <v>1.9434900000000001E-2</v>
      </c>
      <c r="J311" s="371">
        <f t="shared" si="62"/>
        <v>0.04</v>
      </c>
      <c r="L311" s="363">
        <f t="shared" si="68"/>
        <v>55700</v>
      </c>
      <c r="M311" s="323">
        <f t="shared" si="69"/>
        <v>363</v>
      </c>
      <c r="N311" s="368">
        <v>2157.1998657155445</v>
      </c>
      <c r="O311" s="368">
        <f t="shared" ca="1" si="58"/>
        <v>217.33027624246949</v>
      </c>
      <c r="P311" s="368">
        <f t="shared" si="63"/>
        <v>7.190666219051816</v>
      </c>
      <c r="Q311" s="368">
        <f t="shared" ca="1" si="59"/>
        <v>210.13961002341767</v>
      </c>
      <c r="R311" s="369">
        <f t="shared" ca="1" si="64"/>
        <v>1947.0602556921269</v>
      </c>
      <c r="S311" s="370">
        <f>INDEX('1 mos LIBOR'!$M$3:$M$122,MATCH(L311,'1 mos LIBOR'!$N$3:$N$122))</f>
        <v>1.9434900000000001E-2</v>
      </c>
      <c r="T311" s="371">
        <f t="shared" si="65"/>
        <v>0.04</v>
      </c>
    </row>
    <row r="312" spans="2:20">
      <c r="B312" s="367">
        <f t="shared" si="66"/>
        <v>56461</v>
      </c>
      <c r="C312" s="323">
        <f t="shared" si="67"/>
        <v>388</v>
      </c>
      <c r="D312" s="368" t="e">
        <f>INDEX('Monthly Cash Flow'!$L$189:$EM$189, MATCH(C312, 'Monthly Cash Flow'!$L$12:$EM$12, 0))</f>
        <v>#N/A</v>
      </c>
      <c r="E312" s="368">
        <f t="shared" ca="1" si="56"/>
        <v>0</v>
      </c>
      <c r="F312" s="368" t="e">
        <f t="shared" si="60"/>
        <v>#N/A</v>
      </c>
      <c r="G312" s="368" t="e">
        <f t="shared" ca="1" si="57"/>
        <v>#N/A</v>
      </c>
      <c r="H312" s="369" t="e">
        <f t="shared" ca="1" si="61"/>
        <v>#N/A</v>
      </c>
      <c r="I312" s="370">
        <f>MAX($J$5, INDEX('1 mos LIBOR'!$M$3:$M$122,MATCH(B312,'1 mos LIBOR'!$N$3:$N$122)))</f>
        <v>1.9434900000000001E-2</v>
      </c>
      <c r="J312" s="371">
        <f t="shared" si="62"/>
        <v>0.04</v>
      </c>
      <c r="L312" s="363">
        <f t="shared" si="68"/>
        <v>55731</v>
      </c>
      <c r="M312" s="323">
        <f t="shared" si="69"/>
        <v>364</v>
      </c>
      <c r="N312" s="368">
        <v>2123.6394951789734</v>
      </c>
      <c r="O312" s="368">
        <f t="shared" ca="1" si="58"/>
        <v>217.33027624246949</v>
      </c>
      <c r="P312" s="368">
        <f t="shared" si="63"/>
        <v>7.0787983172632449</v>
      </c>
      <c r="Q312" s="368">
        <f t="shared" ca="1" si="59"/>
        <v>210.25147792520625</v>
      </c>
      <c r="R312" s="369">
        <f t="shared" ca="1" si="64"/>
        <v>1913.3880172537672</v>
      </c>
      <c r="S312" s="370">
        <f>INDEX('1 mos LIBOR'!$M$3:$M$122,MATCH(L312,'1 mos LIBOR'!$N$3:$N$122))</f>
        <v>1.9434900000000001E-2</v>
      </c>
      <c r="T312" s="371">
        <f t="shared" si="65"/>
        <v>0.04</v>
      </c>
    </row>
    <row r="313" spans="2:20">
      <c r="B313" s="367">
        <f t="shared" si="66"/>
        <v>56492</v>
      </c>
      <c r="C313" s="323">
        <f t="shared" si="67"/>
        <v>389</v>
      </c>
      <c r="D313" s="368" t="e">
        <f>INDEX('Monthly Cash Flow'!$L$189:$EM$189, MATCH(C313, 'Monthly Cash Flow'!$L$12:$EM$12, 0))</f>
        <v>#N/A</v>
      </c>
      <c r="E313" s="368">
        <f t="shared" ca="1" si="56"/>
        <v>0</v>
      </c>
      <c r="F313" s="368" t="e">
        <f t="shared" si="60"/>
        <v>#N/A</v>
      </c>
      <c r="G313" s="368" t="e">
        <f t="shared" ca="1" si="57"/>
        <v>#N/A</v>
      </c>
      <c r="H313" s="369" t="e">
        <f t="shared" ca="1" si="61"/>
        <v>#N/A</v>
      </c>
      <c r="I313" s="370">
        <f>MAX($J$5, INDEX('1 mos LIBOR'!$M$3:$M$122,MATCH(B313,'1 mos LIBOR'!$N$3:$N$122)))</f>
        <v>1.9434900000000001E-2</v>
      </c>
      <c r="J313" s="371">
        <f t="shared" si="62"/>
        <v>0.04</v>
      </c>
      <c r="L313" s="363">
        <f t="shared" si="68"/>
        <v>55762</v>
      </c>
      <c r="M313" s="323">
        <f t="shared" si="69"/>
        <v>365</v>
      </c>
      <c r="N313" s="368">
        <v>2089.9262647056912</v>
      </c>
      <c r="O313" s="368">
        <f t="shared" ca="1" si="58"/>
        <v>217.33027624246949</v>
      </c>
      <c r="P313" s="368">
        <f t="shared" si="63"/>
        <v>6.9664208823523035</v>
      </c>
      <c r="Q313" s="368">
        <f t="shared" ca="1" si="59"/>
        <v>210.36385536011719</v>
      </c>
      <c r="R313" s="369">
        <f t="shared" ca="1" si="64"/>
        <v>1879.562409345574</v>
      </c>
      <c r="S313" s="370">
        <f>INDEX('1 mos LIBOR'!$M$3:$M$122,MATCH(L313,'1 mos LIBOR'!$N$3:$N$122))</f>
        <v>1.9434900000000001E-2</v>
      </c>
      <c r="T313" s="371">
        <f t="shared" si="65"/>
        <v>0.04</v>
      </c>
    </row>
    <row r="314" spans="2:20">
      <c r="B314" s="367">
        <f t="shared" si="66"/>
        <v>56522</v>
      </c>
      <c r="C314" s="323">
        <f t="shared" si="67"/>
        <v>390</v>
      </c>
      <c r="D314" s="368" t="e">
        <f>INDEX('Monthly Cash Flow'!$L$189:$EM$189, MATCH(C314, 'Monthly Cash Flow'!$L$12:$EM$12, 0))</f>
        <v>#N/A</v>
      </c>
      <c r="E314" s="368">
        <f t="shared" ca="1" si="56"/>
        <v>0</v>
      </c>
      <c r="F314" s="368" t="e">
        <f t="shared" si="60"/>
        <v>#N/A</v>
      </c>
      <c r="G314" s="368" t="e">
        <f t="shared" ca="1" si="57"/>
        <v>#N/A</v>
      </c>
      <c r="H314" s="369" t="e">
        <f t="shared" ca="1" si="61"/>
        <v>#N/A</v>
      </c>
      <c r="I314" s="370">
        <f>MAX($J$5, INDEX('1 mos LIBOR'!$M$3:$M$122,MATCH(B314,'1 mos LIBOR'!$N$3:$N$122)))</f>
        <v>1.9434900000000001E-2</v>
      </c>
      <c r="J314" s="371">
        <f t="shared" si="62"/>
        <v>0.04</v>
      </c>
      <c r="L314" s="363">
        <f t="shared" si="68"/>
        <v>55792</v>
      </c>
      <c r="M314" s="323">
        <f t="shared" si="69"/>
        <v>366</v>
      </c>
      <c r="N314" s="368">
        <v>2056.0594780530801</v>
      </c>
      <c r="O314" s="368">
        <f t="shared" ca="1" si="58"/>
        <v>217.33027624246949</v>
      </c>
      <c r="P314" s="368">
        <f t="shared" si="63"/>
        <v>6.8535315935102679</v>
      </c>
      <c r="Q314" s="368">
        <f t="shared" ca="1" si="59"/>
        <v>210.47674464895923</v>
      </c>
      <c r="R314" s="369">
        <f t="shared" ca="1" si="64"/>
        <v>1845.5827334041207</v>
      </c>
      <c r="S314" s="370">
        <f>INDEX('1 mos LIBOR'!$M$3:$M$122,MATCH(L314,'1 mos LIBOR'!$N$3:$N$122))</f>
        <v>1.9434900000000001E-2</v>
      </c>
      <c r="T314" s="371">
        <f t="shared" si="65"/>
        <v>0.04</v>
      </c>
    </row>
    <row r="315" spans="2:20">
      <c r="B315" s="367">
        <f t="shared" si="66"/>
        <v>56553</v>
      </c>
      <c r="C315" s="323">
        <f t="shared" si="67"/>
        <v>391</v>
      </c>
      <c r="D315" s="368" t="e">
        <f>INDEX('Monthly Cash Flow'!$L$189:$EM$189, MATCH(C315, 'Monthly Cash Flow'!$L$12:$EM$12, 0))</f>
        <v>#N/A</v>
      </c>
      <c r="E315" s="368">
        <f t="shared" ca="1" si="56"/>
        <v>0</v>
      </c>
      <c r="F315" s="368" t="e">
        <f t="shared" si="60"/>
        <v>#N/A</v>
      </c>
      <c r="G315" s="368" t="e">
        <f t="shared" ca="1" si="57"/>
        <v>#N/A</v>
      </c>
      <c r="H315" s="369" t="e">
        <f t="shared" ca="1" si="61"/>
        <v>#N/A</v>
      </c>
      <c r="I315" s="370">
        <f>MAX($J$5, INDEX('1 mos LIBOR'!$M$3:$M$122,MATCH(B315,'1 mos LIBOR'!$N$3:$N$122)))</f>
        <v>1.9434900000000001E-2</v>
      </c>
      <c r="J315" s="371">
        <f t="shared" si="62"/>
        <v>0.04</v>
      </c>
      <c r="L315" s="363">
        <f t="shared" si="68"/>
        <v>55823</v>
      </c>
      <c r="M315" s="323">
        <f t="shared" si="69"/>
        <v>367</v>
      </c>
      <c r="N315" s="368">
        <v>2022.0384358072934</v>
      </c>
      <c r="O315" s="368">
        <f t="shared" ca="1" si="58"/>
        <v>217.33027624246949</v>
      </c>
      <c r="P315" s="368">
        <f t="shared" si="63"/>
        <v>6.740128119357645</v>
      </c>
      <c r="Q315" s="368">
        <f t="shared" ca="1" si="59"/>
        <v>210.59014812311185</v>
      </c>
      <c r="R315" s="369">
        <f t="shared" ca="1" si="64"/>
        <v>1811.4482876841814</v>
      </c>
      <c r="S315" s="370">
        <f>INDEX('1 mos LIBOR'!$M$3:$M$122,MATCH(L315,'1 mos LIBOR'!$N$3:$N$122))</f>
        <v>1.9434900000000001E-2</v>
      </c>
      <c r="T315" s="371">
        <f t="shared" si="65"/>
        <v>0.04</v>
      </c>
    </row>
    <row r="316" spans="2:20">
      <c r="B316" s="367">
        <f t="shared" si="66"/>
        <v>56583</v>
      </c>
      <c r="C316" s="323">
        <f t="shared" si="67"/>
        <v>392</v>
      </c>
      <c r="D316" s="368" t="e">
        <f>INDEX('Monthly Cash Flow'!$L$189:$EM$189, MATCH(C316, 'Monthly Cash Flow'!$L$12:$EM$12, 0))</f>
        <v>#N/A</v>
      </c>
      <c r="E316" s="368">
        <f t="shared" ca="1" si="56"/>
        <v>0</v>
      </c>
      <c r="F316" s="368" t="e">
        <f t="shared" si="60"/>
        <v>#N/A</v>
      </c>
      <c r="G316" s="368" t="e">
        <f t="shared" ca="1" si="57"/>
        <v>#N/A</v>
      </c>
      <c r="H316" s="369" t="e">
        <f t="shared" ca="1" si="61"/>
        <v>#N/A</v>
      </c>
      <c r="I316" s="370">
        <f>MAX($J$5, INDEX('1 mos LIBOR'!$M$3:$M$122,MATCH(B316,'1 mos LIBOR'!$N$3:$N$122)))</f>
        <v>1.9434900000000001E-2</v>
      </c>
      <c r="J316" s="371">
        <f t="shared" si="62"/>
        <v>0.04</v>
      </c>
      <c r="L316" s="363">
        <f t="shared" si="68"/>
        <v>55853</v>
      </c>
      <c r="M316" s="323">
        <f t="shared" si="69"/>
        <v>368</v>
      </c>
      <c r="N316" s="368">
        <v>1987.8624353688117</v>
      </c>
      <c r="O316" s="368">
        <f t="shared" ca="1" si="58"/>
        <v>217.33027624246949</v>
      </c>
      <c r="P316" s="368">
        <f t="shared" si="63"/>
        <v>6.6262081178960388</v>
      </c>
      <c r="Q316" s="368">
        <f t="shared" ca="1" si="59"/>
        <v>210.70406812457347</v>
      </c>
      <c r="R316" s="369">
        <f t="shared" ca="1" si="64"/>
        <v>1777.1583672442382</v>
      </c>
      <c r="S316" s="370">
        <f>INDEX('1 mos LIBOR'!$M$3:$M$122,MATCH(L316,'1 mos LIBOR'!$N$3:$N$122))</f>
        <v>1.9434900000000001E-2</v>
      </c>
      <c r="T316" s="371">
        <f t="shared" si="65"/>
        <v>0.04</v>
      </c>
    </row>
    <row r="317" spans="2:20">
      <c r="B317" s="367">
        <f t="shared" si="66"/>
        <v>56614</v>
      </c>
      <c r="C317" s="323">
        <f t="shared" si="67"/>
        <v>393</v>
      </c>
      <c r="D317" s="368" t="e">
        <f>INDEX('Monthly Cash Flow'!$L$189:$EM$189, MATCH(C317, 'Monthly Cash Flow'!$L$12:$EM$12, 0))</f>
        <v>#N/A</v>
      </c>
      <c r="E317" s="368">
        <f t="shared" ca="1" si="56"/>
        <v>0</v>
      </c>
      <c r="F317" s="368" t="e">
        <f t="shared" si="60"/>
        <v>#N/A</v>
      </c>
      <c r="G317" s="368" t="e">
        <f t="shared" ca="1" si="57"/>
        <v>#N/A</v>
      </c>
      <c r="H317" s="369" t="e">
        <f t="shared" ca="1" si="61"/>
        <v>#N/A</v>
      </c>
      <c r="I317" s="370">
        <f>MAX($J$5, INDEX('1 mos LIBOR'!$M$3:$M$122,MATCH(B317,'1 mos LIBOR'!$N$3:$N$122)))</f>
        <v>1.9434900000000001E-2</v>
      </c>
      <c r="J317" s="371">
        <f t="shared" si="62"/>
        <v>0.04</v>
      </c>
      <c r="L317" s="363">
        <f t="shared" si="68"/>
        <v>55884</v>
      </c>
      <c r="M317" s="323">
        <f t="shared" si="69"/>
        <v>369</v>
      </c>
      <c r="N317" s="368">
        <v>1953.5307709379329</v>
      </c>
      <c r="O317" s="368">
        <f t="shared" ca="1" si="58"/>
        <v>217.33027624246949</v>
      </c>
      <c r="P317" s="368">
        <f t="shared" si="63"/>
        <v>6.5117692364597763</v>
      </c>
      <c r="Q317" s="368">
        <f t="shared" ca="1" si="59"/>
        <v>210.81850700600972</v>
      </c>
      <c r="R317" s="369">
        <f t="shared" ca="1" si="64"/>
        <v>1742.7122639319232</v>
      </c>
      <c r="S317" s="370">
        <f>INDEX('1 mos LIBOR'!$M$3:$M$122,MATCH(L317,'1 mos LIBOR'!$N$3:$N$122))</f>
        <v>1.9434900000000001E-2</v>
      </c>
      <c r="T317" s="371">
        <f t="shared" si="65"/>
        <v>0.04</v>
      </c>
    </row>
    <row r="318" spans="2:20">
      <c r="B318" s="367">
        <f t="shared" si="66"/>
        <v>56645</v>
      </c>
      <c r="C318" s="323">
        <f t="shared" si="67"/>
        <v>394</v>
      </c>
      <c r="D318" s="368" t="e">
        <f>INDEX('Monthly Cash Flow'!$L$189:$EM$189, MATCH(C318, 'Monthly Cash Flow'!$L$12:$EM$12, 0))</f>
        <v>#N/A</v>
      </c>
      <c r="E318" s="368">
        <f t="shared" ca="1" si="56"/>
        <v>0</v>
      </c>
      <c r="F318" s="368" t="e">
        <f t="shared" si="60"/>
        <v>#N/A</v>
      </c>
      <c r="G318" s="368" t="e">
        <f t="shared" ca="1" si="57"/>
        <v>#N/A</v>
      </c>
      <c r="H318" s="369" t="e">
        <f t="shared" ca="1" si="61"/>
        <v>#N/A</v>
      </c>
      <c r="I318" s="370">
        <f>MAX($J$5, INDEX('1 mos LIBOR'!$M$3:$M$122,MATCH(B318,'1 mos LIBOR'!$N$3:$N$122)))</f>
        <v>1.9434900000000001E-2</v>
      </c>
      <c r="J318" s="371">
        <f t="shared" si="62"/>
        <v>0.04</v>
      </c>
      <c r="L318" s="363">
        <f t="shared" si="68"/>
        <v>55915</v>
      </c>
      <c r="M318" s="323">
        <f t="shared" si="69"/>
        <v>370</v>
      </c>
      <c r="N318" s="368">
        <v>1919.0427335001959</v>
      </c>
      <c r="O318" s="368">
        <f t="shared" ca="1" si="58"/>
        <v>217.33027624246949</v>
      </c>
      <c r="P318" s="368">
        <f t="shared" si="63"/>
        <v>6.39680911166732</v>
      </c>
      <c r="Q318" s="368">
        <f t="shared" ca="1" si="59"/>
        <v>210.93346713080217</v>
      </c>
      <c r="R318" s="369">
        <f t="shared" ca="1" si="64"/>
        <v>1708.1092663693937</v>
      </c>
      <c r="S318" s="370">
        <f>INDEX('1 mos LIBOR'!$M$3:$M$122,MATCH(L318,'1 mos LIBOR'!$N$3:$N$122))</f>
        <v>1.9434900000000001E-2</v>
      </c>
      <c r="T318" s="371">
        <f t="shared" si="65"/>
        <v>0.04</v>
      </c>
    </row>
    <row r="319" spans="2:20">
      <c r="B319" s="367">
        <f t="shared" si="66"/>
        <v>56673</v>
      </c>
      <c r="C319" s="323">
        <f t="shared" si="67"/>
        <v>395</v>
      </c>
      <c r="D319" s="368" t="e">
        <f>INDEX('Monthly Cash Flow'!$L$189:$EM$189, MATCH(C319, 'Monthly Cash Flow'!$L$12:$EM$12, 0))</f>
        <v>#N/A</v>
      </c>
      <c r="E319" s="368">
        <f t="shared" ca="1" si="56"/>
        <v>0</v>
      </c>
      <c r="F319" s="368" t="e">
        <f t="shared" si="60"/>
        <v>#N/A</v>
      </c>
      <c r="G319" s="368" t="e">
        <f t="shared" ca="1" si="57"/>
        <v>#N/A</v>
      </c>
      <c r="H319" s="369" t="e">
        <f t="shared" ca="1" si="61"/>
        <v>#N/A</v>
      </c>
      <c r="I319" s="370">
        <f>MAX($J$5, INDEX('1 mos LIBOR'!$M$3:$M$122,MATCH(B319,'1 mos LIBOR'!$N$3:$N$122)))</f>
        <v>1.9434900000000001E-2</v>
      </c>
      <c r="J319" s="371">
        <f t="shared" si="62"/>
        <v>0.04</v>
      </c>
      <c r="L319" s="363">
        <f t="shared" si="68"/>
        <v>55943</v>
      </c>
      <c r="M319" s="323">
        <f t="shared" si="69"/>
        <v>371</v>
      </c>
      <c r="N319" s="368">
        <v>1884.3976108117386</v>
      </c>
      <c r="O319" s="368">
        <f t="shared" ca="1" si="58"/>
        <v>217.33027624246949</v>
      </c>
      <c r="P319" s="368">
        <f t="shared" si="63"/>
        <v>6.2813253693724613</v>
      </c>
      <c r="Q319" s="368">
        <f t="shared" ca="1" si="59"/>
        <v>211.04895087309703</v>
      </c>
      <c r="R319" s="369">
        <f t="shared" ca="1" si="64"/>
        <v>1673.3486599386415</v>
      </c>
      <c r="S319" s="370">
        <f>INDEX('1 mos LIBOR'!$M$3:$M$122,MATCH(L319,'1 mos LIBOR'!$N$3:$N$122))</f>
        <v>1.9434900000000001E-2</v>
      </c>
      <c r="T319" s="371">
        <f t="shared" si="65"/>
        <v>0.04</v>
      </c>
    </row>
    <row r="320" spans="2:20">
      <c r="B320" s="367">
        <f t="shared" si="66"/>
        <v>56704</v>
      </c>
      <c r="C320" s="323">
        <f t="shared" si="67"/>
        <v>396</v>
      </c>
      <c r="D320" s="368" t="e">
        <f>INDEX('Monthly Cash Flow'!$L$189:$EM$189, MATCH(C320, 'Monthly Cash Flow'!$L$12:$EM$12, 0))</f>
        <v>#N/A</v>
      </c>
      <c r="E320" s="368">
        <f t="shared" ca="1" si="56"/>
        <v>0</v>
      </c>
      <c r="F320" s="368" t="e">
        <f t="shared" si="60"/>
        <v>#N/A</v>
      </c>
      <c r="G320" s="368" t="e">
        <f t="shared" ca="1" si="57"/>
        <v>#N/A</v>
      </c>
      <c r="H320" s="369" t="e">
        <f t="shared" ca="1" si="61"/>
        <v>#N/A</v>
      </c>
      <c r="I320" s="370">
        <f>MAX($J$5, INDEX('1 mos LIBOR'!$M$3:$M$122,MATCH(B320,'1 mos LIBOR'!$N$3:$N$122)))</f>
        <v>1.9434900000000001E-2</v>
      </c>
      <c r="J320" s="371">
        <f t="shared" si="62"/>
        <v>0.04</v>
      </c>
      <c r="L320" s="363">
        <f t="shared" si="68"/>
        <v>55974</v>
      </c>
      <c r="M320" s="323">
        <f t="shared" si="69"/>
        <v>372</v>
      </c>
      <c r="N320" s="368">
        <v>1849.5946873845878</v>
      </c>
      <c r="O320" s="368">
        <f t="shared" ca="1" si="58"/>
        <v>217.33027624246949</v>
      </c>
      <c r="P320" s="368">
        <f t="shared" si="63"/>
        <v>6.1653156246152925</v>
      </c>
      <c r="Q320" s="368">
        <f t="shared" ca="1" si="59"/>
        <v>211.16496061785421</v>
      </c>
      <c r="R320" s="369">
        <f t="shared" ca="1" si="64"/>
        <v>1638.4297267667337</v>
      </c>
      <c r="S320" s="370">
        <f>INDEX('1 mos LIBOR'!$M$3:$M$122,MATCH(L320,'1 mos LIBOR'!$N$3:$N$122))</f>
        <v>1.9434900000000001E-2</v>
      </c>
      <c r="T320" s="371">
        <f t="shared" si="65"/>
        <v>0.04</v>
      </c>
    </row>
    <row r="321" spans="2:20">
      <c r="B321" s="367">
        <f t="shared" si="66"/>
        <v>56734</v>
      </c>
      <c r="C321" s="323">
        <f t="shared" si="67"/>
        <v>397</v>
      </c>
      <c r="D321" s="368" t="e">
        <f>INDEX('Monthly Cash Flow'!$L$189:$EM$189, MATCH(C321, 'Monthly Cash Flow'!$L$12:$EM$12, 0))</f>
        <v>#N/A</v>
      </c>
      <c r="E321" s="368">
        <f t="shared" ca="1" si="56"/>
        <v>0</v>
      </c>
      <c r="F321" s="368" t="e">
        <f t="shared" si="60"/>
        <v>#N/A</v>
      </c>
      <c r="G321" s="368" t="e">
        <f t="shared" ca="1" si="57"/>
        <v>#N/A</v>
      </c>
      <c r="H321" s="369" t="e">
        <f t="shared" ca="1" si="61"/>
        <v>#N/A</v>
      </c>
      <c r="I321" s="370">
        <f>MAX($J$5, INDEX('1 mos LIBOR'!$M$3:$M$122,MATCH(B321,'1 mos LIBOR'!$N$3:$N$122)))</f>
        <v>1.9434900000000001E-2</v>
      </c>
      <c r="J321" s="371">
        <f t="shared" si="62"/>
        <v>0.04</v>
      </c>
      <c r="L321" s="363">
        <f t="shared" si="68"/>
        <v>56004</v>
      </c>
      <c r="M321" s="323">
        <f t="shared" si="69"/>
        <v>373</v>
      </c>
      <c r="N321" s="368">
        <v>1814.6332444718842</v>
      </c>
      <c r="O321" s="368">
        <f t="shared" ca="1" si="58"/>
        <v>217.33027624246949</v>
      </c>
      <c r="P321" s="368">
        <f t="shared" si="63"/>
        <v>6.0487774815729471</v>
      </c>
      <c r="Q321" s="368">
        <f t="shared" ca="1" si="59"/>
        <v>211.28149876089654</v>
      </c>
      <c r="R321" s="369">
        <f t="shared" ca="1" si="64"/>
        <v>1603.3517457109876</v>
      </c>
      <c r="S321" s="370">
        <f>INDEX('1 mos LIBOR'!$M$3:$M$122,MATCH(L321,'1 mos LIBOR'!$N$3:$N$122))</f>
        <v>1.9434900000000001E-2</v>
      </c>
      <c r="T321" s="371">
        <f t="shared" si="65"/>
        <v>0.04</v>
      </c>
    </row>
    <row r="322" spans="2:20">
      <c r="B322" s="367">
        <f t="shared" si="66"/>
        <v>56765</v>
      </c>
      <c r="C322" s="323">
        <f t="shared" si="67"/>
        <v>398</v>
      </c>
      <c r="D322" s="368" t="e">
        <f>INDEX('Monthly Cash Flow'!$L$189:$EM$189, MATCH(C322, 'Monthly Cash Flow'!$L$12:$EM$12, 0))</f>
        <v>#N/A</v>
      </c>
      <c r="E322" s="368">
        <f t="shared" ca="1" si="56"/>
        <v>0</v>
      </c>
      <c r="F322" s="368" t="e">
        <f t="shared" si="60"/>
        <v>#N/A</v>
      </c>
      <c r="G322" s="368" t="e">
        <f t="shared" ca="1" si="57"/>
        <v>#N/A</v>
      </c>
      <c r="H322" s="369" t="e">
        <f t="shared" ca="1" si="61"/>
        <v>#N/A</v>
      </c>
      <c r="I322" s="370">
        <f>MAX($J$5, INDEX('1 mos LIBOR'!$M$3:$M$122,MATCH(B322,'1 mos LIBOR'!$N$3:$N$122)))</f>
        <v>1.9434900000000001E-2</v>
      </c>
      <c r="J322" s="371">
        <f t="shared" si="62"/>
        <v>0.04</v>
      </c>
      <c r="L322" s="363">
        <f t="shared" si="68"/>
        <v>56035</v>
      </c>
      <c r="M322" s="323">
        <f t="shared" si="69"/>
        <v>374</v>
      </c>
      <c r="N322" s="368">
        <v>1779.5125600530378</v>
      </c>
      <c r="O322" s="368">
        <f t="shared" ca="1" si="58"/>
        <v>217.33027624246949</v>
      </c>
      <c r="P322" s="368">
        <f t="shared" si="63"/>
        <v>5.9317085335101263</v>
      </c>
      <c r="Q322" s="368">
        <f t="shared" ca="1" si="59"/>
        <v>211.39856770895938</v>
      </c>
      <c r="R322" s="369">
        <f t="shared" ca="1" si="64"/>
        <v>1568.1139923440783</v>
      </c>
      <c r="S322" s="370">
        <f>INDEX('1 mos LIBOR'!$M$3:$M$122,MATCH(L322,'1 mos LIBOR'!$N$3:$N$122))</f>
        <v>1.9434900000000001E-2</v>
      </c>
      <c r="T322" s="371">
        <f t="shared" si="65"/>
        <v>0.04</v>
      </c>
    </row>
    <row r="323" spans="2:20">
      <c r="B323" s="367">
        <f t="shared" si="66"/>
        <v>56795</v>
      </c>
      <c r="C323" s="323">
        <f t="shared" si="67"/>
        <v>399</v>
      </c>
      <c r="D323" s="368" t="e">
        <f>INDEX('Monthly Cash Flow'!$L$189:$EM$189, MATCH(C323, 'Monthly Cash Flow'!$L$12:$EM$12, 0))</f>
        <v>#N/A</v>
      </c>
      <c r="E323" s="368">
        <f t="shared" ca="1" si="56"/>
        <v>0</v>
      </c>
      <c r="F323" s="368" t="e">
        <f t="shared" si="60"/>
        <v>#N/A</v>
      </c>
      <c r="G323" s="368" t="e">
        <f t="shared" ca="1" si="57"/>
        <v>#N/A</v>
      </c>
      <c r="H323" s="369" t="e">
        <f t="shared" ca="1" si="61"/>
        <v>#N/A</v>
      </c>
      <c r="I323" s="370">
        <f>MAX($J$5, INDEX('1 mos LIBOR'!$M$3:$M$122,MATCH(B323,'1 mos LIBOR'!$N$3:$N$122)))</f>
        <v>1.9434900000000001E-2</v>
      </c>
      <c r="J323" s="371">
        <f t="shared" si="62"/>
        <v>0.04</v>
      </c>
      <c r="L323" s="363">
        <f t="shared" si="68"/>
        <v>56065</v>
      </c>
      <c r="M323" s="323">
        <f t="shared" si="69"/>
        <v>375</v>
      </c>
      <c r="N323" s="368">
        <v>1744.2319088188176</v>
      </c>
      <c r="O323" s="368">
        <f t="shared" ca="1" si="58"/>
        <v>217.33027624246949</v>
      </c>
      <c r="P323" s="368">
        <f t="shared" si="63"/>
        <v>5.814106362729393</v>
      </c>
      <c r="Q323" s="368">
        <f t="shared" ca="1" si="59"/>
        <v>211.51616987974009</v>
      </c>
      <c r="R323" s="369">
        <f t="shared" ca="1" si="64"/>
        <v>1532.7157389390775</v>
      </c>
      <c r="S323" s="370">
        <f>INDEX('1 mos LIBOR'!$M$3:$M$122,MATCH(L323,'1 mos LIBOR'!$N$3:$N$122))</f>
        <v>1.9434900000000001E-2</v>
      </c>
      <c r="T323" s="371">
        <f t="shared" si="65"/>
        <v>0.04</v>
      </c>
    </row>
    <row r="324" spans="2:20">
      <c r="B324" s="367">
        <f t="shared" si="66"/>
        <v>56826</v>
      </c>
      <c r="C324" s="323">
        <f t="shared" si="67"/>
        <v>400</v>
      </c>
      <c r="D324" s="368" t="e">
        <f>INDEX('Monthly Cash Flow'!$L$189:$EM$189, MATCH(C324, 'Monthly Cash Flow'!$L$12:$EM$12, 0))</f>
        <v>#N/A</v>
      </c>
      <c r="E324" s="368">
        <f t="shared" ca="1" si="56"/>
        <v>0</v>
      </c>
      <c r="F324" s="368" t="e">
        <f t="shared" si="60"/>
        <v>#N/A</v>
      </c>
      <c r="G324" s="368" t="e">
        <f t="shared" ca="1" si="57"/>
        <v>#N/A</v>
      </c>
      <c r="H324" s="369" t="e">
        <f t="shared" ca="1" si="61"/>
        <v>#N/A</v>
      </c>
      <c r="I324" s="370">
        <f>MAX($J$5, INDEX('1 mos LIBOR'!$M$3:$M$122,MATCH(B324,'1 mos LIBOR'!$N$3:$N$122)))</f>
        <v>1.9434900000000001E-2</v>
      </c>
      <c r="J324" s="371">
        <f t="shared" si="62"/>
        <v>0.04</v>
      </c>
      <c r="L324" s="363">
        <f t="shared" si="68"/>
        <v>56096</v>
      </c>
      <c r="M324" s="323">
        <f t="shared" si="69"/>
        <v>376</v>
      </c>
      <c r="N324" s="368">
        <v>1708.7905621563721</v>
      </c>
      <c r="O324" s="368">
        <f t="shared" ca="1" si="58"/>
        <v>217.33027624246949</v>
      </c>
      <c r="P324" s="368">
        <f t="shared" si="63"/>
        <v>5.6959685405212399</v>
      </c>
      <c r="Q324" s="368">
        <f t="shared" ca="1" si="59"/>
        <v>211.63430770194825</v>
      </c>
      <c r="R324" s="369">
        <f t="shared" ca="1" si="64"/>
        <v>1497.1562544544238</v>
      </c>
      <c r="S324" s="370">
        <f>INDEX('1 mos LIBOR'!$M$3:$M$122,MATCH(L324,'1 mos LIBOR'!$N$3:$N$122))</f>
        <v>1.9434900000000001E-2</v>
      </c>
      <c r="T324" s="371">
        <f t="shared" si="65"/>
        <v>0.04</v>
      </c>
    </row>
    <row r="325" spans="2:20">
      <c r="B325" s="367">
        <f t="shared" si="66"/>
        <v>56857</v>
      </c>
      <c r="C325" s="323">
        <f t="shared" si="67"/>
        <v>401</v>
      </c>
      <c r="D325" s="368" t="e">
        <f>INDEX('Monthly Cash Flow'!$L$189:$EM$189, MATCH(C325, 'Monthly Cash Flow'!$L$12:$EM$12, 0))</f>
        <v>#N/A</v>
      </c>
      <c r="E325" s="368">
        <f t="shared" ca="1" si="56"/>
        <v>0</v>
      </c>
      <c r="F325" s="368" t="e">
        <f t="shared" si="60"/>
        <v>#N/A</v>
      </c>
      <c r="G325" s="368" t="e">
        <f t="shared" ca="1" si="57"/>
        <v>#N/A</v>
      </c>
      <c r="H325" s="369" t="e">
        <f t="shared" ca="1" si="61"/>
        <v>#N/A</v>
      </c>
      <c r="I325" s="370">
        <f>MAX($J$5, INDEX('1 mos LIBOR'!$M$3:$M$122,MATCH(B325,'1 mos LIBOR'!$N$3:$N$122)))</f>
        <v>1.9434900000000001E-2</v>
      </c>
      <c r="J325" s="371">
        <f t="shared" si="62"/>
        <v>0.04</v>
      </c>
      <c r="L325" s="363">
        <f t="shared" si="68"/>
        <v>56127</v>
      </c>
      <c r="M325" s="323">
        <f t="shared" si="69"/>
        <v>377</v>
      </c>
      <c r="N325" s="368">
        <v>1673.187788134182</v>
      </c>
      <c r="O325" s="368">
        <f t="shared" ca="1" si="58"/>
        <v>217.33027624246949</v>
      </c>
      <c r="P325" s="368">
        <f t="shared" si="63"/>
        <v>5.5772926271139402</v>
      </c>
      <c r="Q325" s="368">
        <f t="shared" ca="1" si="59"/>
        <v>211.75298361535556</v>
      </c>
      <c r="R325" s="369">
        <f t="shared" ca="1" si="64"/>
        <v>1461.4348045188265</v>
      </c>
      <c r="S325" s="370">
        <f>INDEX('1 mos LIBOR'!$M$3:$M$122,MATCH(L325,'1 mos LIBOR'!$N$3:$N$122))</f>
        <v>1.9434900000000001E-2</v>
      </c>
      <c r="T325" s="371">
        <f t="shared" si="65"/>
        <v>0.04</v>
      </c>
    </row>
    <row r="326" spans="2:20">
      <c r="B326" s="367">
        <f t="shared" si="66"/>
        <v>56887</v>
      </c>
      <c r="C326" s="323">
        <f t="shared" si="67"/>
        <v>402</v>
      </c>
      <c r="D326" s="368" t="e">
        <f>INDEX('Monthly Cash Flow'!$L$189:$EM$189, MATCH(C326, 'Monthly Cash Flow'!$L$12:$EM$12, 0))</f>
        <v>#N/A</v>
      </c>
      <c r="E326" s="368">
        <f t="shared" ca="1" si="56"/>
        <v>0</v>
      </c>
      <c r="F326" s="368" t="e">
        <f t="shared" si="60"/>
        <v>#N/A</v>
      </c>
      <c r="G326" s="368" t="e">
        <f t="shared" ca="1" si="57"/>
        <v>#N/A</v>
      </c>
      <c r="H326" s="369" t="e">
        <f t="shared" ca="1" si="61"/>
        <v>#N/A</v>
      </c>
      <c r="I326" s="370">
        <f>MAX($J$5, INDEX('1 mos LIBOR'!$M$3:$M$122,MATCH(B326,'1 mos LIBOR'!$N$3:$N$122)))</f>
        <v>1.9434900000000001E-2</v>
      </c>
      <c r="J326" s="371">
        <f t="shared" si="62"/>
        <v>0.04</v>
      </c>
      <c r="L326" s="363">
        <f t="shared" si="68"/>
        <v>56157</v>
      </c>
      <c r="M326" s="323">
        <f t="shared" si="69"/>
        <v>378</v>
      </c>
      <c r="N326" s="368">
        <v>1637.4228514869451</v>
      </c>
      <c r="O326" s="368">
        <f t="shared" ca="1" si="58"/>
        <v>217.33027624246949</v>
      </c>
      <c r="P326" s="368">
        <f t="shared" si="63"/>
        <v>5.4580761716231505</v>
      </c>
      <c r="Q326" s="368">
        <f t="shared" ca="1" si="59"/>
        <v>211.87220007084633</v>
      </c>
      <c r="R326" s="369">
        <f t="shared" ca="1" si="64"/>
        <v>1425.5506514160988</v>
      </c>
      <c r="S326" s="370">
        <f>INDEX('1 mos LIBOR'!$M$3:$M$122,MATCH(L326,'1 mos LIBOR'!$N$3:$N$122))</f>
        <v>1.9434900000000001E-2</v>
      </c>
      <c r="T326" s="371">
        <f t="shared" si="65"/>
        <v>0.04</v>
      </c>
    </row>
    <row r="327" spans="2:20">
      <c r="B327" s="367">
        <f t="shared" si="66"/>
        <v>56918</v>
      </c>
      <c r="C327" s="323">
        <f t="shared" si="67"/>
        <v>403</v>
      </c>
      <c r="D327" s="368" t="e">
        <f>INDEX('Monthly Cash Flow'!$L$189:$EM$189, MATCH(C327, 'Monthly Cash Flow'!$L$12:$EM$12, 0))</f>
        <v>#N/A</v>
      </c>
      <c r="E327" s="368">
        <f t="shared" ca="1" si="56"/>
        <v>0</v>
      </c>
      <c r="F327" s="368" t="e">
        <f t="shared" si="60"/>
        <v>#N/A</v>
      </c>
      <c r="G327" s="368" t="e">
        <f t="shared" ca="1" si="57"/>
        <v>#N/A</v>
      </c>
      <c r="H327" s="369" t="e">
        <f t="shared" ca="1" si="61"/>
        <v>#N/A</v>
      </c>
      <c r="I327" s="370">
        <f>MAX($J$5, INDEX('1 mos LIBOR'!$M$3:$M$122,MATCH(B327,'1 mos LIBOR'!$N$3:$N$122)))</f>
        <v>1.9434900000000001E-2</v>
      </c>
      <c r="J327" s="371">
        <f t="shared" si="62"/>
        <v>0.04</v>
      </c>
      <c r="L327" s="363">
        <f t="shared" si="68"/>
        <v>56188</v>
      </c>
      <c r="M327" s="323">
        <f t="shared" si="69"/>
        <v>379</v>
      </c>
      <c r="N327" s="368">
        <v>1601.4950136003906</v>
      </c>
      <c r="O327" s="368">
        <f t="shared" ca="1" si="58"/>
        <v>217.33027624246949</v>
      </c>
      <c r="P327" s="368">
        <f t="shared" si="63"/>
        <v>5.3383167120013022</v>
      </c>
      <c r="Q327" s="368">
        <f t="shared" ca="1" si="59"/>
        <v>211.99195953046819</v>
      </c>
      <c r="R327" s="369">
        <f t="shared" ca="1" si="64"/>
        <v>1389.5030540699224</v>
      </c>
      <c r="S327" s="370">
        <f>INDEX('1 mos LIBOR'!$M$3:$M$122,MATCH(L327,'1 mos LIBOR'!$N$3:$N$122))</f>
        <v>1.9434900000000001E-2</v>
      </c>
      <c r="T327" s="371">
        <f t="shared" si="65"/>
        <v>0.04</v>
      </c>
    </row>
    <row r="328" spans="2:20">
      <c r="B328" s="367">
        <f t="shared" si="66"/>
        <v>56948</v>
      </c>
      <c r="C328" s="323">
        <f t="shared" si="67"/>
        <v>404</v>
      </c>
      <c r="D328" s="368" t="e">
        <f>INDEX('Monthly Cash Flow'!$L$189:$EM$189, MATCH(C328, 'Monthly Cash Flow'!$L$12:$EM$12, 0))</f>
        <v>#N/A</v>
      </c>
      <c r="E328" s="368">
        <f t="shared" ca="1" si="56"/>
        <v>0</v>
      </c>
      <c r="F328" s="368" t="e">
        <f t="shared" si="60"/>
        <v>#N/A</v>
      </c>
      <c r="G328" s="368" t="e">
        <f t="shared" ca="1" si="57"/>
        <v>#N/A</v>
      </c>
      <c r="H328" s="369" t="e">
        <f t="shared" ca="1" si="61"/>
        <v>#N/A</v>
      </c>
      <c r="I328" s="370">
        <f>MAX($J$5, INDEX('1 mos LIBOR'!$M$3:$M$122,MATCH(B328,'1 mos LIBOR'!$N$3:$N$122)))</f>
        <v>1.9434900000000001E-2</v>
      </c>
      <c r="J328" s="371">
        <f t="shared" si="62"/>
        <v>0.04</v>
      </c>
      <c r="L328" s="363">
        <f t="shared" si="68"/>
        <v>56218</v>
      </c>
      <c r="M328" s="323">
        <f t="shared" si="69"/>
        <v>380</v>
      </c>
      <c r="N328" s="368">
        <v>1565.4035324960264</v>
      </c>
      <c r="O328" s="368">
        <f t="shared" ca="1" si="58"/>
        <v>217.33027624246949</v>
      </c>
      <c r="P328" s="368">
        <f t="shared" si="63"/>
        <v>5.2180117749867545</v>
      </c>
      <c r="Q328" s="368">
        <f t="shared" ca="1" si="59"/>
        <v>212.11226446748273</v>
      </c>
      <c r="R328" s="369">
        <f t="shared" ca="1" si="64"/>
        <v>1353.2912680285438</v>
      </c>
      <c r="S328" s="370">
        <f>INDEX('1 mos LIBOR'!$M$3:$M$122,MATCH(L328,'1 mos LIBOR'!$N$3:$N$122))</f>
        <v>1.9434900000000001E-2</v>
      </c>
      <c r="T328" s="371">
        <f t="shared" si="65"/>
        <v>0.04</v>
      </c>
    </row>
    <row r="329" spans="2:20">
      <c r="B329" s="367">
        <f t="shared" si="66"/>
        <v>56979</v>
      </c>
      <c r="C329" s="323">
        <f t="shared" si="67"/>
        <v>405</v>
      </c>
      <c r="D329" s="368" t="e">
        <f>INDEX('Monthly Cash Flow'!$L$189:$EM$189, MATCH(C329, 'Monthly Cash Flow'!$L$12:$EM$12, 0))</f>
        <v>#N/A</v>
      </c>
      <c r="E329" s="368">
        <f t="shared" ref="E329:E366" ca="1" si="70">-PMT(J329/12,$E$2*12,$D$9,)</f>
        <v>0</v>
      </c>
      <c r="F329" s="368" t="e">
        <f t="shared" si="60"/>
        <v>#N/A</v>
      </c>
      <c r="G329" s="368" t="e">
        <f t="shared" ref="G329:G366" ca="1" si="71">+E329-F329</f>
        <v>#N/A</v>
      </c>
      <c r="H329" s="369" t="e">
        <f t="shared" ca="1" si="61"/>
        <v>#N/A</v>
      </c>
      <c r="I329" s="370">
        <f>MAX($J$5, INDEX('1 mos LIBOR'!$M$3:$M$122,MATCH(B329,'1 mos LIBOR'!$N$3:$N$122)))</f>
        <v>1.9434900000000001E-2</v>
      </c>
      <c r="J329" s="371">
        <f t="shared" si="62"/>
        <v>0.04</v>
      </c>
      <c r="L329" s="363">
        <f t="shared" si="68"/>
        <v>56249</v>
      </c>
      <c r="M329" s="323">
        <f t="shared" si="69"/>
        <v>381</v>
      </c>
      <c r="N329" s="368">
        <v>1529.1476628158152</v>
      </c>
      <c r="O329" s="368">
        <f t="shared" ref="O329:O366" ca="1" si="72">-PMT(T329/12,$O$2*12,$N$9,)</f>
        <v>217.33027624246949</v>
      </c>
      <c r="P329" s="368">
        <f t="shared" si="63"/>
        <v>5.0971588760527178</v>
      </c>
      <c r="Q329" s="368">
        <f t="shared" ref="Q329:Q366" ca="1" si="73">+O329-P329</f>
        <v>212.23311736641676</v>
      </c>
      <c r="R329" s="369">
        <f t="shared" ca="1" si="64"/>
        <v>1316.9145454493985</v>
      </c>
      <c r="S329" s="370">
        <f>INDEX('1 mos LIBOR'!$M$3:$M$122,MATCH(L329,'1 mos LIBOR'!$N$3:$N$122))</f>
        <v>1.9434900000000001E-2</v>
      </c>
      <c r="T329" s="371">
        <f t="shared" si="65"/>
        <v>0.04</v>
      </c>
    </row>
    <row r="330" spans="2:20">
      <c r="B330" s="367">
        <f t="shared" si="66"/>
        <v>57010</v>
      </c>
      <c r="C330" s="323">
        <f t="shared" si="67"/>
        <v>406</v>
      </c>
      <c r="D330" s="368" t="e">
        <f>INDEX('Monthly Cash Flow'!$L$189:$EM$189, MATCH(C330, 'Monthly Cash Flow'!$L$12:$EM$12, 0))</f>
        <v>#N/A</v>
      </c>
      <c r="E330" s="368">
        <f t="shared" ca="1" si="70"/>
        <v>0</v>
      </c>
      <c r="F330" s="368" t="e">
        <f t="shared" ref="F330:F366" si="74">D330*J330/12</f>
        <v>#N/A</v>
      </c>
      <c r="G330" s="368" t="e">
        <f t="shared" ca="1" si="71"/>
        <v>#N/A</v>
      </c>
      <c r="H330" s="369" t="e">
        <f t="shared" ref="H330:H366" ca="1" si="75">+D330-G330</f>
        <v>#N/A</v>
      </c>
      <c r="I330" s="370">
        <f>MAX($J$5, INDEX('1 mos LIBOR'!$M$3:$M$122,MATCH(B330,'1 mos LIBOR'!$N$3:$N$122)))</f>
        <v>1.9434900000000001E-2</v>
      </c>
      <c r="J330" s="371">
        <f t="shared" ref="J330:J366" si="76">IF($I$2=1,I330+$J$4/10000,$J$3)</f>
        <v>0.04</v>
      </c>
      <c r="L330" s="363">
        <f t="shared" si="68"/>
        <v>56280</v>
      </c>
      <c r="M330" s="323">
        <f t="shared" si="69"/>
        <v>382</v>
      </c>
      <c r="N330" s="368">
        <v>1492.7266558067813</v>
      </c>
      <c r="O330" s="368">
        <f t="shared" ca="1" si="72"/>
        <v>217.33027624246949</v>
      </c>
      <c r="P330" s="368">
        <f t="shared" ref="P330:P366" si="77">N330*T330/12</f>
        <v>4.9757555193559382</v>
      </c>
      <c r="Q330" s="368">
        <f t="shared" ca="1" si="73"/>
        <v>212.35452072311355</v>
      </c>
      <c r="R330" s="369">
        <f t="shared" ref="R330:R366" ca="1" si="78">+N330-Q330</f>
        <v>1280.3721350836677</v>
      </c>
      <c r="S330" s="370">
        <f>INDEX('1 mos LIBOR'!$M$3:$M$122,MATCH(L330,'1 mos LIBOR'!$N$3:$N$122))</f>
        <v>1.9434900000000001E-2</v>
      </c>
      <c r="T330" s="371">
        <f t="shared" ref="T330:T366" si="79">IF($S$2=1,S330+$T$4/10000,$T$3)</f>
        <v>0.04</v>
      </c>
    </row>
    <row r="331" spans="2:20">
      <c r="B331" s="367">
        <f t="shared" ref="B331:B366" si="80">EOMONTH(B330,1)</f>
        <v>57039</v>
      </c>
      <c r="C331" s="323">
        <f t="shared" ref="C331:C366" si="81">+C330+1</f>
        <v>407</v>
      </c>
      <c r="D331" s="368" t="e">
        <f>INDEX('Monthly Cash Flow'!$L$189:$EM$189, MATCH(C331, 'Monthly Cash Flow'!$L$12:$EM$12, 0))</f>
        <v>#N/A</v>
      </c>
      <c r="E331" s="368">
        <f t="shared" ca="1" si="70"/>
        <v>0</v>
      </c>
      <c r="F331" s="368" t="e">
        <f t="shared" si="74"/>
        <v>#N/A</v>
      </c>
      <c r="G331" s="368" t="e">
        <f t="shared" ca="1" si="71"/>
        <v>#N/A</v>
      </c>
      <c r="H331" s="369" t="e">
        <f t="shared" ca="1" si="75"/>
        <v>#N/A</v>
      </c>
      <c r="I331" s="370">
        <f>MAX($J$5, INDEX('1 mos LIBOR'!$M$3:$M$122,MATCH(B331,'1 mos LIBOR'!$N$3:$N$122)))</f>
        <v>1.9434900000000001E-2</v>
      </c>
      <c r="J331" s="371">
        <f t="shared" si="76"/>
        <v>0.04</v>
      </c>
      <c r="L331" s="363">
        <f t="shared" ref="L331:L366" si="82">EOMONTH(L330,1)</f>
        <v>56308</v>
      </c>
      <c r="M331" s="323">
        <f t="shared" ref="M331:M366" si="83">+M330+1</f>
        <v>383</v>
      </c>
      <c r="N331" s="368">
        <v>1456.1397593055478</v>
      </c>
      <c r="O331" s="368">
        <f t="shared" ca="1" si="72"/>
        <v>217.33027624246949</v>
      </c>
      <c r="P331" s="368">
        <f t="shared" si="77"/>
        <v>4.8537991976851593</v>
      </c>
      <c r="Q331" s="368">
        <f t="shared" ca="1" si="73"/>
        <v>212.47647704478433</v>
      </c>
      <c r="R331" s="369">
        <f t="shared" ca="1" si="78"/>
        <v>1243.6632822607635</v>
      </c>
      <c r="S331" s="370">
        <f>INDEX('1 mos LIBOR'!$M$3:$M$122,MATCH(L331,'1 mos LIBOR'!$N$3:$N$122))</f>
        <v>1.9434900000000001E-2</v>
      </c>
      <c r="T331" s="371">
        <f t="shared" si="79"/>
        <v>0.04</v>
      </c>
    </row>
    <row r="332" spans="2:20">
      <c r="B332" s="367">
        <f t="shared" si="80"/>
        <v>57070</v>
      </c>
      <c r="C332" s="323">
        <f t="shared" si="81"/>
        <v>408</v>
      </c>
      <c r="D332" s="368" t="e">
        <f>INDEX('Monthly Cash Flow'!$L$189:$EM$189, MATCH(C332, 'Monthly Cash Flow'!$L$12:$EM$12, 0))</f>
        <v>#N/A</v>
      </c>
      <c r="E332" s="368">
        <f t="shared" ca="1" si="70"/>
        <v>0</v>
      </c>
      <c r="F332" s="368" t="e">
        <f t="shared" si="74"/>
        <v>#N/A</v>
      </c>
      <c r="G332" s="368" t="e">
        <f t="shared" ca="1" si="71"/>
        <v>#N/A</v>
      </c>
      <c r="H332" s="369" t="e">
        <f t="shared" ca="1" si="75"/>
        <v>#N/A</v>
      </c>
      <c r="I332" s="370">
        <f>MAX($J$5, INDEX('1 mos LIBOR'!$M$3:$M$122,MATCH(B332,'1 mos LIBOR'!$N$3:$N$122)))</f>
        <v>1.9434900000000001E-2</v>
      </c>
      <c r="J332" s="371">
        <f t="shared" si="76"/>
        <v>0.04</v>
      </c>
      <c r="L332" s="363">
        <f t="shared" si="82"/>
        <v>56339</v>
      </c>
      <c r="M332" s="323">
        <f t="shared" si="83"/>
        <v>384</v>
      </c>
      <c r="N332" s="368">
        <v>1419.3862177228029</v>
      </c>
      <c r="O332" s="368">
        <f t="shared" ca="1" si="72"/>
        <v>217.33027624246949</v>
      </c>
      <c r="P332" s="368">
        <f t="shared" si="77"/>
        <v>4.7312873924093433</v>
      </c>
      <c r="Q332" s="368">
        <f t="shared" ca="1" si="73"/>
        <v>212.59898885006015</v>
      </c>
      <c r="R332" s="369">
        <f t="shared" ca="1" si="78"/>
        <v>1206.7872288727428</v>
      </c>
      <c r="S332" s="370">
        <f>INDEX('1 mos LIBOR'!$M$3:$M$122,MATCH(L332,'1 mos LIBOR'!$N$3:$N$122))</f>
        <v>1.9434900000000001E-2</v>
      </c>
      <c r="T332" s="371">
        <f t="shared" si="79"/>
        <v>0.04</v>
      </c>
    </row>
    <row r="333" spans="2:20">
      <c r="B333" s="367">
        <f t="shared" si="80"/>
        <v>57100</v>
      </c>
      <c r="C333" s="323">
        <f t="shared" si="81"/>
        <v>409</v>
      </c>
      <c r="D333" s="368" t="e">
        <f>INDEX('Monthly Cash Flow'!$L$189:$EM$189, MATCH(C333, 'Monthly Cash Flow'!$L$12:$EM$12, 0))</f>
        <v>#N/A</v>
      </c>
      <c r="E333" s="368">
        <f t="shared" ca="1" si="70"/>
        <v>0</v>
      </c>
      <c r="F333" s="368" t="e">
        <f t="shared" si="74"/>
        <v>#N/A</v>
      </c>
      <c r="G333" s="368" t="e">
        <f t="shared" ca="1" si="71"/>
        <v>#N/A</v>
      </c>
      <c r="H333" s="369" t="e">
        <f t="shared" ca="1" si="75"/>
        <v>#N/A</v>
      </c>
      <c r="I333" s="370">
        <f>MAX($J$5, INDEX('1 mos LIBOR'!$M$3:$M$122,MATCH(B333,'1 mos LIBOR'!$N$3:$N$122)))</f>
        <v>1.9434900000000001E-2</v>
      </c>
      <c r="J333" s="371">
        <f t="shared" si="76"/>
        <v>0.04</v>
      </c>
      <c r="L333" s="363">
        <f t="shared" si="82"/>
        <v>56369</v>
      </c>
      <c r="M333" s="323">
        <f t="shared" si="83"/>
        <v>385</v>
      </c>
      <c r="N333" s="368">
        <v>1382.4652720276954</v>
      </c>
      <c r="O333" s="368">
        <f t="shared" ca="1" si="72"/>
        <v>217.33027624246949</v>
      </c>
      <c r="P333" s="368">
        <f t="shared" si="77"/>
        <v>4.6082175734256516</v>
      </c>
      <c r="Q333" s="368">
        <f t="shared" ca="1" si="73"/>
        <v>212.72205866904383</v>
      </c>
      <c r="R333" s="369">
        <f t="shared" ca="1" si="78"/>
        <v>1169.7432133586515</v>
      </c>
      <c r="S333" s="370">
        <f>INDEX('1 mos LIBOR'!$M$3:$M$122,MATCH(L333,'1 mos LIBOR'!$N$3:$N$122))</f>
        <v>1.9434900000000001E-2</v>
      </c>
      <c r="T333" s="371">
        <f t="shared" si="79"/>
        <v>0.04</v>
      </c>
    </row>
    <row r="334" spans="2:20">
      <c r="B334" s="367">
        <f t="shared" si="80"/>
        <v>57131</v>
      </c>
      <c r="C334" s="323">
        <f t="shared" si="81"/>
        <v>410</v>
      </c>
      <c r="D334" s="368" t="e">
        <f>INDEX('Monthly Cash Flow'!$L$189:$EM$189, MATCH(C334, 'Monthly Cash Flow'!$L$12:$EM$12, 0))</f>
        <v>#N/A</v>
      </c>
      <c r="E334" s="368">
        <f t="shared" ca="1" si="70"/>
        <v>0</v>
      </c>
      <c r="F334" s="368" t="e">
        <f t="shared" si="74"/>
        <v>#N/A</v>
      </c>
      <c r="G334" s="368" t="e">
        <f t="shared" ca="1" si="71"/>
        <v>#N/A</v>
      </c>
      <c r="H334" s="369" t="e">
        <f t="shared" ca="1" si="75"/>
        <v>#N/A</v>
      </c>
      <c r="I334" s="370">
        <f>MAX($J$5, INDEX('1 mos LIBOR'!$M$3:$M$122,MATCH(B334,'1 mos LIBOR'!$N$3:$N$122)))</f>
        <v>1.9434900000000001E-2</v>
      </c>
      <c r="J334" s="371">
        <f t="shared" si="76"/>
        <v>0.04</v>
      </c>
      <c r="L334" s="363">
        <f t="shared" si="82"/>
        <v>56400</v>
      </c>
      <c r="M334" s="323">
        <f t="shared" si="83"/>
        <v>386</v>
      </c>
      <c r="N334" s="368">
        <v>1345.3761597321595</v>
      </c>
      <c r="O334" s="368">
        <f t="shared" ca="1" si="72"/>
        <v>217.33027624246949</v>
      </c>
      <c r="P334" s="368">
        <f t="shared" si="77"/>
        <v>4.4845871991071986</v>
      </c>
      <c r="Q334" s="368">
        <f t="shared" ca="1" si="73"/>
        <v>212.84568904336228</v>
      </c>
      <c r="R334" s="369">
        <f t="shared" ca="1" si="78"/>
        <v>1132.5304706887973</v>
      </c>
      <c r="S334" s="370">
        <f>INDEX('1 mos LIBOR'!$M$3:$M$122,MATCH(L334,'1 mos LIBOR'!$N$3:$N$122))</f>
        <v>1.9434900000000001E-2</v>
      </c>
      <c r="T334" s="371">
        <f t="shared" si="79"/>
        <v>0.04</v>
      </c>
    </row>
    <row r="335" spans="2:20">
      <c r="B335" s="367">
        <f t="shared" si="80"/>
        <v>57161</v>
      </c>
      <c r="C335" s="323">
        <f t="shared" si="81"/>
        <v>411</v>
      </c>
      <c r="D335" s="368" t="e">
        <f>INDEX('Monthly Cash Flow'!$L$189:$EM$189, MATCH(C335, 'Monthly Cash Flow'!$L$12:$EM$12, 0))</f>
        <v>#N/A</v>
      </c>
      <c r="E335" s="368">
        <f t="shared" ca="1" si="70"/>
        <v>0</v>
      </c>
      <c r="F335" s="368" t="e">
        <f t="shared" si="74"/>
        <v>#N/A</v>
      </c>
      <c r="G335" s="368" t="e">
        <f t="shared" ca="1" si="71"/>
        <v>#N/A</v>
      </c>
      <c r="H335" s="369" t="e">
        <f t="shared" ca="1" si="75"/>
        <v>#N/A</v>
      </c>
      <c r="I335" s="370">
        <f>MAX($J$5, INDEX('1 mos LIBOR'!$M$3:$M$122,MATCH(B335,'1 mos LIBOR'!$N$3:$N$122)))</f>
        <v>1.9434900000000001E-2</v>
      </c>
      <c r="J335" s="371">
        <f t="shared" si="76"/>
        <v>0.04</v>
      </c>
      <c r="L335" s="363">
        <f t="shared" si="82"/>
        <v>56430</v>
      </c>
      <c r="M335" s="323">
        <f t="shared" si="83"/>
        <v>387</v>
      </c>
      <c r="N335" s="368">
        <v>1308.1181148751677</v>
      </c>
      <c r="O335" s="368">
        <f t="shared" ca="1" si="72"/>
        <v>217.33027624246949</v>
      </c>
      <c r="P335" s="368">
        <f t="shared" si="77"/>
        <v>4.3603937162505595</v>
      </c>
      <c r="Q335" s="368">
        <f t="shared" ca="1" si="73"/>
        <v>212.96988252621892</v>
      </c>
      <c r="R335" s="369">
        <f t="shared" ca="1" si="78"/>
        <v>1095.1482323489488</v>
      </c>
      <c r="S335" s="370">
        <f>INDEX('1 mos LIBOR'!$M$3:$M$122,MATCH(L335,'1 mos LIBOR'!$N$3:$N$122))</f>
        <v>1.9434900000000001E-2</v>
      </c>
      <c r="T335" s="371">
        <f t="shared" si="79"/>
        <v>0.04</v>
      </c>
    </row>
    <row r="336" spans="2:20">
      <c r="B336" s="367">
        <f t="shared" si="80"/>
        <v>57192</v>
      </c>
      <c r="C336" s="323">
        <f t="shared" si="81"/>
        <v>412</v>
      </c>
      <c r="D336" s="368" t="e">
        <f>INDEX('Monthly Cash Flow'!$L$189:$EM$189, MATCH(C336, 'Monthly Cash Flow'!$L$12:$EM$12, 0))</f>
        <v>#N/A</v>
      </c>
      <c r="E336" s="368">
        <f t="shared" ca="1" si="70"/>
        <v>0</v>
      </c>
      <c r="F336" s="368" t="e">
        <f t="shared" si="74"/>
        <v>#N/A</v>
      </c>
      <c r="G336" s="368" t="e">
        <f t="shared" ca="1" si="71"/>
        <v>#N/A</v>
      </c>
      <c r="H336" s="369" t="e">
        <f t="shared" ca="1" si="75"/>
        <v>#N/A</v>
      </c>
      <c r="I336" s="370">
        <f>MAX($J$5, INDEX('1 mos LIBOR'!$M$3:$M$122,MATCH(B336,'1 mos LIBOR'!$N$3:$N$122)))</f>
        <v>1.9434900000000001E-2</v>
      </c>
      <c r="J336" s="371">
        <f t="shared" si="76"/>
        <v>0.04</v>
      </c>
      <c r="L336" s="363">
        <f t="shared" si="82"/>
        <v>56461</v>
      </c>
      <c r="M336" s="323">
        <f t="shared" si="83"/>
        <v>388</v>
      </c>
      <c r="N336" s="368">
        <v>1270.6903680069124</v>
      </c>
      <c r="O336" s="368">
        <f t="shared" ca="1" si="72"/>
        <v>217.33027624246949</v>
      </c>
      <c r="P336" s="368">
        <f t="shared" si="77"/>
        <v>4.2356345600230414</v>
      </c>
      <c r="Q336" s="368">
        <f t="shared" ca="1" si="73"/>
        <v>213.09464168244645</v>
      </c>
      <c r="R336" s="369">
        <f t="shared" ca="1" si="78"/>
        <v>1057.5957263244659</v>
      </c>
      <c r="S336" s="370">
        <f>INDEX('1 mos LIBOR'!$M$3:$M$122,MATCH(L336,'1 mos LIBOR'!$N$3:$N$122))</f>
        <v>1.9434900000000001E-2</v>
      </c>
      <c r="T336" s="371">
        <f t="shared" si="79"/>
        <v>0.04</v>
      </c>
    </row>
    <row r="337" spans="2:20">
      <c r="B337" s="367">
        <f t="shared" si="80"/>
        <v>57223</v>
      </c>
      <c r="C337" s="323">
        <f t="shared" si="81"/>
        <v>413</v>
      </c>
      <c r="D337" s="368" t="e">
        <f>INDEX('Monthly Cash Flow'!$L$189:$EM$189, MATCH(C337, 'Monthly Cash Flow'!$L$12:$EM$12, 0))</f>
        <v>#N/A</v>
      </c>
      <c r="E337" s="368">
        <f t="shared" ca="1" si="70"/>
        <v>0</v>
      </c>
      <c r="F337" s="368" t="e">
        <f t="shared" si="74"/>
        <v>#N/A</v>
      </c>
      <c r="G337" s="368" t="e">
        <f t="shared" ca="1" si="71"/>
        <v>#N/A</v>
      </c>
      <c r="H337" s="369" t="e">
        <f t="shared" ca="1" si="75"/>
        <v>#N/A</v>
      </c>
      <c r="I337" s="370">
        <f>MAX($J$5, INDEX('1 mos LIBOR'!$M$3:$M$122,MATCH(B337,'1 mos LIBOR'!$N$3:$N$122)))</f>
        <v>1.9434900000000001E-2</v>
      </c>
      <c r="J337" s="371">
        <f t="shared" si="76"/>
        <v>0.04</v>
      </c>
      <c r="L337" s="363">
        <f t="shared" si="82"/>
        <v>56492</v>
      </c>
      <c r="M337" s="323">
        <f t="shared" si="83"/>
        <v>389</v>
      </c>
      <c r="N337" s="368">
        <v>1233.0921461729154</v>
      </c>
      <c r="O337" s="368">
        <f t="shared" ca="1" si="72"/>
        <v>217.33027624246949</v>
      </c>
      <c r="P337" s="368">
        <f t="shared" si="77"/>
        <v>4.1103071539097185</v>
      </c>
      <c r="Q337" s="368">
        <f t="shared" ca="1" si="73"/>
        <v>213.21996908855976</v>
      </c>
      <c r="R337" s="369">
        <f t="shared" ca="1" si="78"/>
        <v>1019.8721770843556</v>
      </c>
      <c r="S337" s="370">
        <f>INDEX('1 mos LIBOR'!$M$3:$M$122,MATCH(L337,'1 mos LIBOR'!$N$3:$N$122))</f>
        <v>1.9434900000000001E-2</v>
      </c>
      <c r="T337" s="371">
        <f t="shared" si="79"/>
        <v>0.04</v>
      </c>
    </row>
    <row r="338" spans="2:20">
      <c r="B338" s="367">
        <f t="shared" si="80"/>
        <v>57253</v>
      </c>
      <c r="C338" s="323">
        <f t="shared" si="81"/>
        <v>414</v>
      </c>
      <c r="D338" s="368" t="e">
        <f>INDEX('Monthly Cash Flow'!$L$189:$EM$189, MATCH(C338, 'Monthly Cash Flow'!$L$12:$EM$12, 0))</f>
        <v>#N/A</v>
      </c>
      <c r="E338" s="368">
        <f t="shared" ca="1" si="70"/>
        <v>0</v>
      </c>
      <c r="F338" s="368" t="e">
        <f t="shared" si="74"/>
        <v>#N/A</v>
      </c>
      <c r="G338" s="368" t="e">
        <f t="shared" ca="1" si="71"/>
        <v>#N/A</v>
      </c>
      <c r="H338" s="369" t="e">
        <f t="shared" ca="1" si="75"/>
        <v>#N/A</v>
      </c>
      <c r="I338" s="370">
        <f>MAX($J$5, INDEX('1 mos LIBOR'!$M$3:$M$122,MATCH(B338,'1 mos LIBOR'!$N$3:$N$122)))</f>
        <v>1.9434900000000001E-2</v>
      </c>
      <c r="J338" s="371">
        <f t="shared" si="76"/>
        <v>0.04</v>
      </c>
      <c r="L338" s="363">
        <f t="shared" si="82"/>
        <v>56522</v>
      </c>
      <c r="M338" s="323">
        <f t="shared" si="83"/>
        <v>390</v>
      </c>
      <c r="N338" s="368">
        <v>1195.3226728980642</v>
      </c>
      <c r="O338" s="368">
        <f t="shared" ca="1" si="72"/>
        <v>217.33027624246949</v>
      </c>
      <c r="P338" s="368">
        <f t="shared" si="77"/>
        <v>3.984408909660214</v>
      </c>
      <c r="Q338" s="368">
        <f t="shared" ca="1" si="73"/>
        <v>213.34586733280929</v>
      </c>
      <c r="R338" s="369">
        <f t="shared" ca="1" si="78"/>
        <v>981.97680556525484</v>
      </c>
      <c r="S338" s="370">
        <f>INDEX('1 mos LIBOR'!$M$3:$M$122,MATCH(L338,'1 mos LIBOR'!$N$3:$N$122))</f>
        <v>1.9434900000000001E-2</v>
      </c>
      <c r="T338" s="371">
        <f t="shared" si="79"/>
        <v>0.04</v>
      </c>
    </row>
    <row r="339" spans="2:20">
      <c r="B339" s="367">
        <f t="shared" si="80"/>
        <v>57284</v>
      </c>
      <c r="C339" s="323">
        <f t="shared" si="81"/>
        <v>415</v>
      </c>
      <c r="D339" s="368" t="e">
        <f>INDEX('Monthly Cash Flow'!$L$189:$EM$189, MATCH(C339, 'Monthly Cash Flow'!$L$12:$EM$12, 0))</f>
        <v>#N/A</v>
      </c>
      <c r="E339" s="368">
        <f t="shared" ca="1" si="70"/>
        <v>0</v>
      </c>
      <c r="F339" s="368" t="e">
        <f t="shared" si="74"/>
        <v>#N/A</v>
      </c>
      <c r="G339" s="368" t="e">
        <f t="shared" ca="1" si="71"/>
        <v>#N/A</v>
      </c>
      <c r="H339" s="369" t="e">
        <f t="shared" ca="1" si="75"/>
        <v>#N/A</v>
      </c>
      <c r="I339" s="370">
        <f>MAX($J$5, INDEX('1 mos LIBOR'!$M$3:$M$122,MATCH(B339,'1 mos LIBOR'!$N$3:$N$122)))</f>
        <v>1.9434900000000001E-2</v>
      </c>
      <c r="J339" s="371">
        <f t="shared" si="76"/>
        <v>0.04</v>
      </c>
      <c r="L339" s="363">
        <f t="shared" si="82"/>
        <v>56553</v>
      </c>
      <c r="M339" s="323">
        <f t="shared" si="83"/>
        <v>391</v>
      </c>
      <c r="N339" s="368">
        <v>1157.3811681705777</v>
      </c>
      <c r="O339" s="368">
        <f t="shared" ca="1" si="72"/>
        <v>217.33027624246949</v>
      </c>
      <c r="P339" s="368">
        <f t="shared" si="77"/>
        <v>3.8579372272352592</v>
      </c>
      <c r="Q339" s="368">
        <f t="shared" ca="1" si="73"/>
        <v>213.47233901523424</v>
      </c>
      <c r="R339" s="369">
        <f t="shared" ca="1" si="78"/>
        <v>943.90882915534348</v>
      </c>
      <c r="S339" s="370">
        <f>INDEX('1 mos LIBOR'!$M$3:$M$122,MATCH(L339,'1 mos LIBOR'!$N$3:$N$122))</f>
        <v>1.9434900000000001E-2</v>
      </c>
      <c r="T339" s="371">
        <f t="shared" si="79"/>
        <v>0.04</v>
      </c>
    </row>
    <row r="340" spans="2:20">
      <c r="B340" s="367">
        <f t="shared" si="80"/>
        <v>57314</v>
      </c>
      <c r="C340" s="323">
        <f t="shared" si="81"/>
        <v>416</v>
      </c>
      <c r="D340" s="368" t="e">
        <f>INDEX('Monthly Cash Flow'!$L$189:$EM$189, MATCH(C340, 'Monthly Cash Flow'!$L$12:$EM$12, 0))</f>
        <v>#N/A</v>
      </c>
      <c r="E340" s="368">
        <f t="shared" ca="1" si="70"/>
        <v>0</v>
      </c>
      <c r="F340" s="368" t="e">
        <f t="shared" si="74"/>
        <v>#N/A</v>
      </c>
      <c r="G340" s="368" t="e">
        <f t="shared" ca="1" si="71"/>
        <v>#N/A</v>
      </c>
      <c r="H340" s="369" t="e">
        <f t="shared" ca="1" si="75"/>
        <v>#N/A</v>
      </c>
      <c r="I340" s="370">
        <f>MAX($J$5, INDEX('1 mos LIBOR'!$M$3:$M$122,MATCH(B340,'1 mos LIBOR'!$N$3:$N$122)))</f>
        <v>1.9434900000000001E-2</v>
      </c>
      <c r="J340" s="371">
        <f t="shared" si="76"/>
        <v>0.04</v>
      </c>
      <c r="L340" s="363">
        <f t="shared" si="82"/>
        <v>56583</v>
      </c>
      <c r="M340" s="323">
        <f t="shared" si="83"/>
        <v>392</v>
      </c>
      <c r="N340" s="368">
        <v>1119.2668484258959</v>
      </c>
      <c r="O340" s="368">
        <f t="shared" ca="1" si="72"/>
        <v>217.33027624246949</v>
      </c>
      <c r="P340" s="368">
        <f t="shared" si="77"/>
        <v>3.7308894947529865</v>
      </c>
      <c r="Q340" s="368">
        <f t="shared" ca="1" si="73"/>
        <v>213.59938674771649</v>
      </c>
      <c r="R340" s="369">
        <f t="shared" ca="1" si="78"/>
        <v>905.66746167817939</v>
      </c>
      <c r="S340" s="370">
        <f>INDEX('1 mos LIBOR'!$M$3:$M$122,MATCH(L340,'1 mos LIBOR'!$N$3:$N$122))</f>
        <v>1.9434900000000001E-2</v>
      </c>
      <c r="T340" s="371">
        <f t="shared" si="79"/>
        <v>0.04</v>
      </c>
    </row>
    <row r="341" spans="2:20">
      <c r="B341" s="367">
        <f t="shared" si="80"/>
        <v>57345</v>
      </c>
      <c r="C341" s="323">
        <f t="shared" si="81"/>
        <v>417</v>
      </c>
      <c r="D341" s="368" t="e">
        <f>INDEX('Monthly Cash Flow'!$L$189:$EM$189, MATCH(C341, 'Monthly Cash Flow'!$L$12:$EM$12, 0))</f>
        <v>#N/A</v>
      </c>
      <c r="E341" s="368">
        <f t="shared" ca="1" si="70"/>
        <v>0</v>
      </c>
      <c r="F341" s="368" t="e">
        <f t="shared" si="74"/>
        <v>#N/A</v>
      </c>
      <c r="G341" s="368" t="e">
        <f t="shared" ca="1" si="71"/>
        <v>#N/A</v>
      </c>
      <c r="H341" s="369" t="e">
        <f t="shared" ca="1" si="75"/>
        <v>#N/A</v>
      </c>
      <c r="I341" s="370">
        <f>MAX($J$5, INDEX('1 mos LIBOR'!$M$3:$M$122,MATCH(B341,'1 mos LIBOR'!$N$3:$N$122)))</f>
        <v>1.9434900000000001E-2</v>
      </c>
      <c r="J341" s="371">
        <f t="shared" si="76"/>
        <v>0.04</v>
      </c>
      <c r="L341" s="363">
        <f t="shared" si="82"/>
        <v>56614</v>
      </c>
      <c r="M341" s="323">
        <f t="shared" si="83"/>
        <v>393</v>
      </c>
      <c r="N341" s="368">
        <v>1080.9789265304992</v>
      </c>
      <c r="O341" s="368">
        <f t="shared" ca="1" si="72"/>
        <v>217.33027624246949</v>
      </c>
      <c r="P341" s="368">
        <f t="shared" si="77"/>
        <v>3.6032630884349977</v>
      </c>
      <c r="Q341" s="368">
        <f t="shared" ca="1" si="73"/>
        <v>213.72701315403449</v>
      </c>
      <c r="R341" s="369">
        <f t="shared" ca="1" si="78"/>
        <v>867.2519133764647</v>
      </c>
      <c r="S341" s="370">
        <f>INDEX('1 mos LIBOR'!$M$3:$M$122,MATCH(L341,'1 mos LIBOR'!$N$3:$N$122))</f>
        <v>1.9434900000000001E-2</v>
      </c>
      <c r="T341" s="371">
        <f t="shared" si="79"/>
        <v>0.04</v>
      </c>
    </row>
    <row r="342" spans="2:20">
      <c r="B342" s="367">
        <f t="shared" si="80"/>
        <v>57376</v>
      </c>
      <c r="C342" s="323">
        <f t="shared" si="81"/>
        <v>418</v>
      </c>
      <c r="D342" s="368" t="e">
        <f>INDEX('Monthly Cash Flow'!$L$189:$EM$189, MATCH(C342, 'Monthly Cash Flow'!$L$12:$EM$12, 0))</f>
        <v>#N/A</v>
      </c>
      <c r="E342" s="368">
        <f t="shared" ca="1" si="70"/>
        <v>0</v>
      </c>
      <c r="F342" s="368" t="e">
        <f t="shared" si="74"/>
        <v>#N/A</v>
      </c>
      <c r="G342" s="368" t="e">
        <f t="shared" ca="1" si="71"/>
        <v>#N/A</v>
      </c>
      <c r="H342" s="369" t="e">
        <f t="shared" ca="1" si="75"/>
        <v>#N/A</v>
      </c>
      <c r="I342" s="370">
        <f>MAX($J$5, INDEX('1 mos LIBOR'!$M$3:$M$122,MATCH(B342,'1 mos LIBOR'!$N$3:$N$122)))</f>
        <v>1.9434900000000001E-2</v>
      </c>
      <c r="J342" s="371">
        <f t="shared" si="76"/>
        <v>0.04</v>
      </c>
      <c r="L342" s="363">
        <f t="shared" si="82"/>
        <v>56645</v>
      </c>
      <c r="M342" s="323">
        <f t="shared" si="83"/>
        <v>394</v>
      </c>
      <c r="N342" s="368">
        <v>1042.5166117656513</v>
      </c>
      <c r="O342" s="368">
        <f t="shared" ca="1" si="72"/>
        <v>217.33027624246949</v>
      </c>
      <c r="P342" s="368">
        <f t="shared" si="77"/>
        <v>3.4750553725521711</v>
      </c>
      <c r="Q342" s="368">
        <f t="shared" ca="1" si="73"/>
        <v>213.85522086991733</v>
      </c>
      <c r="R342" s="369">
        <f t="shared" ca="1" si="78"/>
        <v>828.66139089573403</v>
      </c>
      <c r="S342" s="370">
        <f>INDEX('1 mos LIBOR'!$M$3:$M$122,MATCH(L342,'1 mos LIBOR'!$N$3:$N$122))</f>
        <v>1.9434900000000001E-2</v>
      </c>
      <c r="T342" s="371">
        <f t="shared" si="79"/>
        <v>0.04</v>
      </c>
    </row>
    <row r="343" spans="2:20">
      <c r="B343" s="367">
        <f t="shared" si="80"/>
        <v>57404</v>
      </c>
      <c r="C343" s="323">
        <f t="shared" si="81"/>
        <v>419</v>
      </c>
      <c r="D343" s="368" t="e">
        <f>INDEX('Monthly Cash Flow'!$L$189:$EM$189, MATCH(C343, 'Monthly Cash Flow'!$L$12:$EM$12, 0))</f>
        <v>#N/A</v>
      </c>
      <c r="E343" s="368">
        <f t="shared" ca="1" si="70"/>
        <v>0</v>
      </c>
      <c r="F343" s="368" t="e">
        <f t="shared" si="74"/>
        <v>#N/A</v>
      </c>
      <c r="G343" s="368" t="e">
        <f t="shared" ca="1" si="71"/>
        <v>#N/A</v>
      </c>
      <c r="H343" s="369" t="e">
        <f t="shared" ca="1" si="75"/>
        <v>#N/A</v>
      </c>
      <c r="I343" s="370">
        <f>MAX($J$5, INDEX('1 mos LIBOR'!$M$3:$M$122,MATCH(B343,'1 mos LIBOR'!$N$3:$N$122)))</f>
        <v>1.9434900000000001E-2</v>
      </c>
      <c r="J343" s="371">
        <f t="shared" si="76"/>
        <v>0.04</v>
      </c>
      <c r="L343" s="363">
        <f t="shared" si="82"/>
        <v>56673</v>
      </c>
      <c r="M343" s="323">
        <f t="shared" si="83"/>
        <v>395</v>
      </c>
      <c r="N343" s="368">
        <v>1003.8791098110704</v>
      </c>
      <c r="O343" s="368">
        <f t="shared" ca="1" si="72"/>
        <v>217.33027624246949</v>
      </c>
      <c r="P343" s="368">
        <f t="shared" si="77"/>
        <v>3.346263699370235</v>
      </c>
      <c r="Q343" s="368">
        <f t="shared" ca="1" si="73"/>
        <v>213.98401254309925</v>
      </c>
      <c r="R343" s="369">
        <f t="shared" ca="1" si="78"/>
        <v>789.8950972679711</v>
      </c>
      <c r="S343" s="370">
        <f>INDEX('1 mos LIBOR'!$M$3:$M$122,MATCH(L343,'1 mos LIBOR'!$N$3:$N$122))</f>
        <v>1.9434900000000001E-2</v>
      </c>
      <c r="T343" s="371">
        <f t="shared" si="79"/>
        <v>0.04</v>
      </c>
    </row>
    <row r="344" spans="2:20">
      <c r="B344" s="367">
        <f t="shared" si="80"/>
        <v>57435</v>
      </c>
      <c r="C344" s="323">
        <f t="shared" si="81"/>
        <v>420</v>
      </c>
      <c r="D344" s="368" t="e">
        <f>INDEX('Monthly Cash Flow'!$L$189:$EM$189, MATCH(C344, 'Monthly Cash Flow'!$L$12:$EM$12, 0))</f>
        <v>#N/A</v>
      </c>
      <c r="E344" s="368">
        <f t="shared" ca="1" si="70"/>
        <v>0</v>
      </c>
      <c r="F344" s="368" t="e">
        <f t="shared" si="74"/>
        <v>#N/A</v>
      </c>
      <c r="G344" s="368" t="e">
        <f t="shared" ca="1" si="71"/>
        <v>#N/A</v>
      </c>
      <c r="H344" s="369" t="e">
        <f t="shared" ca="1" si="75"/>
        <v>#N/A</v>
      </c>
      <c r="I344" s="370">
        <f>MAX($J$5, INDEX('1 mos LIBOR'!$M$3:$M$122,MATCH(B344,'1 mos LIBOR'!$N$3:$N$122)))</f>
        <v>1.9434900000000001E-2</v>
      </c>
      <c r="J344" s="371">
        <f t="shared" si="76"/>
        <v>0.04</v>
      </c>
      <c r="L344" s="363">
        <f t="shared" si="82"/>
        <v>56704</v>
      </c>
      <c r="M344" s="323">
        <f t="shared" si="83"/>
        <v>396</v>
      </c>
      <c r="N344" s="368">
        <v>965.06562272852432</v>
      </c>
      <c r="O344" s="368">
        <f t="shared" ca="1" si="72"/>
        <v>217.33027624246949</v>
      </c>
      <c r="P344" s="368">
        <f t="shared" si="77"/>
        <v>3.2168854090950809</v>
      </c>
      <c r="Q344" s="368">
        <f t="shared" ca="1" si="73"/>
        <v>214.11339083337441</v>
      </c>
      <c r="R344" s="369">
        <f t="shared" ca="1" si="78"/>
        <v>750.95223189514991</v>
      </c>
      <c r="S344" s="370">
        <f>INDEX('1 mos LIBOR'!$M$3:$M$122,MATCH(L344,'1 mos LIBOR'!$N$3:$N$122))</f>
        <v>1.9434900000000001E-2</v>
      </c>
      <c r="T344" s="371">
        <f t="shared" si="79"/>
        <v>0.04</v>
      </c>
    </row>
    <row r="345" spans="2:20">
      <c r="B345" s="367">
        <f t="shared" si="80"/>
        <v>57465</v>
      </c>
      <c r="C345" s="323">
        <f t="shared" si="81"/>
        <v>421</v>
      </c>
      <c r="D345" s="368" t="e">
        <f>INDEX('Monthly Cash Flow'!$L$189:$EM$189, MATCH(C345, 'Monthly Cash Flow'!$L$12:$EM$12, 0))</f>
        <v>#N/A</v>
      </c>
      <c r="E345" s="368">
        <f t="shared" ca="1" si="70"/>
        <v>0</v>
      </c>
      <c r="F345" s="368" t="e">
        <f t="shared" si="74"/>
        <v>#N/A</v>
      </c>
      <c r="G345" s="368" t="e">
        <f t="shared" ca="1" si="71"/>
        <v>#N/A</v>
      </c>
      <c r="H345" s="369" t="e">
        <f t="shared" ca="1" si="75"/>
        <v>#N/A</v>
      </c>
      <c r="I345" s="370">
        <f>MAX($J$5, INDEX('1 mos LIBOR'!$M$3:$M$122,MATCH(B345,'1 mos LIBOR'!$N$3:$N$122)))</f>
        <v>1.9434900000000001E-2</v>
      </c>
      <c r="J345" s="371">
        <f t="shared" si="76"/>
        <v>0.04</v>
      </c>
      <c r="L345" s="363">
        <f t="shared" si="82"/>
        <v>56734</v>
      </c>
      <c r="M345" s="323">
        <f t="shared" si="83"/>
        <v>397</v>
      </c>
      <c r="N345" s="368">
        <v>926.07534894535183</v>
      </c>
      <c r="O345" s="368">
        <f t="shared" ca="1" si="72"/>
        <v>217.33027624246949</v>
      </c>
      <c r="P345" s="368">
        <f t="shared" si="77"/>
        <v>3.0869178298178395</v>
      </c>
      <c r="Q345" s="368">
        <f t="shared" ca="1" si="73"/>
        <v>214.24335841265165</v>
      </c>
      <c r="R345" s="369">
        <f t="shared" ca="1" si="78"/>
        <v>711.83199053270016</v>
      </c>
      <c r="S345" s="370">
        <f>INDEX('1 mos LIBOR'!$M$3:$M$122,MATCH(L345,'1 mos LIBOR'!$N$3:$N$122))</f>
        <v>1.9434900000000001E-2</v>
      </c>
      <c r="T345" s="371">
        <f t="shared" si="79"/>
        <v>0.04</v>
      </c>
    </row>
    <row r="346" spans="2:20">
      <c r="B346" s="367">
        <f t="shared" si="80"/>
        <v>57496</v>
      </c>
      <c r="C346" s="323">
        <f t="shared" si="81"/>
        <v>422</v>
      </c>
      <c r="D346" s="368" t="e">
        <f>INDEX('Monthly Cash Flow'!$L$189:$EM$189, MATCH(C346, 'Monthly Cash Flow'!$L$12:$EM$12, 0))</f>
        <v>#N/A</v>
      </c>
      <c r="E346" s="368">
        <f t="shared" ca="1" si="70"/>
        <v>0</v>
      </c>
      <c r="F346" s="368" t="e">
        <f t="shared" si="74"/>
        <v>#N/A</v>
      </c>
      <c r="G346" s="368" t="e">
        <f t="shared" ca="1" si="71"/>
        <v>#N/A</v>
      </c>
      <c r="H346" s="369" t="e">
        <f t="shared" ca="1" si="75"/>
        <v>#N/A</v>
      </c>
      <c r="I346" s="370">
        <f>MAX($J$5, INDEX('1 mos LIBOR'!$M$3:$M$122,MATCH(B346,'1 mos LIBOR'!$N$3:$N$122)))</f>
        <v>1.9434900000000001E-2</v>
      </c>
      <c r="J346" s="371">
        <f t="shared" si="76"/>
        <v>0.04</v>
      </c>
      <c r="L346" s="363">
        <f t="shared" si="82"/>
        <v>56765</v>
      </c>
      <c r="M346" s="323">
        <f t="shared" si="83"/>
        <v>398</v>
      </c>
      <c r="N346" s="368">
        <v>886.90748323790854</v>
      </c>
      <c r="O346" s="368">
        <f t="shared" ca="1" si="72"/>
        <v>217.33027624246949</v>
      </c>
      <c r="P346" s="368">
        <f t="shared" si="77"/>
        <v>2.9563582774596955</v>
      </c>
      <c r="Q346" s="368">
        <f t="shared" ca="1" si="73"/>
        <v>214.37391796500981</v>
      </c>
      <c r="R346" s="369">
        <f t="shared" ca="1" si="78"/>
        <v>672.53356527289873</v>
      </c>
      <c r="S346" s="370">
        <f>INDEX('1 mos LIBOR'!$M$3:$M$122,MATCH(L346,'1 mos LIBOR'!$N$3:$N$122))</f>
        <v>1.9434900000000001E-2</v>
      </c>
      <c r="T346" s="371">
        <f t="shared" si="79"/>
        <v>0.04</v>
      </c>
    </row>
    <row r="347" spans="2:20">
      <c r="B347" s="367">
        <f t="shared" si="80"/>
        <v>57526</v>
      </c>
      <c r="C347" s="323">
        <f t="shared" si="81"/>
        <v>423</v>
      </c>
      <c r="D347" s="368" t="e">
        <f>INDEX('Monthly Cash Flow'!$L$189:$EM$189, MATCH(C347, 'Monthly Cash Flow'!$L$12:$EM$12, 0))</f>
        <v>#N/A</v>
      </c>
      <c r="E347" s="368">
        <f t="shared" ca="1" si="70"/>
        <v>0</v>
      </c>
      <c r="F347" s="368" t="e">
        <f t="shared" si="74"/>
        <v>#N/A</v>
      </c>
      <c r="G347" s="368" t="e">
        <f t="shared" ca="1" si="71"/>
        <v>#N/A</v>
      </c>
      <c r="H347" s="369" t="e">
        <f t="shared" ca="1" si="75"/>
        <v>#N/A</v>
      </c>
      <c r="I347" s="370">
        <f>MAX($J$5, INDEX('1 mos LIBOR'!$M$3:$M$122,MATCH(B347,'1 mos LIBOR'!$N$3:$N$122)))</f>
        <v>1.9434900000000001E-2</v>
      </c>
      <c r="J347" s="371">
        <f t="shared" si="76"/>
        <v>0.04</v>
      </c>
      <c r="L347" s="363">
        <f t="shared" si="82"/>
        <v>56795</v>
      </c>
      <c r="M347" s="323">
        <f t="shared" si="83"/>
        <v>399</v>
      </c>
      <c r="N347" s="368">
        <v>847.5612167149377</v>
      </c>
      <c r="O347" s="368">
        <f t="shared" ca="1" si="72"/>
        <v>217.33027624246949</v>
      </c>
      <c r="P347" s="368">
        <f t="shared" si="77"/>
        <v>2.8252040557164588</v>
      </c>
      <c r="Q347" s="368">
        <f t="shared" ca="1" si="73"/>
        <v>214.50507218675304</v>
      </c>
      <c r="R347" s="369">
        <f t="shared" ca="1" si="78"/>
        <v>633.05614452818463</v>
      </c>
      <c r="S347" s="370">
        <f>INDEX('1 mos LIBOR'!$M$3:$M$122,MATCH(L347,'1 mos LIBOR'!$N$3:$N$122))</f>
        <v>1.9434900000000001E-2</v>
      </c>
      <c r="T347" s="371">
        <f t="shared" si="79"/>
        <v>0.04</v>
      </c>
    </row>
    <row r="348" spans="2:20">
      <c r="B348" s="367">
        <f t="shared" si="80"/>
        <v>57557</v>
      </c>
      <c r="C348" s="323">
        <f t="shared" si="81"/>
        <v>424</v>
      </c>
      <c r="D348" s="368" t="e">
        <f>INDEX('Monthly Cash Flow'!$L$189:$EM$189, MATCH(C348, 'Monthly Cash Flow'!$L$12:$EM$12, 0))</f>
        <v>#N/A</v>
      </c>
      <c r="E348" s="368">
        <f t="shared" ca="1" si="70"/>
        <v>0</v>
      </c>
      <c r="F348" s="368" t="e">
        <f t="shared" si="74"/>
        <v>#N/A</v>
      </c>
      <c r="G348" s="368" t="e">
        <f t="shared" ca="1" si="71"/>
        <v>#N/A</v>
      </c>
      <c r="H348" s="369" t="e">
        <f t="shared" ca="1" si="75"/>
        <v>#N/A</v>
      </c>
      <c r="I348" s="370">
        <f>MAX($J$5, INDEX('1 mos LIBOR'!$M$3:$M$122,MATCH(B348,'1 mos LIBOR'!$N$3:$N$122)))</f>
        <v>1.9434900000000001E-2</v>
      </c>
      <c r="J348" s="371">
        <f t="shared" si="76"/>
        <v>0.04</v>
      </c>
      <c r="L348" s="363">
        <f t="shared" si="82"/>
        <v>56826</v>
      </c>
      <c r="M348" s="323">
        <f t="shared" si="83"/>
        <v>400</v>
      </c>
      <c r="N348" s="368">
        <v>808.0357368008647</v>
      </c>
      <c r="O348" s="368">
        <f t="shared" ca="1" si="72"/>
        <v>217.33027624246949</v>
      </c>
      <c r="P348" s="368">
        <f t="shared" si="77"/>
        <v>2.6934524560028823</v>
      </c>
      <c r="Q348" s="368">
        <f t="shared" ca="1" si="73"/>
        <v>214.63682378646661</v>
      </c>
      <c r="R348" s="369">
        <f t="shared" ca="1" si="78"/>
        <v>593.39891301439809</v>
      </c>
      <c r="S348" s="370">
        <f>INDEX('1 mos LIBOR'!$M$3:$M$122,MATCH(L348,'1 mos LIBOR'!$N$3:$N$122))</f>
        <v>1.9434900000000001E-2</v>
      </c>
      <c r="T348" s="371">
        <f t="shared" si="79"/>
        <v>0.04</v>
      </c>
    </row>
    <row r="349" spans="2:20">
      <c r="B349" s="367">
        <f t="shared" si="80"/>
        <v>57588</v>
      </c>
      <c r="C349" s="323">
        <f t="shared" si="81"/>
        <v>425</v>
      </c>
      <c r="D349" s="368" t="e">
        <f>INDEX('Monthly Cash Flow'!$L$189:$EM$189, MATCH(C349, 'Monthly Cash Flow'!$L$12:$EM$12, 0))</f>
        <v>#N/A</v>
      </c>
      <c r="E349" s="368">
        <f t="shared" ca="1" si="70"/>
        <v>0</v>
      </c>
      <c r="F349" s="368" t="e">
        <f t="shared" si="74"/>
        <v>#N/A</v>
      </c>
      <c r="G349" s="368" t="e">
        <f t="shared" ca="1" si="71"/>
        <v>#N/A</v>
      </c>
      <c r="H349" s="369" t="e">
        <f t="shared" ca="1" si="75"/>
        <v>#N/A</v>
      </c>
      <c r="I349" s="370">
        <f>MAX($J$5, INDEX('1 mos LIBOR'!$M$3:$M$122,MATCH(B349,'1 mos LIBOR'!$N$3:$N$122)))</f>
        <v>1.9434900000000001E-2</v>
      </c>
      <c r="J349" s="371">
        <f t="shared" si="76"/>
        <v>0.04</v>
      </c>
      <c r="L349" s="363">
        <f t="shared" si="82"/>
        <v>56857</v>
      </c>
      <c r="M349" s="323">
        <f t="shared" si="83"/>
        <v>401</v>
      </c>
      <c r="N349" s="368">
        <v>768.33022721901602</v>
      </c>
      <c r="O349" s="368">
        <f t="shared" ca="1" si="72"/>
        <v>217.33027624246949</v>
      </c>
      <c r="P349" s="368">
        <f t="shared" si="77"/>
        <v>2.5611007573967202</v>
      </c>
      <c r="Q349" s="368">
        <f t="shared" ca="1" si="73"/>
        <v>214.76917548507276</v>
      </c>
      <c r="R349" s="369">
        <f t="shared" ca="1" si="78"/>
        <v>553.56105173394326</v>
      </c>
      <c r="S349" s="370">
        <f>INDEX('1 mos LIBOR'!$M$3:$M$122,MATCH(L349,'1 mos LIBOR'!$N$3:$N$122))</f>
        <v>1.9434900000000001E-2</v>
      </c>
      <c r="T349" s="371">
        <f t="shared" si="79"/>
        <v>0.04</v>
      </c>
    </row>
    <row r="350" spans="2:20">
      <c r="B350" s="367">
        <f t="shared" si="80"/>
        <v>57618</v>
      </c>
      <c r="C350" s="323">
        <f t="shared" si="81"/>
        <v>426</v>
      </c>
      <c r="D350" s="368" t="e">
        <f>INDEX('Monthly Cash Flow'!$L$189:$EM$189, MATCH(C350, 'Monthly Cash Flow'!$L$12:$EM$12, 0))</f>
        <v>#N/A</v>
      </c>
      <c r="E350" s="368">
        <f t="shared" ca="1" si="70"/>
        <v>0</v>
      </c>
      <c r="F350" s="368" t="e">
        <f t="shared" si="74"/>
        <v>#N/A</v>
      </c>
      <c r="G350" s="368" t="e">
        <f t="shared" ca="1" si="71"/>
        <v>#N/A</v>
      </c>
      <c r="H350" s="369" t="e">
        <f t="shared" ca="1" si="75"/>
        <v>#N/A</v>
      </c>
      <c r="I350" s="370">
        <f>MAX($J$5, INDEX('1 mos LIBOR'!$M$3:$M$122,MATCH(B350,'1 mos LIBOR'!$N$3:$N$122)))</f>
        <v>1.9434900000000001E-2</v>
      </c>
      <c r="J350" s="371">
        <f t="shared" si="76"/>
        <v>0.04</v>
      </c>
      <c r="L350" s="363">
        <f t="shared" si="82"/>
        <v>56887</v>
      </c>
      <c r="M350" s="323">
        <f t="shared" si="83"/>
        <v>402</v>
      </c>
      <c r="N350" s="368">
        <v>728.4438679747617</v>
      </c>
      <c r="O350" s="368">
        <f t="shared" ca="1" si="72"/>
        <v>217.33027624246949</v>
      </c>
      <c r="P350" s="368">
        <f t="shared" si="77"/>
        <v>2.4281462265825389</v>
      </c>
      <c r="Q350" s="368">
        <f t="shared" ca="1" si="73"/>
        <v>214.90213001588697</v>
      </c>
      <c r="R350" s="369">
        <f t="shared" ca="1" si="78"/>
        <v>513.54173795887471</v>
      </c>
      <c r="S350" s="370">
        <f>INDEX('1 mos LIBOR'!$M$3:$M$122,MATCH(L350,'1 mos LIBOR'!$N$3:$N$122))</f>
        <v>1.9434900000000001E-2</v>
      </c>
      <c r="T350" s="371">
        <f t="shared" si="79"/>
        <v>0.04</v>
      </c>
    </row>
    <row r="351" spans="2:20">
      <c r="B351" s="367">
        <f t="shared" si="80"/>
        <v>57649</v>
      </c>
      <c r="C351" s="323">
        <f t="shared" si="81"/>
        <v>427</v>
      </c>
      <c r="D351" s="368" t="e">
        <f>INDEX('Monthly Cash Flow'!$L$189:$EM$189, MATCH(C351, 'Monthly Cash Flow'!$L$12:$EM$12, 0))</f>
        <v>#N/A</v>
      </c>
      <c r="E351" s="368">
        <f t="shared" ca="1" si="70"/>
        <v>0</v>
      </c>
      <c r="F351" s="368" t="e">
        <f t="shared" si="74"/>
        <v>#N/A</v>
      </c>
      <c r="G351" s="368" t="e">
        <f t="shared" ca="1" si="71"/>
        <v>#N/A</v>
      </c>
      <c r="H351" s="369" t="e">
        <f t="shared" ca="1" si="75"/>
        <v>#N/A</v>
      </c>
      <c r="I351" s="370">
        <f>MAX($J$5, INDEX('1 mos LIBOR'!$M$3:$M$122,MATCH(B351,'1 mos LIBOR'!$N$3:$N$122)))</f>
        <v>1.9434900000000001E-2</v>
      </c>
      <c r="J351" s="371">
        <f t="shared" si="76"/>
        <v>0.04</v>
      </c>
      <c r="L351" s="363">
        <f t="shared" si="82"/>
        <v>56918</v>
      </c>
      <c r="M351" s="323">
        <f t="shared" si="83"/>
        <v>403</v>
      </c>
      <c r="N351" s="368">
        <v>688.3758353385806</v>
      </c>
      <c r="O351" s="368">
        <f t="shared" ca="1" si="72"/>
        <v>217.33027624246949</v>
      </c>
      <c r="P351" s="368">
        <f t="shared" si="77"/>
        <v>2.2945861177952689</v>
      </c>
      <c r="Q351" s="368">
        <f t="shared" ca="1" si="73"/>
        <v>215.03569012467423</v>
      </c>
      <c r="R351" s="369">
        <f t="shared" ca="1" si="78"/>
        <v>473.34014521390634</v>
      </c>
      <c r="S351" s="370">
        <f>INDEX('1 mos LIBOR'!$M$3:$M$122,MATCH(L351,'1 mos LIBOR'!$N$3:$N$122))</f>
        <v>1.9434900000000001E-2</v>
      </c>
      <c r="T351" s="371">
        <f t="shared" si="79"/>
        <v>0.04</v>
      </c>
    </row>
    <row r="352" spans="2:20">
      <c r="B352" s="367">
        <f t="shared" si="80"/>
        <v>57679</v>
      </c>
      <c r="C352" s="323">
        <f t="shared" si="81"/>
        <v>428</v>
      </c>
      <c r="D352" s="368" t="e">
        <f>INDEX('Monthly Cash Flow'!$L$189:$EM$189, MATCH(C352, 'Monthly Cash Flow'!$L$12:$EM$12, 0))</f>
        <v>#N/A</v>
      </c>
      <c r="E352" s="368">
        <f t="shared" ca="1" si="70"/>
        <v>0</v>
      </c>
      <c r="F352" s="368" t="e">
        <f t="shared" si="74"/>
        <v>#N/A</v>
      </c>
      <c r="G352" s="368" t="e">
        <f t="shared" ca="1" si="71"/>
        <v>#N/A</v>
      </c>
      <c r="H352" s="369" t="e">
        <f t="shared" ca="1" si="75"/>
        <v>#N/A</v>
      </c>
      <c r="I352" s="370">
        <f>MAX($J$5, INDEX('1 mos LIBOR'!$M$3:$M$122,MATCH(B352,'1 mos LIBOR'!$N$3:$N$122)))</f>
        <v>1.9434900000000001E-2</v>
      </c>
      <c r="J352" s="371">
        <f t="shared" si="76"/>
        <v>0.04</v>
      </c>
      <c r="L352" s="363">
        <f t="shared" si="82"/>
        <v>56948</v>
      </c>
      <c r="M352" s="323">
        <f t="shared" si="83"/>
        <v>404</v>
      </c>
      <c r="N352" s="368">
        <v>648.12530182904902</v>
      </c>
      <c r="O352" s="368">
        <f t="shared" ca="1" si="72"/>
        <v>217.33027624246949</v>
      </c>
      <c r="P352" s="368">
        <f t="shared" si="77"/>
        <v>2.1604176727634967</v>
      </c>
      <c r="Q352" s="368">
        <f t="shared" ca="1" si="73"/>
        <v>215.16985856970601</v>
      </c>
      <c r="R352" s="369">
        <f t="shared" ca="1" si="78"/>
        <v>432.95544325934304</v>
      </c>
      <c r="S352" s="370">
        <f>INDEX('1 mos LIBOR'!$M$3:$M$122,MATCH(L352,'1 mos LIBOR'!$N$3:$N$122))</f>
        <v>1.9434900000000001E-2</v>
      </c>
      <c r="T352" s="371">
        <f t="shared" si="79"/>
        <v>0.04</v>
      </c>
    </row>
    <row r="353" spans="2:20">
      <c r="B353" s="367">
        <f t="shared" si="80"/>
        <v>57710</v>
      </c>
      <c r="C353" s="323">
        <f t="shared" si="81"/>
        <v>429</v>
      </c>
      <c r="D353" s="368" t="e">
        <f>INDEX('Monthly Cash Flow'!$L$189:$EM$189, MATCH(C353, 'Monthly Cash Flow'!$L$12:$EM$12, 0))</f>
        <v>#N/A</v>
      </c>
      <c r="E353" s="368">
        <f t="shared" ca="1" si="70"/>
        <v>0</v>
      </c>
      <c r="F353" s="368" t="e">
        <f t="shared" si="74"/>
        <v>#N/A</v>
      </c>
      <c r="G353" s="368" t="e">
        <f t="shared" ca="1" si="71"/>
        <v>#N/A</v>
      </c>
      <c r="H353" s="369" t="e">
        <f t="shared" ca="1" si="75"/>
        <v>#N/A</v>
      </c>
      <c r="I353" s="370">
        <f>MAX($J$5, INDEX('1 mos LIBOR'!$M$3:$M$122,MATCH(B353,'1 mos LIBOR'!$N$3:$N$122)))</f>
        <v>1.9434900000000001E-2</v>
      </c>
      <c r="J353" s="371">
        <f t="shared" si="76"/>
        <v>0.04</v>
      </c>
      <c r="L353" s="363">
        <f t="shared" si="82"/>
        <v>56979</v>
      </c>
      <c r="M353" s="323">
        <f t="shared" si="83"/>
        <v>405</v>
      </c>
      <c r="N353" s="368">
        <v>607.69143619575163</v>
      </c>
      <c r="O353" s="368">
        <f t="shared" ca="1" si="72"/>
        <v>217.33027624246949</v>
      </c>
      <c r="P353" s="368">
        <f t="shared" si="77"/>
        <v>2.0256381206525056</v>
      </c>
      <c r="Q353" s="368">
        <f t="shared" ca="1" si="73"/>
        <v>215.30463812181699</v>
      </c>
      <c r="R353" s="369">
        <f t="shared" ca="1" si="78"/>
        <v>392.38679807393464</v>
      </c>
      <c r="S353" s="370">
        <f>INDEX('1 mos LIBOR'!$M$3:$M$122,MATCH(L353,'1 mos LIBOR'!$N$3:$N$122))</f>
        <v>1.9434900000000001E-2</v>
      </c>
      <c r="T353" s="371">
        <f t="shared" si="79"/>
        <v>0.04</v>
      </c>
    </row>
    <row r="354" spans="2:20">
      <c r="B354" s="367">
        <f t="shared" si="80"/>
        <v>57741</v>
      </c>
      <c r="C354" s="323">
        <f t="shared" si="81"/>
        <v>430</v>
      </c>
      <c r="D354" s="368" t="e">
        <f>INDEX('Monthly Cash Flow'!$L$189:$EM$189, MATCH(C354, 'Monthly Cash Flow'!$L$12:$EM$12, 0))</f>
        <v>#N/A</v>
      </c>
      <c r="E354" s="368">
        <f t="shared" ca="1" si="70"/>
        <v>0</v>
      </c>
      <c r="F354" s="368" t="e">
        <f t="shared" si="74"/>
        <v>#N/A</v>
      </c>
      <c r="G354" s="368" t="e">
        <f t="shared" ca="1" si="71"/>
        <v>#N/A</v>
      </c>
      <c r="H354" s="369" t="e">
        <f t="shared" ca="1" si="75"/>
        <v>#N/A</v>
      </c>
      <c r="I354" s="370">
        <f>MAX($J$5, INDEX('1 mos LIBOR'!$M$3:$M$122,MATCH(B354,'1 mos LIBOR'!$N$3:$N$122)))</f>
        <v>1.9434900000000001E-2</v>
      </c>
      <c r="J354" s="371">
        <f t="shared" si="76"/>
        <v>0.04</v>
      </c>
      <c r="L354" s="363">
        <f t="shared" si="82"/>
        <v>57010</v>
      </c>
      <c r="M354" s="323">
        <f t="shared" si="83"/>
        <v>406</v>
      </c>
      <c r="N354" s="368">
        <v>567.07340340211431</v>
      </c>
      <c r="O354" s="368">
        <f t="shared" ca="1" si="72"/>
        <v>217.33027624246949</v>
      </c>
      <c r="P354" s="368">
        <f t="shared" si="77"/>
        <v>1.8902446780070479</v>
      </c>
      <c r="Q354" s="368">
        <f t="shared" ca="1" si="73"/>
        <v>215.44003156446246</v>
      </c>
      <c r="R354" s="369">
        <f t="shared" ca="1" si="78"/>
        <v>351.63337183765185</v>
      </c>
      <c r="S354" s="370">
        <f>INDEX('1 mos LIBOR'!$M$3:$M$122,MATCH(L354,'1 mos LIBOR'!$N$3:$N$122))</f>
        <v>1.9434900000000001E-2</v>
      </c>
      <c r="T354" s="371">
        <f t="shared" si="79"/>
        <v>0.04</v>
      </c>
    </row>
    <row r="355" spans="2:20">
      <c r="B355" s="367">
        <f t="shared" si="80"/>
        <v>57769</v>
      </c>
      <c r="C355" s="323">
        <f t="shared" si="81"/>
        <v>431</v>
      </c>
      <c r="D355" s="368" t="e">
        <f>INDEX('Monthly Cash Flow'!$L$189:$EM$189, MATCH(C355, 'Monthly Cash Flow'!$L$12:$EM$12, 0))</f>
        <v>#N/A</v>
      </c>
      <c r="E355" s="368">
        <f t="shared" ca="1" si="70"/>
        <v>0</v>
      </c>
      <c r="F355" s="368" t="e">
        <f t="shared" si="74"/>
        <v>#N/A</v>
      </c>
      <c r="G355" s="368" t="e">
        <f t="shared" ca="1" si="71"/>
        <v>#N/A</v>
      </c>
      <c r="H355" s="369" t="e">
        <f t="shared" ca="1" si="75"/>
        <v>#N/A</v>
      </c>
      <c r="I355" s="370">
        <f>MAX($J$5, INDEX('1 mos LIBOR'!$M$3:$M$122,MATCH(B355,'1 mos LIBOR'!$N$3:$N$122)))</f>
        <v>1.9434900000000001E-2</v>
      </c>
      <c r="J355" s="371">
        <f t="shared" si="76"/>
        <v>0.04</v>
      </c>
      <c r="L355" s="363">
        <f t="shared" si="82"/>
        <v>57039</v>
      </c>
      <c r="M355" s="323">
        <f t="shared" si="83"/>
        <v>407</v>
      </c>
      <c r="N355" s="368">
        <v>526.2703646081593</v>
      </c>
      <c r="O355" s="368">
        <f t="shared" ca="1" si="72"/>
        <v>217.33027624246949</v>
      </c>
      <c r="P355" s="368">
        <f t="shared" si="77"/>
        <v>1.7542345486938642</v>
      </c>
      <c r="Q355" s="368">
        <f t="shared" ca="1" si="73"/>
        <v>215.57604169377564</v>
      </c>
      <c r="R355" s="369">
        <f t="shared" ca="1" si="78"/>
        <v>310.69432291438363</v>
      </c>
      <c r="S355" s="370">
        <f>INDEX('1 mos LIBOR'!$M$3:$M$122,MATCH(L355,'1 mos LIBOR'!$N$3:$N$122))</f>
        <v>1.9434900000000001E-2</v>
      </c>
      <c r="T355" s="371">
        <f t="shared" si="79"/>
        <v>0.04</v>
      </c>
    </row>
    <row r="356" spans="2:20">
      <c r="B356" s="367">
        <f t="shared" si="80"/>
        <v>57800</v>
      </c>
      <c r="C356" s="323">
        <f t="shared" si="81"/>
        <v>432</v>
      </c>
      <c r="D356" s="368" t="e">
        <f>INDEX('Monthly Cash Flow'!$L$189:$EM$189, MATCH(C356, 'Monthly Cash Flow'!$L$12:$EM$12, 0))</f>
        <v>#N/A</v>
      </c>
      <c r="E356" s="368">
        <f t="shared" ca="1" si="70"/>
        <v>0</v>
      </c>
      <c r="F356" s="368" t="e">
        <f t="shared" si="74"/>
        <v>#N/A</v>
      </c>
      <c r="G356" s="368" t="e">
        <f t="shared" ca="1" si="71"/>
        <v>#N/A</v>
      </c>
      <c r="H356" s="369" t="e">
        <f t="shared" ca="1" si="75"/>
        <v>#N/A</v>
      </c>
      <c r="I356" s="370">
        <f>MAX($J$5, INDEX('1 mos LIBOR'!$M$3:$M$122,MATCH(B356,'1 mos LIBOR'!$N$3:$N$122)))</f>
        <v>1.9434900000000001E-2</v>
      </c>
      <c r="J356" s="371">
        <f t="shared" si="76"/>
        <v>0.04</v>
      </c>
      <c r="L356" s="363">
        <f t="shared" si="82"/>
        <v>57070</v>
      </c>
      <c r="M356" s="323">
        <f t="shared" si="83"/>
        <v>408</v>
      </c>
      <c r="N356" s="368">
        <v>485.28147715318158</v>
      </c>
      <c r="O356" s="368">
        <f t="shared" ca="1" si="72"/>
        <v>217.33027624246949</v>
      </c>
      <c r="P356" s="368">
        <f t="shared" si="77"/>
        <v>1.6176049238439385</v>
      </c>
      <c r="Q356" s="368">
        <f t="shared" ca="1" si="73"/>
        <v>215.71267131862555</v>
      </c>
      <c r="R356" s="369">
        <f t="shared" ca="1" si="78"/>
        <v>269.56880583455603</v>
      </c>
      <c r="S356" s="370">
        <f>INDEX('1 mos LIBOR'!$M$3:$M$122,MATCH(L356,'1 mos LIBOR'!$N$3:$N$122))</f>
        <v>1.9434900000000001E-2</v>
      </c>
      <c r="T356" s="371">
        <f t="shared" si="79"/>
        <v>0.04</v>
      </c>
    </row>
    <row r="357" spans="2:20">
      <c r="B357" s="367">
        <f t="shared" si="80"/>
        <v>57830</v>
      </c>
      <c r="C357" s="323">
        <f t="shared" si="81"/>
        <v>433</v>
      </c>
      <c r="D357" s="368" t="e">
        <f>INDEX('Monthly Cash Flow'!$L$189:$EM$189, MATCH(C357, 'Monthly Cash Flow'!$L$12:$EM$12, 0))</f>
        <v>#N/A</v>
      </c>
      <c r="E357" s="368">
        <f t="shared" ca="1" si="70"/>
        <v>0</v>
      </c>
      <c r="F357" s="368" t="e">
        <f t="shared" si="74"/>
        <v>#N/A</v>
      </c>
      <c r="G357" s="368" t="e">
        <f t="shared" ca="1" si="71"/>
        <v>#N/A</v>
      </c>
      <c r="H357" s="369" t="e">
        <f t="shared" ca="1" si="75"/>
        <v>#N/A</v>
      </c>
      <c r="I357" s="370">
        <f>MAX($J$5, INDEX('1 mos LIBOR'!$M$3:$M$122,MATCH(B357,'1 mos LIBOR'!$N$3:$N$122)))</f>
        <v>1.9434900000000001E-2</v>
      </c>
      <c r="J357" s="371">
        <f t="shared" si="76"/>
        <v>0.04</v>
      </c>
      <c r="L357" s="363">
        <f t="shared" si="82"/>
        <v>57100</v>
      </c>
      <c r="M357" s="323">
        <f t="shared" si="83"/>
        <v>409</v>
      </c>
      <c r="N357" s="368">
        <v>444.10589453834615</v>
      </c>
      <c r="O357" s="368">
        <f t="shared" ca="1" si="72"/>
        <v>217.33027624246949</v>
      </c>
      <c r="P357" s="368">
        <f t="shared" si="77"/>
        <v>1.4803529817944872</v>
      </c>
      <c r="Q357" s="368">
        <f t="shared" ca="1" si="73"/>
        <v>215.84992326067501</v>
      </c>
      <c r="R357" s="369">
        <f t="shared" ca="1" si="78"/>
        <v>228.25597127767114</v>
      </c>
      <c r="S357" s="370">
        <f>INDEX('1 mos LIBOR'!$M$3:$M$122,MATCH(L357,'1 mos LIBOR'!$N$3:$N$122))</f>
        <v>1.9434900000000001E-2</v>
      </c>
      <c r="T357" s="371">
        <f t="shared" si="79"/>
        <v>0.04</v>
      </c>
    </row>
    <row r="358" spans="2:20">
      <c r="B358" s="367">
        <f t="shared" si="80"/>
        <v>57861</v>
      </c>
      <c r="C358" s="323">
        <f t="shared" si="81"/>
        <v>434</v>
      </c>
      <c r="D358" s="368" t="e">
        <f>INDEX('Monthly Cash Flow'!$L$189:$EM$189, MATCH(C358, 'Monthly Cash Flow'!$L$12:$EM$12, 0))</f>
        <v>#N/A</v>
      </c>
      <c r="E358" s="368">
        <f t="shared" ca="1" si="70"/>
        <v>0</v>
      </c>
      <c r="F358" s="368" t="e">
        <f t="shared" si="74"/>
        <v>#N/A</v>
      </c>
      <c r="G358" s="368" t="e">
        <f t="shared" ca="1" si="71"/>
        <v>#N/A</v>
      </c>
      <c r="H358" s="369" t="e">
        <f t="shared" ca="1" si="75"/>
        <v>#N/A</v>
      </c>
      <c r="I358" s="370">
        <f>MAX($J$5, INDEX('1 mos LIBOR'!$M$3:$M$122,MATCH(B358,'1 mos LIBOR'!$N$3:$N$122)))</f>
        <v>1.9434900000000001E-2</v>
      </c>
      <c r="J358" s="371">
        <f t="shared" si="76"/>
        <v>0.04</v>
      </c>
      <c r="L358" s="363">
        <f t="shared" si="82"/>
        <v>57131</v>
      </c>
      <c r="M358" s="323">
        <f t="shared" si="83"/>
        <v>410</v>
      </c>
      <c r="N358" s="368">
        <v>402.74276640920618</v>
      </c>
      <c r="O358" s="368">
        <f t="shared" ca="1" si="72"/>
        <v>217.33027624246949</v>
      </c>
      <c r="P358" s="368">
        <f t="shared" si="77"/>
        <v>1.3424758880306873</v>
      </c>
      <c r="Q358" s="368">
        <f t="shared" ca="1" si="73"/>
        <v>215.9878003544388</v>
      </c>
      <c r="R358" s="369">
        <f t="shared" ca="1" si="78"/>
        <v>186.75496605476738</v>
      </c>
      <c r="S358" s="370">
        <f>INDEX('1 mos LIBOR'!$M$3:$M$122,MATCH(L358,'1 mos LIBOR'!$N$3:$N$122))</f>
        <v>1.9434900000000001E-2</v>
      </c>
      <c r="T358" s="371">
        <f t="shared" si="79"/>
        <v>0.04</v>
      </c>
    </row>
    <row r="359" spans="2:20">
      <c r="B359" s="367">
        <f t="shared" si="80"/>
        <v>57891</v>
      </c>
      <c r="C359" s="323">
        <f t="shared" si="81"/>
        <v>435</v>
      </c>
      <c r="D359" s="368" t="e">
        <f>INDEX('Monthly Cash Flow'!$L$189:$EM$189, MATCH(C359, 'Monthly Cash Flow'!$L$12:$EM$12, 0))</f>
        <v>#N/A</v>
      </c>
      <c r="E359" s="368">
        <f t="shared" ca="1" si="70"/>
        <v>0</v>
      </c>
      <c r="F359" s="368" t="e">
        <f t="shared" si="74"/>
        <v>#N/A</v>
      </c>
      <c r="G359" s="368" t="e">
        <f t="shared" ca="1" si="71"/>
        <v>#N/A</v>
      </c>
      <c r="H359" s="369" t="e">
        <f t="shared" ca="1" si="75"/>
        <v>#N/A</v>
      </c>
      <c r="I359" s="370">
        <f>MAX($J$5, INDEX('1 mos LIBOR'!$M$3:$M$122,MATCH(B359,'1 mos LIBOR'!$N$3:$N$122)))</f>
        <v>1.9434900000000001E-2</v>
      </c>
      <c r="J359" s="371">
        <f t="shared" si="76"/>
        <v>0.04</v>
      </c>
      <c r="L359" s="363">
        <f t="shared" si="82"/>
        <v>57161</v>
      </c>
      <c r="M359" s="323">
        <f t="shared" si="83"/>
        <v>411</v>
      </c>
      <c r="N359" s="368">
        <v>361.19123853814187</v>
      </c>
      <c r="O359" s="368">
        <f t="shared" ca="1" si="72"/>
        <v>217.33027624246949</v>
      </c>
      <c r="P359" s="368">
        <f t="shared" si="77"/>
        <v>1.2039707951271397</v>
      </c>
      <c r="Q359" s="368">
        <f t="shared" ca="1" si="73"/>
        <v>216.12630544734236</v>
      </c>
      <c r="R359" s="369">
        <f t="shared" ca="1" si="78"/>
        <v>145.06493309079951</v>
      </c>
      <c r="S359" s="370">
        <f>INDEX('1 mos LIBOR'!$M$3:$M$122,MATCH(L359,'1 mos LIBOR'!$N$3:$N$122))</f>
        <v>1.9434900000000001E-2</v>
      </c>
      <c r="T359" s="371">
        <f t="shared" si="79"/>
        <v>0.04</v>
      </c>
    </row>
    <row r="360" spans="2:20">
      <c r="B360" s="367">
        <f t="shared" si="80"/>
        <v>57922</v>
      </c>
      <c r="C360" s="323">
        <f t="shared" si="81"/>
        <v>436</v>
      </c>
      <c r="D360" s="368" t="e">
        <f>INDEX('Monthly Cash Flow'!$L$189:$EM$189, MATCH(C360, 'Monthly Cash Flow'!$L$12:$EM$12, 0))</f>
        <v>#N/A</v>
      </c>
      <c r="E360" s="368">
        <f t="shared" ca="1" si="70"/>
        <v>0</v>
      </c>
      <c r="F360" s="368" t="e">
        <f t="shared" si="74"/>
        <v>#N/A</v>
      </c>
      <c r="G360" s="368" t="e">
        <f t="shared" ca="1" si="71"/>
        <v>#N/A</v>
      </c>
      <c r="H360" s="369" t="e">
        <f t="shared" ca="1" si="75"/>
        <v>#N/A</v>
      </c>
      <c r="I360" s="370">
        <f>MAX($J$5, INDEX('1 mos LIBOR'!$M$3:$M$122,MATCH(B360,'1 mos LIBOR'!$N$3:$N$122)))</f>
        <v>1.9434900000000001E-2</v>
      </c>
      <c r="J360" s="371">
        <f t="shared" si="76"/>
        <v>0.04</v>
      </c>
      <c r="L360" s="363">
        <f t="shared" si="82"/>
        <v>57192</v>
      </c>
      <c r="M360" s="323">
        <f t="shared" si="83"/>
        <v>412</v>
      </c>
      <c r="N360" s="368">
        <v>319.4504528067186</v>
      </c>
      <c r="O360" s="368">
        <f t="shared" ca="1" si="72"/>
        <v>217.33027624246949</v>
      </c>
      <c r="P360" s="368">
        <f t="shared" si="77"/>
        <v>1.0648348426890621</v>
      </c>
      <c r="Q360" s="368">
        <f t="shared" ca="1" si="73"/>
        <v>216.26544139978043</v>
      </c>
      <c r="R360" s="369">
        <f t="shared" ca="1" si="78"/>
        <v>103.18501140693817</v>
      </c>
      <c r="S360" s="370">
        <f>INDEX('1 mos LIBOR'!$M$3:$M$122,MATCH(L360,'1 mos LIBOR'!$N$3:$N$122))</f>
        <v>1.9434900000000001E-2</v>
      </c>
      <c r="T360" s="371">
        <f t="shared" si="79"/>
        <v>0.04</v>
      </c>
    </row>
    <row r="361" spans="2:20">
      <c r="B361" s="367">
        <f t="shared" si="80"/>
        <v>57953</v>
      </c>
      <c r="C361" s="323">
        <f t="shared" si="81"/>
        <v>437</v>
      </c>
      <c r="D361" s="368" t="e">
        <f>INDEX('Monthly Cash Flow'!$L$189:$EM$189, MATCH(C361, 'Monthly Cash Flow'!$L$12:$EM$12, 0))</f>
        <v>#N/A</v>
      </c>
      <c r="E361" s="368">
        <f t="shared" ca="1" si="70"/>
        <v>0</v>
      </c>
      <c r="F361" s="368" t="e">
        <f t="shared" si="74"/>
        <v>#N/A</v>
      </c>
      <c r="G361" s="368" t="e">
        <f t="shared" ca="1" si="71"/>
        <v>#N/A</v>
      </c>
      <c r="H361" s="369" t="e">
        <f t="shared" ca="1" si="75"/>
        <v>#N/A</v>
      </c>
      <c r="I361" s="370">
        <f>MAX($J$5, INDEX('1 mos LIBOR'!$M$3:$M$122,MATCH(B361,'1 mos LIBOR'!$N$3:$N$122)))</f>
        <v>1.9434900000000001E-2</v>
      </c>
      <c r="J361" s="371">
        <f t="shared" si="76"/>
        <v>0.04</v>
      </c>
      <c r="L361" s="363">
        <f t="shared" si="82"/>
        <v>57223</v>
      </c>
      <c r="M361" s="323">
        <f t="shared" si="83"/>
        <v>413</v>
      </c>
      <c r="N361" s="368">
        <v>277.51954718796549</v>
      </c>
      <c r="O361" s="368">
        <f t="shared" ca="1" si="72"/>
        <v>217.33027624246949</v>
      </c>
      <c r="P361" s="368">
        <f t="shared" si="77"/>
        <v>0.92506515729321837</v>
      </c>
      <c r="Q361" s="368">
        <f t="shared" ca="1" si="73"/>
        <v>216.40521108517629</v>
      </c>
      <c r="R361" s="369">
        <f t="shared" ca="1" si="78"/>
        <v>61.114336102789196</v>
      </c>
      <c r="S361" s="370">
        <f>INDEX('1 mos LIBOR'!$M$3:$M$122,MATCH(L361,'1 mos LIBOR'!$N$3:$N$122))</f>
        <v>1.9434900000000001E-2</v>
      </c>
      <c r="T361" s="371">
        <f t="shared" si="79"/>
        <v>0.04</v>
      </c>
    </row>
    <row r="362" spans="2:20">
      <c r="B362" s="367">
        <f t="shared" si="80"/>
        <v>57983</v>
      </c>
      <c r="C362" s="323">
        <f t="shared" si="81"/>
        <v>438</v>
      </c>
      <c r="D362" s="368" t="e">
        <f>INDEX('Monthly Cash Flow'!$L$189:$EM$189, MATCH(C362, 'Monthly Cash Flow'!$L$12:$EM$12, 0))</f>
        <v>#N/A</v>
      </c>
      <c r="E362" s="368">
        <f t="shared" ca="1" si="70"/>
        <v>0</v>
      </c>
      <c r="F362" s="368" t="e">
        <f t="shared" si="74"/>
        <v>#N/A</v>
      </c>
      <c r="G362" s="368" t="e">
        <f t="shared" ca="1" si="71"/>
        <v>#N/A</v>
      </c>
      <c r="H362" s="369" t="e">
        <f t="shared" ca="1" si="75"/>
        <v>#N/A</v>
      </c>
      <c r="I362" s="370">
        <f>MAX($J$5, INDEX('1 mos LIBOR'!$M$3:$M$122,MATCH(B362,'1 mos LIBOR'!$N$3:$N$122)))</f>
        <v>1.9434900000000001E-2</v>
      </c>
      <c r="J362" s="371">
        <f t="shared" si="76"/>
        <v>0.04</v>
      </c>
      <c r="L362" s="363">
        <f t="shared" si="82"/>
        <v>57253</v>
      </c>
      <c r="M362" s="323">
        <f t="shared" si="83"/>
        <v>414</v>
      </c>
      <c r="N362" s="368">
        <v>235.39765572857272</v>
      </c>
      <c r="O362" s="368">
        <f t="shared" ca="1" si="72"/>
        <v>217.33027624246949</v>
      </c>
      <c r="P362" s="368">
        <f t="shared" si="77"/>
        <v>0.78465885242857569</v>
      </c>
      <c r="Q362" s="368">
        <f t="shared" ca="1" si="73"/>
        <v>216.54561739004092</v>
      </c>
      <c r="R362" s="369">
        <f t="shared" ca="1" si="78"/>
        <v>18.852038338531798</v>
      </c>
      <c r="S362" s="370">
        <f>INDEX('1 mos LIBOR'!$M$3:$M$122,MATCH(L362,'1 mos LIBOR'!$N$3:$N$122))</f>
        <v>1.9434900000000001E-2</v>
      </c>
      <c r="T362" s="371">
        <f t="shared" si="79"/>
        <v>0.04</v>
      </c>
    </row>
    <row r="363" spans="2:20">
      <c r="B363" s="367">
        <f t="shared" si="80"/>
        <v>58014</v>
      </c>
      <c r="C363" s="323">
        <f t="shared" si="81"/>
        <v>439</v>
      </c>
      <c r="D363" s="368" t="e">
        <f>INDEX('Monthly Cash Flow'!$L$189:$EM$189, MATCH(C363, 'Monthly Cash Flow'!$L$12:$EM$12, 0))</f>
        <v>#N/A</v>
      </c>
      <c r="E363" s="368">
        <f t="shared" ca="1" si="70"/>
        <v>0</v>
      </c>
      <c r="F363" s="368" t="e">
        <f t="shared" si="74"/>
        <v>#N/A</v>
      </c>
      <c r="G363" s="368" t="e">
        <f t="shared" ca="1" si="71"/>
        <v>#N/A</v>
      </c>
      <c r="H363" s="369" t="e">
        <f t="shared" ca="1" si="75"/>
        <v>#N/A</v>
      </c>
      <c r="I363" s="370">
        <f>MAX($J$5, INDEX('1 mos LIBOR'!$M$3:$M$122,MATCH(B363,'1 mos LIBOR'!$N$3:$N$122)))</f>
        <v>1.9434900000000001E-2</v>
      </c>
      <c r="J363" s="371">
        <f t="shared" si="76"/>
        <v>0.04</v>
      </c>
      <c r="L363" s="363">
        <f t="shared" si="82"/>
        <v>57284</v>
      </c>
      <c r="M363" s="323">
        <f t="shared" si="83"/>
        <v>415</v>
      </c>
      <c r="N363" s="368">
        <v>193.08390853100798</v>
      </c>
      <c r="O363" s="368">
        <f t="shared" ca="1" si="72"/>
        <v>217.33027624246949</v>
      </c>
      <c r="P363" s="368">
        <f t="shared" si="77"/>
        <v>0.64361302843669332</v>
      </c>
      <c r="Q363" s="368">
        <f t="shared" ca="1" si="73"/>
        <v>216.68666321403279</v>
      </c>
      <c r="R363" s="369">
        <f t="shared" ca="1" si="78"/>
        <v>-23.602754683024813</v>
      </c>
      <c r="S363" s="370">
        <f>INDEX('1 mos LIBOR'!$M$3:$M$122,MATCH(L363,'1 mos LIBOR'!$N$3:$N$122))</f>
        <v>1.9434900000000001E-2</v>
      </c>
      <c r="T363" s="371">
        <f t="shared" si="79"/>
        <v>0.04</v>
      </c>
    </row>
    <row r="364" spans="2:20">
      <c r="B364" s="367">
        <f t="shared" si="80"/>
        <v>58044</v>
      </c>
      <c r="C364" s="323">
        <f t="shared" si="81"/>
        <v>440</v>
      </c>
      <c r="D364" s="368" t="e">
        <f>INDEX('Monthly Cash Flow'!$L$189:$EM$189, MATCH(C364, 'Monthly Cash Flow'!$L$12:$EM$12, 0))</f>
        <v>#N/A</v>
      </c>
      <c r="E364" s="368">
        <f t="shared" ca="1" si="70"/>
        <v>0</v>
      </c>
      <c r="F364" s="368" t="e">
        <f t="shared" si="74"/>
        <v>#N/A</v>
      </c>
      <c r="G364" s="368" t="e">
        <f t="shared" ca="1" si="71"/>
        <v>#N/A</v>
      </c>
      <c r="H364" s="369" t="e">
        <f t="shared" ca="1" si="75"/>
        <v>#N/A</v>
      </c>
      <c r="I364" s="370">
        <f>MAX($J$5, INDEX('1 mos LIBOR'!$M$3:$M$122,MATCH(B364,'1 mos LIBOR'!$N$3:$N$122)))</f>
        <v>1.9434900000000001E-2</v>
      </c>
      <c r="J364" s="371">
        <f t="shared" si="76"/>
        <v>0.04</v>
      </c>
      <c r="L364" s="363">
        <f t="shared" si="82"/>
        <v>57314</v>
      </c>
      <c r="M364" s="323">
        <f t="shared" si="83"/>
        <v>416</v>
      </c>
      <c r="N364" s="368">
        <v>150.57743173555147</v>
      </c>
      <c r="O364" s="368">
        <f t="shared" ca="1" si="72"/>
        <v>217.33027624246949</v>
      </c>
      <c r="P364" s="368">
        <f t="shared" si="77"/>
        <v>0.5019247724518382</v>
      </c>
      <c r="Q364" s="368">
        <f t="shared" ca="1" si="73"/>
        <v>216.82835147001765</v>
      </c>
      <c r="R364" s="369">
        <f t="shared" ca="1" si="78"/>
        <v>-66.25091973446618</v>
      </c>
      <c r="S364" s="370">
        <f>INDEX('1 mos LIBOR'!$M$3:$M$122,MATCH(L364,'1 mos LIBOR'!$N$3:$N$122))</f>
        <v>1.9434900000000001E-2</v>
      </c>
      <c r="T364" s="371">
        <f t="shared" si="79"/>
        <v>0.04</v>
      </c>
    </row>
    <row r="365" spans="2:20">
      <c r="B365" s="367">
        <f t="shared" si="80"/>
        <v>58075</v>
      </c>
      <c r="C365" s="323">
        <f t="shared" si="81"/>
        <v>441</v>
      </c>
      <c r="D365" s="368" t="e">
        <f>INDEX('Monthly Cash Flow'!$L$189:$EM$189, MATCH(C365, 'Monthly Cash Flow'!$L$12:$EM$12, 0))</f>
        <v>#N/A</v>
      </c>
      <c r="E365" s="368">
        <f t="shared" ca="1" si="70"/>
        <v>0</v>
      </c>
      <c r="F365" s="368" t="e">
        <f t="shared" si="74"/>
        <v>#N/A</v>
      </c>
      <c r="G365" s="368" t="e">
        <f t="shared" ca="1" si="71"/>
        <v>#N/A</v>
      </c>
      <c r="H365" s="369" t="e">
        <f t="shared" ca="1" si="75"/>
        <v>#N/A</v>
      </c>
      <c r="I365" s="370">
        <f>MAX($J$5, INDEX('1 mos LIBOR'!$M$3:$M$122,MATCH(B365,'1 mos LIBOR'!$N$3:$N$122)))</f>
        <v>1.9434900000000001E-2</v>
      </c>
      <c r="J365" s="371">
        <f t="shared" si="76"/>
        <v>0.04</v>
      </c>
      <c r="L365" s="363">
        <f t="shared" si="82"/>
        <v>57345</v>
      </c>
      <c r="M365" s="323">
        <f t="shared" si="83"/>
        <v>417</v>
      </c>
      <c r="N365" s="368">
        <v>107.87734750224894</v>
      </c>
      <c r="O365" s="368">
        <f t="shared" ca="1" si="72"/>
        <v>217.33027624246949</v>
      </c>
      <c r="P365" s="368">
        <f t="shared" si="77"/>
        <v>0.35959115834082978</v>
      </c>
      <c r="Q365" s="368">
        <f t="shared" ca="1" si="73"/>
        <v>216.97068508412866</v>
      </c>
      <c r="R365" s="369">
        <f t="shared" ca="1" si="78"/>
        <v>-109.09333758187972</v>
      </c>
      <c r="S365" s="370">
        <f>INDEX('1 mos LIBOR'!$M$3:$M$122,MATCH(L365,'1 mos LIBOR'!$N$3:$N$122))</f>
        <v>1.9434900000000001E-2</v>
      </c>
      <c r="T365" s="371">
        <f t="shared" si="79"/>
        <v>0.04</v>
      </c>
    </row>
    <row r="366" spans="2:20">
      <c r="B366" s="367">
        <f t="shared" si="80"/>
        <v>58106</v>
      </c>
      <c r="C366" s="323">
        <f t="shared" si="81"/>
        <v>442</v>
      </c>
      <c r="D366" s="368" t="e">
        <f>INDEX('Monthly Cash Flow'!$L$189:$EM$189, MATCH(C366, 'Monthly Cash Flow'!$L$12:$EM$12, 0))</f>
        <v>#N/A</v>
      </c>
      <c r="E366" s="368">
        <f t="shared" ca="1" si="70"/>
        <v>0</v>
      </c>
      <c r="F366" s="368" t="e">
        <f t="shared" si="74"/>
        <v>#N/A</v>
      </c>
      <c r="G366" s="368" t="e">
        <f t="shared" ca="1" si="71"/>
        <v>#N/A</v>
      </c>
      <c r="H366" s="369" t="e">
        <f t="shared" ca="1" si="75"/>
        <v>#N/A</v>
      </c>
      <c r="I366" s="370">
        <f>MAX($J$5, INDEX('1 mos LIBOR'!$M$3:$M$122,MATCH(B366,'1 mos LIBOR'!$N$3:$N$122)))</f>
        <v>1.9434900000000001E-2</v>
      </c>
      <c r="J366" s="371">
        <f t="shared" si="76"/>
        <v>0.04</v>
      </c>
      <c r="L366" s="363">
        <f t="shared" si="82"/>
        <v>57376</v>
      </c>
      <c r="M366" s="323">
        <f t="shared" si="83"/>
        <v>418</v>
      </c>
      <c r="N366" s="368">
        <v>64.982773992782654</v>
      </c>
      <c r="O366" s="368">
        <f t="shared" ca="1" si="72"/>
        <v>217.33027624246949</v>
      </c>
      <c r="P366" s="368">
        <f t="shared" si="77"/>
        <v>0.21660924664260886</v>
      </c>
      <c r="Q366" s="368">
        <f t="shared" ca="1" si="73"/>
        <v>217.11366699582689</v>
      </c>
      <c r="R366" s="369">
        <f t="shared" ca="1" si="78"/>
        <v>-152.13089300304424</v>
      </c>
      <c r="S366" s="370">
        <f>INDEX('1 mos LIBOR'!$M$3:$M$122,MATCH(L366,'1 mos LIBOR'!$N$3:$N$122))</f>
        <v>1.9434900000000001E-2</v>
      </c>
      <c r="T366" s="371">
        <f t="shared" si="79"/>
        <v>0.04</v>
      </c>
    </row>
    <row r="367" spans="2:20">
      <c r="B367" s="363"/>
      <c r="C367" s="310"/>
      <c r="D367" s="19"/>
      <c r="E367" s="19"/>
      <c r="F367" s="19"/>
      <c r="G367" s="19"/>
      <c r="H367" s="364"/>
      <c r="I367" s="359"/>
      <c r="J367" s="365"/>
    </row>
    <row r="368" spans="2:20">
      <c r="B368" s="363"/>
      <c r="C368" s="310"/>
      <c r="D368" s="19"/>
      <c r="E368" s="19"/>
      <c r="F368" s="19"/>
      <c r="G368" s="19"/>
      <c r="H368" s="364"/>
      <c r="I368" s="359"/>
      <c r="J368" s="365"/>
    </row>
    <row r="369" spans="2:10">
      <c r="B369" s="363"/>
      <c r="C369" s="310"/>
      <c r="D369" s="19"/>
      <c r="E369" s="19"/>
      <c r="F369" s="19"/>
      <c r="G369" s="19"/>
      <c r="H369" s="364"/>
      <c r="I369" s="359"/>
      <c r="J369" s="365"/>
    </row>
    <row r="370" spans="2:10">
      <c r="B370" s="363"/>
      <c r="C370" s="310"/>
      <c r="D370" s="19"/>
      <c r="E370" s="19"/>
      <c r="F370" s="19"/>
      <c r="G370" s="19"/>
      <c r="H370" s="364"/>
      <c r="I370" s="359"/>
      <c r="J370" s="365"/>
    </row>
    <row r="371" spans="2:10">
      <c r="B371" s="363"/>
      <c r="C371" s="310"/>
      <c r="D371" s="19"/>
      <c r="E371" s="19"/>
      <c r="F371" s="19"/>
      <c r="G371" s="19"/>
      <c r="H371" s="364"/>
      <c r="I371" s="359"/>
      <c r="J371" s="365"/>
    </row>
    <row r="372" spans="2:10">
      <c r="B372" s="363"/>
      <c r="C372" s="310"/>
      <c r="D372" s="19"/>
      <c r="E372" s="19"/>
      <c r="F372" s="19"/>
      <c r="G372" s="19"/>
      <c r="H372" s="364"/>
      <c r="I372" s="359"/>
      <c r="J372" s="365"/>
    </row>
    <row r="373" spans="2:10">
      <c r="B373" s="363"/>
      <c r="C373" s="310"/>
      <c r="D373" s="19"/>
      <c r="E373" s="19"/>
      <c r="F373" s="19"/>
      <c r="G373" s="19"/>
      <c r="H373" s="364"/>
      <c r="I373" s="359"/>
      <c r="J373" s="365"/>
    </row>
    <row r="374" spans="2:10">
      <c r="B374" s="363"/>
      <c r="C374" s="310"/>
      <c r="D374" s="19"/>
      <c r="E374" s="19"/>
      <c r="F374" s="19"/>
      <c r="G374" s="19"/>
      <c r="H374" s="364"/>
      <c r="I374" s="359"/>
      <c r="J374" s="365"/>
    </row>
    <row r="375" spans="2:10">
      <c r="B375" s="363"/>
      <c r="C375" s="310"/>
      <c r="D375" s="19"/>
      <c r="E375" s="19"/>
      <c r="F375" s="19"/>
      <c r="G375" s="19"/>
      <c r="H375" s="364"/>
      <c r="I375" s="359"/>
      <c r="J375" s="365"/>
    </row>
    <row r="376" spans="2:10">
      <c r="B376" s="363"/>
      <c r="C376" s="310"/>
      <c r="D376" s="19"/>
      <c r="E376" s="19"/>
      <c r="F376" s="19"/>
      <c r="G376" s="19"/>
      <c r="H376" s="364"/>
      <c r="I376" s="359"/>
      <c r="J376" s="365"/>
    </row>
    <row r="377" spans="2:10">
      <c r="B377" s="363"/>
      <c r="C377" s="310"/>
      <c r="D377" s="19"/>
      <c r="E377" s="19"/>
      <c r="F377" s="19"/>
      <c r="G377" s="19"/>
      <c r="H377" s="364"/>
      <c r="I377" s="359"/>
      <c r="J377" s="365"/>
    </row>
    <row r="378" spans="2:10">
      <c r="B378" s="363"/>
      <c r="C378" s="310"/>
      <c r="D378" s="19"/>
      <c r="E378" s="19"/>
      <c r="F378" s="19"/>
      <c r="G378" s="19"/>
      <c r="H378" s="364"/>
      <c r="I378" s="359"/>
      <c r="J378" s="365"/>
    </row>
    <row r="379" spans="2:10">
      <c r="B379" s="363"/>
      <c r="C379" s="310"/>
      <c r="D379" s="19"/>
      <c r="E379" s="19"/>
      <c r="F379" s="19"/>
      <c r="G379" s="19"/>
      <c r="H379" s="364"/>
      <c r="I379" s="359"/>
      <c r="J379" s="365"/>
    </row>
    <row r="380" spans="2:10">
      <c r="B380" s="363"/>
      <c r="C380" s="310"/>
      <c r="D380" s="19"/>
      <c r="E380" s="19"/>
      <c r="F380" s="19"/>
      <c r="G380" s="19"/>
      <c r="H380" s="364"/>
      <c r="I380" s="359"/>
      <c r="J380" s="365"/>
    </row>
    <row r="381" spans="2:10">
      <c r="B381" s="363"/>
      <c r="C381" s="310"/>
      <c r="D381" s="19"/>
      <c r="E381" s="19"/>
      <c r="F381" s="19"/>
      <c r="G381" s="19"/>
      <c r="H381" s="364"/>
      <c r="I381" s="359"/>
      <c r="J381" s="365"/>
    </row>
    <row r="382" spans="2:10">
      <c r="B382" s="363"/>
      <c r="C382" s="310"/>
      <c r="D382" s="19"/>
      <c r="E382" s="19"/>
      <c r="F382" s="19"/>
      <c r="G382" s="19"/>
      <c r="H382" s="364"/>
      <c r="I382" s="359"/>
      <c r="J382" s="365"/>
    </row>
    <row r="383" spans="2:10">
      <c r="B383" s="363"/>
      <c r="C383" s="310"/>
      <c r="D383" s="19"/>
      <c r="E383" s="19"/>
      <c r="F383" s="19"/>
      <c r="G383" s="19"/>
      <c r="H383" s="364"/>
      <c r="I383" s="359"/>
      <c r="J383" s="365"/>
    </row>
    <row r="384" spans="2:10">
      <c r="B384" s="363"/>
      <c r="C384" s="310"/>
      <c r="D384" s="19"/>
      <c r="E384" s="19"/>
      <c r="F384" s="19"/>
      <c r="G384" s="19"/>
      <c r="H384" s="364"/>
      <c r="I384" s="359"/>
      <c r="J384" s="365"/>
    </row>
    <row r="385" spans="2:10">
      <c r="B385" s="363"/>
      <c r="C385" s="310"/>
      <c r="D385" s="19"/>
      <c r="E385" s="19"/>
      <c r="F385" s="19"/>
      <c r="G385" s="19"/>
      <c r="H385" s="364"/>
      <c r="I385" s="359"/>
      <c r="J385" s="365"/>
    </row>
    <row r="386" spans="2:10">
      <c r="B386" s="363"/>
      <c r="C386" s="310"/>
      <c r="D386" s="19"/>
      <c r="E386" s="19"/>
      <c r="F386" s="19"/>
      <c r="G386" s="19"/>
      <c r="H386" s="364"/>
      <c r="I386" s="359"/>
      <c r="J386" s="365"/>
    </row>
    <row r="387" spans="2:10">
      <c r="B387" s="363"/>
      <c r="C387" s="310"/>
      <c r="D387" s="19"/>
      <c r="E387" s="19"/>
      <c r="F387" s="19"/>
      <c r="G387" s="19"/>
      <c r="H387" s="364"/>
      <c r="I387" s="359"/>
      <c r="J387" s="365"/>
    </row>
    <row r="388" spans="2:10">
      <c r="B388" s="363"/>
      <c r="C388" s="310"/>
      <c r="D388" s="19"/>
      <c r="E388" s="19"/>
      <c r="F388" s="19"/>
      <c r="G388" s="19"/>
      <c r="H388" s="364"/>
      <c r="I388" s="359"/>
      <c r="J388" s="365"/>
    </row>
    <row r="389" spans="2:10">
      <c r="B389" s="363"/>
      <c r="C389" s="310"/>
      <c r="D389" s="19"/>
      <c r="E389" s="19"/>
      <c r="F389" s="19"/>
      <c r="G389" s="19"/>
      <c r="H389" s="364"/>
      <c r="I389" s="359"/>
      <c r="J389" s="365"/>
    </row>
    <row r="390" spans="2:10">
      <c r="B390" s="363"/>
      <c r="C390" s="310"/>
      <c r="D390" s="19"/>
      <c r="E390" s="19"/>
      <c r="F390" s="19"/>
      <c r="G390" s="19"/>
      <c r="H390" s="364"/>
      <c r="I390" s="359"/>
      <c r="J390" s="365"/>
    </row>
    <row r="391" spans="2:10">
      <c r="B391" s="363"/>
      <c r="C391" s="310"/>
      <c r="D391" s="19"/>
      <c r="E391" s="19"/>
      <c r="F391" s="19"/>
      <c r="G391" s="19"/>
      <c r="H391" s="364"/>
      <c r="I391" s="359"/>
      <c r="J391" s="365"/>
    </row>
    <row r="392" spans="2:10">
      <c r="B392" s="363"/>
      <c r="C392" s="310"/>
      <c r="D392" s="19"/>
      <c r="E392" s="19"/>
      <c r="F392" s="19"/>
      <c r="G392" s="19"/>
      <c r="H392" s="364"/>
      <c r="I392" s="359"/>
      <c r="J392" s="365"/>
    </row>
    <row r="393" spans="2:10">
      <c r="B393" s="363"/>
      <c r="C393" s="310"/>
      <c r="D393" s="19"/>
      <c r="E393" s="19"/>
      <c r="F393" s="19"/>
      <c r="G393" s="19"/>
      <c r="H393" s="364"/>
      <c r="I393" s="359"/>
      <c r="J393" s="365"/>
    </row>
    <row r="394" spans="2:10">
      <c r="B394" s="363"/>
      <c r="C394" s="310"/>
      <c r="D394" s="19"/>
      <c r="E394" s="19"/>
      <c r="F394" s="19"/>
      <c r="G394" s="19"/>
      <c r="H394" s="364"/>
      <c r="I394" s="359"/>
      <c r="J394" s="365"/>
    </row>
    <row r="395" spans="2:10">
      <c r="B395" s="363"/>
      <c r="C395" s="310"/>
      <c r="D395" s="19"/>
      <c r="E395" s="19"/>
      <c r="F395" s="19"/>
      <c r="G395" s="19"/>
      <c r="H395" s="364"/>
      <c r="I395" s="359"/>
      <c r="J395" s="365"/>
    </row>
    <row r="396" spans="2:10">
      <c r="B396" s="363"/>
      <c r="C396" s="310"/>
      <c r="D396" s="19"/>
      <c r="E396" s="19"/>
      <c r="F396" s="19"/>
      <c r="G396" s="19"/>
      <c r="H396" s="364"/>
      <c r="I396" s="359"/>
      <c r="J396" s="365"/>
    </row>
    <row r="397" spans="2:10">
      <c r="B397" s="363"/>
      <c r="C397" s="310"/>
      <c r="D397" s="19"/>
      <c r="E397" s="19"/>
      <c r="F397" s="19"/>
      <c r="G397" s="19"/>
      <c r="H397" s="364"/>
      <c r="I397" s="359"/>
      <c r="J397" s="365"/>
    </row>
    <row r="398" spans="2:10">
      <c r="B398" s="363"/>
      <c r="C398" s="310"/>
      <c r="D398" s="19"/>
      <c r="E398" s="19"/>
      <c r="F398" s="19"/>
      <c r="G398" s="19"/>
      <c r="H398" s="364"/>
      <c r="I398" s="359"/>
      <c r="J398" s="365"/>
    </row>
    <row r="399" spans="2:10">
      <c r="B399" s="363"/>
      <c r="C399" s="310"/>
      <c r="D399" s="19"/>
      <c r="E399" s="19"/>
      <c r="F399" s="19"/>
      <c r="G399" s="19"/>
      <c r="H399" s="364"/>
      <c r="I399" s="359"/>
      <c r="J399" s="365"/>
    </row>
    <row r="400" spans="2:10">
      <c r="B400" s="363"/>
      <c r="C400" s="310"/>
      <c r="D400" s="19"/>
      <c r="E400" s="19"/>
      <c r="F400" s="19"/>
      <c r="G400" s="19"/>
      <c r="H400" s="364"/>
      <c r="I400" s="359"/>
      <c r="J400" s="365"/>
    </row>
    <row r="401" spans="2:10">
      <c r="B401" s="363"/>
      <c r="C401" s="310"/>
      <c r="D401" s="19"/>
      <c r="E401" s="19"/>
      <c r="F401" s="19"/>
      <c r="G401" s="19"/>
      <c r="H401" s="364"/>
      <c r="I401" s="359"/>
      <c r="J401" s="365"/>
    </row>
    <row r="402" spans="2:10">
      <c r="B402" s="363"/>
      <c r="C402" s="310"/>
      <c r="D402" s="19"/>
      <c r="E402" s="19"/>
      <c r="F402" s="19"/>
      <c r="G402" s="19"/>
      <c r="H402" s="364"/>
      <c r="I402" s="359"/>
      <c r="J402" s="365"/>
    </row>
    <row r="403" spans="2:10">
      <c r="B403" s="363"/>
      <c r="C403" s="310"/>
      <c r="D403" s="19"/>
      <c r="E403" s="19"/>
      <c r="F403" s="19"/>
      <c r="G403" s="19"/>
      <c r="H403" s="364"/>
      <c r="I403" s="359"/>
      <c r="J403" s="365"/>
    </row>
    <row r="404" spans="2:10">
      <c r="B404" s="363"/>
      <c r="C404" s="310"/>
      <c r="D404" s="19"/>
      <c r="E404" s="19"/>
      <c r="F404" s="19"/>
      <c r="G404" s="19"/>
      <c r="H404" s="364"/>
      <c r="I404" s="359"/>
      <c r="J404" s="365"/>
    </row>
    <row r="405" spans="2:10">
      <c r="B405" s="363"/>
      <c r="C405" s="310"/>
      <c r="D405" s="19"/>
      <c r="E405" s="19"/>
      <c r="F405" s="19"/>
      <c r="G405" s="19"/>
      <c r="H405" s="364"/>
      <c r="I405" s="359"/>
      <c r="J405" s="365"/>
    </row>
    <row r="406" spans="2:10">
      <c r="B406" s="363"/>
      <c r="C406" s="310"/>
      <c r="D406" s="19"/>
      <c r="E406" s="19"/>
      <c r="F406" s="19"/>
      <c r="G406" s="19"/>
      <c r="H406" s="364"/>
      <c r="I406" s="359"/>
      <c r="J406" s="365"/>
    </row>
    <row r="407" spans="2:10">
      <c r="B407" s="363"/>
      <c r="C407" s="310"/>
      <c r="D407" s="19"/>
      <c r="E407" s="19"/>
      <c r="F407" s="19"/>
      <c r="G407" s="19"/>
      <c r="H407" s="364"/>
      <c r="I407" s="359"/>
      <c r="J407" s="365"/>
    </row>
    <row r="408" spans="2:10">
      <c r="B408" s="363"/>
      <c r="C408" s="310"/>
      <c r="D408" s="19"/>
      <c r="E408" s="19"/>
      <c r="F408" s="19"/>
      <c r="G408" s="19"/>
      <c r="H408" s="364"/>
      <c r="I408" s="359"/>
      <c r="J408" s="365"/>
    </row>
    <row r="409" spans="2:10">
      <c r="B409" s="363"/>
      <c r="C409" s="310"/>
      <c r="D409" s="19"/>
      <c r="E409" s="19"/>
      <c r="F409" s="19"/>
      <c r="G409" s="19"/>
      <c r="H409" s="364"/>
      <c r="I409" s="359"/>
      <c r="J409" s="365"/>
    </row>
    <row r="410" spans="2:10">
      <c r="B410" s="363"/>
      <c r="C410" s="310"/>
      <c r="D410" s="19"/>
      <c r="E410" s="19"/>
      <c r="F410" s="19"/>
      <c r="G410" s="19"/>
      <c r="H410" s="364"/>
      <c r="I410" s="359"/>
      <c r="J410" s="365"/>
    </row>
    <row r="411" spans="2:10">
      <c r="B411" s="363"/>
      <c r="C411" s="310"/>
      <c r="D411" s="19"/>
      <c r="E411" s="19"/>
      <c r="F411" s="19"/>
      <c r="G411" s="19"/>
      <c r="H411" s="364"/>
      <c r="I411" s="359"/>
      <c r="J411" s="365"/>
    </row>
    <row r="412" spans="2:10">
      <c r="B412" s="363"/>
      <c r="C412" s="310"/>
      <c r="D412" s="19"/>
      <c r="E412" s="19"/>
      <c r="F412" s="19"/>
      <c r="G412" s="19"/>
      <c r="H412" s="364"/>
      <c r="I412" s="359"/>
      <c r="J412" s="365"/>
    </row>
    <row r="413" spans="2:10">
      <c r="B413" s="363"/>
      <c r="C413" s="310"/>
      <c r="D413" s="19"/>
      <c r="E413" s="19"/>
      <c r="F413" s="19"/>
      <c r="G413" s="19"/>
      <c r="H413" s="364"/>
      <c r="I413" s="359"/>
      <c r="J413" s="365"/>
    </row>
    <row r="414" spans="2:10">
      <c r="B414" s="363"/>
      <c r="C414" s="310"/>
      <c r="D414" s="19"/>
      <c r="E414" s="19"/>
      <c r="F414" s="19"/>
      <c r="G414" s="19"/>
      <c r="H414" s="364"/>
      <c r="I414" s="359"/>
      <c r="J414" s="365"/>
    </row>
    <row r="415" spans="2:10">
      <c r="B415" s="363"/>
      <c r="C415" s="310"/>
      <c r="D415" s="19"/>
      <c r="E415" s="19"/>
      <c r="F415" s="19"/>
      <c r="G415" s="19"/>
      <c r="H415" s="364"/>
      <c r="I415" s="359"/>
      <c r="J415" s="365"/>
    </row>
    <row r="416" spans="2:10">
      <c r="B416" s="363"/>
      <c r="C416" s="310"/>
      <c r="D416" s="19"/>
      <c r="E416" s="19"/>
      <c r="F416" s="19"/>
      <c r="G416" s="19"/>
      <c r="H416" s="364"/>
      <c r="I416" s="359"/>
      <c r="J416" s="365"/>
    </row>
    <row r="417" spans="2:10">
      <c r="B417" s="363"/>
      <c r="C417" s="310"/>
      <c r="D417" s="19"/>
      <c r="E417" s="19"/>
      <c r="F417" s="19"/>
      <c r="G417" s="19"/>
      <c r="H417" s="364"/>
      <c r="I417" s="359"/>
      <c r="J417" s="365"/>
    </row>
    <row r="418" spans="2:10">
      <c r="B418" s="363"/>
      <c r="C418" s="310"/>
      <c r="D418" s="19"/>
      <c r="E418" s="19"/>
      <c r="F418" s="19"/>
      <c r="G418" s="19"/>
      <c r="H418" s="364"/>
      <c r="I418" s="359"/>
      <c r="J418" s="365"/>
    </row>
    <row r="419" spans="2:10">
      <c r="B419" s="363"/>
      <c r="C419" s="310"/>
      <c r="D419" s="19"/>
      <c r="E419" s="19"/>
      <c r="F419" s="19"/>
      <c r="G419" s="19"/>
      <c r="H419" s="364"/>
      <c r="I419" s="359"/>
      <c r="J419" s="365"/>
    </row>
    <row r="420" spans="2:10">
      <c r="B420" s="363"/>
      <c r="C420" s="310"/>
      <c r="D420" s="19"/>
      <c r="E420" s="19"/>
      <c r="F420" s="19"/>
      <c r="G420" s="19"/>
      <c r="H420" s="364"/>
      <c r="I420" s="359"/>
      <c r="J420" s="365"/>
    </row>
    <row r="421" spans="2:10">
      <c r="B421" s="363"/>
      <c r="C421" s="310"/>
      <c r="D421" s="19"/>
      <c r="E421" s="19"/>
      <c r="F421" s="19"/>
      <c r="G421" s="19"/>
      <c r="H421" s="364"/>
      <c r="I421" s="359"/>
      <c r="J421" s="365"/>
    </row>
    <row r="422" spans="2:10">
      <c r="B422" s="363"/>
      <c r="C422" s="310"/>
      <c r="D422" s="19"/>
      <c r="E422" s="19"/>
      <c r="F422" s="19"/>
      <c r="G422" s="19"/>
      <c r="H422" s="364"/>
      <c r="I422" s="359"/>
      <c r="J422" s="365"/>
    </row>
    <row r="423" spans="2:10">
      <c r="B423" s="363"/>
      <c r="C423" s="310"/>
      <c r="D423" s="19"/>
      <c r="E423" s="19"/>
      <c r="F423" s="19"/>
      <c r="G423" s="19"/>
      <c r="H423" s="364"/>
      <c r="I423" s="359"/>
      <c r="J423" s="365"/>
    </row>
    <row r="424" spans="2:10">
      <c r="B424" s="363"/>
      <c r="C424" s="310"/>
      <c r="D424" s="19"/>
      <c r="E424" s="19"/>
      <c r="F424" s="19"/>
      <c r="G424" s="19"/>
      <c r="H424" s="364"/>
      <c r="I424" s="359"/>
      <c r="J424" s="365"/>
    </row>
    <row r="425" spans="2:10">
      <c r="B425" s="363"/>
      <c r="C425" s="310"/>
      <c r="D425" s="19"/>
      <c r="E425" s="19"/>
      <c r="F425" s="19"/>
      <c r="G425" s="19"/>
      <c r="H425" s="364"/>
      <c r="I425" s="359"/>
      <c r="J425" s="365"/>
    </row>
    <row r="426" spans="2:10">
      <c r="B426" s="363"/>
      <c r="C426" s="310"/>
      <c r="D426" s="19"/>
      <c r="E426" s="19"/>
      <c r="F426" s="19"/>
      <c r="G426" s="19"/>
      <c r="H426" s="364"/>
      <c r="I426" s="359"/>
      <c r="J426" s="365"/>
    </row>
    <row r="427" spans="2:10">
      <c r="B427" s="363"/>
      <c r="C427" s="310"/>
      <c r="D427" s="19"/>
      <c r="E427" s="19"/>
      <c r="F427" s="19"/>
      <c r="G427" s="19"/>
      <c r="H427" s="364"/>
      <c r="I427" s="359"/>
      <c r="J427" s="365"/>
    </row>
    <row r="428" spans="2:10">
      <c r="B428" s="363"/>
      <c r="C428" s="310"/>
      <c r="D428" s="19"/>
      <c r="E428" s="19"/>
      <c r="F428" s="19"/>
      <c r="G428" s="19"/>
      <c r="H428" s="364"/>
      <c r="I428" s="359"/>
      <c r="J428" s="365"/>
    </row>
    <row r="429" spans="2:10">
      <c r="B429" s="363"/>
      <c r="C429" s="310"/>
      <c r="D429" s="19"/>
      <c r="E429" s="19"/>
      <c r="F429" s="19"/>
      <c r="G429" s="19"/>
      <c r="H429" s="364"/>
      <c r="I429" s="359"/>
      <c r="J429" s="365"/>
    </row>
    <row r="430" spans="2:10">
      <c r="B430" s="363"/>
      <c r="C430" s="310"/>
      <c r="D430" s="19"/>
      <c r="E430" s="19"/>
      <c r="F430" s="19"/>
      <c r="G430" s="19"/>
      <c r="H430" s="364"/>
      <c r="I430" s="359"/>
      <c r="J430" s="365"/>
    </row>
    <row r="431" spans="2:10">
      <c r="B431" s="363"/>
      <c r="C431" s="310"/>
      <c r="D431" s="19"/>
      <c r="E431" s="19"/>
      <c r="F431" s="19"/>
      <c r="G431" s="19"/>
      <c r="H431" s="364"/>
      <c r="I431" s="359"/>
      <c r="J431" s="365"/>
    </row>
    <row r="432" spans="2:10">
      <c r="B432" s="363"/>
      <c r="C432" s="310"/>
      <c r="D432" s="19"/>
      <c r="E432" s="19"/>
      <c r="F432" s="19"/>
      <c r="G432" s="19"/>
      <c r="H432" s="364"/>
      <c r="I432" s="359"/>
      <c r="J432" s="365"/>
    </row>
    <row r="433" spans="2:10">
      <c r="B433" s="363"/>
      <c r="C433" s="310"/>
      <c r="D433" s="19"/>
      <c r="E433" s="19"/>
      <c r="F433" s="19"/>
      <c r="G433" s="19"/>
      <c r="H433" s="364"/>
      <c r="I433" s="359"/>
      <c r="J433" s="365"/>
    </row>
    <row r="434" spans="2:10">
      <c r="B434" s="363"/>
      <c r="C434" s="310"/>
      <c r="D434" s="19"/>
      <c r="E434" s="19"/>
      <c r="F434" s="19"/>
      <c r="G434" s="19"/>
      <c r="H434" s="364"/>
      <c r="I434" s="359"/>
      <c r="J434" s="365"/>
    </row>
    <row r="435" spans="2:10">
      <c r="B435" s="363"/>
      <c r="C435" s="310"/>
      <c r="D435" s="19"/>
      <c r="E435" s="19"/>
      <c r="F435" s="19"/>
      <c r="G435" s="19"/>
      <c r="H435" s="364"/>
      <c r="I435" s="359"/>
      <c r="J435" s="365"/>
    </row>
    <row r="436" spans="2:10">
      <c r="B436" s="363"/>
      <c r="C436" s="310"/>
      <c r="D436" s="19"/>
      <c r="E436" s="19"/>
      <c r="F436" s="19"/>
      <c r="G436" s="19"/>
      <c r="H436" s="364"/>
      <c r="I436" s="359"/>
      <c r="J436" s="365"/>
    </row>
    <row r="437" spans="2:10">
      <c r="B437" s="363"/>
      <c r="C437" s="310"/>
      <c r="D437" s="19"/>
      <c r="E437" s="19"/>
      <c r="F437" s="19"/>
      <c r="G437" s="19"/>
      <c r="H437" s="364"/>
      <c r="I437" s="359"/>
      <c r="J437" s="365"/>
    </row>
    <row r="438" spans="2:10">
      <c r="B438" s="363"/>
      <c r="C438" s="310"/>
      <c r="D438" s="19"/>
      <c r="E438" s="19"/>
      <c r="F438" s="19"/>
      <c r="G438" s="19"/>
      <c r="H438" s="364"/>
      <c r="I438" s="359"/>
      <c r="J438" s="365"/>
    </row>
    <row r="439" spans="2:10">
      <c r="B439" s="363"/>
      <c r="C439" s="310"/>
      <c r="D439" s="19"/>
      <c r="E439" s="19"/>
      <c r="F439" s="19"/>
      <c r="G439" s="19"/>
      <c r="H439" s="364"/>
      <c r="I439" s="359"/>
      <c r="J439" s="365"/>
    </row>
    <row r="440" spans="2:10">
      <c r="B440" s="363"/>
      <c r="C440" s="310"/>
      <c r="D440" s="19"/>
      <c r="E440" s="19"/>
      <c r="F440" s="19"/>
      <c r="G440" s="19"/>
      <c r="H440" s="364"/>
      <c r="I440" s="359"/>
      <c r="J440" s="365"/>
    </row>
    <row r="441" spans="2:10">
      <c r="B441" s="363"/>
      <c r="C441" s="310"/>
      <c r="D441" s="19"/>
      <c r="E441" s="19"/>
      <c r="F441" s="19"/>
      <c r="G441" s="19"/>
      <c r="H441" s="364"/>
      <c r="I441" s="359"/>
      <c r="J441" s="365"/>
    </row>
    <row r="442" spans="2:10">
      <c r="B442" s="363"/>
      <c r="C442" s="310"/>
      <c r="D442" s="19"/>
      <c r="E442" s="19"/>
      <c r="F442" s="19"/>
      <c r="G442" s="19"/>
      <c r="H442" s="364"/>
      <c r="I442" s="359"/>
      <c r="J442" s="365"/>
    </row>
    <row r="443" spans="2:10">
      <c r="B443" s="363"/>
      <c r="C443" s="310"/>
      <c r="D443" s="19"/>
      <c r="E443" s="19"/>
      <c r="F443" s="19"/>
      <c r="G443" s="19"/>
      <c r="H443" s="364"/>
      <c r="I443" s="359"/>
      <c r="J443" s="365"/>
    </row>
    <row r="444" spans="2:10">
      <c r="B444" s="363"/>
      <c r="C444" s="310"/>
      <c r="D444" s="19"/>
      <c r="E444" s="19"/>
      <c r="F444" s="19"/>
      <c r="G444" s="19"/>
      <c r="H444" s="364"/>
      <c r="I444" s="359"/>
      <c r="J444" s="365"/>
    </row>
    <row r="445" spans="2:10">
      <c r="B445" s="363"/>
      <c r="C445" s="310"/>
      <c r="D445" s="19"/>
      <c r="E445" s="19"/>
      <c r="F445" s="19"/>
      <c r="G445" s="19"/>
      <c r="H445" s="364"/>
      <c r="I445" s="359"/>
      <c r="J445" s="365"/>
    </row>
    <row r="446" spans="2:10">
      <c r="B446" s="363"/>
      <c r="C446" s="310"/>
      <c r="D446" s="19"/>
      <c r="E446" s="19"/>
      <c r="F446" s="19"/>
      <c r="G446" s="19"/>
      <c r="H446" s="364"/>
      <c r="I446" s="359"/>
      <c r="J446" s="365"/>
    </row>
    <row r="447" spans="2:10">
      <c r="B447" s="363"/>
      <c r="C447" s="310"/>
      <c r="D447" s="19"/>
      <c r="E447" s="19"/>
      <c r="F447" s="19"/>
      <c r="G447" s="19"/>
      <c r="H447" s="364"/>
      <c r="I447" s="359"/>
      <c r="J447" s="365"/>
    </row>
    <row r="448" spans="2:10">
      <c r="B448" s="363"/>
      <c r="C448" s="310"/>
      <c r="D448" s="19"/>
      <c r="E448" s="19"/>
      <c r="F448" s="19"/>
      <c r="G448" s="19"/>
      <c r="H448" s="364"/>
      <c r="I448" s="359"/>
      <c r="J448" s="365"/>
    </row>
    <row r="449" spans="2:10">
      <c r="B449" s="363"/>
      <c r="C449" s="310"/>
      <c r="D449" s="19"/>
      <c r="E449" s="19"/>
      <c r="F449" s="19"/>
      <c r="G449" s="19"/>
      <c r="H449" s="364"/>
      <c r="I449" s="359"/>
      <c r="J449" s="365"/>
    </row>
    <row r="450" spans="2:10">
      <c r="B450" s="363"/>
      <c r="C450" s="310"/>
      <c r="D450" s="19"/>
      <c r="E450" s="19"/>
      <c r="F450" s="19"/>
      <c r="G450" s="19"/>
      <c r="H450" s="364"/>
      <c r="I450" s="359"/>
      <c r="J450" s="365"/>
    </row>
    <row r="451" spans="2:10">
      <c r="B451" s="363"/>
      <c r="C451" s="310"/>
      <c r="D451" s="19"/>
      <c r="E451" s="19"/>
      <c r="F451" s="19"/>
      <c r="G451" s="19"/>
      <c r="H451" s="364"/>
      <c r="I451" s="359"/>
      <c r="J451" s="365"/>
    </row>
    <row r="452" spans="2:10">
      <c r="B452" s="363"/>
      <c r="C452" s="310"/>
      <c r="D452" s="19"/>
      <c r="E452" s="19"/>
      <c r="F452" s="19"/>
      <c r="G452" s="19"/>
      <c r="H452" s="364"/>
      <c r="I452" s="359"/>
      <c r="J452" s="365"/>
    </row>
    <row r="453" spans="2:10">
      <c r="B453" s="363"/>
      <c r="C453" s="310"/>
      <c r="D453" s="19"/>
      <c r="E453" s="19"/>
      <c r="F453" s="19"/>
      <c r="G453" s="19"/>
      <c r="H453" s="364"/>
      <c r="I453" s="359"/>
      <c r="J453" s="365"/>
    </row>
    <row r="454" spans="2:10">
      <c r="B454" s="363"/>
      <c r="C454" s="310"/>
      <c r="D454" s="19"/>
      <c r="E454" s="19"/>
      <c r="F454" s="19"/>
      <c r="G454" s="19"/>
      <c r="H454" s="364"/>
      <c r="I454" s="359"/>
      <c r="J454" s="365"/>
    </row>
    <row r="455" spans="2:10">
      <c r="B455" s="363"/>
      <c r="C455" s="310"/>
      <c r="D455" s="19"/>
      <c r="E455" s="19"/>
      <c r="F455" s="19"/>
      <c r="G455" s="19"/>
      <c r="H455" s="364"/>
      <c r="I455" s="359"/>
      <c r="J455" s="365"/>
    </row>
    <row r="456" spans="2:10">
      <c r="B456" s="363"/>
      <c r="C456" s="310"/>
      <c r="D456" s="19"/>
      <c r="E456" s="19"/>
      <c r="F456" s="19"/>
      <c r="G456" s="19"/>
      <c r="H456" s="364"/>
      <c r="I456" s="359"/>
      <c r="J456" s="365"/>
    </row>
    <row r="457" spans="2:10">
      <c r="B457" s="363"/>
      <c r="C457" s="310"/>
      <c r="D457" s="19"/>
      <c r="E457" s="19"/>
      <c r="F457" s="19"/>
      <c r="G457" s="19"/>
      <c r="H457" s="364"/>
      <c r="I457" s="359"/>
      <c r="J457" s="365"/>
    </row>
    <row r="458" spans="2:10">
      <c r="B458" s="363"/>
      <c r="C458" s="310"/>
      <c r="D458" s="19"/>
      <c r="E458" s="19"/>
      <c r="F458" s="19"/>
      <c r="G458" s="19"/>
      <c r="H458" s="364"/>
      <c r="I458" s="359"/>
      <c r="J458" s="365"/>
    </row>
    <row r="459" spans="2:10">
      <c r="B459" s="363"/>
      <c r="C459" s="310"/>
      <c r="D459" s="19"/>
      <c r="E459" s="19"/>
      <c r="F459" s="19"/>
      <c r="G459" s="19"/>
      <c r="H459" s="364"/>
      <c r="I459" s="359"/>
      <c r="J459" s="365"/>
    </row>
    <row r="460" spans="2:10">
      <c r="B460" s="363"/>
      <c r="C460" s="310"/>
      <c r="D460" s="19"/>
      <c r="E460" s="19"/>
      <c r="F460" s="19"/>
      <c r="G460" s="19"/>
      <c r="H460" s="364"/>
      <c r="I460" s="359"/>
      <c r="J460" s="365"/>
    </row>
    <row r="461" spans="2:10">
      <c r="B461" s="363"/>
      <c r="C461" s="310"/>
      <c r="D461" s="19"/>
      <c r="E461" s="19"/>
      <c r="F461" s="19"/>
      <c r="G461" s="19"/>
      <c r="H461" s="364"/>
      <c r="I461" s="359"/>
      <c r="J461" s="365"/>
    </row>
    <row r="462" spans="2:10">
      <c r="B462" s="363"/>
      <c r="C462" s="310"/>
      <c r="D462" s="19"/>
      <c r="E462" s="19"/>
      <c r="F462" s="19"/>
      <c r="G462" s="19"/>
      <c r="H462" s="364"/>
      <c r="I462" s="359"/>
      <c r="J462" s="365"/>
    </row>
    <row r="463" spans="2:10">
      <c r="B463" s="363"/>
      <c r="C463" s="310"/>
      <c r="D463" s="19"/>
      <c r="E463" s="19"/>
      <c r="F463" s="19"/>
      <c r="G463" s="19"/>
      <c r="H463" s="364"/>
      <c r="I463" s="359"/>
      <c r="J463" s="365"/>
    </row>
    <row r="464" spans="2:10">
      <c r="B464" s="363"/>
      <c r="C464" s="310"/>
      <c r="D464" s="19"/>
      <c r="E464" s="19"/>
      <c r="F464" s="19"/>
      <c r="G464" s="19"/>
      <c r="H464" s="364"/>
      <c r="I464" s="359"/>
      <c r="J464" s="365"/>
    </row>
    <row r="465" spans="2:10">
      <c r="B465" s="363"/>
      <c r="C465" s="310"/>
      <c r="D465" s="19"/>
      <c r="E465" s="19"/>
      <c r="F465" s="19"/>
      <c r="G465" s="19"/>
      <c r="H465" s="364"/>
      <c r="I465" s="359"/>
      <c r="J465" s="365"/>
    </row>
    <row r="466" spans="2:10">
      <c r="B466" s="363"/>
      <c r="C466" s="310"/>
      <c r="D466" s="19"/>
      <c r="E466" s="19"/>
      <c r="F466" s="19"/>
      <c r="G466" s="19"/>
      <c r="H466" s="364"/>
      <c r="I466" s="359"/>
      <c r="J466" s="365"/>
    </row>
    <row r="467" spans="2:10">
      <c r="B467" s="363"/>
      <c r="C467" s="310"/>
      <c r="D467" s="19"/>
      <c r="E467" s="19"/>
      <c r="F467" s="19"/>
      <c r="G467" s="19"/>
      <c r="H467" s="364"/>
      <c r="I467" s="359"/>
      <c r="J467" s="365"/>
    </row>
    <row r="468" spans="2:10">
      <c r="B468" s="363"/>
      <c r="C468" s="310"/>
      <c r="D468" s="19"/>
      <c r="E468" s="19"/>
      <c r="F468" s="19"/>
      <c r="G468" s="19"/>
      <c r="H468" s="364"/>
      <c r="I468" s="359"/>
      <c r="J468" s="365"/>
    </row>
    <row r="469" spans="2:10">
      <c r="B469" s="363"/>
      <c r="C469" s="310"/>
      <c r="D469" s="19"/>
      <c r="E469" s="19"/>
      <c r="F469" s="19"/>
      <c r="G469" s="19"/>
      <c r="H469" s="364"/>
      <c r="I469" s="359"/>
      <c r="J469" s="365"/>
    </row>
    <row r="470" spans="2:10">
      <c r="B470" s="363"/>
      <c r="C470" s="310"/>
      <c r="D470" s="19"/>
      <c r="E470" s="19"/>
      <c r="F470" s="19"/>
      <c r="G470" s="19"/>
      <c r="H470" s="364"/>
      <c r="I470" s="359"/>
      <c r="J470" s="365"/>
    </row>
    <row r="471" spans="2:10">
      <c r="B471" s="363"/>
      <c r="C471" s="310"/>
      <c r="D471" s="19"/>
      <c r="E471" s="19"/>
      <c r="F471" s="19"/>
      <c r="G471" s="19"/>
      <c r="H471" s="364"/>
      <c r="I471" s="359"/>
      <c r="J471" s="365"/>
    </row>
    <row r="472" spans="2:10">
      <c r="B472" s="363"/>
      <c r="C472" s="310"/>
      <c r="D472" s="19"/>
      <c r="E472" s="19"/>
      <c r="F472" s="19"/>
      <c r="G472" s="19"/>
      <c r="H472" s="364"/>
      <c r="I472" s="359"/>
      <c r="J472" s="365"/>
    </row>
    <row r="473" spans="2:10">
      <c r="B473" s="363"/>
      <c r="C473" s="310"/>
      <c r="D473" s="19"/>
      <c r="E473" s="19"/>
      <c r="F473" s="19"/>
      <c r="G473" s="19"/>
      <c r="H473" s="364"/>
      <c r="I473" s="359"/>
      <c r="J473" s="365"/>
    </row>
    <row r="474" spans="2:10">
      <c r="B474" s="363"/>
      <c r="C474" s="310"/>
      <c r="D474" s="19"/>
      <c r="E474" s="19"/>
      <c r="F474" s="19"/>
      <c r="G474" s="19"/>
      <c r="H474" s="364"/>
      <c r="I474" s="359"/>
      <c r="J474" s="365"/>
    </row>
    <row r="475" spans="2:10">
      <c r="B475" s="363"/>
      <c r="C475" s="310"/>
      <c r="D475" s="19"/>
      <c r="E475" s="19"/>
      <c r="F475" s="19"/>
      <c r="G475" s="19"/>
      <c r="H475" s="364"/>
      <c r="I475" s="359"/>
      <c r="J475" s="365"/>
    </row>
    <row r="476" spans="2:10">
      <c r="B476" s="363"/>
      <c r="C476" s="310"/>
      <c r="D476" s="19"/>
      <c r="E476" s="19"/>
      <c r="F476" s="19"/>
      <c r="G476" s="19"/>
      <c r="H476" s="364"/>
      <c r="I476" s="359"/>
      <c r="J476" s="365"/>
    </row>
    <row r="477" spans="2:10">
      <c r="B477" s="363"/>
      <c r="C477" s="310"/>
      <c r="D477" s="19"/>
      <c r="E477" s="19"/>
      <c r="F477" s="19"/>
      <c r="G477" s="19"/>
      <c r="H477" s="364"/>
      <c r="I477" s="359"/>
      <c r="J477" s="365"/>
    </row>
    <row r="478" spans="2:10">
      <c r="B478" s="363"/>
      <c r="C478" s="310"/>
      <c r="D478" s="19"/>
      <c r="E478" s="19"/>
      <c r="F478" s="19"/>
      <c r="G478" s="19"/>
      <c r="H478" s="364"/>
      <c r="I478" s="359"/>
      <c r="J478" s="365"/>
    </row>
    <row r="479" spans="2:10">
      <c r="B479" s="363"/>
      <c r="C479" s="310"/>
      <c r="D479" s="19"/>
      <c r="E479" s="19"/>
      <c r="F479" s="19"/>
      <c r="G479" s="19"/>
      <c r="H479" s="364"/>
      <c r="I479" s="359"/>
      <c r="J479" s="365"/>
    </row>
    <row r="480" spans="2:10">
      <c r="B480" s="363"/>
      <c r="C480" s="310"/>
      <c r="D480" s="19"/>
      <c r="E480" s="19"/>
      <c r="F480" s="19"/>
      <c r="G480" s="19"/>
      <c r="H480" s="364"/>
      <c r="I480" s="359"/>
      <c r="J480" s="365"/>
    </row>
    <row r="481" spans="2:10">
      <c r="B481" s="363"/>
      <c r="C481" s="310"/>
      <c r="D481" s="19"/>
      <c r="E481" s="19"/>
      <c r="F481" s="19"/>
      <c r="G481" s="19"/>
      <c r="H481" s="364"/>
      <c r="I481" s="359"/>
      <c r="J481" s="365"/>
    </row>
    <row r="482" spans="2:10">
      <c r="B482" s="363"/>
      <c r="C482" s="310"/>
      <c r="D482" s="19"/>
      <c r="E482" s="19"/>
      <c r="F482" s="19"/>
      <c r="G482" s="19"/>
      <c r="H482" s="364"/>
      <c r="I482" s="359"/>
      <c r="J482" s="365"/>
    </row>
    <row r="483" spans="2:10">
      <c r="B483" s="363"/>
      <c r="C483" s="310"/>
      <c r="D483" s="19"/>
      <c r="E483" s="19"/>
      <c r="F483" s="19"/>
      <c r="G483" s="19"/>
      <c r="H483" s="364"/>
      <c r="I483" s="359"/>
      <c r="J483" s="365"/>
    </row>
    <row r="484" spans="2:10">
      <c r="B484" s="363"/>
      <c r="C484" s="310"/>
      <c r="D484" s="19"/>
      <c r="E484" s="19"/>
      <c r="F484" s="19"/>
      <c r="G484" s="19"/>
      <c r="H484" s="364"/>
      <c r="I484" s="359"/>
      <c r="J484" s="365"/>
    </row>
    <row r="485" spans="2:10">
      <c r="B485" s="363"/>
      <c r="C485" s="310"/>
      <c r="D485" s="19"/>
      <c r="E485" s="19"/>
      <c r="F485" s="19"/>
      <c r="G485" s="19"/>
      <c r="H485" s="364"/>
      <c r="I485" s="359"/>
      <c r="J485" s="365"/>
    </row>
    <row r="486" spans="2:10">
      <c r="B486" s="363"/>
      <c r="C486" s="310"/>
      <c r="D486" s="19"/>
      <c r="E486" s="19"/>
      <c r="F486" s="19"/>
      <c r="G486" s="19"/>
      <c r="H486" s="364"/>
      <c r="I486" s="359"/>
      <c r="J486" s="365"/>
    </row>
    <row r="487" spans="2:10">
      <c r="B487" s="363"/>
      <c r="C487" s="310"/>
      <c r="D487" s="19"/>
      <c r="E487" s="19"/>
      <c r="F487" s="19"/>
      <c r="G487" s="19"/>
      <c r="H487" s="364"/>
      <c r="I487" s="359"/>
      <c r="J487" s="365"/>
    </row>
    <row r="488" spans="2:10">
      <c r="B488" s="363"/>
      <c r="C488" s="310"/>
      <c r="D488" s="19"/>
      <c r="E488" s="19"/>
      <c r="F488" s="19"/>
      <c r="G488" s="19"/>
      <c r="H488" s="364"/>
      <c r="I488" s="359"/>
      <c r="J488" s="365"/>
    </row>
    <row r="489" spans="2:10">
      <c r="B489" s="363"/>
      <c r="C489" s="310"/>
      <c r="D489" s="19"/>
      <c r="E489" s="19"/>
      <c r="F489" s="19"/>
      <c r="G489" s="19"/>
      <c r="H489" s="364"/>
      <c r="I489" s="359"/>
      <c r="J489" s="365"/>
    </row>
    <row r="490" spans="2:10">
      <c r="B490" s="363"/>
      <c r="C490" s="310"/>
      <c r="D490" s="19"/>
      <c r="E490" s="19"/>
      <c r="F490" s="19"/>
      <c r="G490" s="19"/>
      <c r="H490" s="364"/>
      <c r="I490" s="359"/>
      <c r="J490" s="365"/>
    </row>
    <row r="491" spans="2:10">
      <c r="B491" s="363"/>
      <c r="C491" s="310"/>
      <c r="D491" s="19"/>
      <c r="E491" s="19"/>
      <c r="F491" s="19"/>
      <c r="G491" s="19"/>
      <c r="H491" s="364"/>
      <c r="I491" s="359"/>
      <c r="J491" s="365"/>
    </row>
    <row r="492" spans="2:10">
      <c r="B492" s="363"/>
      <c r="C492" s="310"/>
      <c r="D492" s="19"/>
      <c r="E492" s="19"/>
      <c r="F492" s="19"/>
      <c r="G492" s="19"/>
      <c r="H492" s="364"/>
      <c r="I492" s="359"/>
      <c r="J492" s="365"/>
    </row>
    <row r="493" spans="2:10">
      <c r="B493" s="363"/>
      <c r="C493" s="310"/>
      <c r="D493" s="19"/>
      <c r="E493" s="19"/>
      <c r="F493" s="19"/>
      <c r="G493" s="19"/>
      <c r="H493" s="364"/>
      <c r="I493" s="359"/>
      <c r="J493" s="365"/>
    </row>
    <row r="494" spans="2:10">
      <c r="B494" s="363"/>
      <c r="C494" s="310"/>
      <c r="D494" s="19"/>
      <c r="E494" s="19"/>
      <c r="F494" s="19"/>
      <c r="G494" s="19"/>
      <c r="H494" s="364"/>
      <c r="I494" s="359"/>
      <c r="J494" s="365"/>
    </row>
    <row r="495" spans="2:10">
      <c r="B495" s="363"/>
      <c r="C495" s="310"/>
      <c r="D495" s="19"/>
      <c r="E495" s="19"/>
      <c r="F495" s="19"/>
      <c r="G495" s="19"/>
      <c r="H495" s="364"/>
      <c r="I495" s="359"/>
      <c r="J495" s="365"/>
    </row>
    <row r="496" spans="2:10">
      <c r="B496" s="363"/>
      <c r="C496" s="310"/>
      <c r="D496" s="19"/>
      <c r="E496" s="19"/>
      <c r="F496" s="19"/>
      <c r="G496" s="19"/>
      <c r="H496" s="364"/>
      <c r="I496" s="359"/>
      <c r="J496" s="365"/>
    </row>
    <row r="497" spans="2:10">
      <c r="B497" s="363"/>
      <c r="C497" s="310"/>
      <c r="D497" s="19"/>
      <c r="E497" s="19"/>
      <c r="F497" s="19"/>
      <c r="G497" s="19"/>
      <c r="H497" s="364"/>
      <c r="I497" s="359"/>
      <c r="J497" s="365"/>
    </row>
    <row r="498" spans="2:10">
      <c r="B498" s="363"/>
      <c r="C498" s="310"/>
      <c r="D498" s="19"/>
      <c r="E498" s="19"/>
      <c r="F498" s="19"/>
      <c r="G498" s="19"/>
      <c r="H498" s="364"/>
      <c r="I498" s="359"/>
      <c r="J498" s="365"/>
    </row>
    <row r="499" spans="2:10">
      <c r="B499" s="363"/>
      <c r="C499" s="310"/>
      <c r="D499" s="19"/>
      <c r="E499" s="19"/>
      <c r="F499" s="19"/>
      <c r="G499" s="19"/>
      <c r="H499" s="364"/>
      <c r="I499" s="359"/>
      <c r="J499" s="365"/>
    </row>
    <row r="500" spans="2:10">
      <c r="B500" s="363"/>
      <c r="C500" s="310"/>
      <c r="D500" s="19"/>
      <c r="E500" s="19"/>
      <c r="F500" s="19"/>
      <c r="G500" s="19"/>
      <c r="H500" s="364"/>
      <c r="I500" s="359"/>
      <c r="J500" s="365"/>
    </row>
    <row r="501" spans="2:10">
      <c r="B501" s="363"/>
      <c r="C501" s="310"/>
      <c r="D501" s="19"/>
      <c r="E501" s="19"/>
      <c r="F501" s="19"/>
      <c r="G501" s="19"/>
      <c r="H501" s="364"/>
      <c r="I501" s="359"/>
      <c r="J501" s="365"/>
    </row>
    <row r="502" spans="2:10">
      <c r="B502" s="363"/>
      <c r="C502" s="310"/>
      <c r="D502" s="19"/>
      <c r="E502" s="19"/>
      <c r="F502" s="19"/>
      <c r="G502" s="19"/>
      <c r="H502" s="364"/>
      <c r="I502" s="359"/>
      <c r="J502" s="365"/>
    </row>
    <row r="503" spans="2:10">
      <c r="B503" s="363"/>
      <c r="C503" s="310"/>
      <c r="D503" s="19"/>
      <c r="E503" s="19"/>
      <c r="F503" s="19"/>
      <c r="G503" s="19"/>
      <c r="H503" s="364"/>
      <c r="I503" s="359"/>
      <c r="J503" s="365"/>
    </row>
    <row r="504" spans="2:10">
      <c r="B504" s="363"/>
      <c r="C504" s="310"/>
      <c r="D504" s="19"/>
      <c r="E504" s="19"/>
      <c r="F504" s="19"/>
      <c r="G504" s="19"/>
      <c r="H504" s="364"/>
      <c r="I504" s="359"/>
      <c r="J504" s="365"/>
    </row>
    <row r="505" spans="2:10">
      <c r="B505" s="363"/>
      <c r="C505" s="310"/>
      <c r="D505" s="19"/>
      <c r="E505" s="19"/>
      <c r="F505" s="19"/>
      <c r="G505" s="19"/>
      <c r="H505" s="364"/>
      <c r="I505" s="359"/>
      <c r="J505" s="365"/>
    </row>
    <row r="506" spans="2:10">
      <c r="B506" s="363"/>
      <c r="C506" s="310"/>
      <c r="D506" s="19"/>
      <c r="E506" s="19"/>
      <c r="F506" s="19"/>
      <c r="G506" s="19"/>
      <c r="H506" s="364"/>
      <c r="I506" s="359"/>
      <c r="J506" s="365"/>
    </row>
    <row r="507" spans="2:10">
      <c r="B507" s="363"/>
      <c r="C507" s="310"/>
      <c r="D507" s="19"/>
      <c r="E507" s="19"/>
      <c r="F507" s="19"/>
      <c r="G507" s="19"/>
      <c r="H507" s="364"/>
      <c r="I507" s="359"/>
      <c r="J507" s="365"/>
    </row>
    <row r="508" spans="2:10">
      <c r="B508" s="363"/>
      <c r="C508" s="310"/>
      <c r="D508" s="19"/>
      <c r="E508" s="19"/>
      <c r="F508" s="19"/>
      <c r="G508" s="19"/>
      <c r="H508" s="364"/>
      <c r="I508" s="359"/>
      <c r="J508" s="365"/>
    </row>
    <row r="509" spans="2:10">
      <c r="B509" s="363"/>
      <c r="C509" s="310"/>
      <c r="D509" s="19"/>
      <c r="E509" s="19"/>
      <c r="F509" s="19"/>
      <c r="G509" s="19"/>
      <c r="H509" s="364"/>
      <c r="I509" s="359"/>
      <c r="J509" s="365"/>
    </row>
    <row r="510" spans="2:10">
      <c r="B510" s="363"/>
      <c r="C510" s="310"/>
      <c r="D510" s="19"/>
      <c r="E510" s="19"/>
      <c r="F510" s="19"/>
      <c r="G510" s="19"/>
      <c r="H510" s="364"/>
      <c r="I510" s="359"/>
      <c r="J510" s="365"/>
    </row>
    <row r="511" spans="2:10">
      <c r="B511" s="363"/>
      <c r="C511" s="310"/>
      <c r="D511" s="19"/>
      <c r="E511" s="19"/>
      <c r="F511" s="19"/>
      <c r="G511" s="19"/>
      <c r="H511" s="364"/>
      <c r="I511" s="359"/>
      <c r="J511" s="365"/>
    </row>
    <row r="512" spans="2:10">
      <c r="B512" s="363"/>
      <c r="C512" s="310"/>
      <c r="D512" s="19"/>
      <c r="E512" s="19"/>
      <c r="F512" s="19"/>
      <c r="G512" s="19"/>
      <c r="H512" s="364"/>
      <c r="I512" s="359"/>
      <c r="J512" s="365"/>
    </row>
    <row r="513" spans="2:10">
      <c r="B513" s="363"/>
      <c r="C513" s="310"/>
      <c r="D513" s="19"/>
      <c r="E513" s="19"/>
      <c r="F513" s="19"/>
      <c r="G513" s="19"/>
      <c r="H513" s="364"/>
      <c r="I513" s="359"/>
      <c r="J513" s="365"/>
    </row>
    <row r="514" spans="2:10">
      <c r="B514" s="363"/>
      <c r="C514" s="310"/>
      <c r="D514" s="19"/>
      <c r="E514" s="19"/>
      <c r="F514" s="19"/>
      <c r="G514" s="19"/>
      <c r="H514" s="364"/>
      <c r="I514" s="359"/>
      <c r="J514" s="365"/>
    </row>
    <row r="515" spans="2:10">
      <c r="B515" s="363"/>
      <c r="C515" s="310"/>
      <c r="D515" s="19"/>
      <c r="E515" s="19"/>
      <c r="F515" s="19"/>
      <c r="G515" s="19"/>
      <c r="H515" s="364"/>
      <c r="I515" s="359"/>
      <c r="J515" s="365"/>
    </row>
    <row r="516" spans="2:10">
      <c r="B516" s="363"/>
      <c r="C516" s="310"/>
      <c r="D516" s="19"/>
      <c r="E516" s="19"/>
      <c r="F516" s="19"/>
      <c r="G516" s="19"/>
      <c r="H516" s="364"/>
      <c r="I516" s="359"/>
      <c r="J516" s="365"/>
    </row>
    <row r="517" spans="2:10">
      <c r="B517" s="363"/>
      <c r="C517" s="310"/>
      <c r="D517" s="19"/>
      <c r="E517" s="19"/>
      <c r="F517" s="19"/>
      <c r="G517" s="19"/>
      <c r="H517" s="364"/>
      <c r="I517" s="359"/>
      <c r="J517" s="365"/>
    </row>
    <row r="518" spans="2:10">
      <c r="B518" s="363"/>
      <c r="C518" s="310"/>
      <c r="D518" s="19"/>
      <c r="E518" s="19"/>
      <c r="F518" s="19"/>
      <c r="G518" s="19"/>
      <c r="H518" s="364"/>
      <c r="I518" s="359"/>
      <c r="J518" s="365"/>
    </row>
    <row r="519" spans="2:10">
      <c r="B519" s="363"/>
      <c r="C519" s="310"/>
      <c r="D519" s="19"/>
      <c r="E519" s="19"/>
      <c r="F519" s="19"/>
      <c r="G519" s="19"/>
      <c r="H519" s="364"/>
      <c r="I519" s="359"/>
      <c r="J519" s="365"/>
    </row>
    <row r="520" spans="2:10">
      <c r="B520" s="363"/>
      <c r="C520" s="310"/>
      <c r="D520" s="19"/>
      <c r="E520" s="19"/>
      <c r="F520" s="19"/>
      <c r="G520" s="19"/>
      <c r="H520" s="364"/>
      <c r="I520" s="359"/>
      <c r="J520" s="365"/>
    </row>
    <row r="521" spans="2:10">
      <c r="B521" s="363"/>
      <c r="C521" s="310"/>
      <c r="D521" s="19"/>
      <c r="E521" s="19"/>
      <c r="F521" s="19"/>
      <c r="G521" s="19"/>
      <c r="H521" s="364"/>
      <c r="I521" s="359"/>
      <c r="J521" s="365"/>
    </row>
    <row r="522" spans="2:10">
      <c r="B522" s="363"/>
      <c r="C522" s="310"/>
      <c r="D522" s="19"/>
      <c r="E522" s="19"/>
      <c r="F522" s="19"/>
      <c r="G522" s="19"/>
      <c r="H522" s="364"/>
      <c r="I522" s="359"/>
      <c r="J522" s="365"/>
    </row>
    <row r="523" spans="2:10">
      <c r="B523" s="363"/>
      <c r="C523" s="310"/>
      <c r="D523" s="19"/>
      <c r="E523" s="19"/>
      <c r="F523" s="19"/>
      <c r="G523" s="19"/>
      <c r="H523" s="364"/>
      <c r="I523" s="359"/>
      <c r="J523" s="365"/>
    </row>
    <row r="524" spans="2:10">
      <c r="B524" s="363"/>
      <c r="C524" s="310"/>
      <c r="D524" s="19"/>
      <c r="E524" s="19"/>
      <c r="F524" s="19"/>
      <c r="G524" s="19"/>
      <c r="H524" s="364"/>
      <c r="I524" s="359"/>
      <c r="J524" s="365"/>
    </row>
    <row r="525" spans="2:10">
      <c r="B525" s="363"/>
      <c r="C525" s="310"/>
      <c r="D525" s="19"/>
      <c r="E525" s="19"/>
      <c r="F525" s="19"/>
      <c r="G525" s="19"/>
      <c r="H525" s="364"/>
      <c r="I525" s="359"/>
      <c r="J525" s="365"/>
    </row>
    <row r="526" spans="2:10">
      <c r="B526" s="363"/>
      <c r="C526" s="310"/>
      <c r="D526" s="19"/>
      <c r="E526" s="19"/>
      <c r="F526" s="19"/>
      <c r="G526" s="19"/>
      <c r="H526" s="364"/>
      <c r="I526" s="359"/>
      <c r="J526" s="365"/>
    </row>
    <row r="527" spans="2:10">
      <c r="B527" s="363"/>
      <c r="C527" s="310"/>
      <c r="D527" s="19"/>
      <c r="E527" s="19"/>
      <c r="F527" s="19"/>
      <c r="G527" s="19"/>
      <c r="H527" s="364"/>
      <c r="I527" s="359"/>
      <c r="J527" s="365"/>
    </row>
    <row r="528" spans="2:10">
      <c r="B528" s="363"/>
      <c r="C528" s="310"/>
      <c r="D528" s="19"/>
      <c r="E528" s="19"/>
      <c r="F528" s="19"/>
      <c r="G528" s="19"/>
      <c r="H528" s="364"/>
      <c r="I528" s="359"/>
      <c r="J528" s="365"/>
    </row>
    <row r="529" spans="2:10">
      <c r="B529" s="363"/>
      <c r="C529" s="310"/>
      <c r="D529" s="19"/>
      <c r="E529" s="19"/>
      <c r="F529" s="19"/>
      <c r="G529" s="19"/>
      <c r="H529" s="364"/>
      <c r="I529" s="359"/>
      <c r="J529" s="365"/>
    </row>
    <row r="530" spans="2:10">
      <c r="B530" s="363"/>
      <c r="C530" s="310"/>
      <c r="D530" s="19"/>
      <c r="E530" s="19"/>
      <c r="F530" s="19"/>
      <c r="G530" s="19"/>
      <c r="H530" s="364"/>
      <c r="I530" s="359"/>
      <c r="J530" s="365"/>
    </row>
    <row r="531" spans="2:10">
      <c r="B531" s="363"/>
      <c r="C531" s="310"/>
      <c r="D531" s="19"/>
      <c r="E531" s="19"/>
      <c r="F531" s="19"/>
      <c r="G531" s="19"/>
      <c r="H531" s="364"/>
      <c r="I531" s="359"/>
      <c r="J531" s="365"/>
    </row>
    <row r="532" spans="2:10">
      <c r="B532" s="363"/>
      <c r="C532" s="310"/>
      <c r="D532" s="19"/>
      <c r="E532" s="19"/>
      <c r="F532" s="19"/>
      <c r="G532" s="19"/>
      <c r="H532" s="364"/>
      <c r="I532" s="359"/>
      <c r="J532" s="365"/>
    </row>
    <row r="533" spans="2:10">
      <c r="B533" s="363"/>
      <c r="C533" s="310"/>
      <c r="D533" s="19"/>
      <c r="E533" s="19"/>
      <c r="F533" s="19"/>
      <c r="G533" s="19"/>
      <c r="H533" s="364"/>
      <c r="I533" s="359"/>
      <c r="J533" s="365"/>
    </row>
    <row r="534" spans="2:10">
      <c r="B534" s="363"/>
      <c r="C534" s="310"/>
      <c r="D534" s="19"/>
      <c r="E534" s="19"/>
      <c r="F534" s="19"/>
      <c r="G534" s="19"/>
      <c r="H534" s="364"/>
      <c r="I534" s="359"/>
      <c r="J534" s="365"/>
    </row>
    <row r="535" spans="2:10">
      <c r="B535" s="363"/>
      <c r="C535" s="310"/>
      <c r="D535" s="19"/>
      <c r="E535" s="19"/>
      <c r="F535" s="19"/>
      <c r="G535" s="19"/>
      <c r="H535" s="364"/>
      <c r="I535" s="359"/>
      <c r="J535" s="365"/>
    </row>
    <row r="536" spans="2:10">
      <c r="B536" s="363"/>
      <c r="C536" s="310"/>
      <c r="D536" s="19"/>
      <c r="E536" s="19"/>
      <c r="F536" s="19"/>
      <c r="G536" s="19"/>
      <c r="H536" s="364"/>
      <c r="I536" s="359"/>
      <c r="J536" s="365"/>
    </row>
    <row r="537" spans="2:10">
      <c r="B537" s="363"/>
      <c r="C537" s="310"/>
      <c r="D537" s="19"/>
      <c r="E537" s="19"/>
      <c r="F537" s="19"/>
      <c r="G537" s="19"/>
      <c r="H537" s="364"/>
      <c r="I537" s="359"/>
      <c r="J537" s="365"/>
    </row>
    <row r="538" spans="2:10">
      <c r="B538" s="363"/>
      <c r="C538" s="310"/>
      <c r="D538" s="19"/>
      <c r="E538" s="19"/>
      <c r="F538" s="19"/>
      <c r="G538" s="19"/>
      <c r="H538" s="364"/>
      <c r="I538" s="359"/>
      <c r="J538" s="365"/>
    </row>
    <row r="539" spans="2:10">
      <c r="B539" s="363"/>
      <c r="C539" s="310"/>
      <c r="D539" s="19"/>
      <c r="E539" s="19"/>
      <c r="F539" s="19"/>
      <c r="G539" s="19"/>
      <c r="H539" s="364"/>
      <c r="I539" s="359"/>
      <c r="J539" s="365"/>
    </row>
    <row r="540" spans="2:10">
      <c r="B540" s="363"/>
      <c r="C540" s="310"/>
      <c r="D540" s="19"/>
      <c r="E540" s="19"/>
      <c r="F540" s="19"/>
      <c r="G540" s="19"/>
      <c r="H540" s="364"/>
      <c r="I540" s="359"/>
      <c r="J540" s="365"/>
    </row>
    <row r="541" spans="2:10">
      <c r="B541" s="363"/>
      <c r="C541" s="310"/>
      <c r="D541" s="19"/>
      <c r="E541" s="19"/>
      <c r="F541" s="19"/>
      <c r="G541" s="19"/>
      <c r="H541" s="364"/>
      <c r="I541" s="359"/>
      <c r="J541" s="365"/>
    </row>
    <row r="542" spans="2:10">
      <c r="B542" s="363"/>
      <c r="C542" s="310"/>
      <c r="D542" s="19"/>
      <c r="E542" s="19"/>
      <c r="F542" s="19"/>
      <c r="G542" s="19"/>
      <c r="H542" s="364"/>
      <c r="I542" s="359"/>
      <c r="J542" s="365"/>
    </row>
    <row r="543" spans="2:10">
      <c r="B543" s="363"/>
      <c r="C543" s="310"/>
      <c r="D543" s="19"/>
      <c r="E543" s="19"/>
      <c r="F543" s="19"/>
      <c r="G543" s="19"/>
      <c r="H543" s="364"/>
      <c r="I543" s="359"/>
      <c r="J543" s="365"/>
    </row>
    <row r="544" spans="2:10">
      <c r="B544" s="363"/>
      <c r="C544" s="310"/>
      <c r="D544" s="19"/>
      <c r="E544" s="19"/>
      <c r="F544" s="19"/>
      <c r="G544" s="19"/>
      <c r="H544" s="364"/>
      <c r="I544" s="359"/>
      <c r="J544" s="365"/>
    </row>
    <row r="545" spans="2:10">
      <c r="B545" s="363"/>
      <c r="C545" s="310"/>
      <c r="D545" s="19"/>
      <c r="E545" s="19"/>
      <c r="F545" s="19"/>
      <c r="G545" s="19"/>
      <c r="H545" s="364"/>
      <c r="I545" s="359"/>
      <c r="J545" s="365"/>
    </row>
    <row r="546" spans="2:10">
      <c r="B546" s="363"/>
      <c r="C546" s="310"/>
      <c r="D546" s="19"/>
      <c r="E546" s="19"/>
      <c r="F546" s="19"/>
      <c r="G546" s="19"/>
      <c r="H546" s="364"/>
      <c r="I546" s="359"/>
      <c r="J546" s="365"/>
    </row>
    <row r="547" spans="2:10">
      <c r="B547" s="363"/>
      <c r="C547" s="310"/>
      <c r="D547" s="19"/>
      <c r="E547" s="19"/>
      <c r="F547" s="19"/>
      <c r="G547" s="19"/>
      <c r="H547" s="364"/>
      <c r="I547" s="359"/>
      <c r="J547" s="365"/>
    </row>
    <row r="548" spans="2:10">
      <c r="B548" s="363"/>
      <c r="C548" s="310"/>
      <c r="D548" s="19"/>
      <c r="E548" s="19"/>
      <c r="F548" s="19"/>
      <c r="G548" s="19"/>
      <c r="H548" s="364"/>
      <c r="I548" s="359"/>
      <c r="J548" s="365"/>
    </row>
    <row r="549" spans="2:10">
      <c r="B549" s="363"/>
      <c r="C549" s="310"/>
      <c r="D549" s="19"/>
      <c r="E549" s="19"/>
      <c r="F549" s="19"/>
      <c r="G549" s="19"/>
      <c r="H549" s="364"/>
      <c r="I549" s="359"/>
      <c r="J549" s="365"/>
    </row>
    <row r="550" spans="2:10">
      <c r="B550" s="363"/>
      <c r="C550" s="310"/>
      <c r="D550" s="19"/>
      <c r="E550" s="19"/>
      <c r="F550" s="19"/>
      <c r="G550" s="19"/>
      <c r="H550" s="364"/>
      <c r="I550" s="359"/>
      <c r="J550" s="365"/>
    </row>
    <row r="551" spans="2:10">
      <c r="B551" s="363"/>
      <c r="C551" s="310"/>
      <c r="D551" s="19"/>
      <c r="E551" s="19"/>
      <c r="F551" s="19"/>
      <c r="G551" s="19"/>
      <c r="H551" s="364"/>
      <c r="I551" s="359"/>
      <c r="J551" s="365"/>
    </row>
    <row r="552" spans="2:10">
      <c r="B552" s="363"/>
      <c r="C552" s="310"/>
      <c r="D552" s="19"/>
      <c r="E552" s="19"/>
      <c r="F552" s="19"/>
      <c r="G552" s="19"/>
      <c r="H552" s="364"/>
      <c r="I552" s="359"/>
      <c r="J552" s="365"/>
    </row>
    <row r="553" spans="2:10">
      <c r="B553" s="363"/>
      <c r="C553" s="310"/>
      <c r="D553" s="19"/>
      <c r="E553" s="19"/>
      <c r="F553" s="19"/>
      <c r="G553" s="19"/>
      <c r="H553" s="364"/>
      <c r="I553" s="359"/>
      <c r="J553" s="365"/>
    </row>
    <row r="554" spans="2:10">
      <c r="B554" s="363"/>
      <c r="C554" s="310"/>
      <c r="D554" s="19"/>
      <c r="E554" s="19"/>
      <c r="F554" s="19"/>
      <c r="G554" s="19"/>
      <c r="H554" s="364"/>
      <c r="I554" s="359"/>
      <c r="J554" s="365"/>
    </row>
    <row r="555" spans="2:10">
      <c r="B555" s="363"/>
      <c r="C555" s="310"/>
      <c r="D555" s="19"/>
      <c r="E555" s="19"/>
      <c r="F555" s="19"/>
      <c r="G555" s="19"/>
      <c r="H555" s="364"/>
      <c r="I555" s="359"/>
      <c r="J555" s="365"/>
    </row>
    <row r="556" spans="2:10">
      <c r="B556" s="363"/>
      <c r="C556" s="310"/>
      <c r="D556" s="19"/>
      <c r="E556" s="19"/>
      <c r="F556" s="19"/>
      <c r="G556" s="19"/>
      <c r="H556" s="364"/>
      <c r="I556" s="359"/>
      <c r="J556" s="365"/>
    </row>
    <row r="557" spans="2:10">
      <c r="B557" s="363"/>
      <c r="C557" s="310"/>
      <c r="D557" s="19"/>
      <c r="E557" s="19"/>
      <c r="F557" s="19"/>
      <c r="G557" s="19"/>
      <c r="H557" s="364"/>
      <c r="I557" s="359"/>
      <c r="J557" s="365"/>
    </row>
    <row r="558" spans="2:10">
      <c r="B558" s="363"/>
      <c r="C558" s="310"/>
      <c r="D558" s="19"/>
      <c r="E558" s="19"/>
      <c r="F558" s="19"/>
      <c r="G558" s="19"/>
      <c r="H558" s="364"/>
      <c r="I558" s="359"/>
      <c r="J558" s="365"/>
    </row>
    <row r="559" spans="2:10">
      <c r="B559" s="363"/>
      <c r="C559" s="310"/>
      <c r="D559" s="19"/>
      <c r="E559" s="19"/>
      <c r="F559" s="19"/>
      <c r="G559" s="19"/>
      <c r="H559" s="364"/>
      <c r="I559" s="359"/>
      <c r="J559" s="365"/>
    </row>
    <row r="560" spans="2:10">
      <c r="B560" s="363"/>
      <c r="C560" s="310"/>
      <c r="D560" s="19"/>
      <c r="E560" s="19"/>
      <c r="F560" s="19"/>
      <c r="G560" s="19"/>
      <c r="H560" s="364"/>
      <c r="I560" s="359"/>
      <c r="J560" s="365"/>
    </row>
    <row r="561" spans="2:10">
      <c r="B561" s="363"/>
      <c r="C561" s="310"/>
      <c r="D561" s="19"/>
      <c r="E561" s="19"/>
      <c r="F561" s="19"/>
      <c r="G561" s="19"/>
      <c r="H561" s="364"/>
      <c r="I561" s="359"/>
      <c r="J561" s="365"/>
    </row>
    <row r="562" spans="2:10">
      <c r="B562" s="363"/>
      <c r="C562" s="310"/>
      <c r="D562" s="19"/>
      <c r="E562" s="19"/>
      <c r="F562" s="19"/>
      <c r="G562" s="19"/>
      <c r="H562" s="364"/>
      <c r="I562" s="359"/>
      <c r="J562" s="365"/>
    </row>
    <row r="563" spans="2:10">
      <c r="B563" s="363"/>
      <c r="C563" s="310"/>
      <c r="D563" s="19"/>
      <c r="E563" s="19"/>
      <c r="F563" s="19"/>
      <c r="G563" s="19"/>
      <c r="H563" s="364"/>
      <c r="I563" s="359"/>
      <c r="J563" s="365"/>
    </row>
    <row r="564" spans="2:10">
      <c r="B564" s="363"/>
      <c r="C564" s="310"/>
      <c r="D564" s="19"/>
      <c r="E564" s="19"/>
      <c r="F564" s="19"/>
      <c r="G564" s="19"/>
      <c r="H564" s="364"/>
      <c r="I564" s="359"/>
      <c r="J564" s="365"/>
    </row>
    <row r="565" spans="2:10">
      <c r="B565" s="363"/>
      <c r="C565" s="310"/>
      <c r="D565" s="19"/>
      <c r="E565" s="19"/>
      <c r="F565" s="19"/>
      <c r="G565" s="19"/>
      <c r="H565" s="364"/>
      <c r="I565" s="359"/>
      <c r="J565" s="365"/>
    </row>
    <row r="566" spans="2:10">
      <c r="B566" s="363"/>
      <c r="C566" s="310"/>
      <c r="D566" s="19"/>
      <c r="E566" s="19"/>
      <c r="F566" s="19"/>
      <c r="G566" s="19"/>
      <c r="H566" s="364"/>
      <c r="I566" s="359"/>
      <c r="J566" s="365"/>
    </row>
    <row r="567" spans="2:10">
      <c r="B567" s="363"/>
      <c r="C567" s="310"/>
      <c r="D567" s="19"/>
      <c r="E567" s="19"/>
      <c r="F567" s="19"/>
      <c r="G567" s="19"/>
      <c r="H567" s="364"/>
      <c r="I567" s="359"/>
      <c r="J567" s="365"/>
    </row>
    <row r="568" spans="2:10">
      <c r="B568" s="363"/>
      <c r="C568" s="310"/>
      <c r="D568" s="19"/>
      <c r="E568" s="19"/>
      <c r="F568" s="19"/>
      <c r="G568" s="19"/>
      <c r="H568" s="364"/>
      <c r="I568" s="359"/>
      <c r="J568" s="365"/>
    </row>
    <row r="569" spans="2:10">
      <c r="B569" s="363"/>
      <c r="C569" s="310"/>
      <c r="D569" s="19"/>
      <c r="E569" s="19"/>
      <c r="F569" s="19"/>
      <c r="G569" s="19"/>
      <c r="H569" s="364"/>
      <c r="I569" s="359"/>
      <c r="J569" s="365"/>
    </row>
    <row r="570" spans="2:10">
      <c r="B570" s="363"/>
      <c r="C570" s="310"/>
      <c r="D570" s="19"/>
      <c r="E570" s="19"/>
      <c r="F570" s="19"/>
      <c r="G570" s="19"/>
      <c r="H570" s="364"/>
      <c r="I570" s="359"/>
      <c r="J570" s="365"/>
    </row>
    <row r="571" spans="2:10">
      <c r="B571" s="363"/>
      <c r="C571" s="310"/>
      <c r="D571" s="19"/>
      <c r="E571" s="19"/>
      <c r="F571" s="19"/>
      <c r="G571" s="19"/>
      <c r="H571" s="364"/>
      <c r="I571" s="359"/>
      <c r="J571" s="365"/>
    </row>
    <row r="572" spans="2:10">
      <c r="B572" s="363"/>
      <c r="C572" s="310"/>
      <c r="D572" s="19"/>
      <c r="E572" s="19"/>
      <c r="F572" s="19"/>
      <c r="G572" s="19"/>
      <c r="H572" s="364"/>
      <c r="I572" s="359"/>
      <c r="J572" s="365"/>
    </row>
    <row r="573" spans="2:10">
      <c r="B573" s="363"/>
      <c r="C573" s="310"/>
      <c r="D573" s="19"/>
      <c r="E573" s="19"/>
      <c r="F573" s="19"/>
      <c r="G573" s="19"/>
      <c r="H573" s="364"/>
      <c r="I573" s="359"/>
      <c r="J573" s="365"/>
    </row>
    <row r="574" spans="2:10">
      <c r="B574" s="363"/>
      <c r="C574" s="310"/>
      <c r="D574" s="19"/>
      <c r="E574" s="19"/>
      <c r="F574" s="19"/>
      <c r="G574" s="19"/>
      <c r="H574" s="364"/>
      <c r="I574" s="359"/>
      <c r="J574" s="365"/>
    </row>
    <row r="575" spans="2:10">
      <c r="B575" s="363"/>
      <c r="C575" s="310"/>
      <c r="D575" s="19"/>
      <c r="E575" s="19"/>
      <c r="F575" s="19"/>
      <c r="G575" s="19"/>
      <c r="H575" s="364"/>
      <c r="I575" s="359"/>
      <c r="J575" s="365"/>
    </row>
    <row r="576" spans="2:10">
      <c r="B576" s="363"/>
      <c r="C576" s="310"/>
      <c r="D576" s="19"/>
      <c r="E576" s="19"/>
      <c r="F576" s="19"/>
      <c r="G576" s="19"/>
      <c r="H576" s="364"/>
      <c r="I576" s="359"/>
      <c r="J576" s="365"/>
    </row>
    <row r="577" spans="2:10">
      <c r="B577" s="363"/>
      <c r="C577" s="310"/>
      <c r="D577" s="19"/>
      <c r="E577" s="19"/>
      <c r="F577" s="19"/>
      <c r="G577" s="19"/>
      <c r="H577" s="364"/>
      <c r="I577" s="359"/>
      <c r="J577" s="365"/>
    </row>
    <row r="578" spans="2:10">
      <c r="B578" s="363"/>
      <c r="C578" s="310"/>
      <c r="D578" s="19"/>
      <c r="E578" s="19"/>
      <c r="F578" s="19"/>
      <c r="G578" s="19"/>
      <c r="H578" s="364"/>
      <c r="I578" s="359"/>
      <c r="J578" s="365"/>
    </row>
    <row r="579" spans="2:10">
      <c r="B579" s="363"/>
      <c r="C579" s="310"/>
      <c r="D579" s="19"/>
      <c r="E579" s="19"/>
      <c r="F579" s="19"/>
      <c r="G579" s="19"/>
      <c r="H579" s="364"/>
      <c r="I579" s="359"/>
      <c r="J579" s="365"/>
    </row>
    <row r="580" spans="2:10">
      <c r="B580" s="363"/>
      <c r="C580" s="310"/>
      <c r="D580" s="19"/>
      <c r="E580" s="19"/>
      <c r="F580" s="19"/>
      <c r="G580" s="19"/>
      <c r="H580" s="364"/>
      <c r="I580" s="359"/>
      <c r="J580" s="365"/>
    </row>
    <row r="581" spans="2:10">
      <c r="B581" s="363"/>
      <c r="C581" s="310"/>
      <c r="D581" s="19"/>
      <c r="E581" s="19"/>
      <c r="F581" s="19"/>
      <c r="G581" s="19"/>
      <c r="H581" s="364"/>
      <c r="I581" s="359"/>
      <c r="J581" s="365"/>
    </row>
    <row r="582" spans="2:10">
      <c r="B582" s="363"/>
      <c r="C582" s="310"/>
      <c r="D582" s="19"/>
      <c r="E582" s="19"/>
      <c r="F582" s="19"/>
      <c r="G582" s="19"/>
      <c r="H582" s="364"/>
      <c r="I582" s="359"/>
      <c r="J582" s="365"/>
    </row>
    <row r="583" spans="2:10">
      <c r="B583" s="363"/>
      <c r="C583" s="310"/>
      <c r="D583" s="19"/>
      <c r="E583" s="19"/>
      <c r="F583" s="19"/>
      <c r="G583" s="19"/>
      <c r="H583" s="364"/>
      <c r="I583" s="359"/>
      <c r="J583" s="365"/>
    </row>
    <row r="584" spans="2:10">
      <c r="B584" s="363"/>
      <c r="C584" s="310"/>
      <c r="D584" s="19"/>
      <c r="E584" s="19"/>
      <c r="F584" s="19"/>
      <c r="G584" s="19"/>
      <c r="H584" s="364"/>
      <c r="I584" s="359"/>
      <c r="J584" s="365"/>
    </row>
    <row r="585" spans="2:10">
      <c r="B585" s="363"/>
      <c r="C585" s="310"/>
      <c r="D585" s="19"/>
      <c r="E585" s="19"/>
      <c r="F585" s="19"/>
      <c r="G585" s="19"/>
      <c r="H585" s="364"/>
      <c r="I585" s="359"/>
      <c r="J585" s="365"/>
    </row>
    <row r="586" spans="2:10">
      <c r="B586" s="363"/>
      <c r="C586" s="310"/>
      <c r="D586" s="19"/>
      <c r="E586" s="19"/>
      <c r="F586" s="19"/>
      <c r="G586" s="19"/>
      <c r="H586" s="364"/>
      <c r="I586" s="359"/>
      <c r="J586" s="365"/>
    </row>
    <row r="587" spans="2:10">
      <c r="B587" s="363"/>
      <c r="C587" s="310"/>
      <c r="D587" s="19"/>
      <c r="E587" s="19"/>
      <c r="F587" s="19"/>
      <c r="G587" s="19"/>
      <c r="H587" s="364"/>
      <c r="I587" s="359"/>
      <c r="J587" s="365"/>
    </row>
    <row r="588" spans="2:10">
      <c r="B588" s="363"/>
      <c r="C588" s="310"/>
      <c r="D588" s="19"/>
      <c r="E588" s="19"/>
      <c r="F588" s="19"/>
      <c r="G588" s="19"/>
      <c r="H588" s="364"/>
      <c r="I588" s="359"/>
      <c r="J588" s="365"/>
    </row>
    <row r="589" spans="2:10">
      <c r="B589" s="363"/>
      <c r="C589" s="310"/>
      <c r="D589" s="19"/>
      <c r="E589" s="19"/>
      <c r="F589" s="19"/>
      <c r="G589" s="19"/>
      <c r="H589" s="364"/>
      <c r="I589" s="359"/>
      <c r="J589" s="365"/>
    </row>
    <row r="590" spans="2:10">
      <c r="B590" s="363"/>
      <c r="C590" s="310"/>
      <c r="D590" s="19"/>
      <c r="E590" s="19"/>
      <c r="F590" s="19"/>
      <c r="G590" s="19"/>
      <c r="H590" s="364"/>
      <c r="I590" s="359"/>
      <c r="J590" s="365"/>
    </row>
    <row r="591" spans="2:10">
      <c r="B591" s="363"/>
      <c r="C591" s="310"/>
      <c r="D591" s="19"/>
      <c r="E591" s="19"/>
      <c r="F591" s="19"/>
      <c r="G591" s="19"/>
      <c r="H591" s="364"/>
      <c r="I591" s="359"/>
      <c r="J591" s="365"/>
    </row>
    <row r="592" spans="2:10">
      <c r="B592" s="363"/>
      <c r="C592" s="310"/>
      <c r="D592" s="19"/>
      <c r="E592" s="19"/>
      <c r="F592" s="19"/>
      <c r="G592" s="19"/>
      <c r="H592" s="364"/>
      <c r="I592" s="359"/>
      <c r="J592" s="365"/>
    </row>
    <row r="593" spans="2:10">
      <c r="B593" s="363"/>
      <c r="C593" s="310"/>
      <c r="D593" s="19"/>
      <c r="E593" s="19"/>
      <c r="F593" s="19"/>
      <c r="G593" s="19"/>
      <c r="H593" s="364"/>
      <c r="I593" s="359"/>
      <c r="J593" s="365"/>
    </row>
    <row r="594" spans="2:10">
      <c r="B594" s="363"/>
      <c r="C594" s="310"/>
      <c r="D594" s="19"/>
      <c r="E594" s="19"/>
      <c r="F594" s="19"/>
      <c r="G594" s="19"/>
      <c r="H594" s="364"/>
      <c r="I594" s="359"/>
      <c r="J594" s="365"/>
    </row>
    <row r="595" spans="2:10">
      <c r="B595" s="363"/>
      <c r="C595" s="310"/>
      <c r="D595" s="19"/>
      <c r="E595" s="19"/>
      <c r="F595" s="19"/>
      <c r="G595" s="19"/>
      <c r="H595" s="364"/>
      <c r="I595" s="359"/>
      <c r="J595" s="365"/>
    </row>
    <row r="596" spans="2:10">
      <c r="B596" s="363"/>
      <c r="C596" s="310"/>
      <c r="D596" s="19"/>
      <c r="E596" s="19"/>
      <c r="F596" s="19"/>
      <c r="G596" s="19"/>
      <c r="H596" s="364"/>
      <c r="I596" s="359"/>
      <c r="J596" s="365"/>
    </row>
    <row r="597" spans="2:10">
      <c r="B597" s="363"/>
      <c r="C597" s="310"/>
      <c r="D597" s="19"/>
      <c r="E597" s="19"/>
      <c r="F597" s="19"/>
      <c r="G597" s="19"/>
      <c r="H597" s="364"/>
      <c r="I597" s="359"/>
      <c r="J597" s="365"/>
    </row>
    <row r="598" spans="2:10">
      <c r="B598" s="363"/>
      <c r="C598" s="310"/>
      <c r="D598" s="19"/>
      <c r="E598" s="19"/>
      <c r="F598" s="19"/>
      <c r="G598" s="19"/>
      <c r="H598" s="364"/>
      <c r="I598" s="359"/>
      <c r="J598" s="365"/>
    </row>
    <row r="599" spans="2:10">
      <c r="B599" s="363"/>
      <c r="C599" s="310"/>
      <c r="D599" s="19"/>
      <c r="E599" s="19"/>
      <c r="F599" s="19"/>
      <c r="G599" s="19"/>
      <c r="H599" s="364"/>
      <c r="I599" s="359"/>
      <c r="J599" s="365"/>
    </row>
    <row r="600" spans="2:10">
      <c r="B600" s="363"/>
      <c r="C600" s="310"/>
      <c r="D600" s="19"/>
      <c r="E600" s="19"/>
      <c r="F600" s="19"/>
      <c r="G600" s="19"/>
      <c r="H600" s="364"/>
      <c r="I600" s="359"/>
      <c r="J600" s="365"/>
    </row>
    <row r="601" spans="2:10">
      <c r="B601" s="363"/>
      <c r="C601" s="310"/>
      <c r="D601" s="19"/>
      <c r="E601" s="19"/>
      <c r="F601" s="19"/>
      <c r="G601" s="19"/>
      <c r="H601" s="364"/>
      <c r="I601" s="359"/>
      <c r="J601" s="365"/>
    </row>
    <row r="602" spans="2:10">
      <c r="B602" s="363"/>
      <c r="C602" s="310"/>
      <c r="D602" s="19"/>
      <c r="E602" s="19"/>
      <c r="F602" s="19"/>
      <c r="G602" s="19"/>
      <c r="H602" s="364"/>
      <c r="I602" s="359"/>
      <c r="J602" s="365"/>
    </row>
    <row r="603" spans="2:10">
      <c r="B603" s="363"/>
      <c r="C603" s="310"/>
      <c r="D603" s="19"/>
      <c r="E603" s="19"/>
      <c r="F603" s="19"/>
      <c r="G603" s="19"/>
      <c r="H603" s="364"/>
      <c r="I603" s="359"/>
      <c r="J603" s="365"/>
    </row>
    <row r="604" spans="2:10">
      <c r="B604" s="363"/>
      <c r="C604" s="310"/>
      <c r="D604" s="19"/>
      <c r="E604" s="19"/>
      <c r="F604" s="19"/>
      <c r="G604" s="19"/>
      <c r="H604" s="364"/>
      <c r="I604" s="359"/>
      <c r="J604" s="365"/>
    </row>
    <row r="605" spans="2:10">
      <c r="B605" s="363"/>
      <c r="C605" s="310"/>
      <c r="D605" s="19"/>
      <c r="E605" s="19"/>
      <c r="F605" s="19"/>
      <c r="G605" s="19"/>
      <c r="H605" s="364"/>
      <c r="I605" s="359"/>
      <c r="J605" s="365"/>
    </row>
    <row r="606" spans="2:10">
      <c r="B606" s="363"/>
      <c r="C606" s="310"/>
      <c r="D606" s="19"/>
      <c r="E606" s="19"/>
      <c r="F606" s="19"/>
      <c r="G606" s="19"/>
      <c r="H606" s="364"/>
      <c r="I606" s="359"/>
      <c r="J606" s="365"/>
    </row>
    <row r="607" spans="2:10">
      <c r="B607" s="363"/>
      <c r="C607" s="310"/>
      <c r="D607" s="19"/>
      <c r="E607" s="19"/>
      <c r="F607" s="19"/>
      <c r="G607" s="19"/>
      <c r="H607" s="364"/>
      <c r="I607" s="359"/>
      <c r="J607" s="365"/>
    </row>
    <row r="608" spans="2:10">
      <c r="B608" s="363"/>
      <c r="C608" s="310"/>
      <c r="D608" s="19"/>
      <c r="E608" s="19"/>
      <c r="F608" s="19"/>
      <c r="G608" s="19"/>
      <c r="H608" s="364"/>
      <c r="I608" s="359"/>
      <c r="J608" s="365"/>
    </row>
    <row r="609" spans="2:10">
      <c r="B609" s="363"/>
      <c r="C609" s="310"/>
      <c r="D609" s="19"/>
      <c r="E609" s="19"/>
      <c r="F609" s="19"/>
      <c r="G609" s="19"/>
      <c r="H609" s="364"/>
      <c r="I609" s="359"/>
      <c r="J609" s="365"/>
    </row>
    <row r="610" spans="2:10">
      <c r="B610" s="363"/>
      <c r="C610" s="310"/>
      <c r="D610" s="19"/>
      <c r="E610" s="19"/>
      <c r="F610" s="19"/>
      <c r="G610" s="19"/>
      <c r="H610" s="364"/>
      <c r="I610" s="359"/>
      <c r="J610" s="365"/>
    </row>
    <row r="611" spans="2:10">
      <c r="B611" s="363"/>
      <c r="C611" s="310"/>
      <c r="D611" s="19"/>
      <c r="E611" s="19"/>
      <c r="F611" s="19"/>
      <c r="G611" s="19"/>
      <c r="H611" s="364"/>
      <c r="I611" s="359"/>
      <c r="J611" s="365"/>
    </row>
    <row r="612" spans="2:10">
      <c r="B612" s="363"/>
      <c r="C612" s="310"/>
      <c r="D612" s="19"/>
      <c r="E612" s="19"/>
      <c r="F612" s="19"/>
      <c r="G612" s="19"/>
      <c r="H612" s="364"/>
      <c r="I612" s="359"/>
      <c r="J612" s="365"/>
    </row>
    <row r="613" spans="2:10">
      <c r="B613" s="363"/>
      <c r="C613" s="310"/>
      <c r="D613" s="19"/>
      <c r="E613" s="19"/>
      <c r="F613" s="19"/>
      <c r="G613" s="19"/>
      <c r="H613" s="364"/>
      <c r="I613" s="359"/>
      <c r="J613" s="365"/>
    </row>
    <row r="614" spans="2:10">
      <c r="B614" s="363"/>
      <c r="C614" s="310"/>
      <c r="D614" s="19"/>
      <c r="E614" s="19"/>
      <c r="F614" s="19"/>
      <c r="G614" s="19"/>
      <c r="H614" s="364"/>
      <c r="I614" s="359"/>
      <c r="J614" s="365"/>
    </row>
    <row r="615" spans="2:10">
      <c r="B615" s="363"/>
      <c r="C615" s="310"/>
      <c r="D615" s="19"/>
      <c r="E615" s="19"/>
      <c r="F615" s="19"/>
      <c r="G615" s="19"/>
      <c r="H615" s="364"/>
      <c r="I615" s="359"/>
      <c r="J615" s="365"/>
    </row>
    <row r="616" spans="2:10">
      <c r="B616" s="363"/>
      <c r="C616" s="310"/>
      <c r="D616" s="19"/>
      <c r="E616" s="19"/>
      <c r="F616" s="19"/>
      <c r="G616" s="19"/>
      <c r="H616" s="364"/>
      <c r="I616" s="359"/>
      <c r="J616" s="365"/>
    </row>
    <row r="617" spans="2:10">
      <c r="B617" s="363"/>
      <c r="C617" s="310"/>
      <c r="D617" s="19"/>
      <c r="E617" s="19"/>
      <c r="F617" s="19"/>
      <c r="G617" s="19"/>
      <c r="H617" s="364"/>
      <c r="I617" s="359"/>
      <c r="J617" s="365"/>
    </row>
    <row r="618" spans="2:10">
      <c r="B618" s="363"/>
      <c r="C618" s="310"/>
      <c r="D618" s="19"/>
      <c r="E618" s="19"/>
      <c r="F618" s="19"/>
      <c r="G618" s="19"/>
      <c r="H618" s="364"/>
      <c r="I618" s="359"/>
      <c r="J618" s="365"/>
    </row>
    <row r="619" spans="2:10">
      <c r="B619" s="363"/>
      <c r="C619" s="310"/>
      <c r="D619" s="19"/>
      <c r="E619" s="19"/>
      <c r="F619" s="19"/>
      <c r="G619" s="19"/>
      <c r="H619" s="364"/>
      <c r="I619" s="359"/>
      <c r="J619" s="365"/>
    </row>
    <row r="620" spans="2:10">
      <c r="B620" s="363"/>
      <c r="C620" s="310"/>
      <c r="D620" s="19"/>
      <c r="E620" s="19"/>
      <c r="F620" s="19"/>
      <c r="G620" s="19"/>
      <c r="H620" s="364"/>
      <c r="I620" s="359"/>
      <c r="J620" s="365"/>
    </row>
    <row r="621" spans="2:10">
      <c r="B621" s="363"/>
      <c r="C621" s="310"/>
      <c r="D621" s="19"/>
      <c r="E621" s="19"/>
      <c r="F621" s="19"/>
      <c r="G621" s="19"/>
      <c r="H621" s="364"/>
      <c r="I621" s="359"/>
      <c r="J621" s="365"/>
    </row>
    <row r="622" spans="2:10">
      <c r="B622" s="363"/>
      <c r="C622" s="310"/>
      <c r="D622" s="19"/>
      <c r="E622" s="19"/>
      <c r="F622" s="19"/>
      <c r="G622" s="19"/>
      <c r="H622" s="364"/>
      <c r="I622" s="359"/>
      <c r="J622" s="365"/>
    </row>
    <row r="623" spans="2:10">
      <c r="B623" s="363"/>
      <c r="C623" s="310"/>
      <c r="D623" s="19"/>
      <c r="E623" s="19"/>
      <c r="F623" s="19"/>
      <c r="G623" s="19"/>
      <c r="H623" s="364"/>
      <c r="I623" s="359"/>
      <c r="J623" s="365"/>
    </row>
    <row r="624" spans="2:10">
      <c r="B624" s="363"/>
      <c r="C624" s="310"/>
      <c r="D624" s="19"/>
      <c r="E624" s="19"/>
      <c r="F624" s="19"/>
      <c r="G624" s="19"/>
      <c r="H624" s="364"/>
      <c r="I624" s="359"/>
      <c r="J624" s="365"/>
    </row>
    <row r="625" spans="2:10">
      <c r="B625" s="363"/>
      <c r="C625" s="310"/>
      <c r="D625" s="19"/>
      <c r="E625" s="19"/>
      <c r="F625" s="19"/>
      <c r="G625" s="19"/>
      <c r="H625" s="364"/>
      <c r="I625" s="359"/>
      <c r="J625" s="365"/>
    </row>
    <row r="626" spans="2:10">
      <c r="B626" s="363"/>
      <c r="C626" s="310"/>
      <c r="D626" s="19"/>
      <c r="E626" s="19"/>
      <c r="F626" s="19"/>
      <c r="G626" s="19"/>
      <c r="H626" s="364"/>
      <c r="I626" s="359"/>
      <c r="J626" s="365"/>
    </row>
    <row r="627" spans="2:10">
      <c r="B627" s="363"/>
      <c r="C627" s="310"/>
      <c r="D627" s="19"/>
      <c r="E627" s="19"/>
      <c r="F627" s="19"/>
      <c r="G627" s="19"/>
      <c r="H627" s="364"/>
      <c r="I627" s="359"/>
      <c r="J627" s="365"/>
    </row>
    <row r="628" spans="2:10">
      <c r="B628" s="363"/>
      <c r="C628" s="310"/>
      <c r="D628" s="19"/>
      <c r="E628" s="19"/>
      <c r="F628" s="19"/>
      <c r="G628" s="19"/>
      <c r="H628" s="364"/>
      <c r="I628" s="359"/>
      <c r="J628" s="365"/>
    </row>
    <row r="629" spans="2:10">
      <c r="B629" s="363"/>
      <c r="C629" s="310"/>
      <c r="D629" s="19"/>
      <c r="E629" s="19"/>
      <c r="F629" s="19"/>
      <c r="G629" s="19"/>
      <c r="H629" s="364"/>
      <c r="I629" s="359"/>
      <c r="J629" s="365"/>
    </row>
    <row r="630" spans="2:10">
      <c r="B630" s="363"/>
      <c r="C630" s="310"/>
      <c r="D630" s="19"/>
      <c r="E630" s="19"/>
      <c r="F630" s="19"/>
      <c r="G630" s="19"/>
      <c r="H630" s="364"/>
      <c r="I630" s="359"/>
      <c r="J630" s="365"/>
    </row>
    <row r="631" spans="2:10">
      <c r="B631" s="363"/>
      <c r="C631" s="310"/>
      <c r="D631" s="19"/>
      <c r="E631" s="19"/>
      <c r="F631" s="19"/>
      <c r="G631" s="19"/>
      <c r="H631" s="364"/>
      <c r="I631" s="359"/>
      <c r="J631" s="365"/>
    </row>
    <row r="632" spans="2:10">
      <c r="B632" s="363"/>
      <c r="C632" s="310"/>
      <c r="D632" s="19"/>
      <c r="E632" s="19"/>
      <c r="F632" s="19"/>
      <c r="G632" s="19"/>
      <c r="H632" s="364"/>
      <c r="I632" s="359"/>
      <c r="J632" s="365"/>
    </row>
    <row r="633" spans="2:10">
      <c r="B633" s="363"/>
      <c r="C633" s="310"/>
      <c r="D633" s="19"/>
      <c r="E633" s="19"/>
      <c r="F633" s="19"/>
      <c r="G633" s="19"/>
      <c r="H633" s="364"/>
      <c r="I633" s="359"/>
      <c r="J633" s="365"/>
    </row>
    <row r="634" spans="2:10">
      <c r="B634" s="363"/>
      <c r="C634" s="310"/>
      <c r="D634" s="19"/>
      <c r="E634" s="19"/>
      <c r="F634" s="19"/>
      <c r="G634" s="19"/>
      <c r="H634" s="364"/>
      <c r="I634" s="359"/>
      <c r="J634" s="365"/>
    </row>
    <row r="635" spans="2:10">
      <c r="B635" s="363"/>
      <c r="C635" s="310"/>
      <c r="D635" s="19"/>
      <c r="E635" s="19"/>
      <c r="F635" s="19"/>
      <c r="G635" s="19"/>
      <c r="H635" s="364"/>
      <c r="I635" s="359"/>
      <c r="J635" s="365"/>
    </row>
    <row r="636" spans="2:10">
      <c r="B636" s="363"/>
      <c r="C636" s="310"/>
      <c r="D636" s="19"/>
      <c r="E636" s="19"/>
      <c r="F636" s="19"/>
      <c r="G636" s="19"/>
      <c r="H636" s="364"/>
      <c r="I636" s="359"/>
      <c r="J636" s="365"/>
    </row>
    <row r="637" spans="2:10">
      <c r="B637" s="363"/>
      <c r="C637" s="310"/>
      <c r="D637" s="19"/>
      <c r="E637" s="19"/>
      <c r="F637" s="19"/>
      <c r="G637" s="19"/>
      <c r="H637" s="364"/>
      <c r="I637" s="359"/>
      <c r="J637" s="365"/>
    </row>
    <row r="638" spans="2:10">
      <c r="B638" s="363"/>
      <c r="C638" s="310"/>
      <c r="D638" s="19"/>
      <c r="E638" s="19"/>
      <c r="F638" s="19"/>
      <c r="G638" s="19"/>
      <c r="H638" s="364"/>
      <c r="I638" s="359"/>
      <c r="J638" s="365"/>
    </row>
    <row r="639" spans="2:10">
      <c r="B639" s="363"/>
      <c r="C639" s="310"/>
      <c r="D639" s="19"/>
      <c r="E639" s="19"/>
      <c r="F639" s="19"/>
      <c r="G639" s="19"/>
      <c r="H639" s="364"/>
      <c r="I639" s="359"/>
      <c r="J639" s="365"/>
    </row>
    <row r="640" spans="2:10">
      <c r="B640" s="363"/>
      <c r="C640" s="310"/>
      <c r="D640" s="19"/>
      <c r="E640" s="19"/>
      <c r="F640" s="19"/>
      <c r="G640" s="19"/>
      <c r="H640" s="364"/>
      <c r="I640" s="359"/>
      <c r="J640" s="365"/>
    </row>
    <row r="641" spans="2:10">
      <c r="B641" s="363"/>
      <c r="C641" s="310"/>
      <c r="D641" s="19"/>
      <c r="E641" s="19"/>
      <c r="F641" s="19"/>
      <c r="G641" s="19"/>
      <c r="H641" s="364"/>
      <c r="I641" s="359"/>
      <c r="J641" s="365"/>
    </row>
    <row r="642" spans="2:10">
      <c r="B642" s="363"/>
      <c r="C642" s="310"/>
      <c r="D642" s="19"/>
      <c r="E642" s="19"/>
      <c r="F642" s="19"/>
      <c r="G642" s="19"/>
      <c r="H642" s="364"/>
      <c r="I642" s="359"/>
      <c r="J642" s="365"/>
    </row>
    <row r="643" spans="2:10">
      <c r="B643" s="363"/>
      <c r="C643" s="310"/>
      <c r="D643" s="19"/>
      <c r="E643" s="19"/>
      <c r="F643" s="19"/>
      <c r="G643" s="19"/>
      <c r="H643" s="364"/>
      <c r="I643" s="359"/>
      <c r="J643" s="365"/>
    </row>
    <row r="644" spans="2:10">
      <c r="B644" s="363"/>
      <c r="C644" s="310"/>
      <c r="D644" s="19"/>
      <c r="E644" s="19"/>
      <c r="F644" s="19"/>
      <c r="G644" s="19"/>
      <c r="H644" s="364"/>
      <c r="I644" s="359"/>
      <c r="J644" s="365"/>
    </row>
    <row r="645" spans="2:10">
      <c r="B645" s="363"/>
      <c r="C645" s="310"/>
      <c r="D645" s="19"/>
      <c r="E645" s="19"/>
      <c r="F645" s="19"/>
      <c r="G645" s="19"/>
      <c r="H645" s="364"/>
      <c r="I645" s="359"/>
      <c r="J645" s="365"/>
    </row>
    <row r="646" spans="2:10">
      <c r="B646" s="363"/>
      <c r="C646" s="310"/>
      <c r="D646" s="19"/>
      <c r="E646" s="19"/>
      <c r="F646" s="19"/>
      <c r="G646" s="19"/>
      <c r="H646" s="364"/>
      <c r="I646" s="359"/>
      <c r="J646" s="365"/>
    </row>
    <row r="647" spans="2:10">
      <c r="B647" s="363"/>
      <c r="C647" s="310"/>
      <c r="D647" s="19"/>
      <c r="E647" s="19"/>
      <c r="F647" s="19"/>
      <c r="G647" s="19"/>
      <c r="H647" s="364"/>
      <c r="I647" s="359"/>
      <c r="J647" s="365"/>
    </row>
    <row r="648" spans="2:10">
      <c r="B648" s="363"/>
      <c r="C648" s="310"/>
      <c r="D648" s="19"/>
      <c r="E648" s="19"/>
      <c r="F648" s="19"/>
      <c r="G648" s="19"/>
      <c r="H648" s="364"/>
      <c r="I648" s="359"/>
      <c r="J648" s="365"/>
    </row>
    <row r="649" spans="2:10">
      <c r="B649" s="363"/>
      <c r="C649" s="310"/>
      <c r="D649" s="19"/>
      <c r="E649" s="19"/>
      <c r="F649" s="19"/>
      <c r="G649" s="19"/>
      <c r="H649" s="364"/>
      <c r="I649" s="359"/>
      <c r="J649" s="365"/>
    </row>
    <row r="650" spans="2:10">
      <c r="B650" s="363"/>
      <c r="C650" s="310"/>
      <c r="D650" s="19"/>
      <c r="E650" s="19"/>
      <c r="F650" s="19"/>
      <c r="G650" s="19"/>
      <c r="H650" s="364"/>
      <c r="I650" s="359"/>
      <c r="J650" s="365"/>
    </row>
    <row r="651" spans="2:10">
      <c r="B651" s="363"/>
      <c r="C651" s="310"/>
      <c r="D651" s="19"/>
      <c r="E651" s="19"/>
      <c r="F651" s="19"/>
      <c r="G651" s="19"/>
      <c r="H651" s="364"/>
      <c r="I651" s="359"/>
      <c r="J651" s="365"/>
    </row>
    <row r="652" spans="2:10">
      <c r="B652" s="363"/>
      <c r="C652" s="310"/>
      <c r="D652" s="19"/>
      <c r="E652" s="19"/>
      <c r="F652" s="19"/>
      <c r="G652" s="19"/>
      <c r="H652" s="364"/>
      <c r="I652" s="359"/>
      <c r="J652" s="365"/>
    </row>
    <row r="653" spans="2:10">
      <c r="B653" s="363"/>
      <c r="C653" s="310"/>
      <c r="D653" s="19"/>
      <c r="E653" s="19"/>
      <c r="F653" s="19"/>
      <c r="G653" s="19"/>
      <c r="H653" s="364"/>
      <c r="I653" s="359"/>
      <c r="J653" s="365"/>
    </row>
    <row r="1067" spans="3:3">
      <c r="C1067" s="1">
        <v>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F06A-7106-45D9-87F0-F42BF2DB77F7}">
  <sheetPr>
    <pageSetUpPr fitToPage="1"/>
  </sheetPr>
  <dimension ref="B2:AE41"/>
  <sheetViews>
    <sheetView showGridLines="0" zoomScaleNormal="100" workbookViewId="0">
      <selection activeCell="K54" sqref="K54"/>
    </sheetView>
  </sheetViews>
  <sheetFormatPr baseColWidth="10" defaultColWidth="9.33203125" defaultRowHeight="15" outlineLevelRow="1"/>
  <cols>
    <col min="1" max="1" width="9.33203125" style="540"/>
    <col min="2" max="2" width="29.6640625" style="540" customWidth="1"/>
    <col min="3" max="18" width="9.6640625" style="540" customWidth="1"/>
    <col min="19" max="19" width="12.5" style="540" customWidth="1"/>
    <col min="20" max="22" width="9.6640625" style="540" customWidth="1"/>
    <col min="23" max="28" width="9.33203125" style="540"/>
    <col min="29" max="29" width="12" style="540" bestFit="1" customWidth="1"/>
    <col min="30" max="32" width="9.33203125" style="540"/>
    <col min="33" max="33" width="10.33203125" style="540" bestFit="1" customWidth="1"/>
    <col min="34" max="16384" width="9.33203125" style="540"/>
  </cols>
  <sheetData>
    <row r="2" spans="2:31" ht="16" thickBot="1"/>
    <row r="3" spans="2:31" ht="16" thickBot="1">
      <c r="B3" s="541"/>
      <c r="C3" s="542" t="s">
        <v>623</v>
      </c>
      <c r="D3" s="543"/>
      <c r="E3" s="543"/>
      <c r="F3" s="544"/>
      <c r="G3" s="542" t="s">
        <v>624</v>
      </c>
      <c r="H3" s="543"/>
      <c r="I3" s="543"/>
      <c r="J3" s="544"/>
      <c r="K3" s="542" t="s">
        <v>625</v>
      </c>
      <c r="L3" s="543"/>
      <c r="M3" s="543"/>
      <c r="N3" s="544"/>
      <c r="O3" s="542" t="s">
        <v>626</v>
      </c>
      <c r="P3" s="543"/>
      <c r="Q3" s="543"/>
      <c r="R3" s="544"/>
    </row>
    <row r="4" spans="2:31" ht="122" customHeight="1">
      <c r="B4" s="545"/>
      <c r="C4"/>
      <c r="D4" s="546"/>
      <c r="E4" s="546"/>
      <c r="F4" s="547"/>
      <c r="G4" s="546"/>
      <c r="H4" s="546"/>
      <c r="I4" s="546"/>
      <c r="J4"/>
      <c r="K4" s="640"/>
      <c r="L4" s="546"/>
      <c r="M4" s="546"/>
      <c r="N4" s="547"/>
      <c r="O4"/>
      <c r="P4" s="546"/>
      <c r="Q4" s="546"/>
      <c r="R4" s="548"/>
    </row>
    <row r="5" spans="2:31" s="552" customFormat="1">
      <c r="B5" s="549" t="s">
        <v>627</v>
      </c>
      <c r="C5" s="550" t="s">
        <v>677</v>
      </c>
      <c r="D5" s="550"/>
      <c r="E5" s="550"/>
      <c r="F5" s="551"/>
      <c r="G5" s="550" t="s">
        <v>683</v>
      </c>
      <c r="H5" s="550"/>
      <c r="I5" s="550"/>
      <c r="J5" s="551"/>
      <c r="K5" s="550" t="s">
        <v>690</v>
      </c>
      <c r="L5" s="550"/>
      <c r="M5" s="550"/>
      <c r="N5" s="551"/>
      <c r="O5" s="550" t="s">
        <v>696</v>
      </c>
      <c r="P5" s="550"/>
      <c r="Q5" s="550"/>
      <c r="R5" s="551"/>
      <c r="Y5" s="576"/>
      <c r="AB5" s="577"/>
    </row>
    <row r="6" spans="2:31" s="552" customFormat="1" ht="16">
      <c r="B6" s="549" t="s">
        <v>628</v>
      </c>
      <c r="C6" s="550" t="s">
        <v>677</v>
      </c>
      <c r="D6" s="550"/>
      <c r="E6" s="550"/>
      <c r="F6" s="551"/>
      <c r="G6" s="569" t="s">
        <v>684</v>
      </c>
      <c r="H6" s="550"/>
      <c r="I6" s="550"/>
      <c r="J6" s="551"/>
      <c r="K6" s="550" t="s">
        <v>691</v>
      </c>
      <c r="L6" s="550"/>
      <c r="M6" s="550"/>
      <c r="N6" s="551"/>
      <c r="O6" s="553" t="s">
        <v>697</v>
      </c>
      <c r="P6" s="550"/>
      <c r="Q6" s="550"/>
      <c r="R6" s="551"/>
      <c r="Y6" s="577"/>
      <c r="AB6" s="577"/>
    </row>
    <row r="7" spans="2:31" s="552" customFormat="1">
      <c r="B7" s="549" t="s">
        <v>178</v>
      </c>
      <c r="C7" s="550" t="s">
        <v>659</v>
      </c>
      <c r="D7" s="550"/>
      <c r="E7" s="550"/>
      <c r="F7" s="551"/>
      <c r="G7" s="550" t="s">
        <v>659</v>
      </c>
      <c r="H7" s="550"/>
      <c r="I7" s="550"/>
      <c r="J7" s="551"/>
      <c r="K7" s="550" t="s">
        <v>659</v>
      </c>
      <c r="L7" s="550"/>
      <c r="M7" s="550"/>
      <c r="N7" s="551"/>
      <c r="O7" s="550" t="s">
        <v>659</v>
      </c>
      <c r="P7" s="550"/>
      <c r="Q7" s="550"/>
      <c r="R7" s="551"/>
      <c r="X7" s="577"/>
      <c r="Y7" s="577"/>
      <c r="AB7" s="577"/>
    </row>
    <row r="8" spans="2:31" s="552" customFormat="1">
      <c r="B8" s="549" t="s">
        <v>629</v>
      </c>
      <c r="C8" s="550" t="s">
        <v>623</v>
      </c>
      <c r="D8" s="550"/>
      <c r="E8" s="550"/>
      <c r="F8" s="551"/>
      <c r="G8" s="550" t="s">
        <v>685</v>
      </c>
      <c r="H8" s="550"/>
      <c r="I8" s="550"/>
      <c r="J8" s="551"/>
      <c r="K8" s="550" t="s">
        <v>685</v>
      </c>
      <c r="L8" s="550"/>
      <c r="M8" s="550"/>
      <c r="N8" s="551"/>
      <c r="O8" s="550" t="s">
        <v>698</v>
      </c>
      <c r="P8" s="550"/>
      <c r="Q8" s="550"/>
      <c r="R8" s="551"/>
    </row>
    <row r="9" spans="2:31" s="552" customFormat="1" outlineLevel="1">
      <c r="B9" s="549" t="s">
        <v>630</v>
      </c>
      <c r="C9" s="579">
        <v>427</v>
      </c>
      <c r="D9" s="550"/>
      <c r="E9" s="550"/>
      <c r="F9" s="551"/>
      <c r="G9" s="550" t="s">
        <v>635</v>
      </c>
      <c r="H9" s="554"/>
      <c r="I9" s="554"/>
      <c r="J9" s="555"/>
      <c r="K9" s="556" t="s">
        <v>635</v>
      </c>
      <c r="L9" s="557"/>
      <c r="M9" s="557"/>
      <c r="N9" s="558"/>
      <c r="O9" s="554" t="s">
        <v>635</v>
      </c>
      <c r="P9" s="554"/>
      <c r="Q9" s="554"/>
      <c r="R9" s="555"/>
    </row>
    <row r="10" spans="2:31" s="552" customFormat="1">
      <c r="B10" s="549" t="s">
        <v>631</v>
      </c>
      <c r="C10" s="550" t="s">
        <v>678</v>
      </c>
      <c r="D10" s="550"/>
      <c r="E10" s="550"/>
      <c r="F10" s="551"/>
      <c r="G10" s="554" t="s">
        <v>199</v>
      </c>
      <c r="H10" s="550"/>
      <c r="I10" s="550"/>
      <c r="J10" s="551"/>
      <c r="K10" s="550" t="s">
        <v>199</v>
      </c>
      <c r="L10" s="550"/>
      <c r="M10" s="550"/>
      <c r="N10" s="551"/>
      <c r="O10" s="550" t="s">
        <v>678</v>
      </c>
      <c r="P10" s="550"/>
      <c r="Q10" s="550"/>
      <c r="R10" s="551"/>
    </row>
    <row r="11" spans="2:31" s="552" customFormat="1">
      <c r="B11" s="549" t="s">
        <v>652</v>
      </c>
      <c r="C11" s="550">
        <v>1968</v>
      </c>
      <c r="D11" s="550"/>
      <c r="E11" s="550"/>
      <c r="F11" s="551"/>
      <c r="G11" s="550">
        <v>1948</v>
      </c>
      <c r="H11" s="566"/>
      <c r="I11" s="566"/>
      <c r="J11" s="567"/>
      <c r="K11" s="550">
        <v>2018</v>
      </c>
      <c r="L11" s="550"/>
      <c r="M11" s="550"/>
      <c r="N11" s="551"/>
      <c r="O11" s="550">
        <v>1975</v>
      </c>
      <c r="P11" s="550"/>
      <c r="Q11" s="550"/>
      <c r="R11" s="551"/>
    </row>
    <row r="12" spans="2:31" s="552" customFormat="1">
      <c r="B12" s="549"/>
      <c r="C12" s="550"/>
      <c r="D12" s="550"/>
      <c r="E12" s="550"/>
      <c r="F12" s="551"/>
      <c r="G12" s="550"/>
      <c r="H12" s="550"/>
      <c r="I12" s="550"/>
      <c r="J12" s="551"/>
      <c r="K12" s="550"/>
      <c r="L12" s="550"/>
      <c r="M12" s="550"/>
      <c r="N12" s="551"/>
      <c r="O12" s="550"/>
      <c r="P12" s="550"/>
      <c r="Q12" s="550"/>
      <c r="R12" s="551"/>
    </row>
    <row r="13" spans="2:31" s="552" customFormat="1">
      <c r="B13" s="559" t="s">
        <v>632</v>
      </c>
      <c r="C13" s="560"/>
      <c r="D13" s="561"/>
      <c r="E13" s="560"/>
      <c r="F13" s="562"/>
      <c r="G13" s="560"/>
      <c r="H13" s="561"/>
      <c r="I13" s="560"/>
      <c r="J13" s="562"/>
      <c r="K13" s="560"/>
      <c r="L13" s="561"/>
      <c r="M13" s="560"/>
      <c r="N13" s="562"/>
      <c r="O13" s="560"/>
      <c r="P13" s="561"/>
      <c r="Q13" s="560"/>
      <c r="R13" s="562"/>
    </row>
    <row r="14" spans="2:31" s="552" customFormat="1">
      <c r="B14" s="563" t="s">
        <v>633</v>
      </c>
      <c r="C14" s="564">
        <v>54886</v>
      </c>
      <c r="D14" s="550"/>
      <c r="E14" s="550"/>
      <c r="F14" s="551"/>
      <c r="G14" s="564" t="s">
        <v>635</v>
      </c>
      <c r="H14" s="550"/>
      <c r="I14" s="550"/>
      <c r="J14" s="551"/>
      <c r="K14" s="564">
        <v>435164</v>
      </c>
      <c r="L14" s="550"/>
      <c r="M14" s="550"/>
      <c r="N14" s="551"/>
      <c r="O14" s="564">
        <v>509652</v>
      </c>
      <c r="P14" s="550"/>
      <c r="Q14" s="550"/>
      <c r="R14" s="551"/>
    </row>
    <row r="15" spans="2:31" s="552" customFormat="1">
      <c r="B15" s="563" t="s">
        <v>634</v>
      </c>
      <c r="C15" s="564">
        <v>60955</v>
      </c>
      <c r="D15" s="550"/>
      <c r="E15" s="550"/>
      <c r="F15" s="551"/>
      <c r="G15" s="564" t="s">
        <v>635</v>
      </c>
      <c r="H15" s="550"/>
      <c r="I15" s="550"/>
      <c r="J15" s="551"/>
      <c r="K15" s="564">
        <v>160000</v>
      </c>
      <c r="L15" s="550"/>
      <c r="M15" s="550"/>
      <c r="N15" s="551"/>
      <c r="O15" s="564">
        <v>174802</v>
      </c>
      <c r="P15" s="550"/>
      <c r="Q15" s="550"/>
      <c r="R15" s="551"/>
      <c r="W15" s="540"/>
      <c r="X15" s="540"/>
      <c r="Y15" s="540"/>
      <c r="Z15" s="540"/>
      <c r="AA15" s="540"/>
      <c r="AB15" s="540"/>
      <c r="AC15" s="540"/>
      <c r="AD15" s="540"/>
      <c r="AE15" s="540"/>
    </row>
    <row r="16" spans="2:31" s="552" customFormat="1" ht="15" customHeight="1">
      <c r="B16" s="563" t="s">
        <v>651</v>
      </c>
      <c r="C16" s="565" t="s">
        <v>676</v>
      </c>
      <c r="D16" s="550"/>
      <c r="E16" s="550"/>
      <c r="F16" s="551"/>
      <c r="G16" s="584" t="s">
        <v>686</v>
      </c>
      <c r="H16" s="557"/>
      <c r="I16" s="557"/>
      <c r="J16" s="558"/>
      <c r="K16" s="585" t="s">
        <v>635</v>
      </c>
      <c r="L16" s="557"/>
      <c r="M16" s="557"/>
      <c r="N16" s="558"/>
      <c r="O16" s="578" t="s">
        <v>699</v>
      </c>
      <c r="P16" s="566"/>
      <c r="Q16" s="566"/>
      <c r="R16" s="567"/>
      <c r="Y16" s="576"/>
      <c r="AB16" s="577"/>
    </row>
    <row r="17" spans="2:28" s="552" customFormat="1">
      <c r="B17" s="563" t="s">
        <v>636</v>
      </c>
      <c r="C17" s="580" t="s">
        <v>635</v>
      </c>
      <c r="D17" s="550"/>
      <c r="E17" s="550"/>
      <c r="F17" s="551"/>
      <c r="G17" s="564" t="s">
        <v>635</v>
      </c>
      <c r="H17" s="550"/>
      <c r="I17" s="550"/>
      <c r="J17" s="551"/>
      <c r="K17" s="564" t="s">
        <v>692</v>
      </c>
      <c r="L17" s="550"/>
      <c r="M17" s="550"/>
      <c r="N17" s="551"/>
      <c r="O17" s="564" t="s">
        <v>635</v>
      </c>
      <c r="P17" s="550"/>
      <c r="Q17" s="550"/>
      <c r="R17" s="551"/>
      <c r="Y17" s="577"/>
      <c r="AB17" s="577"/>
    </row>
    <row r="18" spans="2:28" s="552" customFormat="1">
      <c r="B18" s="563" t="s">
        <v>622</v>
      </c>
      <c r="C18" s="557" t="s">
        <v>701</v>
      </c>
      <c r="D18" s="557"/>
      <c r="E18" s="557"/>
      <c r="F18" s="558"/>
      <c r="G18" s="550" t="s">
        <v>635</v>
      </c>
      <c r="H18" s="550"/>
      <c r="I18" s="550"/>
      <c r="J18" s="551"/>
      <c r="K18" s="550" t="s">
        <v>635</v>
      </c>
      <c r="L18" s="550"/>
      <c r="M18" s="550"/>
      <c r="N18" s="551"/>
      <c r="O18" s="550" t="s">
        <v>700</v>
      </c>
      <c r="P18" s="550"/>
      <c r="Q18" s="550"/>
      <c r="R18" s="551"/>
      <c r="X18" s="577"/>
      <c r="Y18" s="577"/>
      <c r="AB18" s="577"/>
    </row>
    <row r="19" spans="2:28" s="552" customFormat="1">
      <c r="B19" s="563" t="s">
        <v>621</v>
      </c>
      <c r="C19" s="557" t="s">
        <v>679</v>
      </c>
      <c r="D19" s="550"/>
      <c r="E19" s="550"/>
      <c r="F19" s="551"/>
      <c r="G19" s="550" t="s">
        <v>687</v>
      </c>
      <c r="H19" s="550"/>
      <c r="I19" s="550"/>
      <c r="J19" s="551"/>
      <c r="K19" s="550" t="s">
        <v>687</v>
      </c>
      <c r="L19" s="550"/>
      <c r="M19" s="550"/>
      <c r="N19" s="551"/>
      <c r="O19" s="550" t="s">
        <v>702</v>
      </c>
      <c r="P19" s="550"/>
      <c r="Q19" s="550"/>
      <c r="R19" s="551"/>
    </row>
    <row r="20" spans="2:28" s="552" customFormat="1">
      <c r="B20" s="563" t="s">
        <v>637</v>
      </c>
      <c r="C20" s="550" t="s">
        <v>427</v>
      </c>
      <c r="D20" s="550"/>
      <c r="E20" s="550"/>
      <c r="F20" s="551"/>
      <c r="G20" s="550" t="s">
        <v>427</v>
      </c>
      <c r="H20" s="550"/>
      <c r="I20" s="550"/>
      <c r="J20" s="551"/>
      <c r="K20" s="550" t="s">
        <v>427</v>
      </c>
      <c r="L20" s="550"/>
      <c r="M20" s="550"/>
      <c r="N20" s="551"/>
      <c r="O20" s="550" t="s">
        <v>427</v>
      </c>
      <c r="P20" s="550"/>
      <c r="Q20" s="550"/>
      <c r="R20" s="551"/>
    </row>
    <row r="21" spans="2:28" s="552" customFormat="1" hidden="1" outlineLevel="1">
      <c r="B21" s="563" t="s">
        <v>638</v>
      </c>
      <c r="C21" s="566"/>
      <c r="D21" s="566"/>
      <c r="E21" s="566"/>
      <c r="F21" s="567"/>
      <c r="G21" s="566"/>
      <c r="H21" s="566"/>
      <c r="I21" s="566"/>
      <c r="J21" s="567"/>
      <c r="K21" s="550"/>
      <c r="L21" s="550"/>
      <c r="M21" s="550"/>
      <c r="N21" s="551"/>
      <c r="O21" s="566"/>
      <c r="P21" s="550"/>
      <c r="Q21" s="550"/>
      <c r="R21" s="551"/>
    </row>
    <row r="22" spans="2:28" s="552" customFormat="1" hidden="1" outlineLevel="1">
      <c r="B22" s="563" t="s">
        <v>639</v>
      </c>
      <c r="C22" s="566"/>
      <c r="D22" s="566"/>
      <c r="E22" s="566"/>
      <c r="F22" s="567"/>
      <c r="G22" s="566"/>
      <c r="H22" s="566"/>
      <c r="I22" s="566"/>
      <c r="J22" s="567"/>
      <c r="K22" s="550"/>
      <c r="L22" s="550"/>
      <c r="M22" s="550"/>
      <c r="N22" s="551"/>
      <c r="O22" s="566"/>
      <c r="P22" s="550"/>
      <c r="Q22" s="550"/>
      <c r="R22" s="551"/>
    </row>
    <row r="23" spans="2:28" s="571" customFormat="1" ht="72.75" customHeight="1" collapsed="1">
      <c r="B23" s="568" t="s">
        <v>640</v>
      </c>
      <c r="C23" s="569" t="s">
        <v>680</v>
      </c>
      <c r="D23" s="569"/>
      <c r="E23" s="569"/>
      <c r="F23" s="570"/>
      <c r="G23" s="569" t="s">
        <v>693</v>
      </c>
      <c r="H23" s="569"/>
      <c r="I23" s="569"/>
      <c r="J23" s="570"/>
      <c r="K23" s="569" t="s">
        <v>693</v>
      </c>
      <c r="L23" s="569"/>
      <c r="M23" s="569"/>
      <c r="N23" s="570"/>
      <c r="O23" s="569" t="s">
        <v>693</v>
      </c>
      <c r="P23" s="569"/>
      <c r="Q23" s="569"/>
      <c r="R23" s="570"/>
    </row>
    <row r="24" spans="2:28" s="571" customFormat="1" ht="33.75" customHeight="1">
      <c r="B24" s="568" t="s">
        <v>705</v>
      </c>
      <c r="C24" s="569" t="s">
        <v>706</v>
      </c>
      <c r="D24" s="569"/>
      <c r="E24" s="569"/>
      <c r="F24" s="570"/>
      <c r="G24" s="569" t="s">
        <v>707</v>
      </c>
      <c r="H24" s="569"/>
      <c r="I24" s="569"/>
      <c r="J24" s="570"/>
      <c r="K24" s="569" t="s">
        <v>709</v>
      </c>
      <c r="L24" s="569"/>
      <c r="M24" s="569"/>
      <c r="N24" s="570"/>
      <c r="O24" s="569" t="s">
        <v>708</v>
      </c>
      <c r="P24" s="569"/>
      <c r="Q24" s="569"/>
      <c r="R24" s="570"/>
    </row>
    <row r="25" spans="2:28" s="552" customFormat="1" ht="63.75" customHeight="1">
      <c r="B25" s="563" t="s">
        <v>641</v>
      </c>
      <c r="C25" s="569" t="s">
        <v>681</v>
      </c>
      <c r="D25" s="569"/>
      <c r="E25" s="569"/>
      <c r="F25" s="570"/>
      <c r="G25" s="902" t="s">
        <v>688</v>
      </c>
      <c r="H25" s="903"/>
      <c r="I25" s="903"/>
      <c r="J25" s="904"/>
      <c r="K25" s="569" t="s">
        <v>694</v>
      </c>
      <c r="L25" s="550"/>
      <c r="M25" s="550"/>
      <c r="N25" s="551"/>
      <c r="O25" s="569" t="s">
        <v>703</v>
      </c>
      <c r="P25" s="550"/>
      <c r="Q25" s="550"/>
      <c r="R25" s="551"/>
    </row>
    <row r="26" spans="2:28" s="552" customFormat="1" ht="58.5" customHeight="1" thickBot="1">
      <c r="B26" s="572" t="s">
        <v>642</v>
      </c>
      <c r="C26" s="573" t="s">
        <v>682</v>
      </c>
      <c r="D26" s="573"/>
      <c r="E26" s="573"/>
      <c r="F26" s="574"/>
      <c r="G26" s="573" t="s">
        <v>689</v>
      </c>
      <c r="H26" s="573"/>
      <c r="I26" s="573"/>
      <c r="J26" s="574"/>
      <c r="K26" s="573" t="s">
        <v>695</v>
      </c>
      <c r="L26" s="573"/>
      <c r="M26" s="573"/>
      <c r="N26" s="574"/>
      <c r="O26" s="573" t="s">
        <v>704</v>
      </c>
      <c r="P26" s="573"/>
      <c r="Q26" s="573"/>
      <c r="R26" s="574"/>
    </row>
    <row r="27" spans="2:28" s="552" customFormat="1" ht="17.75" customHeight="1">
      <c r="B27" s="575" t="s">
        <v>643</v>
      </c>
      <c r="G27" s="552" t="s">
        <v>157</v>
      </c>
    </row>
    <row r="33" spans="2:7">
      <c r="B33"/>
      <c r="C33"/>
      <c r="D33"/>
      <c r="E33"/>
      <c r="F33"/>
      <c r="G33"/>
    </row>
    <row r="34" spans="2:7">
      <c r="B34"/>
      <c r="C34"/>
      <c r="D34"/>
      <c r="E34"/>
      <c r="F34"/>
      <c r="G34"/>
    </row>
    <row r="35" spans="2:7">
      <c r="B35"/>
      <c r="C35"/>
      <c r="D35"/>
      <c r="E35"/>
      <c r="F35"/>
      <c r="G35"/>
    </row>
    <row r="36" spans="2:7">
      <c r="B36"/>
      <c r="C36"/>
      <c r="D36"/>
      <c r="E36"/>
      <c r="F36"/>
      <c r="G36"/>
    </row>
    <row r="37" spans="2:7">
      <c r="B37"/>
      <c r="C37"/>
      <c r="D37"/>
      <c r="E37"/>
      <c r="F37"/>
      <c r="G37"/>
    </row>
    <row r="38" spans="2:7">
      <c r="B38"/>
      <c r="C38"/>
      <c r="D38"/>
      <c r="E38"/>
      <c r="F38"/>
      <c r="G38"/>
    </row>
    <row r="39" spans="2:7">
      <c r="B39"/>
      <c r="C39"/>
      <c r="D39"/>
      <c r="E39"/>
      <c r="F39"/>
      <c r="G39"/>
    </row>
    <row r="40" spans="2:7">
      <c r="B40"/>
      <c r="C40"/>
      <c r="D40"/>
      <c r="E40"/>
      <c r="F40"/>
      <c r="G40"/>
    </row>
    <row r="41" spans="2:7">
      <c r="B41"/>
      <c r="C41"/>
      <c r="D41"/>
      <c r="E41"/>
      <c r="F41"/>
      <c r="G41"/>
    </row>
  </sheetData>
  <mergeCells count="1">
    <mergeCell ref="G25:J25"/>
  </mergeCells>
  <pageMargins left="0.61" right="0.21" top="0.47" bottom="0.5" header="0.5" footer="0.5"/>
  <pageSetup scale="66" fitToHeight="0" orientation="landscape" horizont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Disclaimer</vt:lpstr>
      <vt:lpstr>Lease Audit Report</vt:lpstr>
      <vt:lpstr>Charts</vt:lpstr>
      <vt:lpstr>Assumptions</vt:lpstr>
      <vt:lpstr>Closing Costs</vt:lpstr>
      <vt:lpstr>Monthly Cash Flow</vt:lpstr>
      <vt:lpstr>Argus Drop</vt:lpstr>
      <vt:lpstr>ARGUS </vt:lpstr>
      <vt:lpstr>Comps</vt:lpstr>
      <vt:lpstr>Argus Occ.</vt:lpstr>
      <vt:lpstr>1 mos LIBOR</vt:lpstr>
      <vt:lpstr>Debt</vt:lpstr>
      <vt:lpstr>Snapshot Charts</vt:lpstr>
      <vt:lpstr>DebtPerm</vt:lpstr>
      <vt:lpstr>Formatted Comps</vt:lpstr>
      <vt:lpstr>Assumptions!Print_Area</vt:lpstr>
      <vt:lpstr>Charts!Print_Area</vt:lpstr>
      <vt:lpstr>Disclaimer!Print_Area</vt:lpstr>
      <vt:lpstr>'Monthly Cash Flow'!Print_Area</vt:lpstr>
      <vt:lpstr>'Monthly Cash Flow'!Print_Titles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sabramson</dc:creator>
  <cp:lastModifiedBy>Jihyeun Byeon</cp:lastModifiedBy>
  <cp:lastPrinted>2019-10-24T03:28:11Z</cp:lastPrinted>
  <dcterms:created xsi:type="dcterms:W3CDTF">2016-09-21T00:29:26Z</dcterms:created>
  <dcterms:modified xsi:type="dcterms:W3CDTF">2026-06-27T04:23:36Z</dcterms:modified>
</cp:coreProperties>
</file>